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455" tabRatio="867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23" r:id="rId8"/>
    <sheet name="День 9" sheetId="9" r:id="rId9"/>
    <sheet name="День 10" sheetId="8" r:id="rId10"/>
    <sheet name="День 11" sheetId="11" r:id="rId11"/>
    <sheet name="День 12" sheetId="12" r:id="rId12"/>
    <sheet name="День 13" sheetId="13" r:id="rId13"/>
    <sheet name="День 14" sheetId="14" r:id="rId14"/>
    <sheet name="День 15" sheetId="25" r:id="rId15"/>
    <sheet name="Лист1" sheetId="15" state="hidden" r:id="rId16"/>
    <sheet name="День 16" sheetId="26" r:id="rId17"/>
    <sheet name="День 17" sheetId="27" r:id="rId18"/>
    <sheet name="День 18" sheetId="28" r:id="rId19"/>
    <sheet name="День 19" sheetId="29" r:id="rId20"/>
    <sheet name="День 20" sheetId="30" r:id="rId21"/>
    <sheet name="День 21" sheetId="31" r:id="rId22"/>
    <sheet name="пищ.вещества" sheetId="24" r:id="rId23"/>
    <sheet name="Лист2" sheetId="32" r:id="rId24"/>
  </sheets>
  <definedNames>
    <definedName name="С3">'День 1'!#REF!</definedName>
  </definedNames>
  <calcPr calcId="152511"/>
</workbook>
</file>

<file path=xl/calcChain.xml><?xml version="1.0" encoding="utf-8"?>
<calcChain xmlns="http://schemas.openxmlformats.org/spreadsheetml/2006/main">
  <c r="D19" i="23" l="1"/>
  <c r="C19" i="23"/>
  <c r="K36" i="30" l="1"/>
  <c r="G36" i="30"/>
  <c r="R16" i="23" l="1"/>
  <c r="Q16" i="23"/>
  <c r="P16" i="23"/>
  <c r="O16" i="23"/>
  <c r="J16" i="23"/>
  <c r="I16" i="23"/>
  <c r="F16" i="23"/>
  <c r="E16" i="23"/>
  <c r="C20" i="14"/>
  <c r="C29" i="23" l="1"/>
  <c r="D29" i="23"/>
  <c r="C33" i="23"/>
  <c r="D33" i="23"/>
  <c r="C41" i="23"/>
  <c r="D41" i="23"/>
  <c r="C45" i="23"/>
  <c r="D45" i="23"/>
  <c r="M25" i="7" l="1"/>
  <c r="L45" i="29" l="1"/>
  <c r="K45" i="29"/>
  <c r="H45" i="29"/>
  <c r="G45" i="29"/>
  <c r="D45" i="29"/>
  <c r="C45" i="29"/>
  <c r="P44" i="29"/>
  <c r="O44" i="29"/>
  <c r="N44" i="29"/>
  <c r="M44" i="29"/>
  <c r="J44" i="29"/>
  <c r="I44" i="29"/>
  <c r="I45" i="29" s="1"/>
  <c r="F44" i="29"/>
  <c r="E44" i="29"/>
  <c r="R43" i="29"/>
  <c r="R45" i="29" s="1"/>
  <c r="Q43" i="29"/>
  <c r="Q45" i="29" s="1"/>
  <c r="P43" i="29"/>
  <c r="P45" i="29" s="1"/>
  <c r="O43" i="29"/>
  <c r="N43" i="29"/>
  <c r="N45" i="29" s="1"/>
  <c r="M43" i="29"/>
  <c r="M45" i="29" s="1"/>
  <c r="J43" i="29"/>
  <c r="I43" i="29"/>
  <c r="F43" i="29"/>
  <c r="F45" i="29" s="1"/>
  <c r="E43" i="29"/>
  <c r="E45" i="29" s="1"/>
  <c r="R41" i="29"/>
  <c r="L41" i="29"/>
  <c r="K41" i="29"/>
  <c r="D41" i="29"/>
  <c r="C41" i="29"/>
  <c r="P40" i="29"/>
  <c r="O40" i="29"/>
  <c r="N40" i="29"/>
  <c r="M40" i="29"/>
  <c r="J40" i="29"/>
  <c r="I40" i="29"/>
  <c r="H40" i="29"/>
  <c r="F40" i="29"/>
  <c r="E40" i="29"/>
  <c r="P37" i="29"/>
  <c r="P41" i="29" s="1"/>
  <c r="O37" i="29"/>
  <c r="N37" i="29"/>
  <c r="N41" i="29" s="1"/>
  <c r="M37" i="29"/>
  <c r="J37" i="29"/>
  <c r="J41" i="29" s="1"/>
  <c r="I37" i="29"/>
  <c r="H37" i="29"/>
  <c r="H41" i="29" s="1"/>
  <c r="G37" i="29"/>
  <c r="G41" i="29" s="1"/>
  <c r="F37" i="29"/>
  <c r="E37" i="29"/>
  <c r="Q35" i="29"/>
  <c r="Q41" i="29" s="1"/>
  <c r="O35" i="29"/>
  <c r="M35" i="29"/>
  <c r="I35" i="29"/>
  <c r="E35" i="29"/>
  <c r="E41" i="29" s="1"/>
  <c r="R33" i="29"/>
  <c r="P33" i="29"/>
  <c r="O33" i="29"/>
  <c r="N33" i="29"/>
  <c r="L33" i="29"/>
  <c r="J33" i="29"/>
  <c r="H33" i="29"/>
  <c r="F33" i="29"/>
  <c r="D33" i="29"/>
  <c r="C33" i="29"/>
  <c r="O32" i="29"/>
  <c r="M32" i="29"/>
  <c r="K32" i="29"/>
  <c r="K33" i="29" s="1"/>
  <c r="I32" i="29"/>
  <c r="G32" i="29"/>
  <c r="G33" i="29" s="1"/>
  <c r="E32" i="29"/>
  <c r="A32" i="29"/>
  <c r="Q31" i="29"/>
  <c r="Q33" i="29" s="1"/>
  <c r="O31" i="29"/>
  <c r="M31" i="29"/>
  <c r="M33" i="29" s="1"/>
  <c r="I31" i="29"/>
  <c r="I33" i="29" s="1"/>
  <c r="E31" i="29"/>
  <c r="E33" i="29" s="1"/>
  <c r="D29" i="29"/>
  <c r="C29" i="29"/>
  <c r="Q28" i="29"/>
  <c r="O28" i="29"/>
  <c r="M28" i="29"/>
  <c r="L28" i="29"/>
  <c r="I28" i="29"/>
  <c r="E28" i="29"/>
  <c r="P27" i="29"/>
  <c r="O27" i="29"/>
  <c r="N27" i="29"/>
  <c r="M27" i="29"/>
  <c r="J27" i="29"/>
  <c r="I27" i="29"/>
  <c r="F27" i="29"/>
  <c r="E27" i="29"/>
  <c r="P26" i="29"/>
  <c r="O26" i="29"/>
  <c r="N26" i="29"/>
  <c r="M26" i="29"/>
  <c r="J26" i="29"/>
  <c r="I26" i="29"/>
  <c r="H26" i="29"/>
  <c r="H29" i="29" s="1"/>
  <c r="F26" i="29"/>
  <c r="E26" i="29"/>
  <c r="R24" i="29"/>
  <c r="P24" i="29"/>
  <c r="N24" i="29"/>
  <c r="K24" i="29"/>
  <c r="J24" i="29"/>
  <c r="G24" i="29"/>
  <c r="G29" i="29" s="1"/>
  <c r="F24" i="29"/>
  <c r="Q23" i="29"/>
  <c r="O23" i="29"/>
  <c r="M23" i="29"/>
  <c r="I23" i="29"/>
  <c r="E23" i="29"/>
  <c r="R22" i="29"/>
  <c r="Q22" i="29"/>
  <c r="P22" i="29"/>
  <c r="O22" i="29"/>
  <c r="N22" i="29"/>
  <c r="M22" i="29"/>
  <c r="L22" i="29"/>
  <c r="K22" i="29"/>
  <c r="K29" i="29" s="1"/>
  <c r="J22" i="29"/>
  <c r="I22" i="29"/>
  <c r="F22" i="29"/>
  <c r="E22" i="29"/>
  <c r="R21" i="29"/>
  <c r="R29" i="29" s="1"/>
  <c r="Q21" i="29"/>
  <c r="Q29" i="29" s="1"/>
  <c r="P21" i="29"/>
  <c r="O21" i="29"/>
  <c r="O29" i="29" s="1"/>
  <c r="N21" i="29"/>
  <c r="M21" i="29"/>
  <c r="J21" i="29"/>
  <c r="I21" i="29"/>
  <c r="F21" i="29"/>
  <c r="E21" i="29"/>
  <c r="D19" i="29"/>
  <c r="C19" i="29"/>
  <c r="C46" i="29" s="1"/>
  <c r="R16" i="29"/>
  <c r="Q16" i="29"/>
  <c r="P16" i="29"/>
  <c r="O16" i="29"/>
  <c r="J16" i="29"/>
  <c r="I16" i="29"/>
  <c r="F16" i="29"/>
  <c r="E16" i="29"/>
  <c r="R15" i="29"/>
  <c r="R19" i="29" s="1"/>
  <c r="Q15" i="29"/>
  <c r="Q19" i="29" s="1"/>
  <c r="P15" i="29"/>
  <c r="P19" i="29" s="1"/>
  <c r="O15" i="29"/>
  <c r="O19" i="29" s="1"/>
  <c r="N15" i="29"/>
  <c r="N19" i="29" s="1"/>
  <c r="M15" i="29"/>
  <c r="M19" i="29" s="1"/>
  <c r="L15" i="29"/>
  <c r="L19" i="29" s="1"/>
  <c r="K15" i="29"/>
  <c r="K19" i="29" s="1"/>
  <c r="J15" i="29"/>
  <c r="J19" i="29" s="1"/>
  <c r="I15" i="29"/>
  <c r="I19" i="29" s="1"/>
  <c r="H15" i="29"/>
  <c r="H19" i="29" s="1"/>
  <c r="G15" i="29"/>
  <c r="G19" i="29" s="1"/>
  <c r="F15" i="29"/>
  <c r="F19" i="29" s="1"/>
  <c r="E15" i="29"/>
  <c r="L43" i="28"/>
  <c r="K43" i="28"/>
  <c r="H43" i="28"/>
  <c r="G43" i="28"/>
  <c r="D43" i="28"/>
  <c r="C43" i="28"/>
  <c r="P42" i="28"/>
  <c r="O42" i="28"/>
  <c r="N42" i="28"/>
  <c r="M42" i="28"/>
  <c r="J42" i="28"/>
  <c r="I42" i="28"/>
  <c r="F42" i="28"/>
  <c r="E42" i="28"/>
  <c r="R41" i="28"/>
  <c r="R43" i="28" s="1"/>
  <c r="Q41" i="28"/>
  <c r="Q43" i="28" s="1"/>
  <c r="P41" i="28"/>
  <c r="O41" i="28"/>
  <c r="O43" i="28" s="1"/>
  <c r="N41" i="28"/>
  <c r="N43" i="28" s="1"/>
  <c r="M41" i="28"/>
  <c r="J41" i="28"/>
  <c r="I41" i="28"/>
  <c r="F41" i="28"/>
  <c r="F43" i="28" s="1"/>
  <c r="E41" i="28"/>
  <c r="L39" i="28"/>
  <c r="G39" i="28"/>
  <c r="D39" i="28"/>
  <c r="C39" i="28"/>
  <c r="P38" i="28"/>
  <c r="O38" i="28"/>
  <c r="N38" i="28"/>
  <c r="M38" i="28"/>
  <c r="J38" i="28"/>
  <c r="I38" i="28"/>
  <c r="H38" i="28"/>
  <c r="H39" i="28" s="1"/>
  <c r="F38" i="28"/>
  <c r="E38" i="28"/>
  <c r="R35" i="28"/>
  <c r="Q35" i="28"/>
  <c r="P35" i="28"/>
  <c r="O35" i="28"/>
  <c r="N35" i="28"/>
  <c r="M35" i="28"/>
  <c r="J35" i="28"/>
  <c r="I35" i="28"/>
  <c r="F35" i="28"/>
  <c r="E35" i="28"/>
  <c r="R34" i="28"/>
  <c r="Q34" i="28"/>
  <c r="P34" i="28"/>
  <c r="P39" i="28" s="1"/>
  <c r="O34" i="28"/>
  <c r="N34" i="28"/>
  <c r="M34" i="28"/>
  <c r="K34" i="28"/>
  <c r="K39" i="28" s="1"/>
  <c r="J34" i="28"/>
  <c r="I34" i="28"/>
  <c r="G34" i="28"/>
  <c r="F34" i="28"/>
  <c r="F39" i="28" s="1"/>
  <c r="E34" i="28"/>
  <c r="Q33" i="28"/>
  <c r="O33" i="28"/>
  <c r="M33" i="28"/>
  <c r="M39" i="28" s="1"/>
  <c r="I33" i="28"/>
  <c r="G33" i="28"/>
  <c r="E33" i="28"/>
  <c r="R31" i="28"/>
  <c r="P31" i="28"/>
  <c r="N31" i="28"/>
  <c r="J31" i="28"/>
  <c r="H31" i="28"/>
  <c r="F31" i="28"/>
  <c r="D31" i="28"/>
  <c r="Q30" i="28"/>
  <c r="O30" i="28"/>
  <c r="M30" i="28"/>
  <c r="L30" i="28"/>
  <c r="L31" i="28" s="1"/>
  <c r="E30" i="28"/>
  <c r="O29" i="28"/>
  <c r="M29" i="28"/>
  <c r="K29" i="28"/>
  <c r="K31" i="28" s="1"/>
  <c r="I29" i="28"/>
  <c r="G29" i="28"/>
  <c r="G31" i="28" s="1"/>
  <c r="E29" i="28"/>
  <c r="A29" i="28"/>
  <c r="Q28" i="28"/>
  <c r="Q31" i="28" s="1"/>
  <c r="O28" i="28"/>
  <c r="O31" i="28" s="1"/>
  <c r="M28" i="28"/>
  <c r="M31" i="28" s="1"/>
  <c r="I28" i="28"/>
  <c r="I31" i="28" s="1"/>
  <c r="E28" i="28"/>
  <c r="C28" i="28"/>
  <c r="C31" i="28" s="1"/>
  <c r="A28" i="28"/>
  <c r="L26" i="28"/>
  <c r="G26" i="28"/>
  <c r="E26" i="28"/>
  <c r="D26" i="28"/>
  <c r="C26" i="28"/>
  <c r="O25" i="28"/>
  <c r="M25" i="28"/>
  <c r="I25" i="28"/>
  <c r="E25" i="28"/>
  <c r="P24" i="28"/>
  <c r="O24" i="28"/>
  <c r="N24" i="28"/>
  <c r="M24" i="28"/>
  <c r="J24" i="28"/>
  <c r="I24" i="28"/>
  <c r="H24" i="28"/>
  <c r="H26" i="28" s="1"/>
  <c r="F24" i="28"/>
  <c r="E24" i="28"/>
  <c r="R22" i="28"/>
  <c r="P22" i="28"/>
  <c r="O22" i="28"/>
  <c r="N22" i="28"/>
  <c r="J22" i="28"/>
  <c r="F22" i="28"/>
  <c r="R21" i="28"/>
  <c r="Q21" i="28"/>
  <c r="P21" i="28"/>
  <c r="O21" i="28"/>
  <c r="N21" i="28"/>
  <c r="M21" i="28"/>
  <c r="J21" i="28"/>
  <c r="I21" i="28"/>
  <c r="F21" i="28"/>
  <c r="E21" i="28"/>
  <c r="R20" i="28"/>
  <c r="Q20" i="28"/>
  <c r="P20" i="28"/>
  <c r="O20" i="28"/>
  <c r="N20" i="28"/>
  <c r="M20" i="28"/>
  <c r="L20" i="28"/>
  <c r="K20" i="28"/>
  <c r="J20" i="28"/>
  <c r="I20" i="28"/>
  <c r="F20" i="28"/>
  <c r="E20" i="28"/>
  <c r="R19" i="28"/>
  <c r="R26" i="28" s="1"/>
  <c r="Q19" i="28"/>
  <c r="P19" i="28"/>
  <c r="O19" i="28"/>
  <c r="N19" i="28"/>
  <c r="N26" i="28" s="1"/>
  <c r="M19" i="28"/>
  <c r="L19" i="28"/>
  <c r="K19" i="28"/>
  <c r="K26" i="28" s="1"/>
  <c r="J19" i="28"/>
  <c r="J26" i="28" s="1"/>
  <c r="I19" i="28"/>
  <c r="F19" i="28"/>
  <c r="E19" i="28"/>
  <c r="D17" i="28"/>
  <c r="C17" i="28"/>
  <c r="R14" i="28"/>
  <c r="Q14" i="28"/>
  <c r="P14" i="28"/>
  <c r="O14" i="28"/>
  <c r="J14" i="28"/>
  <c r="I14" i="28"/>
  <c r="F14" i="28"/>
  <c r="E14" i="28"/>
  <c r="R13" i="28"/>
  <c r="R17" i="28" s="1"/>
  <c r="Q13" i="28"/>
  <c r="Q17" i="28" s="1"/>
  <c r="P13" i="28"/>
  <c r="P17" i="28" s="1"/>
  <c r="O13" i="28"/>
  <c r="O17" i="28" s="1"/>
  <c r="N13" i="28"/>
  <c r="N17" i="28" s="1"/>
  <c r="M13" i="28"/>
  <c r="M17" i="28" s="1"/>
  <c r="L13" i="28"/>
  <c r="L17" i="28" s="1"/>
  <c r="K13" i="28"/>
  <c r="K17" i="28" s="1"/>
  <c r="J13" i="28"/>
  <c r="J17" i="28" s="1"/>
  <c r="I13" i="28"/>
  <c r="I17" i="28" s="1"/>
  <c r="H13" i="28"/>
  <c r="H17" i="28" s="1"/>
  <c r="G13" i="28"/>
  <c r="G17" i="28" s="1"/>
  <c r="F13" i="28"/>
  <c r="E13" i="28"/>
  <c r="E17" i="28" s="1"/>
  <c r="P22" i="12"/>
  <c r="O22" i="12"/>
  <c r="N22" i="12"/>
  <c r="J22" i="12"/>
  <c r="I22" i="12"/>
  <c r="F22" i="12"/>
  <c r="D39" i="12"/>
  <c r="C39" i="12"/>
  <c r="D39" i="11"/>
  <c r="C39" i="11"/>
  <c r="K35" i="12"/>
  <c r="G35" i="12"/>
  <c r="R35" i="11"/>
  <c r="Q35" i="11"/>
  <c r="P35" i="11"/>
  <c r="O35" i="11"/>
  <c r="N35" i="11"/>
  <c r="M35" i="11"/>
  <c r="J35" i="11"/>
  <c r="I35" i="11"/>
  <c r="F35" i="11"/>
  <c r="E35" i="11"/>
  <c r="R24" i="23"/>
  <c r="P24" i="23"/>
  <c r="O24" i="23"/>
  <c r="N24" i="23"/>
  <c r="J24" i="23"/>
  <c r="F24" i="23"/>
  <c r="R23" i="11"/>
  <c r="P23" i="11"/>
  <c r="N23" i="11"/>
  <c r="K23" i="11"/>
  <c r="J23" i="11"/>
  <c r="G23" i="11"/>
  <c r="F23" i="11"/>
  <c r="D41" i="5"/>
  <c r="C41" i="5"/>
  <c r="E37" i="5"/>
  <c r="F37" i="5"/>
  <c r="G37" i="5"/>
  <c r="H37" i="5"/>
  <c r="I37" i="5"/>
  <c r="J37" i="5"/>
  <c r="M37" i="5"/>
  <c r="N37" i="5"/>
  <c r="O37" i="5"/>
  <c r="P37" i="5"/>
  <c r="R35" i="4"/>
  <c r="Q35" i="4"/>
  <c r="P35" i="4"/>
  <c r="O35" i="4"/>
  <c r="N35" i="4"/>
  <c r="M35" i="4"/>
  <c r="J35" i="4"/>
  <c r="I35" i="4"/>
  <c r="F35" i="4"/>
  <c r="E35" i="4"/>
  <c r="R46" i="29" l="1"/>
  <c r="J45" i="29"/>
  <c r="K46" i="29"/>
  <c r="F17" i="28"/>
  <c r="J44" i="28"/>
  <c r="F26" i="28"/>
  <c r="E31" i="28"/>
  <c r="E44" i="28" s="1"/>
  <c r="N39" i="28"/>
  <c r="N44" i="28" s="1"/>
  <c r="R39" i="28"/>
  <c r="R44" i="28" s="1"/>
  <c r="J43" i="28"/>
  <c r="P43" i="28"/>
  <c r="V39" i="28" s="1"/>
  <c r="H46" i="29"/>
  <c r="D46" i="29"/>
  <c r="J29" i="29"/>
  <c r="J46" i="29" s="1"/>
  <c r="P29" i="29"/>
  <c r="F29" i="29"/>
  <c r="L29" i="29"/>
  <c r="L46" i="29" s="1"/>
  <c r="I29" i="29"/>
  <c r="I46" i="29" s="1"/>
  <c r="N29" i="29"/>
  <c r="M29" i="29"/>
  <c r="E29" i="29"/>
  <c r="E46" i="29" s="1"/>
  <c r="M41" i="29"/>
  <c r="F41" i="29"/>
  <c r="I41" i="29"/>
  <c r="O45" i="29"/>
  <c r="G44" i="28"/>
  <c r="K44" i="28"/>
  <c r="C44" i="28"/>
  <c r="I26" i="28"/>
  <c r="I44" i="28" s="1"/>
  <c r="M26" i="28"/>
  <c r="M44" i="28" s="1"/>
  <c r="Q26" i="28"/>
  <c r="Q44" i="28" s="1"/>
  <c r="O26" i="28"/>
  <c r="T26" i="28" s="1"/>
  <c r="P26" i="28"/>
  <c r="P44" i="28" s="1"/>
  <c r="V31" i="28" s="1"/>
  <c r="D44" i="28"/>
  <c r="I39" i="28"/>
  <c r="E39" i="28"/>
  <c r="J39" i="28"/>
  <c r="O39" i="28"/>
  <c r="O44" i="28" s="1"/>
  <c r="Q39" i="28"/>
  <c r="E43" i="28"/>
  <c r="M43" i="28"/>
  <c r="I43" i="28"/>
  <c r="E19" i="29"/>
  <c r="Q46" i="29"/>
  <c r="O41" i="29"/>
  <c r="O46" i="29" s="1"/>
  <c r="V29" i="29"/>
  <c r="M46" i="29"/>
  <c r="F46" i="29"/>
  <c r="N46" i="29"/>
  <c r="G46" i="29"/>
  <c r="P46" i="29"/>
  <c r="V41" i="29" s="1"/>
  <c r="V19" i="29"/>
  <c r="H44" i="28"/>
  <c r="L44" i="28"/>
  <c r="D29" i="9"/>
  <c r="C29" i="9"/>
  <c r="R21" i="23"/>
  <c r="Q21" i="23"/>
  <c r="P21" i="23"/>
  <c r="O21" i="23"/>
  <c r="N21" i="23"/>
  <c r="M21" i="23"/>
  <c r="L21" i="23"/>
  <c r="K21" i="23"/>
  <c r="J21" i="23"/>
  <c r="I21" i="23"/>
  <c r="F21" i="23"/>
  <c r="E21" i="23"/>
  <c r="R21" i="9"/>
  <c r="Q21" i="9"/>
  <c r="P21" i="9"/>
  <c r="O21" i="9"/>
  <c r="N21" i="9"/>
  <c r="M21" i="9"/>
  <c r="L21" i="9"/>
  <c r="K21" i="9"/>
  <c r="J21" i="9"/>
  <c r="I21" i="9"/>
  <c r="F21" i="9"/>
  <c r="E21" i="9"/>
  <c r="T31" i="28" l="1"/>
  <c r="T17" i="28"/>
  <c r="T44" i="28" s="1"/>
  <c r="T41" i="29"/>
  <c r="T29" i="29"/>
  <c r="T39" i="28"/>
  <c r="F44" i="28"/>
  <c r="V26" i="28"/>
  <c r="V33" i="29"/>
  <c r="V46" i="29" s="1"/>
  <c r="T19" i="29"/>
  <c r="T33" i="29"/>
  <c r="V17" i="28"/>
  <c r="L44" i="31"/>
  <c r="K44" i="31"/>
  <c r="H44" i="31"/>
  <c r="G44" i="31"/>
  <c r="D44" i="31"/>
  <c r="C44" i="31"/>
  <c r="P43" i="31"/>
  <c r="O43" i="31"/>
  <c r="N43" i="31"/>
  <c r="M43" i="31"/>
  <c r="J43" i="31"/>
  <c r="I43" i="31"/>
  <c r="F43" i="31"/>
  <c r="E43" i="31"/>
  <c r="R42" i="31"/>
  <c r="R44" i="31" s="1"/>
  <c r="Q42" i="31"/>
  <c r="Q44" i="31" s="1"/>
  <c r="P42" i="31"/>
  <c r="P44" i="31" s="1"/>
  <c r="O42" i="31"/>
  <c r="O44" i="31" s="1"/>
  <c r="N42" i="31"/>
  <c r="M42" i="31"/>
  <c r="J42" i="31"/>
  <c r="I42" i="31"/>
  <c r="F42" i="31"/>
  <c r="E42" i="31"/>
  <c r="D40" i="31"/>
  <c r="C40" i="31"/>
  <c r="P39" i="31"/>
  <c r="O39" i="31"/>
  <c r="O40" i="31" s="1"/>
  <c r="N39" i="31"/>
  <c r="M39" i="31"/>
  <c r="J39" i="31"/>
  <c r="I39" i="31"/>
  <c r="H39" i="31"/>
  <c r="F39" i="31"/>
  <c r="E39" i="31"/>
  <c r="E40" i="31" s="1"/>
  <c r="H36" i="31"/>
  <c r="H40" i="31" s="1"/>
  <c r="G36" i="31"/>
  <c r="R35" i="31"/>
  <c r="Q35" i="31"/>
  <c r="P35" i="31"/>
  <c r="O35" i="31"/>
  <c r="N35" i="31"/>
  <c r="M35" i="31"/>
  <c r="K35" i="31"/>
  <c r="K40" i="31" s="1"/>
  <c r="J35" i="31"/>
  <c r="I35" i="31"/>
  <c r="G35" i="31"/>
  <c r="F35" i="31"/>
  <c r="F40" i="31" s="1"/>
  <c r="E35" i="31"/>
  <c r="R34" i="31"/>
  <c r="R40" i="31" s="1"/>
  <c r="Q34" i="31"/>
  <c r="Q40" i="31" s="1"/>
  <c r="P34" i="31"/>
  <c r="O34" i="31"/>
  <c r="N34" i="31"/>
  <c r="N40" i="31" s="1"/>
  <c r="M34" i="31"/>
  <c r="M40" i="31" s="1"/>
  <c r="L34" i="31"/>
  <c r="L40" i="31" s="1"/>
  <c r="K34" i="31"/>
  <c r="J34" i="31"/>
  <c r="I34" i="31"/>
  <c r="G34" i="31"/>
  <c r="E34" i="31"/>
  <c r="R32" i="31"/>
  <c r="Q32" i="31"/>
  <c r="P32" i="31"/>
  <c r="N32" i="31"/>
  <c r="L32" i="31"/>
  <c r="J32" i="31"/>
  <c r="H32" i="31"/>
  <c r="F32" i="31"/>
  <c r="D32" i="31"/>
  <c r="O31" i="31"/>
  <c r="O32" i="31" s="1"/>
  <c r="M31" i="31"/>
  <c r="M32" i="31" s="1"/>
  <c r="K31" i="31"/>
  <c r="K32" i="31" s="1"/>
  <c r="I31" i="31"/>
  <c r="I32" i="31" s="1"/>
  <c r="G31" i="31"/>
  <c r="G32" i="31" s="1"/>
  <c r="E31" i="31"/>
  <c r="E32" i="31" s="1"/>
  <c r="C30" i="31"/>
  <c r="C32" i="31" s="1"/>
  <c r="K28" i="31"/>
  <c r="K45" i="31" s="1"/>
  <c r="D28" i="31"/>
  <c r="Q27" i="31"/>
  <c r="O27" i="31"/>
  <c r="M27" i="31"/>
  <c r="L27" i="31"/>
  <c r="I27" i="31"/>
  <c r="E27" i="31"/>
  <c r="O26" i="31"/>
  <c r="M26" i="31"/>
  <c r="I26" i="31"/>
  <c r="E26" i="31"/>
  <c r="C26" i="31"/>
  <c r="C28" i="31" s="1"/>
  <c r="C45" i="31" s="1"/>
  <c r="P25" i="31"/>
  <c r="O25" i="31"/>
  <c r="N25" i="31"/>
  <c r="M25" i="31"/>
  <c r="J25" i="31"/>
  <c r="I25" i="31"/>
  <c r="H25" i="31"/>
  <c r="F25" i="31"/>
  <c r="E25" i="31"/>
  <c r="P23" i="31"/>
  <c r="O23" i="31"/>
  <c r="N23" i="31"/>
  <c r="M23" i="31"/>
  <c r="J23" i="31"/>
  <c r="I23" i="31"/>
  <c r="F23" i="31"/>
  <c r="E23" i="31"/>
  <c r="Q22" i="31"/>
  <c r="O22" i="31"/>
  <c r="O28" i="31" s="1"/>
  <c r="M22" i="31"/>
  <c r="L22" i="31"/>
  <c r="K22" i="31"/>
  <c r="I22" i="31"/>
  <c r="I28" i="31" s="1"/>
  <c r="H22" i="31"/>
  <c r="G22" i="31"/>
  <c r="G28" i="31" s="1"/>
  <c r="E22" i="31"/>
  <c r="R21" i="31"/>
  <c r="Q21" i="31"/>
  <c r="P21" i="31"/>
  <c r="O21" i="31"/>
  <c r="N21" i="31"/>
  <c r="M21" i="31"/>
  <c r="L21" i="31"/>
  <c r="L28" i="31" s="1"/>
  <c r="K21" i="31"/>
  <c r="J21" i="31"/>
  <c r="I21" i="31"/>
  <c r="H21" i="31"/>
  <c r="G21" i="31"/>
  <c r="F21" i="31"/>
  <c r="E21" i="31"/>
  <c r="R20" i="31"/>
  <c r="Q20" i="31"/>
  <c r="Q28" i="31" s="1"/>
  <c r="P20" i="31"/>
  <c r="P28" i="31" s="1"/>
  <c r="O20" i="31"/>
  <c r="N20" i="31"/>
  <c r="M20" i="31"/>
  <c r="J20" i="31"/>
  <c r="J28" i="31" s="1"/>
  <c r="I20" i="31"/>
  <c r="F20" i="31"/>
  <c r="E20" i="31"/>
  <c r="N18" i="31"/>
  <c r="M18" i="31"/>
  <c r="L18" i="31"/>
  <c r="K18" i="31"/>
  <c r="H18" i="31"/>
  <c r="G18" i="31"/>
  <c r="D18" i="31"/>
  <c r="C18" i="31"/>
  <c r="R15" i="31"/>
  <c r="R18" i="31" s="1"/>
  <c r="Q15" i="31"/>
  <c r="Q18" i="31" s="1"/>
  <c r="P15" i="31"/>
  <c r="P18" i="31" s="1"/>
  <c r="O15" i="31"/>
  <c r="O18" i="31" s="1"/>
  <c r="J15" i="31"/>
  <c r="J18" i="31" s="1"/>
  <c r="I15" i="31"/>
  <c r="I18" i="31" s="1"/>
  <c r="F15" i="31"/>
  <c r="F18" i="31" s="1"/>
  <c r="E15" i="31"/>
  <c r="E18" i="31" s="1"/>
  <c r="L45" i="30"/>
  <c r="K45" i="30"/>
  <c r="H45" i="30"/>
  <c r="G45" i="30"/>
  <c r="D45" i="30"/>
  <c r="C45" i="30"/>
  <c r="P44" i="30"/>
  <c r="O44" i="30"/>
  <c r="N44" i="30"/>
  <c r="M44" i="30"/>
  <c r="J44" i="30"/>
  <c r="I44" i="30"/>
  <c r="F44" i="30"/>
  <c r="E44" i="30"/>
  <c r="R43" i="30"/>
  <c r="R45" i="30" s="1"/>
  <c r="Q43" i="30"/>
  <c r="Q45" i="30" s="1"/>
  <c r="P43" i="30"/>
  <c r="P45" i="30" s="1"/>
  <c r="O43" i="30"/>
  <c r="O45" i="30" s="1"/>
  <c r="N43" i="30"/>
  <c r="M43" i="30"/>
  <c r="J43" i="30"/>
  <c r="J45" i="30" s="1"/>
  <c r="I43" i="30"/>
  <c r="I45" i="30" s="1"/>
  <c r="F43" i="30"/>
  <c r="E43" i="30"/>
  <c r="D41" i="30"/>
  <c r="C41" i="30"/>
  <c r="P40" i="30"/>
  <c r="P41" i="30" s="1"/>
  <c r="O40" i="30"/>
  <c r="N40" i="30"/>
  <c r="M40" i="30"/>
  <c r="J40" i="30"/>
  <c r="I40" i="30"/>
  <c r="H40" i="30"/>
  <c r="F40" i="30"/>
  <c r="E40" i="30"/>
  <c r="R37" i="30"/>
  <c r="R41" i="30" s="1"/>
  <c r="Q37" i="30"/>
  <c r="P37" i="30"/>
  <c r="O37" i="30"/>
  <c r="O41" i="30" s="1"/>
  <c r="N37" i="30"/>
  <c r="M37" i="30"/>
  <c r="L37" i="30"/>
  <c r="L41" i="30" s="1"/>
  <c r="K37" i="30"/>
  <c r="K41" i="30" s="1"/>
  <c r="J37" i="30"/>
  <c r="J41" i="30" s="1"/>
  <c r="I37" i="30"/>
  <c r="I41" i="30" s="1"/>
  <c r="H37" i="30"/>
  <c r="G37" i="30"/>
  <c r="G41" i="30" s="1"/>
  <c r="F37" i="30"/>
  <c r="E37" i="30"/>
  <c r="N41" i="30"/>
  <c r="F41" i="30"/>
  <c r="Q35" i="30"/>
  <c r="Q41" i="30" s="1"/>
  <c r="O35" i="30"/>
  <c r="M35" i="30"/>
  <c r="I35" i="30"/>
  <c r="E35" i="30"/>
  <c r="R33" i="30"/>
  <c r="P33" i="30"/>
  <c r="N33" i="30"/>
  <c r="L33" i="30"/>
  <c r="J33" i="30"/>
  <c r="H33" i="30"/>
  <c r="F33" i="30"/>
  <c r="D33" i="30"/>
  <c r="O32" i="30"/>
  <c r="M32" i="30"/>
  <c r="K32" i="30"/>
  <c r="K33" i="30" s="1"/>
  <c r="I32" i="30"/>
  <c r="G32" i="30"/>
  <c r="G33" i="30" s="1"/>
  <c r="E32" i="30"/>
  <c r="E33" i="30" s="1"/>
  <c r="Q31" i="30"/>
  <c r="Q33" i="30" s="1"/>
  <c r="O31" i="30"/>
  <c r="O33" i="30" s="1"/>
  <c r="M31" i="30"/>
  <c r="I31" i="30"/>
  <c r="E31" i="30"/>
  <c r="C31" i="30"/>
  <c r="C33" i="30" s="1"/>
  <c r="J29" i="30"/>
  <c r="D29" i="30"/>
  <c r="C29" i="30"/>
  <c r="Q28" i="30"/>
  <c r="O28" i="30"/>
  <c r="M28" i="30"/>
  <c r="L28" i="30"/>
  <c r="I28" i="30"/>
  <c r="E28" i="30"/>
  <c r="O27" i="30"/>
  <c r="M27" i="30"/>
  <c r="I27" i="30"/>
  <c r="E27" i="30"/>
  <c r="P26" i="30"/>
  <c r="O26" i="30"/>
  <c r="N26" i="30"/>
  <c r="M26" i="30"/>
  <c r="J26" i="30"/>
  <c r="I26" i="30"/>
  <c r="H26" i="30"/>
  <c r="F26" i="30"/>
  <c r="E26" i="30"/>
  <c r="L24" i="30"/>
  <c r="K24" i="30"/>
  <c r="H24" i="30"/>
  <c r="G24" i="30"/>
  <c r="Q23" i="30"/>
  <c r="O23" i="30"/>
  <c r="M23" i="30"/>
  <c r="L23" i="30"/>
  <c r="I23" i="30"/>
  <c r="H23" i="30"/>
  <c r="E23" i="30"/>
  <c r="R22" i="30"/>
  <c r="Q22" i="30"/>
  <c r="P22" i="30"/>
  <c r="O22" i="30"/>
  <c r="N22" i="30"/>
  <c r="M22" i="30"/>
  <c r="L22" i="30"/>
  <c r="K22" i="30"/>
  <c r="J22" i="30"/>
  <c r="I22" i="30"/>
  <c r="H22" i="30"/>
  <c r="H29" i="30" s="1"/>
  <c r="G22" i="30"/>
  <c r="G29" i="30" s="1"/>
  <c r="F22" i="30"/>
  <c r="E22" i="30"/>
  <c r="R21" i="30"/>
  <c r="R29" i="30" s="1"/>
  <c r="Q21" i="30"/>
  <c r="P21" i="30"/>
  <c r="O21" i="30"/>
  <c r="O29" i="30" s="1"/>
  <c r="N21" i="30"/>
  <c r="N29" i="30" s="1"/>
  <c r="M21" i="30"/>
  <c r="J21" i="30"/>
  <c r="I21" i="30"/>
  <c r="I29" i="30" s="1"/>
  <c r="F21" i="30"/>
  <c r="F29" i="30" s="1"/>
  <c r="E21" i="30"/>
  <c r="D19" i="30"/>
  <c r="C19" i="30"/>
  <c r="R15" i="30"/>
  <c r="R19" i="30" s="1"/>
  <c r="R46" i="30" s="1"/>
  <c r="Q15" i="30"/>
  <c r="Q19" i="30" s="1"/>
  <c r="P15" i="30"/>
  <c r="P19" i="30" s="1"/>
  <c r="O15" i="30"/>
  <c r="O19" i="30" s="1"/>
  <c r="N15" i="30"/>
  <c r="N19" i="30" s="1"/>
  <c r="M15" i="30"/>
  <c r="M19" i="30" s="1"/>
  <c r="L15" i="30"/>
  <c r="L19" i="30" s="1"/>
  <c r="K15" i="30"/>
  <c r="K19" i="30" s="1"/>
  <c r="J15" i="30"/>
  <c r="J19" i="30" s="1"/>
  <c r="I15" i="30"/>
  <c r="I19" i="30" s="1"/>
  <c r="H15" i="30"/>
  <c r="H19" i="30" s="1"/>
  <c r="G15" i="30"/>
  <c r="G19" i="30" s="1"/>
  <c r="F15" i="30"/>
  <c r="F19" i="30" s="1"/>
  <c r="E15" i="30"/>
  <c r="E19" i="30" s="1"/>
  <c r="L42" i="27"/>
  <c r="K42" i="27"/>
  <c r="H42" i="27"/>
  <c r="G42" i="27"/>
  <c r="D42" i="27"/>
  <c r="C42" i="27"/>
  <c r="R41" i="27"/>
  <c r="R42" i="27" s="1"/>
  <c r="Q41" i="27"/>
  <c r="Q42" i="27" s="1"/>
  <c r="P41" i="27"/>
  <c r="P42" i="27" s="1"/>
  <c r="O41" i="27"/>
  <c r="O42" i="27" s="1"/>
  <c r="N41" i="27"/>
  <c r="N42" i="27" s="1"/>
  <c r="M41" i="27"/>
  <c r="M42" i="27" s="1"/>
  <c r="J41" i="27"/>
  <c r="J42" i="27" s="1"/>
  <c r="I41" i="27"/>
  <c r="I42" i="27" s="1"/>
  <c r="F41" i="27"/>
  <c r="F42" i="27" s="1"/>
  <c r="E41" i="27"/>
  <c r="E42" i="27" s="1"/>
  <c r="K39" i="27"/>
  <c r="D39" i="27"/>
  <c r="C39" i="27"/>
  <c r="P38" i="27"/>
  <c r="O38" i="27"/>
  <c r="N38" i="27"/>
  <c r="M38" i="27"/>
  <c r="J38" i="27"/>
  <c r="I38" i="27"/>
  <c r="I39" i="27" s="1"/>
  <c r="H38" i="27"/>
  <c r="F38" i="27"/>
  <c r="E38" i="27"/>
  <c r="R35" i="27"/>
  <c r="R39" i="27" s="1"/>
  <c r="Q35" i="27"/>
  <c r="P35" i="27"/>
  <c r="O35" i="27"/>
  <c r="N35" i="27"/>
  <c r="N39" i="27" s="1"/>
  <c r="M35" i="27"/>
  <c r="L35" i="27"/>
  <c r="L39" i="27" s="1"/>
  <c r="K35" i="27"/>
  <c r="J35" i="27"/>
  <c r="I35" i="27"/>
  <c r="H35" i="27"/>
  <c r="G35" i="27"/>
  <c r="G39" i="27" s="1"/>
  <c r="F35" i="27"/>
  <c r="F39" i="27" s="1"/>
  <c r="E35" i="27"/>
  <c r="Q34" i="27"/>
  <c r="O34" i="27"/>
  <c r="O39" i="27" s="1"/>
  <c r="M34" i="27"/>
  <c r="M39" i="27" s="1"/>
  <c r="I34" i="27"/>
  <c r="E34" i="27"/>
  <c r="R32" i="27"/>
  <c r="Q32" i="27"/>
  <c r="P32" i="27"/>
  <c r="N32" i="27"/>
  <c r="L32" i="27"/>
  <c r="K32" i="27"/>
  <c r="J32" i="27"/>
  <c r="H32" i="27"/>
  <c r="F32" i="27"/>
  <c r="D32" i="27"/>
  <c r="C32" i="27"/>
  <c r="O31" i="27"/>
  <c r="M31" i="27"/>
  <c r="K31" i="27"/>
  <c r="I31" i="27"/>
  <c r="G31" i="27"/>
  <c r="G32" i="27" s="1"/>
  <c r="E31" i="27"/>
  <c r="E32" i="27" s="1"/>
  <c r="Q30" i="27"/>
  <c r="O30" i="27"/>
  <c r="M30" i="27"/>
  <c r="I30" i="27"/>
  <c r="I32" i="27" s="1"/>
  <c r="E30" i="27"/>
  <c r="D28" i="27"/>
  <c r="C28" i="27"/>
  <c r="Q27" i="27"/>
  <c r="O27" i="27"/>
  <c r="M27" i="27"/>
  <c r="L27" i="27"/>
  <c r="I27" i="27"/>
  <c r="E27" i="27"/>
  <c r="P26" i="27"/>
  <c r="O26" i="27"/>
  <c r="N26" i="27"/>
  <c r="M26" i="27"/>
  <c r="J26" i="27"/>
  <c r="I26" i="27"/>
  <c r="F26" i="27"/>
  <c r="E26" i="27"/>
  <c r="O25" i="27"/>
  <c r="M25" i="27"/>
  <c r="I25" i="27"/>
  <c r="E25" i="27"/>
  <c r="P24" i="27"/>
  <c r="O24" i="27"/>
  <c r="N24" i="27"/>
  <c r="M24" i="27"/>
  <c r="J24" i="27"/>
  <c r="I24" i="27"/>
  <c r="H24" i="27"/>
  <c r="H28" i="27" s="1"/>
  <c r="F24" i="27"/>
  <c r="E24" i="27"/>
  <c r="R22" i="27"/>
  <c r="P22" i="27"/>
  <c r="O22" i="27"/>
  <c r="N22" i="27"/>
  <c r="J22" i="27"/>
  <c r="F22" i="27"/>
  <c r="R21" i="27"/>
  <c r="Q21" i="27"/>
  <c r="P21" i="27"/>
  <c r="O21" i="27"/>
  <c r="N21" i="27"/>
  <c r="M21" i="27"/>
  <c r="J21" i="27"/>
  <c r="I21" i="27"/>
  <c r="F21" i="27"/>
  <c r="E21" i="27"/>
  <c r="R20" i="27"/>
  <c r="P20" i="27"/>
  <c r="N20" i="27"/>
  <c r="L20" i="27"/>
  <c r="K20" i="27"/>
  <c r="K28" i="27" s="1"/>
  <c r="J20" i="27"/>
  <c r="H20" i="27"/>
  <c r="G20" i="27"/>
  <c r="G28" i="27" s="1"/>
  <c r="F20" i="27"/>
  <c r="R19" i="27"/>
  <c r="Q19" i="27"/>
  <c r="P19" i="27"/>
  <c r="O19" i="27"/>
  <c r="O28" i="27" s="1"/>
  <c r="N19" i="27"/>
  <c r="N28" i="27" s="1"/>
  <c r="M19" i="27"/>
  <c r="J19" i="27"/>
  <c r="I19" i="27"/>
  <c r="I28" i="27" s="1"/>
  <c r="F19" i="27"/>
  <c r="E19" i="27"/>
  <c r="E28" i="27" s="1"/>
  <c r="D17" i="27"/>
  <c r="C17" i="27"/>
  <c r="R13" i="27"/>
  <c r="R17" i="27" s="1"/>
  <c r="Q13" i="27"/>
  <c r="Q17" i="27" s="1"/>
  <c r="P13" i="27"/>
  <c r="P17" i="27" s="1"/>
  <c r="O13" i="27"/>
  <c r="O17" i="27" s="1"/>
  <c r="N13" i="27"/>
  <c r="N17" i="27" s="1"/>
  <c r="N43" i="27" s="1"/>
  <c r="M13" i="27"/>
  <c r="M17" i="27" s="1"/>
  <c r="L13" i="27"/>
  <c r="L17" i="27" s="1"/>
  <c r="K13" i="27"/>
  <c r="K17" i="27" s="1"/>
  <c r="K43" i="27" s="1"/>
  <c r="J13" i="27"/>
  <c r="J17" i="27" s="1"/>
  <c r="I13" i="27"/>
  <c r="I17" i="27" s="1"/>
  <c r="H13" i="27"/>
  <c r="H17" i="27" s="1"/>
  <c r="G13" i="27"/>
  <c r="G17" i="27" s="1"/>
  <c r="F13" i="27"/>
  <c r="F17" i="27" s="1"/>
  <c r="E13" i="27"/>
  <c r="E17" i="27" s="1"/>
  <c r="L44" i="26"/>
  <c r="K44" i="26"/>
  <c r="H44" i="26"/>
  <c r="G44" i="26"/>
  <c r="D44" i="26"/>
  <c r="C44" i="26"/>
  <c r="P43" i="26"/>
  <c r="O43" i="26"/>
  <c r="N43" i="26"/>
  <c r="M43" i="26"/>
  <c r="J43" i="26"/>
  <c r="J44" i="26" s="1"/>
  <c r="I43" i="26"/>
  <c r="F43" i="26"/>
  <c r="E43" i="26"/>
  <c r="R42" i="26"/>
  <c r="R44" i="26" s="1"/>
  <c r="Q42" i="26"/>
  <c r="Q44" i="26" s="1"/>
  <c r="P42" i="26"/>
  <c r="O42" i="26"/>
  <c r="O44" i="26" s="1"/>
  <c r="N42" i="26"/>
  <c r="N44" i="26" s="1"/>
  <c r="M42" i="26"/>
  <c r="J42" i="26"/>
  <c r="I42" i="26"/>
  <c r="F42" i="26"/>
  <c r="F44" i="26" s="1"/>
  <c r="E42" i="26"/>
  <c r="R40" i="26"/>
  <c r="N40" i="26"/>
  <c r="M40" i="26"/>
  <c r="L40" i="26"/>
  <c r="K40" i="26"/>
  <c r="G40" i="26"/>
  <c r="D40" i="26"/>
  <c r="C40" i="26"/>
  <c r="P39" i="26"/>
  <c r="P40" i="26" s="1"/>
  <c r="O39" i="26"/>
  <c r="O40" i="26" s="1"/>
  <c r="N39" i="26"/>
  <c r="M39" i="26"/>
  <c r="J39" i="26"/>
  <c r="J40" i="26" s="1"/>
  <c r="I39" i="26"/>
  <c r="H39" i="26"/>
  <c r="H40" i="26" s="1"/>
  <c r="F39" i="26"/>
  <c r="F40" i="26" s="1"/>
  <c r="E39" i="26"/>
  <c r="Q36" i="26"/>
  <c r="Q40" i="26" s="1"/>
  <c r="O36" i="26"/>
  <c r="M36" i="26"/>
  <c r="I36" i="26"/>
  <c r="E36" i="26"/>
  <c r="E40" i="26" s="1"/>
  <c r="Q35" i="26"/>
  <c r="O35" i="26"/>
  <c r="M35" i="26"/>
  <c r="I35" i="26"/>
  <c r="I40" i="26" s="1"/>
  <c r="E35" i="26"/>
  <c r="R33" i="26"/>
  <c r="P33" i="26"/>
  <c r="N33" i="26"/>
  <c r="L33" i="26"/>
  <c r="J33" i="26"/>
  <c r="H33" i="26"/>
  <c r="F33" i="26"/>
  <c r="D33" i="26"/>
  <c r="O32" i="26"/>
  <c r="M32" i="26"/>
  <c r="K32" i="26"/>
  <c r="K33" i="26" s="1"/>
  <c r="I32" i="26"/>
  <c r="G32" i="26"/>
  <c r="G33" i="26" s="1"/>
  <c r="E32" i="26"/>
  <c r="Q31" i="26"/>
  <c r="Q33" i="26" s="1"/>
  <c r="O31" i="26"/>
  <c r="O33" i="26" s="1"/>
  <c r="M31" i="26"/>
  <c r="M33" i="26" s="1"/>
  <c r="I31" i="26"/>
  <c r="E31" i="26"/>
  <c r="E33" i="26" s="1"/>
  <c r="C31" i="26"/>
  <c r="C33" i="26" s="1"/>
  <c r="D29" i="26"/>
  <c r="C29" i="26"/>
  <c r="Q28" i="26"/>
  <c r="O28" i="26"/>
  <c r="M28" i="26"/>
  <c r="L28" i="26"/>
  <c r="I28" i="26"/>
  <c r="E28" i="26"/>
  <c r="O27" i="26"/>
  <c r="M27" i="26"/>
  <c r="I27" i="26"/>
  <c r="E27" i="26"/>
  <c r="P26" i="26"/>
  <c r="O26" i="26"/>
  <c r="N26" i="26"/>
  <c r="M26" i="26"/>
  <c r="J26" i="26"/>
  <c r="I26" i="26"/>
  <c r="H26" i="26"/>
  <c r="F26" i="26"/>
  <c r="E26" i="26"/>
  <c r="R24" i="26"/>
  <c r="P24" i="26"/>
  <c r="N24" i="26"/>
  <c r="J24" i="26"/>
  <c r="F24" i="26"/>
  <c r="O23" i="26"/>
  <c r="M23" i="26"/>
  <c r="I23" i="26"/>
  <c r="E23" i="26"/>
  <c r="R22" i="26"/>
  <c r="Q22" i="26"/>
  <c r="P22" i="26"/>
  <c r="O22" i="26"/>
  <c r="N22" i="26"/>
  <c r="M22" i="26"/>
  <c r="M29" i="26" s="1"/>
  <c r="L22" i="26"/>
  <c r="L29" i="26" s="1"/>
  <c r="K22" i="26"/>
  <c r="K29" i="26" s="1"/>
  <c r="J22" i="26"/>
  <c r="I22" i="26"/>
  <c r="H22" i="26"/>
  <c r="G22" i="26"/>
  <c r="F22" i="26"/>
  <c r="F29" i="26" s="1"/>
  <c r="E22" i="26"/>
  <c r="R21" i="26"/>
  <c r="Q21" i="26"/>
  <c r="P21" i="26"/>
  <c r="O21" i="26"/>
  <c r="N21" i="26"/>
  <c r="M21" i="26"/>
  <c r="J21" i="26"/>
  <c r="J29" i="26" s="1"/>
  <c r="I21" i="26"/>
  <c r="G21" i="26"/>
  <c r="G29" i="26" s="1"/>
  <c r="F21" i="26"/>
  <c r="E21" i="26"/>
  <c r="E29" i="26" s="1"/>
  <c r="N19" i="26"/>
  <c r="M19" i="26"/>
  <c r="D19" i="26"/>
  <c r="D45" i="26" s="1"/>
  <c r="C19" i="26"/>
  <c r="R16" i="26"/>
  <c r="R19" i="26" s="1"/>
  <c r="Q16" i="26"/>
  <c r="Q19" i="26" s="1"/>
  <c r="P16" i="26"/>
  <c r="P19" i="26" s="1"/>
  <c r="O16" i="26"/>
  <c r="O19" i="26" s="1"/>
  <c r="J16" i="26"/>
  <c r="J19" i="26" s="1"/>
  <c r="I16" i="26"/>
  <c r="I19" i="26" s="1"/>
  <c r="F16" i="26"/>
  <c r="F19" i="26" s="1"/>
  <c r="E16" i="26"/>
  <c r="E19" i="26" s="1"/>
  <c r="L15" i="26"/>
  <c r="L19" i="26" s="1"/>
  <c r="L45" i="26" s="1"/>
  <c r="K15" i="26"/>
  <c r="K19" i="26" s="1"/>
  <c r="K45" i="26" s="1"/>
  <c r="H15" i="26"/>
  <c r="H19" i="26" s="1"/>
  <c r="G15" i="26"/>
  <c r="G19" i="26" s="1"/>
  <c r="P44" i="25"/>
  <c r="K44" i="25"/>
  <c r="H44" i="25"/>
  <c r="D44" i="25"/>
  <c r="C44" i="25"/>
  <c r="R43" i="25"/>
  <c r="R44" i="25" s="1"/>
  <c r="Q43" i="25"/>
  <c r="Q44" i="25" s="1"/>
  <c r="P43" i="25"/>
  <c r="O43" i="25"/>
  <c r="N43" i="25"/>
  <c r="M43" i="25"/>
  <c r="M44" i="25" s="1"/>
  <c r="J43" i="25"/>
  <c r="I43" i="25"/>
  <c r="I44" i="25" s="1"/>
  <c r="F43" i="25"/>
  <c r="E43" i="25"/>
  <c r="E44" i="25" s="1"/>
  <c r="D41" i="25"/>
  <c r="C41" i="25"/>
  <c r="P40" i="25"/>
  <c r="O40" i="25"/>
  <c r="N40" i="25"/>
  <c r="M40" i="25"/>
  <c r="J40" i="25"/>
  <c r="I40" i="25"/>
  <c r="H40" i="25"/>
  <c r="F40" i="25"/>
  <c r="E40" i="25"/>
  <c r="R37" i="25"/>
  <c r="Q37" i="25"/>
  <c r="P37" i="25"/>
  <c r="O37" i="25"/>
  <c r="N37" i="25"/>
  <c r="M37" i="25"/>
  <c r="J37" i="25"/>
  <c r="I37" i="25"/>
  <c r="H37" i="25"/>
  <c r="G37" i="25"/>
  <c r="F37" i="25"/>
  <c r="E37" i="25"/>
  <c r="R36" i="25"/>
  <c r="R41" i="25" s="1"/>
  <c r="Q36" i="25"/>
  <c r="P36" i="25"/>
  <c r="P41" i="25" s="1"/>
  <c r="O36" i="25"/>
  <c r="N36" i="25"/>
  <c r="M36" i="25"/>
  <c r="L36" i="25"/>
  <c r="K36" i="25"/>
  <c r="K41" i="25" s="1"/>
  <c r="J36" i="25"/>
  <c r="I36" i="25"/>
  <c r="H36" i="25"/>
  <c r="G36" i="25"/>
  <c r="F36" i="25"/>
  <c r="E36" i="25"/>
  <c r="Q35" i="25"/>
  <c r="O35" i="25"/>
  <c r="M35" i="25"/>
  <c r="I35" i="25"/>
  <c r="I41" i="25" s="1"/>
  <c r="G35" i="25"/>
  <c r="E35" i="25"/>
  <c r="E41" i="25" s="1"/>
  <c r="R33" i="25"/>
  <c r="P33" i="25"/>
  <c r="N33" i="25"/>
  <c r="J33" i="25"/>
  <c r="H33" i="25"/>
  <c r="F33" i="25"/>
  <c r="D33" i="25"/>
  <c r="O32" i="25"/>
  <c r="M32" i="25"/>
  <c r="K32" i="25"/>
  <c r="K33" i="25" s="1"/>
  <c r="I32" i="25"/>
  <c r="I33" i="25" s="1"/>
  <c r="G32" i="25"/>
  <c r="E32" i="25"/>
  <c r="Q31" i="25"/>
  <c r="Q33" i="25" s="1"/>
  <c r="O31" i="25"/>
  <c r="M31" i="25"/>
  <c r="E31" i="25"/>
  <c r="E33" i="25" s="1"/>
  <c r="C31" i="25"/>
  <c r="C33" i="25" s="1"/>
  <c r="D29" i="25"/>
  <c r="C29" i="25"/>
  <c r="Q28" i="25"/>
  <c r="O28" i="25"/>
  <c r="M28" i="25"/>
  <c r="L28" i="25"/>
  <c r="I28" i="25"/>
  <c r="E28" i="25"/>
  <c r="O27" i="25"/>
  <c r="M27" i="25"/>
  <c r="I27" i="25"/>
  <c r="E27" i="25"/>
  <c r="P26" i="25"/>
  <c r="O26" i="25"/>
  <c r="N26" i="25"/>
  <c r="M26" i="25"/>
  <c r="J26" i="25"/>
  <c r="I26" i="25"/>
  <c r="H26" i="25"/>
  <c r="F26" i="25"/>
  <c r="E26" i="25"/>
  <c r="Q24" i="25"/>
  <c r="O24" i="25"/>
  <c r="O29" i="25" s="1"/>
  <c r="M24" i="25"/>
  <c r="I24" i="25"/>
  <c r="E24" i="25"/>
  <c r="P23" i="25"/>
  <c r="N23" i="25"/>
  <c r="J23" i="25"/>
  <c r="F23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R21" i="25"/>
  <c r="Q21" i="25"/>
  <c r="P21" i="25"/>
  <c r="P29" i="25" s="1"/>
  <c r="O21" i="25"/>
  <c r="N21" i="25"/>
  <c r="M21" i="25"/>
  <c r="M29" i="25" s="1"/>
  <c r="L21" i="25"/>
  <c r="K21" i="25"/>
  <c r="J21" i="25"/>
  <c r="I21" i="25"/>
  <c r="I29" i="25" s="1"/>
  <c r="F21" i="25"/>
  <c r="F29" i="25" s="1"/>
  <c r="E21" i="25"/>
  <c r="L19" i="25"/>
  <c r="L45" i="25" s="1"/>
  <c r="K19" i="25"/>
  <c r="H19" i="25"/>
  <c r="G19" i="25"/>
  <c r="G45" i="25" s="1"/>
  <c r="D19" i="25"/>
  <c r="C19" i="25"/>
  <c r="R16" i="25"/>
  <c r="R19" i="25" s="1"/>
  <c r="Q16" i="25"/>
  <c r="P16" i="25"/>
  <c r="O16" i="25"/>
  <c r="O19" i="25" s="1"/>
  <c r="N16" i="25"/>
  <c r="N19" i="25" s="1"/>
  <c r="M16" i="25"/>
  <c r="J16" i="25"/>
  <c r="I16" i="25"/>
  <c r="F16" i="25"/>
  <c r="F19" i="25" s="1"/>
  <c r="E16" i="25"/>
  <c r="R15" i="25"/>
  <c r="Q15" i="25"/>
  <c r="Q19" i="25" s="1"/>
  <c r="P15" i="25"/>
  <c r="P19" i="25" s="1"/>
  <c r="O15" i="25"/>
  <c r="N15" i="25"/>
  <c r="M15" i="25"/>
  <c r="M19" i="25" s="1"/>
  <c r="J15" i="25"/>
  <c r="J19" i="25" s="1"/>
  <c r="I15" i="25"/>
  <c r="F15" i="25"/>
  <c r="E15" i="25"/>
  <c r="E19" i="25" s="1"/>
  <c r="Q33" i="13"/>
  <c r="O33" i="13"/>
  <c r="M33" i="13"/>
  <c r="I33" i="13"/>
  <c r="E33" i="13"/>
  <c r="R13" i="13"/>
  <c r="Q13" i="13"/>
  <c r="N13" i="13"/>
  <c r="M13" i="13"/>
  <c r="J13" i="13"/>
  <c r="I13" i="13"/>
  <c r="F13" i="13"/>
  <c r="E13" i="13"/>
  <c r="D28" i="11"/>
  <c r="C28" i="11"/>
  <c r="D18" i="11"/>
  <c r="C18" i="11"/>
  <c r="R15" i="11"/>
  <c r="Q15" i="11"/>
  <c r="P15" i="11"/>
  <c r="O15" i="11"/>
  <c r="J15" i="11"/>
  <c r="I15" i="11"/>
  <c r="F15" i="11"/>
  <c r="E15" i="11"/>
  <c r="R40" i="8"/>
  <c r="D40" i="8"/>
  <c r="C40" i="8"/>
  <c r="Q34" i="8"/>
  <c r="O34" i="8"/>
  <c r="M34" i="8"/>
  <c r="I34" i="8"/>
  <c r="E34" i="8"/>
  <c r="P22" i="8"/>
  <c r="O22" i="8"/>
  <c r="R22" i="8"/>
  <c r="N22" i="8"/>
  <c r="J22" i="8"/>
  <c r="F22" i="8"/>
  <c r="Q29" i="25" l="1"/>
  <c r="C45" i="25"/>
  <c r="Q41" i="25"/>
  <c r="H41" i="25"/>
  <c r="I29" i="26"/>
  <c r="O29" i="26"/>
  <c r="Q29" i="26"/>
  <c r="F28" i="27"/>
  <c r="F43" i="27" s="1"/>
  <c r="R28" i="27"/>
  <c r="R43" i="27" s="1"/>
  <c r="J28" i="27"/>
  <c r="M32" i="27"/>
  <c r="J39" i="27"/>
  <c r="L29" i="30"/>
  <c r="E41" i="30"/>
  <c r="Q45" i="31"/>
  <c r="G40" i="31"/>
  <c r="P40" i="31"/>
  <c r="I40" i="31"/>
  <c r="F44" i="31"/>
  <c r="N44" i="31"/>
  <c r="J44" i="31"/>
  <c r="H45" i="25"/>
  <c r="G43" i="27"/>
  <c r="J29" i="25"/>
  <c r="N29" i="25"/>
  <c r="R29" i="25"/>
  <c r="R45" i="25" s="1"/>
  <c r="D45" i="25"/>
  <c r="M33" i="25"/>
  <c r="O33" i="25"/>
  <c r="M41" i="25"/>
  <c r="F41" i="25"/>
  <c r="J41" i="25"/>
  <c r="N41" i="25"/>
  <c r="O41" i="25"/>
  <c r="I33" i="26"/>
  <c r="P44" i="26"/>
  <c r="D43" i="27"/>
  <c r="P28" i="27"/>
  <c r="L28" i="27"/>
  <c r="L43" i="27" s="1"/>
  <c r="O32" i="27"/>
  <c r="E39" i="27"/>
  <c r="Q39" i="27"/>
  <c r="H39" i="27"/>
  <c r="H43" i="27" s="1"/>
  <c r="P39" i="27"/>
  <c r="C43" i="27"/>
  <c r="P29" i="30"/>
  <c r="H41" i="30"/>
  <c r="M41" i="30"/>
  <c r="E45" i="30"/>
  <c r="M45" i="30"/>
  <c r="J40" i="31"/>
  <c r="J45" i="31" s="1"/>
  <c r="T46" i="29"/>
  <c r="I19" i="25"/>
  <c r="I45" i="25" s="1"/>
  <c r="E29" i="25"/>
  <c r="K29" i="25"/>
  <c r="K45" i="25" s="1"/>
  <c r="G45" i="26"/>
  <c r="C45" i="26"/>
  <c r="N29" i="26"/>
  <c r="N45" i="26" s="1"/>
  <c r="R29" i="26"/>
  <c r="H29" i="26"/>
  <c r="P29" i="26"/>
  <c r="E44" i="26"/>
  <c r="M44" i="26"/>
  <c r="I44" i="26"/>
  <c r="I45" i="26" s="1"/>
  <c r="M28" i="27"/>
  <c r="M43" i="27" s="1"/>
  <c r="Q28" i="27"/>
  <c r="E29" i="30"/>
  <c r="M29" i="30"/>
  <c r="M46" i="30" s="1"/>
  <c r="Q29" i="30"/>
  <c r="K29" i="30"/>
  <c r="I33" i="30"/>
  <c r="M33" i="30"/>
  <c r="F45" i="30"/>
  <c r="F46" i="30" s="1"/>
  <c r="N45" i="30"/>
  <c r="N46" i="30" s="1"/>
  <c r="D45" i="31"/>
  <c r="L45" i="31"/>
  <c r="F28" i="31"/>
  <c r="F45" i="31" s="1"/>
  <c r="N28" i="31"/>
  <c r="N45" i="31" s="1"/>
  <c r="R28" i="31"/>
  <c r="R45" i="31" s="1"/>
  <c r="H28" i="31"/>
  <c r="H45" i="31" s="1"/>
  <c r="E28" i="31"/>
  <c r="E45" i="31" s="1"/>
  <c r="M28" i="31"/>
  <c r="E44" i="31"/>
  <c r="M44" i="31"/>
  <c r="I44" i="31"/>
  <c r="V44" i="28"/>
  <c r="G46" i="30"/>
  <c r="K46" i="30"/>
  <c r="D46" i="30"/>
  <c r="J46" i="30"/>
  <c r="T28" i="31"/>
  <c r="T18" i="31"/>
  <c r="O45" i="31"/>
  <c r="P45" i="31"/>
  <c r="V28" i="31" s="1"/>
  <c r="V18" i="31"/>
  <c r="G45" i="31"/>
  <c r="T32" i="31"/>
  <c r="I45" i="31"/>
  <c r="V32" i="31"/>
  <c r="T40" i="31"/>
  <c r="H46" i="30"/>
  <c r="L46" i="30"/>
  <c r="P46" i="30"/>
  <c r="V29" i="30" s="1"/>
  <c r="O46" i="30"/>
  <c r="T29" i="30" s="1"/>
  <c r="C46" i="30"/>
  <c r="E46" i="30"/>
  <c r="I46" i="30"/>
  <c r="Q46" i="30"/>
  <c r="E43" i="27"/>
  <c r="I43" i="27"/>
  <c r="Q43" i="27"/>
  <c r="J43" i="27"/>
  <c r="O43" i="27"/>
  <c r="BL17" i="27" s="1"/>
  <c r="BL28" i="27"/>
  <c r="P43" i="27"/>
  <c r="BN17" i="27" s="1"/>
  <c r="BL39" i="27"/>
  <c r="BL40" i="26"/>
  <c r="J45" i="26"/>
  <c r="E45" i="26"/>
  <c r="O45" i="26"/>
  <c r="BL29" i="26" s="1"/>
  <c r="BL19" i="26"/>
  <c r="H45" i="26"/>
  <c r="F45" i="26"/>
  <c r="P45" i="26"/>
  <c r="BN40" i="26" s="1"/>
  <c r="M45" i="26"/>
  <c r="BL33" i="26"/>
  <c r="E45" i="25"/>
  <c r="M45" i="25"/>
  <c r="F45" i="25"/>
  <c r="P45" i="25"/>
  <c r="V19" i="25" s="1"/>
  <c r="V29" i="25"/>
  <c r="O45" i="25"/>
  <c r="T41" i="25" s="1"/>
  <c r="Q45" i="25"/>
  <c r="V41" i="25"/>
  <c r="T19" i="25"/>
  <c r="R34" i="7"/>
  <c r="Q34" i="7"/>
  <c r="P34" i="7"/>
  <c r="O34" i="7"/>
  <c r="N34" i="7"/>
  <c r="M34" i="7"/>
  <c r="J34" i="7"/>
  <c r="I34" i="7"/>
  <c r="E34" i="7"/>
  <c r="Q35" i="23"/>
  <c r="O35" i="23"/>
  <c r="M35" i="23"/>
  <c r="I35" i="23"/>
  <c r="E35" i="23"/>
  <c r="P37" i="6"/>
  <c r="O37" i="6"/>
  <c r="R37" i="6"/>
  <c r="Q37" i="6"/>
  <c r="N37" i="6"/>
  <c r="M37" i="6"/>
  <c r="J37" i="6"/>
  <c r="I37" i="6"/>
  <c r="F37" i="6"/>
  <c r="E37" i="6"/>
  <c r="Q35" i="5"/>
  <c r="O35" i="5"/>
  <c r="M35" i="5"/>
  <c r="I35" i="5"/>
  <c r="E35" i="5"/>
  <c r="Q34" i="3"/>
  <c r="O34" i="3"/>
  <c r="M34" i="3"/>
  <c r="I34" i="3"/>
  <c r="E34" i="3"/>
  <c r="Q35" i="2"/>
  <c r="O35" i="2"/>
  <c r="M35" i="2"/>
  <c r="I35" i="2"/>
  <c r="E35" i="2"/>
  <c r="R21" i="6"/>
  <c r="Q21" i="6"/>
  <c r="P21" i="6"/>
  <c r="O21" i="6"/>
  <c r="N21" i="6"/>
  <c r="M21" i="6"/>
  <c r="J21" i="6"/>
  <c r="I21" i="6"/>
  <c r="F21" i="6"/>
  <c r="E21" i="6"/>
  <c r="R41" i="6"/>
  <c r="D41" i="6"/>
  <c r="C41" i="6"/>
  <c r="Q35" i="6"/>
  <c r="Q41" i="6" s="1"/>
  <c r="O35" i="6"/>
  <c r="M35" i="6"/>
  <c r="I35" i="6"/>
  <c r="E35" i="6"/>
  <c r="D39" i="4"/>
  <c r="C39" i="4"/>
  <c r="P13" i="4"/>
  <c r="O13" i="4"/>
  <c r="R13" i="4"/>
  <c r="Q13" i="4"/>
  <c r="N13" i="4"/>
  <c r="M13" i="4"/>
  <c r="J13" i="4"/>
  <c r="I13" i="4"/>
  <c r="F13" i="4"/>
  <c r="E13" i="4"/>
  <c r="Q33" i="4"/>
  <c r="O33" i="4"/>
  <c r="M33" i="4"/>
  <c r="I33" i="4"/>
  <c r="G33" i="4"/>
  <c r="E33" i="4"/>
  <c r="P19" i="4"/>
  <c r="O19" i="4"/>
  <c r="R19" i="4"/>
  <c r="Q19" i="4"/>
  <c r="N19" i="4"/>
  <c r="M19" i="4"/>
  <c r="J19" i="4"/>
  <c r="I19" i="4"/>
  <c r="F19" i="4"/>
  <c r="E19" i="4"/>
  <c r="C41" i="1"/>
  <c r="D41" i="1"/>
  <c r="Q35" i="1"/>
  <c r="O35" i="1"/>
  <c r="M35" i="1"/>
  <c r="I35" i="1"/>
  <c r="E35" i="1"/>
  <c r="G35" i="1"/>
  <c r="P21" i="2"/>
  <c r="O21" i="2"/>
  <c r="R21" i="2"/>
  <c r="Q21" i="2"/>
  <c r="N21" i="2"/>
  <c r="M21" i="2"/>
  <c r="J21" i="2"/>
  <c r="I21" i="2"/>
  <c r="F21" i="2"/>
  <c r="E21" i="2"/>
  <c r="T45" i="31" l="1"/>
  <c r="J45" i="25"/>
  <c r="V33" i="25"/>
  <c r="V45" i="25" s="1"/>
  <c r="M45" i="31"/>
  <c r="BN33" i="26"/>
  <c r="BL32" i="27"/>
  <c r="BL43" i="27" s="1"/>
  <c r="T19" i="30"/>
  <c r="N45" i="25"/>
  <c r="T33" i="30"/>
  <c r="T46" i="30" s="1"/>
  <c r="V19" i="30"/>
  <c r="T41" i="30"/>
  <c r="V40" i="31"/>
  <c r="V45" i="31" s="1"/>
  <c r="V33" i="30"/>
  <c r="V41" i="30"/>
  <c r="BN28" i="27"/>
  <c r="BN39" i="27"/>
  <c r="BN32" i="27"/>
  <c r="BN29" i="26"/>
  <c r="BN19" i="26"/>
  <c r="BL45" i="26"/>
  <c r="T33" i="25"/>
  <c r="T29" i="25"/>
  <c r="BN43" i="27" l="1"/>
  <c r="T45" i="25"/>
  <c r="V46" i="30"/>
  <c r="BN45" i="26"/>
  <c r="D19" i="8"/>
  <c r="R21" i="7" l="1"/>
  <c r="Q21" i="7"/>
  <c r="P21" i="7"/>
  <c r="O21" i="7"/>
  <c r="N21" i="7"/>
  <c r="M21" i="7"/>
  <c r="J21" i="7"/>
  <c r="I21" i="7"/>
  <c r="F21" i="7"/>
  <c r="E21" i="7"/>
  <c r="R23" i="14" l="1"/>
  <c r="Q23" i="14"/>
  <c r="P23" i="14"/>
  <c r="O23" i="14"/>
  <c r="N23" i="14"/>
  <c r="M23" i="14"/>
  <c r="J23" i="14"/>
  <c r="I23" i="14"/>
  <c r="F23" i="14"/>
  <c r="E23" i="14"/>
  <c r="R20" i="13"/>
  <c r="Q20" i="13"/>
  <c r="P20" i="13"/>
  <c r="O20" i="13"/>
  <c r="N20" i="13"/>
  <c r="M20" i="13"/>
  <c r="J20" i="13"/>
  <c r="I20" i="13"/>
  <c r="F20" i="13"/>
  <c r="E20" i="13"/>
  <c r="R20" i="12"/>
  <c r="Q20" i="12"/>
  <c r="P20" i="12"/>
  <c r="O20" i="12"/>
  <c r="N20" i="12"/>
  <c r="M20" i="12"/>
  <c r="J20" i="12"/>
  <c r="I20" i="12"/>
  <c r="F20" i="12"/>
  <c r="E20" i="12"/>
  <c r="R21" i="11"/>
  <c r="Q21" i="11"/>
  <c r="P21" i="11"/>
  <c r="O21" i="11"/>
  <c r="N21" i="11"/>
  <c r="M21" i="11"/>
  <c r="J21" i="11"/>
  <c r="I21" i="11"/>
  <c r="F21" i="11"/>
  <c r="E21" i="11"/>
  <c r="R22" i="23"/>
  <c r="Q22" i="23"/>
  <c r="P22" i="23"/>
  <c r="O22" i="23"/>
  <c r="N22" i="23"/>
  <c r="M22" i="23"/>
  <c r="J22" i="23"/>
  <c r="I22" i="23"/>
  <c r="F22" i="23"/>
  <c r="E22" i="23"/>
  <c r="R22" i="6"/>
  <c r="Q22" i="6"/>
  <c r="P22" i="6"/>
  <c r="O22" i="6"/>
  <c r="N22" i="6"/>
  <c r="M22" i="6"/>
  <c r="J22" i="6"/>
  <c r="I22" i="6"/>
  <c r="F22" i="6"/>
  <c r="E22" i="6"/>
  <c r="R22" i="5"/>
  <c r="Q22" i="5"/>
  <c r="P22" i="5"/>
  <c r="O22" i="5"/>
  <c r="N22" i="5"/>
  <c r="M22" i="5"/>
  <c r="J22" i="5"/>
  <c r="I22" i="5"/>
  <c r="F22" i="5"/>
  <c r="E22" i="5"/>
  <c r="R20" i="4"/>
  <c r="Q20" i="4"/>
  <c r="P20" i="4"/>
  <c r="O20" i="4"/>
  <c r="N20" i="4"/>
  <c r="M20" i="4"/>
  <c r="J20" i="4"/>
  <c r="I20" i="4"/>
  <c r="F20" i="4"/>
  <c r="E20" i="4"/>
  <c r="P22" i="1"/>
  <c r="O22" i="1"/>
  <c r="R22" i="1"/>
  <c r="Q22" i="1"/>
  <c r="N22" i="1"/>
  <c r="M22" i="1"/>
  <c r="J22" i="1"/>
  <c r="I22" i="1"/>
  <c r="E22" i="1"/>
  <c r="F22" i="1"/>
  <c r="R22" i="2"/>
  <c r="Q22" i="2"/>
  <c r="P22" i="2"/>
  <c r="O22" i="2"/>
  <c r="N22" i="2"/>
  <c r="M22" i="2"/>
  <c r="J22" i="2"/>
  <c r="I22" i="2"/>
  <c r="F22" i="2"/>
  <c r="E22" i="2"/>
  <c r="Q29" i="14" l="1"/>
  <c r="O29" i="14"/>
  <c r="M29" i="14"/>
  <c r="L29" i="14"/>
  <c r="I29" i="14"/>
  <c r="E29" i="14"/>
  <c r="Q26" i="13"/>
  <c r="O26" i="13"/>
  <c r="M26" i="13"/>
  <c r="L26" i="13"/>
  <c r="I26" i="13"/>
  <c r="E26" i="13"/>
  <c r="Q26" i="12"/>
  <c r="O26" i="12"/>
  <c r="M26" i="12"/>
  <c r="I26" i="12"/>
  <c r="E26" i="12"/>
  <c r="Q27" i="8"/>
  <c r="O27" i="8"/>
  <c r="M27" i="8"/>
  <c r="L27" i="8"/>
  <c r="I27" i="8"/>
  <c r="E27" i="8"/>
  <c r="Q28" i="9"/>
  <c r="O28" i="9"/>
  <c r="M28" i="9"/>
  <c r="I28" i="9"/>
  <c r="E28" i="9"/>
  <c r="Q28" i="23"/>
  <c r="O28" i="23"/>
  <c r="M28" i="23"/>
  <c r="L28" i="23"/>
  <c r="E28" i="23"/>
  <c r="Q27" i="7"/>
  <c r="O27" i="7"/>
  <c r="M27" i="7"/>
  <c r="I27" i="7"/>
  <c r="E27" i="7"/>
  <c r="Q28" i="6"/>
  <c r="O28" i="6"/>
  <c r="M28" i="6"/>
  <c r="I28" i="6"/>
  <c r="E28" i="6"/>
  <c r="Q28" i="5"/>
  <c r="O28" i="5"/>
  <c r="M28" i="5"/>
  <c r="I28" i="5"/>
  <c r="E28" i="5"/>
  <c r="Q30" i="4"/>
  <c r="O30" i="4"/>
  <c r="M30" i="4"/>
  <c r="E30" i="4"/>
  <c r="O27" i="3"/>
  <c r="M27" i="3"/>
  <c r="I27" i="3"/>
  <c r="E27" i="3"/>
  <c r="Q28" i="2"/>
  <c r="O28" i="2"/>
  <c r="M28" i="2"/>
  <c r="I28" i="2"/>
  <c r="E28" i="2"/>
  <c r="Q28" i="1"/>
  <c r="O28" i="1"/>
  <c r="M28" i="1"/>
  <c r="I28" i="1"/>
  <c r="E28" i="1"/>
  <c r="O31" i="11" l="1"/>
  <c r="M31" i="11"/>
  <c r="K31" i="11"/>
  <c r="I31" i="11"/>
  <c r="G31" i="11"/>
  <c r="E31" i="11"/>
  <c r="P42" i="12"/>
  <c r="O42" i="12"/>
  <c r="N42" i="12"/>
  <c r="M42" i="12"/>
  <c r="J42" i="12"/>
  <c r="I42" i="12"/>
  <c r="F42" i="12"/>
  <c r="E42" i="12"/>
  <c r="P44" i="23"/>
  <c r="O44" i="23"/>
  <c r="N44" i="23"/>
  <c r="M44" i="23"/>
  <c r="J44" i="23"/>
  <c r="I44" i="23"/>
  <c r="F44" i="23"/>
  <c r="E44" i="23"/>
  <c r="P42" i="4"/>
  <c r="O42" i="4"/>
  <c r="N42" i="4"/>
  <c r="M42" i="4"/>
  <c r="J42" i="4"/>
  <c r="I42" i="4"/>
  <c r="F42" i="4"/>
  <c r="E42" i="4"/>
  <c r="D30" i="14"/>
  <c r="D45" i="14"/>
  <c r="C45" i="14"/>
  <c r="D42" i="13"/>
  <c r="C42" i="13"/>
  <c r="D38" i="13"/>
  <c r="C38" i="13"/>
  <c r="R43" i="14"/>
  <c r="Q43" i="14"/>
  <c r="P43" i="14"/>
  <c r="O43" i="14"/>
  <c r="N43" i="14"/>
  <c r="M43" i="14"/>
  <c r="J43" i="14"/>
  <c r="I43" i="14"/>
  <c r="F43" i="14"/>
  <c r="E43" i="14"/>
  <c r="R40" i="13"/>
  <c r="Q40" i="13"/>
  <c r="P40" i="13"/>
  <c r="O40" i="13"/>
  <c r="N40" i="13"/>
  <c r="M40" i="13"/>
  <c r="J40" i="13"/>
  <c r="I40" i="13"/>
  <c r="F40" i="13"/>
  <c r="E40" i="13"/>
  <c r="R41" i="12" l="1"/>
  <c r="Q41" i="12"/>
  <c r="P41" i="12"/>
  <c r="O41" i="12"/>
  <c r="N41" i="12"/>
  <c r="M41" i="12"/>
  <c r="J41" i="12"/>
  <c r="I41" i="12"/>
  <c r="F41" i="12"/>
  <c r="E41" i="12"/>
  <c r="D43" i="12"/>
  <c r="C43" i="12"/>
  <c r="F31" i="4"/>
  <c r="H31" i="4"/>
  <c r="J31" i="4"/>
  <c r="N31" i="4"/>
  <c r="P31" i="4"/>
  <c r="R31" i="4"/>
  <c r="D31" i="4"/>
  <c r="D26" i="4"/>
  <c r="C26" i="4"/>
  <c r="L30" i="4"/>
  <c r="L31" i="4" s="1"/>
  <c r="D17" i="13"/>
  <c r="C17" i="13"/>
  <c r="R14" i="13"/>
  <c r="Q14" i="13"/>
  <c r="P14" i="13"/>
  <c r="O14" i="13"/>
  <c r="J14" i="13"/>
  <c r="I14" i="13"/>
  <c r="F14" i="13"/>
  <c r="E14" i="13"/>
  <c r="C19" i="8"/>
  <c r="E16" i="8"/>
  <c r="D18" i="7"/>
  <c r="C18" i="7"/>
  <c r="N19" i="2"/>
  <c r="M19" i="2"/>
  <c r="D19" i="2"/>
  <c r="C19" i="2"/>
  <c r="D17" i="4" l="1"/>
  <c r="C17" i="4"/>
  <c r="R41" i="11" l="1"/>
  <c r="Q41" i="11"/>
  <c r="P41" i="11"/>
  <c r="O41" i="11"/>
  <c r="N41" i="11"/>
  <c r="M41" i="11"/>
  <c r="J41" i="11"/>
  <c r="I41" i="11"/>
  <c r="F41" i="11"/>
  <c r="E41" i="11"/>
  <c r="D43" i="11"/>
  <c r="C43" i="11"/>
  <c r="Q30" i="11"/>
  <c r="O30" i="11"/>
  <c r="M30" i="11"/>
  <c r="I30" i="11"/>
  <c r="E30" i="11"/>
  <c r="C30" i="11"/>
  <c r="H36" i="8" l="1"/>
  <c r="G36" i="8"/>
  <c r="R43" i="23"/>
  <c r="Q43" i="23"/>
  <c r="P43" i="23"/>
  <c r="O43" i="23"/>
  <c r="N43" i="23"/>
  <c r="M43" i="23"/>
  <c r="J43" i="23"/>
  <c r="I43" i="23"/>
  <c r="F43" i="23"/>
  <c r="E43" i="23"/>
  <c r="R42" i="7"/>
  <c r="Q42" i="7"/>
  <c r="P42" i="7"/>
  <c r="O42" i="7"/>
  <c r="N42" i="7"/>
  <c r="M42" i="7"/>
  <c r="J42" i="7"/>
  <c r="I42" i="7"/>
  <c r="F42" i="7"/>
  <c r="E42" i="7"/>
  <c r="R43" i="6"/>
  <c r="Q43" i="6"/>
  <c r="P43" i="6"/>
  <c r="O43" i="6"/>
  <c r="N43" i="6"/>
  <c r="M43" i="6"/>
  <c r="J43" i="6"/>
  <c r="I43" i="6"/>
  <c r="F43" i="6"/>
  <c r="E43" i="6"/>
  <c r="R43" i="5"/>
  <c r="Q43" i="5"/>
  <c r="P43" i="5"/>
  <c r="O43" i="5"/>
  <c r="N43" i="5"/>
  <c r="M43" i="5"/>
  <c r="J43" i="5"/>
  <c r="I43" i="5"/>
  <c r="F43" i="5"/>
  <c r="E43" i="5"/>
  <c r="R41" i="4"/>
  <c r="Q41" i="4"/>
  <c r="P41" i="4"/>
  <c r="O41" i="4"/>
  <c r="N41" i="4"/>
  <c r="M41" i="4"/>
  <c r="J41" i="4"/>
  <c r="I41" i="4"/>
  <c r="F41" i="4"/>
  <c r="E41" i="4"/>
  <c r="R41" i="3"/>
  <c r="Q41" i="3"/>
  <c r="P41" i="3"/>
  <c r="O41" i="3"/>
  <c r="N41" i="3"/>
  <c r="M41" i="3"/>
  <c r="J41" i="3"/>
  <c r="I41" i="3"/>
  <c r="F41" i="3"/>
  <c r="E41" i="3"/>
  <c r="O32" i="9"/>
  <c r="R42" i="2"/>
  <c r="Q42" i="2"/>
  <c r="P42" i="2"/>
  <c r="O42" i="2"/>
  <c r="N42" i="2"/>
  <c r="M42" i="2"/>
  <c r="J42" i="2"/>
  <c r="I42" i="2"/>
  <c r="F42" i="2"/>
  <c r="E42" i="2"/>
  <c r="C29" i="1"/>
  <c r="L28" i="1"/>
  <c r="R43" i="1"/>
  <c r="Q43" i="1"/>
  <c r="P43" i="1"/>
  <c r="O43" i="1"/>
  <c r="N43" i="1"/>
  <c r="M43" i="1"/>
  <c r="J43" i="1"/>
  <c r="I43" i="1"/>
  <c r="F43" i="1"/>
  <c r="E43" i="1"/>
  <c r="R42" i="8" l="1"/>
  <c r="Q42" i="8"/>
  <c r="P42" i="8"/>
  <c r="O42" i="8"/>
  <c r="N42" i="8"/>
  <c r="M42" i="8"/>
  <c r="J42" i="8"/>
  <c r="I42" i="8"/>
  <c r="F42" i="8"/>
  <c r="E42" i="8"/>
  <c r="R42" i="9"/>
  <c r="Q42" i="9"/>
  <c r="P42" i="9"/>
  <c r="O42" i="9"/>
  <c r="N42" i="9"/>
  <c r="M42" i="9"/>
  <c r="J42" i="9"/>
  <c r="I42" i="9"/>
  <c r="F42" i="9"/>
  <c r="E42" i="9"/>
  <c r="D44" i="9"/>
  <c r="C44" i="9"/>
  <c r="C40" i="9"/>
  <c r="D28" i="8"/>
  <c r="C28" i="8"/>
  <c r="R21" i="8"/>
  <c r="Q21" i="8"/>
  <c r="P21" i="8"/>
  <c r="O21" i="8"/>
  <c r="N21" i="8"/>
  <c r="M21" i="8"/>
  <c r="J21" i="8"/>
  <c r="I21" i="8"/>
  <c r="G21" i="8"/>
  <c r="F21" i="8"/>
  <c r="E21" i="8"/>
  <c r="D44" i="8"/>
  <c r="C44" i="8"/>
  <c r="E19" i="8"/>
  <c r="Q28" i="8"/>
  <c r="R28" i="8"/>
  <c r="R20" i="11"/>
  <c r="Q20" i="11"/>
  <c r="P20" i="11"/>
  <c r="O20" i="11"/>
  <c r="N20" i="11"/>
  <c r="M20" i="11"/>
  <c r="J20" i="11"/>
  <c r="I20" i="11"/>
  <c r="F20" i="11"/>
  <c r="E20" i="11"/>
  <c r="C46" i="23" l="1"/>
  <c r="Q29" i="13"/>
  <c r="O29" i="13"/>
  <c r="M29" i="13"/>
  <c r="E29" i="13"/>
  <c r="Q29" i="12"/>
  <c r="O29" i="12"/>
  <c r="M29" i="12"/>
  <c r="I29" i="12"/>
  <c r="E29" i="12"/>
  <c r="Q30" i="8"/>
  <c r="O30" i="8"/>
  <c r="M30" i="8"/>
  <c r="I30" i="8"/>
  <c r="E30" i="8"/>
  <c r="Q31" i="9"/>
  <c r="O31" i="9"/>
  <c r="M31" i="9"/>
  <c r="I31" i="9"/>
  <c r="E31" i="9"/>
  <c r="Q31" i="23"/>
  <c r="O31" i="23"/>
  <c r="M31" i="23"/>
  <c r="E31" i="23"/>
  <c r="Q31" i="6"/>
  <c r="O31" i="6"/>
  <c r="M31" i="6"/>
  <c r="I31" i="6"/>
  <c r="E31" i="6"/>
  <c r="Q28" i="4"/>
  <c r="Q31" i="4" s="1"/>
  <c r="O28" i="4"/>
  <c r="M28" i="4"/>
  <c r="I28" i="4"/>
  <c r="E28" i="4"/>
  <c r="Q31" i="2"/>
  <c r="O31" i="2"/>
  <c r="M31" i="2"/>
  <c r="I31" i="2"/>
  <c r="E31" i="2"/>
  <c r="Q31" i="1"/>
  <c r="E31" i="1"/>
  <c r="O31" i="1"/>
  <c r="M31" i="1"/>
  <c r="P44" i="14"/>
  <c r="O44" i="14"/>
  <c r="N44" i="14"/>
  <c r="M44" i="14"/>
  <c r="J44" i="14"/>
  <c r="I44" i="14"/>
  <c r="F44" i="14"/>
  <c r="E44" i="14"/>
  <c r="P41" i="13"/>
  <c r="O41" i="13"/>
  <c r="N41" i="13"/>
  <c r="M41" i="13"/>
  <c r="J41" i="13"/>
  <c r="I41" i="13"/>
  <c r="F41" i="13"/>
  <c r="E41" i="13"/>
  <c r="P42" i="11"/>
  <c r="O42" i="11"/>
  <c r="N42" i="11"/>
  <c r="M42" i="11"/>
  <c r="J42" i="11"/>
  <c r="I42" i="11"/>
  <c r="F42" i="11"/>
  <c r="E42" i="11"/>
  <c r="P43" i="8"/>
  <c r="O43" i="8"/>
  <c r="N43" i="8"/>
  <c r="M43" i="8"/>
  <c r="J43" i="8"/>
  <c r="I43" i="8"/>
  <c r="F43" i="8"/>
  <c r="E43" i="8"/>
  <c r="E44" i="8" s="1"/>
  <c r="P43" i="9"/>
  <c r="O43" i="9"/>
  <c r="N43" i="9"/>
  <c r="M43" i="9"/>
  <c r="J43" i="9"/>
  <c r="I43" i="9"/>
  <c r="F43" i="9"/>
  <c r="E43" i="9"/>
  <c r="R21" i="4" l="1"/>
  <c r="Q21" i="4"/>
  <c r="P21" i="4"/>
  <c r="O21" i="4"/>
  <c r="N21" i="4"/>
  <c r="M21" i="4"/>
  <c r="J21" i="4"/>
  <c r="I21" i="4"/>
  <c r="F21" i="4"/>
  <c r="E21" i="4"/>
  <c r="Q36" i="2"/>
  <c r="O36" i="2"/>
  <c r="M36" i="2"/>
  <c r="I36" i="2"/>
  <c r="E36" i="2"/>
  <c r="C17" i="3"/>
  <c r="D17" i="3"/>
  <c r="P40" i="14"/>
  <c r="O40" i="14"/>
  <c r="N40" i="14"/>
  <c r="M40" i="14"/>
  <c r="J40" i="14"/>
  <c r="I40" i="14"/>
  <c r="H40" i="14"/>
  <c r="F40" i="14"/>
  <c r="E40" i="14"/>
  <c r="P37" i="13"/>
  <c r="O37" i="13"/>
  <c r="N37" i="13"/>
  <c r="M37" i="13"/>
  <c r="J37" i="13"/>
  <c r="I37" i="13"/>
  <c r="H37" i="13"/>
  <c r="F37" i="13"/>
  <c r="E37" i="13"/>
  <c r="P38" i="12"/>
  <c r="O38" i="12"/>
  <c r="N38" i="12"/>
  <c r="M38" i="12"/>
  <c r="J38" i="12"/>
  <c r="I38" i="12"/>
  <c r="H38" i="12"/>
  <c r="F38" i="12"/>
  <c r="E38" i="12"/>
  <c r="P38" i="11"/>
  <c r="O38" i="11"/>
  <c r="N38" i="11"/>
  <c r="M38" i="11"/>
  <c r="J38" i="11"/>
  <c r="I38" i="11"/>
  <c r="H38" i="11"/>
  <c r="F38" i="11"/>
  <c r="E38" i="11"/>
  <c r="P39" i="8"/>
  <c r="P40" i="8" s="1"/>
  <c r="O39" i="8"/>
  <c r="N39" i="8"/>
  <c r="N40" i="8" s="1"/>
  <c r="M39" i="8"/>
  <c r="J39" i="8"/>
  <c r="J40" i="8" s="1"/>
  <c r="I39" i="8"/>
  <c r="H39" i="8"/>
  <c r="F39" i="8"/>
  <c r="F40" i="8" s="1"/>
  <c r="E39" i="8"/>
  <c r="P39" i="9"/>
  <c r="O39" i="9"/>
  <c r="N39" i="9"/>
  <c r="M39" i="9"/>
  <c r="J39" i="9"/>
  <c r="I39" i="9"/>
  <c r="H39" i="9"/>
  <c r="F39" i="9"/>
  <c r="E39" i="9"/>
  <c r="P40" i="23"/>
  <c r="O40" i="23"/>
  <c r="N40" i="23"/>
  <c r="M40" i="23"/>
  <c r="J40" i="23"/>
  <c r="I40" i="23"/>
  <c r="H40" i="23"/>
  <c r="F40" i="23"/>
  <c r="E40" i="23"/>
  <c r="P39" i="7"/>
  <c r="O39" i="7"/>
  <c r="N39" i="7"/>
  <c r="M39" i="7"/>
  <c r="J39" i="7"/>
  <c r="I39" i="7"/>
  <c r="H39" i="7"/>
  <c r="F39" i="7"/>
  <c r="E39" i="7"/>
  <c r="P40" i="6"/>
  <c r="P41" i="6" s="1"/>
  <c r="O40" i="6"/>
  <c r="O41" i="6" s="1"/>
  <c r="N40" i="6"/>
  <c r="N41" i="6" s="1"/>
  <c r="M40" i="6"/>
  <c r="M41" i="6" s="1"/>
  <c r="J40" i="6"/>
  <c r="J41" i="6" s="1"/>
  <c r="I40" i="6"/>
  <c r="I41" i="6" s="1"/>
  <c r="H40" i="6"/>
  <c r="F40" i="6"/>
  <c r="F41" i="6" s="1"/>
  <c r="E40" i="6"/>
  <c r="E41" i="6" s="1"/>
  <c r="P40" i="5"/>
  <c r="O40" i="5"/>
  <c r="N40" i="5"/>
  <c r="M40" i="5"/>
  <c r="J40" i="5"/>
  <c r="I40" i="5"/>
  <c r="H40" i="5"/>
  <c r="F40" i="5"/>
  <c r="E40" i="5"/>
  <c r="P38" i="4"/>
  <c r="O38" i="4"/>
  <c r="N38" i="4"/>
  <c r="M38" i="4"/>
  <c r="J38" i="4"/>
  <c r="I38" i="4"/>
  <c r="H38" i="4"/>
  <c r="F38" i="4"/>
  <c r="E38" i="4"/>
  <c r="P38" i="3"/>
  <c r="O38" i="3"/>
  <c r="N38" i="3"/>
  <c r="M38" i="3"/>
  <c r="J38" i="3"/>
  <c r="I38" i="3"/>
  <c r="H38" i="3"/>
  <c r="F38" i="3"/>
  <c r="E38" i="3"/>
  <c r="P39" i="2"/>
  <c r="O39" i="2"/>
  <c r="N39" i="2"/>
  <c r="M39" i="2"/>
  <c r="J39" i="2"/>
  <c r="I39" i="2"/>
  <c r="H39" i="2"/>
  <c r="F39" i="2"/>
  <c r="E39" i="2"/>
  <c r="P40" i="1"/>
  <c r="O40" i="1"/>
  <c r="N40" i="1"/>
  <c r="M40" i="1"/>
  <c r="J40" i="1"/>
  <c r="I40" i="1"/>
  <c r="F40" i="1"/>
  <c r="E40" i="1"/>
  <c r="P27" i="5"/>
  <c r="O27" i="5"/>
  <c r="N27" i="5"/>
  <c r="M27" i="5"/>
  <c r="J27" i="5"/>
  <c r="I27" i="5"/>
  <c r="F27" i="5"/>
  <c r="E27" i="5"/>
  <c r="O28" i="14"/>
  <c r="M28" i="14"/>
  <c r="I28" i="14"/>
  <c r="E28" i="14"/>
  <c r="P27" i="14"/>
  <c r="O27" i="14"/>
  <c r="N27" i="14"/>
  <c r="M27" i="14"/>
  <c r="J27" i="14"/>
  <c r="I27" i="14"/>
  <c r="H27" i="14"/>
  <c r="F27" i="14"/>
  <c r="E27" i="14"/>
  <c r="O25" i="13"/>
  <c r="M25" i="13"/>
  <c r="I25" i="13"/>
  <c r="E25" i="13"/>
  <c r="P24" i="13"/>
  <c r="O24" i="13"/>
  <c r="N24" i="13"/>
  <c r="M24" i="13"/>
  <c r="J24" i="13"/>
  <c r="I24" i="13"/>
  <c r="H24" i="13"/>
  <c r="F24" i="13"/>
  <c r="E24" i="13"/>
  <c r="O25" i="12"/>
  <c r="M25" i="12"/>
  <c r="I25" i="12"/>
  <c r="E25" i="12"/>
  <c r="P24" i="12"/>
  <c r="O24" i="12"/>
  <c r="N24" i="12"/>
  <c r="M24" i="12"/>
  <c r="J24" i="12"/>
  <c r="I24" i="12"/>
  <c r="H24" i="12"/>
  <c r="F24" i="12"/>
  <c r="E24" i="12"/>
  <c r="O26" i="11"/>
  <c r="M26" i="11"/>
  <c r="I26" i="11"/>
  <c r="E26" i="11"/>
  <c r="P25" i="11"/>
  <c r="O25" i="11"/>
  <c r="N25" i="11"/>
  <c r="M25" i="11"/>
  <c r="J25" i="11"/>
  <c r="I25" i="11"/>
  <c r="H25" i="11"/>
  <c r="F25" i="11"/>
  <c r="E25" i="11"/>
  <c r="O26" i="8"/>
  <c r="M26" i="8"/>
  <c r="I26" i="8"/>
  <c r="E26" i="8"/>
  <c r="P25" i="8"/>
  <c r="P28" i="8" s="1"/>
  <c r="O25" i="8"/>
  <c r="N25" i="8"/>
  <c r="N28" i="8" s="1"/>
  <c r="M25" i="8"/>
  <c r="M28" i="8" s="1"/>
  <c r="J25" i="8"/>
  <c r="J28" i="8" s="1"/>
  <c r="I25" i="8"/>
  <c r="I28" i="8" s="1"/>
  <c r="H25" i="8"/>
  <c r="F25" i="8"/>
  <c r="F28" i="8" s="1"/>
  <c r="E25" i="8"/>
  <c r="E28" i="8" s="1"/>
  <c r="O27" i="9"/>
  <c r="M27" i="9"/>
  <c r="I27" i="9"/>
  <c r="E27" i="9"/>
  <c r="P26" i="9"/>
  <c r="O26" i="9"/>
  <c r="N26" i="9"/>
  <c r="M26" i="9"/>
  <c r="J26" i="9"/>
  <c r="I26" i="9"/>
  <c r="H26" i="9"/>
  <c r="F26" i="9"/>
  <c r="E26" i="9"/>
  <c r="O27" i="23"/>
  <c r="M27" i="23"/>
  <c r="I27" i="23"/>
  <c r="E27" i="23"/>
  <c r="P26" i="23"/>
  <c r="O26" i="23"/>
  <c r="N26" i="23"/>
  <c r="M26" i="23"/>
  <c r="J26" i="23"/>
  <c r="I26" i="23"/>
  <c r="H26" i="23"/>
  <c r="F26" i="23"/>
  <c r="E26" i="23"/>
  <c r="O26" i="7"/>
  <c r="M26" i="7"/>
  <c r="I26" i="7"/>
  <c r="E26" i="7"/>
  <c r="C26" i="7"/>
  <c r="P25" i="7"/>
  <c r="O25" i="7"/>
  <c r="N25" i="7"/>
  <c r="J25" i="7"/>
  <c r="I25" i="7"/>
  <c r="H25" i="7"/>
  <c r="F25" i="7"/>
  <c r="E25" i="7"/>
  <c r="O27" i="6"/>
  <c r="M27" i="6"/>
  <c r="I27" i="6"/>
  <c r="E27" i="6"/>
  <c r="P26" i="6"/>
  <c r="O26" i="6"/>
  <c r="N26" i="6"/>
  <c r="M26" i="6"/>
  <c r="J26" i="6"/>
  <c r="I26" i="6"/>
  <c r="H26" i="6"/>
  <c r="F26" i="6"/>
  <c r="E26" i="6"/>
  <c r="P26" i="5"/>
  <c r="O26" i="5"/>
  <c r="N26" i="5"/>
  <c r="M26" i="5"/>
  <c r="J26" i="5"/>
  <c r="I26" i="5"/>
  <c r="H26" i="5"/>
  <c r="F26" i="5"/>
  <c r="E26" i="5"/>
  <c r="O25" i="4"/>
  <c r="M25" i="4"/>
  <c r="I25" i="4"/>
  <c r="E25" i="4"/>
  <c r="P24" i="4"/>
  <c r="O24" i="4"/>
  <c r="N24" i="4"/>
  <c r="M24" i="4"/>
  <c r="J24" i="4"/>
  <c r="I24" i="4"/>
  <c r="H24" i="4"/>
  <c r="F24" i="4"/>
  <c r="E24" i="4"/>
  <c r="O25" i="3"/>
  <c r="M25" i="3"/>
  <c r="I25" i="3"/>
  <c r="E25" i="3"/>
  <c r="P24" i="3"/>
  <c r="O24" i="3"/>
  <c r="N24" i="3"/>
  <c r="M24" i="3"/>
  <c r="J24" i="3"/>
  <c r="I24" i="3"/>
  <c r="H24" i="3"/>
  <c r="F24" i="3"/>
  <c r="E24" i="3"/>
  <c r="O27" i="2"/>
  <c r="M27" i="2"/>
  <c r="I27" i="2"/>
  <c r="E27" i="2"/>
  <c r="P26" i="2"/>
  <c r="O26" i="2"/>
  <c r="N26" i="2"/>
  <c r="M26" i="2"/>
  <c r="J26" i="2"/>
  <c r="I26" i="2"/>
  <c r="H26" i="2"/>
  <c r="F26" i="2"/>
  <c r="E26" i="2"/>
  <c r="O27" i="1"/>
  <c r="M27" i="1"/>
  <c r="I27" i="1"/>
  <c r="E27" i="1"/>
  <c r="P26" i="1"/>
  <c r="O26" i="1"/>
  <c r="N26" i="1"/>
  <c r="M26" i="1"/>
  <c r="J26" i="1"/>
  <c r="I26" i="1"/>
  <c r="F26" i="1"/>
  <c r="E26" i="1"/>
  <c r="P26" i="3"/>
  <c r="O26" i="3"/>
  <c r="N26" i="3"/>
  <c r="M26" i="3"/>
  <c r="J26" i="3"/>
  <c r="I26" i="3"/>
  <c r="F26" i="3"/>
  <c r="E26" i="3"/>
  <c r="P43" i="7"/>
  <c r="O43" i="7"/>
  <c r="N43" i="7"/>
  <c r="M43" i="7"/>
  <c r="J43" i="7"/>
  <c r="I43" i="7"/>
  <c r="F43" i="7"/>
  <c r="E43" i="7"/>
  <c r="P44" i="6"/>
  <c r="O44" i="6"/>
  <c r="N44" i="6"/>
  <c r="M44" i="6"/>
  <c r="J44" i="6"/>
  <c r="I44" i="6"/>
  <c r="F44" i="6"/>
  <c r="E44" i="6"/>
  <c r="P44" i="5"/>
  <c r="O44" i="5"/>
  <c r="N44" i="5"/>
  <c r="M44" i="5"/>
  <c r="J44" i="5"/>
  <c r="I44" i="5"/>
  <c r="F44" i="5"/>
  <c r="E44" i="5"/>
  <c r="P43" i="2"/>
  <c r="O43" i="2"/>
  <c r="N43" i="2"/>
  <c r="M43" i="2"/>
  <c r="J43" i="2"/>
  <c r="I43" i="2"/>
  <c r="F43" i="2"/>
  <c r="E43" i="2"/>
  <c r="Q31" i="5"/>
  <c r="O31" i="5"/>
  <c r="M31" i="5"/>
  <c r="I31" i="5"/>
  <c r="E31" i="5"/>
  <c r="Q30" i="3"/>
  <c r="O30" i="3"/>
  <c r="M30" i="3"/>
  <c r="I30" i="3"/>
  <c r="E30" i="3"/>
  <c r="Q27" i="3"/>
  <c r="O28" i="8" l="1"/>
  <c r="R15" i="7"/>
  <c r="Q15" i="7"/>
  <c r="P15" i="7"/>
  <c r="O15" i="7"/>
  <c r="J15" i="7"/>
  <c r="I15" i="7"/>
  <c r="F15" i="7"/>
  <c r="E15" i="7"/>
  <c r="R16" i="5"/>
  <c r="Q16" i="5"/>
  <c r="P16" i="5"/>
  <c r="O16" i="5"/>
  <c r="J16" i="5"/>
  <c r="I16" i="5"/>
  <c r="F16" i="5"/>
  <c r="E16" i="5"/>
  <c r="R14" i="4"/>
  <c r="Q14" i="4"/>
  <c r="P14" i="4"/>
  <c r="O14" i="4"/>
  <c r="J14" i="4"/>
  <c r="I14" i="4"/>
  <c r="F14" i="4"/>
  <c r="E14" i="4"/>
  <c r="R16" i="2"/>
  <c r="R19" i="2" s="1"/>
  <c r="Q16" i="2"/>
  <c r="Q19" i="2" s="1"/>
  <c r="P16" i="2"/>
  <c r="P19" i="2" s="1"/>
  <c r="O16" i="2"/>
  <c r="O19" i="2" s="1"/>
  <c r="J16" i="2"/>
  <c r="J19" i="2" s="1"/>
  <c r="I16" i="2"/>
  <c r="I19" i="2" s="1"/>
  <c r="F16" i="2"/>
  <c r="F19" i="2" s="1"/>
  <c r="E16" i="2"/>
  <c r="E19" i="2" s="1"/>
  <c r="D29" i="5" l="1"/>
  <c r="C29" i="5"/>
  <c r="F29" i="6"/>
  <c r="J29" i="6"/>
  <c r="N29" i="6"/>
  <c r="P29" i="6"/>
  <c r="R29" i="6"/>
  <c r="D29" i="6"/>
  <c r="C29" i="6"/>
  <c r="R21" i="5"/>
  <c r="Q21" i="5"/>
  <c r="P21" i="5"/>
  <c r="O21" i="5"/>
  <c r="N21" i="5"/>
  <c r="M21" i="5"/>
  <c r="J21" i="5"/>
  <c r="I21" i="5"/>
  <c r="F21" i="5"/>
  <c r="E21" i="5"/>
  <c r="C44" i="7" l="1"/>
  <c r="D45" i="5"/>
  <c r="C45" i="5"/>
  <c r="E43" i="4"/>
  <c r="D43" i="4"/>
  <c r="C43" i="4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E44" i="2"/>
  <c r="D44" i="2"/>
  <c r="C44" i="2"/>
  <c r="R37" i="23"/>
  <c r="R41" i="23" s="1"/>
  <c r="Q37" i="23"/>
  <c r="Q41" i="23" s="1"/>
  <c r="P37" i="23"/>
  <c r="O37" i="23"/>
  <c r="N37" i="23"/>
  <c r="M37" i="23"/>
  <c r="L37" i="23"/>
  <c r="K37" i="23"/>
  <c r="J37" i="23"/>
  <c r="I37" i="23"/>
  <c r="G37" i="23"/>
  <c r="F37" i="23"/>
  <c r="E37" i="23"/>
  <c r="G29" i="9"/>
  <c r="H29" i="9"/>
  <c r="P23" i="9"/>
  <c r="O23" i="9"/>
  <c r="N23" i="9"/>
  <c r="J23" i="9"/>
  <c r="I23" i="9"/>
  <c r="F23" i="9"/>
  <c r="H36" i="7"/>
  <c r="G36" i="7"/>
  <c r="C28" i="3"/>
  <c r="C44" i="1" l="1"/>
  <c r="R22" i="14" l="1"/>
  <c r="Q22" i="14"/>
  <c r="P22" i="14"/>
  <c r="O22" i="14"/>
  <c r="N22" i="14"/>
  <c r="M22" i="14"/>
  <c r="J22" i="14"/>
  <c r="I22" i="14"/>
  <c r="F22" i="14"/>
  <c r="E22" i="14"/>
  <c r="C41" i="14" l="1"/>
  <c r="C30" i="14"/>
  <c r="D27" i="13"/>
  <c r="C27" i="13"/>
  <c r="J31" i="13"/>
  <c r="L31" i="13"/>
  <c r="N31" i="13"/>
  <c r="P31" i="13"/>
  <c r="Q31" i="13"/>
  <c r="R31" i="13"/>
  <c r="F31" i="13"/>
  <c r="H31" i="13"/>
  <c r="D27" i="12"/>
  <c r="L26" i="12"/>
  <c r="D17" i="12"/>
  <c r="C17" i="12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E32" i="11"/>
  <c r="O27" i="11"/>
  <c r="L27" i="11"/>
  <c r="D40" i="7"/>
  <c r="C40" i="7"/>
  <c r="C33" i="9"/>
  <c r="L28" i="9"/>
  <c r="P33" i="23" l="1"/>
  <c r="P23" i="7"/>
  <c r="O23" i="7"/>
  <c r="N23" i="7"/>
  <c r="M23" i="7"/>
  <c r="J23" i="7"/>
  <c r="I23" i="7"/>
  <c r="F23" i="7"/>
  <c r="E23" i="7"/>
  <c r="Q22" i="7"/>
  <c r="O22" i="7"/>
  <c r="M22" i="7"/>
  <c r="L22" i="7"/>
  <c r="K22" i="7"/>
  <c r="I22" i="7"/>
  <c r="H22" i="7"/>
  <c r="G22" i="7"/>
  <c r="E22" i="7"/>
  <c r="R35" i="7"/>
  <c r="Q35" i="7"/>
  <c r="P35" i="7"/>
  <c r="O35" i="7"/>
  <c r="N35" i="7"/>
  <c r="M35" i="7"/>
  <c r="K35" i="7"/>
  <c r="J35" i="7"/>
  <c r="I35" i="7"/>
  <c r="G35" i="7"/>
  <c r="F35" i="7"/>
  <c r="E35" i="7"/>
  <c r="D28" i="7"/>
  <c r="L27" i="7"/>
  <c r="L24" i="6"/>
  <c r="K24" i="6"/>
  <c r="H24" i="6"/>
  <c r="G24" i="6"/>
  <c r="Q23" i="6"/>
  <c r="Q29" i="6" s="1"/>
  <c r="O23" i="6"/>
  <c r="O29" i="6" s="1"/>
  <c r="M23" i="6"/>
  <c r="M29" i="6" s="1"/>
  <c r="L23" i="6"/>
  <c r="I23" i="6"/>
  <c r="I29" i="6" s="1"/>
  <c r="H23" i="6"/>
  <c r="E23" i="6"/>
  <c r="E29" i="6" s="1"/>
  <c r="L37" i="6"/>
  <c r="L41" i="6" s="1"/>
  <c r="K37" i="6"/>
  <c r="H37" i="6"/>
  <c r="G37" i="6"/>
  <c r="K36" i="6"/>
  <c r="K41" i="6" s="1"/>
  <c r="G36" i="6"/>
  <c r="D19" i="6"/>
  <c r="C19" i="6"/>
  <c r="D33" i="6"/>
  <c r="L28" i="6"/>
  <c r="G41" i="6" l="1"/>
  <c r="C27" i="12"/>
  <c r="C28" i="7"/>
  <c r="H29" i="5"/>
  <c r="D33" i="5"/>
  <c r="F33" i="5"/>
  <c r="H33" i="5"/>
  <c r="J33" i="5"/>
  <c r="L33" i="5"/>
  <c r="N33" i="5"/>
  <c r="P33" i="5"/>
  <c r="Q33" i="5"/>
  <c r="R33" i="5"/>
  <c r="L28" i="5"/>
  <c r="D28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C42" i="3"/>
  <c r="D32" i="3"/>
  <c r="F32" i="3"/>
  <c r="H32" i="3"/>
  <c r="J32" i="3"/>
  <c r="L32" i="3"/>
  <c r="N32" i="3"/>
  <c r="P32" i="3"/>
  <c r="Q32" i="3"/>
  <c r="R32" i="3"/>
  <c r="C32" i="3"/>
  <c r="L27" i="3"/>
  <c r="D29" i="2"/>
  <c r="C29" i="2"/>
  <c r="D33" i="2"/>
  <c r="F33" i="2"/>
  <c r="H33" i="2"/>
  <c r="J33" i="2"/>
  <c r="L33" i="2"/>
  <c r="N33" i="2"/>
  <c r="P33" i="2"/>
  <c r="Q33" i="2"/>
  <c r="R33" i="2"/>
  <c r="L28" i="2"/>
  <c r="P33" i="1"/>
  <c r="N33" i="1"/>
  <c r="J33" i="1"/>
  <c r="F33" i="1"/>
  <c r="D33" i="1"/>
  <c r="D29" i="1"/>
  <c r="Q15" i="9" l="1"/>
  <c r="Q19" i="9" s="1"/>
  <c r="R15" i="9"/>
  <c r="R19" i="9" s="1"/>
  <c r="R22" i="9"/>
  <c r="R29" i="9" s="1"/>
  <c r="Q24" i="9"/>
  <c r="Q29" i="9" s="1"/>
  <c r="R24" i="9"/>
  <c r="Q33" i="9"/>
  <c r="R33" i="9"/>
  <c r="Q35" i="9"/>
  <c r="Q36" i="9"/>
  <c r="R36" i="9"/>
  <c r="R40" i="9" s="1"/>
  <c r="Q44" i="9"/>
  <c r="R44" i="9"/>
  <c r="R45" i="9" l="1"/>
  <c r="Q40" i="9"/>
  <c r="Q45" i="9"/>
  <c r="D40" i="2" l="1"/>
  <c r="C40" i="2"/>
  <c r="P35" i="9"/>
  <c r="O35" i="9"/>
  <c r="N35" i="9"/>
  <c r="M35" i="9"/>
  <c r="J35" i="9"/>
  <c r="I35" i="9"/>
  <c r="F35" i="9"/>
  <c r="E35" i="9"/>
  <c r="R40" i="2"/>
  <c r="Q37" i="14" l="1"/>
  <c r="O37" i="14"/>
  <c r="M37" i="14"/>
  <c r="I37" i="14"/>
  <c r="E37" i="14"/>
  <c r="R36" i="14"/>
  <c r="R37" i="14"/>
  <c r="Q36" i="14"/>
  <c r="P36" i="14"/>
  <c r="O36" i="14"/>
  <c r="N36" i="14"/>
  <c r="M36" i="14"/>
  <c r="J36" i="14"/>
  <c r="I36" i="14"/>
  <c r="F36" i="14"/>
  <c r="E36" i="14"/>
  <c r="R34" i="13"/>
  <c r="Q34" i="13"/>
  <c r="P34" i="13"/>
  <c r="O34" i="13"/>
  <c r="N34" i="13"/>
  <c r="M34" i="13"/>
  <c r="J34" i="13"/>
  <c r="I34" i="13"/>
  <c r="F34" i="13"/>
  <c r="E34" i="13"/>
  <c r="D19" i="9"/>
  <c r="C19" i="9"/>
  <c r="C19" i="1"/>
  <c r="R16" i="1"/>
  <c r="Q16" i="1"/>
  <c r="P16" i="1"/>
  <c r="O16" i="1"/>
  <c r="N16" i="1"/>
  <c r="M16" i="1"/>
  <c r="J16" i="1"/>
  <c r="I16" i="1"/>
  <c r="F16" i="1"/>
  <c r="E16" i="1"/>
  <c r="R15" i="1"/>
  <c r="Q15" i="1"/>
  <c r="P15" i="1"/>
  <c r="O15" i="1"/>
  <c r="N15" i="1"/>
  <c r="M15" i="1"/>
  <c r="J15" i="1"/>
  <c r="I15" i="1"/>
  <c r="F15" i="1"/>
  <c r="E15" i="1"/>
  <c r="Q24" i="1"/>
  <c r="O24" i="1"/>
  <c r="M24" i="1"/>
  <c r="I24" i="1"/>
  <c r="E24" i="1"/>
  <c r="D40" i="9" l="1"/>
  <c r="P36" i="9"/>
  <c r="O36" i="9"/>
  <c r="N36" i="9"/>
  <c r="M36" i="9"/>
  <c r="L36" i="9"/>
  <c r="K36" i="9"/>
  <c r="J36" i="9"/>
  <c r="I36" i="9"/>
  <c r="H36" i="9"/>
  <c r="G36" i="9"/>
  <c r="F36" i="9"/>
  <c r="E36" i="9"/>
  <c r="R16" i="14"/>
  <c r="Q16" i="14"/>
  <c r="P16" i="14"/>
  <c r="N16" i="14"/>
  <c r="O16" i="14"/>
  <c r="M16" i="14"/>
  <c r="J16" i="14"/>
  <c r="I16" i="14"/>
  <c r="F16" i="14"/>
  <c r="E16" i="14"/>
  <c r="E20" i="14" s="1"/>
  <c r="R24" i="14" l="1"/>
  <c r="Q24" i="14"/>
  <c r="Q30" i="14" s="1"/>
  <c r="P24" i="14"/>
  <c r="O24" i="14"/>
  <c r="O30" i="14" s="1"/>
  <c r="N24" i="14"/>
  <c r="M24" i="14"/>
  <c r="M30" i="14" s="1"/>
  <c r="J24" i="14"/>
  <c r="I24" i="14"/>
  <c r="F24" i="14"/>
  <c r="E24" i="14"/>
  <c r="E30" i="14" s="1"/>
  <c r="R44" i="1" l="1"/>
  <c r="Q44" i="1"/>
  <c r="P44" i="1"/>
  <c r="M44" i="1"/>
  <c r="K44" i="1"/>
  <c r="I44" i="1"/>
  <c r="H44" i="1"/>
  <c r="E44" i="1"/>
  <c r="D44" i="1"/>
  <c r="H40" i="1"/>
  <c r="R37" i="1"/>
  <c r="Q37" i="1"/>
  <c r="P37" i="1"/>
  <c r="O37" i="1"/>
  <c r="N37" i="1"/>
  <c r="M37" i="1"/>
  <c r="J37" i="1"/>
  <c r="I37" i="1"/>
  <c r="H37" i="1"/>
  <c r="G37" i="1"/>
  <c r="F37" i="1"/>
  <c r="E37" i="1"/>
  <c r="R36" i="1"/>
  <c r="R41" i="1" s="1"/>
  <c r="Q36" i="1"/>
  <c r="Q41" i="1" s="1"/>
  <c r="P36" i="1"/>
  <c r="P41" i="1" s="1"/>
  <c r="O36" i="1"/>
  <c r="O41" i="1" s="1"/>
  <c r="N36" i="1"/>
  <c r="N41" i="1" s="1"/>
  <c r="M36" i="1"/>
  <c r="M41" i="1" s="1"/>
  <c r="L36" i="1"/>
  <c r="K36" i="1"/>
  <c r="K41" i="1" s="1"/>
  <c r="J36" i="1"/>
  <c r="J41" i="1" s="1"/>
  <c r="I36" i="1"/>
  <c r="I41" i="1" s="1"/>
  <c r="H36" i="1"/>
  <c r="H41" i="1" s="1"/>
  <c r="G36" i="1"/>
  <c r="F36" i="1"/>
  <c r="F41" i="1" s="1"/>
  <c r="E36" i="1"/>
  <c r="E41" i="1" s="1"/>
  <c r="Q33" i="1"/>
  <c r="H33" i="1"/>
  <c r="O32" i="1"/>
  <c r="O33" i="1" s="1"/>
  <c r="M32" i="1"/>
  <c r="M33" i="1" s="1"/>
  <c r="K32" i="1"/>
  <c r="K33" i="1" s="1"/>
  <c r="I32" i="1"/>
  <c r="I33" i="1" s="1"/>
  <c r="G32" i="1"/>
  <c r="E32" i="1"/>
  <c r="E33" i="1" s="1"/>
  <c r="R33" i="1"/>
  <c r="C31" i="1"/>
  <c r="C33" i="1" s="1"/>
  <c r="H26" i="1"/>
  <c r="P23" i="1"/>
  <c r="N23" i="1"/>
  <c r="J23" i="1"/>
  <c r="F23" i="1"/>
  <c r="L22" i="1"/>
  <c r="K22" i="1"/>
  <c r="H22" i="1"/>
  <c r="G22" i="1"/>
  <c r="R21" i="1"/>
  <c r="Q21" i="1"/>
  <c r="Q29" i="1" s="1"/>
  <c r="P21" i="1"/>
  <c r="O21" i="1"/>
  <c r="O29" i="1" s="1"/>
  <c r="N21" i="1"/>
  <c r="M21" i="1"/>
  <c r="L21" i="1"/>
  <c r="K21" i="1"/>
  <c r="K29" i="1" s="1"/>
  <c r="J21" i="1"/>
  <c r="I21" i="1"/>
  <c r="F21" i="1"/>
  <c r="E21" i="1"/>
  <c r="E29" i="1" s="1"/>
  <c r="L19" i="1"/>
  <c r="L45" i="1" s="1"/>
  <c r="K19" i="1"/>
  <c r="J19" i="1"/>
  <c r="I19" i="1"/>
  <c r="H19" i="1"/>
  <c r="G19" i="1"/>
  <c r="G45" i="1" s="1"/>
  <c r="D19" i="1"/>
  <c r="D45" i="1" s="1"/>
  <c r="R19" i="1"/>
  <c r="Q19" i="1"/>
  <c r="P19" i="1"/>
  <c r="O19" i="1"/>
  <c r="N19" i="1"/>
  <c r="M19" i="1"/>
  <c r="F19" i="1"/>
  <c r="E19" i="1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E17" i="13"/>
  <c r="E45" i="1" l="1"/>
  <c r="I29" i="1"/>
  <c r="C45" i="1"/>
  <c r="F29" i="1"/>
  <c r="P29" i="1"/>
  <c r="J29" i="1"/>
  <c r="N29" i="1"/>
  <c r="R29" i="1"/>
  <c r="R45" i="1" s="1"/>
  <c r="H45" i="1"/>
  <c r="K45" i="1"/>
  <c r="Q45" i="1"/>
  <c r="I45" i="1" l="1"/>
  <c r="C6" i="24" s="1"/>
  <c r="F45" i="1"/>
  <c r="C16" i="24" s="1"/>
  <c r="J45" i="1"/>
  <c r="C17" i="24" s="1"/>
  <c r="N45" i="1"/>
  <c r="M29" i="1"/>
  <c r="M45" i="1" s="1"/>
  <c r="P45" i="1"/>
  <c r="O45" i="1"/>
  <c r="T41" i="1" s="1"/>
  <c r="C19" i="24"/>
  <c r="C8" i="24"/>
  <c r="C5" i="24"/>
  <c r="D41" i="14"/>
  <c r="R41" i="14"/>
  <c r="Q41" i="14"/>
  <c r="F41" i="14"/>
  <c r="E41" i="14"/>
  <c r="R25" i="14"/>
  <c r="R30" i="14" s="1"/>
  <c r="P25" i="14"/>
  <c r="P30" i="14" s="1"/>
  <c r="N25" i="14"/>
  <c r="N30" i="14" s="1"/>
  <c r="J25" i="14"/>
  <c r="J30" i="14" s="1"/>
  <c r="I25" i="14"/>
  <c r="I30" i="14" s="1"/>
  <c r="F25" i="14"/>
  <c r="F30" i="14" s="1"/>
  <c r="P41" i="14"/>
  <c r="O41" i="14"/>
  <c r="N41" i="14"/>
  <c r="M41" i="14"/>
  <c r="I41" i="14"/>
  <c r="D20" i="14"/>
  <c r="R22" i="13"/>
  <c r="Q22" i="13"/>
  <c r="P22" i="13"/>
  <c r="N22" i="13"/>
  <c r="J22" i="13"/>
  <c r="F22" i="13"/>
  <c r="R21" i="13"/>
  <c r="Q21" i="13"/>
  <c r="P21" i="13"/>
  <c r="O21" i="13"/>
  <c r="N21" i="13"/>
  <c r="M21" i="13"/>
  <c r="J21" i="13"/>
  <c r="I21" i="13"/>
  <c r="F21" i="13"/>
  <c r="E21" i="13"/>
  <c r="R19" i="13"/>
  <c r="Q19" i="13"/>
  <c r="P19" i="13"/>
  <c r="O19" i="13"/>
  <c r="O27" i="13" s="1"/>
  <c r="N19" i="13"/>
  <c r="M19" i="13"/>
  <c r="J19" i="13"/>
  <c r="I19" i="13"/>
  <c r="I27" i="13" s="1"/>
  <c r="F19" i="13"/>
  <c r="E19" i="13"/>
  <c r="R33" i="12"/>
  <c r="Q33" i="12"/>
  <c r="Q39" i="12" s="1"/>
  <c r="P33" i="12"/>
  <c r="O33" i="12"/>
  <c r="N33" i="12"/>
  <c r="M33" i="12"/>
  <c r="J33" i="12"/>
  <c r="I33" i="12"/>
  <c r="F33" i="12"/>
  <c r="E33" i="12"/>
  <c r="R21" i="12"/>
  <c r="Q21" i="12"/>
  <c r="P21" i="12"/>
  <c r="O21" i="12"/>
  <c r="N21" i="12"/>
  <c r="M21" i="12"/>
  <c r="J21" i="12"/>
  <c r="I21" i="12"/>
  <c r="F21" i="12"/>
  <c r="E21" i="12"/>
  <c r="R19" i="12"/>
  <c r="Q19" i="12"/>
  <c r="Q27" i="12" s="1"/>
  <c r="P19" i="12"/>
  <c r="O19" i="12"/>
  <c r="N19" i="12"/>
  <c r="M19" i="12"/>
  <c r="M27" i="12" s="1"/>
  <c r="J19" i="12"/>
  <c r="I19" i="12"/>
  <c r="F19" i="12"/>
  <c r="E19" i="12"/>
  <c r="E27" i="12" s="1"/>
  <c r="Q13" i="12"/>
  <c r="O13" i="12"/>
  <c r="M13" i="12"/>
  <c r="I13" i="12"/>
  <c r="F13" i="12"/>
  <c r="E13" i="12"/>
  <c r="H39" i="12"/>
  <c r="R14" i="12"/>
  <c r="Q14" i="12"/>
  <c r="P14" i="12"/>
  <c r="O14" i="12"/>
  <c r="J14" i="12"/>
  <c r="I14" i="12"/>
  <c r="F14" i="12"/>
  <c r="E14" i="12"/>
  <c r="R34" i="11"/>
  <c r="R39" i="11" s="1"/>
  <c r="Q34" i="11"/>
  <c r="Q39" i="11" s="1"/>
  <c r="P34" i="11"/>
  <c r="P39" i="11" s="1"/>
  <c r="O34" i="11"/>
  <c r="O39" i="11" s="1"/>
  <c r="N34" i="11"/>
  <c r="N39" i="11" s="1"/>
  <c r="M34" i="11"/>
  <c r="M39" i="11" s="1"/>
  <c r="J34" i="11"/>
  <c r="J39" i="11" s="1"/>
  <c r="I34" i="11"/>
  <c r="I39" i="11" s="1"/>
  <c r="F34" i="11"/>
  <c r="F39" i="11" s="1"/>
  <c r="E34" i="11"/>
  <c r="E39" i="11" s="1"/>
  <c r="R22" i="11"/>
  <c r="R28" i="11" s="1"/>
  <c r="Q22" i="11"/>
  <c r="Q28" i="11" s="1"/>
  <c r="P22" i="11"/>
  <c r="P28" i="11" s="1"/>
  <c r="O22" i="11"/>
  <c r="O28" i="11" s="1"/>
  <c r="N22" i="11"/>
  <c r="N28" i="11" s="1"/>
  <c r="M22" i="11"/>
  <c r="M28" i="11" s="1"/>
  <c r="J22" i="11"/>
  <c r="J28" i="11" s="1"/>
  <c r="I22" i="11"/>
  <c r="I28" i="11" s="1"/>
  <c r="F22" i="11"/>
  <c r="F28" i="11" s="1"/>
  <c r="E22" i="11"/>
  <c r="E28" i="11" s="1"/>
  <c r="R13" i="11"/>
  <c r="Q13" i="11"/>
  <c r="P13" i="11"/>
  <c r="O13" i="11"/>
  <c r="N13" i="11"/>
  <c r="M13" i="11"/>
  <c r="J13" i="11"/>
  <c r="I13" i="11"/>
  <c r="F13" i="11"/>
  <c r="E13" i="11"/>
  <c r="E18" i="11" s="1"/>
  <c r="Q35" i="8"/>
  <c r="Q40" i="8" s="1"/>
  <c r="O35" i="8"/>
  <c r="O40" i="8" s="1"/>
  <c r="M35" i="8"/>
  <c r="M40" i="8" s="1"/>
  <c r="I35" i="8"/>
  <c r="I40" i="8" s="1"/>
  <c r="E35" i="8"/>
  <c r="E40" i="8" s="1"/>
  <c r="R16" i="8"/>
  <c r="Q16" i="8"/>
  <c r="Q19" i="8" s="1"/>
  <c r="P16" i="8"/>
  <c r="O16" i="8"/>
  <c r="J16" i="8"/>
  <c r="I16" i="8"/>
  <c r="F16" i="8"/>
  <c r="P24" i="9"/>
  <c r="O24" i="9"/>
  <c r="O29" i="9" s="1"/>
  <c r="N24" i="9"/>
  <c r="M24" i="9"/>
  <c r="M29" i="9" s="1"/>
  <c r="J24" i="9"/>
  <c r="I24" i="9"/>
  <c r="I29" i="9" s="1"/>
  <c r="F24" i="9"/>
  <c r="E24" i="9"/>
  <c r="E29" i="9" s="1"/>
  <c r="P22" i="9"/>
  <c r="P29" i="9" s="1"/>
  <c r="N22" i="9"/>
  <c r="J22" i="9"/>
  <c r="J29" i="9" s="1"/>
  <c r="F22" i="9"/>
  <c r="P15" i="9"/>
  <c r="O15" i="9"/>
  <c r="N15" i="9"/>
  <c r="M15" i="9"/>
  <c r="J15" i="9"/>
  <c r="J19" i="9" s="1"/>
  <c r="I15" i="9"/>
  <c r="I19" i="9" s="1"/>
  <c r="F15" i="9"/>
  <c r="E15" i="9"/>
  <c r="P40" i="9"/>
  <c r="O40" i="9"/>
  <c r="N40" i="9"/>
  <c r="M40" i="9"/>
  <c r="J40" i="9"/>
  <c r="I40" i="9"/>
  <c r="F40" i="9"/>
  <c r="E40" i="9"/>
  <c r="R23" i="23"/>
  <c r="R29" i="23" s="1"/>
  <c r="Q23" i="23"/>
  <c r="P23" i="23"/>
  <c r="O23" i="23"/>
  <c r="N23" i="23"/>
  <c r="M23" i="23"/>
  <c r="M29" i="23" s="1"/>
  <c r="J23" i="23"/>
  <c r="J29" i="23" s="1"/>
  <c r="I23" i="23"/>
  <c r="I29" i="23" s="1"/>
  <c r="F23" i="23"/>
  <c r="E23" i="23"/>
  <c r="E29" i="23" s="1"/>
  <c r="Q29" i="23"/>
  <c r="O29" i="23"/>
  <c r="F29" i="23"/>
  <c r="R15" i="23"/>
  <c r="Q15" i="23"/>
  <c r="P15" i="23"/>
  <c r="O15" i="23"/>
  <c r="N15" i="23"/>
  <c r="M15" i="23"/>
  <c r="J15" i="23"/>
  <c r="I15" i="23"/>
  <c r="F15" i="23"/>
  <c r="E15" i="23"/>
  <c r="P40" i="7"/>
  <c r="N40" i="7"/>
  <c r="F29" i="9" l="1"/>
  <c r="N29" i="9"/>
  <c r="E27" i="13"/>
  <c r="M27" i="13"/>
  <c r="Q27" i="13"/>
  <c r="F27" i="12"/>
  <c r="O17" i="12"/>
  <c r="F27" i="13"/>
  <c r="N27" i="13"/>
  <c r="R27" i="13"/>
  <c r="J27" i="13"/>
  <c r="P27" i="13"/>
  <c r="V41" i="1"/>
  <c r="V19" i="1"/>
  <c r="N29" i="23"/>
  <c r="P29" i="23"/>
  <c r="C9" i="24"/>
  <c r="C18" i="24"/>
  <c r="V29" i="1"/>
  <c r="C7" i="24"/>
  <c r="I27" i="12"/>
  <c r="O27" i="12"/>
  <c r="O39" i="12"/>
  <c r="E39" i="12"/>
  <c r="E41" i="23"/>
  <c r="C20" i="24"/>
  <c r="T29" i="1"/>
  <c r="T33" i="1"/>
  <c r="T19" i="1"/>
  <c r="V33" i="1"/>
  <c r="M39" i="12"/>
  <c r="F39" i="12"/>
  <c r="N39" i="12"/>
  <c r="R39" i="12"/>
  <c r="J39" i="12"/>
  <c r="I39" i="12"/>
  <c r="P39" i="12"/>
  <c r="R20" i="7"/>
  <c r="Q20" i="7"/>
  <c r="Q28" i="7" s="1"/>
  <c r="P20" i="7"/>
  <c r="O20" i="7"/>
  <c r="O28" i="7" s="1"/>
  <c r="N20" i="7"/>
  <c r="N28" i="7" s="1"/>
  <c r="M20" i="7"/>
  <c r="M28" i="7" s="1"/>
  <c r="J20" i="7"/>
  <c r="J28" i="7" s="1"/>
  <c r="I20" i="7"/>
  <c r="F20" i="7"/>
  <c r="F28" i="7" s="1"/>
  <c r="E20" i="7"/>
  <c r="E28" i="7" s="1"/>
  <c r="D19" i="24"/>
  <c r="D8" i="24"/>
  <c r="P28" i="7" l="1"/>
  <c r="R28" i="7"/>
  <c r="I28" i="7"/>
  <c r="T45" i="1"/>
  <c r="V45" i="1"/>
  <c r="H41" i="6"/>
  <c r="R15" i="6"/>
  <c r="Q15" i="6"/>
  <c r="P15" i="6"/>
  <c r="O15" i="6"/>
  <c r="O19" i="6" s="1"/>
  <c r="N15" i="6"/>
  <c r="M15" i="6"/>
  <c r="J15" i="6"/>
  <c r="J19" i="6" s="1"/>
  <c r="I15" i="6"/>
  <c r="F15" i="6"/>
  <c r="F19" i="6" s="1"/>
  <c r="E15" i="6"/>
  <c r="E19" i="6" s="1"/>
  <c r="R41" i="5"/>
  <c r="Q41" i="5"/>
  <c r="P41" i="5"/>
  <c r="O41" i="5"/>
  <c r="N41" i="5"/>
  <c r="M41" i="5"/>
  <c r="J41" i="5"/>
  <c r="I41" i="5"/>
  <c r="F41" i="5"/>
  <c r="E41" i="5"/>
  <c r="R24" i="5"/>
  <c r="P24" i="5"/>
  <c r="N24" i="5"/>
  <c r="J24" i="5"/>
  <c r="F24" i="5"/>
  <c r="Q23" i="5"/>
  <c r="O23" i="5"/>
  <c r="M23" i="5"/>
  <c r="I23" i="5"/>
  <c r="E23" i="5"/>
  <c r="O29" i="5"/>
  <c r="M29" i="5"/>
  <c r="D19" i="5"/>
  <c r="C19" i="5"/>
  <c r="E15" i="5"/>
  <c r="R15" i="5"/>
  <c r="Q15" i="5"/>
  <c r="P15" i="5"/>
  <c r="O15" i="5"/>
  <c r="N15" i="5"/>
  <c r="M15" i="5"/>
  <c r="J15" i="5"/>
  <c r="I15" i="5"/>
  <c r="F15" i="5"/>
  <c r="R34" i="4"/>
  <c r="R39" i="4" s="1"/>
  <c r="Q34" i="4"/>
  <c r="Q39" i="4" s="1"/>
  <c r="P34" i="4"/>
  <c r="P39" i="4" s="1"/>
  <c r="O34" i="4"/>
  <c r="O39" i="4" s="1"/>
  <c r="N34" i="4"/>
  <c r="N39" i="4" s="1"/>
  <c r="M34" i="4"/>
  <c r="M39" i="4" s="1"/>
  <c r="J34" i="4"/>
  <c r="I34" i="4"/>
  <c r="I39" i="4" s="1"/>
  <c r="F34" i="4"/>
  <c r="F39" i="4" s="1"/>
  <c r="E34" i="4"/>
  <c r="E39" i="4" s="1"/>
  <c r="H26" i="4"/>
  <c r="R22" i="4"/>
  <c r="P22" i="4"/>
  <c r="O22" i="4"/>
  <c r="N22" i="4"/>
  <c r="J22" i="4"/>
  <c r="F22" i="4"/>
  <c r="I26" i="4"/>
  <c r="P40" i="2"/>
  <c r="N40" i="2"/>
  <c r="J40" i="2"/>
  <c r="F40" i="2"/>
  <c r="R35" i="3"/>
  <c r="Q35" i="3"/>
  <c r="P35" i="3"/>
  <c r="O35" i="3"/>
  <c r="N35" i="3"/>
  <c r="M35" i="3"/>
  <c r="J35" i="3"/>
  <c r="I35" i="3"/>
  <c r="F35" i="3"/>
  <c r="E35" i="3"/>
  <c r="R22" i="3"/>
  <c r="P22" i="3"/>
  <c r="O22" i="3"/>
  <c r="N22" i="3"/>
  <c r="J22" i="3"/>
  <c r="F22" i="3"/>
  <c r="R21" i="3"/>
  <c r="Q21" i="3"/>
  <c r="P21" i="3"/>
  <c r="O21" i="3"/>
  <c r="N21" i="3"/>
  <c r="M21" i="3"/>
  <c r="J21" i="3"/>
  <c r="I21" i="3"/>
  <c r="F21" i="3"/>
  <c r="E21" i="3"/>
  <c r="R13" i="3"/>
  <c r="Q13" i="3"/>
  <c r="P13" i="3"/>
  <c r="O13" i="3"/>
  <c r="N13" i="3"/>
  <c r="M13" i="3"/>
  <c r="J13" i="3"/>
  <c r="I13" i="3"/>
  <c r="F13" i="3"/>
  <c r="E13" i="3"/>
  <c r="Q40" i="2"/>
  <c r="I29" i="5" l="1"/>
  <c r="J29" i="5"/>
  <c r="P29" i="5"/>
  <c r="E29" i="5"/>
  <c r="Q29" i="5"/>
  <c r="F29" i="5"/>
  <c r="N29" i="5"/>
  <c r="R29" i="5"/>
  <c r="J26" i="4"/>
  <c r="P26" i="4"/>
  <c r="M40" i="2"/>
  <c r="E26" i="4"/>
  <c r="M26" i="4"/>
  <c r="Q26" i="4"/>
  <c r="F26" i="4"/>
  <c r="N26" i="4"/>
  <c r="R26" i="4"/>
  <c r="O26" i="4"/>
  <c r="F39" i="3"/>
  <c r="E40" i="2"/>
  <c r="I40" i="2"/>
  <c r="O40" i="2"/>
  <c r="C31" i="2"/>
  <c r="C33" i="2" s="1"/>
  <c r="R24" i="2"/>
  <c r="P24" i="2"/>
  <c r="N24" i="2"/>
  <c r="J24" i="2"/>
  <c r="F24" i="2"/>
  <c r="O23" i="2"/>
  <c r="M23" i="2"/>
  <c r="I23" i="2"/>
  <c r="E23" i="2"/>
  <c r="Q29" i="2"/>
  <c r="J29" i="2" l="1"/>
  <c r="P29" i="2"/>
  <c r="E29" i="2"/>
  <c r="M29" i="2"/>
  <c r="N29" i="2"/>
  <c r="I29" i="2"/>
  <c r="O29" i="2"/>
  <c r="F29" i="2"/>
  <c r="R29" i="2"/>
  <c r="K24" i="14"/>
  <c r="G24" i="14"/>
  <c r="Q20" i="14" l="1"/>
  <c r="R20" i="14"/>
  <c r="Q39" i="3"/>
  <c r="Q45" i="14"/>
  <c r="R45" i="14"/>
  <c r="Q34" i="14"/>
  <c r="R34" i="14"/>
  <c r="Q43" i="12"/>
  <c r="R43" i="12"/>
  <c r="Q31" i="12"/>
  <c r="R31" i="12"/>
  <c r="Q17" i="12"/>
  <c r="R17" i="12"/>
  <c r="Q43" i="11"/>
  <c r="R43" i="11"/>
  <c r="Q44" i="8"/>
  <c r="R44" i="8"/>
  <c r="Q32" i="8"/>
  <c r="R32" i="8"/>
  <c r="R19" i="8"/>
  <c r="R27" i="12"/>
  <c r="Q18" i="11"/>
  <c r="R18" i="11"/>
  <c r="Q44" i="7"/>
  <c r="R44" i="7"/>
  <c r="R20" i="3"/>
  <c r="Q40" i="7"/>
  <c r="R40" i="7"/>
  <c r="R38" i="13"/>
  <c r="Q38" i="13"/>
  <c r="Q42" i="13"/>
  <c r="R42" i="13"/>
  <c r="Q45" i="23"/>
  <c r="R45" i="23"/>
  <c r="Q33" i="23"/>
  <c r="R33" i="23"/>
  <c r="Q19" i="23"/>
  <c r="R19" i="23"/>
  <c r="Q32" i="7"/>
  <c r="R32" i="7"/>
  <c r="Q18" i="7"/>
  <c r="R18" i="7"/>
  <c r="Q45" i="6"/>
  <c r="R45" i="6"/>
  <c r="Q33" i="6"/>
  <c r="R33" i="6"/>
  <c r="Q45" i="5"/>
  <c r="R45" i="5"/>
  <c r="R19" i="3"/>
  <c r="R28" i="3" s="1"/>
  <c r="Q19" i="3"/>
  <c r="Q28" i="3" s="1"/>
  <c r="Q43" i="4"/>
  <c r="R43" i="4"/>
  <c r="R39" i="3"/>
  <c r="Q19" i="6"/>
  <c r="R19" i="6"/>
  <c r="Q19" i="5"/>
  <c r="R19" i="5"/>
  <c r="Q17" i="4"/>
  <c r="R17" i="4"/>
  <c r="Q17" i="3"/>
  <c r="R17" i="3"/>
  <c r="R43" i="3" l="1"/>
  <c r="Q46" i="14"/>
  <c r="P8" i="24" s="1"/>
  <c r="R46" i="14"/>
  <c r="P19" i="24" s="1"/>
  <c r="R44" i="12"/>
  <c r="N19" i="24" s="1"/>
  <c r="Q44" i="12"/>
  <c r="N8" i="24" s="1"/>
  <c r="K19" i="24"/>
  <c r="R45" i="7"/>
  <c r="I19" i="24" s="1"/>
  <c r="Q45" i="7"/>
  <c r="I8" i="24" s="1"/>
  <c r="R46" i="6"/>
  <c r="H19" i="24" s="1"/>
  <c r="Q46" i="6"/>
  <c r="H8" i="24" s="1"/>
  <c r="Q43" i="3"/>
  <c r="Q44" i="11"/>
  <c r="M8" i="24" s="1"/>
  <c r="R44" i="11"/>
  <c r="M19" i="24" s="1"/>
  <c r="R45" i="8"/>
  <c r="L19" i="24" s="1"/>
  <c r="Q45" i="8"/>
  <c r="L8" i="24" s="1"/>
  <c r="R46" i="23"/>
  <c r="J19" i="24" s="1"/>
  <c r="Q46" i="23"/>
  <c r="J8" i="24" s="1"/>
  <c r="Q46" i="5"/>
  <c r="G8" i="24" s="1"/>
  <c r="R43" i="13"/>
  <c r="O19" i="24" s="1"/>
  <c r="Q43" i="13"/>
  <c r="O8" i="24" s="1"/>
  <c r="K8" i="24"/>
  <c r="R46" i="5"/>
  <c r="G19" i="24" s="1"/>
  <c r="R44" i="4"/>
  <c r="Q44" i="4"/>
  <c r="R47" i="14" l="1"/>
  <c r="R46" i="31" s="1"/>
  <c r="R47" i="31" s="1"/>
  <c r="F8" i="24"/>
  <c r="Q46" i="7"/>
  <c r="Q47" i="7" s="1"/>
  <c r="F19" i="24"/>
  <c r="R46" i="7"/>
  <c r="R47" i="7" s="1"/>
  <c r="E8" i="24"/>
  <c r="Q8" i="24" s="1"/>
  <c r="R8" i="24" s="1"/>
  <c r="Q47" i="14"/>
  <c r="Q46" i="31" s="1"/>
  <c r="Q47" i="31" s="1"/>
  <c r="E19" i="24"/>
  <c r="Q19" i="24" l="1"/>
  <c r="R19" i="24" s="1"/>
  <c r="Q48" i="14"/>
  <c r="R48" i="14"/>
  <c r="P45" i="23"/>
  <c r="O45" i="23"/>
  <c r="N45" i="23"/>
  <c r="M45" i="23"/>
  <c r="L45" i="23"/>
  <c r="K45" i="23"/>
  <c r="J45" i="23"/>
  <c r="I45" i="23"/>
  <c r="H45" i="23"/>
  <c r="G45" i="23"/>
  <c r="F45" i="23"/>
  <c r="E45" i="23"/>
  <c r="N41" i="23"/>
  <c r="F41" i="23"/>
  <c r="P41" i="23"/>
  <c r="J41" i="23"/>
  <c r="O41" i="23"/>
  <c r="M41" i="23"/>
  <c r="L41" i="23"/>
  <c r="K41" i="23"/>
  <c r="I41" i="23"/>
  <c r="H41" i="23"/>
  <c r="G41" i="23"/>
  <c r="H33" i="23"/>
  <c r="N33" i="23"/>
  <c r="L33" i="23"/>
  <c r="J33" i="23"/>
  <c r="F33" i="23"/>
  <c r="O32" i="23"/>
  <c r="M32" i="23"/>
  <c r="M33" i="23" s="1"/>
  <c r="K32" i="23"/>
  <c r="K33" i="23" s="1"/>
  <c r="I32" i="23"/>
  <c r="I33" i="23" s="1"/>
  <c r="G32" i="23"/>
  <c r="G33" i="23" s="1"/>
  <c r="E32" i="23"/>
  <c r="E33" i="23" s="1"/>
  <c r="H22" i="23"/>
  <c r="H29" i="23" s="1"/>
  <c r="G22" i="23"/>
  <c r="G29" i="23" s="1"/>
  <c r="L29" i="23"/>
  <c r="K29" i="23"/>
  <c r="L19" i="23"/>
  <c r="K19" i="23"/>
  <c r="J19" i="23"/>
  <c r="I19" i="23"/>
  <c r="H19" i="23"/>
  <c r="G19" i="23"/>
  <c r="P19" i="23"/>
  <c r="O19" i="23"/>
  <c r="N19" i="23"/>
  <c r="M19" i="23"/>
  <c r="F19" i="23"/>
  <c r="E19" i="23"/>
  <c r="O33" i="23" l="1"/>
  <c r="O46" i="23" s="1"/>
  <c r="L46" i="23"/>
  <c r="F46" i="23"/>
  <c r="J16" i="24" s="1"/>
  <c r="P46" i="23"/>
  <c r="V19" i="23" s="1"/>
  <c r="N46" i="23"/>
  <c r="J18" i="24" s="1"/>
  <c r="J46" i="23"/>
  <c r="J17" i="24" s="1"/>
  <c r="I46" i="23"/>
  <c r="J6" i="24" s="1"/>
  <c r="D46" i="23"/>
  <c r="K46" i="23"/>
  <c r="E46" i="23"/>
  <c r="J5" i="24" s="1"/>
  <c r="M46" i="23"/>
  <c r="J7" i="24" s="1"/>
  <c r="H46" i="23"/>
  <c r="G46" i="23"/>
  <c r="N38" i="13"/>
  <c r="E38" i="13"/>
  <c r="V41" i="23" l="1"/>
  <c r="V33" i="23"/>
  <c r="T33" i="23"/>
  <c r="T41" i="23"/>
  <c r="T19" i="23"/>
  <c r="T29" i="23"/>
  <c r="V29" i="23"/>
  <c r="J9" i="24"/>
  <c r="J20" i="24"/>
  <c r="J40" i="7"/>
  <c r="F40" i="7"/>
  <c r="E40" i="7"/>
  <c r="P39" i="3"/>
  <c r="O39" i="3"/>
  <c r="N39" i="3"/>
  <c r="M39" i="3"/>
  <c r="J39" i="3"/>
  <c r="I39" i="3"/>
  <c r="E39" i="3"/>
  <c r="D39" i="3"/>
  <c r="C39" i="3"/>
  <c r="T46" i="23" l="1"/>
  <c r="V46" i="23"/>
  <c r="C32" i="14" l="1"/>
  <c r="C30" i="7"/>
  <c r="C32" i="7" s="1"/>
  <c r="O33" i="14"/>
  <c r="M33" i="14"/>
  <c r="K33" i="14"/>
  <c r="I33" i="14"/>
  <c r="G33" i="14"/>
  <c r="E33" i="14"/>
  <c r="O30" i="13"/>
  <c r="O31" i="13" s="1"/>
  <c r="M30" i="13"/>
  <c r="M31" i="13" s="1"/>
  <c r="K30" i="13"/>
  <c r="K31" i="13" s="1"/>
  <c r="I30" i="13"/>
  <c r="I31" i="13" s="1"/>
  <c r="G30" i="13"/>
  <c r="G31" i="13" s="1"/>
  <c r="E30" i="13"/>
  <c r="E31" i="13" s="1"/>
  <c r="A30" i="13"/>
  <c r="O30" i="12"/>
  <c r="M30" i="12"/>
  <c r="K30" i="12"/>
  <c r="I30" i="12"/>
  <c r="G30" i="12"/>
  <c r="E30" i="12"/>
  <c r="C29" i="12"/>
  <c r="O31" i="8"/>
  <c r="M31" i="8"/>
  <c r="K31" i="8"/>
  <c r="I31" i="8"/>
  <c r="G31" i="8"/>
  <c r="E31" i="8"/>
  <c r="C30" i="8"/>
  <c r="M32" i="9"/>
  <c r="K32" i="9"/>
  <c r="I32" i="9"/>
  <c r="G32" i="9"/>
  <c r="E32" i="9"/>
  <c r="C44" i="12"/>
  <c r="L23" i="8"/>
  <c r="K23" i="8"/>
  <c r="H23" i="8"/>
  <c r="G23" i="8"/>
  <c r="G26" i="4" l="1"/>
  <c r="P27" i="12"/>
  <c r="N27" i="12"/>
  <c r="J27" i="12"/>
  <c r="P20" i="3"/>
  <c r="N20" i="3"/>
  <c r="J20" i="3"/>
  <c r="F20" i="3"/>
  <c r="P19" i="3"/>
  <c r="P28" i="3" s="1"/>
  <c r="O19" i="3"/>
  <c r="O28" i="3" s="1"/>
  <c r="N19" i="3"/>
  <c r="M19" i="3"/>
  <c r="M28" i="3" s="1"/>
  <c r="J19" i="3"/>
  <c r="J28" i="3" s="1"/>
  <c r="I19" i="3"/>
  <c r="I28" i="3" s="1"/>
  <c r="F19" i="3"/>
  <c r="E19" i="3"/>
  <c r="E28" i="3" s="1"/>
  <c r="E17" i="12"/>
  <c r="L15" i="8"/>
  <c r="K15" i="8"/>
  <c r="H15" i="8"/>
  <c r="G15" i="8"/>
  <c r="E19" i="9"/>
  <c r="K15" i="9"/>
  <c r="F19" i="5"/>
  <c r="F17" i="4"/>
  <c r="F17" i="3"/>
  <c r="F18" i="7"/>
  <c r="E18" i="7"/>
  <c r="L15" i="5"/>
  <c r="K15" i="5"/>
  <c r="H15" i="5"/>
  <c r="G15" i="5"/>
  <c r="N28" i="3" l="1"/>
  <c r="F28" i="3"/>
  <c r="E44" i="7" l="1"/>
  <c r="F44" i="7"/>
  <c r="G44" i="7"/>
  <c r="H44" i="7"/>
  <c r="I44" i="7"/>
  <c r="J44" i="7"/>
  <c r="K44" i="7"/>
  <c r="L44" i="7"/>
  <c r="M44" i="7"/>
  <c r="N44" i="7"/>
  <c r="O44" i="7"/>
  <c r="P44" i="7"/>
  <c r="D44" i="7"/>
  <c r="D32" i="7"/>
  <c r="O31" i="7"/>
  <c r="M31" i="7"/>
  <c r="K31" i="7"/>
  <c r="I31" i="7"/>
  <c r="G31" i="7"/>
  <c r="E31" i="7"/>
  <c r="H40" i="7"/>
  <c r="L34" i="7"/>
  <c r="L40" i="7" s="1"/>
  <c r="K34" i="7"/>
  <c r="K40" i="7" s="1"/>
  <c r="G34" i="7"/>
  <c r="K34" i="4"/>
  <c r="J39" i="4" s="1"/>
  <c r="G34" i="4"/>
  <c r="F45" i="6"/>
  <c r="G45" i="6"/>
  <c r="H45" i="6"/>
  <c r="I45" i="6"/>
  <c r="J45" i="6"/>
  <c r="K45" i="6"/>
  <c r="L45" i="6"/>
  <c r="M45" i="6"/>
  <c r="N45" i="6"/>
  <c r="O45" i="6"/>
  <c r="P45" i="6"/>
  <c r="E45" i="6"/>
  <c r="D45" i="6"/>
  <c r="H33" i="6"/>
  <c r="J33" i="6"/>
  <c r="L33" i="6"/>
  <c r="P33" i="6"/>
  <c r="N33" i="6"/>
  <c r="F33" i="6"/>
  <c r="L22" i="6"/>
  <c r="L29" i="6" s="1"/>
  <c r="K22" i="6"/>
  <c r="K29" i="6" s="1"/>
  <c r="H22" i="6"/>
  <c r="H29" i="6" s="1"/>
  <c r="G22" i="6"/>
  <c r="G29" i="6" s="1"/>
  <c r="L15" i="6"/>
  <c r="K15" i="6"/>
  <c r="H15" i="6"/>
  <c r="G15" i="6"/>
  <c r="F45" i="5"/>
  <c r="G45" i="5"/>
  <c r="H45" i="5"/>
  <c r="I45" i="5"/>
  <c r="J45" i="5"/>
  <c r="K45" i="5"/>
  <c r="L45" i="5"/>
  <c r="M45" i="5"/>
  <c r="N45" i="5"/>
  <c r="O45" i="5"/>
  <c r="P45" i="5"/>
  <c r="E45" i="5"/>
  <c r="O32" i="5"/>
  <c r="O33" i="5" s="1"/>
  <c r="M32" i="5"/>
  <c r="M33" i="5" s="1"/>
  <c r="K32" i="5"/>
  <c r="K33" i="5" s="1"/>
  <c r="I32" i="5"/>
  <c r="I33" i="5" s="1"/>
  <c r="G32" i="5"/>
  <c r="G33" i="5" s="1"/>
  <c r="E32" i="5"/>
  <c r="E33" i="5" s="1"/>
  <c r="A32" i="5"/>
  <c r="C33" i="5" l="1"/>
  <c r="C46" i="5" s="1"/>
  <c r="G40" i="7"/>
  <c r="E19" i="5" l="1"/>
  <c r="H41" i="5"/>
  <c r="D46" i="5"/>
  <c r="L41" i="5"/>
  <c r="K41" i="5"/>
  <c r="G41" i="5"/>
  <c r="K24" i="5"/>
  <c r="G24" i="5"/>
  <c r="G29" i="5" s="1"/>
  <c r="L22" i="5"/>
  <c r="L29" i="5" s="1"/>
  <c r="K22" i="5"/>
  <c r="F43" i="4"/>
  <c r="G43" i="4"/>
  <c r="H43" i="4"/>
  <c r="J43" i="4"/>
  <c r="K43" i="4"/>
  <c r="L43" i="4"/>
  <c r="N43" i="4"/>
  <c r="P43" i="4"/>
  <c r="O43" i="4"/>
  <c r="M43" i="4"/>
  <c r="I43" i="4"/>
  <c r="C28" i="4"/>
  <c r="C31" i="4" s="1"/>
  <c r="A28" i="4"/>
  <c r="G40" i="2"/>
  <c r="H40" i="2"/>
  <c r="K40" i="2"/>
  <c r="L40" i="2"/>
  <c r="C45" i="2"/>
  <c r="L15" i="2"/>
  <c r="K15" i="2"/>
  <c r="H15" i="2"/>
  <c r="G15" i="2"/>
  <c r="K29" i="5" l="1"/>
  <c r="F46" i="5"/>
  <c r="G16" i="24" s="1"/>
  <c r="E46" i="5"/>
  <c r="G5" i="24" s="1"/>
  <c r="I17" i="4"/>
  <c r="L22" i="8" l="1"/>
  <c r="L28" i="8" s="1"/>
  <c r="K22" i="8"/>
  <c r="K28" i="8" s="1"/>
  <c r="H22" i="8"/>
  <c r="H28" i="8" s="1"/>
  <c r="G22" i="8"/>
  <c r="G28" i="8" s="1"/>
  <c r="L20" i="4" l="1"/>
  <c r="K20" i="4"/>
  <c r="F45" i="14" l="1"/>
  <c r="G45" i="14"/>
  <c r="H45" i="14"/>
  <c r="I45" i="14"/>
  <c r="J45" i="14"/>
  <c r="K45" i="14"/>
  <c r="L45" i="14"/>
  <c r="M45" i="14"/>
  <c r="N45" i="14"/>
  <c r="O45" i="14"/>
  <c r="P45" i="14"/>
  <c r="E45" i="14"/>
  <c r="L41" i="14"/>
  <c r="H41" i="14"/>
  <c r="H34" i="14"/>
  <c r="J34" i="14"/>
  <c r="L34" i="14"/>
  <c r="N34" i="14"/>
  <c r="P34" i="14"/>
  <c r="O34" i="14"/>
  <c r="M34" i="14"/>
  <c r="K34" i="14"/>
  <c r="G34" i="14"/>
  <c r="F34" i="14"/>
  <c r="E34" i="14"/>
  <c r="F20" i="14"/>
  <c r="G20" i="14"/>
  <c r="H20" i="14"/>
  <c r="I20" i="14"/>
  <c r="J20" i="14"/>
  <c r="K20" i="14"/>
  <c r="L20" i="14"/>
  <c r="M20" i="14"/>
  <c r="N20" i="14"/>
  <c r="O20" i="14"/>
  <c r="P20" i="14"/>
  <c r="L25" i="14"/>
  <c r="K25" i="14"/>
  <c r="H25" i="14"/>
  <c r="G25" i="14"/>
  <c r="L23" i="14"/>
  <c r="L30" i="14" s="1"/>
  <c r="K23" i="14"/>
  <c r="K30" i="14" s="1"/>
  <c r="H23" i="14"/>
  <c r="H30" i="14" s="1"/>
  <c r="G23" i="14"/>
  <c r="G30" i="14" s="1"/>
  <c r="F42" i="13"/>
  <c r="G42" i="13"/>
  <c r="H42" i="13"/>
  <c r="I42" i="13"/>
  <c r="J42" i="13"/>
  <c r="K42" i="13"/>
  <c r="L42" i="13"/>
  <c r="M42" i="13"/>
  <c r="N42" i="13"/>
  <c r="O42" i="13"/>
  <c r="P42" i="13"/>
  <c r="E42" i="13"/>
  <c r="L39" i="12"/>
  <c r="K39" i="12"/>
  <c r="G39" i="12"/>
  <c r="L34" i="13"/>
  <c r="L38" i="13" s="1"/>
  <c r="K34" i="13"/>
  <c r="K38" i="13" s="1"/>
  <c r="H34" i="13"/>
  <c r="H38" i="13" s="1"/>
  <c r="G34" i="13"/>
  <c r="G38" i="13" s="1"/>
  <c r="P38" i="13"/>
  <c r="M38" i="13"/>
  <c r="H22" i="13"/>
  <c r="G22" i="13"/>
  <c r="L20" i="13"/>
  <c r="K20" i="13"/>
  <c r="H20" i="13"/>
  <c r="H27" i="13" s="1"/>
  <c r="G20" i="13"/>
  <c r="G27" i="13" s="1"/>
  <c r="L19" i="13"/>
  <c r="L27" i="13" s="1"/>
  <c r="K19" i="13"/>
  <c r="K27" i="13" s="1"/>
  <c r="F43" i="12"/>
  <c r="G43" i="12"/>
  <c r="H43" i="12"/>
  <c r="J43" i="12"/>
  <c r="K43" i="12"/>
  <c r="L43" i="12"/>
  <c r="N43" i="12"/>
  <c r="P43" i="12"/>
  <c r="O43" i="12"/>
  <c r="H31" i="12"/>
  <c r="L31" i="12"/>
  <c r="P31" i="12"/>
  <c r="N31" i="12"/>
  <c r="J31" i="12"/>
  <c r="L39" i="11"/>
  <c r="K39" i="11"/>
  <c r="H39" i="11"/>
  <c r="G39" i="11"/>
  <c r="O31" i="12"/>
  <c r="K31" i="12"/>
  <c r="I31" i="12"/>
  <c r="G31" i="12"/>
  <c r="L20" i="12"/>
  <c r="K20" i="12"/>
  <c r="K27" i="12" s="1"/>
  <c r="H20" i="12"/>
  <c r="G20" i="12"/>
  <c r="G27" i="12" s="1"/>
  <c r="P17" i="12"/>
  <c r="N17" i="12"/>
  <c r="L17" i="12"/>
  <c r="K17" i="12"/>
  <c r="J17" i="12"/>
  <c r="H17" i="12"/>
  <c r="G17" i="12"/>
  <c r="F17" i="12"/>
  <c r="F43" i="11"/>
  <c r="G43" i="11"/>
  <c r="H43" i="11"/>
  <c r="I43" i="11"/>
  <c r="J43" i="11"/>
  <c r="K43" i="11"/>
  <c r="L43" i="11"/>
  <c r="M43" i="11"/>
  <c r="N43" i="11"/>
  <c r="O43" i="11"/>
  <c r="P43" i="11"/>
  <c r="E43" i="11"/>
  <c r="O46" i="14" l="1"/>
  <c r="T20" i="14" s="1"/>
  <c r="L27" i="12"/>
  <c r="H27" i="12"/>
  <c r="H44" i="12" s="1"/>
  <c r="E44" i="11"/>
  <c r="K43" i="13"/>
  <c r="J41" i="14"/>
  <c r="G41" i="14"/>
  <c r="N44" i="12"/>
  <c r="N18" i="24" s="1"/>
  <c r="P44" i="12"/>
  <c r="E31" i="12"/>
  <c r="M31" i="12"/>
  <c r="K41" i="14"/>
  <c r="I17" i="12"/>
  <c r="M17" i="12"/>
  <c r="F31" i="12"/>
  <c r="F38" i="13"/>
  <c r="F43" i="13" s="1"/>
  <c r="O16" i="24" s="1"/>
  <c r="J38" i="13"/>
  <c r="J43" i="13" s="1"/>
  <c r="O17" i="24" s="1"/>
  <c r="I38" i="13"/>
  <c r="I34" i="14"/>
  <c r="H46" i="14"/>
  <c r="F46" i="14"/>
  <c r="P16" i="24" s="1"/>
  <c r="N46" i="14"/>
  <c r="P18" i="24" s="1"/>
  <c r="G43" i="13"/>
  <c r="L46" i="14"/>
  <c r="L44" i="12"/>
  <c r="K44" i="12"/>
  <c r="O38" i="13"/>
  <c r="G44" i="12"/>
  <c r="P43" i="13"/>
  <c r="L43" i="13"/>
  <c r="H43" i="13"/>
  <c r="L21" i="11"/>
  <c r="K21" i="11"/>
  <c r="K28" i="11" s="1"/>
  <c r="H21" i="11"/>
  <c r="G21" i="11"/>
  <c r="G28" i="11" s="1"/>
  <c r="G18" i="11"/>
  <c r="H18" i="11"/>
  <c r="K18" i="11"/>
  <c r="L18" i="11"/>
  <c r="M18" i="11"/>
  <c r="M44" i="11" s="1"/>
  <c r="N18" i="11"/>
  <c r="P18" i="11"/>
  <c r="O18" i="11"/>
  <c r="J18" i="11"/>
  <c r="J44" i="11" s="1"/>
  <c r="I18" i="11"/>
  <c r="I44" i="11" s="1"/>
  <c r="F18" i="11"/>
  <c r="T41" i="14" l="1"/>
  <c r="L28" i="11"/>
  <c r="L44" i="11" s="1"/>
  <c r="H28" i="11"/>
  <c r="H44" i="11" s="1"/>
  <c r="O20" i="24"/>
  <c r="V31" i="13"/>
  <c r="V17" i="13"/>
  <c r="V38" i="13"/>
  <c r="V27" i="13"/>
  <c r="N20" i="24"/>
  <c r="V31" i="12"/>
  <c r="V39" i="12"/>
  <c r="V27" i="12"/>
  <c r="V17" i="12"/>
  <c r="P44" i="11"/>
  <c r="V18" i="11" s="1"/>
  <c r="K44" i="11"/>
  <c r="N44" i="11"/>
  <c r="M18" i="24" s="1"/>
  <c r="G44" i="11"/>
  <c r="O44" i="11"/>
  <c r="F44" i="11"/>
  <c r="M16" i="24" s="1"/>
  <c r="J46" i="14"/>
  <c r="P17" i="24" s="1"/>
  <c r="K46" i="14"/>
  <c r="G46" i="14"/>
  <c r="J44" i="12"/>
  <c r="N17" i="24" s="1"/>
  <c r="M17" i="24"/>
  <c r="F44" i="12"/>
  <c r="N16" i="24" s="1"/>
  <c r="P46" i="14"/>
  <c r="N43" i="13"/>
  <c r="O18" i="24" s="1"/>
  <c r="M7" i="24"/>
  <c r="M6" i="24"/>
  <c r="M5" i="24"/>
  <c r="N19" i="9"/>
  <c r="M19" i="9"/>
  <c r="L15" i="9"/>
  <c r="L19" i="9" s="1"/>
  <c r="K19" i="9"/>
  <c r="H15" i="9"/>
  <c r="H19" i="9" s="1"/>
  <c r="G15" i="9"/>
  <c r="G19" i="9" s="1"/>
  <c r="P19" i="9"/>
  <c r="L22" i="9"/>
  <c r="L29" i="9" s="1"/>
  <c r="K22" i="9"/>
  <c r="K29" i="9" s="1"/>
  <c r="F33" i="9"/>
  <c r="H33" i="9"/>
  <c r="J33" i="9"/>
  <c r="L33" i="9"/>
  <c r="N33" i="9"/>
  <c r="P33" i="9"/>
  <c r="K33" i="9"/>
  <c r="G33" i="9"/>
  <c r="L40" i="9"/>
  <c r="K40" i="9"/>
  <c r="H40" i="9"/>
  <c r="G40" i="9"/>
  <c r="F44" i="9"/>
  <c r="G44" i="9"/>
  <c r="H44" i="9"/>
  <c r="I44" i="9"/>
  <c r="J44" i="9"/>
  <c r="K44" i="9"/>
  <c r="L44" i="9"/>
  <c r="M44" i="9"/>
  <c r="N44" i="9"/>
  <c r="O44" i="9"/>
  <c r="P44" i="9"/>
  <c r="E44" i="9"/>
  <c r="L35" i="8"/>
  <c r="L40" i="8" s="1"/>
  <c r="K35" i="8"/>
  <c r="K40" i="8" s="1"/>
  <c r="H35" i="8"/>
  <c r="H40" i="8" s="1"/>
  <c r="G35" i="8"/>
  <c r="G40" i="8" s="1"/>
  <c r="F32" i="8"/>
  <c r="G32" i="8"/>
  <c r="H32" i="8"/>
  <c r="J32" i="8"/>
  <c r="K32" i="8"/>
  <c r="L32" i="8"/>
  <c r="N32" i="8"/>
  <c r="P32" i="8"/>
  <c r="O32" i="8"/>
  <c r="M32" i="8"/>
  <c r="I32" i="8"/>
  <c r="E32" i="8"/>
  <c r="F44" i="8"/>
  <c r="G44" i="8"/>
  <c r="H44" i="8"/>
  <c r="J44" i="8"/>
  <c r="K44" i="8"/>
  <c r="L44" i="8"/>
  <c r="N44" i="8"/>
  <c r="P44" i="8"/>
  <c r="O44" i="8"/>
  <c r="M44" i="8"/>
  <c r="I44" i="8"/>
  <c r="F19" i="8"/>
  <c r="G19" i="8"/>
  <c r="H19" i="8"/>
  <c r="J19" i="8"/>
  <c r="K19" i="8"/>
  <c r="L19" i="8"/>
  <c r="N19" i="8"/>
  <c r="P19" i="8"/>
  <c r="O19" i="8"/>
  <c r="M19" i="8"/>
  <c r="I19" i="8"/>
  <c r="O40" i="7"/>
  <c r="M40" i="7"/>
  <c r="I40" i="7"/>
  <c r="F32" i="7"/>
  <c r="H32" i="7"/>
  <c r="J32" i="7"/>
  <c r="K32" i="7"/>
  <c r="G32" i="7"/>
  <c r="E32" i="7"/>
  <c r="L21" i="7"/>
  <c r="L28" i="7" s="1"/>
  <c r="K21" i="7"/>
  <c r="K28" i="7" s="1"/>
  <c r="H21" i="7"/>
  <c r="H28" i="7" s="1"/>
  <c r="G21" i="7"/>
  <c r="G28" i="7" s="1"/>
  <c r="L18" i="7"/>
  <c r="M18" i="7"/>
  <c r="N18" i="7"/>
  <c r="G18" i="7"/>
  <c r="H18" i="7"/>
  <c r="K18" i="7"/>
  <c r="P18" i="7"/>
  <c r="O18" i="7"/>
  <c r="J18" i="7"/>
  <c r="I18" i="7"/>
  <c r="O32" i="6"/>
  <c r="O33" i="6" s="1"/>
  <c r="M32" i="6"/>
  <c r="M33" i="6" s="1"/>
  <c r="K32" i="6"/>
  <c r="K33" i="6" s="1"/>
  <c r="I32" i="6"/>
  <c r="I33" i="6" s="1"/>
  <c r="G32" i="6"/>
  <c r="G33" i="6" s="1"/>
  <c r="E32" i="6"/>
  <c r="E33" i="6" s="1"/>
  <c r="G19" i="6"/>
  <c r="I19" i="6"/>
  <c r="K19" i="6"/>
  <c r="M19" i="6"/>
  <c r="P19" i="6"/>
  <c r="N19" i="6"/>
  <c r="L19" i="6"/>
  <c r="H19" i="6"/>
  <c r="G19" i="5"/>
  <c r="G46" i="5" s="1"/>
  <c r="H19" i="5"/>
  <c r="H46" i="5" s="1"/>
  <c r="I19" i="5"/>
  <c r="I46" i="5" s="1"/>
  <c r="J19" i="5"/>
  <c r="J46" i="5" s="1"/>
  <c r="G17" i="24" s="1"/>
  <c r="K19" i="5"/>
  <c r="K46" i="5" s="1"/>
  <c r="L19" i="5"/>
  <c r="L46" i="5" s="1"/>
  <c r="M19" i="5"/>
  <c r="M46" i="5" s="1"/>
  <c r="N19" i="5"/>
  <c r="N46" i="5" s="1"/>
  <c r="G18" i="24" s="1"/>
  <c r="O19" i="5"/>
  <c r="O46" i="5" s="1"/>
  <c r="P19" i="5"/>
  <c r="P46" i="5" s="1"/>
  <c r="H39" i="4"/>
  <c r="L39" i="4"/>
  <c r="K39" i="4"/>
  <c r="O29" i="4"/>
  <c r="O31" i="4" s="1"/>
  <c r="M29" i="4"/>
  <c r="M31" i="4" s="1"/>
  <c r="K29" i="4"/>
  <c r="K31" i="4" s="1"/>
  <c r="I29" i="4"/>
  <c r="I31" i="4" s="1"/>
  <c r="G29" i="4"/>
  <c r="G31" i="4" s="1"/>
  <c r="E29" i="4"/>
  <c r="E31" i="4" s="1"/>
  <c r="L19" i="4"/>
  <c r="L26" i="4" s="1"/>
  <c r="K19" i="4"/>
  <c r="K26" i="4" s="1"/>
  <c r="P17" i="4"/>
  <c r="O17" i="4"/>
  <c r="N17" i="4"/>
  <c r="M17" i="4"/>
  <c r="L13" i="4"/>
  <c r="L17" i="4" s="1"/>
  <c r="K13" i="4"/>
  <c r="K17" i="4" s="1"/>
  <c r="J17" i="4"/>
  <c r="H13" i="4"/>
  <c r="H17" i="4" s="1"/>
  <c r="G13" i="4"/>
  <c r="G17" i="4" s="1"/>
  <c r="E17" i="4"/>
  <c r="L35" i="3"/>
  <c r="L39" i="3" s="1"/>
  <c r="K35" i="3"/>
  <c r="H35" i="3"/>
  <c r="H39" i="3" s="1"/>
  <c r="G35" i="3"/>
  <c r="O31" i="3"/>
  <c r="O32" i="3" s="1"/>
  <c r="M31" i="3"/>
  <c r="M32" i="3" s="1"/>
  <c r="K31" i="3"/>
  <c r="K32" i="3" s="1"/>
  <c r="I31" i="3"/>
  <c r="I32" i="3" s="1"/>
  <c r="G31" i="3"/>
  <c r="G32" i="3" s="1"/>
  <c r="E31" i="3"/>
  <c r="E32" i="3" s="1"/>
  <c r="L20" i="3"/>
  <c r="L28" i="3" s="1"/>
  <c r="K20" i="3"/>
  <c r="K28" i="3" s="1"/>
  <c r="H20" i="3"/>
  <c r="H28" i="3" s="1"/>
  <c r="G20" i="3"/>
  <c r="G28" i="3" s="1"/>
  <c r="P17" i="3"/>
  <c r="N17" i="3"/>
  <c r="M17" i="3"/>
  <c r="L13" i="3"/>
  <c r="L17" i="3" s="1"/>
  <c r="K13" i="3"/>
  <c r="K17" i="3" s="1"/>
  <c r="J17" i="3"/>
  <c r="H13" i="3"/>
  <c r="H17" i="3" s="1"/>
  <c r="G13" i="3"/>
  <c r="G17" i="3" s="1"/>
  <c r="E17" i="3"/>
  <c r="O32" i="2"/>
  <c r="O33" i="2" s="1"/>
  <c r="M32" i="2"/>
  <c r="M33" i="2" s="1"/>
  <c r="K32" i="2"/>
  <c r="K33" i="2" s="1"/>
  <c r="I32" i="2"/>
  <c r="I33" i="2" s="1"/>
  <c r="G32" i="2"/>
  <c r="G33" i="2" s="1"/>
  <c r="E32" i="2"/>
  <c r="E33" i="2" s="1"/>
  <c r="L22" i="2"/>
  <c r="L29" i="2" s="1"/>
  <c r="K22" i="2"/>
  <c r="K29" i="2" s="1"/>
  <c r="H22" i="2"/>
  <c r="H29" i="2" s="1"/>
  <c r="G22" i="2"/>
  <c r="G21" i="2"/>
  <c r="L19" i="2"/>
  <c r="K19" i="2"/>
  <c r="H19" i="2"/>
  <c r="G19" i="2"/>
  <c r="V43" i="13" l="1"/>
  <c r="T18" i="11"/>
  <c r="T32" i="11"/>
  <c r="T39" i="11"/>
  <c r="T28" i="11"/>
  <c r="M20" i="24"/>
  <c r="V32" i="11"/>
  <c r="V39" i="11"/>
  <c r="V28" i="11"/>
  <c r="P20" i="24"/>
  <c r="V20" i="14"/>
  <c r="V41" i="14"/>
  <c r="V34" i="14"/>
  <c r="V30" i="14"/>
  <c r="V44" i="12"/>
  <c r="M9" i="24"/>
  <c r="G29" i="2"/>
  <c r="G45" i="2" s="1"/>
  <c r="G20" i="24"/>
  <c r="V29" i="5"/>
  <c r="V33" i="5"/>
  <c r="V19" i="5"/>
  <c r="V41" i="5"/>
  <c r="G9" i="24"/>
  <c r="T29" i="5"/>
  <c r="T33" i="5"/>
  <c r="T19" i="5"/>
  <c r="T41" i="5"/>
  <c r="G7" i="24"/>
  <c r="G6" i="24"/>
  <c r="O33" i="9"/>
  <c r="M33" i="9"/>
  <c r="F46" i="6"/>
  <c r="H45" i="2"/>
  <c r="G46" i="6"/>
  <c r="I32" i="7"/>
  <c r="K39" i="3"/>
  <c r="K43" i="3" s="1"/>
  <c r="F19" i="9"/>
  <c r="K44" i="4"/>
  <c r="H45" i="8"/>
  <c r="H44" i="4"/>
  <c r="G39" i="4"/>
  <c r="D45" i="8"/>
  <c r="L45" i="9"/>
  <c r="O19" i="9"/>
  <c r="E33" i="9"/>
  <c r="I17" i="3"/>
  <c r="H43" i="3"/>
  <c r="L44" i="4"/>
  <c r="K46" i="6"/>
  <c r="F45" i="7"/>
  <c r="I16" i="24" s="1"/>
  <c r="K45" i="8"/>
  <c r="L46" i="6"/>
  <c r="H45" i="9"/>
  <c r="L43" i="3"/>
  <c r="G39" i="3"/>
  <c r="G43" i="3" s="1"/>
  <c r="H46" i="6"/>
  <c r="O17" i="3"/>
  <c r="L45" i="8"/>
  <c r="G45" i="8"/>
  <c r="K45" i="9"/>
  <c r="N46" i="6"/>
  <c r="G45" i="7"/>
  <c r="I33" i="9"/>
  <c r="G45" i="9"/>
  <c r="H45" i="7"/>
  <c r="D44" i="11"/>
  <c r="C44" i="11"/>
  <c r="D45" i="9"/>
  <c r="D43" i="3"/>
  <c r="D43" i="13"/>
  <c r="D44" i="12"/>
  <c r="L32" i="7"/>
  <c r="M32" i="7"/>
  <c r="N32" i="7"/>
  <c r="O32" i="7"/>
  <c r="P32" i="7"/>
  <c r="K45" i="7"/>
  <c r="C45" i="6"/>
  <c r="C46" i="14"/>
  <c r="C43" i="13"/>
  <c r="C45" i="7"/>
  <c r="C31" i="6"/>
  <c r="C33" i="6" s="1"/>
  <c r="A29" i="4"/>
  <c r="C43" i="3"/>
  <c r="T44" i="11" l="1"/>
  <c r="V44" i="11"/>
  <c r="V46" i="14"/>
  <c r="P46" i="6"/>
  <c r="H20" i="24" s="1"/>
  <c r="V46" i="5"/>
  <c r="T46" i="5"/>
  <c r="P45" i="2"/>
  <c r="H18" i="24"/>
  <c r="H16" i="24"/>
  <c r="N45" i="8"/>
  <c r="L18" i="24" s="1"/>
  <c r="H46" i="7"/>
  <c r="H47" i="7" s="1"/>
  <c r="H47" i="14"/>
  <c r="H46" i="31" s="1"/>
  <c r="H47" i="31" s="1"/>
  <c r="P45" i="8"/>
  <c r="N45" i="9"/>
  <c r="K18" i="24" s="1"/>
  <c r="M45" i="9"/>
  <c r="K7" i="24" s="1"/>
  <c r="F45" i="8"/>
  <c r="L16" i="24" s="1"/>
  <c r="I45" i="9"/>
  <c r="K6" i="24" s="1"/>
  <c r="J45" i="9"/>
  <c r="K17" i="24" s="1"/>
  <c r="J44" i="4"/>
  <c r="F17" i="24" s="1"/>
  <c r="P44" i="4"/>
  <c r="N43" i="3"/>
  <c r="E18" i="24" s="1"/>
  <c r="J43" i="3"/>
  <c r="E17" i="24" s="1"/>
  <c r="J45" i="8"/>
  <c r="L17" i="24" s="1"/>
  <c r="J46" i="6"/>
  <c r="F43" i="3"/>
  <c r="E16" i="24" s="1"/>
  <c r="M46" i="14"/>
  <c r="P7" i="24" s="1"/>
  <c r="I46" i="14"/>
  <c r="P6" i="24" s="1"/>
  <c r="P45" i="9"/>
  <c r="V33" i="9" s="1"/>
  <c r="M45" i="8"/>
  <c r="L7" i="24" s="1"/>
  <c r="E45" i="8"/>
  <c r="L5" i="24" s="1"/>
  <c r="O45" i="8"/>
  <c r="I45" i="8"/>
  <c r="L6" i="24" s="1"/>
  <c r="P43" i="3"/>
  <c r="G44" i="4"/>
  <c r="O44" i="12"/>
  <c r="M45" i="7"/>
  <c r="I7" i="24" s="1"/>
  <c r="E45" i="7"/>
  <c r="I5" i="24" s="1"/>
  <c r="I45" i="7"/>
  <c r="I6" i="24" s="1"/>
  <c r="M43" i="13"/>
  <c r="O7" i="24" s="1"/>
  <c r="E43" i="13"/>
  <c r="O5" i="24" s="1"/>
  <c r="O43" i="13"/>
  <c r="I43" i="13"/>
  <c r="O6" i="24" s="1"/>
  <c r="N44" i="4"/>
  <c r="F18" i="24" s="1"/>
  <c r="F45" i="9"/>
  <c r="K16" i="24" s="1"/>
  <c r="E45" i="9"/>
  <c r="K5" i="24" s="1"/>
  <c r="F44" i="4"/>
  <c r="F16" i="24" s="1"/>
  <c r="E43" i="12"/>
  <c r="M43" i="12"/>
  <c r="I43" i="12"/>
  <c r="J45" i="7"/>
  <c r="I17" i="24" s="1"/>
  <c r="O45" i="9"/>
  <c r="P45" i="7"/>
  <c r="M46" i="6"/>
  <c r="C46" i="6"/>
  <c r="I46" i="6"/>
  <c r="D46" i="14"/>
  <c r="D44" i="4"/>
  <c r="M44" i="4"/>
  <c r="F7" i="24" s="1"/>
  <c r="I44" i="4"/>
  <c r="F6" i="24" s="1"/>
  <c r="O44" i="4"/>
  <c r="T17" i="4" s="1"/>
  <c r="L45" i="7"/>
  <c r="F45" i="2"/>
  <c r="N45" i="7"/>
  <c r="I18" i="24" s="1"/>
  <c r="C45" i="9"/>
  <c r="D45" i="7"/>
  <c r="E43" i="3"/>
  <c r="E5" i="24" s="1"/>
  <c r="O43" i="3"/>
  <c r="M43" i="3"/>
  <c r="E7" i="24" s="1"/>
  <c r="I43" i="3"/>
  <c r="E6" i="24" s="1"/>
  <c r="I45" i="2"/>
  <c r="D45" i="2"/>
  <c r="K45" i="2"/>
  <c r="N45" i="2"/>
  <c r="L45" i="2"/>
  <c r="J45" i="2"/>
  <c r="D46" i="6"/>
  <c r="T19" i="8" l="1"/>
  <c r="T32" i="8"/>
  <c r="T40" i="9"/>
  <c r="T19" i="9"/>
  <c r="O9" i="24"/>
  <c r="T31" i="13"/>
  <c r="T17" i="13"/>
  <c r="T38" i="13"/>
  <c r="T27" i="13"/>
  <c r="T33" i="9"/>
  <c r="V32" i="8"/>
  <c r="V28" i="8"/>
  <c r="V40" i="8"/>
  <c r="T28" i="8"/>
  <c r="T40" i="8"/>
  <c r="V29" i="9"/>
  <c r="V40" i="9"/>
  <c r="G46" i="7"/>
  <c r="G47" i="7" s="1"/>
  <c r="BN32" i="3"/>
  <c r="BN17" i="3"/>
  <c r="BN39" i="3"/>
  <c r="BN28" i="3"/>
  <c r="BL32" i="3"/>
  <c r="BL17" i="3"/>
  <c r="BL39" i="3"/>
  <c r="BL28" i="3"/>
  <c r="D20" i="24"/>
  <c r="BN33" i="2"/>
  <c r="BN19" i="2"/>
  <c r="BN29" i="2"/>
  <c r="BN40" i="2"/>
  <c r="T31" i="4"/>
  <c r="T39" i="4"/>
  <c r="T26" i="4"/>
  <c r="V31" i="4"/>
  <c r="V39" i="4"/>
  <c r="V26" i="4"/>
  <c r="V17" i="4"/>
  <c r="P9" i="24"/>
  <c r="T34" i="14"/>
  <c r="T30" i="14"/>
  <c r="T39" i="12"/>
  <c r="T31" i="12"/>
  <c r="T27" i="12"/>
  <c r="N9" i="24"/>
  <c r="T17" i="12"/>
  <c r="L9" i="24"/>
  <c r="L20" i="24"/>
  <c r="V19" i="8"/>
  <c r="K9" i="24"/>
  <c r="T29" i="9"/>
  <c r="K20" i="24"/>
  <c r="V19" i="9"/>
  <c r="V28" i="7"/>
  <c r="V32" i="7"/>
  <c r="V40" i="7"/>
  <c r="O45" i="7"/>
  <c r="T28" i="7" s="1"/>
  <c r="I20" i="24"/>
  <c r="V18" i="7"/>
  <c r="V19" i="6"/>
  <c r="V33" i="6"/>
  <c r="V41" i="6"/>
  <c r="O46" i="6"/>
  <c r="V29" i="6"/>
  <c r="F9" i="24"/>
  <c r="F20" i="24"/>
  <c r="O45" i="2"/>
  <c r="E9" i="24"/>
  <c r="E20" i="24"/>
  <c r="P46" i="7"/>
  <c r="P47" i="7" s="1"/>
  <c r="D18" i="24"/>
  <c r="Q18" i="24" s="1"/>
  <c r="R18" i="24" s="1"/>
  <c r="S18" i="24" s="1"/>
  <c r="N46" i="7"/>
  <c r="N47" i="7" s="1"/>
  <c r="D16" i="24"/>
  <c r="Q16" i="24" s="1"/>
  <c r="R16" i="24" s="1"/>
  <c r="S16" i="24" s="1"/>
  <c r="F46" i="7"/>
  <c r="F47" i="7" s="1"/>
  <c r="D17" i="24"/>
  <c r="J46" i="7"/>
  <c r="J47" i="7" s="1"/>
  <c r="D47" i="14"/>
  <c r="D46" i="31" s="1"/>
  <c r="D47" i="31" s="1"/>
  <c r="D46" i="7"/>
  <c r="D47" i="7" s="1"/>
  <c r="D6" i="24"/>
  <c r="I46" i="7"/>
  <c r="I47" i="7" s="1"/>
  <c r="N47" i="14"/>
  <c r="N46" i="31" s="1"/>
  <c r="N47" i="31" s="1"/>
  <c r="F47" i="14"/>
  <c r="F46" i="31" s="1"/>
  <c r="F47" i="31" s="1"/>
  <c r="P47" i="14"/>
  <c r="P46" i="31" s="1"/>
  <c r="P47" i="31" s="1"/>
  <c r="H17" i="24"/>
  <c r="J47" i="14"/>
  <c r="J46" i="31" s="1"/>
  <c r="J47" i="31" s="1"/>
  <c r="H7" i="24"/>
  <c r="H6" i="24"/>
  <c r="M44" i="12"/>
  <c r="N7" i="24" s="1"/>
  <c r="G47" i="14"/>
  <c r="G46" i="31" s="1"/>
  <c r="G47" i="31" s="1"/>
  <c r="L46" i="7"/>
  <c r="L47" i="7" s="1"/>
  <c r="L47" i="14"/>
  <c r="L46" i="31" s="1"/>
  <c r="L47" i="31" s="1"/>
  <c r="K46" i="7"/>
  <c r="K47" i="7" s="1"/>
  <c r="K47" i="14"/>
  <c r="K46" i="31" s="1"/>
  <c r="K47" i="31" s="1"/>
  <c r="H48" i="14"/>
  <c r="E46" i="14"/>
  <c r="P5" i="24" s="1"/>
  <c r="I44" i="12"/>
  <c r="I47" i="14" s="1"/>
  <c r="I46" i="31" s="1"/>
  <c r="E44" i="12"/>
  <c r="N5" i="24" s="1"/>
  <c r="E45" i="2"/>
  <c r="E46" i="6"/>
  <c r="E44" i="4"/>
  <c r="F5" i="24" s="1"/>
  <c r="C44" i="4"/>
  <c r="C45" i="8"/>
  <c r="M45" i="2"/>
  <c r="F48" i="31" l="1"/>
  <c r="I47" i="31"/>
  <c r="J48" i="31"/>
  <c r="N48" i="31"/>
  <c r="T43" i="13"/>
  <c r="V45" i="8"/>
  <c r="T45" i="8"/>
  <c r="V45" i="9"/>
  <c r="T45" i="9"/>
  <c r="V45" i="7"/>
  <c r="C46" i="7"/>
  <c r="C47" i="7" s="1"/>
  <c r="BN43" i="3"/>
  <c r="BL43" i="3"/>
  <c r="BN45" i="2"/>
  <c r="BL33" i="2"/>
  <c r="BL19" i="2"/>
  <c r="BL29" i="2"/>
  <c r="BL40" i="2"/>
  <c r="V44" i="4"/>
  <c r="T44" i="4"/>
  <c r="T46" i="14"/>
  <c r="T44" i="12"/>
  <c r="T32" i="7"/>
  <c r="T40" i="7"/>
  <c r="I9" i="24"/>
  <c r="T18" i="7"/>
  <c r="T19" i="6"/>
  <c r="T33" i="6"/>
  <c r="T41" i="6"/>
  <c r="H9" i="24"/>
  <c r="V46" i="6"/>
  <c r="T29" i="6"/>
  <c r="Q17" i="24"/>
  <c r="R17" i="24" s="1"/>
  <c r="S17" i="24" s="1"/>
  <c r="Q20" i="24"/>
  <c r="R20" i="24" s="1"/>
  <c r="S20" i="24" s="1"/>
  <c r="O46" i="7"/>
  <c r="O47" i="7" s="1"/>
  <c r="I48" i="7" s="1"/>
  <c r="O47" i="14"/>
  <c r="O46" i="31" s="1"/>
  <c r="O47" i="31" s="1"/>
  <c r="D9" i="24"/>
  <c r="C47" i="14"/>
  <c r="D5" i="24"/>
  <c r="E46" i="7"/>
  <c r="E47" i="7" s="1"/>
  <c r="M47" i="14"/>
  <c r="M46" i="31" s="1"/>
  <c r="M46" i="7"/>
  <c r="M47" i="7" s="1"/>
  <c r="H5" i="24"/>
  <c r="E47" i="14"/>
  <c r="E46" i="31" s="1"/>
  <c r="E47" i="31" s="1"/>
  <c r="I48" i="14"/>
  <c r="N6" i="24"/>
  <c r="Q6" i="24" s="1"/>
  <c r="R6" i="24" s="1"/>
  <c r="S6" i="24" s="1"/>
  <c r="D7" i="24"/>
  <c r="Q7" i="24" s="1"/>
  <c r="R7" i="24" s="1"/>
  <c r="S7" i="24" s="1"/>
  <c r="G48" i="14"/>
  <c r="N48" i="7"/>
  <c r="F48" i="7"/>
  <c r="J48" i="7"/>
  <c r="P48" i="14"/>
  <c r="D48" i="14"/>
  <c r="F48" i="14"/>
  <c r="K48" i="14"/>
  <c r="N48" i="14"/>
  <c r="L48" i="14"/>
  <c r="J48" i="14"/>
  <c r="E48" i="31" l="1"/>
  <c r="I48" i="31"/>
  <c r="M47" i="31"/>
  <c r="M48" i="31" s="1"/>
  <c r="C46" i="31"/>
  <c r="C47" i="31" s="1"/>
  <c r="C48" i="14"/>
  <c r="T45" i="7"/>
  <c r="BL45" i="2"/>
  <c r="Q9" i="24"/>
  <c r="R9" i="24" s="1"/>
  <c r="S9" i="24" s="1"/>
  <c r="T46" i="6"/>
  <c r="O48" i="14"/>
  <c r="I49" i="14" s="1"/>
  <c r="Q5" i="24"/>
  <c r="R5" i="24" s="1"/>
  <c r="S5" i="24" s="1"/>
  <c r="E48" i="7"/>
  <c r="M48" i="7"/>
  <c r="N49" i="14"/>
  <c r="J49" i="14"/>
  <c r="F49" i="14"/>
  <c r="E48" i="14"/>
  <c r="M48" i="14"/>
  <c r="M49" i="14" l="1"/>
  <c r="E49" i="14"/>
</calcChain>
</file>

<file path=xl/sharedStrings.xml><?xml version="1.0" encoding="utf-8"?>
<sst xmlns="http://schemas.openxmlformats.org/spreadsheetml/2006/main" count="1780" uniqueCount="322">
  <si>
    <t>Наименование блюда</t>
  </si>
  <si>
    <t>Белки, г</t>
  </si>
  <si>
    <t>ЭЦ, ккал</t>
  </si>
  <si>
    <t>Выход, г</t>
  </si>
  <si>
    <t>МЕНЮ</t>
  </si>
  <si>
    <t>Жиры, г</t>
  </si>
  <si>
    <t>Завтрак</t>
  </si>
  <si>
    <t>Итого за прием</t>
  </si>
  <si>
    <t>Обед</t>
  </si>
  <si>
    <t>Хлеб ржаной</t>
  </si>
  <si>
    <t>Полдник</t>
  </si>
  <si>
    <t>Сок апельсиновый</t>
  </si>
  <si>
    <t>Ужин</t>
  </si>
  <si>
    <t>Хлеб  ржаной</t>
  </si>
  <si>
    <t>2-ой ужин</t>
  </si>
  <si>
    <t>Итого за день</t>
  </si>
  <si>
    <t>Сыр российский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</si>
  <si>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</si>
  <si>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</si>
  <si>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</si>
  <si>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</si>
  <si>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</si>
  <si>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</si>
  <si>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</si>
  <si>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</si>
  <si>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2-й Ужин</t>
  </si>
  <si>
    <t>День 11</t>
  </si>
  <si>
    <t>День 12</t>
  </si>
  <si>
    <t>День 13</t>
  </si>
  <si>
    <t>День 14</t>
  </si>
  <si>
    <t>Яйцо вареное</t>
  </si>
  <si>
    <t>Чай с лимоном</t>
  </si>
  <si>
    <t xml:space="preserve">Чай с молоком  </t>
  </si>
  <si>
    <t xml:space="preserve">Какао с молоком </t>
  </si>
  <si>
    <t xml:space="preserve">Булочка "Творожная" </t>
  </si>
  <si>
    <t>Хлеб пшеничный</t>
  </si>
  <si>
    <t xml:space="preserve">Хлеб пшеничный </t>
  </si>
  <si>
    <t xml:space="preserve">Печенье </t>
  </si>
  <si>
    <t>7-10 лет</t>
  </si>
  <si>
    <t>11-17 лет</t>
  </si>
  <si>
    <t>УТВЕРЖДАЮ</t>
  </si>
  <si>
    <t>Директор МАУ ДОЛ "Спутник"</t>
  </si>
  <si>
    <t>_______________Е.В.Фадеева</t>
  </si>
  <si>
    <t>Булочка с маком</t>
  </si>
  <si>
    <t>Сок яблочный</t>
  </si>
  <si>
    <t>Сок персиковый</t>
  </si>
  <si>
    <t>Сок ананасовый</t>
  </si>
  <si>
    <t xml:space="preserve">День 2   </t>
  </si>
  <si>
    <t>Булочка с повидлом</t>
  </si>
  <si>
    <t>Салат из свежих помидоров</t>
  </si>
  <si>
    <t>Салат из моркови с яблоками</t>
  </si>
  <si>
    <t>Углеводы, г</t>
  </si>
  <si>
    <t>200/5</t>
  </si>
  <si>
    <t>Суп картофельный с макароными изделиями</t>
  </si>
  <si>
    <t>Капуста тушенная</t>
  </si>
  <si>
    <t>Рагу из овощей</t>
  </si>
  <si>
    <t>Груша</t>
  </si>
  <si>
    <t>Яблоко</t>
  </si>
  <si>
    <t>Ватрушка</t>
  </si>
  <si>
    <t>Апельсин</t>
  </si>
  <si>
    <t>Булочка с орехом</t>
  </si>
  <si>
    <t>Банан</t>
  </si>
  <si>
    <t>Киви</t>
  </si>
  <si>
    <t>Пирожок с повидлом</t>
  </si>
  <si>
    <t>Персик</t>
  </si>
  <si>
    <t>Абрикос</t>
  </si>
  <si>
    <t>Пирожок с яблоками</t>
  </si>
  <si>
    <t>Вафли</t>
  </si>
  <si>
    <t>Пирожок с курагой</t>
  </si>
  <si>
    <t>Макароные изделия отварные</t>
  </si>
  <si>
    <t>Молоко кипяченное</t>
  </si>
  <si>
    <t>Витамин С</t>
  </si>
  <si>
    <t>всего</t>
  </si>
  <si>
    <t>в т.ч.жив.</t>
  </si>
  <si>
    <t>в т.ч.раст.</t>
  </si>
  <si>
    <t xml:space="preserve">Картофель отварной </t>
  </si>
  <si>
    <t>№
рецептуры</t>
  </si>
  <si>
    <t>Суп картофельный с бобовыми (гороховый)</t>
  </si>
  <si>
    <t>Сок абрикосовый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</si>
  <si>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</si>
  <si>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</si>
  <si>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</si>
  <si>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ВЕДОМОСТЬ ВЫПОЛНЕНИЯ НОРМ ПОТРЕБЛЕНИЯ ПИЩЕВЫХ ВЕЩЕСТВ,</t>
  </si>
  <si>
    <t>наименование</t>
  </si>
  <si>
    <t>норма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</si>
  <si>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</si>
  <si>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</si>
  <si>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</si>
  <si>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</si>
  <si>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</si>
  <si>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</si>
  <si>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</si>
  <si>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</si>
  <si>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</si>
  <si>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</si>
  <si>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</si>
  <si>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</si>
  <si>
    <t>13 день</t>
  </si>
  <si>
    <t>14 день</t>
  </si>
  <si>
    <t>факт за 14 дн.</t>
  </si>
  <si>
    <t>выполнение,%</t>
  </si>
  <si>
    <t>Витамин С, мг</t>
  </si>
  <si>
    <t>Калорийность, ккал</t>
  </si>
  <si>
    <t>среднее в день</t>
  </si>
  <si>
    <t>ССанПиН 2.4.4.3155-13 (11 лет и старше)</t>
  </si>
  <si>
    <t>ССанПиН 2.4.4.3155-13 (6,5-10 лет)</t>
  </si>
  <si>
    <t>Сборник технических нормативов для питания детей в организациях отдыха и оздоровления (часть 2 Екатеринбург 2015)</t>
  </si>
  <si>
    <t>15/10</t>
  </si>
  <si>
    <t>Салат из белокочанной капусты с яблоками и растительным маслом</t>
  </si>
  <si>
    <t>14/1</t>
  </si>
  <si>
    <t>19/2</t>
  </si>
  <si>
    <t>60/3</t>
  </si>
  <si>
    <t>Каша рисовая рассыпчатая</t>
  </si>
  <si>
    <t>Гуляш из мяса говядины</t>
  </si>
  <si>
    <t>11/8</t>
  </si>
  <si>
    <t>20/10</t>
  </si>
  <si>
    <t>Напиток из шиповника</t>
  </si>
  <si>
    <t>11/7</t>
  </si>
  <si>
    <t>Кнели из рыбы паровые</t>
  </si>
  <si>
    <t>1/3</t>
  </si>
  <si>
    <t>Кисель из сухофруктов</t>
  </si>
  <si>
    <t>9/10</t>
  </si>
  <si>
    <t>17/5</t>
  </si>
  <si>
    <t>Пудинг из творога</t>
  </si>
  <si>
    <t>14/10</t>
  </si>
  <si>
    <t xml:space="preserve">Чай </t>
  </si>
  <si>
    <t>Суп из овощей со сметаной</t>
  </si>
  <si>
    <t>15/2</t>
  </si>
  <si>
    <t>14/8</t>
  </si>
  <si>
    <t>Биточки (котлеты) из мяса говядины паровые</t>
  </si>
  <si>
    <t>3/3</t>
  </si>
  <si>
    <t>Картофельное пюре</t>
  </si>
  <si>
    <t>1/10</t>
  </si>
  <si>
    <t>6/1</t>
  </si>
  <si>
    <t>Помидоры свежие</t>
  </si>
  <si>
    <t>16/10</t>
  </si>
  <si>
    <t>Компот из яблок и кураги</t>
  </si>
  <si>
    <t>Апельсины</t>
  </si>
  <si>
    <t>5/4</t>
  </si>
  <si>
    <t>Каша манная молочная с маслом сливочным</t>
  </si>
  <si>
    <t>5/13</t>
  </si>
  <si>
    <t>18/10</t>
  </si>
  <si>
    <t>23/1</t>
  </si>
  <si>
    <t>20/2</t>
  </si>
  <si>
    <t>Суп картофельный с рыбой</t>
  </si>
  <si>
    <t>10/8</t>
  </si>
  <si>
    <t>Печень  в  молочном соусе</t>
  </si>
  <si>
    <t>27/3</t>
  </si>
  <si>
    <t>2/10</t>
  </si>
  <si>
    <t>Компот из яблок и изюма</t>
  </si>
  <si>
    <t>21/10</t>
  </si>
  <si>
    <t>Кисель из клюквы</t>
  </si>
  <si>
    <t>8/10</t>
  </si>
  <si>
    <t xml:space="preserve">Запеканка картофельная,фаршированная отварным с мясом говядины </t>
  </si>
  <si>
    <t>40/8</t>
  </si>
  <si>
    <t>16/5</t>
  </si>
  <si>
    <t>Запеканка из творога с яблоками</t>
  </si>
  <si>
    <t>1/6</t>
  </si>
  <si>
    <t>8/2</t>
  </si>
  <si>
    <t>Щи из свежей капусты с крупой м сметаной</t>
  </si>
  <si>
    <t>59/3</t>
  </si>
  <si>
    <t>Каша гречневая рассыпчатая с овощами</t>
  </si>
  <si>
    <t>6/10</t>
  </si>
  <si>
    <t>Компот из сухофруктов</t>
  </si>
  <si>
    <t>2/7</t>
  </si>
  <si>
    <t>Рыба отварная под маринадом</t>
  </si>
  <si>
    <t>57/3</t>
  </si>
  <si>
    <t>17/4</t>
  </si>
  <si>
    <t>Каша ячневая молочная с маслом сливочным</t>
  </si>
  <si>
    <t>17/10</t>
  </si>
  <si>
    <t>Кофейный напиток с молоком</t>
  </si>
  <si>
    <t>9/1</t>
  </si>
  <si>
    <t>Салат из белокочаной капусты с растительным маслом</t>
  </si>
  <si>
    <t>13/2</t>
  </si>
  <si>
    <t>Суп картофельный со сметаной</t>
  </si>
  <si>
    <t>20/8</t>
  </si>
  <si>
    <t>Биточки из мяса говядины мясные с морковью</t>
  </si>
  <si>
    <t>13/3</t>
  </si>
  <si>
    <t>7/10</t>
  </si>
  <si>
    <t>Компот из сухофруктов и шиповника</t>
  </si>
  <si>
    <t>47/3</t>
  </si>
  <si>
    <t>Гарнир овощной сборный</t>
  </si>
  <si>
    <t>Чай</t>
  </si>
  <si>
    <t>Каша  пшенная молочная с маслом сливочным</t>
  </si>
  <si>
    <t>14/4</t>
  </si>
  <si>
    <t>36/1</t>
  </si>
  <si>
    <t>18/2</t>
  </si>
  <si>
    <t>1/8</t>
  </si>
  <si>
    <t>Мясо говядины отварное</t>
  </si>
  <si>
    <t>Какао с молоком</t>
  </si>
  <si>
    <t>3/2</t>
  </si>
  <si>
    <t>Борщ со сметаной</t>
  </si>
  <si>
    <t>7/3</t>
  </si>
  <si>
    <t>Картофель, тушенный с луком</t>
  </si>
  <si>
    <t>19/1</t>
  </si>
  <si>
    <t>21/4</t>
  </si>
  <si>
    <t>Горошница с маслом</t>
  </si>
  <si>
    <t>30/8</t>
  </si>
  <si>
    <t>Кнели из мяса говядины паровые</t>
  </si>
  <si>
    <t>35/1</t>
  </si>
  <si>
    <t>Салат из отварного картофеля,репчатого лука и огурцов</t>
  </si>
  <si>
    <t>4/7</t>
  </si>
  <si>
    <t>Рыба, тушенная с овощами</t>
  </si>
  <si>
    <t>23/4</t>
  </si>
  <si>
    <t>13/1</t>
  </si>
  <si>
    <t>Салат из белокочаной капусты с огурцами и растительным маслом</t>
  </si>
  <si>
    <t>11/2</t>
  </si>
  <si>
    <t>Рассольник домашний со сметаной</t>
  </si>
  <si>
    <t>1/9</t>
  </si>
  <si>
    <t>Мясо кур отварное (порц.,без кости)</t>
  </si>
  <si>
    <t>Макаронные изделия отварные</t>
  </si>
  <si>
    <t>8/4</t>
  </si>
  <si>
    <t>Каша рисовая молочная с маслом сливочным</t>
  </si>
  <si>
    <t>22/1</t>
  </si>
  <si>
    <t>Салат  из свежих огурцов с растительным маслом</t>
  </si>
  <si>
    <t>16/2</t>
  </si>
  <si>
    <t>Суп овощной с мясными фрикадельками со сметаной</t>
  </si>
  <si>
    <t>4/3</t>
  </si>
  <si>
    <t>Картофельное пюре с морковью</t>
  </si>
  <si>
    <t>6/7</t>
  </si>
  <si>
    <t>Рыба,запеченная в молочном соусе</t>
  </si>
  <si>
    <t>Салат из отварного картофеля,моркови,свеклы с репчатым луком,соленым огурцом и растительным маслом</t>
  </si>
  <si>
    <t>41/1</t>
  </si>
  <si>
    <t>35/8</t>
  </si>
  <si>
    <t>Голубцы с мясом говядины и рисом (ленивые) без соуса</t>
  </si>
  <si>
    <t>Салат  из отварного картофеля с зеленым горошком и растительным маслом</t>
  </si>
  <si>
    <t>4/9</t>
  </si>
  <si>
    <t>Плов из мяса кур</t>
  </si>
  <si>
    <t>3/10</t>
  </si>
  <si>
    <t>Компот из яблок и чернослива</t>
  </si>
  <si>
    <t>25/8</t>
  </si>
  <si>
    <t>Фрикадельки из мяса говядины припущенные</t>
  </si>
  <si>
    <t>14/3</t>
  </si>
  <si>
    <t>Капуста, тушенная в молочном соусе</t>
  </si>
  <si>
    <t>Молоко кипяченое</t>
  </si>
  <si>
    <t>7/4</t>
  </si>
  <si>
    <t>Каша геркулесовая молочная с маслом сливочным</t>
  </si>
  <si>
    <t>17/2</t>
  </si>
  <si>
    <t>Суп картофельный с крупой</t>
  </si>
  <si>
    <t>9/8</t>
  </si>
  <si>
    <t xml:space="preserve">Напиток из шиповника </t>
  </si>
  <si>
    <t>Салат из свежих  огурцов с растительным маслом</t>
  </si>
  <si>
    <t>Печень по-строгановски</t>
  </si>
  <si>
    <t>23/2</t>
  </si>
  <si>
    <t>Суп молочный с лапшой</t>
  </si>
  <si>
    <t>10/1</t>
  </si>
  <si>
    <t>12/2</t>
  </si>
  <si>
    <t>Рассольник с крупой и сметаной</t>
  </si>
  <si>
    <t>5/9</t>
  </si>
  <si>
    <t>Биточки(котлеты) из мяса кур</t>
  </si>
  <si>
    <t>Салат из свежих помидор с растительным маслом</t>
  </si>
  <si>
    <t>3/8</t>
  </si>
  <si>
    <t>Мясо говядины,тушенное с овощами</t>
  </si>
  <si>
    <t>45/1</t>
  </si>
  <si>
    <t>Сельдь с картофелем и сливочным маслом</t>
  </si>
  <si>
    <t>7/2</t>
  </si>
  <si>
    <t>Щи из свежей капусты со сметаной</t>
  </si>
  <si>
    <t>9/7</t>
  </si>
  <si>
    <t>Биточки(котлеты) рыбные</t>
  </si>
  <si>
    <t>41/8</t>
  </si>
  <si>
    <t>Запеканка картофельная,фаршированная отварным мясом говядины с овощами</t>
  </si>
  <si>
    <t>Салат из отварного картофеля, кукурузы и репчатого лука с растительным маслом</t>
  </si>
  <si>
    <t>21/2</t>
  </si>
  <si>
    <t>Суп-лапша на курином бульоне</t>
  </si>
  <si>
    <t>12/7</t>
  </si>
  <si>
    <t>Тефтели из рыбы в соусе</t>
  </si>
  <si>
    <t>2/3</t>
  </si>
  <si>
    <t>Картофель в молоке</t>
  </si>
  <si>
    <t>4/1</t>
  </si>
  <si>
    <t>Огурцы свежие</t>
  </si>
  <si>
    <t>6/9</t>
  </si>
  <si>
    <t>Запеканка картофельная,фаршированная отварным мясом кур с овощами</t>
  </si>
  <si>
    <t>Мандарин</t>
  </si>
  <si>
    <t>1/13</t>
  </si>
  <si>
    <t>Хлеб с маслом</t>
  </si>
  <si>
    <t>50/10</t>
  </si>
  <si>
    <t>День 1</t>
  </si>
  <si>
    <t>2/6</t>
  </si>
  <si>
    <t>Омлет запеченный или паровой</t>
  </si>
  <si>
    <t>58/3</t>
  </si>
  <si>
    <t>Макаронные изделия отварные с сыром</t>
  </si>
  <si>
    <t>18/4</t>
  </si>
  <si>
    <t>Каша пшеничная молочная с маслом сливочным</t>
  </si>
  <si>
    <t>19/5</t>
  </si>
  <si>
    <t>Суфле творожное</t>
  </si>
  <si>
    <t>38/1</t>
  </si>
  <si>
    <t xml:space="preserve">Каша молочная ассорти(рис,пшено)с маслом сливочным </t>
  </si>
  <si>
    <t>День 15</t>
  </si>
  <si>
    <t>День 17</t>
  </si>
  <si>
    <t>День 18</t>
  </si>
  <si>
    <t>День 19</t>
  </si>
  <si>
    <t>День 20</t>
  </si>
  <si>
    <t>День 21</t>
  </si>
  <si>
    <t>Йогурт 3,2%</t>
  </si>
  <si>
    <t>Кефир 3,2%</t>
  </si>
  <si>
    <t>Ряженка 3,2%</t>
  </si>
  <si>
    <t>Снежок 2,5%</t>
  </si>
  <si>
    <t>Сок ананассовый</t>
  </si>
  <si>
    <t>Биточки (котлеты ) рыбные</t>
  </si>
  <si>
    <t>110</t>
  </si>
  <si>
    <t>130</t>
  </si>
  <si>
    <t>11/3</t>
  </si>
  <si>
    <t>Картофель, запеченный в сметанном соусе</t>
  </si>
  <si>
    <t>150</t>
  </si>
  <si>
    <t>200</t>
  </si>
  <si>
    <t>Салат из белокочанной капусты с кукурузой, луком и растительным маслом</t>
  </si>
  <si>
    <t>Слива</t>
  </si>
  <si>
    <t xml:space="preserve">День 16   </t>
  </si>
  <si>
    <t>распределение калорийности между приемами пищи в течении дня, %</t>
  </si>
  <si>
    <t>5/1</t>
  </si>
  <si>
    <t>Огурцы соленые</t>
  </si>
  <si>
    <t>11/5</t>
  </si>
  <si>
    <t>Запеканка из творога с изюмом</t>
  </si>
  <si>
    <t>12/4</t>
  </si>
  <si>
    <t>Плов из риса с яблоками и изюмом</t>
  </si>
  <si>
    <t>32/2</t>
  </si>
  <si>
    <t>Уха рыбацкая</t>
  </si>
  <si>
    <t>Приказ № 12-од от 01.04.2021г.</t>
  </si>
  <si>
    <t>37/8</t>
  </si>
  <si>
    <t>Оладьи из печени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</si>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</sst>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_ ;\-#,##0\ "/>
    <numFmt numFmtId="166" formatCode="#,##0.00_ ;\-#,##0.00\ "/>
    <numFmt numFmtId="167" formatCode="0.000"/>
    <numFmt numFmtId="168" formatCode="0.0"/>
  </numFmts>
  <fonts count="1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Cyr"/>
      <charset val="204"/>
    </font>
    <font>
      <sz val="11"/>
      <name val="Arial Cyr"/>
      <charset val="204"/>
    </font>
    <font>
      <sz val="12"/>
      <name val="Arial Black"/>
      <family val="2"/>
      <charset val="204"/>
    </font>
    <font>
      <sz val="12"/>
      <name val="Arial Cyr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316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0" fontId="4" fillId="0" borderId="0" xfId="0" applyFont="1" applyBorder="1"/>
    <xf numFmtId="2" fontId="4" fillId="0" borderId="0" xfId="0" applyNumberFormat="1" applyFont="1" applyBorder="1"/>
    <xf numFmtId="2" fontId="4" fillId="0" borderId="3" xfId="0" applyNumberFormat="1" applyFont="1" applyBorder="1"/>
    <xf numFmtId="2" fontId="4" fillId="0" borderId="8" xfId="0" applyNumberFormat="1" applyFont="1" applyBorder="1"/>
    <xf numFmtId="0" fontId="4" fillId="0" borderId="6" xfId="0" applyFont="1" applyBorder="1" applyAlignment="1"/>
    <xf numFmtId="0" fontId="4" fillId="0" borderId="6" xfId="0" applyFont="1" applyBorder="1" applyAlignment="1">
      <alignment wrapText="1"/>
    </xf>
    <xf numFmtId="14" fontId="6" fillId="0" borderId="0" xfId="0" applyNumberFormat="1" applyFont="1" applyAlignment="1"/>
    <xf numFmtId="0" fontId="5" fillId="0" borderId="6" xfId="0" applyFont="1" applyBorder="1" applyAlignment="1"/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1" fontId="4" fillId="0" borderId="0" xfId="0" applyNumberFormat="1" applyFont="1" applyBorder="1" applyAlignment="1">
      <alignment horizontal="center"/>
    </xf>
    <xf numFmtId="0" fontId="5" fillId="0" borderId="13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6" xfId="0" applyFont="1" applyBorder="1" applyAlignment="1">
      <alignment wrapText="1"/>
    </xf>
    <xf numFmtId="0" fontId="9" fillId="0" borderId="0" xfId="0" applyFont="1"/>
    <xf numFmtId="0" fontId="9" fillId="0" borderId="7" xfId="0" applyFont="1" applyBorder="1" applyAlignment="1">
      <alignment wrapText="1"/>
    </xf>
    <xf numFmtId="1" fontId="9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wrapText="1"/>
    </xf>
    <xf numFmtId="1" fontId="4" fillId="0" borderId="3" xfId="0" applyNumberFormat="1" applyFont="1" applyBorder="1" applyAlignment="1">
      <alignment horizontal="center"/>
    </xf>
    <xf numFmtId="1" fontId="9" fillId="0" borderId="16" xfId="0" applyNumberFormat="1" applyFont="1" applyBorder="1" applyAlignment="1">
      <alignment horizontal="center"/>
    </xf>
    <xf numFmtId="0" fontId="9" fillId="0" borderId="6" xfId="0" applyFont="1" applyBorder="1" applyAlignment="1"/>
    <xf numFmtId="0" fontId="9" fillId="0" borderId="7" xfId="0" applyFont="1" applyBorder="1" applyAlignment="1"/>
    <xf numFmtId="2" fontId="4" fillId="0" borderId="15" xfId="0" applyNumberFormat="1" applyFont="1" applyBorder="1"/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/>
    </xf>
    <xf numFmtId="1" fontId="9" fillId="0" borderId="15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2" fontId="9" fillId="0" borderId="21" xfId="0" applyNumberFormat="1" applyFont="1" applyBorder="1" applyAlignment="1">
      <alignment horizontal="center"/>
    </xf>
    <xf numFmtId="0" fontId="4" fillId="0" borderId="3" xfId="0" applyFont="1" applyBorder="1"/>
    <xf numFmtId="2" fontId="4" fillId="0" borderId="3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9" fillId="0" borderId="15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15" xfId="1" applyNumberFormat="1" applyFont="1" applyBorder="1" applyAlignment="1">
      <alignment horizontal="center"/>
    </xf>
    <xf numFmtId="166" fontId="4" fillId="0" borderId="3" xfId="1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165" fontId="9" fillId="0" borderId="15" xfId="0" applyNumberFormat="1" applyFont="1" applyBorder="1" applyAlignment="1">
      <alignment horizontal="center"/>
    </xf>
    <xf numFmtId="3" fontId="9" fillId="0" borderId="15" xfId="0" applyNumberFormat="1" applyFont="1" applyBorder="1" applyAlignment="1">
      <alignment horizontal="center"/>
    </xf>
    <xf numFmtId="3" fontId="9" fillId="0" borderId="20" xfId="0" applyNumberFormat="1" applyFont="1" applyBorder="1" applyAlignment="1">
      <alignment horizontal="center"/>
    </xf>
    <xf numFmtId="2" fontId="4" fillId="0" borderId="23" xfId="0" applyNumberFormat="1" applyFont="1" applyBorder="1"/>
    <xf numFmtId="2" fontId="4" fillId="0" borderId="4" xfId="0" applyNumberFormat="1" applyFont="1" applyBorder="1"/>
    <xf numFmtId="2" fontId="9" fillId="0" borderId="17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6" xfId="0" applyFont="1" applyFill="1" applyBorder="1" applyAlignment="1"/>
    <xf numFmtId="0" fontId="4" fillId="0" borderId="4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1" fontId="9" fillId="0" borderId="9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1" fontId="9" fillId="0" borderId="25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1" fontId="9" fillId="0" borderId="27" xfId="0" applyNumberFormat="1" applyFont="1" applyBorder="1" applyAlignment="1">
      <alignment horizontal="center"/>
    </xf>
    <xf numFmtId="14" fontId="7" fillId="0" borderId="0" xfId="0" applyNumberFormat="1" applyFont="1" applyAlignment="1"/>
    <xf numFmtId="1" fontId="9" fillId="0" borderId="2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4" xfId="0" applyFont="1" applyBorder="1"/>
    <xf numFmtId="2" fontId="4" fillId="0" borderId="17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2" fontId="4" fillId="0" borderId="19" xfId="0" applyNumberFormat="1" applyFont="1" applyBorder="1"/>
    <xf numFmtId="2" fontId="4" fillId="0" borderId="20" xfId="0" applyNumberFormat="1" applyFont="1" applyBorder="1"/>
    <xf numFmtId="4" fontId="9" fillId="0" borderId="3" xfId="0" applyNumberFormat="1" applyFont="1" applyBorder="1" applyAlignment="1">
      <alignment horizontal="center"/>
    </xf>
    <xf numFmtId="4" fontId="9" fillId="0" borderId="15" xfId="0" applyNumberFormat="1" applyFont="1" applyBorder="1" applyAlignment="1">
      <alignment horizontal="center"/>
    </xf>
    <xf numFmtId="4" fontId="9" fillId="0" borderId="20" xfId="0" applyNumberFormat="1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2" fontId="9" fillId="0" borderId="29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4" fillId="0" borderId="5" xfId="0" applyFont="1" applyBorder="1"/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9" fillId="0" borderId="3" xfId="0" applyFont="1" applyBorder="1"/>
    <xf numFmtId="0" fontId="4" fillId="0" borderId="23" xfId="0" applyFont="1" applyBorder="1"/>
    <xf numFmtId="0" fontId="4" fillId="0" borderId="15" xfId="0" applyFont="1" applyBorder="1"/>
    <xf numFmtId="0" fontId="9" fillId="0" borderId="15" xfId="0" applyFont="1" applyBorder="1"/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7" fontId="4" fillId="0" borderId="3" xfId="0" applyNumberFormat="1" applyFont="1" applyBorder="1" applyAlignment="1">
      <alignment horizontal="center"/>
    </xf>
    <xf numFmtId="0" fontId="5" fillId="0" borderId="33" xfId="0" applyFont="1" applyBorder="1"/>
    <xf numFmtId="2" fontId="5" fillId="0" borderId="33" xfId="0" applyNumberFormat="1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0" fontId="5" fillId="0" borderId="31" xfId="0" applyFont="1" applyBorder="1"/>
    <xf numFmtId="2" fontId="5" fillId="0" borderId="31" xfId="0" applyNumberFormat="1" applyFont="1" applyBorder="1" applyAlignment="1">
      <alignment horizontal="center"/>
    </xf>
    <xf numFmtId="2" fontId="5" fillId="0" borderId="36" xfId="0" applyNumberFormat="1" applyFont="1" applyBorder="1" applyAlignment="1">
      <alignment horizontal="center"/>
    </xf>
    <xf numFmtId="0" fontId="5" fillId="0" borderId="38" xfId="0" applyFont="1" applyBorder="1" applyAlignment="1">
      <alignment wrapText="1"/>
    </xf>
    <xf numFmtId="2" fontId="5" fillId="0" borderId="38" xfId="0" applyNumberFormat="1" applyFont="1" applyBorder="1"/>
    <xf numFmtId="2" fontId="5" fillId="0" borderId="38" xfId="0" applyNumberFormat="1" applyFont="1" applyBorder="1" applyAlignment="1">
      <alignment horizontal="center"/>
    </xf>
    <xf numFmtId="0" fontId="5" fillId="0" borderId="38" xfId="0" applyFont="1" applyBorder="1"/>
    <xf numFmtId="0" fontId="5" fillId="0" borderId="39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2" fontId="9" fillId="0" borderId="20" xfId="0" applyNumberFormat="1" applyFont="1" applyBorder="1" applyAlignment="1">
      <alignment horizontal="center" vertical="center" wrapText="1"/>
    </xf>
    <xf numFmtId="0" fontId="15" fillId="0" borderId="0" xfId="0" applyFont="1"/>
    <xf numFmtId="0" fontId="15" fillId="0" borderId="31" xfId="0" applyFont="1" applyBorder="1" applyAlignment="1">
      <alignment horizontal="center" wrapText="1"/>
    </xf>
    <xf numFmtId="0" fontId="15" fillId="0" borderId="31" xfId="0" applyFont="1" applyBorder="1" applyAlignment="1">
      <alignment horizontal="center"/>
    </xf>
    <xf numFmtId="0" fontId="4" fillId="0" borderId="31" xfId="0" applyFont="1" applyBorder="1"/>
    <xf numFmtId="0" fontId="4" fillId="0" borderId="31" xfId="0" applyFont="1" applyBorder="1" applyAlignment="1">
      <alignment wrapText="1"/>
    </xf>
    <xf numFmtId="2" fontId="15" fillId="0" borderId="31" xfId="0" applyNumberFormat="1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15" fillId="0" borderId="0" xfId="0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4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/>
    <xf numFmtId="49" fontId="4" fillId="0" borderId="2" xfId="0" applyNumberFormat="1" applyFont="1" applyBorder="1"/>
    <xf numFmtId="0" fontId="9" fillId="0" borderId="2" xfId="0" applyFont="1" applyBorder="1"/>
    <xf numFmtId="0" fontId="5" fillId="0" borderId="32" xfId="0" applyFont="1" applyBorder="1"/>
    <xf numFmtId="0" fontId="5" fillId="0" borderId="35" xfId="0" applyFont="1" applyBorder="1"/>
    <xf numFmtId="0" fontId="5" fillId="0" borderId="37" xfId="0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4" fillId="0" borderId="6" xfId="0" applyFont="1" applyBorder="1"/>
    <xf numFmtId="49" fontId="9" fillId="0" borderId="6" xfId="0" applyNumberFormat="1" applyFont="1" applyBorder="1"/>
    <xf numFmtId="49" fontId="4" fillId="0" borderId="6" xfId="0" applyNumberFormat="1" applyFont="1" applyBorder="1"/>
    <xf numFmtId="49" fontId="17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/>
    <xf numFmtId="0" fontId="4" fillId="0" borderId="7" xfId="0" applyFont="1" applyBorder="1"/>
    <xf numFmtId="0" fontId="4" fillId="0" borderId="5" xfId="0" applyFont="1" applyFill="1" applyBorder="1"/>
    <xf numFmtId="49" fontId="9" fillId="0" borderId="6" xfId="0" applyNumberFormat="1" applyFont="1" applyFill="1" applyBorder="1"/>
    <xf numFmtId="49" fontId="4" fillId="0" borderId="6" xfId="0" applyNumberFormat="1" applyFont="1" applyFill="1" applyBorder="1"/>
    <xf numFmtId="0" fontId="9" fillId="0" borderId="6" xfId="0" applyFont="1" applyFill="1" applyBorder="1"/>
    <xf numFmtId="0" fontId="9" fillId="0" borderId="7" xfId="0" applyFont="1" applyFill="1" applyBorder="1"/>
    <xf numFmtId="0" fontId="4" fillId="0" borderId="6" xfId="0" applyFont="1" applyBorder="1" applyAlignment="1">
      <alignment horizontal="left"/>
    </xf>
    <xf numFmtId="0" fontId="0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6" fillId="0" borderId="0" xfId="0" applyFont="1" applyAlignment="1"/>
    <xf numFmtId="1" fontId="4" fillId="0" borderId="0" xfId="0" applyNumberFormat="1" applyFont="1"/>
    <xf numFmtId="0" fontId="0" fillId="0" borderId="4" xfId="0" applyFont="1" applyBorder="1" applyAlignment="1">
      <alignment horizontal="center" vertical="center" wrapText="1"/>
    </xf>
    <xf numFmtId="1" fontId="15" fillId="0" borderId="3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164" fontId="9" fillId="0" borderId="15" xfId="1" applyFont="1" applyBorder="1" applyAlignment="1">
      <alignment horizontal="center"/>
    </xf>
    <xf numFmtId="164" fontId="9" fillId="0" borderId="20" xfId="1" applyFont="1" applyBorder="1" applyAlignment="1">
      <alignment horizontal="center"/>
    </xf>
    <xf numFmtId="2" fontId="5" fillId="0" borderId="40" xfId="0" applyNumberFormat="1" applyFont="1" applyBorder="1" applyAlignment="1">
      <alignment horizontal="center"/>
    </xf>
    <xf numFmtId="2" fontId="5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>
      <alignment horizontal="center"/>
    </xf>
    <xf numFmtId="2" fontId="5" fillId="0" borderId="43" xfId="0" applyNumberFormat="1" applyFont="1" applyBorder="1" applyAlignment="1">
      <alignment horizontal="center"/>
    </xf>
    <xf numFmtId="2" fontId="5" fillId="0" borderId="44" xfId="0" applyNumberFormat="1" applyFont="1" applyBorder="1" applyAlignment="1">
      <alignment horizontal="center"/>
    </xf>
    <xf numFmtId="2" fontId="5" fillId="0" borderId="45" xfId="0" applyNumberFormat="1" applyFont="1" applyBorder="1" applyAlignment="1">
      <alignment horizontal="center"/>
    </xf>
    <xf numFmtId="2" fontId="5" fillId="0" borderId="32" xfId="0" applyNumberFormat="1" applyFont="1" applyBorder="1" applyAlignment="1">
      <alignment horizontal="center"/>
    </xf>
    <xf numFmtId="2" fontId="5" fillId="0" borderId="35" xfId="0" applyNumberFormat="1" applyFont="1" applyBorder="1" applyAlignment="1">
      <alignment horizontal="center"/>
    </xf>
    <xf numFmtId="2" fontId="5" fillId="0" borderId="37" xfId="0" applyNumberFormat="1" applyFont="1" applyBorder="1" applyAlignment="1">
      <alignment horizontal="center"/>
    </xf>
    <xf numFmtId="2" fontId="5" fillId="0" borderId="39" xfId="0" applyNumberFormat="1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5" fillId="0" borderId="45" xfId="0" applyFont="1" applyBorder="1"/>
    <xf numFmtId="0" fontId="5" fillId="0" borderId="46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/>
    <xf numFmtId="0" fontId="5" fillId="0" borderId="40" xfId="0" applyFont="1" applyBorder="1"/>
    <xf numFmtId="0" fontId="5" fillId="0" borderId="41" xfId="0" applyFont="1" applyBorder="1"/>
    <xf numFmtId="0" fontId="5" fillId="0" borderId="42" xfId="0" applyFont="1" applyBorder="1" applyAlignment="1">
      <alignment wrapText="1"/>
    </xf>
    <xf numFmtId="0" fontId="0" fillId="0" borderId="8" xfId="0" applyFont="1" applyBorder="1" applyAlignment="1">
      <alignment horizontal="center" vertical="center" wrapText="1"/>
    </xf>
    <xf numFmtId="2" fontId="5" fillId="0" borderId="37" xfId="0" applyNumberFormat="1" applyFont="1" applyBorder="1"/>
    <xf numFmtId="0" fontId="0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/>
    </xf>
    <xf numFmtId="2" fontId="9" fillId="0" borderId="15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/>
    </xf>
    <xf numFmtId="1" fontId="9" fillId="0" borderId="14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0" fillId="0" borderId="0" xfId="0" applyAlignment="1"/>
    <xf numFmtId="0" fontId="15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0" fontId="0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4" fillId="0" borderId="0" xfId="0" applyFont="1" applyAlignment="1">
      <alignment horizontal="justify" vertical="center"/>
    </xf>
    <xf numFmtId="0" fontId="16" fillId="0" borderId="0" xfId="0" applyFont="1" applyAlignment="1"/>
    <xf numFmtId="0" fontId="0" fillId="0" borderId="4" xfId="0" applyFont="1" applyBorder="1" applyAlignment="1">
      <alignment horizontal="center" vertical="center" wrapText="1"/>
    </xf>
    <xf numFmtId="2" fontId="5" fillId="0" borderId="39" xfId="0" applyNumberFormat="1" applyFont="1" applyBorder="1"/>
    <xf numFmtId="0" fontId="0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Font="1" applyAlignment="1"/>
    <xf numFmtId="0" fontId="9" fillId="0" borderId="15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/>
    <xf numFmtId="0" fontId="4" fillId="0" borderId="0" xfId="0" applyFont="1" applyAlignment="1">
      <alignment horizontal="justify" vertical="center"/>
    </xf>
    <xf numFmtId="0" fontId="4" fillId="0" borderId="0" xfId="0" applyFont="1" applyAlignment="1"/>
    <xf numFmtId="0" fontId="5" fillId="0" borderId="0" xfId="0" applyFont="1" applyAlignment="1">
      <alignment wrapText="1"/>
    </xf>
    <xf numFmtId="0" fontId="16" fillId="0" borderId="0" xfId="0" applyFont="1" applyAlignment="1"/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0" fillId="0" borderId="0" xfId="0" applyFont="1" applyAlignment="1"/>
    <xf numFmtId="0" fontId="4" fillId="0" borderId="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7030A0"/>
    <pageSetUpPr fitToPage="1"/>
  </sheetPr>
  <dimension ref="A1:BN1850"/>
  <sheetViews>
    <sheetView tabSelected="1" workbookViewId="0">
      <selection activeCell="U6" sqref="U6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.28515625" style="1" customWidth="1"/>
    <col min="19" max="19" width="6.42578125" style="1" customWidth="1"/>
    <col min="20" max="20" width="8" style="55" customWidth="1"/>
    <col min="21" max="21" width="10.7109375" style="55" customWidth="1"/>
    <col min="22" max="22" width="8" style="55" customWidth="1"/>
    <col min="23" max="66" width="9.140625" style="1" customWidth="1"/>
    <col min="67" max="16384" width="9.140625" style="1"/>
  </cols>
  <sheetData>
    <row r="1" spans="1:55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61"/>
      <c r="J1" s="261"/>
      <c r="K1" s="261"/>
      <c r="L1" s="290" t="s">
        <v>320</v>
      </c>
      <c r="M1" s="290"/>
      <c r="N1" s="290"/>
      <c r="O1" s="290"/>
      <c r="P1" s="290"/>
      <c r="Q1" s="290"/>
      <c r="R1" s="290"/>
      <c r="S1" s="291"/>
      <c r="T1" s="291"/>
      <c r="U1" s="291"/>
      <c r="V1" s="291"/>
    </row>
    <row r="2" spans="1:55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61"/>
      <c r="J2" s="261"/>
      <c r="K2" s="261"/>
      <c r="L2" s="290" t="s">
        <v>321</v>
      </c>
      <c r="M2" s="290"/>
      <c r="N2" s="290"/>
      <c r="O2" s="290"/>
      <c r="P2" s="290"/>
      <c r="Q2" s="290"/>
      <c r="R2" s="290"/>
      <c r="S2" s="291"/>
      <c r="T2" s="291"/>
      <c r="U2" s="291"/>
      <c r="V2" s="291"/>
    </row>
    <row r="3" spans="1:55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1"/>
      <c r="T3" s="291"/>
      <c r="U3" s="291"/>
      <c r="V3" s="291"/>
    </row>
    <row r="4" spans="1:55" x14ac:dyDescent="0.25">
      <c r="A4" s="55"/>
      <c r="C4" s="1"/>
      <c r="H4" s="261"/>
      <c r="I4" s="290" t="s">
        <v>321</v>
      </c>
      <c r="J4" s="290"/>
      <c r="K4" s="290"/>
      <c r="L4" s="290"/>
      <c r="M4" s="290"/>
      <c r="N4" s="290"/>
      <c r="O4" s="290"/>
      <c r="P4" s="290"/>
      <c r="Q4" s="290"/>
      <c r="R4" s="290"/>
      <c r="S4" s="291"/>
      <c r="T4" s="291"/>
      <c r="U4" s="291"/>
      <c r="V4" s="291"/>
    </row>
    <row r="5" spans="1:55" ht="18" customHeight="1" x14ac:dyDescent="0.3">
      <c r="K5" s="21"/>
      <c r="L5" s="21"/>
      <c r="M5" s="202"/>
      <c r="N5" s="202"/>
      <c r="O5" s="202"/>
      <c r="P5" s="202"/>
    </row>
    <row r="6" spans="1:55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</row>
    <row r="7" spans="1:55" s="4" customFormat="1" ht="18.75" x14ac:dyDescent="0.3">
      <c r="A7" s="114"/>
      <c r="B7" s="108" t="s">
        <v>276</v>
      </c>
      <c r="C7" s="6"/>
      <c r="D7" s="55"/>
      <c r="E7" s="55"/>
      <c r="F7" s="55"/>
      <c r="G7" s="55"/>
      <c r="H7" s="55"/>
      <c r="I7" s="55"/>
      <c r="J7" s="6"/>
      <c r="K7" s="6"/>
      <c r="L7" s="6"/>
      <c r="M7" s="6"/>
      <c r="N7" s="6"/>
      <c r="O7" s="6"/>
      <c r="P7" s="55"/>
      <c r="T7" s="55"/>
      <c r="U7" s="55"/>
      <c r="V7" s="55"/>
    </row>
    <row r="8" spans="1:55" ht="15.75" hidden="1" customHeight="1" x14ac:dyDescent="0.25"/>
    <row r="9" spans="1:55" ht="16.5" thickBot="1" x14ac:dyDescent="0.3">
      <c r="B9" s="187"/>
      <c r="C9" s="66"/>
      <c r="J9" s="66"/>
      <c r="K9" s="66"/>
      <c r="L9" s="66"/>
      <c r="M9" s="66"/>
      <c r="N9" s="66"/>
      <c r="O9" s="66"/>
    </row>
    <row r="10" spans="1:55" ht="16.5" hidden="1" customHeight="1" x14ac:dyDescent="0.25"/>
    <row r="11" spans="1:55" s="2" customFormat="1" ht="32.25" customHeight="1" thickBot="1" x14ac:dyDescent="0.3">
      <c r="A11" s="275" t="s">
        <v>76</v>
      </c>
      <c r="B11" s="275" t="s">
        <v>0</v>
      </c>
      <c r="C11" s="280" t="s">
        <v>3</v>
      </c>
      <c r="D11" s="281"/>
      <c r="E11" s="284" t="s">
        <v>1</v>
      </c>
      <c r="F11" s="285"/>
      <c r="G11" s="286"/>
      <c r="H11" s="287"/>
      <c r="I11" s="284" t="s">
        <v>5</v>
      </c>
      <c r="J11" s="285"/>
      <c r="K11" s="286"/>
      <c r="L11" s="288"/>
      <c r="M11" s="280" t="s">
        <v>51</v>
      </c>
      <c r="N11" s="296"/>
      <c r="O11" s="280" t="s">
        <v>2</v>
      </c>
      <c r="P11" s="296"/>
      <c r="Q11" s="299" t="s">
        <v>71</v>
      </c>
      <c r="R11" s="300"/>
      <c r="S11" s="222"/>
      <c r="T11" s="273" t="s">
        <v>308</v>
      </c>
      <c r="U11" s="274"/>
      <c r="V11" s="274"/>
      <c r="W11" s="255"/>
      <c r="BC11" s="9"/>
    </row>
    <row r="12" spans="1:55" s="2" customFormat="1" ht="15" customHeight="1" thickBot="1" x14ac:dyDescent="0.3">
      <c r="A12" s="276"/>
      <c r="B12" s="278"/>
      <c r="C12" s="282"/>
      <c r="D12" s="283"/>
      <c r="E12" s="284" t="s">
        <v>72</v>
      </c>
      <c r="F12" s="285"/>
      <c r="G12" s="284" t="s">
        <v>73</v>
      </c>
      <c r="H12" s="287"/>
      <c r="I12" s="284" t="s">
        <v>72</v>
      </c>
      <c r="J12" s="285"/>
      <c r="K12" s="284" t="s">
        <v>74</v>
      </c>
      <c r="L12" s="287"/>
      <c r="M12" s="282"/>
      <c r="N12" s="283"/>
      <c r="O12" s="297"/>
      <c r="P12" s="298"/>
      <c r="Q12" s="301"/>
      <c r="R12" s="302"/>
      <c r="S12" s="222"/>
      <c r="T12" s="274"/>
      <c r="U12" s="274"/>
      <c r="V12" s="274"/>
      <c r="W12" s="255"/>
    </row>
    <row r="13" spans="1:55" s="2" customFormat="1" ht="33" customHeight="1" thickBot="1" x14ac:dyDescent="0.3">
      <c r="A13" s="277"/>
      <c r="B13" s="279"/>
      <c r="C13" s="33" t="s">
        <v>38</v>
      </c>
      <c r="D13" s="190" t="s">
        <v>39</v>
      </c>
      <c r="E13" s="33" t="s">
        <v>38</v>
      </c>
      <c r="F13" s="190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4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S13" s="192"/>
      <c r="T13" s="256" t="s">
        <v>38</v>
      </c>
      <c r="U13" s="256"/>
      <c r="V13" s="256" t="s">
        <v>39</v>
      </c>
    </row>
    <row r="14" spans="1:55" s="2" customFormat="1" ht="15" x14ac:dyDescent="0.25">
      <c r="A14" s="154"/>
      <c r="B14" s="157" t="s">
        <v>6</v>
      </c>
      <c r="C14" s="87"/>
      <c r="D14" s="193"/>
      <c r="E14" s="87"/>
      <c r="F14" s="248"/>
      <c r="G14" s="156"/>
      <c r="H14" s="192"/>
      <c r="I14" s="87"/>
      <c r="J14" s="193"/>
      <c r="K14" s="156"/>
      <c r="L14" s="192"/>
      <c r="M14" s="87"/>
      <c r="N14" s="248"/>
      <c r="O14" s="155"/>
      <c r="P14" s="246"/>
      <c r="Q14" s="87"/>
      <c r="R14" s="248"/>
      <c r="S14" s="192"/>
      <c r="T14" s="64"/>
      <c r="U14" s="64"/>
      <c r="V14" s="64"/>
    </row>
    <row r="15" spans="1:55" s="2" customFormat="1" ht="15" x14ac:dyDescent="0.25">
      <c r="A15" s="161" t="s">
        <v>277</v>
      </c>
      <c r="B15" s="158" t="s">
        <v>278</v>
      </c>
      <c r="C15" s="86">
        <v>70</v>
      </c>
      <c r="D15" s="165">
        <v>80</v>
      </c>
      <c r="E15" s="160">
        <f>11.71/120*70</f>
        <v>6.8308333333333335</v>
      </c>
      <c r="F15" s="163">
        <f>11.71/120*80</f>
        <v>7.8066666666666675</v>
      </c>
      <c r="G15" s="156"/>
      <c r="H15" s="156"/>
      <c r="I15" s="160">
        <f>15.78/120*70</f>
        <v>9.2050000000000001</v>
      </c>
      <c r="J15" s="163">
        <f>15.78/120*80</f>
        <v>10.52</v>
      </c>
      <c r="K15" s="156"/>
      <c r="L15" s="156"/>
      <c r="M15" s="160">
        <f>2.09/120*70</f>
        <v>1.2191666666666667</v>
      </c>
      <c r="N15" s="163">
        <f>2.09/120*80</f>
        <v>1.3933333333333333</v>
      </c>
      <c r="O15" s="159">
        <f>197/120*70</f>
        <v>114.91666666666666</v>
      </c>
      <c r="P15" s="162">
        <f>197/120*80</f>
        <v>131.33333333333331</v>
      </c>
      <c r="Q15" s="160">
        <f>0.17/120*70</f>
        <v>9.9166666666666681E-2</v>
      </c>
      <c r="R15" s="163">
        <f>0.17/120*80</f>
        <v>0.11333333333333334</v>
      </c>
      <c r="S15" s="162"/>
      <c r="T15" s="64"/>
      <c r="U15" s="64"/>
      <c r="V15" s="64"/>
    </row>
    <row r="16" spans="1:55" s="2" customFormat="1" ht="17.25" customHeight="1" x14ac:dyDescent="0.25">
      <c r="A16" s="161" t="s">
        <v>281</v>
      </c>
      <c r="B16" s="158" t="s">
        <v>282</v>
      </c>
      <c r="C16" s="86">
        <v>220</v>
      </c>
      <c r="D16" s="165">
        <v>250</v>
      </c>
      <c r="E16" s="86">
        <f>6.35/200*220</f>
        <v>6.9850000000000003</v>
      </c>
      <c r="F16" s="163">
        <f>6.35/200*250</f>
        <v>7.9375</v>
      </c>
      <c r="G16" s="156"/>
      <c r="H16" s="156"/>
      <c r="I16" s="160">
        <f>5.23/200*220</f>
        <v>5.753000000000001</v>
      </c>
      <c r="J16" s="163">
        <f>5.23/200*250</f>
        <v>6.5375000000000005</v>
      </c>
      <c r="K16" s="156"/>
      <c r="L16" s="156"/>
      <c r="M16" s="160">
        <f>31.85/200*220</f>
        <v>35.035000000000004</v>
      </c>
      <c r="N16" s="163">
        <f>31.85/200*250</f>
        <v>39.8125</v>
      </c>
      <c r="O16" s="159">
        <f>200/200*220</f>
        <v>220</v>
      </c>
      <c r="P16" s="162">
        <f>200/200*250</f>
        <v>250</v>
      </c>
      <c r="Q16" s="160">
        <f>0.42/200*220</f>
        <v>0.46199999999999997</v>
      </c>
      <c r="R16" s="163">
        <f>0.42/200*250</f>
        <v>0.52500000000000002</v>
      </c>
      <c r="S16" s="162"/>
      <c r="T16" s="64"/>
      <c r="U16" s="64"/>
      <c r="V16" s="64"/>
    </row>
    <row r="17" spans="1:22" s="2" customFormat="1" ht="15" x14ac:dyDescent="0.25">
      <c r="A17" s="161" t="s">
        <v>273</v>
      </c>
      <c r="B17" s="158" t="s">
        <v>274</v>
      </c>
      <c r="C17" s="37" t="s">
        <v>275</v>
      </c>
      <c r="D17" s="49" t="s">
        <v>275</v>
      </c>
      <c r="E17" s="45">
        <v>3.88</v>
      </c>
      <c r="F17" s="43">
        <v>3.88</v>
      </c>
      <c r="G17" s="54">
        <v>0</v>
      </c>
      <c r="H17" s="50">
        <v>0</v>
      </c>
      <c r="I17" s="45">
        <v>7.7</v>
      </c>
      <c r="J17" s="43">
        <v>7.7</v>
      </c>
      <c r="K17" s="54">
        <v>0</v>
      </c>
      <c r="L17" s="50">
        <v>0</v>
      </c>
      <c r="M17" s="45">
        <v>23.48</v>
      </c>
      <c r="N17" s="43">
        <v>23.48</v>
      </c>
      <c r="O17" s="54">
        <v>179</v>
      </c>
      <c r="P17" s="50">
        <v>179</v>
      </c>
      <c r="Q17" s="45">
        <v>0</v>
      </c>
      <c r="R17" s="43">
        <v>0</v>
      </c>
      <c r="S17" s="50"/>
      <c r="T17" s="64"/>
      <c r="U17" s="64"/>
      <c r="V17" s="64"/>
    </row>
    <row r="18" spans="1:22" s="24" customFormat="1" ht="15" x14ac:dyDescent="0.25">
      <c r="A18" s="161" t="s">
        <v>107</v>
      </c>
      <c r="B18" s="158" t="s">
        <v>31</v>
      </c>
      <c r="C18" s="37" t="s">
        <v>52</v>
      </c>
      <c r="D18" s="49" t="s">
        <v>52</v>
      </c>
      <c r="E18" s="45">
        <v>0.08</v>
      </c>
      <c r="F18" s="43">
        <v>0.08</v>
      </c>
      <c r="G18" s="54">
        <v>0</v>
      </c>
      <c r="H18" s="50">
        <v>0</v>
      </c>
      <c r="I18" s="45">
        <v>0.01</v>
      </c>
      <c r="J18" s="43">
        <v>0.01</v>
      </c>
      <c r="K18" s="54">
        <v>0</v>
      </c>
      <c r="L18" s="50">
        <v>0</v>
      </c>
      <c r="M18" s="45">
        <v>9.23</v>
      </c>
      <c r="N18" s="43">
        <v>9.23</v>
      </c>
      <c r="O18" s="54">
        <v>37</v>
      </c>
      <c r="P18" s="50">
        <v>37</v>
      </c>
      <c r="Q18" s="45">
        <v>0.8</v>
      </c>
      <c r="R18" s="43">
        <v>0.8</v>
      </c>
      <c r="S18" s="50"/>
      <c r="T18" s="257"/>
      <c r="U18" s="257"/>
      <c r="V18" s="257"/>
    </row>
    <row r="19" spans="1:22" s="2" customFormat="1" ht="15" x14ac:dyDescent="0.25">
      <c r="A19" s="154"/>
      <c r="B19" s="164" t="s">
        <v>7</v>
      </c>
      <c r="C19" s="166">
        <f>C15+C16+60+205</f>
        <v>555</v>
      </c>
      <c r="D19" s="167">
        <f>D15+D16+60+205</f>
        <v>595</v>
      </c>
      <c r="E19" s="250">
        <f>SUM(E15:E18)</f>
        <v>17.775833333333331</v>
      </c>
      <c r="F19" s="251">
        <f t="shared" ref="F19:R19" si="0">SUM(F15:F18)</f>
        <v>19.704166666666666</v>
      </c>
      <c r="G19" s="168">
        <f t="shared" si="0"/>
        <v>0</v>
      </c>
      <c r="H19" s="168">
        <f t="shared" si="0"/>
        <v>0</v>
      </c>
      <c r="I19" s="168">
        <f t="shared" si="0"/>
        <v>22.668000000000003</v>
      </c>
      <c r="J19" s="168">
        <f t="shared" si="0"/>
        <v>24.767500000000002</v>
      </c>
      <c r="K19" s="168">
        <f t="shared" si="0"/>
        <v>0</v>
      </c>
      <c r="L19" s="223">
        <f t="shared" si="0"/>
        <v>0</v>
      </c>
      <c r="M19" s="250">
        <f t="shared" si="0"/>
        <v>68.964166666666671</v>
      </c>
      <c r="N19" s="251">
        <f t="shared" si="0"/>
        <v>73.915833333333339</v>
      </c>
      <c r="O19" s="168">
        <f t="shared" si="0"/>
        <v>550.91666666666663</v>
      </c>
      <c r="P19" s="223">
        <f t="shared" si="0"/>
        <v>597.33333333333326</v>
      </c>
      <c r="Q19" s="250">
        <f t="shared" si="0"/>
        <v>1.3611666666666666</v>
      </c>
      <c r="R19" s="251">
        <f t="shared" si="0"/>
        <v>1.4383333333333335</v>
      </c>
      <c r="S19" s="223"/>
      <c r="T19" s="258">
        <f>O19/O45*100</f>
        <v>20.39306703584565</v>
      </c>
      <c r="U19" s="258"/>
      <c r="V19" s="258">
        <f>P19/P45*100</f>
        <v>18.790566967609333</v>
      </c>
    </row>
    <row r="20" spans="1:22" s="2" customFormat="1" ht="15" x14ac:dyDescent="0.25">
      <c r="A20" s="132"/>
      <c r="B20" s="17" t="s">
        <v>8</v>
      </c>
      <c r="C20" s="45"/>
      <c r="D20" s="52"/>
      <c r="E20" s="45"/>
      <c r="F20" s="43"/>
      <c r="G20" s="54"/>
      <c r="H20" s="50"/>
      <c r="I20" s="45"/>
      <c r="J20" s="43"/>
      <c r="K20" s="54"/>
      <c r="L20" s="50"/>
      <c r="M20" s="45"/>
      <c r="N20" s="43"/>
      <c r="O20" s="54"/>
      <c r="P20" s="50"/>
      <c r="Q20" s="138"/>
      <c r="R20" s="42"/>
      <c r="S20" s="9"/>
      <c r="T20" s="64"/>
      <c r="U20" s="64"/>
      <c r="V20" s="64"/>
    </row>
    <row r="21" spans="1:22" s="2" customFormat="1" ht="30" x14ac:dyDescent="0.25">
      <c r="A21" s="93" t="s">
        <v>109</v>
      </c>
      <c r="B21" s="14" t="s">
        <v>108</v>
      </c>
      <c r="C21" s="35">
        <v>70</v>
      </c>
      <c r="D21" s="28">
        <v>80</v>
      </c>
      <c r="E21" s="45">
        <f>1.24/100*70</f>
        <v>0.86799999999999999</v>
      </c>
      <c r="F21" s="43">
        <f>1.24/100*80</f>
        <v>0.99199999999999999</v>
      </c>
      <c r="G21" s="54">
        <v>0</v>
      </c>
      <c r="H21" s="50">
        <v>0</v>
      </c>
      <c r="I21" s="45">
        <f>5.06/100*70</f>
        <v>3.5419999999999998</v>
      </c>
      <c r="J21" s="43">
        <f>5.06/100*80</f>
        <v>4.048</v>
      </c>
      <c r="K21" s="54">
        <f>C21*5.13/100</f>
        <v>3.5909999999999997</v>
      </c>
      <c r="L21" s="50">
        <f>D21*5.13/100</f>
        <v>4.1040000000000001</v>
      </c>
      <c r="M21" s="45">
        <f>10.29/100*70</f>
        <v>7.2029999999999994</v>
      </c>
      <c r="N21" s="43">
        <f>10.29/100*80</f>
        <v>8.2319999999999993</v>
      </c>
      <c r="O21" s="54">
        <f>92/100*70</f>
        <v>64.400000000000006</v>
      </c>
      <c r="P21" s="50">
        <f>92/100*80</f>
        <v>73.600000000000009</v>
      </c>
      <c r="Q21" s="45">
        <f>31.12/100*70</f>
        <v>21.784000000000002</v>
      </c>
      <c r="R21" s="43">
        <f>31.12/100*80</f>
        <v>24.896000000000001</v>
      </c>
      <c r="S21" s="50"/>
      <c r="T21" s="64"/>
      <c r="U21" s="64"/>
      <c r="V21" s="64"/>
    </row>
    <row r="22" spans="1:22" s="2" customFormat="1" ht="15" x14ac:dyDescent="0.25">
      <c r="A22" s="93" t="s">
        <v>110</v>
      </c>
      <c r="B22" s="14" t="s">
        <v>77</v>
      </c>
      <c r="C22" s="35">
        <v>250</v>
      </c>
      <c r="D22" s="28">
        <v>350</v>
      </c>
      <c r="E22" s="45">
        <f>5.31+0.97</f>
        <v>6.2799999999999994</v>
      </c>
      <c r="F22" s="43">
        <f>5.31/250*350+1.36</f>
        <v>8.7939999999999987</v>
      </c>
      <c r="G22" s="74">
        <f>0.05*250/300</f>
        <v>4.1666666666666664E-2</v>
      </c>
      <c r="H22" s="73">
        <f>0.05*350/300</f>
        <v>5.8333333333333334E-2</v>
      </c>
      <c r="I22" s="45">
        <f>5+0.71</f>
        <v>5.71</v>
      </c>
      <c r="J22" s="43">
        <f>5/250*350+0.99</f>
        <v>7.99</v>
      </c>
      <c r="K22" s="74">
        <f>0.68*250/300</f>
        <v>0.56666666666666665</v>
      </c>
      <c r="L22" s="73">
        <f>0.68*350/300</f>
        <v>0.79333333333333345</v>
      </c>
      <c r="M22" s="45">
        <f>19.81+0.5</f>
        <v>20.309999999999999</v>
      </c>
      <c r="N22" s="43">
        <f>19.81/250*350+0.7</f>
        <v>28.433999999999997</v>
      </c>
      <c r="O22" s="54">
        <f>145+12</f>
        <v>157</v>
      </c>
      <c r="P22" s="50">
        <f>145/250*350+16.8</f>
        <v>219.8</v>
      </c>
      <c r="Q22" s="67">
        <f>5.65+0.2</f>
        <v>5.8500000000000005</v>
      </c>
      <c r="R22" s="43">
        <f>5.65/250*350+0.28</f>
        <v>8.1900000000000013</v>
      </c>
      <c r="S22" s="50"/>
      <c r="T22" s="64"/>
      <c r="U22" s="64"/>
      <c r="V22" s="64"/>
    </row>
    <row r="23" spans="1:22" s="2" customFormat="1" ht="15" x14ac:dyDescent="0.25">
      <c r="A23" s="178" t="s">
        <v>111</v>
      </c>
      <c r="B23" s="14" t="s">
        <v>112</v>
      </c>
      <c r="C23" s="35">
        <v>150</v>
      </c>
      <c r="D23" s="28">
        <v>200</v>
      </c>
      <c r="E23" s="45">
        <v>3.67</v>
      </c>
      <c r="F23" s="43">
        <f>3.67/150*200</f>
        <v>4.8933333333333335</v>
      </c>
      <c r="G23" s="54">
        <v>0</v>
      </c>
      <c r="H23" s="50">
        <v>0</v>
      </c>
      <c r="I23" s="45">
        <v>3.36</v>
      </c>
      <c r="J23" s="43">
        <f>3.36/150*200</f>
        <v>4.4799999999999995</v>
      </c>
      <c r="K23" s="54">
        <v>0</v>
      </c>
      <c r="L23" s="50">
        <v>0</v>
      </c>
      <c r="M23" s="45">
        <v>37.119999999999997</v>
      </c>
      <c r="N23" s="43">
        <f>37.12/150*200</f>
        <v>49.493333333333325</v>
      </c>
      <c r="O23" s="54">
        <v>193</v>
      </c>
      <c r="P23" s="50">
        <f>193/150*200</f>
        <v>257.33333333333331</v>
      </c>
      <c r="Q23" s="45">
        <v>0</v>
      </c>
      <c r="R23" s="43">
        <v>0</v>
      </c>
      <c r="S23" s="50"/>
      <c r="T23" s="64"/>
      <c r="U23" s="64"/>
      <c r="V23" s="64"/>
    </row>
    <row r="24" spans="1:22" s="2" customFormat="1" ht="15" x14ac:dyDescent="0.25">
      <c r="A24" s="178" t="s">
        <v>114</v>
      </c>
      <c r="B24" s="14" t="s">
        <v>113</v>
      </c>
      <c r="C24" s="35">
        <v>90</v>
      </c>
      <c r="D24" s="28">
        <v>100</v>
      </c>
      <c r="E24" s="45">
        <f>14.89/100*90</f>
        <v>13.401</v>
      </c>
      <c r="F24" s="43">
        <v>14.89</v>
      </c>
      <c r="G24" s="54">
        <v>15.16</v>
      </c>
      <c r="H24" s="50">
        <v>15.16</v>
      </c>
      <c r="I24" s="45">
        <f>15.69/100*90</f>
        <v>14.120999999999999</v>
      </c>
      <c r="J24" s="43">
        <v>15.69</v>
      </c>
      <c r="K24" s="54">
        <v>4.8</v>
      </c>
      <c r="L24" s="50">
        <v>4.8</v>
      </c>
      <c r="M24" s="45">
        <f>4.74/100*90</f>
        <v>4.266</v>
      </c>
      <c r="N24" s="43">
        <v>4.74</v>
      </c>
      <c r="O24" s="54">
        <f>220/100*90</f>
        <v>198.00000000000003</v>
      </c>
      <c r="P24" s="50">
        <v>220</v>
      </c>
      <c r="Q24" s="45">
        <f>0.45/100*90</f>
        <v>0.40500000000000003</v>
      </c>
      <c r="R24" s="43">
        <v>0.45</v>
      </c>
      <c r="S24" s="50"/>
      <c r="T24" s="64"/>
      <c r="U24" s="64"/>
      <c r="V24" s="64"/>
    </row>
    <row r="25" spans="1:22" s="2" customFormat="1" ht="15" x14ac:dyDescent="0.25">
      <c r="A25" s="178" t="s">
        <v>115</v>
      </c>
      <c r="B25" s="14" t="s">
        <v>116</v>
      </c>
      <c r="C25" s="35">
        <v>200</v>
      </c>
      <c r="D25" s="28">
        <v>200</v>
      </c>
      <c r="E25" s="45">
        <v>0.24</v>
      </c>
      <c r="F25" s="43">
        <v>0.24</v>
      </c>
      <c r="G25" s="54">
        <v>0</v>
      </c>
      <c r="H25" s="50">
        <v>0</v>
      </c>
      <c r="I25" s="45">
        <v>0.11</v>
      </c>
      <c r="J25" s="43">
        <v>0.11</v>
      </c>
      <c r="K25" s="54">
        <v>0</v>
      </c>
      <c r="L25" s="50">
        <v>0</v>
      </c>
      <c r="M25" s="45">
        <v>18.329999999999998</v>
      </c>
      <c r="N25" s="43">
        <v>18.329999999999998</v>
      </c>
      <c r="O25" s="54">
        <v>75</v>
      </c>
      <c r="P25" s="50">
        <v>75</v>
      </c>
      <c r="Q25" s="45">
        <v>97.5</v>
      </c>
      <c r="R25" s="43">
        <v>97.5</v>
      </c>
      <c r="S25" s="50"/>
      <c r="T25" s="64"/>
      <c r="U25" s="64"/>
      <c r="V25" s="64"/>
    </row>
    <row r="26" spans="1:22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T26" s="257"/>
      <c r="U26" s="257"/>
      <c r="V26" s="257"/>
    </row>
    <row r="27" spans="1:22" s="2" customFormat="1" ht="15" x14ac:dyDescent="0.25">
      <c r="A27" s="93"/>
      <c r="B27" s="14" t="s">
        <v>35</v>
      </c>
      <c r="C27" s="35">
        <v>50</v>
      </c>
      <c r="D27" s="28">
        <v>100</v>
      </c>
      <c r="E27" s="45">
        <f>7.7/100*50</f>
        <v>3.85</v>
      </c>
      <c r="F27" s="43">
        <v>7.7</v>
      </c>
      <c r="G27" s="54">
        <v>0</v>
      </c>
      <c r="H27" s="50">
        <v>0</v>
      </c>
      <c r="I27" s="45">
        <f>3/100*50</f>
        <v>1.5</v>
      </c>
      <c r="J27" s="43">
        <v>3</v>
      </c>
      <c r="K27" s="54">
        <v>0</v>
      </c>
      <c r="L27" s="50">
        <v>0</v>
      </c>
      <c r="M27" s="45">
        <f>50.1/100*50</f>
        <v>25.05</v>
      </c>
      <c r="N27" s="43">
        <v>50.1</v>
      </c>
      <c r="O27" s="54">
        <f>259/100*50</f>
        <v>129.5</v>
      </c>
      <c r="P27" s="50">
        <v>259</v>
      </c>
      <c r="Q27" s="45">
        <v>0</v>
      </c>
      <c r="R27" s="43">
        <v>0</v>
      </c>
      <c r="S27" s="50"/>
      <c r="T27" s="64"/>
      <c r="U27" s="64"/>
      <c r="V27" s="64"/>
    </row>
    <row r="28" spans="1:22" s="2" customFormat="1" ht="15" x14ac:dyDescent="0.25">
      <c r="A28" s="178"/>
      <c r="B28" s="184" t="s">
        <v>57</v>
      </c>
      <c r="C28" s="35">
        <v>200</v>
      </c>
      <c r="D28" s="28">
        <v>200</v>
      </c>
      <c r="E28" s="45">
        <f>0.26*2</f>
        <v>0.52</v>
      </c>
      <c r="F28" s="43">
        <v>0.52</v>
      </c>
      <c r="G28" s="54">
        <v>0</v>
      </c>
      <c r="H28" s="43">
        <v>0</v>
      </c>
      <c r="I28" s="45">
        <f>0.17*2</f>
        <v>0.34</v>
      </c>
      <c r="J28" s="50">
        <v>0.34</v>
      </c>
      <c r="K28" s="54">
        <v>0.6</v>
      </c>
      <c r="L28" s="50">
        <f>0.3/100*250</f>
        <v>0.75</v>
      </c>
      <c r="M28" s="45">
        <f>13.81*2</f>
        <v>27.62</v>
      </c>
      <c r="N28" s="43">
        <v>27.62</v>
      </c>
      <c r="O28" s="45">
        <f>47*2</f>
        <v>94</v>
      </c>
      <c r="P28" s="43">
        <v>94</v>
      </c>
      <c r="Q28" s="45">
        <f>13*2</f>
        <v>26</v>
      </c>
      <c r="R28" s="43">
        <v>26</v>
      </c>
      <c r="T28" s="64"/>
      <c r="U28" s="64"/>
      <c r="V28" s="64"/>
    </row>
    <row r="29" spans="1:22" s="2" customFormat="1" ht="15" x14ac:dyDescent="0.25">
      <c r="A29" s="179"/>
      <c r="B29" s="23" t="s">
        <v>7</v>
      </c>
      <c r="C29" s="36">
        <f>C21+C22+C23+C24+C25+C26+C27+C28</f>
        <v>1060</v>
      </c>
      <c r="D29" s="48">
        <f>D21+D22+D23+D24+D25+D26+D27+D28</f>
        <v>1310</v>
      </c>
      <c r="E29" s="46">
        <f>SUM(E21:E28)</f>
        <v>32.129000000000005</v>
      </c>
      <c r="F29" s="44">
        <f>F21+F22+F23+F24+F25+F26+F27+F28</f>
        <v>43.309333333333335</v>
      </c>
      <c r="G29" s="249">
        <v>15.23</v>
      </c>
      <c r="H29" s="61">
        <v>15.25</v>
      </c>
      <c r="I29" s="46">
        <f>SUM(I21:I28)</f>
        <v>29.282999999999998</v>
      </c>
      <c r="J29" s="44">
        <f>J21+J22+J23+J24+J25+J26+J27+J28</f>
        <v>36.618000000000002</v>
      </c>
      <c r="K29" s="51">
        <f>SUM(K21:K27)</f>
        <v>8.9576666666666664</v>
      </c>
      <c r="L29" s="61">
        <v>9.58</v>
      </c>
      <c r="M29" s="46">
        <f>SUM(M21:M28)</f>
        <v>156.59900000000002</v>
      </c>
      <c r="N29" s="44">
        <f>N21+N22+N23+N24+N25+N26+N27+N28</f>
        <v>213.6693333333333</v>
      </c>
      <c r="O29" s="51">
        <f>O21+O22+O23+O24+O25+O26+O27+O28</f>
        <v>997.9</v>
      </c>
      <c r="P29" s="62">
        <f>SUM(P21:P28)</f>
        <v>1337.9333333333334</v>
      </c>
      <c r="Q29" s="46">
        <f>SUM(Q21:Q28)</f>
        <v>151.53899999999999</v>
      </c>
      <c r="R29" s="44">
        <f>SUM(R21:R28)</f>
        <v>157.036</v>
      </c>
      <c r="S29" s="62"/>
      <c r="T29" s="258">
        <f>O29/O45*100</f>
        <v>36.938874472976025</v>
      </c>
      <c r="U29" s="258"/>
      <c r="V29" s="258">
        <f>P29/P45*100</f>
        <v>42.08793398135623</v>
      </c>
    </row>
    <row r="30" spans="1:22" s="2" customFormat="1" ht="15" x14ac:dyDescent="0.25">
      <c r="A30" s="93"/>
      <c r="B30" s="17" t="s">
        <v>10</v>
      </c>
      <c r="C30" s="35"/>
      <c r="D30" s="28"/>
      <c r="E30" s="45"/>
      <c r="F30" s="43"/>
      <c r="G30" s="54"/>
      <c r="H30" s="50"/>
      <c r="I30" s="45"/>
      <c r="J30" s="43"/>
      <c r="K30" s="54"/>
      <c r="L30" s="50"/>
      <c r="M30" s="45"/>
      <c r="N30" s="43"/>
      <c r="O30" s="54"/>
      <c r="P30" s="50"/>
      <c r="Q30" s="138"/>
      <c r="R30" s="42"/>
      <c r="S30" s="9"/>
      <c r="T30" s="258"/>
      <c r="U30" s="258"/>
      <c r="V30" s="258"/>
    </row>
    <row r="31" spans="1:22" s="2" customFormat="1" ht="15" x14ac:dyDescent="0.25">
      <c r="A31" s="93"/>
      <c r="B31" s="14" t="s">
        <v>45</v>
      </c>
      <c r="C31" s="35" t="str">
        <f>"200"</f>
        <v>200</v>
      </c>
      <c r="D31" s="28">
        <v>200</v>
      </c>
      <c r="E31" s="45">
        <f>0.3*2</f>
        <v>0.6</v>
      </c>
      <c r="F31" s="43">
        <v>0.6</v>
      </c>
      <c r="G31" s="54">
        <v>0</v>
      </c>
      <c r="H31" s="50">
        <v>0</v>
      </c>
      <c r="I31" s="45">
        <v>0</v>
      </c>
      <c r="J31" s="43">
        <v>0</v>
      </c>
      <c r="K31" s="54">
        <v>0</v>
      </c>
      <c r="L31" s="50">
        <v>0</v>
      </c>
      <c r="M31" s="45">
        <f>16.5*2</f>
        <v>33</v>
      </c>
      <c r="N31" s="43">
        <v>33</v>
      </c>
      <c r="O31" s="54">
        <f>68*2</f>
        <v>136</v>
      </c>
      <c r="P31" s="50">
        <v>136</v>
      </c>
      <c r="Q31" s="45">
        <f>6*2</f>
        <v>12</v>
      </c>
      <c r="R31" s="43">
        <v>12</v>
      </c>
      <c r="S31" s="50"/>
      <c r="T31" s="258"/>
      <c r="U31" s="258"/>
      <c r="V31" s="258"/>
    </row>
    <row r="32" spans="1:22" s="2" customFormat="1" ht="15" x14ac:dyDescent="0.25">
      <c r="A32" s="93"/>
      <c r="B32" s="14" t="s">
        <v>43</v>
      </c>
      <c r="C32" s="35">
        <v>90</v>
      </c>
      <c r="D32" s="28">
        <v>90</v>
      </c>
      <c r="E32" s="45">
        <f>8.18/100*90</f>
        <v>7.3620000000000001</v>
      </c>
      <c r="F32" s="43">
        <v>7.36</v>
      </c>
      <c r="G32" s="54">
        <f>C32*0.14/80</f>
        <v>0.15750000000000003</v>
      </c>
      <c r="H32" s="50">
        <v>0.16</v>
      </c>
      <c r="I32" s="45">
        <f>1.17/100*90</f>
        <v>1.0529999999999999</v>
      </c>
      <c r="J32" s="43">
        <v>1.05</v>
      </c>
      <c r="K32" s="54">
        <f>C32*1.14/80</f>
        <v>1.2825</v>
      </c>
      <c r="L32" s="50">
        <v>1.28</v>
      </c>
      <c r="M32" s="45">
        <f>53.56/100*90</f>
        <v>48.204000000000008</v>
      </c>
      <c r="N32" s="43">
        <v>48.2</v>
      </c>
      <c r="O32" s="54">
        <f>258/100*90</f>
        <v>232.20000000000002</v>
      </c>
      <c r="P32" s="50">
        <v>232.2</v>
      </c>
      <c r="Q32" s="45">
        <v>0</v>
      </c>
      <c r="R32" s="43">
        <v>0</v>
      </c>
      <c r="S32" s="50"/>
      <c r="T32" s="258"/>
      <c r="U32" s="258"/>
      <c r="V32" s="258"/>
    </row>
    <row r="33" spans="1:66" s="2" customFormat="1" ht="15" x14ac:dyDescent="0.25">
      <c r="A33" s="179"/>
      <c r="B33" s="23" t="s">
        <v>7</v>
      </c>
      <c r="C33" s="36">
        <f>C31+C32</f>
        <v>290</v>
      </c>
      <c r="D33" s="48">
        <f>D31+D32</f>
        <v>290</v>
      </c>
      <c r="E33" s="46">
        <f>SUM(E31:E32)</f>
        <v>7.9619999999999997</v>
      </c>
      <c r="F33" s="44">
        <f>F31+F32</f>
        <v>7.96</v>
      </c>
      <c r="G33" s="249">
        <v>0.16</v>
      </c>
      <c r="H33" s="61">
        <f>SUM(H31:H32)</f>
        <v>0.16</v>
      </c>
      <c r="I33" s="46">
        <f>SUM(I31:I32)</f>
        <v>1.0529999999999999</v>
      </c>
      <c r="J33" s="44">
        <f>J31+J32</f>
        <v>1.05</v>
      </c>
      <c r="K33" s="51">
        <f>SUM(K31:K32)</f>
        <v>1.2825</v>
      </c>
      <c r="L33" s="61">
        <v>2.2799999999999998</v>
      </c>
      <c r="M33" s="46">
        <f>SUM(M31:M32)</f>
        <v>81.204000000000008</v>
      </c>
      <c r="N33" s="44">
        <f>N31+N32</f>
        <v>81.2</v>
      </c>
      <c r="O33" s="51">
        <f>O31+O32</f>
        <v>368.20000000000005</v>
      </c>
      <c r="P33" s="62">
        <f>SUM(P31:P32)</f>
        <v>368.2</v>
      </c>
      <c r="Q33" s="46">
        <f>SUM(Q31:Q32)</f>
        <v>12</v>
      </c>
      <c r="R33" s="44">
        <f>SUM(R31:R32)</f>
        <v>12</v>
      </c>
      <c r="S33" s="62"/>
      <c r="T33" s="258">
        <f>O33/O45*100</f>
        <v>13.629515563633404</v>
      </c>
      <c r="U33" s="258"/>
      <c r="V33" s="258">
        <f>P33/P45*100</f>
        <v>11.582622919877943</v>
      </c>
    </row>
    <row r="34" spans="1:66" s="2" customFormat="1" ht="15" x14ac:dyDescent="0.25">
      <c r="A34" s="93"/>
      <c r="B34" s="17" t="s">
        <v>12</v>
      </c>
      <c r="C34" s="35"/>
      <c r="D34" s="28"/>
      <c r="E34" s="45"/>
      <c r="F34" s="43"/>
      <c r="G34" s="54"/>
      <c r="H34" s="50"/>
      <c r="I34" s="45"/>
      <c r="J34" s="43"/>
      <c r="K34" s="54"/>
      <c r="L34" s="50"/>
      <c r="M34" s="45"/>
      <c r="N34" s="43"/>
      <c r="O34" s="54"/>
      <c r="P34" s="50"/>
      <c r="Q34" s="138"/>
      <c r="R34" s="42"/>
      <c r="S34" s="9"/>
      <c r="T34" s="64"/>
      <c r="U34" s="64"/>
      <c r="V34" s="64"/>
    </row>
    <row r="35" spans="1:66" s="2" customFormat="1" ht="15" x14ac:dyDescent="0.25">
      <c r="A35" s="178" t="s">
        <v>133</v>
      </c>
      <c r="B35" s="184" t="s">
        <v>134</v>
      </c>
      <c r="C35" s="91">
        <v>50</v>
      </c>
      <c r="D35" s="106">
        <v>50</v>
      </c>
      <c r="E35" s="90">
        <f>0.33/30*50</f>
        <v>0.55000000000000004</v>
      </c>
      <c r="F35" s="97">
        <v>0.55000000000000004</v>
      </c>
      <c r="G35" s="50">
        <f>0</f>
        <v>0</v>
      </c>
      <c r="H35" s="113">
        <v>0</v>
      </c>
      <c r="I35" s="90">
        <f>0.06/30*50</f>
        <v>0.1</v>
      </c>
      <c r="J35" s="97">
        <v>0.1</v>
      </c>
      <c r="K35" s="50">
        <v>4.3899999999999997</v>
      </c>
      <c r="L35" s="113">
        <v>5.0199999999999996</v>
      </c>
      <c r="M35" s="90">
        <f>1.14/30*50</f>
        <v>1.9</v>
      </c>
      <c r="N35" s="97">
        <v>1.9</v>
      </c>
      <c r="O35" s="90">
        <f>6.6/30*50</f>
        <v>11</v>
      </c>
      <c r="P35" s="97">
        <v>11</v>
      </c>
      <c r="Q35" s="45">
        <f>7.5/30*50</f>
        <v>12.5</v>
      </c>
      <c r="R35" s="43">
        <v>12.5</v>
      </c>
      <c r="BL35" s="258"/>
      <c r="BM35" s="258"/>
      <c r="BN35" s="258"/>
    </row>
    <row r="36" spans="1:66" s="2" customFormat="1" ht="15" x14ac:dyDescent="0.25">
      <c r="A36" s="93" t="s">
        <v>117</v>
      </c>
      <c r="B36" s="14" t="s">
        <v>118</v>
      </c>
      <c r="C36" s="35">
        <v>110</v>
      </c>
      <c r="D36" s="28">
        <v>130</v>
      </c>
      <c r="E36" s="72">
        <f>14.23/100*110</f>
        <v>15.653</v>
      </c>
      <c r="F36" s="71">
        <f>14.23/100*130</f>
        <v>18.499000000000002</v>
      </c>
      <c r="G36" s="74">
        <f>14.32*110/105</f>
        <v>15.001904761904763</v>
      </c>
      <c r="H36" s="73">
        <f>14.32*130/105</f>
        <v>17.729523809523812</v>
      </c>
      <c r="I36" s="72">
        <f>7.27/100*110</f>
        <v>7.9969999999999999</v>
      </c>
      <c r="J36" s="71">
        <f>7.27/100*130</f>
        <v>9.4510000000000005</v>
      </c>
      <c r="K36" s="74">
        <f>0.14*110/105</f>
        <v>0.1466666666666667</v>
      </c>
      <c r="L36" s="73">
        <f>0.14*130/105</f>
        <v>0.17333333333333337</v>
      </c>
      <c r="M36" s="72">
        <f>5/100*110</f>
        <v>5.5</v>
      </c>
      <c r="N36" s="71">
        <f>5/100*130</f>
        <v>6.5</v>
      </c>
      <c r="O36" s="74">
        <f>142/100*110</f>
        <v>156.19999999999999</v>
      </c>
      <c r="P36" s="73">
        <f>142/100*130</f>
        <v>184.6</v>
      </c>
      <c r="Q36" s="45">
        <f>0.79/100*110</f>
        <v>0.86900000000000011</v>
      </c>
      <c r="R36" s="43">
        <f>0.79/100*130</f>
        <v>1.0270000000000001</v>
      </c>
      <c r="S36" s="50"/>
      <c r="T36" s="64"/>
      <c r="U36" s="64"/>
      <c r="V36" s="64"/>
    </row>
    <row r="37" spans="1:66" s="2" customFormat="1" ht="15" x14ac:dyDescent="0.25">
      <c r="A37" s="93" t="s">
        <v>119</v>
      </c>
      <c r="B37" s="14" t="s">
        <v>75</v>
      </c>
      <c r="C37" s="35">
        <v>220</v>
      </c>
      <c r="D37" s="28">
        <v>250</v>
      </c>
      <c r="E37" s="45">
        <f>2.89/150*220</f>
        <v>4.238666666666667</v>
      </c>
      <c r="F37" s="43">
        <f>2.89/150*250</f>
        <v>4.8166666666666673</v>
      </c>
      <c r="G37" s="54">
        <f>C37*0.07/200</f>
        <v>7.7000000000000013E-2</v>
      </c>
      <c r="H37" s="50">
        <f>D37*0.07/200</f>
        <v>8.7499999999999994E-2</v>
      </c>
      <c r="I37" s="45">
        <f>4.2/150*220</f>
        <v>6.16</v>
      </c>
      <c r="J37" s="43">
        <f>4.2/150*250</f>
        <v>7</v>
      </c>
      <c r="K37" s="54">
        <v>0</v>
      </c>
      <c r="L37" s="50">
        <v>0</v>
      </c>
      <c r="M37" s="45">
        <f>21.88/150*220</f>
        <v>32.090666666666671</v>
      </c>
      <c r="N37" s="43">
        <f>21.88/150*250</f>
        <v>36.466666666666669</v>
      </c>
      <c r="O37" s="54">
        <f>137/150*220</f>
        <v>200.93333333333334</v>
      </c>
      <c r="P37" s="50">
        <f>137/150*250</f>
        <v>228.33333333333334</v>
      </c>
      <c r="Q37" s="45">
        <f>6/150*220</f>
        <v>8.8000000000000007</v>
      </c>
      <c r="R37" s="43">
        <f>6/150*250</f>
        <v>10</v>
      </c>
      <c r="S37" s="50"/>
      <c r="T37" s="64"/>
      <c r="U37" s="64"/>
      <c r="V37" s="64"/>
    </row>
    <row r="38" spans="1:66" s="24" customFormat="1" ht="15" x14ac:dyDescent="0.25">
      <c r="A38" s="93" t="s">
        <v>121</v>
      </c>
      <c r="B38" s="14" t="s">
        <v>120</v>
      </c>
      <c r="C38" s="35">
        <v>200</v>
      </c>
      <c r="D38" s="28">
        <v>200</v>
      </c>
      <c r="E38" s="45">
        <v>1.05</v>
      </c>
      <c r="F38" s="43">
        <v>1.05</v>
      </c>
      <c r="G38" s="54">
        <v>0</v>
      </c>
      <c r="H38" s="50">
        <v>0</v>
      </c>
      <c r="I38" s="45">
        <v>0.06</v>
      </c>
      <c r="J38" s="43">
        <v>0.06</v>
      </c>
      <c r="K38" s="54">
        <v>0.06</v>
      </c>
      <c r="L38" s="50">
        <v>0.06</v>
      </c>
      <c r="M38" s="45">
        <v>31.43</v>
      </c>
      <c r="N38" s="43">
        <v>31.43</v>
      </c>
      <c r="O38" s="54">
        <v>130</v>
      </c>
      <c r="P38" s="50">
        <v>130</v>
      </c>
      <c r="Q38" s="45">
        <v>0.8</v>
      </c>
      <c r="R38" s="43">
        <v>0.8</v>
      </c>
      <c r="S38" s="50"/>
      <c r="T38" s="257"/>
      <c r="U38" s="257"/>
      <c r="V38" s="257"/>
    </row>
    <row r="39" spans="1:66" s="2" customFormat="1" ht="15" x14ac:dyDescent="0.25">
      <c r="A39" s="93"/>
      <c r="B39" s="14" t="s">
        <v>35</v>
      </c>
      <c r="C39" s="35">
        <v>50</v>
      </c>
      <c r="D39" s="28">
        <v>50</v>
      </c>
      <c r="E39" s="45">
        <v>3.85</v>
      </c>
      <c r="F39" s="43">
        <v>3.85</v>
      </c>
      <c r="G39" s="54">
        <v>0</v>
      </c>
      <c r="H39" s="50">
        <v>0</v>
      </c>
      <c r="I39" s="45">
        <v>1.5</v>
      </c>
      <c r="J39" s="43">
        <v>1.5</v>
      </c>
      <c r="K39" s="54">
        <v>0.5</v>
      </c>
      <c r="L39" s="50">
        <v>0.5</v>
      </c>
      <c r="M39" s="45">
        <v>25.05</v>
      </c>
      <c r="N39" s="43">
        <v>25.05</v>
      </c>
      <c r="O39" s="54">
        <v>129.5</v>
      </c>
      <c r="P39" s="50">
        <v>129.5</v>
      </c>
      <c r="Q39" s="45">
        <v>0</v>
      </c>
      <c r="R39" s="43">
        <v>0</v>
      </c>
      <c r="S39" s="50"/>
      <c r="T39" s="64"/>
      <c r="U39" s="64"/>
      <c r="V39" s="64"/>
    </row>
    <row r="40" spans="1:66" s="2" customFormat="1" ht="15" x14ac:dyDescent="0.25">
      <c r="A40" s="93"/>
      <c r="B40" s="14" t="s">
        <v>13</v>
      </c>
      <c r="C40" s="35">
        <v>30</v>
      </c>
      <c r="D40" s="28">
        <v>40</v>
      </c>
      <c r="E40" s="45">
        <f>6.6/100*30</f>
        <v>1.98</v>
      </c>
      <c r="F40" s="43">
        <f>6.6/100*40</f>
        <v>2.64</v>
      </c>
      <c r="G40" s="54">
        <v>0</v>
      </c>
      <c r="H40" s="50">
        <f>D40*0</f>
        <v>0</v>
      </c>
      <c r="I40" s="45">
        <f>1.2/100*30</f>
        <v>0.36</v>
      </c>
      <c r="J40" s="43">
        <f>1.2/100*40</f>
        <v>0.48</v>
      </c>
      <c r="K40" s="54">
        <v>0</v>
      </c>
      <c r="L40" s="50">
        <v>0</v>
      </c>
      <c r="M40" s="45">
        <f>33.4/100*30</f>
        <v>10.02</v>
      </c>
      <c r="N40" s="43">
        <f>33.4/100*40</f>
        <v>13.36</v>
      </c>
      <c r="O40" s="54">
        <f>174/100*30</f>
        <v>52.2</v>
      </c>
      <c r="P40" s="50">
        <f>174/100*40</f>
        <v>69.599999999999994</v>
      </c>
      <c r="Q40" s="45">
        <v>0</v>
      </c>
      <c r="R40" s="43">
        <v>0</v>
      </c>
      <c r="S40" s="50"/>
      <c r="T40" s="64"/>
      <c r="U40" s="64"/>
      <c r="V40" s="64"/>
    </row>
    <row r="41" spans="1:66" s="2" customFormat="1" ht="15" x14ac:dyDescent="0.25">
      <c r="A41" s="179"/>
      <c r="B41" s="23" t="s">
        <v>7</v>
      </c>
      <c r="C41" s="36">
        <f>C36+C37+C38+C39+C40+C35</f>
        <v>660</v>
      </c>
      <c r="D41" s="48">
        <f>D36+D37+D38+D39+D40+D35</f>
        <v>720</v>
      </c>
      <c r="E41" s="46">
        <f>SUM(E35:E40)</f>
        <v>27.321666666666669</v>
      </c>
      <c r="F41" s="44">
        <f>F36+F37+F38+F39+F40+F35</f>
        <v>31.405666666666672</v>
      </c>
      <c r="G41" s="51">
        <v>0.08</v>
      </c>
      <c r="H41" s="62">
        <f>SUM(H36:H40)</f>
        <v>17.81702380952381</v>
      </c>
      <c r="I41" s="46">
        <f>SUM(I35:I40)</f>
        <v>16.177</v>
      </c>
      <c r="J41" s="44">
        <f>J36+J37+J38+J39+J40+J35</f>
        <v>18.591000000000001</v>
      </c>
      <c r="K41" s="51">
        <f>SUM(K36:K40)</f>
        <v>0.70666666666666667</v>
      </c>
      <c r="L41" s="61">
        <v>1.04</v>
      </c>
      <c r="M41" s="46">
        <f>SUM(M35:M40)</f>
        <v>105.99066666666667</v>
      </c>
      <c r="N41" s="44">
        <f>N36+N37+N38+N39+N40+N35</f>
        <v>114.70666666666668</v>
      </c>
      <c r="O41" s="51">
        <f>O36+O37+O38+O39+O40+O35</f>
        <v>679.83333333333337</v>
      </c>
      <c r="P41" s="62">
        <f>SUM(P35:P40)</f>
        <v>753.03333333333342</v>
      </c>
      <c r="Q41" s="46">
        <f>SUM(Q35:Q40)</f>
        <v>22.969000000000001</v>
      </c>
      <c r="R41" s="44">
        <f>SUM(R35:R40)</f>
        <v>24.327000000000002</v>
      </c>
      <c r="S41" s="62"/>
      <c r="T41" s="258">
        <f>(O41+O44)/O45*100</f>
        <v>29.038542927544924</v>
      </c>
      <c r="U41" s="258"/>
      <c r="V41" s="258">
        <f>(P41+P44)/P45*100</f>
        <v>27.538876131156474</v>
      </c>
    </row>
    <row r="42" spans="1:66" s="24" customFormat="1" ht="14.25" customHeight="1" x14ac:dyDescent="0.25">
      <c r="A42" s="93"/>
      <c r="B42" s="17" t="s">
        <v>14</v>
      </c>
      <c r="C42" s="35"/>
      <c r="D42" s="28"/>
      <c r="E42" s="45"/>
      <c r="F42" s="43"/>
      <c r="G42" s="54"/>
      <c r="H42" s="50"/>
      <c r="I42" s="45"/>
      <c r="J42" s="43"/>
      <c r="K42" s="54"/>
      <c r="L42" s="50"/>
      <c r="M42" s="45"/>
      <c r="N42" s="43"/>
      <c r="O42" s="54"/>
      <c r="P42" s="50"/>
      <c r="Q42" s="138"/>
      <c r="R42" s="42"/>
      <c r="S42" s="9"/>
      <c r="T42" s="257"/>
      <c r="U42" s="257"/>
      <c r="V42" s="257"/>
    </row>
    <row r="43" spans="1:66" s="24" customFormat="1" ht="15" x14ac:dyDescent="0.25">
      <c r="A43" s="93"/>
      <c r="B43" s="14" t="s">
        <v>293</v>
      </c>
      <c r="C43" s="35">
        <v>150</v>
      </c>
      <c r="D43" s="28">
        <v>180</v>
      </c>
      <c r="E43" s="45">
        <f>5/100*150</f>
        <v>7.5</v>
      </c>
      <c r="F43" s="43">
        <f>5/100*180</f>
        <v>9</v>
      </c>
      <c r="G43" s="54">
        <v>8.2100000000000009</v>
      </c>
      <c r="H43" s="50">
        <v>8.2080000000000002</v>
      </c>
      <c r="I43" s="45">
        <f>3.2/100*150</f>
        <v>4.8</v>
      </c>
      <c r="J43" s="43">
        <f>3.2/100*180</f>
        <v>5.76</v>
      </c>
      <c r="K43" s="54">
        <v>0</v>
      </c>
      <c r="L43" s="50">
        <v>0</v>
      </c>
      <c r="M43" s="45">
        <f>3.5/100*150</f>
        <v>5.2500000000000009</v>
      </c>
      <c r="N43" s="43">
        <f>3.5/100*180</f>
        <v>6.3000000000000007</v>
      </c>
      <c r="O43" s="54">
        <f>68/100*150</f>
        <v>102.00000000000001</v>
      </c>
      <c r="P43" s="50">
        <f>68/100*180</f>
        <v>122.4</v>
      </c>
      <c r="Q43" s="45">
        <f>0.6/100*150</f>
        <v>0.9</v>
      </c>
      <c r="R43" s="43">
        <f>0.6/100*180</f>
        <v>1.08</v>
      </c>
      <c r="S43" s="50"/>
      <c r="T43" s="257"/>
      <c r="U43" s="257"/>
      <c r="V43" s="257"/>
    </row>
    <row r="44" spans="1:66" s="2" customFormat="1" ht="15" x14ac:dyDescent="0.25">
      <c r="A44" s="133"/>
      <c r="B44" s="23" t="s">
        <v>7</v>
      </c>
      <c r="C44" s="36">
        <f>C43</f>
        <v>150</v>
      </c>
      <c r="D44" s="48">
        <f>D43</f>
        <v>180</v>
      </c>
      <c r="E44" s="46">
        <f t="shared" ref="E44:R44" si="1">E43</f>
        <v>7.5</v>
      </c>
      <c r="F44" s="53">
        <v>8.2100000000000009</v>
      </c>
      <c r="G44" s="249">
        <v>8.2100000000000009</v>
      </c>
      <c r="H44" s="62">
        <f t="shared" si="1"/>
        <v>8.2080000000000002</v>
      </c>
      <c r="I44" s="46">
        <f t="shared" si="1"/>
        <v>4.8</v>
      </c>
      <c r="J44" s="53">
        <v>3.01</v>
      </c>
      <c r="K44" s="51">
        <f t="shared" si="1"/>
        <v>0</v>
      </c>
      <c r="L44" s="62">
        <v>0</v>
      </c>
      <c r="M44" s="46">
        <f t="shared" si="1"/>
        <v>5.2500000000000009</v>
      </c>
      <c r="N44" s="53">
        <v>11.81</v>
      </c>
      <c r="O44" s="249">
        <v>104.64</v>
      </c>
      <c r="P44" s="62">
        <f t="shared" si="1"/>
        <v>122.4</v>
      </c>
      <c r="Q44" s="46">
        <f t="shared" si="1"/>
        <v>0.9</v>
      </c>
      <c r="R44" s="44">
        <f t="shared" si="1"/>
        <v>1.08</v>
      </c>
      <c r="S44" s="62"/>
      <c r="T44" s="64"/>
      <c r="U44" s="64"/>
      <c r="V44" s="64"/>
    </row>
    <row r="45" spans="1:66" s="2" customFormat="1" ht="15" customHeight="1" thickBot="1" x14ac:dyDescent="0.3">
      <c r="A45" s="134"/>
      <c r="B45" s="25" t="s">
        <v>15</v>
      </c>
      <c r="C45" s="38">
        <f t="shared" ref="C45:R45" si="2">C29+C33+C41+C44+C19</f>
        <v>2715</v>
      </c>
      <c r="D45" s="29">
        <f t="shared" si="2"/>
        <v>3095</v>
      </c>
      <c r="E45" s="39">
        <f>E29+E33+E41+E44+E19</f>
        <v>92.688500000000005</v>
      </c>
      <c r="F45" s="47">
        <f t="shared" si="2"/>
        <v>110.58916666666669</v>
      </c>
      <c r="G45" s="41">
        <f t="shared" si="2"/>
        <v>23.68</v>
      </c>
      <c r="H45" s="70">
        <f t="shared" si="2"/>
        <v>41.435023809523813</v>
      </c>
      <c r="I45" s="39">
        <f t="shared" si="2"/>
        <v>73.980999999999995</v>
      </c>
      <c r="J45" s="47">
        <f t="shared" si="2"/>
        <v>84.036500000000004</v>
      </c>
      <c r="K45" s="41">
        <f t="shared" si="2"/>
        <v>10.946833333333334</v>
      </c>
      <c r="L45" s="70">
        <f t="shared" si="2"/>
        <v>12.899999999999999</v>
      </c>
      <c r="M45" s="39">
        <f t="shared" si="2"/>
        <v>418.00783333333334</v>
      </c>
      <c r="N45" s="47">
        <f t="shared" si="2"/>
        <v>495.30183333333338</v>
      </c>
      <c r="O45" s="41">
        <f t="shared" si="2"/>
        <v>2701.49</v>
      </c>
      <c r="P45" s="70">
        <f t="shared" si="2"/>
        <v>3178.9000000000005</v>
      </c>
      <c r="Q45" s="39">
        <f t="shared" si="2"/>
        <v>188.76916666666665</v>
      </c>
      <c r="R45" s="47">
        <f t="shared" si="2"/>
        <v>195.88133333333334</v>
      </c>
      <c r="S45" s="62"/>
      <c r="T45" s="258">
        <f>T19+T29+T33+T41</f>
        <v>100</v>
      </c>
      <c r="U45" s="258"/>
      <c r="V45" s="258">
        <f>V19+V29+V33+V41</f>
        <v>99.999999999999986</v>
      </c>
    </row>
    <row r="46" spans="1:66" s="2" customFormat="1" ht="15" x14ac:dyDescent="0.25">
      <c r="A46" s="135"/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63"/>
      <c r="Q46" s="63"/>
      <c r="R46" s="63"/>
      <c r="S46" s="63"/>
      <c r="T46" s="64"/>
      <c r="U46" s="64"/>
      <c r="V46" s="64"/>
    </row>
    <row r="47" spans="1:66" s="2" customFormat="1" ht="15" x14ac:dyDescent="0.25">
      <c r="A47" s="135"/>
      <c r="B47" s="294" t="s">
        <v>106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18"/>
      <c r="T47" s="64"/>
      <c r="U47" s="64"/>
      <c r="V47" s="64"/>
    </row>
    <row r="48" spans="1:66" s="2" customFormat="1" ht="15" customHeight="1" x14ac:dyDescent="0.25">
      <c r="A48" s="135"/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17"/>
      <c r="T48" s="64"/>
      <c r="U48" s="64"/>
      <c r="V48" s="64"/>
    </row>
    <row r="49" spans="1:22" s="2" customFormat="1" ht="15" x14ac:dyDescent="0.25">
      <c r="A49" s="64"/>
      <c r="C49" s="63"/>
      <c r="D49" s="64"/>
      <c r="E49" s="64"/>
      <c r="F49" s="64"/>
      <c r="G49" s="64"/>
      <c r="H49" s="64"/>
      <c r="I49" s="64"/>
      <c r="J49" s="63"/>
      <c r="K49" s="63"/>
      <c r="L49" s="63"/>
      <c r="M49" s="63"/>
      <c r="N49" s="63"/>
      <c r="O49" s="63"/>
      <c r="P49" s="64"/>
      <c r="T49" s="64"/>
      <c r="U49" s="64"/>
      <c r="V49" s="64"/>
    </row>
    <row r="50" spans="1:22" s="2" customFormat="1" ht="15" x14ac:dyDescent="0.25">
      <c r="A50" s="64"/>
      <c r="C50" s="63"/>
      <c r="D50" s="64"/>
      <c r="E50" s="64"/>
      <c r="F50" s="64"/>
      <c r="G50" s="64"/>
      <c r="H50" s="64"/>
      <c r="I50" s="64"/>
      <c r="J50" s="63"/>
      <c r="K50" s="63"/>
      <c r="L50" s="63"/>
      <c r="M50" s="63"/>
      <c r="N50" s="63"/>
      <c r="O50" s="63"/>
      <c r="P50" s="64"/>
      <c r="T50" s="64"/>
      <c r="U50" s="64"/>
      <c r="V50" s="64"/>
    </row>
    <row r="51" spans="1:22" s="2" customFormat="1" ht="15" x14ac:dyDescent="0.25">
      <c r="A51" s="64"/>
      <c r="C51" s="63"/>
      <c r="D51" s="64"/>
      <c r="E51" s="64"/>
      <c r="F51" s="64"/>
      <c r="G51" s="64"/>
      <c r="H51" s="64"/>
      <c r="I51" s="64"/>
      <c r="J51" s="63"/>
      <c r="K51" s="63"/>
      <c r="L51" s="63"/>
      <c r="M51" s="63"/>
      <c r="N51" s="63"/>
      <c r="O51" s="63"/>
      <c r="P51" s="64"/>
      <c r="T51" s="64"/>
      <c r="U51" s="64"/>
      <c r="V51" s="64"/>
    </row>
    <row r="52" spans="1:22" s="2" customFormat="1" ht="15" x14ac:dyDescent="0.25">
      <c r="A52" s="64"/>
      <c r="C52" s="63"/>
      <c r="D52" s="64"/>
      <c r="E52" s="64"/>
      <c r="F52" s="64"/>
      <c r="G52" s="64"/>
      <c r="H52" s="64"/>
      <c r="I52" s="64"/>
      <c r="J52" s="63"/>
      <c r="K52" s="63"/>
      <c r="L52" s="63"/>
      <c r="M52" s="63"/>
      <c r="N52" s="63"/>
      <c r="O52" s="63"/>
      <c r="P52" s="64"/>
      <c r="T52" s="64"/>
      <c r="U52" s="64"/>
      <c r="V52" s="64"/>
    </row>
    <row r="53" spans="1:22" s="2" customFormat="1" ht="15" x14ac:dyDescent="0.25">
      <c r="A53" s="64"/>
      <c r="C53" s="63"/>
      <c r="D53" s="64"/>
      <c r="E53" s="64"/>
      <c r="F53" s="64"/>
      <c r="G53" s="64"/>
      <c r="H53" s="64"/>
      <c r="I53" s="64"/>
      <c r="J53" s="63"/>
      <c r="K53" s="63"/>
      <c r="L53" s="63"/>
      <c r="M53" s="63"/>
      <c r="N53" s="63"/>
      <c r="O53" s="63"/>
      <c r="P53" s="64"/>
      <c r="T53" s="64"/>
      <c r="U53" s="64"/>
      <c r="V53" s="64"/>
    </row>
    <row r="54" spans="1:22" s="2" customFormat="1" ht="15" x14ac:dyDescent="0.25">
      <c r="A54" s="64"/>
      <c r="C54" s="63"/>
      <c r="D54" s="64"/>
      <c r="E54" s="64"/>
      <c r="F54" s="64"/>
      <c r="G54" s="64"/>
      <c r="H54" s="64"/>
      <c r="I54" s="64"/>
      <c r="J54" s="63"/>
      <c r="K54" s="63"/>
      <c r="L54" s="63"/>
      <c r="M54" s="63"/>
      <c r="N54" s="63"/>
      <c r="O54" s="63"/>
      <c r="P54" s="64"/>
      <c r="T54" s="64"/>
      <c r="U54" s="64"/>
      <c r="V54" s="64"/>
    </row>
    <row r="55" spans="1:22" s="2" customFormat="1" ht="15" x14ac:dyDescent="0.25">
      <c r="A55" s="64"/>
      <c r="C55" s="63"/>
      <c r="D55" s="64"/>
      <c r="E55" s="64"/>
      <c r="F55" s="64"/>
      <c r="G55" s="64"/>
      <c r="H55" s="64"/>
      <c r="I55" s="64"/>
      <c r="J55" s="63"/>
      <c r="K55" s="63"/>
      <c r="L55" s="63"/>
      <c r="M55" s="63"/>
      <c r="N55" s="63"/>
      <c r="O55" s="63"/>
      <c r="P55" s="64"/>
      <c r="T55" s="64"/>
      <c r="U55" s="64"/>
      <c r="V55" s="64"/>
    </row>
    <row r="56" spans="1:22" s="2" customFormat="1" ht="15" x14ac:dyDescent="0.25">
      <c r="A56" s="64"/>
      <c r="C56" s="63"/>
      <c r="D56" s="64"/>
      <c r="E56" s="64"/>
      <c r="F56" s="64"/>
      <c r="G56" s="64"/>
      <c r="H56" s="64"/>
      <c r="I56" s="64"/>
      <c r="J56" s="63"/>
      <c r="K56" s="63"/>
      <c r="L56" s="63"/>
      <c r="M56" s="63"/>
      <c r="N56" s="63"/>
      <c r="O56" s="63"/>
      <c r="P56" s="64"/>
      <c r="T56" s="64"/>
      <c r="U56" s="64"/>
      <c r="V56" s="64"/>
    </row>
    <row r="57" spans="1:22" s="2" customFormat="1" ht="15" x14ac:dyDescent="0.25">
      <c r="A57" s="64"/>
      <c r="C57" s="63"/>
      <c r="D57" s="64"/>
      <c r="E57" s="64"/>
      <c r="F57" s="64"/>
      <c r="G57" s="64"/>
      <c r="H57" s="64"/>
      <c r="I57" s="64"/>
      <c r="J57" s="63"/>
      <c r="K57" s="63"/>
      <c r="L57" s="63"/>
      <c r="M57" s="63"/>
      <c r="N57" s="63"/>
      <c r="O57" s="63"/>
      <c r="P57" s="64"/>
      <c r="T57" s="64"/>
      <c r="U57" s="64"/>
      <c r="V57" s="64"/>
    </row>
    <row r="58" spans="1:22" s="2" customFormat="1" ht="15" x14ac:dyDescent="0.25">
      <c r="A58" s="64"/>
      <c r="C58" s="63"/>
      <c r="D58" s="64"/>
      <c r="E58" s="64"/>
      <c r="F58" s="64"/>
      <c r="G58" s="64"/>
      <c r="H58" s="64"/>
      <c r="I58" s="64"/>
      <c r="J58" s="63"/>
      <c r="K58" s="63"/>
      <c r="L58" s="63"/>
      <c r="M58" s="63"/>
      <c r="N58" s="63"/>
      <c r="O58" s="63"/>
      <c r="P58" s="64"/>
      <c r="T58" s="64"/>
      <c r="U58" s="64"/>
      <c r="V58" s="64"/>
    </row>
    <row r="59" spans="1:22" s="2" customFormat="1" ht="15" x14ac:dyDescent="0.25">
      <c r="A59" s="64"/>
      <c r="C59" s="63"/>
      <c r="D59" s="64"/>
      <c r="E59" s="64"/>
      <c r="F59" s="64"/>
      <c r="G59" s="64"/>
      <c r="H59" s="64"/>
      <c r="I59" s="64"/>
      <c r="J59" s="63"/>
      <c r="K59" s="63"/>
      <c r="L59" s="63"/>
      <c r="M59" s="63"/>
      <c r="N59" s="63"/>
      <c r="O59" s="63"/>
      <c r="P59" s="64"/>
      <c r="T59" s="64"/>
      <c r="U59" s="64"/>
      <c r="V59" s="64"/>
    </row>
    <row r="60" spans="1:22" s="2" customFormat="1" ht="15" x14ac:dyDescent="0.25">
      <c r="A60" s="64"/>
      <c r="C60" s="63"/>
      <c r="D60" s="64"/>
      <c r="E60" s="64"/>
      <c r="F60" s="64"/>
      <c r="G60" s="64"/>
      <c r="H60" s="64"/>
      <c r="I60" s="64"/>
      <c r="J60" s="63"/>
      <c r="K60" s="63"/>
      <c r="L60" s="63"/>
      <c r="M60" s="63"/>
      <c r="N60" s="63"/>
      <c r="O60" s="63"/>
      <c r="P60" s="64"/>
      <c r="T60" s="64"/>
      <c r="U60" s="64"/>
      <c r="V60" s="64"/>
    </row>
    <row r="61" spans="1:22" s="2" customFormat="1" ht="15" x14ac:dyDescent="0.25">
      <c r="A61" s="64"/>
      <c r="C61" s="63"/>
      <c r="D61" s="64"/>
      <c r="E61" s="64"/>
      <c r="F61" s="64"/>
      <c r="G61" s="64"/>
      <c r="H61" s="64"/>
      <c r="I61" s="64"/>
      <c r="J61" s="63"/>
      <c r="K61" s="63"/>
      <c r="L61" s="63"/>
      <c r="M61" s="63"/>
      <c r="N61" s="63"/>
      <c r="O61" s="63"/>
      <c r="P61" s="64"/>
      <c r="T61" s="64"/>
      <c r="U61" s="64"/>
      <c r="V61" s="64"/>
    </row>
    <row r="62" spans="1:22" s="2" customFormat="1" ht="15" x14ac:dyDescent="0.25">
      <c r="A62" s="64"/>
      <c r="C62" s="63"/>
      <c r="D62" s="64"/>
      <c r="E62" s="64"/>
      <c r="F62" s="64"/>
      <c r="G62" s="64"/>
      <c r="H62" s="64"/>
      <c r="I62" s="64"/>
      <c r="J62" s="63"/>
      <c r="K62" s="63"/>
      <c r="L62" s="63"/>
      <c r="M62" s="63"/>
      <c r="N62" s="63"/>
      <c r="O62" s="63"/>
      <c r="P62" s="64"/>
      <c r="T62" s="64"/>
      <c r="U62" s="64"/>
      <c r="V62" s="64"/>
    </row>
    <row r="63" spans="1:22" s="2" customFormat="1" ht="15" x14ac:dyDescent="0.25">
      <c r="A63" s="64"/>
      <c r="C63" s="63"/>
      <c r="D63" s="64"/>
      <c r="E63" s="64"/>
      <c r="F63" s="64"/>
      <c r="G63" s="64"/>
      <c r="H63" s="64"/>
      <c r="I63" s="64"/>
      <c r="J63" s="63"/>
      <c r="K63" s="63"/>
      <c r="L63" s="63"/>
      <c r="M63" s="63"/>
      <c r="N63" s="63"/>
      <c r="O63" s="63"/>
      <c r="P63" s="64"/>
      <c r="T63" s="64"/>
      <c r="U63" s="64"/>
      <c r="V63" s="64"/>
    </row>
    <row r="64" spans="1:22" s="2" customFormat="1" ht="15" x14ac:dyDescent="0.25">
      <c r="A64" s="64"/>
      <c r="C64" s="63"/>
      <c r="D64" s="64"/>
      <c r="E64" s="64"/>
      <c r="F64" s="64"/>
      <c r="G64" s="64"/>
      <c r="H64" s="64"/>
      <c r="I64" s="64"/>
      <c r="J64" s="63"/>
      <c r="K64" s="63"/>
      <c r="L64" s="63"/>
      <c r="M64" s="63"/>
      <c r="N64" s="63"/>
      <c r="O64" s="63"/>
      <c r="P64" s="64"/>
      <c r="T64" s="64"/>
      <c r="U64" s="64"/>
      <c r="V64" s="64"/>
    </row>
    <row r="65" spans="1:22" s="2" customFormat="1" ht="15" x14ac:dyDescent="0.25">
      <c r="A65" s="64"/>
      <c r="C65" s="63"/>
      <c r="D65" s="64"/>
      <c r="E65" s="64"/>
      <c r="F65" s="64"/>
      <c r="G65" s="64"/>
      <c r="H65" s="64"/>
      <c r="I65" s="64"/>
      <c r="J65" s="63"/>
      <c r="K65" s="63"/>
      <c r="L65" s="63"/>
      <c r="M65" s="63"/>
      <c r="N65" s="63"/>
      <c r="O65" s="63"/>
      <c r="P65" s="64"/>
      <c r="T65" s="64"/>
      <c r="U65" s="64"/>
      <c r="V65" s="64"/>
    </row>
    <row r="66" spans="1:22" s="2" customFormat="1" ht="15" x14ac:dyDescent="0.25">
      <c r="A66" s="64"/>
      <c r="C66" s="63"/>
      <c r="D66" s="64"/>
      <c r="E66" s="64"/>
      <c r="F66" s="64"/>
      <c r="G66" s="64"/>
      <c r="H66" s="64"/>
      <c r="I66" s="64"/>
      <c r="J66" s="63"/>
      <c r="K66" s="63"/>
      <c r="L66" s="63"/>
      <c r="M66" s="63"/>
      <c r="N66" s="63"/>
      <c r="O66" s="63"/>
      <c r="P66" s="64"/>
      <c r="T66" s="64"/>
      <c r="U66" s="64"/>
      <c r="V66" s="64"/>
    </row>
    <row r="67" spans="1:22" s="2" customFormat="1" ht="15" x14ac:dyDescent="0.25">
      <c r="A67" s="64"/>
      <c r="C67" s="63"/>
      <c r="D67" s="64"/>
      <c r="E67" s="64"/>
      <c r="F67" s="64"/>
      <c r="G67" s="64"/>
      <c r="H67" s="64"/>
      <c r="I67" s="64"/>
      <c r="J67" s="63"/>
      <c r="K67" s="63"/>
      <c r="L67" s="63"/>
      <c r="M67" s="63"/>
      <c r="N67" s="63"/>
      <c r="O67" s="63"/>
      <c r="P67" s="64"/>
      <c r="T67" s="64"/>
      <c r="U67" s="64"/>
      <c r="V67" s="64"/>
    </row>
    <row r="68" spans="1:22" s="2" customFormat="1" ht="15" x14ac:dyDescent="0.25">
      <c r="A68" s="64"/>
      <c r="C68" s="63"/>
      <c r="D68" s="64"/>
      <c r="E68" s="64"/>
      <c r="F68" s="64"/>
      <c r="G68" s="64"/>
      <c r="H68" s="64"/>
      <c r="I68" s="64"/>
      <c r="J68" s="63"/>
      <c r="K68" s="63"/>
      <c r="L68" s="63"/>
      <c r="M68" s="63"/>
      <c r="N68" s="63"/>
      <c r="O68" s="63"/>
      <c r="P68" s="64"/>
      <c r="T68" s="64"/>
      <c r="U68" s="64"/>
      <c r="V68" s="64"/>
    </row>
    <row r="69" spans="1:22" s="2" customFormat="1" ht="15" x14ac:dyDescent="0.25">
      <c r="A69" s="64"/>
      <c r="C69" s="63"/>
      <c r="D69" s="64"/>
      <c r="E69" s="64"/>
      <c r="F69" s="64"/>
      <c r="G69" s="64"/>
      <c r="H69" s="64"/>
      <c r="I69" s="64"/>
      <c r="J69" s="63"/>
      <c r="K69" s="63"/>
      <c r="L69" s="63"/>
      <c r="M69" s="63"/>
      <c r="N69" s="63"/>
      <c r="O69" s="63"/>
      <c r="P69" s="64"/>
      <c r="T69" s="64"/>
      <c r="U69" s="64"/>
      <c r="V69" s="64"/>
    </row>
    <row r="70" spans="1:22" s="2" customFormat="1" ht="15" x14ac:dyDescent="0.25">
      <c r="A70" s="64"/>
      <c r="C70" s="63"/>
      <c r="D70" s="64"/>
      <c r="E70" s="64"/>
      <c r="F70" s="64"/>
      <c r="G70" s="64"/>
      <c r="H70" s="64"/>
      <c r="I70" s="64"/>
      <c r="J70" s="63"/>
      <c r="K70" s="63"/>
      <c r="L70" s="63"/>
      <c r="M70" s="63"/>
      <c r="N70" s="63"/>
      <c r="O70" s="63"/>
      <c r="P70" s="64"/>
      <c r="T70" s="64"/>
      <c r="U70" s="64"/>
      <c r="V70" s="64"/>
    </row>
    <row r="71" spans="1:22" s="2" customFormat="1" ht="15" x14ac:dyDescent="0.25">
      <c r="A71" s="64"/>
      <c r="C71" s="63"/>
      <c r="D71" s="64"/>
      <c r="E71" s="64"/>
      <c r="F71" s="64"/>
      <c r="G71" s="64"/>
      <c r="H71" s="64"/>
      <c r="I71" s="64"/>
      <c r="J71" s="63"/>
      <c r="K71" s="63"/>
      <c r="L71" s="63"/>
      <c r="M71" s="63"/>
      <c r="N71" s="63"/>
      <c r="O71" s="63"/>
      <c r="P71" s="64"/>
      <c r="T71" s="64"/>
      <c r="U71" s="64"/>
      <c r="V71" s="64"/>
    </row>
    <row r="72" spans="1:22" s="2" customFormat="1" ht="15" x14ac:dyDescent="0.25">
      <c r="A72" s="64"/>
      <c r="C72" s="63"/>
      <c r="D72" s="64"/>
      <c r="E72" s="64"/>
      <c r="F72" s="64"/>
      <c r="G72" s="64"/>
      <c r="H72" s="64"/>
      <c r="I72" s="64"/>
      <c r="J72" s="63"/>
      <c r="K72" s="63"/>
      <c r="L72" s="63"/>
      <c r="M72" s="63"/>
      <c r="N72" s="63"/>
      <c r="O72" s="63"/>
      <c r="P72" s="64"/>
      <c r="T72" s="64"/>
      <c r="U72" s="64"/>
      <c r="V72" s="64"/>
    </row>
    <row r="73" spans="1:22" s="2" customFormat="1" ht="15" x14ac:dyDescent="0.25">
      <c r="A73" s="64"/>
      <c r="C73" s="63"/>
      <c r="D73" s="64"/>
      <c r="E73" s="64"/>
      <c r="F73" s="64"/>
      <c r="G73" s="64"/>
      <c r="H73" s="64"/>
      <c r="I73" s="64"/>
      <c r="J73" s="63"/>
      <c r="K73" s="63"/>
      <c r="L73" s="63"/>
      <c r="M73" s="63"/>
      <c r="N73" s="63"/>
      <c r="O73" s="63"/>
      <c r="P73" s="64"/>
      <c r="T73" s="64"/>
      <c r="U73" s="64"/>
      <c r="V73" s="64"/>
    </row>
    <row r="74" spans="1:22" s="2" customFormat="1" ht="15" x14ac:dyDescent="0.25">
      <c r="A74" s="64"/>
      <c r="C74" s="63"/>
      <c r="D74" s="64"/>
      <c r="E74" s="64"/>
      <c r="F74" s="64"/>
      <c r="G74" s="64"/>
      <c r="H74" s="64"/>
      <c r="I74" s="64"/>
      <c r="J74" s="63"/>
      <c r="K74" s="63"/>
      <c r="L74" s="63"/>
      <c r="M74" s="63"/>
      <c r="N74" s="63"/>
      <c r="O74" s="63"/>
      <c r="P74" s="64"/>
      <c r="T74" s="64"/>
      <c r="U74" s="64"/>
      <c r="V74" s="64"/>
    </row>
    <row r="75" spans="1:22" s="2" customFormat="1" ht="15" x14ac:dyDescent="0.25">
      <c r="A75" s="64"/>
      <c r="C75" s="63"/>
      <c r="D75" s="64"/>
      <c r="E75" s="64"/>
      <c r="F75" s="64"/>
      <c r="G75" s="64"/>
      <c r="H75" s="64"/>
      <c r="I75" s="64"/>
      <c r="J75" s="63"/>
      <c r="K75" s="63"/>
      <c r="L75" s="63"/>
      <c r="M75" s="63"/>
      <c r="N75" s="63"/>
      <c r="O75" s="63"/>
      <c r="P75" s="64"/>
      <c r="T75" s="64"/>
      <c r="U75" s="64"/>
      <c r="V75" s="64"/>
    </row>
    <row r="76" spans="1:22" s="2" customFormat="1" ht="15" x14ac:dyDescent="0.25">
      <c r="A76" s="64"/>
      <c r="C76" s="63"/>
      <c r="D76" s="64"/>
      <c r="E76" s="64"/>
      <c r="F76" s="64"/>
      <c r="G76" s="64"/>
      <c r="H76" s="64"/>
      <c r="I76" s="64"/>
      <c r="J76" s="63"/>
      <c r="K76" s="63"/>
      <c r="L76" s="63"/>
      <c r="M76" s="63"/>
      <c r="N76" s="63"/>
      <c r="O76" s="63"/>
      <c r="P76" s="64"/>
      <c r="T76" s="64"/>
      <c r="U76" s="64"/>
      <c r="V76" s="64"/>
    </row>
    <row r="77" spans="1:22" s="2" customFormat="1" ht="15" x14ac:dyDescent="0.25">
      <c r="A77" s="64"/>
      <c r="C77" s="63"/>
      <c r="D77" s="64"/>
      <c r="E77" s="64"/>
      <c r="F77" s="64"/>
      <c r="G77" s="64"/>
      <c r="H77" s="64"/>
      <c r="I77" s="64"/>
      <c r="J77" s="63"/>
      <c r="K77" s="63"/>
      <c r="L77" s="63"/>
      <c r="M77" s="63"/>
      <c r="N77" s="63"/>
      <c r="O77" s="63"/>
      <c r="P77" s="64"/>
      <c r="T77" s="64"/>
      <c r="U77" s="64"/>
      <c r="V77" s="64"/>
    </row>
    <row r="78" spans="1:22" s="2" customFormat="1" ht="15" x14ac:dyDescent="0.25">
      <c r="A78" s="64"/>
      <c r="C78" s="63"/>
      <c r="D78" s="64"/>
      <c r="E78" s="64"/>
      <c r="F78" s="64"/>
      <c r="G78" s="64"/>
      <c r="H78" s="64"/>
      <c r="I78" s="64"/>
      <c r="J78" s="63"/>
      <c r="K78" s="63"/>
      <c r="L78" s="63"/>
      <c r="M78" s="63"/>
      <c r="N78" s="63"/>
      <c r="O78" s="63"/>
      <c r="P78" s="64"/>
      <c r="T78" s="64"/>
      <c r="U78" s="64"/>
      <c r="V78" s="64"/>
    </row>
    <row r="79" spans="1:22" s="2" customFormat="1" ht="15" x14ac:dyDescent="0.25">
      <c r="A79" s="64"/>
      <c r="C79" s="63"/>
      <c r="D79" s="64"/>
      <c r="E79" s="64"/>
      <c r="F79" s="64"/>
      <c r="G79" s="64"/>
      <c r="H79" s="64"/>
      <c r="I79" s="64"/>
      <c r="J79" s="63"/>
      <c r="K79" s="63"/>
      <c r="L79" s="63"/>
      <c r="M79" s="63"/>
      <c r="N79" s="63"/>
      <c r="O79" s="63"/>
      <c r="P79" s="64"/>
      <c r="T79" s="64"/>
      <c r="U79" s="64"/>
      <c r="V79" s="64"/>
    </row>
    <row r="80" spans="1:22" s="2" customFormat="1" ht="15" x14ac:dyDescent="0.25">
      <c r="A80" s="64"/>
      <c r="C80" s="63"/>
      <c r="D80" s="64"/>
      <c r="E80" s="64"/>
      <c r="F80" s="64"/>
      <c r="G80" s="64"/>
      <c r="H80" s="64"/>
      <c r="I80" s="64"/>
      <c r="J80" s="63"/>
      <c r="K80" s="63"/>
      <c r="L80" s="63"/>
      <c r="M80" s="63"/>
      <c r="N80" s="63"/>
      <c r="O80" s="63"/>
      <c r="P80" s="64"/>
      <c r="T80" s="64"/>
      <c r="U80" s="64"/>
      <c r="V80" s="64"/>
    </row>
    <row r="81" spans="1:22" s="2" customFormat="1" ht="15" x14ac:dyDescent="0.25">
      <c r="A81" s="64"/>
      <c r="C81" s="63"/>
      <c r="D81" s="64"/>
      <c r="E81" s="64"/>
      <c r="F81" s="64"/>
      <c r="G81" s="64"/>
      <c r="H81" s="64"/>
      <c r="I81" s="64"/>
      <c r="J81" s="63"/>
      <c r="K81" s="63"/>
      <c r="L81" s="63"/>
      <c r="M81" s="63"/>
      <c r="N81" s="63"/>
      <c r="O81" s="63"/>
      <c r="P81" s="64"/>
      <c r="T81" s="64"/>
      <c r="U81" s="64"/>
      <c r="V81" s="64"/>
    </row>
    <row r="82" spans="1:22" s="2" customFormat="1" ht="15" x14ac:dyDescent="0.25">
      <c r="A82" s="64"/>
      <c r="C82" s="63"/>
      <c r="D82" s="64"/>
      <c r="E82" s="64"/>
      <c r="F82" s="64"/>
      <c r="G82" s="64"/>
      <c r="H82" s="64"/>
      <c r="I82" s="64"/>
      <c r="J82" s="63"/>
      <c r="K82" s="63"/>
      <c r="L82" s="63"/>
      <c r="M82" s="63"/>
      <c r="N82" s="63"/>
      <c r="O82" s="63"/>
      <c r="P82" s="64"/>
      <c r="T82" s="64"/>
      <c r="U82" s="64"/>
      <c r="V82" s="64"/>
    </row>
    <row r="83" spans="1:22" s="2" customFormat="1" ht="15" x14ac:dyDescent="0.25">
      <c r="A83" s="64"/>
      <c r="C83" s="63"/>
      <c r="D83" s="64"/>
      <c r="E83" s="64"/>
      <c r="F83" s="64"/>
      <c r="G83" s="64"/>
      <c r="H83" s="64"/>
      <c r="I83" s="64"/>
      <c r="J83" s="63"/>
      <c r="K83" s="63"/>
      <c r="L83" s="63"/>
      <c r="M83" s="63"/>
      <c r="N83" s="63"/>
      <c r="O83" s="63"/>
      <c r="P83" s="64"/>
      <c r="T83" s="64"/>
      <c r="U83" s="64"/>
      <c r="V83" s="64"/>
    </row>
    <row r="84" spans="1:22" s="2" customFormat="1" ht="15" x14ac:dyDescent="0.25">
      <c r="A84" s="64"/>
      <c r="C84" s="63"/>
      <c r="D84" s="64"/>
      <c r="E84" s="64"/>
      <c r="F84" s="64"/>
      <c r="G84" s="64"/>
      <c r="H84" s="64"/>
      <c r="I84" s="64"/>
      <c r="J84" s="63"/>
      <c r="K84" s="63"/>
      <c r="L84" s="63"/>
      <c r="M84" s="63"/>
      <c r="N84" s="63"/>
      <c r="O84" s="63"/>
      <c r="P84" s="64"/>
      <c r="T84" s="64"/>
      <c r="U84" s="64"/>
      <c r="V84" s="64"/>
    </row>
    <row r="85" spans="1:22" s="2" customFormat="1" ht="15" x14ac:dyDescent="0.25">
      <c r="A85" s="64"/>
      <c r="C85" s="63"/>
      <c r="D85" s="64"/>
      <c r="E85" s="64"/>
      <c r="F85" s="64"/>
      <c r="G85" s="64"/>
      <c r="H85" s="64"/>
      <c r="I85" s="64"/>
      <c r="J85" s="63"/>
      <c r="K85" s="63"/>
      <c r="L85" s="63"/>
      <c r="M85" s="63"/>
      <c r="N85" s="63"/>
      <c r="O85" s="63"/>
      <c r="P85" s="64"/>
      <c r="T85" s="64"/>
      <c r="U85" s="64"/>
      <c r="V85" s="64"/>
    </row>
    <row r="86" spans="1:22" s="2" customFormat="1" ht="15" x14ac:dyDescent="0.25">
      <c r="A86" s="64"/>
      <c r="C86" s="63"/>
      <c r="D86" s="64"/>
      <c r="E86" s="64"/>
      <c r="F86" s="64"/>
      <c r="G86" s="64"/>
      <c r="H86" s="64"/>
      <c r="I86" s="64"/>
      <c r="J86" s="63"/>
      <c r="K86" s="63"/>
      <c r="L86" s="63"/>
      <c r="M86" s="63"/>
      <c r="N86" s="63"/>
      <c r="O86" s="63"/>
      <c r="P86" s="64"/>
      <c r="T86" s="64"/>
      <c r="U86" s="64"/>
      <c r="V86" s="64"/>
    </row>
    <row r="87" spans="1:22" s="2" customFormat="1" ht="15" x14ac:dyDescent="0.25">
      <c r="A87" s="64"/>
      <c r="C87" s="63"/>
      <c r="D87" s="64"/>
      <c r="E87" s="64"/>
      <c r="F87" s="64"/>
      <c r="G87" s="64"/>
      <c r="H87" s="64"/>
      <c r="I87" s="64"/>
      <c r="J87" s="63"/>
      <c r="K87" s="63"/>
      <c r="L87" s="63"/>
      <c r="M87" s="63"/>
      <c r="N87" s="63"/>
      <c r="O87" s="63"/>
      <c r="P87" s="64"/>
      <c r="T87" s="64"/>
      <c r="U87" s="64"/>
      <c r="V87" s="64"/>
    </row>
    <row r="88" spans="1:22" s="2" customFormat="1" ht="15" x14ac:dyDescent="0.25">
      <c r="A88" s="64"/>
      <c r="C88" s="63"/>
      <c r="D88" s="64"/>
      <c r="E88" s="64"/>
      <c r="F88" s="64"/>
      <c r="G88" s="64"/>
      <c r="H88" s="64"/>
      <c r="I88" s="64"/>
      <c r="J88" s="63"/>
      <c r="K88" s="63"/>
      <c r="L88" s="63"/>
      <c r="M88" s="63"/>
      <c r="N88" s="63"/>
      <c r="O88" s="63"/>
      <c r="P88" s="64"/>
      <c r="T88" s="64"/>
      <c r="U88" s="64"/>
      <c r="V88" s="64"/>
    </row>
    <row r="89" spans="1:22" s="2" customFormat="1" ht="15" x14ac:dyDescent="0.25">
      <c r="A89" s="64"/>
      <c r="C89" s="63"/>
      <c r="D89" s="64"/>
      <c r="E89" s="64"/>
      <c r="F89" s="64"/>
      <c r="G89" s="64"/>
      <c r="H89" s="64"/>
      <c r="I89" s="64"/>
      <c r="J89" s="63"/>
      <c r="K89" s="63"/>
      <c r="L89" s="63"/>
      <c r="M89" s="63"/>
      <c r="N89" s="63"/>
      <c r="O89" s="63"/>
      <c r="P89" s="64"/>
      <c r="T89" s="64"/>
      <c r="U89" s="64"/>
      <c r="V89" s="64"/>
    </row>
    <row r="90" spans="1:22" s="2" customFormat="1" ht="15" x14ac:dyDescent="0.25">
      <c r="A90" s="64"/>
      <c r="C90" s="63"/>
      <c r="D90" s="64"/>
      <c r="E90" s="64"/>
      <c r="F90" s="64"/>
      <c r="G90" s="64"/>
      <c r="H90" s="64"/>
      <c r="I90" s="64"/>
      <c r="J90" s="63"/>
      <c r="K90" s="63"/>
      <c r="L90" s="63"/>
      <c r="M90" s="63"/>
      <c r="N90" s="63"/>
      <c r="O90" s="63"/>
      <c r="P90" s="64"/>
      <c r="T90" s="64"/>
      <c r="U90" s="64"/>
      <c r="V90" s="64"/>
    </row>
    <row r="91" spans="1:22" s="2" customFormat="1" ht="15" x14ac:dyDescent="0.25">
      <c r="A91" s="64"/>
      <c r="C91" s="63"/>
      <c r="D91" s="64"/>
      <c r="E91" s="64"/>
      <c r="F91" s="64"/>
      <c r="G91" s="64"/>
      <c r="H91" s="64"/>
      <c r="I91" s="64"/>
      <c r="J91" s="63"/>
      <c r="K91" s="63"/>
      <c r="L91" s="63"/>
      <c r="M91" s="63"/>
      <c r="N91" s="63"/>
      <c r="O91" s="63"/>
      <c r="P91" s="64"/>
      <c r="T91" s="64"/>
      <c r="U91" s="64"/>
      <c r="V91" s="64"/>
    </row>
    <row r="92" spans="1:22" s="2" customFormat="1" ht="15" x14ac:dyDescent="0.25">
      <c r="A92" s="64"/>
      <c r="C92" s="63"/>
      <c r="D92" s="64"/>
      <c r="E92" s="64"/>
      <c r="F92" s="64"/>
      <c r="G92" s="64"/>
      <c r="H92" s="64"/>
      <c r="I92" s="64"/>
      <c r="J92" s="63"/>
      <c r="K92" s="63"/>
      <c r="L92" s="63"/>
      <c r="M92" s="63"/>
      <c r="N92" s="63"/>
      <c r="O92" s="63"/>
      <c r="P92" s="64"/>
      <c r="T92" s="64"/>
      <c r="U92" s="64"/>
      <c r="V92" s="64"/>
    </row>
    <row r="93" spans="1:22" s="2" customFormat="1" ht="15" x14ac:dyDescent="0.25">
      <c r="A93" s="64"/>
      <c r="C93" s="63"/>
      <c r="D93" s="64"/>
      <c r="E93" s="64"/>
      <c r="F93" s="64"/>
      <c r="G93" s="64"/>
      <c r="H93" s="64"/>
      <c r="I93" s="64"/>
      <c r="J93" s="63"/>
      <c r="K93" s="63"/>
      <c r="L93" s="63"/>
      <c r="M93" s="63"/>
      <c r="N93" s="63"/>
      <c r="O93" s="63"/>
      <c r="P93" s="64"/>
      <c r="T93" s="64"/>
      <c r="U93" s="64"/>
      <c r="V93" s="64"/>
    </row>
    <row r="94" spans="1:22" s="2" customFormat="1" ht="15" x14ac:dyDescent="0.25">
      <c r="A94" s="64"/>
      <c r="C94" s="63"/>
      <c r="D94" s="64"/>
      <c r="E94" s="64"/>
      <c r="F94" s="64"/>
      <c r="G94" s="64"/>
      <c r="H94" s="64"/>
      <c r="I94" s="64"/>
      <c r="J94" s="63"/>
      <c r="K94" s="63"/>
      <c r="L94" s="63"/>
      <c r="M94" s="63"/>
      <c r="N94" s="63"/>
      <c r="O94" s="63"/>
      <c r="P94" s="64"/>
      <c r="T94" s="64"/>
      <c r="U94" s="64"/>
      <c r="V94" s="64"/>
    </row>
    <row r="95" spans="1:22" s="2" customFormat="1" ht="15" x14ac:dyDescent="0.25">
      <c r="A95" s="64"/>
      <c r="C95" s="63"/>
      <c r="D95" s="64"/>
      <c r="E95" s="64"/>
      <c r="F95" s="64"/>
      <c r="G95" s="64"/>
      <c r="H95" s="64"/>
      <c r="I95" s="64"/>
      <c r="J95" s="63"/>
      <c r="K95" s="63"/>
      <c r="L95" s="63"/>
      <c r="M95" s="63"/>
      <c r="N95" s="63"/>
      <c r="O95" s="63"/>
      <c r="P95" s="64"/>
      <c r="T95" s="64"/>
      <c r="U95" s="64"/>
      <c r="V95" s="64"/>
    </row>
    <row r="96" spans="1:22" s="2" customFormat="1" ht="15" x14ac:dyDescent="0.25">
      <c r="A96" s="64"/>
      <c r="C96" s="63"/>
      <c r="D96" s="64"/>
      <c r="E96" s="64"/>
      <c r="F96" s="64"/>
      <c r="G96" s="64"/>
      <c r="H96" s="64"/>
      <c r="I96" s="64"/>
      <c r="J96" s="63"/>
      <c r="K96" s="63"/>
      <c r="L96" s="63"/>
      <c r="M96" s="63"/>
      <c r="N96" s="63"/>
      <c r="O96" s="63"/>
      <c r="P96" s="64"/>
      <c r="T96" s="64"/>
      <c r="U96" s="64"/>
      <c r="V96" s="64"/>
    </row>
    <row r="97" spans="1:22" s="2" customFormat="1" ht="15" x14ac:dyDescent="0.25">
      <c r="A97" s="64"/>
      <c r="C97" s="63"/>
      <c r="D97" s="64"/>
      <c r="E97" s="64"/>
      <c r="F97" s="64"/>
      <c r="G97" s="64"/>
      <c r="H97" s="64"/>
      <c r="I97" s="64"/>
      <c r="J97" s="63"/>
      <c r="K97" s="63"/>
      <c r="L97" s="63"/>
      <c r="M97" s="63"/>
      <c r="N97" s="63"/>
      <c r="O97" s="63"/>
      <c r="P97" s="64"/>
      <c r="T97" s="64"/>
      <c r="U97" s="64"/>
      <c r="V97" s="64"/>
    </row>
    <row r="98" spans="1:22" s="2" customFormat="1" ht="15" x14ac:dyDescent="0.25">
      <c r="A98" s="64"/>
      <c r="C98" s="63"/>
      <c r="D98" s="64"/>
      <c r="E98" s="64"/>
      <c r="F98" s="64"/>
      <c r="G98" s="64"/>
      <c r="H98" s="64"/>
      <c r="I98" s="64"/>
      <c r="J98" s="63"/>
      <c r="K98" s="63"/>
      <c r="L98" s="63"/>
      <c r="M98" s="63"/>
      <c r="N98" s="63"/>
      <c r="O98" s="63"/>
      <c r="P98" s="64"/>
      <c r="T98" s="64"/>
      <c r="U98" s="64"/>
      <c r="V98" s="64"/>
    </row>
    <row r="99" spans="1:22" s="2" customFormat="1" ht="15" x14ac:dyDescent="0.25">
      <c r="A99" s="64"/>
      <c r="C99" s="63"/>
      <c r="D99" s="64"/>
      <c r="E99" s="64"/>
      <c r="F99" s="64"/>
      <c r="G99" s="64"/>
      <c r="H99" s="64"/>
      <c r="I99" s="64"/>
      <c r="J99" s="63"/>
      <c r="K99" s="63"/>
      <c r="L99" s="63"/>
      <c r="M99" s="63"/>
      <c r="N99" s="63"/>
      <c r="O99" s="63"/>
      <c r="P99" s="64"/>
      <c r="T99" s="64"/>
      <c r="U99" s="64"/>
      <c r="V99" s="64"/>
    </row>
    <row r="100" spans="1:22" s="2" customFormat="1" ht="15" x14ac:dyDescent="0.25">
      <c r="A100" s="64"/>
      <c r="C100" s="63"/>
      <c r="D100" s="64"/>
      <c r="E100" s="64"/>
      <c r="F100" s="64"/>
      <c r="G100" s="64"/>
      <c r="H100" s="64"/>
      <c r="I100" s="64"/>
      <c r="J100" s="63"/>
      <c r="K100" s="63"/>
      <c r="L100" s="63"/>
      <c r="M100" s="63"/>
      <c r="N100" s="63"/>
      <c r="O100" s="63"/>
      <c r="P100" s="64"/>
      <c r="T100" s="64"/>
      <c r="U100" s="64"/>
      <c r="V100" s="64"/>
    </row>
    <row r="101" spans="1:22" s="2" customFormat="1" ht="15" x14ac:dyDescent="0.25">
      <c r="A101" s="64"/>
      <c r="C101" s="63"/>
      <c r="D101" s="64"/>
      <c r="E101" s="64"/>
      <c r="F101" s="64"/>
      <c r="G101" s="64"/>
      <c r="H101" s="64"/>
      <c r="I101" s="64"/>
      <c r="J101" s="63"/>
      <c r="K101" s="63"/>
      <c r="L101" s="63"/>
      <c r="M101" s="63"/>
      <c r="N101" s="63"/>
      <c r="O101" s="63"/>
      <c r="P101" s="64"/>
      <c r="T101" s="64"/>
      <c r="U101" s="64"/>
      <c r="V101" s="64"/>
    </row>
    <row r="102" spans="1:22" s="2" customFormat="1" ht="15" x14ac:dyDescent="0.25">
      <c r="A102" s="64"/>
      <c r="C102" s="63"/>
      <c r="D102" s="64"/>
      <c r="E102" s="64"/>
      <c r="F102" s="64"/>
      <c r="G102" s="64"/>
      <c r="H102" s="64"/>
      <c r="I102" s="64"/>
      <c r="J102" s="63"/>
      <c r="K102" s="63"/>
      <c r="L102" s="63"/>
      <c r="M102" s="63"/>
      <c r="N102" s="63"/>
      <c r="O102" s="63"/>
      <c r="P102" s="64"/>
      <c r="T102" s="64"/>
      <c r="U102" s="64"/>
      <c r="V102" s="64"/>
    </row>
    <row r="103" spans="1:22" s="2" customFormat="1" ht="15" x14ac:dyDescent="0.25">
      <c r="A103" s="64"/>
      <c r="C103" s="63"/>
      <c r="D103" s="64"/>
      <c r="E103" s="64"/>
      <c r="F103" s="64"/>
      <c r="G103" s="64"/>
      <c r="H103" s="64"/>
      <c r="I103" s="64"/>
      <c r="J103" s="63"/>
      <c r="K103" s="63"/>
      <c r="L103" s="63"/>
      <c r="M103" s="63"/>
      <c r="N103" s="63"/>
      <c r="O103" s="63"/>
      <c r="P103" s="64"/>
      <c r="T103" s="64"/>
      <c r="U103" s="64"/>
      <c r="V103" s="64"/>
    </row>
    <row r="104" spans="1:22" s="2" customFormat="1" ht="15" x14ac:dyDescent="0.25">
      <c r="A104" s="64"/>
      <c r="C104" s="63"/>
      <c r="D104" s="64"/>
      <c r="E104" s="64"/>
      <c r="F104" s="64"/>
      <c r="G104" s="64"/>
      <c r="H104" s="64"/>
      <c r="I104" s="64"/>
      <c r="J104" s="63"/>
      <c r="K104" s="63"/>
      <c r="L104" s="63"/>
      <c r="M104" s="63"/>
      <c r="N104" s="63"/>
      <c r="O104" s="63"/>
      <c r="P104" s="64"/>
      <c r="T104" s="64"/>
      <c r="U104" s="64"/>
      <c r="V104" s="64"/>
    </row>
    <row r="105" spans="1:22" s="2" customFormat="1" ht="15" x14ac:dyDescent="0.25">
      <c r="A105" s="64"/>
      <c r="C105" s="63"/>
      <c r="D105" s="64"/>
      <c r="E105" s="64"/>
      <c r="F105" s="64"/>
      <c r="G105" s="64"/>
      <c r="H105" s="64"/>
      <c r="I105" s="64"/>
      <c r="J105" s="63"/>
      <c r="K105" s="63"/>
      <c r="L105" s="63"/>
      <c r="M105" s="63"/>
      <c r="N105" s="63"/>
      <c r="O105" s="63"/>
      <c r="P105" s="64"/>
      <c r="T105" s="64"/>
      <c r="U105" s="64"/>
      <c r="V105" s="64"/>
    </row>
    <row r="106" spans="1:22" s="2" customFormat="1" ht="15" x14ac:dyDescent="0.25">
      <c r="A106" s="64"/>
      <c r="C106" s="63"/>
      <c r="D106" s="64"/>
      <c r="E106" s="64"/>
      <c r="F106" s="64"/>
      <c r="G106" s="64"/>
      <c r="H106" s="64"/>
      <c r="I106" s="64"/>
      <c r="J106" s="63"/>
      <c r="K106" s="63"/>
      <c r="L106" s="63"/>
      <c r="M106" s="63"/>
      <c r="N106" s="63"/>
      <c r="O106" s="63"/>
      <c r="P106" s="64"/>
      <c r="T106" s="64"/>
      <c r="U106" s="64"/>
      <c r="V106" s="64"/>
    </row>
    <row r="107" spans="1:22" s="2" customFormat="1" ht="15" x14ac:dyDescent="0.25">
      <c r="A107" s="64"/>
      <c r="C107" s="63"/>
      <c r="D107" s="64"/>
      <c r="E107" s="64"/>
      <c r="F107" s="64"/>
      <c r="G107" s="64"/>
      <c r="H107" s="64"/>
      <c r="I107" s="64"/>
      <c r="J107" s="63"/>
      <c r="K107" s="63"/>
      <c r="L107" s="63"/>
      <c r="M107" s="63"/>
      <c r="N107" s="63"/>
      <c r="O107" s="63"/>
      <c r="P107" s="64"/>
      <c r="T107" s="64"/>
      <c r="U107" s="64"/>
      <c r="V107" s="64"/>
    </row>
    <row r="108" spans="1:22" s="2" customFormat="1" ht="15" x14ac:dyDescent="0.25">
      <c r="A108" s="64"/>
      <c r="C108" s="63"/>
      <c r="D108" s="64"/>
      <c r="E108" s="64"/>
      <c r="F108" s="64"/>
      <c r="G108" s="64"/>
      <c r="H108" s="64"/>
      <c r="I108" s="64"/>
      <c r="J108" s="63"/>
      <c r="K108" s="63"/>
      <c r="L108" s="63"/>
      <c r="M108" s="63"/>
      <c r="N108" s="63"/>
      <c r="O108" s="63"/>
      <c r="P108" s="64"/>
      <c r="T108" s="64"/>
      <c r="U108" s="64"/>
      <c r="V108" s="64"/>
    </row>
    <row r="109" spans="1:22" s="2" customFormat="1" ht="15" x14ac:dyDescent="0.25">
      <c r="A109" s="64"/>
      <c r="C109" s="63"/>
      <c r="D109" s="64"/>
      <c r="E109" s="64"/>
      <c r="F109" s="64"/>
      <c r="G109" s="64"/>
      <c r="H109" s="64"/>
      <c r="I109" s="64"/>
      <c r="J109" s="63"/>
      <c r="K109" s="63"/>
      <c r="L109" s="63"/>
      <c r="M109" s="63"/>
      <c r="N109" s="63"/>
      <c r="O109" s="63"/>
      <c r="P109" s="64"/>
      <c r="T109" s="64"/>
      <c r="U109" s="64"/>
      <c r="V109" s="64"/>
    </row>
    <row r="110" spans="1:22" s="2" customFormat="1" ht="15" x14ac:dyDescent="0.25">
      <c r="A110" s="64"/>
      <c r="C110" s="63"/>
      <c r="D110" s="64"/>
      <c r="E110" s="64"/>
      <c r="F110" s="64"/>
      <c r="G110" s="64"/>
      <c r="H110" s="64"/>
      <c r="I110" s="64"/>
      <c r="J110" s="63"/>
      <c r="K110" s="63"/>
      <c r="L110" s="63"/>
      <c r="M110" s="63"/>
      <c r="N110" s="63"/>
      <c r="O110" s="63"/>
      <c r="P110" s="64"/>
      <c r="T110" s="64"/>
      <c r="U110" s="64"/>
      <c r="V110" s="64"/>
    </row>
    <row r="111" spans="1:22" s="2" customFormat="1" ht="15" x14ac:dyDescent="0.25">
      <c r="A111" s="64"/>
      <c r="C111" s="63"/>
      <c r="D111" s="64"/>
      <c r="E111" s="64"/>
      <c r="F111" s="64"/>
      <c r="G111" s="64"/>
      <c r="H111" s="64"/>
      <c r="I111" s="64"/>
      <c r="J111" s="63"/>
      <c r="K111" s="63"/>
      <c r="L111" s="63"/>
      <c r="M111" s="63"/>
      <c r="N111" s="63"/>
      <c r="O111" s="63"/>
      <c r="P111" s="64"/>
      <c r="T111" s="64"/>
      <c r="U111" s="64"/>
      <c r="V111" s="64"/>
    </row>
    <row r="112" spans="1:22" s="2" customFormat="1" ht="15" x14ac:dyDescent="0.25">
      <c r="A112" s="64"/>
      <c r="C112" s="63"/>
      <c r="D112" s="64"/>
      <c r="E112" s="64"/>
      <c r="F112" s="64"/>
      <c r="G112" s="64"/>
      <c r="H112" s="64"/>
      <c r="I112" s="64"/>
      <c r="J112" s="63"/>
      <c r="K112" s="63"/>
      <c r="L112" s="63"/>
      <c r="M112" s="63"/>
      <c r="N112" s="63"/>
      <c r="O112" s="63"/>
      <c r="P112" s="64"/>
      <c r="T112" s="64"/>
      <c r="U112" s="64"/>
      <c r="V112" s="64"/>
    </row>
    <row r="113" spans="1:22" s="2" customFormat="1" ht="15" x14ac:dyDescent="0.25">
      <c r="A113" s="64"/>
      <c r="C113" s="63"/>
      <c r="D113" s="64"/>
      <c r="E113" s="64"/>
      <c r="F113" s="64"/>
      <c r="G113" s="64"/>
      <c r="H113" s="64"/>
      <c r="I113" s="64"/>
      <c r="J113" s="63"/>
      <c r="K113" s="63"/>
      <c r="L113" s="63"/>
      <c r="M113" s="63"/>
      <c r="N113" s="63"/>
      <c r="O113" s="63"/>
      <c r="P113" s="64"/>
      <c r="T113" s="64"/>
      <c r="U113" s="64"/>
      <c r="V113" s="64"/>
    </row>
    <row r="114" spans="1:22" s="2" customFormat="1" ht="15" x14ac:dyDescent="0.25">
      <c r="A114" s="64"/>
      <c r="C114" s="63"/>
      <c r="D114" s="64"/>
      <c r="E114" s="64"/>
      <c r="F114" s="64"/>
      <c r="G114" s="64"/>
      <c r="H114" s="64"/>
      <c r="I114" s="64"/>
      <c r="J114" s="63"/>
      <c r="K114" s="63"/>
      <c r="L114" s="63"/>
      <c r="M114" s="63"/>
      <c r="N114" s="63"/>
      <c r="O114" s="63"/>
      <c r="P114" s="64"/>
      <c r="T114" s="64"/>
      <c r="U114" s="64"/>
      <c r="V114" s="64"/>
    </row>
    <row r="115" spans="1:22" s="2" customFormat="1" ht="15" x14ac:dyDescent="0.25">
      <c r="A115" s="64"/>
      <c r="C115" s="63"/>
      <c r="D115" s="64"/>
      <c r="E115" s="64"/>
      <c r="F115" s="64"/>
      <c r="G115" s="64"/>
      <c r="H115" s="64"/>
      <c r="I115" s="64"/>
      <c r="J115" s="63"/>
      <c r="K115" s="63"/>
      <c r="L115" s="63"/>
      <c r="M115" s="63"/>
      <c r="N115" s="63"/>
      <c r="O115" s="63"/>
      <c r="P115" s="64"/>
      <c r="T115" s="64"/>
      <c r="U115" s="64"/>
      <c r="V115" s="64"/>
    </row>
    <row r="116" spans="1:22" s="2" customFormat="1" ht="15" x14ac:dyDescent="0.25">
      <c r="A116" s="64"/>
      <c r="C116" s="63"/>
      <c r="D116" s="64"/>
      <c r="E116" s="64"/>
      <c r="F116" s="64"/>
      <c r="G116" s="64"/>
      <c r="H116" s="64"/>
      <c r="I116" s="64"/>
      <c r="J116" s="63"/>
      <c r="K116" s="63"/>
      <c r="L116" s="63"/>
      <c r="M116" s="63"/>
      <c r="N116" s="63"/>
      <c r="O116" s="63"/>
      <c r="P116" s="64"/>
      <c r="T116" s="64"/>
      <c r="U116" s="64"/>
      <c r="V116" s="64"/>
    </row>
    <row r="117" spans="1:22" s="2" customFormat="1" ht="15" x14ac:dyDescent="0.25">
      <c r="A117" s="64"/>
      <c r="C117" s="63"/>
      <c r="D117" s="64"/>
      <c r="E117" s="64"/>
      <c r="F117" s="64"/>
      <c r="G117" s="64"/>
      <c r="H117" s="64"/>
      <c r="I117" s="64"/>
      <c r="J117" s="63"/>
      <c r="K117" s="63"/>
      <c r="L117" s="63"/>
      <c r="M117" s="63"/>
      <c r="N117" s="63"/>
      <c r="O117" s="63"/>
      <c r="P117" s="64"/>
      <c r="T117" s="64"/>
      <c r="U117" s="64"/>
      <c r="V117" s="64"/>
    </row>
    <row r="118" spans="1:22" s="2" customFormat="1" ht="15" x14ac:dyDescent="0.25">
      <c r="A118" s="64"/>
      <c r="C118" s="63"/>
      <c r="D118" s="64"/>
      <c r="E118" s="64"/>
      <c r="F118" s="64"/>
      <c r="G118" s="64"/>
      <c r="H118" s="64"/>
      <c r="I118" s="64"/>
      <c r="J118" s="63"/>
      <c r="K118" s="63"/>
      <c r="L118" s="63"/>
      <c r="M118" s="63"/>
      <c r="N118" s="63"/>
      <c r="O118" s="63"/>
      <c r="P118" s="64"/>
      <c r="T118" s="64"/>
      <c r="U118" s="64"/>
      <c r="V118" s="64"/>
    </row>
    <row r="119" spans="1:22" s="2" customFormat="1" ht="15" x14ac:dyDescent="0.25">
      <c r="A119" s="64"/>
      <c r="C119" s="63"/>
      <c r="D119" s="64"/>
      <c r="E119" s="64"/>
      <c r="F119" s="64"/>
      <c r="G119" s="64"/>
      <c r="H119" s="64"/>
      <c r="I119" s="64"/>
      <c r="J119" s="63"/>
      <c r="K119" s="63"/>
      <c r="L119" s="63"/>
      <c r="M119" s="63"/>
      <c r="N119" s="63"/>
      <c r="O119" s="63"/>
      <c r="P119" s="64"/>
      <c r="T119" s="64"/>
      <c r="U119" s="64"/>
      <c r="V119" s="64"/>
    </row>
    <row r="120" spans="1:22" s="2" customFormat="1" ht="15" x14ac:dyDescent="0.25">
      <c r="A120" s="64"/>
      <c r="C120" s="63"/>
      <c r="D120" s="64"/>
      <c r="E120" s="64"/>
      <c r="F120" s="64"/>
      <c r="G120" s="64"/>
      <c r="H120" s="64"/>
      <c r="I120" s="64"/>
      <c r="J120" s="63"/>
      <c r="K120" s="63"/>
      <c r="L120" s="63"/>
      <c r="M120" s="63"/>
      <c r="N120" s="63"/>
      <c r="O120" s="63"/>
      <c r="P120" s="64"/>
      <c r="T120" s="64"/>
      <c r="U120" s="64"/>
      <c r="V120" s="64"/>
    </row>
    <row r="121" spans="1:22" s="2" customFormat="1" ht="15" x14ac:dyDescent="0.25">
      <c r="A121" s="64"/>
      <c r="C121" s="63"/>
      <c r="D121" s="64"/>
      <c r="E121" s="64"/>
      <c r="F121" s="64"/>
      <c r="G121" s="64"/>
      <c r="H121" s="64"/>
      <c r="I121" s="64"/>
      <c r="J121" s="63"/>
      <c r="K121" s="63"/>
      <c r="L121" s="63"/>
      <c r="M121" s="63"/>
      <c r="N121" s="63"/>
      <c r="O121" s="63"/>
      <c r="P121" s="64"/>
      <c r="T121" s="64"/>
      <c r="U121" s="64"/>
      <c r="V121" s="64"/>
    </row>
    <row r="122" spans="1:22" s="2" customFormat="1" ht="15" x14ac:dyDescent="0.25">
      <c r="A122" s="64"/>
      <c r="C122" s="63"/>
      <c r="D122" s="64"/>
      <c r="E122" s="64"/>
      <c r="F122" s="64"/>
      <c r="G122" s="64"/>
      <c r="H122" s="64"/>
      <c r="I122" s="64"/>
      <c r="J122" s="63"/>
      <c r="K122" s="63"/>
      <c r="L122" s="63"/>
      <c r="M122" s="63"/>
      <c r="N122" s="63"/>
      <c r="O122" s="63"/>
      <c r="P122" s="64"/>
      <c r="T122" s="64"/>
      <c r="U122" s="64"/>
      <c r="V122" s="64"/>
    </row>
    <row r="123" spans="1:22" s="2" customFormat="1" ht="15" x14ac:dyDescent="0.25">
      <c r="A123" s="64"/>
      <c r="C123" s="63"/>
      <c r="D123" s="64"/>
      <c r="E123" s="64"/>
      <c r="F123" s="64"/>
      <c r="G123" s="64"/>
      <c r="H123" s="64"/>
      <c r="I123" s="64"/>
      <c r="J123" s="63"/>
      <c r="K123" s="63"/>
      <c r="L123" s="63"/>
      <c r="M123" s="63"/>
      <c r="N123" s="63"/>
      <c r="O123" s="63"/>
      <c r="P123" s="64"/>
      <c r="T123" s="64"/>
      <c r="U123" s="64"/>
      <c r="V123" s="64"/>
    </row>
    <row r="124" spans="1:22" s="2" customFormat="1" ht="15" x14ac:dyDescent="0.25">
      <c r="A124" s="64"/>
      <c r="C124" s="63"/>
      <c r="D124" s="64"/>
      <c r="E124" s="64"/>
      <c r="F124" s="64"/>
      <c r="G124" s="64"/>
      <c r="H124" s="64"/>
      <c r="I124" s="64"/>
      <c r="J124" s="63"/>
      <c r="K124" s="63"/>
      <c r="L124" s="63"/>
      <c r="M124" s="63"/>
      <c r="N124" s="63"/>
      <c r="O124" s="63"/>
      <c r="P124" s="64"/>
      <c r="T124" s="64"/>
      <c r="U124" s="64"/>
      <c r="V124" s="64"/>
    </row>
    <row r="125" spans="1:22" s="2" customFormat="1" ht="15" x14ac:dyDescent="0.25">
      <c r="A125" s="64"/>
      <c r="C125" s="63"/>
      <c r="D125" s="64"/>
      <c r="E125" s="64"/>
      <c r="F125" s="64"/>
      <c r="G125" s="64"/>
      <c r="H125" s="64"/>
      <c r="I125" s="64"/>
      <c r="J125" s="63"/>
      <c r="K125" s="63"/>
      <c r="L125" s="63"/>
      <c r="M125" s="63"/>
      <c r="N125" s="63"/>
      <c r="O125" s="63"/>
      <c r="P125" s="64"/>
      <c r="T125" s="64"/>
      <c r="U125" s="64"/>
      <c r="V125" s="64"/>
    </row>
    <row r="126" spans="1:22" s="2" customFormat="1" ht="15" x14ac:dyDescent="0.25">
      <c r="A126" s="64"/>
      <c r="C126" s="63"/>
      <c r="D126" s="64"/>
      <c r="E126" s="64"/>
      <c r="F126" s="64"/>
      <c r="G126" s="64"/>
      <c r="H126" s="64"/>
      <c r="I126" s="64"/>
      <c r="J126" s="63"/>
      <c r="K126" s="63"/>
      <c r="L126" s="63"/>
      <c r="M126" s="63"/>
      <c r="N126" s="63"/>
      <c r="O126" s="63"/>
      <c r="P126" s="64"/>
      <c r="T126" s="64"/>
      <c r="U126" s="64"/>
      <c r="V126" s="64"/>
    </row>
    <row r="127" spans="1:22" s="2" customFormat="1" ht="15" x14ac:dyDescent="0.25">
      <c r="A127" s="64"/>
      <c r="C127" s="63"/>
      <c r="D127" s="64"/>
      <c r="E127" s="64"/>
      <c r="F127" s="64"/>
      <c r="G127" s="64"/>
      <c r="H127" s="64"/>
      <c r="I127" s="64"/>
      <c r="J127" s="63"/>
      <c r="K127" s="63"/>
      <c r="L127" s="63"/>
      <c r="M127" s="63"/>
      <c r="N127" s="63"/>
      <c r="O127" s="63"/>
      <c r="P127" s="64"/>
      <c r="T127" s="64"/>
      <c r="U127" s="64"/>
      <c r="V127" s="64"/>
    </row>
    <row r="128" spans="1:22" s="2" customFormat="1" ht="15" x14ac:dyDescent="0.25">
      <c r="A128" s="64"/>
      <c r="C128" s="63"/>
      <c r="D128" s="64"/>
      <c r="E128" s="64"/>
      <c r="F128" s="64"/>
      <c r="G128" s="64"/>
      <c r="H128" s="64"/>
      <c r="I128" s="64"/>
      <c r="J128" s="63"/>
      <c r="K128" s="63"/>
      <c r="L128" s="63"/>
      <c r="M128" s="63"/>
      <c r="N128" s="63"/>
      <c r="O128" s="63"/>
      <c r="P128" s="64"/>
      <c r="T128" s="64"/>
      <c r="U128" s="64"/>
      <c r="V128" s="64"/>
    </row>
    <row r="129" spans="1:22" s="2" customFormat="1" ht="15" x14ac:dyDescent="0.25">
      <c r="A129" s="64"/>
      <c r="C129" s="63"/>
      <c r="D129" s="64"/>
      <c r="E129" s="64"/>
      <c r="F129" s="64"/>
      <c r="G129" s="64"/>
      <c r="H129" s="64"/>
      <c r="I129" s="64"/>
      <c r="J129" s="63"/>
      <c r="K129" s="63"/>
      <c r="L129" s="63"/>
      <c r="M129" s="63"/>
      <c r="N129" s="63"/>
      <c r="O129" s="63"/>
      <c r="P129" s="64"/>
      <c r="T129" s="64"/>
      <c r="U129" s="64"/>
      <c r="V129" s="64"/>
    </row>
    <row r="130" spans="1:22" s="2" customFormat="1" ht="15" x14ac:dyDescent="0.25">
      <c r="A130" s="64"/>
      <c r="C130" s="63"/>
      <c r="D130" s="64"/>
      <c r="E130" s="64"/>
      <c r="F130" s="64"/>
      <c r="G130" s="64"/>
      <c r="H130" s="64"/>
      <c r="I130" s="64"/>
      <c r="J130" s="63"/>
      <c r="K130" s="63"/>
      <c r="L130" s="63"/>
      <c r="M130" s="63"/>
      <c r="N130" s="63"/>
      <c r="O130" s="63"/>
      <c r="P130" s="64"/>
      <c r="T130" s="64"/>
      <c r="U130" s="64"/>
      <c r="V130" s="64"/>
    </row>
    <row r="131" spans="1:22" s="2" customFormat="1" ht="15" x14ac:dyDescent="0.25">
      <c r="A131" s="64"/>
      <c r="C131" s="63"/>
      <c r="D131" s="64"/>
      <c r="E131" s="64"/>
      <c r="F131" s="64"/>
      <c r="G131" s="64"/>
      <c r="H131" s="64"/>
      <c r="I131" s="64"/>
      <c r="J131" s="63"/>
      <c r="K131" s="63"/>
      <c r="L131" s="63"/>
      <c r="M131" s="63"/>
      <c r="N131" s="63"/>
      <c r="O131" s="63"/>
      <c r="P131" s="64"/>
      <c r="T131" s="64"/>
      <c r="U131" s="64"/>
      <c r="V131" s="64"/>
    </row>
    <row r="132" spans="1:22" s="2" customFormat="1" ht="15" x14ac:dyDescent="0.25">
      <c r="A132" s="64"/>
      <c r="C132" s="63"/>
      <c r="D132" s="64"/>
      <c r="E132" s="64"/>
      <c r="F132" s="64"/>
      <c r="G132" s="64"/>
      <c r="H132" s="64"/>
      <c r="I132" s="64"/>
      <c r="J132" s="63"/>
      <c r="K132" s="63"/>
      <c r="L132" s="63"/>
      <c r="M132" s="63"/>
      <c r="N132" s="63"/>
      <c r="O132" s="63"/>
      <c r="P132" s="64"/>
      <c r="T132" s="64"/>
      <c r="U132" s="64"/>
      <c r="V132" s="64"/>
    </row>
    <row r="133" spans="1:22" s="2" customFormat="1" ht="15" x14ac:dyDescent="0.25">
      <c r="A133" s="64"/>
      <c r="C133" s="63"/>
      <c r="D133" s="64"/>
      <c r="E133" s="64"/>
      <c r="F133" s="64"/>
      <c r="G133" s="64"/>
      <c r="H133" s="64"/>
      <c r="I133" s="64"/>
      <c r="J133" s="63"/>
      <c r="K133" s="63"/>
      <c r="L133" s="63"/>
      <c r="M133" s="63"/>
      <c r="N133" s="63"/>
      <c r="O133" s="63"/>
      <c r="P133" s="64"/>
      <c r="T133" s="64"/>
      <c r="U133" s="64"/>
      <c r="V133" s="64"/>
    </row>
    <row r="134" spans="1:22" s="2" customFormat="1" ht="15" x14ac:dyDescent="0.25">
      <c r="A134" s="64"/>
      <c r="C134" s="63"/>
      <c r="D134" s="64"/>
      <c r="E134" s="64"/>
      <c r="F134" s="64"/>
      <c r="G134" s="64"/>
      <c r="H134" s="64"/>
      <c r="I134" s="64"/>
      <c r="J134" s="63"/>
      <c r="K134" s="63"/>
      <c r="L134" s="63"/>
      <c r="M134" s="63"/>
      <c r="N134" s="63"/>
      <c r="O134" s="63"/>
      <c r="P134" s="64"/>
      <c r="T134" s="64"/>
      <c r="U134" s="64"/>
      <c r="V134" s="64"/>
    </row>
    <row r="135" spans="1:22" s="2" customFormat="1" ht="15" x14ac:dyDescent="0.25">
      <c r="A135" s="64"/>
      <c r="C135" s="63"/>
      <c r="D135" s="64"/>
      <c r="E135" s="64"/>
      <c r="F135" s="64"/>
      <c r="G135" s="64"/>
      <c r="H135" s="64"/>
      <c r="I135" s="64"/>
      <c r="J135" s="63"/>
      <c r="K135" s="63"/>
      <c r="L135" s="63"/>
      <c r="M135" s="63"/>
      <c r="N135" s="63"/>
      <c r="O135" s="63"/>
      <c r="P135" s="64"/>
      <c r="T135" s="64"/>
      <c r="U135" s="64"/>
      <c r="V135" s="64"/>
    </row>
    <row r="136" spans="1:22" s="2" customFormat="1" ht="15" x14ac:dyDescent="0.25">
      <c r="A136" s="64"/>
      <c r="C136" s="63"/>
      <c r="D136" s="64"/>
      <c r="E136" s="64"/>
      <c r="F136" s="64"/>
      <c r="G136" s="64"/>
      <c r="H136" s="64"/>
      <c r="I136" s="64"/>
      <c r="J136" s="63"/>
      <c r="K136" s="63"/>
      <c r="L136" s="63"/>
      <c r="M136" s="63"/>
      <c r="N136" s="63"/>
      <c r="O136" s="63"/>
      <c r="P136" s="64"/>
      <c r="T136" s="64"/>
      <c r="U136" s="64"/>
      <c r="V136" s="64"/>
    </row>
    <row r="137" spans="1:22" s="2" customFormat="1" ht="15" x14ac:dyDescent="0.25">
      <c r="A137" s="64"/>
      <c r="C137" s="63"/>
      <c r="D137" s="64"/>
      <c r="E137" s="64"/>
      <c r="F137" s="64"/>
      <c r="G137" s="64"/>
      <c r="H137" s="64"/>
      <c r="I137" s="64"/>
      <c r="J137" s="63"/>
      <c r="K137" s="63"/>
      <c r="L137" s="63"/>
      <c r="M137" s="63"/>
      <c r="N137" s="63"/>
      <c r="O137" s="63"/>
      <c r="P137" s="64"/>
      <c r="T137" s="64"/>
      <c r="U137" s="64"/>
      <c r="V137" s="64"/>
    </row>
    <row r="138" spans="1:22" s="2" customFormat="1" ht="15" x14ac:dyDescent="0.25">
      <c r="A138" s="64"/>
      <c r="C138" s="63"/>
      <c r="D138" s="64"/>
      <c r="E138" s="64"/>
      <c r="F138" s="64"/>
      <c r="G138" s="64"/>
      <c r="H138" s="64"/>
      <c r="I138" s="64"/>
      <c r="J138" s="63"/>
      <c r="K138" s="63"/>
      <c r="L138" s="63"/>
      <c r="M138" s="63"/>
      <c r="N138" s="63"/>
      <c r="O138" s="63"/>
      <c r="P138" s="64"/>
      <c r="T138" s="64"/>
      <c r="U138" s="64"/>
      <c r="V138" s="64"/>
    </row>
    <row r="139" spans="1:22" s="2" customFormat="1" ht="15" x14ac:dyDescent="0.25">
      <c r="A139" s="64"/>
      <c r="C139" s="63"/>
      <c r="D139" s="64"/>
      <c r="E139" s="64"/>
      <c r="F139" s="64"/>
      <c r="G139" s="64"/>
      <c r="H139" s="64"/>
      <c r="I139" s="64"/>
      <c r="J139" s="63"/>
      <c r="K139" s="63"/>
      <c r="L139" s="63"/>
      <c r="M139" s="63"/>
      <c r="N139" s="63"/>
      <c r="O139" s="63"/>
      <c r="P139" s="64"/>
      <c r="T139" s="64"/>
      <c r="U139" s="64"/>
      <c r="V139" s="64"/>
    </row>
    <row r="140" spans="1:22" s="2" customFormat="1" ht="15" x14ac:dyDescent="0.25">
      <c r="A140" s="64"/>
      <c r="C140" s="63"/>
      <c r="D140" s="64"/>
      <c r="E140" s="64"/>
      <c r="F140" s="64"/>
      <c r="G140" s="64"/>
      <c r="H140" s="64"/>
      <c r="I140" s="64"/>
      <c r="J140" s="63"/>
      <c r="K140" s="63"/>
      <c r="L140" s="63"/>
      <c r="M140" s="63"/>
      <c r="N140" s="63"/>
      <c r="O140" s="63"/>
      <c r="P140" s="64"/>
      <c r="T140" s="64"/>
      <c r="U140" s="64"/>
      <c r="V140" s="64"/>
    </row>
    <row r="141" spans="1:22" s="2" customFormat="1" ht="15" x14ac:dyDescent="0.25">
      <c r="A141" s="64"/>
      <c r="C141" s="63"/>
      <c r="D141" s="64"/>
      <c r="E141" s="64"/>
      <c r="F141" s="64"/>
      <c r="G141" s="64"/>
      <c r="H141" s="64"/>
      <c r="I141" s="64"/>
      <c r="J141" s="63"/>
      <c r="K141" s="63"/>
      <c r="L141" s="63"/>
      <c r="M141" s="63"/>
      <c r="N141" s="63"/>
      <c r="O141" s="63"/>
      <c r="P141" s="64"/>
      <c r="T141" s="64"/>
      <c r="U141" s="64"/>
      <c r="V141" s="64"/>
    </row>
    <row r="142" spans="1:22" s="2" customFormat="1" ht="15" x14ac:dyDescent="0.25">
      <c r="A142" s="64"/>
      <c r="C142" s="63"/>
      <c r="D142" s="64"/>
      <c r="E142" s="64"/>
      <c r="F142" s="64"/>
      <c r="G142" s="64"/>
      <c r="H142" s="64"/>
      <c r="I142" s="64"/>
      <c r="J142" s="63"/>
      <c r="K142" s="63"/>
      <c r="L142" s="63"/>
      <c r="M142" s="63"/>
      <c r="N142" s="63"/>
      <c r="O142" s="63"/>
      <c r="P142" s="64"/>
      <c r="T142" s="64"/>
      <c r="U142" s="64"/>
      <c r="V142" s="64"/>
    </row>
    <row r="143" spans="1:22" s="2" customFormat="1" ht="15" x14ac:dyDescent="0.25">
      <c r="A143" s="64"/>
      <c r="C143" s="63"/>
      <c r="D143" s="64"/>
      <c r="E143" s="64"/>
      <c r="F143" s="64"/>
      <c r="G143" s="64"/>
      <c r="H143" s="64"/>
      <c r="I143" s="64"/>
      <c r="J143" s="63"/>
      <c r="K143" s="63"/>
      <c r="L143" s="63"/>
      <c r="M143" s="63"/>
      <c r="N143" s="63"/>
      <c r="O143" s="63"/>
      <c r="P143" s="64"/>
      <c r="T143" s="64"/>
      <c r="U143" s="64"/>
      <c r="V143" s="64"/>
    </row>
    <row r="144" spans="1:22" s="2" customFormat="1" ht="15" x14ac:dyDescent="0.25">
      <c r="A144" s="64"/>
      <c r="C144" s="63"/>
      <c r="D144" s="64"/>
      <c r="E144" s="64"/>
      <c r="F144" s="64"/>
      <c r="G144" s="64"/>
      <c r="H144" s="64"/>
      <c r="I144" s="64"/>
      <c r="J144" s="63"/>
      <c r="K144" s="63"/>
      <c r="L144" s="63"/>
      <c r="M144" s="63"/>
      <c r="N144" s="63"/>
      <c r="O144" s="63"/>
      <c r="P144" s="64"/>
      <c r="T144" s="64"/>
      <c r="U144" s="64"/>
      <c r="V144" s="64"/>
    </row>
    <row r="145" spans="1:22" s="2" customFormat="1" ht="15" x14ac:dyDescent="0.25">
      <c r="A145" s="64"/>
      <c r="C145" s="63"/>
      <c r="D145" s="64"/>
      <c r="E145" s="64"/>
      <c r="F145" s="64"/>
      <c r="G145" s="64"/>
      <c r="H145" s="64"/>
      <c r="I145" s="64"/>
      <c r="J145" s="63"/>
      <c r="K145" s="63"/>
      <c r="L145" s="63"/>
      <c r="M145" s="63"/>
      <c r="N145" s="63"/>
      <c r="O145" s="63"/>
      <c r="P145" s="64"/>
      <c r="T145" s="64"/>
      <c r="U145" s="64"/>
      <c r="V145" s="64"/>
    </row>
    <row r="146" spans="1:22" s="2" customFormat="1" ht="15" x14ac:dyDescent="0.25">
      <c r="A146" s="64"/>
      <c r="C146" s="63"/>
      <c r="D146" s="64"/>
      <c r="E146" s="64"/>
      <c r="F146" s="64"/>
      <c r="G146" s="64"/>
      <c r="H146" s="64"/>
      <c r="I146" s="64"/>
      <c r="J146" s="63"/>
      <c r="K146" s="63"/>
      <c r="L146" s="63"/>
      <c r="M146" s="63"/>
      <c r="N146" s="63"/>
      <c r="O146" s="63"/>
      <c r="P146" s="64"/>
      <c r="T146" s="64"/>
      <c r="U146" s="64"/>
      <c r="V146" s="64"/>
    </row>
    <row r="147" spans="1:22" s="2" customFormat="1" ht="15" x14ac:dyDescent="0.25">
      <c r="A147" s="64"/>
      <c r="C147" s="63"/>
      <c r="D147" s="64"/>
      <c r="E147" s="64"/>
      <c r="F147" s="64"/>
      <c r="G147" s="64"/>
      <c r="H147" s="64"/>
      <c r="I147" s="64"/>
      <c r="J147" s="63"/>
      <c r="K147" s="63"/>
      <c r="L147" s="63"/>
      <c r="M147" s="63"/>
      <c r="N147" s="63"/>
      <c r="O147" s="63"/>
      <c r="P147" s="64"/>
      <c r="T147" s="64"/>
      <c r="U147" s="64"/>
      <c r="V147" s="64"/>
    </row>
    <row r="148" spans="1:22" s="2" customFormat="1" ht="15" x14ac:dyDescent="0.25">
      <c r="A148" s="64"/>
      <c r="C148" s="63"/>
      <c r="D148" s="64"/>
      <c r="E148" s="64"/>
      <c r="F148" s="64"/>
      <c r="G148" s="64"/>
      <c r="H148" s="64"/>
      <c r="I148" s="64"/>
      <c r="J148" s="63"/>
      <c r="K148" s="63"/>
      <c r="L148" s="63"/>
      <c r="M148" s="63"/>
      <c r="N148" s="63"/>
      <c r="O148" s="63"/>
      <c r="P148" s="64"/>
      <c r="T148" s="64"/>
      <c r="U148" s="64"/>
      <c r="V148" s="64"/>
    </row>
    <row r="149" spans="1:22" s="2" customFormat="1" ht="15" x14ac:dyDescent="0.25">
      <c r="A149" s="64"/>
      <c r="C149" s="63"/>
      <c r="D149" s="64"/>
      <c r="E149" s="64"/>
      <c r="F149" s="64"/>
      <c r="G149" s="64"/>
      <c r="H149" s="64"/>
      <c r="I149" s="64"/>
      <c r="J149" s="63"/>
      <c r="K149" s="63"/>
      <c r="L149" s="63"/>
      <c r="M149" s="63"/>
      <c r="N149" s="63"/>
      <c r="O149" s="63"/>
      <c r="P149" s="64"/>
      <c r="T149" s="64"/>
      <c r="U149" s="64"/>
      <c r="V149" s="64"/>
    </row>
    <row r="150" spans="1:22" s="2" customFormat="1" ht="15" x14ac:dyDescent="0.25">
      <c r="A150" s="64"/>
      <c r="C150" s="63"/>
      <c r="D150" s="64"/>
      <c r="E150" s="64"/>
      <c r="F150" s="64"/>
      <c r="G150" s="64"/>
      <c r="H150" s="64"/>
      <c r="I150" s="64"/>
      <c r="J150" s="63"/>
      <c r="K150" s="63"/>
      <c r="L150" s="63"/>
      <c r="M150" s="63"/>
      <c r="N150" s="63"/>
      <c r="O150" s="63"/>
      <c r="P150" s="64"/>
      <c r="T150" s="64"/>
      <c r="U150" s="64"/>
      <c r="V150" s="64"/>
    </row>
    <row r="151" spans="1:22" s="2" customFormat="1" ht="15" x14ac:dyDescent="0.25">
      <c r="A151" s="64"/>
      <c r="C151" s="63"/>
      <c r="D151" s="64"/>
      <c r="E151" s="64"/>
      <c r="F151" s="64"/>
      <c r="G151" s="64"/>
      <c r="H151" s="64"/>
      <c r="I151" s="64"/>
      <c r="J151" s="63"/>
      <c r="K151" s="63"/>
      <c r="L151" s="63"/>
      <c r="M151" s="63"/>
      <c r="N151" s="63"/>
      <c r="O151" s="63"/>
      <c r="P151" s="64"/>
      <c r="T151" s="64"/>
      <c r="U151" s="64"/>
      <c r="V151" s="64"/>
    </row>
    <row r="152" spans="1:22" s="2" customFormat="1" ht="15" x14ac:dyDescent="0.25">
      <c r="A152" s="64"/>
      <c r="C152" s="63"/>
      <c r="D152" s="64"/>
      <c r="E152" s="64"/>
      <c r="F152" s="64"/>
      <c r="G152" s="64"/>
      <c r="H152" s="64"/>
      <c r="I152" s="64"/>
      <c r="J152" s="63"/>
      <c r="K152" s="63"/>
      <c r="L152" s="63"/>
      <c r="M152" s="63"/>
      <c r="N152" s="63"/>
      <c r="O152" s="63"/>
      <c r="P152" s="64"/>
      <c r="T152" s="64"/>
      <c r="U152" s="64"/>
      <c r="V152" s="64"/>
    </row>
    <row r="153" spans="1:22" s="2" customFormat="1" ht="15" x14ac:dyDescent="0.25">
      <c r="A153" s="64"/>
      <c r="C153" s="63"/>
      <c r="D153" s="64"/>
      <c r="E153" s="64"/>
      <c r="F153" s="64"/>
      <c r="G153" s="64"/>
      <c r="H153" s="64"/>
      <c r="I153" s="64"/>
      <c r="J153" s="63"/>
      <c r="K153" s="63"/>
      <c r="L153" s="63"/>
      <c r="M153" s="63"/>
      <c r="N153" s="63"/>
      <c r="O153" s="63"/>
      <c r="P153" s="64"/>
      <c r="T153" s="64"/>
      <c r="U153" s="64"/>
      <c r="V153" s="64"/>
    </row>
    <row r="154" spans="1:22" s="2" customFormat="1" ht="15" x14ac:dyDescent="0.25">
      <c r="A154" s="64"/>
      <c r="C154" s="63"/>
      <c r="D154" s="64"/>
      <c r="E154" s="64"/>
      <c r="F154" s="64"/>
      <c r="G154" s="64"/>
      <c r="H154" s="64"/>
      <c r="I154" s="64"/>
      <c r="J154" s="63"/>
      <c r="K154" s="63"/>
      <c r="L154" s="63"/>
      <c r="M154" s="63"/>
      <c r="N154" s="63"/>
      <c r="O154" s="63"/>
      <c r="P154" s="64"/>
      <c r="T154" s="64"/>
      <c r="U154" s="64"/>
      <c r="V154" s="64"/>
    </row>
    <row r="155" spans="1:22" s="2" customFormat="1" ht="15" x14ac:dyDescent="0.25">
      <c r="A155" s="64"/>
      <c r="C155" s="63"/>
      <c r="D155" s="64"/>
      <c r="E155" s="64"/>
      <c r="F155" s="64"/>
      <c r="G155" s="64"/>
      <c r="H155" s="64"/>
      <c r="I155" s="64"/>
      <c r="J155" s="63"/>
      <c r="K155" s="63"/>
      <c r="L155" s="63"/>
      <c r="M155" s="63"/>
      <c r="N155" s="63"/>
      <c r="O155" s="63"/>
      <c r="P155" s="64"/>
      <c r="T155" s="64"/>
      <c r="U155" s="64"/>
      <c r="V155" s="64"/>
    </row>
    <row r="156" spans="1:22" s="2" customFormat="1" ht="15" x14ac:dyDescent="0.25">
      <c r="A156" s="64"/>
      <c r="C156" s="63"/>
      <c r="D156" s="64"/>
      <c r="E156" s="64"/>
      <c r="F156" s="64"/>
      <c r="G156" s="64"/>
      <c r="H156" s="64"/>
      <c r="I156" s="64"/>
      <c r="J156" s="63"/>
      <c r="K156" s="63"/>
      <c r="L156" s="63"/>
      <c r="M156" s="63"/>
      <c r="N156" s="63"/>
      <c r="O156" s="63"/>
      <c r="P156" s="64"/>
      <c r="T156" s="64"/>
      <c r="U156" s="64"/>
      <c r="V156" s="64"/>
    </row>
    <row r="157" spans="1:22" s="2" customFormat="1" ht="15" x14ac:dyDescent="0.25">
      <c r="A157" s="64"/>
      <c r="C157" s="63"/>
      <c r="D157" s="64"/>
      <c r="E157" s="64"/>
      <c r="F157" s="64"/>
      <c r="G157" s="64"/>
      <c r="H157" s="64"/>
      <c r="I157" s="64"/>
      <c r="J157" s="63"/>
      <c r="K157" s="63"/>
      <c r="L157" s="63"/>
      <c r="M157" s="63"/>
      <c r="N157" s="63"/>
      <c r="O157" s="63"/>
      <c r="P157" s="64"/>
      <c r="T157" s="64"/>
      <c r="U157" s="64"/>
      <c r="V157" s="64"/>
    </row>
    <row r="158" spans="1:22" s="2" customFormat="1" ht="15" x14ac:dyDescent="0.25">
      <c r="A158" s="64"/>
      <c r="C158" s="63"/>
      <c r="D158" s="64"/>
      <c r="E158" s="64"/>
      <c r="F158" s="64"/>
      <c r="G158" s="64"/>
      <c r="H158" s="64"/>
      <c r="I158" s="64"/>
      <c r="J158" s="63"/>
      <c r="K158" s="63"/>
      <c r="L158" s="63"/>
      <c r="M158" s="63"/>
      <c r="N158" s="63"/>
      <c r="O158" s="63"/>
      <c r="P158" s="64"/>
      <c r="T158" s="64"/>
      <c r="U158" s="64"/>
      <c r="V158" s="64"/>
    </row>
    <row r="159" spans="1:22" s="2" customFormat="1" ht="15" x14ac:dyDescent="0.25">
      <c r="A159" s="64"/>
      <c r="C159" s="63"/>
      <c r="D159" s="64"/>
      <c r="E159" s="64"/>
      <c r="F159" s="64"/>
      <c r="G159" s="64"/>
      <c r="H159" s="64"/>
      <c r="I159" s="64"/>
      <c r="J159" s="63"/>
      <c r="K159" s="63"/>
      <c r="L159" s="63"/>
      <c r="M159" s="63"/>
      <c r="N159" s="63"/>
      <c r="O159" s="63"/>
      <c r="P159" s="64"/>
      <c r="T159" s="64"/>
      <c r="U159" s="64"/>
      <c r="V159" s="64"/>
    </row>
    <row r="160" spans="1:22" s="2" customFormat="1" ht="15" x14ac:dyDescent="0.25">
      <c r="A160" s="64"/>
      <c r="C160" s="63"/>
      <c r="D160" s="64"/>
      <c r="E160" s="64"/>
      <c r="F160" s="64"/>
      <c r="G160" s="64"/>
      <c r="H160" s="64"/>
      <c r="I160" s="64"/>
      <c r="J160" s="63"/>
      <c r="K160" s="63"/>
      <c r="L160" s="63"/>
      <c r="M160" s="63"/>
      <c r="N160" s="63"/>
      <c r="O160" s="63"/>
      <c r="P160" s="64"/>
      <c r="T160" s="64"/>
      <c r="U160" s="64"/>
      <c r="V160" s="64"/>
    </row>
    <row r="161" spans="1:22" s="2" customFormat="1" ht="15" x14ac:dyDescent="0.25">
      <c r="A161" s="64"/>
      <c r="C161" s="63"/>
      <c r="D161" s="64"/>
      <c r="E161" s="64"/>
      <c r="F161" s="64"/>
      <c r="G161" s="64"/>
      <c r="H161" s="64"/>
      <c r="I161" s="64"/>
      <c r="J161" s="63"/>
      <c r="K161" s="63"/>
      <c r="L161" s="63"/>
      <c r="M161" s="63"/>
      <c r="N161" s="63"/>
      <c r="O161" s="63"/>
      <c r="P161" s="64"/>
      <c r="T161" s="64"/>
      <c r="U161" s="64"/>
      <c r="V161" s="64"/>
    </row>
    <row r="162" spans="1:22" s="2" customFormat="1" ht="15" x14ac:dyDescent="0.25">
      <c r="A162" s="64"/>
      <c r="C162" s="63"/>
      <c r="D162" s="64"/>
      <c r="E162" s="64"/>
      <c r="F162" s="64"/>
      <c r="G162" s="64"/>
      <c r="H162" s="64"/>
      <c r="I162" s="64"/>
      <c r="J162" s="63"/>
      <c r="K162" s="63"/>
      <c r="L162" s="63"/>
      <c r="M162" s="63"/>
      <c r="N162" s="63"/>
      <c r="O162" s="63"/>
      <c r="P162" s="64"/>
      <c r="T162" s="64"/>
      <c r="U162" s="64"/>
      <c r="V162" s="64"/>
    </row>
    <row r="163" spans="1:22" s="2" customFormat="1" ht="15" x14ac:dyDescent="0.25">
      <c r="A163" s="64"/>
      <c r="C163" s="63"/>
      <c r="D163" s="64"/>
      <c r="E163" s="64"/>
      <c r="F163" s="64"/>
      <c r="G163" s="64"/>
      <c r="H163" s="64"/>
      <c r="I163" s="64"/>
      <c r="J163" s="63"/>
      <c r="K163" s="63"/>
      <c r="L163" s="63"/>
      <c r="M163" s="63"/>
      <c r="N163" s="63"/>
      <c r="O163" s="63"/>
      <c r="P163" s="64"/>
      <c r="T163" s="64"/>
      <c r="U163" s="64"/>
      <c r="V163" s="64"/>
    </row>
    <row r="164" spans="1:22" s="2" customFormat="1" ht="15" x14ac:dyDescent="0.25">
      <c r="A164" s="64"/>
      <c r="C164" s="63"/>
      <c r="D164" s="64"/>
      <c r="E164" s="64"/>
      <c r="F164" s="64"/>
      <c r="G164" s="64"/>
      <c r="H164" s="64"/>
      <c r="I164" s="64"/>
      <c r="J164" s="63"/>
      <c r="K164" s="63"/>
      <c r="L164" s="63"/>
      <c r="M164" s="63"/>
      <c r="N164" s="63"/>
      <c r="O164" s="63"/>
      <c r="P164" s="64"/>
      <c r="T164" s="64"/>
      <c r="U164" s="64"/>
      <c r="V164" s="64"/>
    </row>
    <row r="165" spans="1:22" s="2" customFormat="1" ht="15" x14ac:dyDescent="0.25">
      <c r="A165" s="64"/>
      <c r="C165" s="63"/>
      <c r="D165" s="64"/>
      <c r="E165" s="64"/>
      <c r="F165" s="64"/>
      <c r="G165" s="64"/>
      <c r="H165" s="64"/>
      <c r="I165" s="64"/>
      <c r="J165" s="63"/>
      <c r="K165" s="63"/>
      <c r="L165" s="63"/>
      <c r="M165" s="63"/>
      <c r="N165" s="63"/>
      <c r="O165" s="63"/>
      <c r="P165" s="64"/>
      <c r="T165" s="64"/>
      <c r="U165" s="64"/>
      <c r="V165" s="64"/>
    </row>
    <row r="166" spans="1:22" s="2" customFormat="1" ht="15" x14ac:dyDescent="0.25">
      <c r="A166" s="64"/>
      <c r="C166" s="63"/>
      <c r="D166" s="64"/>
      <c r="E166" s="64"/>
      <c r="F166" s="64"/>
      <c r="G166" s="64"/>
      <c r="H166" s="64"/>
      <c r="I166" s="64"/>
      <c r="J166" s="63"/>
      <c r="K166" s="63"/>
      <c r="L166" s="63"/>
      <c r="M166" s="63"/>
      <c r="N166" s="63"/>
      <c r="O166" s="63"/>
      <c r="P166" s="64"/>
      <c r="T166" s="64"/>
      <c r="U166" s="64"/>
      <c r="V166" s="64"/>
    </row>
    <row r="167" spans="1:22" s="2" customFormat="1" ht="15" x14ac:dyDescent="0.25">
      <c r="A167" s="64"/>
      <c r="C167" s="63"/>
      <c r="D167" s="64"/>
      <c r="E167" s="64"/>
      <c r="F167" s="64"/>
      <c r="G167" s="64"/>
      <c r="H167" s="64"/>
      <c r="I167" s="64"/>
      <c r="J167" s="63"/>
      <c r="K167" s="63"/>
      <c r="L167" s="63"/>
      <c r="M167" s="63"/>
      <c r="N167" s="63"/>
      <c r="O167" s="63"/>
      <c r="P167" s="64"/>
      <c r="T167" s="64"/>
      <c r="U167" s="64"/>
      <c r="V167" s="64"/>
    </row>
    <row r="168" spans="1:22" s="2" customFormat="1" ht="15" x14ac:dyDescent="0.25">
      <c r="A168" s="64"/>
      <c r="C168" s="63"/>
      <c r="D168" s="64"/>
      <c r="E168" s="64"/>
      <c r="F168" s="64"/>
      <c r="G168" s="64"/>
      <c r="H168" s="64"/>
      <c r="I168" s="64"/>
      <c r="J168" s="63"/>
      <c r="K168" s="63"/>
      <c r="L168" s="63"/>
      <c r="M168" s="63"/>
      <c r="N168" s="63"/>
      <c r="O168" s="63"/>
      <c r="P168" s="64"/>
      <c r="T168" s="64"/>
      <c r="U168" s="64"/>
      <c r="V168" s="64"/>
    </row>
    <row r="169" spans="1:22" s="2" customFormat="1" ht="15" x14ac:dyDescent="0.25">
      <c r="A169" s="64"/>
      <c r="C169" s="63"/>
      <c r="D169" s="64"/>
      <c r="E169" s="64"/>
      <c r="F169" s="64"/>
      <c r="G169" s="64"/>
      <c r="H169" s="64"/>
      <c r="I169" s="64"/>
      <c r="J169" s="63"/>
      <c r="K169" s="63"/>
      <c r="L169" s="63"/>
      <c r="M169" s="63"/>
      <c r="N169" s="63"/>
      <c r="O169" s="63"/>
      <c r="P169" s="64"/>
      <c r="T169" s="64"/>
      <c r="U169" s="64"/>
      <c r="V169" s="64"/>
    </row>
    <row r="170" spans="1:22" s="2" customFormat="1" ht="15" x14ac:dyDescent="0.25">
      <c r="A170" s="64"/>
      <c r="C170" s="63"/>
      <c r="D170" s="64"/>
      <c r="E170" s="64"/>
      <c r="F170" s="64"/>
      <c r="G170" s="64"/>
      <c r="H170" s="64"/>
      <c r="I170" s="64"/>
      <c r="J170" s="63"/>
      <c r="K170" s="63"/>
      <c r="L170" s="63"/>
      <c r="M170" s="63"/>
      <c r="N170" s="63"/>
      <c r="O170" s="63"/>
      <c r="P170" s="64"/>
      <c r="T170" s="64"/>
      <c r="U170" s="64"/>
      <c r="V170" s="64"/>
    </row>
    <row r="171" spans="1:22" s="2" customFormat="1" ht="15" x14ac:dyDescent="0.25">
      <c r="A171" s="64"/>
      <c r="C171" s="63"/>
      <c r="D171" s="64"/>
      <c r="E171" s="64"/>
      <c r="F171" s="64"/>
      <c r="G171" s="64"/>
      <c r="H171" s="64"/>
      <c r="I171" s="64"/>
      <c r="J171" s="63"/>
      <c r="K171" s="63"/>
      <c r="L171" s="63"/>
      <c r="M171" s="63"/>
      <c r="N171" s="63"/>
      <c r="O171" s="63"/>
      <c r="P171" s="64"/>
      <c r="T171" s="64"/>
      <c r="U171" s="64"/>
      <c r="V171" s="64"/>
    </row>
    <row r="172" spans="1:22" s="2" customFormat="1" ht="15" x14ac:dyDescent="0.25">
      <c r="A172" s="64"/>
      <c r="C172" s="63"/>
      <c r="D172" s="64"/>
      <c r="E172" s="64"/>
      <c r="F172" s="64"/>
      <c r="G172" s="64"/>
      <c r="H172" s="64"/>
      <c r="I172" s="64"/>
      <c r="J172" s="63"/>
      <c r="K172" s="63"/>
      <c r="L172" s="63"/>
      <c r="M172" s="63"/>
      <c r="N172" s="63"/>
      <c r="O172" s="63"/>
      <c r="P172" s="64"/>
      <c r="T172" s="64"/>
      <c r="U172" s="64"/>
      <c r="V172" s="64"/>
    </row>
    <row r="173" spans="1:22" s="2" customFormat="1" ht="15" x14ac:dyDescent="0.25">
      <c r="A173" s="64"/>
      <c r="C173" s="63"/>
      <c r="D173" s="64"/>
      <c r="E173" s="64"/>
      <c r="F173" s="64"/>
      <c r="G173" s="64"/>
      <c r="H173" s="64"/>
      <c r="I173" s="64"/>
      <c r="J173" s="63"/>
      <c r="K173" s="63"/>
      <c r="L173" s="63"/>
      <c r="M173" s="63"/>
      <c r="N173" s="63"/>
      <c r="O173" s="63"/>
      <c r="P173" s="64"/>
      <c r="T173" s="64"/>
      <c r="U173" s="64"/>
      <c r="V173" s="64"/>
    </row>
    <row r="174" spans="1:22" s="2" customFormat="1" ht="15" x14ac:dyDescent="0.25">
      <c r="A174" s="64"/>
      <c r="C174" s="63"/>
      <c r="D174" s="64"/>
      <c r="E174" s="64"/>
      <c r="F174" s="64"/>
      <c r="G174" s="64"/>
      <c r="H174" s="64"/>
      <c r="I174" s="64"/>
      <c r="J174" s="63"/>
      <c r="K174" s="63"/>
      <c r="L174" s="63"/>
      <c r="M174" s="63"/>
      <c r="N174" s="63"/>
      <c r="O174" s="63"/>
      <c r="P174" s="64"/>
      <c r="T174" s="64"/>
      <c r="U174" s="64"/>
      <c r="V174" s="64"/>
    </row>
    <row r="175" spans="1:22" s="2" customFormat="1" ht="15" x14ac:dyDescent="0.25">
      <c r="A175" s="64"/>
      <c r="C175" s="63"/>
      <c r="D175" s="64"/>
      <c r="E175" s="64"/>
      <c r="F175" s="64"/>
      <c r="G175" s="64"/>
      <c r="H175" s="64"/>
      <c r="I175" s="64"/>
      <c r="J175" s="63"/>
      <c r="K175" s="63"/>
      <c r="L175" s="63"/>
      <c r="M175" s="63"/>
      <c r="N175" s="63"/>
      <c r="O175" s="63"/>
      <c r="P175" s="64"/>
      <c r="T175" s="64"/>
      <c r="U175" s="64"/>
      <c r="V175" s="64"/>
    </row>
    <row r="176" spans="1:22" s="2" customFormat="1" ht="15" x14ac:dyDescent="0.25">
      <c r="A176" s="64"/>
      <c r="C176" s="63"/>
      <c r="D176" s="64"/>
      <c r="E176" s="64"/>
      <c r="F176" s="64"/>
      <c r="G176" s="64"/>
      <c r="H176" s="64"/>
      <c r="I176" s="64"/>
      <c r="J176" s="63"/>
      <c r="K176" s="63"/>
      <c r="L176" s="63"/>
      <c r="M176" s="63"/>
      <c r="N176" s="63"/>
      <c r="O176" s="63"/>
      <c r="P176" s="64"/>
      <c r="T176" s="64"/>
      <c r="U176" s="64"/>
      <c r="V176" s="64"/>
    </row>
    <row r="177" spans="1:22" s="2" customFormat="1" ht="15" x14ac:dyDescent="0.25">
      <c r="A177" s="64"/>
      <c r="C177" s="63"/>
      <c r="D177" s="64"/>
      <c r="E177" s="64"/>
      <c r="F177" s="64"/>
      <c r="G177" s="64"/>
      <c r="H177" s="64"/>
      <c r="I177" s="64"/>
      <c r="J177" s="63"/>
      <c r="K177" s="63"/>
      <c r="L177" s="63"/>
      <c r="M177" s="63"/>
      <c r="N177" s="63"/>
      <c r="O177" s="63"/>
      <c r="P177" s="64"/>
      <c r="T177" s="64"/>
      <c r="U177" s="64"/>
      <c r="V177" s="64"/>
    </row>
    <row r="178" spans="1:22" s="2" customFormat="1" ht="15" x14ac:dyDescent="0.25">
      <c r="A178" s="64"/>
      <c r="C178" s="63"/>
      <c r="D178" s="64"/>
      <c r="E178" s="64"/>
      <c r="F178" s="64"/>
      <c r="G178" s="64"/>
      <c r="H178" s="64"/>
      <c r="I178" s="64"/>
      <c r="J178" s="63"/>
      <c r="K178" s="63"/>
      <c r="L178" s="63"/>
      <c r="M178" s="63"/>
      <c r="N178" s="63"/>
      <c r="O178" s="63"/>
      <c r="P178" s="64"/>
      <c r="T178" s="64"/>
      <c r="U178" s="64"/>
      <c r="V178" s="64"/>
    </row>
    <row r="179" spans="1:22" s="2" customFormat="1" ht="15" x14ac:dyDescent="0.25">
      <c r="A179" s="64"/>
      <c r="C179" s="63"/>
      <c r="D179" s="64"/>
      <c r="E179" s="64"/>
      <c r="F179" s="64"/>
      <c r="G179" s="64"/>
      <c r="H179" s="64"/>
      <c r="I179" s="64"/>
      <c r="J179" s="63"/>
      <c r="K179" s="63"/>
      <c r="L179" s="63"/>
      <c r="M179" s="63"/>
      <c r="N179" s="63"/>
      <c r="O179" s="63"/>
      <c r="P179" s="64"/>
      <c r="T179" s="64"/>
      <c r="U179" s="64"/>
      <c r="V179" s="64"/>
    </row>
    <row r="180" spans="1:22" s="2" customFormat="1" ht="15" x14ac:dyDescent="0.25">
      <c r="A180" s="64"/>
      <c r="C180" s="63"/>
      <c r="D180" s="64"/>
      <c r="E180" s="64"/>
      <c r="F180" s="64"/>
      <c r="G180" s="64"/>
      <c r="H180" s="64"/>
      <c r="I180" s="64"/>
      <c r="J180" s="63"/>
      <c r="K180" s="63"/>
      <c r="L180" s="63"/>
      <c r="M180" s="63"/>
      <c r="N180" s="63"/>
      <c r="O180" s="63"/>
      <c r="P180" s="64"/>
      <c r="T180" s="64"/>
      <c r="U180" s="64"/>
      <c r="V180" s="64"/>
    </row>
    <row r="181" spans="1:22" s="2" customFormat="1" ht="15" x14ac:dyDescent="0.25">
      <c r="A181" s="64"/>
      <c r="C181" s="63"/>
      <c r="D181" s="64"/>
      <c r="E181" s="64"/>
      <c r="F181" s="64"/>
      <c r="G181" s="64"/>
      <c r="H181" s="64"/>
      <c r="I181" s="64"/>
      <c r="J181" s="63"/>
      <c r="K181" s="63"/>
      <c r="L181" s="63"/>
      <c r="M181" s="63"/>
      <c r="N181" s="63"/>
      <c r="O181" s="63"/>
      <c r="P181" s="64"/>
      <c r="T181" s="64"/>
      <c r="U181" s="64"/>
      <c r="V181" s="64"/>
    </row>
    <row r="182" spans="1:22" s="2" customFormat="1" ht="15" x14ac:dyDescent="0.25">
      <c r="A182" s="64"/>
      <c r="C182" s="63"/>
      <c r="D182" s="64"/>
      <c r="E182" s="64"/>
      <c r="F182" s="64"/>
      <c r="G182" s="64"/>
      <c r="H182" s="64"/>
      <c r="I182" s="64"/>
      <c r="J182" s="63"/>
      <c r="K182" s="63"/>
      <c r="L182" s="63"/>
      <c r="M182" s="63"/>
      <c r="N182" s="63"/>
      <c r="O182" s="63"/>
      <c r="P182" s="64"/>
      <c r="T182" s="64"/>
      <c r="U182" s="64"/>
      <c r="V182" s="64"/>
    </row>
    <row r="183" spans="1:22" s="2" customFormat="1" ht="15" x14ac:dyDescent="0.25">
      <c r="A183" s="64"/>
      <c r="C183" s="63"/>
      <c r="D183" s="64"/>
      <c r="E183" s="64"/>
      <c r="F183" s="64"/>
      <c r="G183" s="64"/>
      <c r="H183" s="64"/>
      <c r="I183" s="64"/>
      <c r="J183" s="63"/>
      <c r="K183" s="63"/>
      <c r="L183" s="63"/>
      <c r="M183" s="63"/>
      <c r="N183" s="63"/>
      <c r="O183" s="63"/>
      <c r="P183" s="64"/>
      <c r="T183" s="64"/>
      <c r="U183" s="64"/>
      <c r="V183" s="64"/>
    </row>
    <row r="184" spans="1:22" s="2" customFormat="1" ht="15" x14ac:dyDescent="0.25">
      <c r="A184" s="64"/>
      <c r="C184" s="63"/>
      <c r="D184" s="64"/>
      <c r="E184" s="64"/>
      <c r="F184" s="64"/>
      <c r="G184" s="64"/>
      <c r="H184" s="64"/>
      <c r="I184" s="64"/>
      <c r="J184" s="63"/>
      <c r="K184" s="63"/>
      <c r="L184" s="63"/>
      <c r="M184" s="63"/>
      <c r="N184" s="63"/>
      <c r="O184" s="63"/>
      <c r="P184" s="64"/>
      <c r="T184" s="64"/>
      <c r="U184" s="64"/>
      <c r="V184" s="64"/>
    </row>
    <row r="185" spans="1:22" s="2" customFormat="1" ht="15" x14ac:dyDescent="0.25">
      <c r="A185" s="64"/>
      <c r="C185" s="63"/>
      <c r="D185" s="64"/>
      <c r="E185" s="64"/>
      <c r="F185" s="64"/>
      <c r="G185" s="64"/>
      <c r="H185" s="64"/>
      <c r="I185" s="64"/>
      <c r="J185" s="63"/>
      <c r="K185" s="63"/>
      <c r="L185" s="63"/>
      <c r="M185" s="63"/>
      <c r="N185" s="63"/>
      <c r="O185" s="63"/>
      <c r="P185" s="64"/>
      <c r="T185" s="64"/>
      <c r="U185" s="64"/>
      <c r="V185" s="64"/>
    </row>
    <row r="186" spans="1:22" s="2" customFormat="1" ht="15" x14ac:dyDescent="0.25">
      <c r="A186" s="64"/>
      <c r="C186" s="63"/>
      <c r="D186" s="64"/>
      <c r="E186" s="64"/>
      <c r="F186" s="64"/>
      <c r="G186" s="64"/>
      <c r="H186" s="64"/>
      <c r="I186" s="64"/>
      <c r="J186" s="63"/>
      <c r="K186" s="63"/>
      <c r="L186" s="63"/>
      <c r="M186" s="63"/>
      <c r="N186" s="63"/>
      <c r="O186" s="63"/>
      <c r="P186" s="64"/>
      <c r="T186" s="64"/>
      <c r="U186" s="64"/>
      <c r="V186" s="64"/>
    </row>
    <row r="187" spans="1:22" s="2" customFormat="1" ht="15" x14ac:dyDescent="0.25">
      <c r="A187" s="64"/>
      <c r="C187" s="63"/>
      <c r="D187" s="64"/>
      <c r="E187" s="64"/>
      <c r="F187" s="64"/>
      <c r="G187" s="64"/>
      <c r="H187" s="64"/>
      <c r="I187" s="64"/>
      <c r="J187" s="63"/>
      <c r="K187" s="63"/>
      <c r="L187" s="63"/>
      <c r="M187" s="63"/>
      <c r="N187" s="63"/>
      <c r="O187" s="63"/>
      <c r="P187" s="64"/>
      <c r="T187" s="64"/>
      <c r="U187" s="64"/>
      <c r="V187" s="64"/>
    </row>
    <row r="188" spans="1:22" s="2" customFormat="1" ht="15" x14ac:dyDescent="0.25">
      <c r="A188" s="64"/>
      <c r="C188" s="63"/>
      <c r="D188" s="64"/>
      <c r="E188" s="64"/>
      <c r="F188" s="64"/>
      <c r="G188" s="64"/>
      <c r="H188" s="64"/>
      <c r="I188" s="64"/>
      <c r="J188" s="63"/>
      <c r="K188" s="63"/>
      <c r="L188" s="63"/>
      <c r="M188" s="63"/>
      <c r="N188" s="63"/>
      <c r="O188" s="63"/>
      <c r="P188" s="64"/>
      <c r="T188" s="64"/>
      <c r="U188" s="64"/>
      <c r="V188" s="64"/>
    </row>
    <row r="189" spans="1:22" s="2" customFormat="1" ht="15" x14ac:dyDescent="0.25">
      <c r="A189" s="64"/>
      <c r="C189" s="63"/>
      <c r="D189" s="64"/>
      <c r="E189" s="64"/>
      <c r="F189" s="64"/>
      <c r="G189" s="64"/>
      <c r="H189" s="64"/>
      <c r="I189" s="64"/>
      <c r="J189" s="63"/>
      <c r="K189" s="63"/>
      <c r="L189" s="63"/>
      <c r="M189" s="63"/>
      <c r="N189" s="63"/>
      <c r="O189" s="63"/>
      <c r="P189" s="64"/>
      <c r="T189" s="64"/>
      <c r="U189" s="64"/>
      <c r="V189" s="64"/>
    </row>
    <row r="190" spans="1:22" s="2" customFormat="1" ht="15" x14ac:dyDescent="0.25">
      <c r="A190" s="64"/>
      <c r="C190" s="63"/>
      <c r="D190" s="64"/>
      <c r="E190" s="64"/>
      <c r="F190" s="64"/>
      <c r="G190" s="64"/>
      <c r="H190" s="64"/>
      <c r="I190" s="64"/>
      <c r="J190" s="63"/>
      <c r="K190" s="63"/>
      <c r="L190" s="63"/>
      <c r="M190" s="63"/>
      <c r="N190" s="63"/>
      <c r="O190" s="63"/>
      <c r="P190" s="64"/>
      <c r="T190" s="64"/>
      <c r="U190" s="64"/>
      <c r="V190" s="64"/>
    </row>
    <row r="191" spans="1:22" s="2" customFormat="1" ht="15" x14ac:dyDescent="0.25">
      <c r="A191" s="64"/>
      <c r="C191" s="63"/>
      <c r="D191" s="64"/>
      <c r="E191" s="64"/>
      <c r="F191" s="64"/>
      <c r="G191" s="64"/>
      <c r="H191" s="64"/>
      <c r="I191" s="64"/>
      <c r="J191" s="63"/>
      <c r="K191" s="63"/>
      <c r="L191" s="63"/>
      <c r="M191" s="63"/>
      <c r="N191" s="63"/>
      <c r="O191" s="63"/>
      <c r="P191" s="64"/>
      <c r="T191" s="64"/>
      <c r="U191" s="64"/>
      <c r="V191" s="64"/>
    </row>
    <row r="192" spans="1:22" s="2" customFormat="1" ht="15" x14ac:dyDescent="0.25">
      <c r="A192" s="64"/>
      <c r="C192" s="63"/>
      <c r="D192" s="64"/>
      <c r="E192" s="64"/>
      <c r="F192" s="64"/>
      <c r="G192" s="64"/>
      <c r="H192" s="64"/>
      <c r="I192" s="64"/>
      <c r="J192" s="63"/>
      <c r="K192" s="63"/>
      <c r="L192" s="63"/>
      <c r="M192" s="63"/>
      <c r="N192" s="63"/>
      <c r="O192" s="63"/>
      <c r="P192" s="64"/>
      <c r="T192" s="64"/>
      <c r="U192" s="64"/>
      <c r="V192" s="64"/>
    </row>
    <row r="193" spans="1:22" s="2" customFormat="1" ht="15" x14ac:dyDescent="0.25">
      <c r="A193" s="64"/>
      <c r="C193" s="63"/>
      <c r="D193" s="64"/>
      <c r="E193" s="64"/>
      <c r="F193" s="64"/>
      <c r="G193" s="64"/>
      <c r="H193" s="64"/>
      <c r="I193" s="64"/>
      <c r="J193" s="63"/>
      <c r="K193" s="63"/>
      <c r="L193" s="63"/>
      <c r="M193" s="63"/>
      <c r="N193" s="63"/>
      <c r="O193" s="63"/>
      <c r="P193" s="64"/>
      <c r="T193" s="64"/>
      <c r="U193" s="64"/>
      <c r="V193" s="64"/>
    </row>
    <row r="194" spans="1:22" s="2" customFormat="1" ht="15" x14ac:dyDescent="0.25">
      <c r="A194" s="64"/>
      <c r="C194" s="63"/>
      <c r="D194" s="64"/>
      <c r="E194" s="64"/>
      <c r="F194" s="64"/>
      <c r="G194" s="64"/>
      <c r="H194" s="64"/>
      <c r="I194" s="64"/>
      <c r="J194" s="63"/>
      <c r="K194" s="63"/>
      <c r="L194" s="63"/>
      <c r="M194" s="63"/>
      <c r="N194" s="63"/>
      <c r="O194" s="63"/>
      <c r="P194" s="64"/>
      <c r="T194" s="64"/>
      <c r="U194" s="64"/>
      <c r="V194" s="64"/>
    </row>
    <row r="195" spans="1:22" s="2" customFormat="1" ht="15" x14ac:dyDescent="0.25">
      <c r="A195" s="64"/>
      <c r="C195" s="63"/>
      <c r="D195" s="64"/>
      <c r="E195" s="64"/>
      <c r="F195" s="64"/>
      <c r="G195" s="64"/>
      <c r="H195" s="64"/>
      <c r="I195" s="64"/>
      <c r="J195" s="63"/>
      <c r="K195" s="63"/>
      <c r="L195" s="63"/>
      <c r="M195" s="63"/>
      <c r="N195" s="63"/>
      <c r="O195" s="63"/>
      <c r="P195" s="64"/>
      <c r="T195" s="64"/>
      <c r="U195" s="64"/>
      <c r="V195" s="64"/>
    </row>
    <row r="196" spans="1:22" s="2" customFormat="1" ht="15" x14ac:dyDescent="0.25">
      <c r="A196" s="64"/>
      <c r="C196" s="63"/>
      <c r="D196" s="64"/>
      <c r="E196" s="64"/>
      <c r="F196" s="64"/>
      <c r="G196" s="64"/>
      <c r="H196" s="64"/>
      <c r="I196" s="64"/>
      <c r="J196" s="63"/>
      <c r="K196" s="63"/>
      <c r="L196" s="63"/>
      <c r="M196" s="63"/>
      <c r="N196" s="63"/>
      <c r="O196" s="63"/>
      <c r="P196" s="64"/>
      <c r="T196" s="64"/>
      <c r="U196" s="64"/>
      <c r="V196" s="64"/>
    </row>
    <row r="197" spans="1:22" s="2" customFormat="1" ht="15" x14ac:dyDescent="0.25">
      <c r="A197" s="64"/>
      <c r="C197" s="63"/>
      <c r="D197" s="64"/>
      <c r="E197" s="64"/>
      <c r="F197" s="64"/>
      <c r="G197" s="64"/>
      <c r="H197" s="64"/>
      <c r="I197" s="64"/>
      <c r="J197" s="63"/>
      <c r="K197" s="63"/>
      <c r="L197" s="63"/>
      <c r="M197" s="63"/>
      <c r="N197" s="63"/>
      <c r="O197" s="63"/>
      <c r="P197" s="64"/>
      <c r="T197" s="64"/>
      <c r="U197" s="64"/>
      <c r="V197" s="64"/>
    </row>
    <row r="198" spans="1:22" s="2" customFormat="1" ht="15" x14ac:dyDescent="0.25">
      <c r="A198" s="64"/>
      <c r="C198" s="63"/>
      <c r="D198" s="64"/>
      <c r="E198" s="64"/>
      <c r="F198" s="64"/>
      <c r="G198" s="64"/>
      <c r="H198" s="64"/>
      <c r="I198" s="64"/>
      <c r="J198" s="63"/>
      <c r="K198" s="63"/>
      <c r="L198" s="63"/>
      <c r="M198" s="63"/>
      <c r="N198" s="63"/>
      <c r="O198" s="63"/>
      <c r="P198" s="64"/>
      <c r="T198" s="64"/>
      <c r="U198" s="64"/>
      <c r="V198" s="64"/>
    </row>
    <row r="199" spans="1:22" s="2" customFormat="1" ht="15" x14ac:dyDescent="0.25">
      <c r="A199" s="64"/>
      <c r="C199" s="63"/>
      <c r="D199" s="64"/>
      <c r="E199" s="64"/>
      <c r="F199" s="64"/>
      <c r="G199" s="64"/>
      <c r="H199" s="64"/>
      <c r="I199" s="64"/>
      <c r="J199" s="63"/>
      <c r="K199" s="63"/>
      <c r="L199" s="63"/>
      <c r="M199" s="63"/>
      <c r="N199" s="63"/>
      <c r="O199" s="63"/>
      <c r="P199" s="64"/>
      <c r="T199" s="64"/>
      <c r="U199" s="64"/>
      <c r="V199" s="64"/>
    </row>
    <row r="200" spans="1:22" s="2" customFormat="1" ht="15" x14ac:dyDescent="0.25">
      <c r="A200" s="64"/>
      <c r="C200" s="63"/>
      <c r="D200" s="64"/>
      <c r="E200" s="64"/>
      <c r="F200" s="64"/>
      <c r="G200" s="64"/>
      <c r="H200" s="64"/>
      <c r="I200" s="64"/>
      <c r="J200" s="63"/>
      <c r="K200" s="63"/>
      <c r="L200" s="63"/>
      <c r="M200" s="63"/>
      <c r="N200" s="63"/>
      <c r="O200" s="63"/>
      <c r="P200" s="64"/>
      <c r="T200" s="64"/>
      <c r="U200" s="64"/>
      <c r="V200" s="64"/>
    </row>
    <row r="201" spans="1:22" s="2" customFormat="1" ht="15" x14ac:dyDescent="0.25">
      <c r="A201" s="64"/>
      <c r="C201" s="63"/>
      <c r="D201" s="64"/>
      <c r="E201" s="64"/>
      <c r="F201" s="64"/>
      <c r="G201" s="64"/>
      <c r="H201" s="64"/>
      <c r="I201" s="64"/>
      <c r="J201" s="63"/>
      <c r="K201" s="63"/>
      <c r="L201" s="63"/>
      <c r="M201" s="63"/>
      <c r="N201" s="63"/>
      <c r="O201" s="63"/>
      <c r="P201" s="64"/>
      <c r="T201" s="64"/>
      <c r="U201" s="64"/>
      <c r="V201" s="64"/>
    </row>
    <row r="202" spans="1:22" s="2" customFormat="1" ht="15" x14ac:dyDescent="0.25">
      <c r="A202" s="64"/>
      <c r="C202" s="63"/>
      <c r="D202" s="64"/>
      <c r="E202" s="64"/>
      <c r="F202" s="64"/>
      <c r="G202" s="64"/>
      <c r="H202" s="64"/>
      <c r="I202" s="64"/>
      <c r="J202" s="63"/>
      <c r="K202" s="63"/>
      <c r="L202" s="63"/>
      <c r="M202" s="63"/>
      <c r="N202" s="63"/>
      <c r="O202" s="63"/>
      <c r="P202" s="64"/>
      <c r="T202" s="64"/>
      <c r="U202" s="64"/>
      <c r="V202" s="64"/>
    </row>
    <row r="203" spans="1:22" s="2" customFormat="1" ht="15" x14ac:dyDescent="0.25">
      <c r="A203" s="64"/>
      <c r="C203" s="63"/>
      <c r="D203" s="64"/>
      <c r="E203" s="64"/>
      <c r="F203" s="64"/>
      <c r="G203" s="64"/>
      <c r="H203" s="64"/>
      <c r="I203" s="64"/>
      <c r="J203" s="63"/>
      <c r="K203" s="63"/>
      <c r="L203" s="63"/>
      <c r="M203" s="63"/>
      <c r="N203" s="63"/>
      <c r="O203" s="63"/>
      <c r="P203" s="64"/>
      <c r="T203" s="64"/>
      <c r="U203" s="64"/>
      <c r="V203" s="64"/>
    </row>
    <row r="204" spans="1:22" s="2" customFormat="1" ht="15" x14ac:dyDescent="0.25">
      <c r="A204" s="64"/>
      <c r="C204" s="63"/>
      <c r="D204" s="64"/>
      <c r="E204" s="64"/>
      <c r="F204" s="64"/>
      <c r="G204" s="64"/>
      <c r="H204" s="64"/>
      <c r="I204" s="64"/>
      <c r="J204" s="63"/>
      <c r="K204" s="63"/>
      <c r="L204" s="63"/>
      <c r="M204" s="63"/>
      <c r="N204" s="63"/>
      <c r="O204" s="63"/>
      <c r="P204" s="64"/>
      <c r="T204" s="64"/>
      <c r="U204" s="64"/>
      <c r="V204" s="64"/>
    </row>
    <row r="205" spans="1:22" s="2" customFormat="1" ht="15" x14ac:dyDescent="0.25">
      <c r="A205" s="64"/>
      <c r="C205" s="63"/>
      <c r="D205" s="64"/>
      <c r="E205" s="64"/>
      <c r="F205" s="64"/>
      <c r="G205" s="64"/>
      <c r="H205" s="64"/>
      <c r="I205" s="64"/>
      <c r="J205" s="63"/>
      <c r="K205" s="63"/>
      <c r="L205" s="63"/>
      <c r="M205" s="63"/>
      <c r="N205" s="63"/>
      <c r="O205" s="63"/>
      <c r="P205" s="64"/>
      <c r="T205" s="64"/>
      <c r="U205" s="64"/>
      <c r="V205" s="64"/>
    </row>
    <row r="206" spans="1:22" s="2" customFormat="1" ht="15" x14ac:dyDescent="0.25">
      <c r="A206" s="64"/>
      <c r="C206" s="63"/>
      <c r="D206" s="64"/>
      <c r="E206" s="64"/>
      <c r="F206" s="64"/>
      <c r="G206" s="64"/>
      <c r="H206" s="64"/>
      <c r="I206" s="64"/>
      <c r="J206" s="63"/>
      <c r="K206" s="63"/>
      <c r="L206" s="63"/>
      <c r="M206" s="63"/>
      <c r="N206" s="63"/>
      <c r="O206" s="63"/>
      <c r="P206" s="64"/>
      <c r="T206" s="64"/>
      <c r="U206" s="64"/>
      <c r="V206" s="64"/>
    </row>
    <row r="207" spans="1:22" s="2" customFormat="1" ht="15" x14ac:dyDescent="0.25">
      <c r="A207" s="64"/>
      <c r="C207" s="63"/>
      <c r="D207" s="64"/>
      <c r="E207" s="64"/>
      <c r="F207" s="64"/>
      <c r="G207" s="64"/>
      <c r="H207" s="64"/>
      <c r="I207" s="64"/>
      <c r="J207" s="63"/>
      <c r="K207" s="63"/>
      <c r="L207" s="63"/>
      <c r="M207" s="63"/>
      <c r="N207" s="63"/>
      <c r="O207" s="63"/>
      <c r="P207" s="64"/>
      <c r="T207" s="64"/>
      <c r="U207" s="64"/>
      <c r="V207" s="64"/>
    </row>
    <row r="208" spans="1:22" s="2" customFormat="1" ht="15" x14ac:dyDescent="0.25">
      <c r="A208" s="64"/>
      <c r="C208" s="63"/>
      <c r="D208" s="64"/>
      <c r="E208" s="64"/>
      <c r="F208" s="64"/>
      <c r="G208" s="64"/>
      <c r="H208" s="64"/>
      <c r="I208" s="64"/>
      <c r="J208" s="63"/>
      <c r="K208" s="63"/>
      <c r="L208" s="63"/>
      <c r="M208" s="63"/>
      <c r="N208" s="63"/>
      <c r="O208" s="63"/>
      <c r="P208" s="64"/>
      <c r="T208" s="64"/>
      <c r="U208" s="64"/>
      <c r="V208" s="64"/>
    </row>
    <row r="209" spans="1:22" s="2" customFormat="1" ht="15" x14ac:dyDescent="0.25">
      <c r="A209" s="64"/>
      <c r="C209" s="63"/>
      <c r="D209" s="64"/>
      <c r="E209" s="64"/>
      <c r="F209" s="64"/>
      <c r="G209" s="64"/>
      <c r="H209" s="64"/>
      <c r="I209" s="64"/>
      <c r="J209" s="63"/>
      <c r="K209" s="63"/>
      <c r="L209" s="63"/>
      <c r="M209" s="63"/>
      <c r="N209" s="63"/>
      <c r="O209" s="63"/>
      <c r="P209" s="64"/>
      <c r="T209" s="64"/>
      <c r="U209" s="64"/>
      <c r="V209" s="64"/>
    </row>
    <row r="210" spans="1:22" s="2" customFormat="1" ht="15" x14ac:dyDescent="0.25">
      <c r="A210" s="64"/>
      <c r="C210" s="63"/>
      <c r="D210" s="64"/>
      <c r="E210" s="64"/>
      <c r="F210" s="64"/>
      <c r="G210" s="64"/>
      <c r="H210" s="64"/>
      <c r="I210" s="64"/>
      <c r="J210" s="63"/>
      <c r="K210" s="63"/>
      <c r="L210" s="63"/>
      <c r="M210" s="63"/>
      <c r="N210" s="63"/>
      <c r="O210" s="63"/>
      <c r="P210" s="64"/>
      <c r="T210" s="64"/>
      <c r="U210" s="64"/>
      <c r="V210" s="64"/>
    </row>
    <row r="211" spans="1:22" s="2" customFormat="1" ht="15" x14ac:dyDescent="0.25">
      <c r="A211" s="64"/>
      <c r="C211" s="63"/>
      <c r="D211" s="64"/>
      <c r="E211" s="64"/>
      <c r="F211" s="64"/>
      <c r="G211" s="64"/>
      <c r="H211" s="64"/>
      <c r="I211" s="64"/>
      <c r="J211" s="63"/>
      <c r="K211" s="63"/>
      <c r="L211" s="63"/>
      <c r="M211" s="63"/>
      <c r="N211" s="63"/>
      <c r="O211" s="63"/>
      <c r="P211" s="64"/>
      <c r="T211" s="64"/>
      <c r="U211" s="64"/>
      <c r="V211" s="64"/>
    </row>
    <row r="212" spans="1:22" s="2" customFormat="1" ht="15" x14ac:dyDescent="0.25">
      <c r="A212" s="64"/>
      <c r="C212" s="63"/>
      <c r="D212" s="64"/>
      <c r="E212" s="64"/>
      <c r="F212" s="64"/>
      <c r="G212" s="64"/>
      <c r="H212" s="64"/>
      <c r="I212" s="64"/>
      <c r="J212" s="63"/>
      <c r="K212" s="63"/>
      <c r="L212" s="63"/>
      <c r="M212" s="63"/>
      <c r="N212" s="63"/>
      <c r="O212" s="63"/>
      <c r="P212" s="64"/>
      <c r="T212" s="64"/>
      <c r="U212" s="64"/>
      <c r="V212" s="64"/>
    </row>
    <row r="213" spans="1:22" s="2" customFormat="1" ht="15" x14ac:dyDescent="0.25">
      <c r="A213" s="64"/>
      <c r="C213" s="63"/>
      <c r="D213" s="64"/>
      <c r="E213" s="64"/>
      <c r="F213" s="64"/>
      <c r="G213" s="64"/>
      <c r="H213" s="64"/>
      <c r="I213" s="64"/>
      <c r="J213" s="63"/>
      <c r="K213" s="63"/>
      <c r="L213" s="63"/>
      <c r="M213" s="63"/>
      <c r="N213" s="63"/>
      <c r="O213" s="63"/>
      <c r="P213" s="64"/>
      <c r="T213" s="64"/>
      <c r="U213" s="64"/>
      <c r="V213" s="64"/>
    </row>
    <row r="214" spans="1:22" s="2" customFormat="1" ht="15" x14ac:dyDescent="0.25">
      <c r="A214" s="64"/>
      <c r="C214" s="63"/>
      <c r="D214" s="64"/>
      <c r="E214" s="64"/>
      <c r="F214" s="64"/>
      <c r="G214" s="64"/>
      <c r="H214" s="64"/>
      <c r="I214" s="64"/>
      <c r="J214" s="63"/>
      <c r="K214" s="63"/>
      <c r="L214" s="63"/>
      <c r="M214" s="63"/>
      <c r="N214" s="63"/>
      <c r="O214" s="63"/>
      <c r="P214" s="64"/>
      <c r="T214" s="64"/>
      <c r="U214" s="64"/>
      <c r="V214" s="64"/>
    </row>
    <row r="215" spans="1:22" s="2" customFormat="1" ht="15" x14ac:dyDescent="0.25">
      <c r="A215" s="64"/>
      <c r="C215" s="63"/>
      <c r="D215" s="64"/>
      <c r="E215" s="64"/>
      <c r="F215" s="64"/>
      <c r="G215" s="64"/>
      <c r="H215" s="64"/>
      <c r="I215" s="64"/>
      <c r="J215" s="63"/>
      <c r="K215" s="63"/>
      <c r="L215" s="63"/>
      <c r="M215" s="63"/>
      <c r="N215" s="63"/>
      <c r="O215" s="63"/>
      <c r="P215" s="64"/>
      <c r="T215" s="64"/>
      <c r="U215" s="64"/>
      <c r="V215" s="64"/>
    </row>
    <row r="216" spans="1:22" s="2" customFormat="1" ht="15" x14ac:dyDescent="0.25">
      <c r="A216" s="64"/>
      <c r="C216" s="63"/>
      <c r="D216" s="64"/>
      <c r="E216" s="64"/>
      <c r="F216" s="64"/>
      <c r="G216" s="64"/>
      <c r="H216" s="64"/>
      <c r="I216" s="64"/>
      <c r="J216" s="63"/>
      <c r="K216" s="63"/>
      <c r="L216" s="63"/>
      <c r="M216" s="63"/>
      <c r="N216" s="63"/>
      <c r="O216" s="63"/>
      <c r="P216" s="64"/>
      <c r="T216" s="64"/>
      <c r="U216" s="64"/>
      <c r="V216" s="64"/>
    </row>
    <row r="217" spans="1:22" s="2" customFormat="1" ht="15" x14ac:dyDescent="0.25">
      <c r="A217" s="64"/>
      <c r="C217" s="63"/>
      <c r="D217" s="64"/>
      <c r="E217" s="64"/>
      <c r="F217" s="64"/>
      <c r="G217" s="64"/>
      <c r="H217" s="64"/>
      <c r="I217" s="64"/>
      <c r="J217" s="63"/>
      <c r="K217" s="63"/>
      <c r="L217" s="63"/>
      <c r="M217" s="63"/>
      <c r="N217" s="63"/>
      <c r="O217" s="63"/>
      <c r="P217" s="64"/>
      <c r="T217" s="64"/>
      <c r="U217" s="64"/>
      <c r="V217" s="64"/>
    </row>
    <row r="218" spans="1:22" s="2" customFormat="1" ht="15" x14ac:dyDescent="0.25">
      <c r="A218" s="64"/>
      <c r="C218" s="63"/>
      <c r="D218" s="64"/>
      <c r="E218" s="64"/>
      <c r="F218" s="64"/>
      <c r="G218" s="64"/>
      <c r="H218" s="64"/>
      <c r="I218" s="64"/>
      <c r="J218" s="63"/>
      <c r="K218" s="63"/>
      <c r="L218" s="63"/>
      <c r="M218" s="63"/>
      <c r="N218" s="63"/>
      <c r="O218" s="63"/>
      <c r="P218" s="64"/>
      <c r="T218" s="64"/>
      <c r="U218" s="64"/>
      <c r="V218" s="64"/>
    </row>
    <row r="219" spans="1:22" s="2" customFormat="1" ht="15" x14ac:dyDescent="0.25">
      <c r="A219" s="64"/>
      <c r="C219" s="63"/>
      <c r="D219" s="64"/>
      <c r="E219" s="64"/>
      <c r="F219" s="64"/>
      <c r="G219" s="64"/>
      <c r="H219" s="64"/>
      <c r="I219" s="64"/>
      <c r="J219" s="63"/>
      <c r="K219" s="63"/>
      <c r="L219" s="63"/>
      <c r="M219" s="63"/>
      <c r="N219" s="63"/>
      <c r="O219" s="63"/>
      <c r="P219" s="64"/>
      <c r="T219" s="64"/>
      <c r="U219" s="64"/>
      <c r="V219" s="64"/>
    </row>
    <row r="220" spans="1:22" s="2" customFormat="1" ht="15" x14ac:dyDescent="0.25">
      <c r="A220" s="64"/>
      <c r="C220" s="63"/>
      <c r="D220" s="64"/>
      <c r="E220" s="64"/>
      <c r="F220" s="64"/>
      <c r="G220" s="64"/>
      <c r="H220" s="64"/>
      <c r="I220" s="64"/>
      <c r="J220" s="63"/>
      <c r="K220" s="63"/>
      <c r="L220" s="63"/>
      <c r="M220" s="63"/>
      <c r="N220" s="63"/>
      <c r="O220" s="63"/>
      <c r="P220" s="64"/>
      <c r="T220" s="64"/>
      <c r="U220" s="64"/>
      <c r="V220" s="64"/>
    </row>
    <row r="221" spans="1:22" s="2" customFormat="1" ht="15" x14ac:dyDescent="0.25">
      <c r="A221" s="64"/>
      <c r="C221" s="63"/>
      <c r="D221" s="64"/>
      <c r="E221" s="64"/>
      <c r="F221" s="64"/>
      <c r="G221" s="64"/>
      <c r="H221" s="64"/>
      <c r="I221" s="64"/>
      <c r="J221" s="63"/>
      <c r="K221" s="63"/>
      <c r="L221" s="63"/>
      <c r="M221" s="63"/>
      <c r="N221" s="63"/>
      <c r="O221" s="63"/>
      <c r="P221" s="64"/>
      <c r="T221" s="64"/>
      <c r="U221" s="64"/>
      <c r="V221" s="64"/>
    </row>
    <row r="222" spans="1:22" s="2" customFormat="1" ht="15" x14ac:dyDescent="0.25">
      <c r="A222" s="64"/>
      <c r="C222" s="63"/>
      <c r="D222" s="64"/>
      <c r="E222" s="64"/>
      <c r="F222" s="64"/>
      <c r="G222" s="64"/>
      <c r="H222" s="64"/>
      <c r="I222" s="64"/>
      <c r="J222" s="63"/>
      <c r="K222" s="63"/>
      <c r="L222" s="63"/>
      <c r="M222" s="63"/>
      <c r="N222" s="63"/>
      <c r="O222" s="63"/>
      <c r="P222" s="64"/>
      <c r="T222" s="64"/>
      <c r="U222" s="64"/>
      <c r="V222" s="64"/>
    </row>
    <row r="223" spans="1:22" s="2" customFormat="1" ht="15" x14ac:dyDescent="0.25">
      <c r="A223" s="64"/>
      <c r="C223" s="63"/>
      <c r="D223" s="64"/>
      <c r="E223" s="64"/>
      <c r="F223" s="64"/>
      <c r="G223" s="64"/>
      <c r="H223" s="64"/>
      <c r="I223" s="64"/>
      <c r="J223" s="63"/>
      <c r="K223" s="63"/>
      <c r="L223" s="63"/>
      <c r="M223" s="63"/>
      <c r="N223" s="63"/>
      <c r="O223" s="63"/>
      <c r="P223" s="64"/>
      <c r="T223" s="64"/>
      <c r="U223" s="64"/>
      <c r="V223" s="64"/>
    </row>
    <row r="224" spans="1:22" s="2" customFormat="1" ht="15" x14ac:dyDescent="0.25">
      <c r="A224" s="64"/>
      <c r="C224" s="63"/>
      <c r="D224" s="64"/>
      <c r="E224" s="64"/>
      <c r="F224" s="64"/>
      <c r="G224" s="64"/>
      <c r="H224" s="64"/>
      <c r="I224" s="64"/>
      <c r="J224" s="63"/>
      <c r="K224" s="63"/>
      <c r="L224" s="63"/>
      <c r="M224" s="63"/>
      <c r="N224" s="63"/>
      <c r="O224" s="63"/>
      <c r="P224" s="64"/>
      <c r="T224" s="64"/>
      <c r="U224" s="64"/>
      <c r="V224" s="64"/>
    </row>
    <row r="225" spans="1:22" s="2" customFormat="1" ht="15" x14ac:dyDescent="0.25">
      <c r="A225" s="64"/>
      <c r="C225" s="63"/>
      <c r="D225" s="64"/>
      <c r="E225" s="64"/>
      <c r="F225" s="64"/>
      <c r="G225" s="64"/>
      <c r="H225" s="64"/>
      <c r="I225" s="64"/>
      <c r="J225" s="63"/>
      <c r="K225" s="63"/>
      <c r="L225" s="63"/>
      <c r="M225" s="63"/>
      <c r="N225" s="63"/>
      <c r="O225" s="63"/>
      <c r="P225" s="64"/>
      <c r="T225" s="64"/>
      <c r="U225" s="64"/>
      <c r="V225" s="64"/>
    </row>
    <row r="226" spans="1:22" s="2" customFormat="1" ht="15" x14ac:dyDescent="0.25">
      <c r="A226" s="64"/>
      <c r="C226" s="63"/>
      <c r="D226" s="64"/>
      <c r="E226" s="64"/>
      <c r="F226" s="64"/>
      <c r="G226" s="64"/>
      <c r="H226" s="64"/>
      <c r="I226" s="64"/>
      <c r="J226" s="63"/>
      <c r="K226" s="63"/>
      <c r="L226" s="63"/>
      <c r="M226" s="63"/>
      <c r="N226" s="63"/>
      <c r="O226" s="63"/>
      <c r="P226" s="64"/>
      <c r="T226" s="64"/>
      <c r="U226" s="64"/>
      <c r="V226" s="64"/>
    </row>
    <row r="227" spans="1:22" s="2" customFormat="1" ht="15" x14ac:dyDescent="0.25">
      <c r="A227" s="64"/>
      <c r="C227" s="63"/>
      <c r="D227" s="64"/>
      <c r="E227" s="64"/>
      <c r="F227" s="64"/>
      <c r="G227" s="64"/>
      <c r="H227" s="64"/>
      <c r="I227" s="64"/>
      <c r="J227" s="63"/>
      <c r="K227" s="63"/>
      <c r="L227" s="63"/>
      <c r="M227" s="63"/>
      <c r="N227" s="63"/>
      <c r="O227" s="63"/>
      <c r="P227" s="64"/>
      <c r="T227" s="64"/>
      <c r="U227" s="64"/>
      <c r="V227" s="64"/>
    </row>
    <row r="228" spans="1:22" s="2" customFormat="1" ht="15" x14ac:dyDescent="0.25">
      <c r="A228" s="64"/>
      <c r="C228" s="63"/>
      <c r="D228" s="64"/>
      <c r="E228" s="64"/>
      <c r="F228" s="64"/>
      <c r="G228" s="64"/>
      <c r="H228" s="64"/>
      <c r="I228" s="64"/>
      <c r="J228" s="63"/>
      <c r="K228" s="63"/>
      <c r="L228" s="63"/>
      <c r="M228" s="63"/>
      <c r="N228" s="63"/>
      <c r="O228" s="63"/>
      <c r="P228" s="64"/>
      <c r="T228" s="64"/>
      <c r="U228" s="64"/>
      <c r="V228" s="64"/>
    </row>
    <row r="229" spans="1:22" s="2" customFormat="1" ht="15" x14ac:dyDescent="0.25">
      <c r="A229" s="64"/>
      <c r="C229" s="63"/>
      <c r="D229" s="64"/>
      <c r="E229" s="64"/>
      <c r="F229" s="64"/>
      <c r="G229" s="64"/>
      <c r="H229" s="64"/>
      <c r="I229" s="64"/>
      <c r="J229" s="63"/>
      <c r="K229" s="63"/>
      <c r="L229" s="63"/>
      <c r="M229" s="63"/>
      <c r="N229" s="63"/>
      <c r="O229" s="63"/>
      <c r="P229" s="64"/>
      <c r="T229" s="64"/>
      <c r="U229" s="64"/>
      <c r="V229" s="64"/>
    </row>
    <row r="230" spans="1:22" s="2" customFormat="1" ht="15" x14ac:dyDescent="0.25">
      <c r="A230" s="64"/>
      <c r="C230" s="63"/>
      <c r="D230" s="64"/>
      <c r="E230" s="64"/>
      <c r="F230" s="64"/>
      <c r="G230" s="64"/>
      <c r="H230" s="64"/>
      <c r="I230" s="64"/>
      <c r="J230" s="63"/>
      <c r="K230" s="63"/>
      <c r="L230" s="63"/>
      <c r="M230" s="63"/>
      <c r="N230" s="63"/>
      <c r="O230" s="63"/>
      <c r="P230" s="64"/>
      <c r="T230" s="64"/>
      <c r="U230" s="64"/>
      <c r="V230" s="64"/>
    </row>
    <row r="231" spans="1:22" s="2" customFormat="1" ht="15" x14ac:dyDescent="0.25">
      <c r="A231" s="64"/>
      <c r="C231" s="63"/>
      <c r="D231" s="64"/>
      <c r="E231" s="64"/>
      <c r="F231" s="64"/>
      <c r="G231" s="64"/>
      <c r="H231" s="64"/>
      <c r="I231" s="64"/>
      <c r="J231" s="63"/>
      <c r="K231" s="63"/>
      <c r="L231" s="63"/>
      <c r="M231" s="63"/>
      <c r="N231" s="63"/>
      <c r="O231" s="63"/>
      <c r="P231" s="64"/>
      <c r="T231" s="64"/>
      <c r="U231" s="64"/>
      <c r="V231" s="64"/>
    </row>
    <row r="232" spans="1:22" s="2" customFormat="1" ht="15" x14ac:dyDescent="0.25">
      <c r="A232" s="64"/>
      <c r="C232" s="63"/>
      <c r="D232" s="64"/>
      <c r="E232" s="64"/>
      <c r="F232" s="64"/>
      <c r="G232" s="64"/>
      <c r="H232" s="64"/>
      <c r="I232" s="64"/>
      <c r="J232" s="63"/>
      <c r="K232" s="63"/>
      <c r="L232" s="63"/>
      <c r="M232" s="63"/>
      <c r="N232" s="63"/>
      <c r="O232" s="63"/>
      <c r="P232" s="64"/>
      <c r="T232" s="64"/>
      <c r="U232" s="64"/>
      <c r="V232" s="64"/>
    </row>
    <row r="233" spans="1:22" s="2" customFormat="1" ht="15" x14ac:dyDescent="0.25">
      <c r="A233" s="64"/>
      <c r="C233" s="63"/>
      <c r="D233" s="64"/>
      <c r="E233" s="64"/>
      <c r="F233" s="64"/>
      <c r="G233" s="64"/>
      <c r="H233" s="64"/>
      <c r="I233" s="64"/>
      <c r="J233" s="63"/>
      <c r="K233" s="63"/>
      <c r="L233" s="63"/>
      <c r="M233" s="63"/>
      <c r="N233" s="63"/>
      <c r="O233" s="63"/>
      <c r="P233" s="64"/>
      <c r="T233" s="64"/>
      <c r="U233" s="64"/>
      <c r="V233" s="64"/>
    </row>
    <row r="234" spans="1:22" s="2" customFormat="1" ht="15" x14ac:dyDescent="0.25">
      <c r="A234" s="64"/>
      <c r="C234" s="63"/>
      <c r="D234" s="64"/>
      <c r="E234" s="64"/>
      <c r="F234" s="64"/>
      <c r="G234" s="64"/>
      <c r="H234" s="64"/>
      <c r="I234" s="64"/>
      <c r="J234" s="63"/>
      <c r="K234" s="63"/>
      <c r="L234" s="63"/>
      <c r="M234" s="63"/>
      <c r="N234" s="63"/>
      <c r="O234" s="63"/>
      <c r="P234" s="64"/>
      <c r="T234" s="64"/>
      <c r="U234" s="64"/>
      <c r="V234" s="64"/>
    </row>
    <row r="235" spans="1:22" s="2" customFormat="1" ht="15" x14ac:dyDescent="0.25">
      <c r="A235" s="64"/>
      <c r="C235" s="63"/>
      <c r="D235" s="64"/>
      <c r="E235" s="64"/>
      <c r="F235" s="64"/>
      <c r="G235" s="64"/>
      <c r="H235" s="64"/>
      <c r="I235" s="64"/>
      <c r="J235" s="63"/>
      <c r="K235" s="63"/>
      <c r="L235" s="63"/>
      <c r="M235" s="63"/>
      <c r="N235" s="63"/>
      <c r="O235" s="63"/>
      <c r="P235" s="64"/>
      <c r="T235" s="64"/>
      <c r="U235" s="64"/>
      <c r="V235" s="64"/>
    </row>
    <row r="236" spans="1:22" s="2" customFormat="1" ht="15" x14ac:dyDescent="0.25">
      <c r="A236" s="64"/>
      <c r="C236" s="63"/>
      <c r="D236" s="64"/>
      <c r="E236" s="64"/>
      <c r="F236" s="64"/>
      <c r="G236" s="64"/>
      <c r="H236" s="64"/>
      <c r="I236" s="64"/>
      <c r="J236" s="63"/>
      <c r="K236" s="63"/>
      <c r="L236" s="63"/>
      <c r="M236" s="63"/>
      <c r="N236" s="63"/>
      <c r="O236" s="63"/>
      <c r="P236" s="64"/>
      <c r="T236" s="64"/>
      <c r="U236" s="64"/>
      <c r="V236" s="64"/>
    </row>
    <row r="237" spans="1:22" s="2" customFormat="1" ht="15" x14ac:dyDescent="0.25">
      <c r="A237" s="64"/>
      <c r="C237" s="63"/>
      <c r="D237" s="64"/>
      <c r="E237" s="64"/>
      <c r="F237" s="64"/>
      <c r="G237" s="64"/>
      <c r="H237" s="64"/>
      <c r="I237" s="64"/>
      <c r="J237" s="63"/>
      <c r="K237" s="63"/>
      <c r="L237" s="63"/>
      <c r="M237" s="63"/>
      <c r="N237" s="63"/>
      <c r="O237" s="63"/>
      <c r="P237" s="64"/>
      <c r="T237" s="64"/>
      <c r="U237" s="64"/>
      <c r="V237" s="64"/>
    </row>
    <row r="238" spans="1:22" s="2" customFormat="1" ht="15" x14ac:dyDescent="0.25">
      <c r="A238" s="64"/>
      <c r="C238" s="63"/>
      <c r="D238" s="64"/>
      <c r="E238" s="64"/>
      <c r="F238" s="64"/>
      <c r="G238" s="64"/>
      <c r="H238" s="64"/>
      <c r="I238" s="64"/>
      <c r="J238" s="63"/>
      <c r="K238" s="63"/>
      <c r="L238" s="63"/>
      <c r="M238" s="63"/>
      <c r="N238" s="63"/>
      <c r="O238" s="63"/>
      <c r="P238" s="64"/>
      <c r="T238" s="64"/>
      <c r="U238" s="64"/>
      <c r="V238" s="64"/>
    </row>
    <row r="239" spans="1:22" s="2" customFormat="1" ht="15" x14ac:dyDescent="0.25">
      <c r="A239" s="64"/>
      <c r="C239" s="63"/>
      <c r="D239" s="64"/>
      <c r="E239" s="64"/>
      <c r="F239" s="64"/>
      <c r="G239" s="64"/>
      <c r="H239" s="64"/>
      <c r="I239" s="64"/>
      <c r="J239" s="63"/>
      <c r="K239" s="63"/>
      <c r="L239" s="63"/>
      <c r="M239" s="63"/>
      <c r="N239" s="63"/>
      <c r="O239" s="63"/>
      <c r="P239" s="64"/>
      <c r="T239" s="64"/>
      <c r="U239" s="64"/>
      <c r="V239" s="64"/>
    </row>
    <row r="240" spans="1:22" s="2" customFormat="1" ht="15" x14ac:dyDescent="0.25">
      <c r="A240" s="64"/>
      <c r="C240" s="63"/>
      <c r="D240" s="64"/>
      <c r="E240" s="64"/>
      <c r="F240" s="64"/>
      <c r="G240" s="64"/>
      <c r="H240" s="64"/>
      <c r="I240" s="64"/>
      <c r="J240" s="63"/>
      <c r="K240" s="63"/>
      <c r="L240" s="63"/>
      <c r="M240" s="63"/>
      <c r="N240" s="63"/>
      <c r="O240" s="63"/>
      <c r="P240" s="64"/>
      <c r="T240" s="64"/>
      <c r="U240" s="64"/>
      <c r="V240" s="64"/>
    </row>
    <row r="241" spans="1:22" s="2" customFormat="1" ht="15" x14ac:dyDescent="0.25">
      <c r="A241" s="64"/>
      <c r="C241" s="63"/>
      <c r="D241" s="64"/>
      <c r="E241" s="64"/>
      <c r="F241" s="64"/>
      <c r="G241" s="64"/>
      <c r="H241" s="64"/>
      <c r="I241" s="64"/>
      <c r="J241" s="63"/>
      <c r="K241" s="63"/>
      <c r="L241" s="63"/>
      <c r="M241" s="63"/>
      <c r="N241" s="63"/>
      <c r="O241" s="63"/>
      <c r="P241" s="64"/>
      <c r="T241" s="64"/>
      <c r="U241" s="64"/>
      <c r="V241" s="64"/>
    </row>
    <row r="242" spans="1:22" s="2" customFormat="1" ht="15" x14ac:dyDescent="0.25">
      <c r="A242" s="64"/>
      <c r="C242" s="63"/>
      <c r="D242" s="64"/>
      <c r="E242" s="64"/>
      <c r="F242" s="64"/>
      <c r="G242" s="64"/>
      <c r="H242" s="64"/>
      <c r="I242" s="64"/>
      <c r="J242" s="63"/>
      <c r="K242" s="63"/>
      <c r="L242" s="63"/>
      <c r="M242" s="63"/>
      <c r="N242" s="63"/>
      <c r="O242" s="63"/>
      <c r="P242" s="64"/>
      <c r="T242" s="64"/>
      <c r="U242" s="64"/>
      <c r="V242" s="64"/>
    </row>
    <row r="243" spans="1:22" s="2" customFormat="1" ht="15" x14ac:dyDescent="0.25">
      <c r="A243" s="64"/>
      <c r="C243" s="63"/>
      <c r="D243" s="64"/>
      <c r="E243" s="64"/>
      <c r="F243" s="64"/>
      <c r="G243" s="64"/>
      <c r="H243" s="64"/>
      <c r="I243" s="64"/>
      <c r="J243" s="63"/>
      <c r="K243" s="63"/>
      <c r="L243" s="63"/>
      <c r="M243" s="63"/>
      <c r="N243" s="63"/>
      <c r="O243" s="63"/>
      <c r="P243" s="64"/>
      <c r="T243" s="64"/>
      <c r="U243" s="64"/>
      <c r="V243" s="64"/>
    </row>
    <row r="244" spans="1:22" s="2" customFormat="1" ht="15" x14ac:dyDescent="0.25">
      <c r="A244" s="64"/>
      <c r="C244" s="63"/>
      <c r="D244" s="64"/>
      <c r="E244" s="64"/>
      <c r="F244" s="64"/>
      <c r="G244" s="64"/>
      <c r="H244" s="64"/>
      <c r="I244" s="64"/>
      <c r="J244" s="63"/>
      <c r="K244" s="63"/>
      <c r="L244" s="63"/>
      <c r="M244" s="63"/>
      <c r="N244" s="63"/>
      <c r="O244" s="63"/>
      <c r="P244" s="64"/>
      <c r="T244" s="64"/>
      <c r="U244" s="64"/>
      <c r="V244" s="64"/>
    </row>
    <row r="245" spans="1:22" s="2" customFormat="1" ht="15" x14ac:dyDescent="0.25">
      <c r="A245" s="64"/>
      <c r="C245" s="63"/>
      <c r="D245" s="64"/>
      <c r="E245" s="64"/>
      <c r="F245" s="64"/>
      <c r="G245" s="64"/>
      <c r="H245" s="64"/>
      <c r="I245" s="64"/>
      <c r="J245" s="63"/>
      <c r="K245" s="63"/>
      <c r="L245" s="63"/>
      <c r="M245" s="63"/>
      <c r="N245" s="63"/>
      <c r="O245" s="63"/>
      <c r="P245" s="64"/>
      <c r="T245" s="64"/>
      <c r="U245" s="64"/>
      <c r="V245" s="64"/>
    </row>
    <row r="246" spans="1:22" s="2" customFormat="1" ht="15" x14ac:dyDescent="0.25">
      <c r="A246" s="64"/>
      <c r="C246" s="63"/>
      <c r="D246" s="64"/>
      <c r="E246" s="64"/>
      <c r="F246" s="64"/>
      <c r="G246" s="64"/>
      <c r="H246" s="64"/>
      <c r="I246" s="64"/>
      <c r="J246" s="63"/>
      <c r="K246" s="63"/>
      <c r="L246" s="63"/>
      <c r="M246" s="63"/>
      <c r="N246" s="63"/>
      <c r="O246" s="63"/>
      <c r="P246" s="64"/>
      <c r="T246" s="64"/>
      <c r="U246" s="64"/>
      <c r="V246" s="64"/>
    </row>
    <row r="247" spans="1:22" s="2" customFormat="1" ht="15" x14ac:dyDescent="0.25">
      <c r="A247" s="64"/>
      <c r="C247" s="63"/>
      <c r="D247" s="64"/>
      <c r="E247" s="64"/>
      <c r="F247" s="64"/>
      <c r="G247" s="64"/>
      <c r="H247" s="64"/>
      <c r="I247" s="64"/>
      <c r="J247" s="63"/>
      <c r="K247" s="63"/>
      <c r="L247" s="63"/>
      <c r="M247" s="63"/>
      <c r="N247" s="63"/>
      <c r="O247" s="63"/>
      <c r="P247" s="64"/>
      <c r="T247" s="64"/>
      <c r="U247" s="64"/>
      <c r="V247" s="64"/>
    </row>
    <row r="248" spans="1:22" s="2" customFormat="1" ht="15" x14ac:dyDescent="0.25">
      <c r="A248" s="64"/>
      <c r="C248" s="63"/>
      <c r="D248" s="64"/>
      <c r="E248" s="64"/>
      <c r="F248" s="64"/>
      <c r="G248" s="64"/>
      <c r="H248" s="64"/>
      <c r="I248" s="64"/>
      <c r="J248" s="63"/>
      <c r="K248" s="63"/>
      <c r="L248" s="63"/>
      <c r="M248" s="63"/>
      <c r="N248" s="63"/>
      <c r="O248" s="63"/>
      <c r="P248" s="64"/>
      <c r="T248" s="64"/>
      <c r="U248" s="64"/>
      <c r="V248" s="64"/>
    </row>
    <row r="249" spans="1:22" s="2" customFormat="1" ht="15" x14ac:dyDescent="0.25">
      <c r="A249" s="64"/>
      <c r="C249" s="63"/>
      <c r="D249" s="64"/>
      <c r="E249" s="64"/>
      <c r="F249" s="64"/>
      <c r="G249" s="64"/>
      <c r="H249" s="64"/>
      <c r="I249" s="64"/>
      <c r="J249" s="63"/>
      <c r="K249" s="63"/>
      <c r="L249" s="63"/>
      <c r="M249" s="63"/>
      <c r="N249" s="63"/>
      <c r="O249" s="63"/>
      <c r="P249" s="64"/>
      <c r="T249" s="64"/>
      <c r="U249" s="64"/>
      <c r="V249" s="64"/>
    </row>
    <row r="250" spans="1:22" s="2" customFormat="1" ht="15" x14ac:dyDescent="0.25">
      <c r="A250" s="64"/>
      <c r="C250" s="63"/>
      <c r="D250" s="64"/>
      <c r="E250" s="64"/>
      <c r="F250" s="64"/>
      <c r="G250" s="64"/>
      <c r="H250" s="64"/>
      <c r="I250" s="64"/>
      <c r="J250" s="63"/>
      <c r="K250" s="63"/>
      <c r="L250" s="63"/>
      <c r="M250" s="63"/>
      <c r="N250" s="63"/>
      <c r="O250" s="63"/>
      <c r="P250" s="64"/>
      <c r="T250" s="64"/>
      <c r="U250" s="64"/>
      <c r="V250" s="64"/>
    </row>
    <row r="251" spans="1:22" s="2" customFormat="1" ht="15" x14ac:dyDescent="0.25">
      <c r="A251" s="64"/>
      <c r="C251" s="63"/>
      <c r="D251" s="64"/>
      <c r="E251" s="64"/>
      <c r="F251" s="64"/>
      <c r="G251" s="64"/>
      <c r="H251" s="64"/>
      <c r="I251" s="64"/>
      <c r="J251" s="63"/>
      <c r="K251" s="63"/>
      <c r="L251" s="63"/>
      <c r="M251" s="63"/>
      <c r="N251" s="63"/>
      <c r="O251" s="63"/>
      <c r="P251" s="64"/>
      <c r="T251" s="64"/>
      <c r="U251" s="64"/>
      <c r="V251" s="64"/>
    </row>
    <row r="252" spans="1:22" s="2" customFormat="1" ht="15" x14ac:dyDescent="0.25">
      <c r="A252" s="64"/>
      <c r="C252" s="63"/>
      <c r="D252" s="64"/>
      <c r="E252" s="64"/>
      <c r="F252" s="64"/>
      <c r="G252" s="64"/>
      <c r="H252" s="64"/>
      <c r="I252" s="64"/>
      <c r="J252" s="63"/>
      <c r="K252" s="63"/>
      <c r="L252" s="63"/>
      <c r="M252" s="63"/>
      <c r="N252" s="63"/>
      <c r="O252" s="63"/>
      <c r="P252" s="64"/>
      <c r="T252" s="64"/>
      <c r="U252" s="64"/>
      <c r="V252" s="64"/>
    </row>
    <row r="253" spans="1:22" s="2" customFormat="1" ht="15" x14ac:dyDescent="0.25">
      <c r="A253" s="64"/>
      <c r="C253" s="63"/>
      <c r="D253" s="64"/>
      <c r="E253" s="64"/>
      <c r="F253" s="64"/>
      <c r="G253" s="64"/>
      <c r="H253" s="64"/>
      <c r="I253" s="64"/>
      <c r="J253" s="63"/>
      <c r="K253" s="63"/>
      <c r="L253" s="63"/>
      <c r="M253" s="63"/>
      <c r="N253" s="63"/>
      <c r="O253" s="63"/>
      <c r="P253" s="64"/>
      <c r="T253" s="64"/>
      <c r="U253" s="64"/>
      <c r="V253" s="64"/>
    </row>
    <row r="254" spans="1:22" s="2" customFormat="1" ht="15" x14ac:dyDescent="0.25">
      <c r="A254" s="64"/>
      <c r="C254" s="63"/>
      <c r="D254" s="64"/>
      <c r="E254" s="64"/>
      <c r="F254" s="64"/>
      <c r="G254" s="64"/>
      <c r="H254" s="64"/>
      <c r="I254" s="64"/>
      <c r="J254" s="63"/>
      <c r="K254" s="63"/>
      <c r="L254" s="63"/>
      <c r="M254" s="63"/>
      <c r="N254" s="63"/>
      <c r="O254" s="63"/>
      <c r="P254" s="64"/>
      <c r="T254" s="64"/>
      <c r="U254" s="64"/>
      <c r="V254" s="64"/>
    </row>
    <row r="255" spans="1:22" s="2" customFormat="1" ht="15" x14ac:dyDescent="0.25">
      <c r="A255" s="64"/>
      <c r="C255" s="63"/>
      <c r="D255" s="64"/>
      <c r="E255" s="64"/>
      <c r="F255" s="64"/>
      <c r="G255" s="64"/>
      <c r="H255" s="64"/>
      <c r="I255" s="64"/>
      <c r="J255" s="63"/>
      <c r="K255" s="63"/>
      <c r="L255" s="63"/>
      <c r="M255" s="63"/>
      <c r="N255" s="63"/>
      <c r="O255" s="63"/>
      <c r="P255" s="64"/>
      <c r="T255" s="64"/>
      <c r="U255" s="64"/>
      <c r="V255" s="64"/>
    </row>
    <row r="256" spans="1:22" s="2" customFormat="1" ht="15" x14ac:dyDescent="0.25">
      <c r="A256" s="64"/>
      <c r="C256" s="63"/>
      <c r="D256" s="64"/>
      <c r="E256" s="64"/>
      <c r="F256" s="64"/>
      <c r="G256" s="64"/>
      <c r="H256" s="64"/>
      <c r="I256" s="64"/>
      <c r="J256" s="63"/>
      <c r="K256" s="63"/>
      <c r="L256" s="63"/>
      <c r="M256" s="63"/>
      <c r="N256" s="63"/>
      <c r="O256" s="63"/>
      <c r="P256" s="64"/>
      <c r="T256" s="64"/>
      <c r="U256" s="64"/>
      <c r="V256" s="64"/>
    </row>
    <row r="257" spans="1:22" s="2" customFormat="1" ht="15" x14ac:dyDescent="0.25">
      <c r="A257" s="64"/>
      <c r="C257" s="63"/>
      <c r="D257" s="64"/>
      <c r="E257" s="64"/>
      <c r="F257" s="64"/>
      <c r="G257" s="64"/>
      <c r="H257" s="64"/>
      <c r="I257" s="64"/>
      <c r="J257" s="63"/>
      <c r="K257" s="63"/>
      <c r="L257" s="63"/>
      <c r="M257" s="63"/>
      <c r="N257" s="63"/>
      <c r="O257" s="63"/>
      <c r="P257" s="64"/>
      <c r="T257" s="64"/>
      <c r="U257" s="64"/>
      <c r="V257" s="64"/>
    </row>
    <row r="258" spans="1:22" s="2" customFormat="1" ht="15" x14ac:dyDescent="0.25">
      <c r="A258" s="64"/>
      <c r="C258" s="63"/>
      <c r="D258" s="64"/>
      <c r="E258" s="64"/>
      <c r="F258" s="64"/>
      <c r="G258" s="64"/>
      <c r="H258" s="64"/>
      <c r="I258" s="64"/>
      <c r="J258" s="63"/>
      <c r="K258" s="63"/>
      <c r="L258" s="63"/>
      <c r="M258" s="63"/>
      <c r="N258" s="63"/>
      <c r="O258" s="63"/>
      <c r="P258" s="64"/>
      <c r="T258" s="64"/>
      <c r="U258" s="64"/>
      <c r="V258" s="64"/>
    </row>
    <row r="259" spans="1:22" s="2" customFormat="1" ht="15" x14ac:dyDescent="0.25">
      <c r="A259" s="64"/>
      <c r="C259" s="63"/>
      <c r="D259" s="64"/>
      <c r="E259" s="64"/>
      <c r="F259" s="64"/>
      <c r="G259" s="64"/>
      <c r="H259" s="64"/>
      <c r="I259" s="64"/>
      <c r="J259" s="63"/>
      <c r="K259" s="63"/>
      <c r="L259" s="63"/>
      <c r="M259" s="63"/>
      <c r="N259" s="63"/>
      <c r="O259" s="63"/>
      <c r="P259" s="64"/>
      <c r="T259" s="64"/>
      <c r="U259" s="64"/>
      <c r="V259" s="64"/>
    </row>
    <row r="260" spans="1:22" s="2" customFormat="1" ht="15" x14ac:dyDescent="0.25">
      <c r="A260" s="64"/>
      <c r="C260" s="63"/>
      <c r="D260" s="64"/>
      <c r="E260" s="64"/>
      <c r="F260" s="64"/>
      <c r="G260" s="64"/>
      <c r="H260" s="64"/>
      <c r="I260" s="64"/>
      <c r="J260" s="63"/>
      <c r="K260" s="63"/>
      <c r="L260" s="63"/>
      <c r="M260" s="63"/>
      <c r="N260" s="63"/>
      <c r="O260" s="63"/>
      <c r="P260" s="64"/>
      <c r="T260" s="64"/>
      <c r="U260" s="64"/>
      <c r="V260" s="64"/>
    </row>
    <row r="261" spans="1:22" s="2" customFormat="1" ht="15" x14ac:dyDescent="0.25">
      <c r="A261" s="64"/>
      <c r="C261" s="63"/>
      <c r="D261" s="64"/>
      <c r="E261" s="64"/>
      <c r="F261" s="64"/>
      <c r="G261" s="64"/>
      <c r="H261" s="64"/>
      <c r="I261" s="64"/>
      <c r="J261" s="63"/>
      <c r="K261" s="63"/>
      <c r="L261" s="63"/>
      <c r="M261" s="63"/>
      <c r="N261" s="63"/>
      <c r="O261" s="63"/>
      <c r="P261" s="64"/>
      <c r="T261" s="64"/>
      <c r="U261" s="64"/>
      <c r="V261" s="64"/>
    </row>
    <row r="262" spans="1:22" s="2" customFormat="1" ht="15" x14ac:dyDescent="0.25">
      <c r="A262" s="64"/>
      <c r="C262" s="63"/>
      <c r="D262" s="64"/>
      <c r="E262" s="64"/>
      <c r="F262" s="64"/>
      <c r="G262" s="64"/>
      <c r="H262" s="64"/>
      <c r="I262" s="64"/>
      <c r="J262" s="63"/>
      <c r="K262" s="63"/>
      <c r="L262" s="63"/>
      <c r="M262" s="63"/>
      <c r="N262" s="63"/>
      <c r="O262" s="63"/>
      <c r="P262" s="64"/>
      <c r="T262" s="64"/>
      <c r="U262" s="64"/>
      <c r="V262" s="64"/>
    </row>
    <row r="263" spans="1:22" s="2" customFormat="1" ht="15" x14ac:dyDescent="0.25">
      <c r="A263" s="64"/>
      <c r="C263" s="63"/>
      <c r="D263" s="64"/>
      <c r="E263" s="64"/>
      <c r="F263" s="64"/>
      <c r="G263" s="64"/>
      <c r="H263" s="64"/>
      <c r="I263" s="64"/>
      <c r="J263" s="63"/>
      <c r="K263" s="63"/>
      <c r="L263" s="63"/>
      <c r="M263" s="63"/>
      <c r="N263" s="63"/>
      <c r="O263" s="63"/>
      <c r="P263" s="64"/>
      <c r="T263" s="64"/>
      <c r="U263" s="64"/>
      <c r="V263" s="64"/>
    </row>
    <row r="264" spans="1:22" s="2" customFormat="1" ht="15" x14ac:dyDescent="0.25">
      <c r="A264" s="64"/>
      <c r="C264" s="63"/>
      <c r="D264" s="64"/>
      <c r="E264" s="64"/>
      <c r="F264" s="64"/>
      <c r="G264" s="64"/>
      <c r="H264" s="64"/>
      <c r="I264" s="64"/>
      <c r="J264" s="63"/>
      <c r="K264" s="63"/>
      <c r="L264" s="63"/>
      <c r="M264" s="63"/>
      <c r="N264" s="63"/>
      <c r="O264" s="63"/>
      <c r="P264" s="64"/>
      <c r="T264" s="64"/>
      <c r="U264" s="64"/>
      <c r="V264" s="64"/>
    </row>
    <row r="265" spans="1:22" s="2" customFormat="1" ht="15" x14ac:dyDescent="0.25">
      <c r="A265" s="64"/>
      <c r="C265" s="63"/>
      <c r="D265" s="64"/>
      <c r="E265" s="64"/>
      <c r="F265" s="64"/>
      <c r="G265" s="64"/>
      <c r="H265" s="64"/>
      <c r="I265" s="64"/>
      <c r="J265" s="63"/>
      <c r="K265" s="63"/>
      <c r="L265" s="63"/>
      <c r="M265" s="63"/>
      <c r="N265" s="63"/>
      <c r="O265" s="63"/>
      <c r="P265" s="64"/>
      <c r="T265" s="64"/>
      <c r="U265" s="64"/>
      <c r="V265" s="64"/>
    </row>
    <row r="266" spans="1:22" s="2" customFormat="1" ht="15" x14ac:dyDescent="0.25">
      <c r="A266" s="64"/>
      <c r="C266" s="63"/>
      <c r="D266" s="64"/>
      <c r="E266" s="64"/>
      <c r="F266" s="64"/>
      <c r="G266" s="64"/>
      <c r="H266" s="64"/>
      <c r="I266" s="64"/>
      <c r="J266" s="63"/>
      <c r="K266" s="63"/>
      <c r="L266" s="63"/>
      <c r="M266" s="63"/>
      <c r="N266" s="63"/>
      <c r="O266" s="63"/>
      <c r="P266" s="64"/>
      <c r="T266" s="64"/>
      <c r="U266" s="64"/>
      <c r="V266" s="64"/>
    </row>
    <row r="267" spans="1:22" s="2" customFormat="1" ht="15" x14ac:dyDescent="0.25">
      <c r="A267" s="64"/>
      <c r="C267" s="63"/>
      <c r="D267" s="64"/>
      <c r="E267" s="64"/>
      <c r="F267" s="64"/>
      <c r="G267" s="64"/>
      <c r="H267" s="64"/>
      <c r="I267" s="64"/>
      <c r="J267" s="63"/>
      <c r="K267" s="63"/>
      <c r="L267" s="63"/>
      <c r="M267" s="63"/>
      <c r="N267" s="63"/>
      <c r="O267" s="63"/>
      <c r="P267" s="64"/>
      <c r="T267" s="64"/>
      <c r="U267" s="64"/>
      <c r="V267" s="64"/>
    </row>
    <row r="268" spans="1:22" s="2" customFormat="1" ht="15" x14ac:dyDescent="0.25">
      <c r="A268" s="64"/>
      <c r="C268" s="63"/>
      <c r="D268" s="64"/>
      <c r="E268" s="64"/>
      <c r="F268" s="64"/>
      <c r="G268" s="64"/>
      <c r="H268" s="64"/>
      <c r="I268" s="64"/>
      <c r="J268" s="63"/>
      <c r="K268" s="63"/>
      <c r="L268" s="63"/>
      <c r="M268" s="63"/>
      <c r="N268" s="63"/>
      <c r="O268" s="63"/>
      <c r="P268" s="64"/>
      <c r="T268" s="64"/>
      <c r="U268" s="64"/>
      <c r="V268" s="64"/>
    </row>
    <row r="269" spans="1:22" s="2" customFormat="1" ht="15" x14ac:dyDescent="0.25">
      <c r="A269" s="64"/>
      <c r="C269" s="63"/>
      <c r="D269" s="64"/>
      <c r="E269" s="64"/>
      <c r="F269" s="64"/>
      <c r="G269" s="64"/>
      <c r="H269" s="64"/>
      <c r="I269" s="64"/>
      <c r="J269" s="63"/>
      <c r="K269" s="63"/>
      <c r="L269" s="63"/>
      <c r="M269" s="63"/>
      <c r="N269" s="63"/>
      <c r="O269" s="63"/>
      <c r="P269" s="64"/>
      <c r="T269" s="64"/>
      <c r="U269" s="64"/>
      <c r="V269" s="64"/>
    </row>
    <row r="270" spans="1:22" s="2" customFormat="1" ht="15" x14ac:dyDescent="0.25">
      <c r="A270" s="64"/>
      <c r="C270" s="63"/>
      <c r="D270" s="64"/>
      <c r="E270" s="64"/>
      <c r="F270" s="64"/>
      <c r="G270" s="64"/>
      <c r="H270" s="64"/>
      <c r="I270" s="64"/>
      <c r="J270" s="63"/>
      <c r="K270" s="63"/>
      <c r="L270" s="63"/>
      <c r="M270" s="63"/>
      <c r="N270" s="63"/>
      <c r="O270" s="63"/>
      <c r="P270" s="64"/>
      <c r="T270" s="64"/>
      <c r="U270" s="64"/>
      <c r="V270" s="64"/>
    </row>
    <row r="271" spans="1:22" s="2" customFormat="1" ht="15" x14ac:dyDescent="0.25">
      <c r="A271" s="64"/>
      <c r="C271" s="63"/>
      <c r="D271" s="64"/>
      <c r="E271" s="64"/>
      <c r="F271" s="64"/>
      <c r="G271" s="64"/>
      <c r="H271" s="64"/>
      <c r="I271" s="64"/>
      <c r="J271" s="63"/>
      <c r="K271" s="63"/>
      <c r="L271" s="63"/>
      <c r="M271" s="63"/>
      <c r="N271" s="63"/>
      <c r="O271" s="63"/>
      <c r="P271" s="64"/>
      <c r="T271" s="64"/>
      <c r="U271" s="64"/>
      <c r="V271" s="64"/>
    </row>
    <row r="272" spans="1:22" s="2" customFormat="1" ht="15" x14ac:dyDescent="0.25">
      <c r="A272" s="64"/>
      <c r="C272" s="63"/>
      <c r="D272" s="64"/>
      <c r="E272" s="64"/>
      <c r="F272" s="64"/>
      <c r="G272" s="64"/>
      <c r="H272" s="64"/>
      <c r="I272" s="64"/>
      <c r="J272" s="63"/>
      <c r="K272" s="63"/>
      <c r="L272" s="63"/>
      <c r="M272" s="63"/>
      <c r="N272" s="63"/>
      <c r="O272" s="63"/>
      <c r="P272" s="64"/>
      <c r="T272" s="64"/>
      <c r="U272" s="64"/>
      <c r="V272" s="64"/>
    </row>
    <row r="273" spans="1:22" s="2" customFormat="1" ht="15" x14ac:dyDescent="0.25">
      <c r="A273" s="64"/>
      <c r="C273" s="63"/>
      <c r="D273" s="64"/>
      <c r="E273" s="64"/>
      <c r="F273" s="64"/>
      <c r="G273" s="64"/>
      <c r="H273" s="64"/>
      <c r="I273" s="64"/>
      <c r="J273" s="63"/>
      <c r="K273" s="63"/>
      <c r="L273" s="63"/>
      <c r="M273" s="63"/>
      <c r="N273" s="63"/>
      <c r="O273" s="63"/>
      <c r="P273" s="64"/>
      <c r="T273" s="64"/>
      <c r="U273" s="64"/>
      <c r="V273" s="64"/>
    </row>
    <row r="274" spans="1:22" s="2" customFormat="1" ht="15" x14ac:dyDescent="0.25">
      <c r="A274" s="64"/>
      <c r="C274" s="63"/>
      <c r="D274" s="64"/>
      <c r="E274" s="64"/>
      <c r="F274" s="64"/>
      <c r="G274" s="64"/>
      <c r="H274" s="64"/>
      <c r="I274" s="64"/>
      <c r="J274" s="63"/>
      <c r="K274" s="63"/>
      <c r="L274" s="63"/>
      <c r="M274" s="63"/>
      <c r="N274" s="63"/>
      <c r="O274" s="63"/>
      <c r="P274" s="64"/>
      <c r="T274" s="64"/>
      <c r="U274" s="64"/>
      <c r="V274" s="64"/>
    </row>
    <row r="275" spans="1:22" s="2" customFormat="1" ht="15" x14ac:dyDescent="0.25">
      <c r="A275" s="64"/>
      <c r="C275" s="63"/>
      <c r="D275" s="64"/>
      <c r="E275" s="64"/>
      <c r="F275" s="64"/>
      <c r="G275" s="64"/>
      <c r="H275" s="64"/>
      <c r="I275" s="64"/>
      <c r="J275" s="63"/>
      <c r="K275" s="63"/>
      <c r="L275" s="63"/>
      <c r="M275" s="63"/>
      <c r="N275" s="63"/>
      <c r="O275" s="63"/>
      <c r="P275" s="64"/>
      <c r="T275" s="64"/>
      <c r="U275" s="64"/>
      <c r="V275" s="64"/>
    </row>
    <row r="276" spans="1:22" s="2" customFormat="1" ht="15" x14ac:dyDescent="0.25">
      <c r="A276" s="64"/>
      <c r="C276" s="63"/>
      <c r="D276" s="64"/>
      <c r="E276" s="64"/>
      <c r="F276" s="64"/>
      <c r="G276" s="64"/>
      <c r="H276" s="64"/>
      <c r="I276" s="64"/>
      <c r="J276" s="63"/>
      <c r="K276" s="63"/>
      <c r="L276" s="63"/>
      <c r="M276" s="63"/>
      <c r="N276" s="63"/>
      <c r="O276" s="63"/>
      <c r="P276" s="64"/>
      <c r="T276" s="64"/>
      <c r="U276" s="64"/>
      <c r="V276" s="64"/>
    </row>
    <row r="277" spans="1:22" s="2" customFormat="1" ht="15" x14ac:dyDescent="0.25">
      <c r="A277" s="64"/>
      <c r="C277" s="63"/>
      <c r="D277" s="64"/>
      <c r="E277" s="64"/>
      <c r="F277" s="64"/>
      <c r="G277" s="64"/>
      <c r="H277" s="64"/>
      <c r="I277" s="64"/>
      <c r="J277" s="63"/>
      <c r="K277" s="63"/>
      <c r="L277" s="63"/>
      <c r="M277" s="63"/>
      <c r="N277" s="63"/>
      <c r="O277" s="63"/>
      <c r="P277" s="64"/>
      <c r="T277" s="64"/>
      <c r="U277" s="64"/>
      <c r="V277" s="64"/>
    </row>
    <row r="278" spans="1:22" s="2" customFormat="1" ht="15" x14ac:dyDescent="0.25">
      <c r="A278" s="64"/>
      <c r="C278" s="63"/>
      <c r="D278" s="64"/>
      <c r="E278" s="64"/>
      <c r="F278" s="64"/>
      <c r="G278" s="64"/>
      <c r="H278" s="64"/>
      <c r="I278" s="64"/>
      <c r="J278" s="63"/>
      <c r="K278" s="63"/>
      <c r="L278" s="63"/>
      <c r="M278" s="63"/>
      <c r="N278" s="63"/>
      <c r="O278" s="63"/>
      <c r="P278" s="64"/>
      <c r="T278" s="64"/>
      <c r="U278" s="64"/>
      <c r="V278" s="64"/>
    </row>
    <row r="279" spans="1:22" s="2" customFormat="1" ht="15" x14ac:dyDescent="0.25">
      <c r="A279" s="64"/>
      <c r="C279" s="63"/>
      <c r="D279" s="64"/>
      <c r="E279" s="64"/>
      <c r="F279" s="64"/>
      <c r="G279" s="64"/>
      <c r="H279" s="64"/>
      <c r="I279" s="64"/>
      <c r="J279" s="63"/>
      <c r="K279" s="63"/>
      <c r="L279" s="63"/>
      <c r="M279" s="63"/>
      <c r="N279" s="63"/>
      <c r="O279" s="63"/>
      <c r="P279" s="64"/>
      <c r="T279" s="64"/>
      <c r="U279" s="64"/>
      <c r="V279" s="64"/>
    </row>
    <row r="280" spans="1:22" s="2" customFormat="1" ht="15" x14ac:dyDescent="0.25">
      <c r="A280" s="64"/>
      <c r="C280" s="63"/>
      <c r="D280" s="64"/>
      <c r="E280" s="64"/>
      <c r="F280" s="64"/>
      <c r="G280" s="64"/>
      <c r="H280" s="64"/>
      <c r="I280" s="64"/>
      <c r="J280" s="63"/>
      <c r="K280" s="63"/>
      <c r="L280" s="63"/>
      <c r="M280" s="63"/>
      <c r="N280" s="63"/>
      <c r="O280" s="63"/>
      <c r="P280" s="64"/>
      <c r="T280" s="64"/>
      <c r="U280" s="64"/>
      <c r="V280" s="64"/>
    </row>
    <row r="281" spans="1:22" s="2" customFormat="1" ht="15" x14ac:dyDescent="0.25">
      <c r="A281" s="64"/>
      <c r="C281" s="63"/>
      <c r="D281" s="64"/>
      <c r="E281" s="64"/>
      <c r="F281" s="64"/>
      <c r="G281" s="64"/>
      <c r="H281" s="64"/>
      <c r="I281" s="64"/>
      <c r="J281" s="63"/>
      <c r="K281" s="63"/>
      <c r="L281" s="63"/>
      <c r="M281" s="63"/>
      <c r="N281" s="63"/>
      <c r="O281" s="63"/>
      <c r="P281" s="64"/>
      <c r="T281" s="64"/>
      <c r="U281" s="64"/>
      <c r="V281" s="64"/>
    </row>
    <row r="282" spans="1:22" s="2" customFormat="1" ht="15" x14ac:dyDescent="0.25">
      <c r="A282" s="64"/>
      <c r="C282" s="63"/>
      <c r="D282" s="64"/>
      <c r="E282" s="64"/>
      <c r="F282" s="64"/>
      <c r="G282" s="64"/>
      <c r="H282" s="64"/>
      <c r="I282" s="64"/>
      <c r="J282" s="63"/>
      <c r="K282" s="63"/>
      <c r="L282" s="63"/>
      <c r="M282" s="63"/>
      <c r="N282" s="63"/>
      <c r="O282" s="63"/>
      <c r="P282" s="64"/>
      <c r="T282" s="64"/>
      <c r="U282" s="64"/>
      <c r="V282" s="64"/>
    </row>
    <row r="283" spans="1:22" s="2" customFormat="1" ht="15" x14ac:dyDescent="0.25">
      <c r="A283" s="64"/>
      <c r="C283" s="63"/>
      <c r="D283" s="64"/>
      <c r="E283" s="64"/>
      <c r="F283" s="64"/>
      <c r="G283" s="64"/>
      <c r="H283" s="64"/>
      <c r="I283" s="64"/>
      <c r="J283" s="63"/>
      <c r="K283" s="63"/>
      <c r="L283" s="63"/>
      <c r="M283" s="63"/>
      <c r="N283" s="63"/>
      <c r="O283" s="63"/>
      <c r="P283" s="64"/>
      <c r="T283" s="64"/>
      <c r="U283" s="64"/>
      <c r="V283" s="64"/>
    </row>
    <row r="284" spans="1:22" s="2" customFormat="1" ht="15" x14ac:dyDescent="0.25">
      <c r="A284" s="64"/>
      <c r="C284" s="63"/>
      <c r="D284" s="64"/>
      <c r="E284" s="64"/>
      <c r="F284" s="64"/>
      <c r="G284" s="64"/>
      <c r="H284" s="64"/>
      <c r="I284" s="64"/>
      <c r="J284" s="63"/>
      <c r="K284" s="63"/>
      <c r="L284" s="63"/>
      <c r="M284" s="63"/>
      <c r="N284" s="63"/>
      <c r="O284" s="63"/>
      <c r="P284" s="64"/>
      <c r="T284" s="64"/>
      <c r="U284" s="64"/>
      <c r="V284" s="64"/>
    </row>
    <row r="285" spans="1:22" s="2" customFormat="1" ht="15" x14ac:dyDescent="0.25">
      <c r="A285" s="64"/>
      <c r="C285" s="63"/>
      <c r="D285" s="64"/>
      <c r="E285" s="64"/>
      <c r="F285" s="64"/>
      <c r="G285" s="64"/>
      <c r="H285" s="64"/>
      <c r="I285" s="64"/>
      <c r="J285" s="63"/>
      <c r="K285" s="63"/>
      <c r="L285" s="63"/>
      <c r="M285" s="63"/>
      <c r="N285" s="63"/>
      <c r="O285" s="63"/>
      <c r="P285" s="64"/>
      <c r="T285" s="64"/>
      <c r="U285" s="64"/>
      <c r="V285" s="64"/>
    </row>
    <row r="286" spans="1:22" s="2" customFormat="1" ht="15" x14ac:dyDescent="0.25">
      <c r="A286" s="64"/>
      <c r="C286" s="63"/>
      <c r="D286" s="64"/>
      <c r="E286" s="64"/>
      <c r="F286" s="64"/>
      <c r="G286" s="64"/>
      <c r="H286" s="64"/>
      <c r="I286" s="64"/>
      <c r="J286" s="63"/>
      <c r="K286" s="63"/>
      <c r="L286" s="63"/>
      <c r="M286" s="63"/>
      <c r="N286" s="63"/>
      <c r="O286" s="63"/>
      <c r="P286" s="64"/>
      <c r="T286" s="64"/>
      <c r="U286" s="64"/>
      <c r="V286" s="64"/>
    </row>
    <row r="287" spans="1:22" s="2" customFormat="1" ht="15" x14ac:dyDescent="0.25">
      <c r="A287" s="64"/>
      <c r="C287" s="63"/>
      <c r="D287" s="64"/>
      <c r="E287" s="64"/>
      <c r="F287" s="64"/>
      <c r="G287" s="64"/>
      <c r="H287" s="64"/>
      <c r="I287" s="64"/>
      <c r="J287" s="63"/>
      <c r="K287" s="63"/>
      <c r="L287" s="63"/>
      <c r="M287" s="63"/>
      <c r="N287" s="63"/>
      <c r="O287" s="63"/>
      <c r="P287" s="64"/>
      <c r="T287" s="64"/>
      <c r="U287" s="64"/>
      <c r="V287" s="64"/>
    </row>
    <row r="288" spans="1:22" s="2" customFormat="1" ht="15" x14ac:dyDescent="0.25">
      <c r="A288" s="64"/>
      <c r="C288" s="63"/>
      <c r="D288" s="64"/>
      <c r="E288" s="64"/>
      <c r="F288" s="64"/>
      <c r="G288" s="64"/>
      <c r="H288" s="64"/>
      <c r="I288" s="64"/>
      <c r="J288" s="63"/>
      <c r="K288" s="63"/>
      <c r="L288" s="63"/>
      <c r="M288" s="63"/>
      <c r="N288" s="63"/>
      <c r="O288" s="63"/>
      <c r="P288" s="64"/>
      <c r="T288" s="64"/>
      <c r="U288" s="64"/>
      <c r="V288" s="64"/>
    </row>
    <row r="289" spans="1:22" s="2" customFormat="1" ht="15" x14ac:dyDescent="0.25">
      <c r="A289" s="64"/>
      <c r="C289" s="63"/>
      <c r="D289" s="64"/>
      <c r="E289" s="64"/>
      <c r="F289" s="64"/>
      <c r="G289" s="64"/>
      <c r="H289" s="64"/>
      <c r="I289" s="64"/>
      <c r="J289" s="63"/>
      <c r="K289" s="63"/>
      <c r="L289" s="63"/>
      <c r="M289" s="63"/>
      <c r="N289" s="63"/>
      <c r="O289" s="63"/>
      <c r="P289" s="64"/>
      <c r="T289" s="64"/>
      <c r="U289" s="64"/>
      <c r="V289" s="64"/>
    </row>
    <row r="290" spans="1:22" s="2" customFormat="1" ht="15" x14ac:dyDescent="0.25">
      <c r="A290" s="64"/>
      <c r="C290" s="63"/>
      <c r="D290" s="64"/>
      <c r="E290" s="64"/>
      <c r="F290" s="64"/>
      <c r="G290" s="64"/>
      <c r="H290" s="64"/>
      <c r="I290" s="64"/>
      <c r="J290" s="63"/>
      <c r="K290" s="63"/>
      <c r="L290" s="63"/>
      <c r="M290" s="63"/>
      <c r="N290" s="63"/>
      <c r="O290" s="63"/>
      <c r="P290" s="64"/>
      <c r="T290" s="64"/>
      <c r="U290" s="64"/>
      <c r="V290" s="64"/>
    </row>
    <row r="291" spans="1:22" s="2" customFormat="1" ht="15" x14ac:dyDescent="0.25">
      <c r="A291" s="64"/>
      <c r="C291" s="63"/>
      <c r="D291" s="64"/>
      <c r="E291" s="64"/>
      <c r="F291" s="64"/>
      <c r="G291" s="64"/>
      <c r="H291" s="64"/>
      <c r="I291" s="64"/>
      <c r="J291" s="63"/>
      <c r="K291" s="63"/>
      <c r="L291" s="63"/>
      <c r="M291" s="63"/>
      <c r="N291" s="63"/>
      <c r="O291" s="63"/>
      <c r="P291" s="64"/>
      <c r="T291" s="64"/>
      <c r="U291" s="64"/>
      <c r="V291" s="64"/>
    </row>
    <row r="292" spans="1:22" s="2" customFormat="1" ht="15" x14ac:dyDescent="0.25">
      <c r="A292" s="64"/>
      <c r="C292" s="63"/>
      <c r="D292" s="64"/>
      <c r="E292" s="64"/>
      <c r="F292" s="64"/>
      <c r="G292" s="64"/>
      <c r="H292" s="64"/>
      <c r="I292" s="64"/>
      <c r="J292" s="63"/>
      <c r="K292" s="63"/>
      <c r="L292" s="63"/>
      <c r="M292" s="63"/>
      <c r="N292" s="63"/>
      <c r="O292" s="63"/>
      <c r="P292" s="64"/>
      <c r="T292" s="64"/>
      <c r="U292" s="64"/>
      <c r="V292" s="64"/>
    </row>
    <row r="293" spans="1:22" s="2" customFormat="1" ht="15" x14ac:dyDescent="0.25">
      <c r="A293" s="64"/>
      <c r="C293" s="63"/>
      <c r="D293" s="64"/>
      <c r="E293" s="64"/>
      <c r="F293" s="64"/>
      <c r="G293" s="64"/>
      <c r="H293" s="64"/>
      <c r="I293" s="64"/>
      <c r="J293" s="63"/>
      <c r="K293" s="63"/>
      <c r="L293" s="63"/>
      <c r="M293" s="63"/>
      <c r="N293" s="63"/>
      <c r="O293" s="63"/>
      <c r="P293" s="64"/>
      <c r="T293" s="64"/>
      <c r="U293" s="64"/>
      <c r="V293" s="64"/>
    </row>
    <row r="294" spans="1:22" s="2" customFormat="1" ht="15" x14ac:dyDescent="0.25">
      <c r="A294" s="64"/>
      <c r="C294" s="63"/>
      <c r="D294" s="64"/>
      <c r="E294" s="64"/>
      <c r="F294" s="64"/>
      <c r="G294" s="64"/>
      <c r="H294" s="64"/>
      <c r="I294" s="64"/>
      <c r="J294" s="63"/>
      <c r="K294" s="63"/>
      <c r="L294" s="63"/>
      <c r="M294" s="63"/>
      <c r="N294" s="63"/>
      <c r="O294" s="63"/>
      <c r="P294" s="64"/>
      <c r="T294" s="64"/>
      <c r="U294" s="64"/>
      <c r="V294" s="64"/>
    </row>
    <row r="295" spans="1:22" s="2" customFormat="1" ht="15" x14ac:dyDescent="0.25">
      <c r="A295" s="64"/>
      <c r="C295" s="63"/>
      <c r="D295" s="64"/>
      <c r="E295" s="64"/>
      <c r="F295" s="64"/>
      <c r="G295" s="64"/>
      <c r="H295" s="64"/>
      <c r="I295" s="64"/>
      <c r="J295" s="63"/>
      <c r="K295" s="63"/>
      <c r="L295" s="63"/>
      <c r="M295" s="63"/>
      <c r="N295" s="63"/>
      <c r="O295" s="63"/>
      <c r="P295" s="64"/>
      <c r="T295" s="64"/>
      <c r="U295" s="64"/>
      <c r="V295" s="64"/>
    </row>
    <row r="296" spans="1:22" s="2" customFormat="1" ht="15" x14ac:dyDescent="0.25">
      <c r="A296" s="64"/>
      <c r="C296" s="63"/>
      <c r="D296" s="64"/>
      <c r="E296" s="64"/>
      <c r="F296" s="64"/>
      <c r="G296" s="64"/>
      <c r="H296" s="64"/>
      <c r="I296" s="64"/>
      <c r="J296" s="63"/>
      <c r="K296" s="63"/>
      <c r="L296" s="63"/>
      <c r="M296" s="63"/>
      <c r="N296" s="63"/>
      <c r="O296" s="63"/>
      <c r="P296" s="64"/>
      <c r="T296" s="64"/>
      <c r="U296" s="64"/>
      <c r="V296" s="64"/>
    </row>
    <row r="297" spans="1:22" s="2" customFormat="1" ht="15" x14ac:dyDescent="0.25">
      <c r="A297" s="64"/>
      <c r="C297" s="63"/>
      <c r="D297" s="64"/>
      <c r="E297" s="64"/>
      <c r="F297" s="64"/>
      <c r="G297" s="64"/>
      <c r="H297" s="64"/>
      <c r="I297" s="64"/>
      <c r="J297" s="63"/>
      <c r="K297" s="63"/>
      <c r="L297" s="63"/>
      <c r="M297" s="63"/>
      <c r="N297" s="63"/>
      <c r="O297" s="63"/>
      <c r="P297" s="64"/>
      <c r="T297" s="64"/>
      <c r="U297" s="64"/>
      <c r="V297" s="64"/>
    </row>
    <row r="298" spans="1:22" s="2" customFormat="1" ht="15" x14ac:dyDescent="0.25">
      <c r="A298" s="64"/>
      <c r="C298" s="63"/>
      <c r="D298" s="64"/>
      <c r="E298" s="64"/>
      <c r="F298" s="64"/>
      <c r="G298" s="64"/>
      <c r="H298" s="64"/>
      <c r="I298" s="64"/>
      <c r="J298" s="63"/>
      <c r="K298" s="63"/>
      <c r="L298" s="63"/>
      <c r="M298" s="63"/>
      <c r="N298" s="63"/>
      <c r="O298" s="63"/>
      <c r="P298" s="64"/>
      <c r="T298" s="64"/>
      <c r="U298" s="64"/>
      <c r="V298" s="64"/>
    </row>
    <row r="299" spans="1:22" s="2" customFormat="1" ht="15" x14ac:dyDescent="0.25">
      <c r="A299" s="64"/>
      <c r="C299" s="63"/>
      <c r="D299" s="64"/>
      <c r="E299" s="64"/>
      <c r="F299" s="64"/>
      <c r="G299" s="64"/>
      <c r="H299" s="64"/>
      <c r="I299" s="64"/>
      <c r="J299" s="63"/>
      <c r="K299" s="63"/>
      <c r="L299" s="63"/>
      <c r="M299" s="63"/>
      <c r="N299" s="63"/>
      <c r="O299" s="63"/>
      <c r="P299" s="64"/>
      <c r="T299" s="64"/>
      <c r="U299" s="64"/>
      <c r="V299" s="64"/>
    </row>
    <row r="300" spans="1:22" s="2" customFormat="1" ht="15" x14ac:dyDescent="0.25">
      <c r="A300" s="64"/>
      <c r="C300" s="63"/>
      <c r="D300" s="64"/>
      <c r="E300" s="64"/>
      <c r="F300" s="64"/>
      <c r="G300" s="64"/>
      <c r="H300" s="64"/>
      <c r="I300" s="64"/>
      <c r="J300" s="63"/>
      <c r="K300" s="63"/>
      <c r="L300" s="63"/>
      <c r="M300" s="63"/>
      <c r="N300" s="63"/>
      <c r="O300" s="63"/>
      <c r="P300" s="64"/>
      <c r="T300" s="64"/>
      <c r="U300" s="64"/>
      <c r="V300" s="64"/>
    </row>
    <row r="301" spans="1:22" s="2" customFormat="1" ht="15" x14ac:dyDescent="0.25">
      <c r="A301" s="64"/>
      <c r="C301" s="63"/>
      <c r="D301" s="64"/>
      <c r="E301" s="64"/>
      <c r="F301" s="64"/>
      <c r="G301" s="64"/>
      <c r="H301" s="64"/>
      <c r="I301" s="64"/>
      <c r="J301" s="63"/>
      <c r="K301" s="63"/>
      <c r="L301" s="63"/>
      <c r="M301" s="63"/>
      <c r="N301" s="63"/>
      <c r="O301" s="63"/>
      <c r="P301" s="64"/>
      <c r="T301" s="64"/>
      <c r="U301" s="64"/>
      <c r="V301" s="64"/>
    </row>
    <row r="302" spans="1:22" s="2" customFormat="1" ht="15" x14ac:dyDescent="0.25">
      <c r="A302" s="64"/>
      <c r="C302" s="63"/>
      <c r="D302" s="64"/>
      <c r="E302" s="64"/>
      <c r="F302" s="64"/>
      <c r="G302" s="64"/>
      <c r="H302" s="64"/>
      <c r="I302" s="64"/>
      <c r="J302" s="63"/>
      <c r="K302" s="63"/>
      <c r="L302" s="63"/>
      <c r="M302" s="63"/>
      <c r="N302" s="63"/>
      <c r="O302" s="63"/>
      <c r="P302" s="64"/>
      <c r="T302" s="64"/>
      <c r="U302" s="64"/>
      <c r="V302" s="64"/>
    </row>
    <row r="303" spans="1:22" s="2" customFormat="1" ht="15" x14ac:dyDescent="0.25">
      <c r="A303" s="64"/>
      <c r="C303" s="63"/>
      <c r="D303" s="64"/>
      <c r="E303" s="64"/>
      <c r="F303" s="64"/>
      <c r="G303" s="64"/>
      <c r="H303" s="64"/>
      <c r="I303" s="64"/>
      <c r="J303" s="63"/>
      <c r="K303" s="63"/>
      <c r="L303" s="63"/>
      <c r="M303" s="63"/>
      <c r="N303" s="63"/>
      <c r="O303" s="63"/>
      <c r="P303" s="64"/>
      <c r="T303" s="64"/>
      <c r="U303" s="64"/>
      <c r="V303" s="64"/>
    </row>
    <row r="304" spans="1:22" s="2" customFormat="1" ht="15" x14ac:dyDescent="0.25">
      <c r="A304" s="64"/>
      <c r="C304" s="63"/>
      <c r="D304" s="64"/>
      <c r="E304" s="64"/>
      <c r="F304" s="64"/>
      <c r="G304" s="64"/>
      <c r="H304" s="64"/>
      <c r="I304" s="64"/>
      <c r="J304" s="63"/>
      <c r="K304" s="63"/>
      <c r="L304" s="63"/>
      <c r="M304" s="63"/>
      <c r="N304" s="63"/>
      <c r="O304" s="63"/>
      <c r="P304" s="64"/>
      <c r="T304" s="64"/>
      <c r="U304" s="64"/>
      <c r="V304" s="64"/>
    </row>
    <row r="305" spans="1:22" s="2" customFormat="1" ht="15" x14ac:dyDescent="0.25">
      <c r="A305" s="64"/>
      <c r="C305" s="63"/>
      <c r="D305" s="64"/>
      <c r="E305" s="64"/>
      <c r="F305" s="64"/>
      <c r="G305" s="64"/>
      <c r="H305" s="64"/>
      <c r="I305" s="64"/>
      <c r="J305" s="63"/>
      <c r="K305" s="63"/>
      <c r="L305" s="63"/>
      <c r="M305" s="63"/>
      <c r="N305" s="63"/>
      <c r="O305" s="63"/>
      <c r="P305" s="64"/>
      <c r="T305" s="64"/>
      <c r="U305" s="64"/>
      <c r="V305" s="64"/>
    </row>
    <row r="306" spans="1:22" s="2" customFormat="1" ht="15" x14ac:dyDescent="0.25">
      <c r="A306" s="64"/>
      <c r="C306" s="63"/>
      <c r="D306" s="64"/>
      <c r="E306" s="64"/>
      <c r="F306" s="64"/>
      <c r="G306" s="64"/>
      <c r="H306" s="64"/>
      <c r="I306" s="64"/>
      <c r="J306" s="63"/>
      <c r="K306" s="63"/>
      <c r="L306" s="63"/>
      <c r="M306" s="63"/>
      <c r="N306" s="63"/>
      <c r="O306" s="63"/>
      <c r="P306" s="64"/>
      <c r="T306" s="64"/>
      <c r="U306" s="64"/>
      <c r="V306" s="64"/>
    </row>
    <row r="307" spans="1:22" s="2" customFormat="1" ht="15" x14ac:dyDescent="0.25">
      <c r="A307" s="64"/>
      <c r="C307" s="63"/>
      <c r="D307" s="64"/>
      <c r="E307" s="64"/>
      <c r="F307" s="64"/>
      <c r="G307" s="64"/>
      <c r="H307" s="64"/>
      <c r="I307" s="64"/>
      <c r="J307" s="63"/>
      <c r="K307" s="63"/>
      <c r="L307" s="63"/>
      <c r="M307" s="63"/>
      <c r="N307" s="63"/>
      <c r="O307" s="63"/>
      <c r="P307" s="64"/>
      <c r="T307" s="64"/>
      <c r="U307" s="64"/>
      <c r="V307" s="64"/>
    </row>
    <row r="308" spans="1:22" s="2" customFormat="1" ht="15" x14ac:dyDescent="0.25">
      <c r="A308" s="64"/>
      <c r="C308" s="63"/>
      <c r="D308" s="64"/>
      <c r="E308" s="64"/>
      <c r="F308" s="64"/>
      <c r="G308" s="64"/>
      <c r="H308" s="64"/>
      <c r="I308" s="64"/>
      <c r="J308" s="63"/>
      <c r="K308" s="63"/>
      <c r="L308" s="63"/>
      <c r="M308" s="63"/>
      <c r="N308" s="63"/>
      <c r="O308" s="63"/>
      <c r="P308" s="64"/>
      <c r="T308" s="64"/>
      <c r="U308" s="64"/>
      <c r="V308" s="64"/>
    </row>
    <row r="309" spans="1:22" s="2" customFormat="1" ht="15" x14ac:dyDescent="0.25">
      <c r="A309" s="64"/>
      <c r="C309" s="63"/>
      <c r="D309" s="64"/>
      <c r="E309" s="64"/>
      <c r="F309" s="64"/>
      <c r="G309" s="64"/>
      <c r="H309" s="64"/>
      <c r="I309" s="64"/>
      <c r="J309" s="63"/>
      <c r="K309" s="63"/>
      <c r="L309" s="63"/>
      <c r="M309" s="63"/>
      <c r="N309" s="63"/>
      <c r="O309" s="63"/>
      <c r="P309" s="64"/>
      <c r="T309" s="64"/>
      <c r="U309" s="64"/>
      <c r="V309" s="64"/>
    </row>
    <row r="310" spans="1:22" s="2" customFormat="1" ht="15" x14ac:dyDescent="0.25">
      <c r="A310" s="64"/>
      <c r="C310" s="63"/>
      <c r="D310" s="64"/>
      <c r="E310" s="64"/>
      <c r="F310" s="64"/>
      <c r="G310" s="64"/>
      <c r="H310" s="64"/>
      <c r="I310" s="64"/>
      <c r="J310" s="63"/>
      <c r="K310" s="63"/>
      <c r="L310" s="63"/>
      <c r="M310" s="63"/>
      <c r="N310" s="63"/>
      <c r="O310" s="63"/>
      <c r="P310" s="64"/>
      <c r="T310" s="64"/>
      <c r="U310" s="64"/>
      <c r="V310" s="64"/>
    </row>
    <row r="311" spans="1:22" s="2" customFormat="1" ht="15" x14ac:dyDescent="0.25">
      <c r="A311" s="64"/>
      <c r="C311" s="63"/>
      <c r="D311" s="64"/>
      <c r="E311" s="64"/>
      <c r="F311" s="64"/>
      <c r="G311" s="64"/>
      <c r="H311" s="64"/>
      <c r="I311" s="64"/>
      <c r="J311" s="63"/>
      <c r="K311" s="63"/>
      <c r="L311" s="63"/>
      <c r="M311" s="63"/>
      <c r="N311" s="63"/>
      <c r="O311" s="63"/>
      <c r="P311" s="64"/>
      <c r="T311" s="64"/>
      <c r="U311" s="64"/>
      <c r="V311" s="64"/>
    </row>
    <row r="312" spans="1:22" s="2" customFormat="1" ht="15" x14ac:dyDescent="0.25">
      <c r="A312" s="64"/>
      <c r="C312" s="63"/>
      <c r="D312" s="64"/>
      <c r="E312" s="64"/>
      <c r="F312" s="64"/>
      <c r="G312" s="64"/>
      <c r="H312" s="64"/>
      <c r="I312" s="64"/>
      <c r="J312" s="63"/>
      <c r="K312" s="63"/>
      <c r="L312" s="63"/>
      <c r="M312" s="63"/>
      <c r="N312" s="63"/>
      <c r="O312" s="63"/>
      <c r="P312" s="64"/>
      <c r="T312" s="64"/>
      <c r="U312" s="64"/>
      <c r="V312" s="64"/>
    </row>
    <row r="313" spans="1:22" s="2" customFormat="1" ht="15" x14ac:dyDescent="0.25">
      <c r="A313" s="64"/>
      <c r="C313" s="63"/>
      <c r="D313" s="64"/>
      <c r="E313" s="64"/>
      <c r="F313" s="64"/>
      <c r="G313" s="64"/>
      <c r="H313" s="64"/>
      <c r="I313" s="64"/>
      <c r="J313" s="63"/>
      <c r="K313" s="63"/>
      <c r="L313" s="63"/>
      <c r="M313" s="63"/>
      <c r="N313" s="63"/>
      <c r="O313" s="63"/>
      <c r="P313" s="64"/>
      <c r="T313" s="64"/>
      <c r="U313" s="64"/>
      <c r="V313" s="64"/>
    </row>
    <row r="314" spans="1:22" s="2" customFormat="1" ht="15" x14ac:dyDescent="0.25">
      <c r="A314" s="64"/>
      <c r="C314" s="63"/>
      <c r="D314" s="64"/>
      <c r="E314" s="64"/>
      <c r="F314" s="64"/>
      <c r="G314" s="64"/>
      <c r="H314" s="64"/>
      <c r="I314" s="64"/>
      <c r="J314" s="63"/>
      <c r="K314" s="63"/>
      <c r="L314" s="63"/>
      <c r="M314" s="63"/>
      <c r="N314" s="63"/>
      <c r="O314" s="63"/>
      <c r="P314" s="64"/>
      <c r="T314" s="64"/>
      <c r="U314" s="64"/>
      <c r="V314" s="64"/>
    </row>
    <row r="315" spans="1:22" s="2" customFormat="1" ht="15" x14ac:dyDescent="0.25">
      <c r="A315" s="64"/>
      <c r="C315" s="63"/>
      <c r="D315" s="64"/>
      <c r="E315" s="64"/>
      <c r="F315" s="64"/>
      <c r="G315" s="64"/>
      <c r="H315" s="64"/>
      <c r="I315" s="64"/>
      <c r="J315" s="63"/>
      <c r="K315" s="63"/>
      <c r="L315" s="63"/>
      <c r="M315" s="63"/>
      <c r="N315" s="63"/>
      <c r="O315" s="63"/>
      <c r="P315" s="64"/>
      <c r="T315" s="64"/>
      <c r="U315" s="64"/>
      <c r="V315" s="64"/>
    </row>
    <row r="316" spans="1:22" s="2" customFormat="1" ht="15" x14ac:dyDescent="0.25">
      <c r="A316" s="64"/>
      <c r="C316" s="63"/>
      <c r="D316" s="64"/>
      <c r="E316" s="64"/>
      <c r="F316" s="64"/>
      <c r="G316" s="64"/>
      <c r="H316" s="64"/>
      <c r="I316" s="64"/>
      <c r="J316" s="63"/>
      <c r="K316" s="63"/>
      <c r="L316" s="63"/>
      <c r="M316" s="63"/>
      <c r="N316" s="63"/>
      <c r="O316" s="63"/>
      <c r="P316" s="64"/>
      <c r="T316" s="64"/>
      <c r="U316" s="64"/>
      <c r="V316" s="64"/>
    </row>
    <row r="317" spans="1:22" s="2" customFormat="1" ht="15" x14ac:dyDescent="0.25">
      <c r="A317" s="64"/>
      <c r="C317" s="63"/>
      <c r="D317" s="64"/>
      <c r="E317" s="64"/>
      <c r="F317" s="64"/>
      <c r="G317" s="64"/>
      <c r="H317" s="64"/>
      <c r="I317" s="64"/>
      <c r="J317" s="63"/>
      <c r="K317" s="63"/>
      <c r="L317" s="63"/>
      <c r="M317" s="63"/>
      <c r="N317" s="63"/>
      <c r="O317" s="63"/>
      <c r="P317" s="64"/>
      <c r="T317" s="64"/>
      <c r="U317" s="64"/>
      <c r="V317" s="64"/>
    </row>
    <row r="318" spans="1:22" s="2" customFormat="1" ht="15" x14ac:dyDescent="0.25">
      <c r="A318" s="64"/>
      <c r="C318" s="63"/>
      <c r="D318" s="64"/>
      <c r="E318" s="64"/>
      <c r="F318" s="64"/>
      <c r="G318" s="64"/>
      <c r="H318" s="64"/>
      <c r="I318" s="64"/>
      <c r="J318" s="63"/>
      <c r="K318" s="63"/>
      <c r="L318" s="63"/>
      <c r="M318" s="63"/>
      <c r="N318" s="63"/>
      <c r="O318" s="63"/>
      <c r="P318" s="64"/>
      <c r="T318" s="64"/>
      <c r="U318" s="64"/>
      <c r="V318" s="64"/>
    </row>
    <row r="319" spans="1:22" s="2" customFormat="1" ht="15" x14ac:dyDescent="0.25">
      <c r="A319" s="64"/>
      <c r="C319" s="63"/>
      <c r="D319" s="64"/>
      <c r="E319" s="64"/>
      <c r="F319" s="64"/>
      <c r="G319" s="64"/>
      <c r="H319" s="64"/>
      <c r="I319" s="64"/>
      <c r="J319" s="63"/>
      <c r="K319" s="63"/>
      <c r="L319" s="63"/>
      <c r="M319" s="63"/>
      <c r="N319" s="63"/>
      <c r="O319" s="63"/>
      <c r="P319" s="64"/>
      <c r="T319" s="64"/>
      <c r="U319" s="64"/>
      <c r="V319" s="64"/>
    </row>
    <row r="320" spans="1:22" s="2" customFormat="1" ht="15" x14ac:dyDescent="0.25">
      <c r="A320" s="64"/>
      <c r="C320" s="63"/>
      <c r="D320" s="64"/>
      <c r="E320" s="64"/>
      <c r="F320" s="64"/>
      <c r="G320" s="64"/>
      <c r="H320" s="64"/>
      <c r="I320" s="64"/>
      <c r="J320" s="63"/>
      <c r="K320" s="63"/>
      <c r="L320" s="63"/>
      <c r="M320" s="63"/>
      <c r="N320" s="63"/>
      <c r="O320" s="63"/>
      <c r="P320" s="64"/>
      <c r="T320" s="64"/>
      <c r="U320" s="64"/>
      <c r="V320" s="64"/>
    </row>
    <row r="321" spans="1:22" s="2" customFormat="1" ht="15" x14ac:dyDescent="0.25">
      <c r="A321" s="64"/>
      <c r="C321" s="63"/>
      <c r="D321" s="64"/>
      <c r="E321" s="64"/>
      <c r="F321" s="64"/>
      <c r="G321" s="64"/>
      <c r="H321" s="64"/>
      <c r="I321" s="64"/>
      <c r="J321" s="63"/>
      <c r="K321" s="63"/>
      <c r="L321" s="63"/>
      <c r="M321" s="63"/>
      <c r="N321" s="63"/>
      <c r="O321" s="63"/>
      <c r="P321" s="64"/>
      <c r="T321" s="64"/>
      <c r="U321" s="64"/>
      <c r="V321" s="64"/>
    </row>
    <row r="322" spans="1:22" s="2" customFormat="1" ht="15" x14ac:dyDescent="0.25">
      <c r="A322" s="64"/>
      <c r="C322" s="63"/>
      <c r="D322" s="64"/>
      <c r="E322" s="64"/>
      <c r="F322" s="64"/>
      <c r="G322" s="64"/>
      <c r="H322" s="64"/>
      <c r="I322" s="64"/>
      <c r="J322" s="63"/>
      <c r="K322" s="63"/>
      <c r="L322" s="63"/>
      <c r="M322" s="63"/>
      <c r="N322" s="63"/>
      <c r="O322" s="63"/>
      <c r="P322" s="64"/>
      <c r="T322" s="64"/>
      <c r="U322" s="64"/>
      <c r="V322" s="64"/>
    </row>
    <row r="323" spans="1:22" s="2" customFormat="1" ht="15" x14ac:dyDescent="0.25">
      <c r="A323" s="64"/>
      <c r="C323" s="63"/>
      <c r="D323" s="64"/>
      <c r="E323" s="64"/>
      <c r="F323" s="64"/>
      <c r="G323" s="64"/>
      <c r="H323" s="64"/>
      <c r="I323" s="64"/>
      <c r="J323" s="63"/>
      <c r="K323" s="63"/>
      <c r="L323" s="63"/>
      <c r="M323" s="63"/>
      <c r="N323" s="63"/>
      <c r="O323" s="63"/>
      <c r="P323" s="64"/>
      <c r="T323" s="64"/>
      <c r="U323" s="64"/>
      <c r="V323" s="64"/>
    </row>
    <row r="324" spans="1:22" s="2" customFormat="1" ht="15" x14ac:dyDescent="0.25">
      <c r="A324" s="64"/>
      <c r="C324" s="63"/>
      <c r="D324" s="64"/>
      <c r="E324" s="64"/>
      <c r="F324" s="64"/>
      <c r="G324" s="64"/>
      <c r="H324" s="64"/>
      <c r="I324" s="64"/>
      <c r="J324" s="63"/>
      <c r="K324" s="63"/>
      <c r="L324" s="63"/>
      <c r="M324" s="63"/>
      <c r="N324" s="63"/>
      <c r="O324" s="63"/>
      <c r="P324" s="64"/>
      <c r="T324" s="64"/>
      <c r="U324" s="64"/>
      <c r="V324" s="64"/>
    </row>
    <row r="325" spans="1:22" s="2" customFormat="1" ht="15" x14ac:dyDescent="0.25">
      <c r="A325" s="64"/>
      <c r="C325" s="63"/>
      <c r="D325" s="64"/>
      <c r="E325" s="64"/>
      <c r="F325" s="64"/>
      <c r="G325" s="64"/>
      <c r="H325" s="64"/>
      <c r="I325" s="64"/>
      <c r="J325" s="63"/>
      <c r="K325" s="63"/>
      <c r="L325" s="63"/>
      <c r="M325" s="63"/>
      <c r="N325" s="63"/>
      <c r="O325" s="63"/>
      <c r="P325" s="64"/>
      <c r="T325" s="64"/>
      <c r="U325" s="64"/>
      <c r="V325" s="64"/>
    </row>
    <row r="326" spans="1:22" s="2" customFormat="1" ht="15" x14ac:dyDescent="0.25">
      <c r="A326" s="64"/>
      <c r="C326" s="63"/>
      <c r="D326" s="64"/>
      <c r="E326" s="64"/>
      <c r="F326" s="64"/>
      <c r="G326" s="64"/>
      <c r="H326" s="64"/>
      <c r="I326" s="64"/>
      <c r="J326" s="63"/>
      <c r="K326" s="63"/>
      <c r="L326" s="63"/>
      <c r="M326" s="63"/>
      <c r="N326" s="63"/>
      <c r="O326" s="63"/>
      <c r="P326" s="64"/>
      <c r="T326" s="64"/>
      <c r="U326" s="64"/>
      <c r="V326" s="64"/>
    </row>
    <row r="327" spans="1:22" s="2" customFormat="1" ht="15" x14ac:dyDescent="0.25">
      <c r="A327" s="64"/>
      <c r="C327" s="63"/>
      <c r="D327" s="64"/>
      <c r="E327" s="64"/>
      <c r="F327" s="64"/>
      <c r="G327" s="64"/>
      <c r="H327" s="64"/>
      <c r="I327" s="64"/>
      <c r="J327" s="63"/>
      <c r="K327" s="63"/>
      <c r="L327" s="63"/>
      <c r="M327" s="63"/>
      <c r="N327" s="63"/>
      <c r="O327" s="63"/>
      <c r="P327" s="64"/>
      <c r="T327" s="64"/>
      <c r="U327" s="64"/>
      <c r="V327" s="64"/>
    </row>
    <row r="328" spans="1:22" s="2" customFormat="1" ht="15" x14ac:dyDescent="0.25">
      <c r="A328" s="64"/>
      <c r="C328" s="63"/>
      <c r="D328" s="64"/>
      <c r="E328" s="64"/>
      <c r="F328" s="64"/>
      <c r="G328" s="64"/>
      <c r="H328" s="64"/>
      <c r="I328" s="64"/>
      <c r="J328" s="63"/>
      <c r="K328" s="63"/>
      <c r="L328" s="63"/>
      <c r="M328" s="63"/>
      <c r="N328" s="63"/>
      <c r="O328" s="63"/>
      <c r="P328" s="64"/>
      <c r="T328" s="64"/>
      <c r="U328" s="64"/>
      <c r="V328" s="64"/>
    </row>
    <row r="329" spans="1:22" s="2" customFormat="1" ht="15" x14ac:dyDescent="0.25">
      <c r="A329" s="64"/>
      <c r="C329" s="63"/>
      <c r="D329" s="64"/>
      <c r="E329" s="64"/>
      <c r="F329" s="64"/>
      <c r="G329" s="64"/>
      <c r="H329" s="64"/>
      <c r="I329" s="64"/>
      <c r="J329" s="63"/>
      <c r="K329" s="63"/>
      <c r="L329" s="63"/>
      <c r="M329" s="63"/>
      <c r="N329" s="63"/>
      <c r="O329" s="63"/>
      <c r="P329" s="64"/>
      <c r="T329" s="64"/>
      <c r="U329" s="64"/>
      <c r="V329" s="64"/>
    </row>
    <row r="330" spans="1:22" s="2" customFormat="1" ht="15" x14ac:dyDescent="0.25">
      <c r="A330" s="64"/>
      <c r="C330" s="63"/>
      <c r="D330" s="64"/>
      <c r="E330" s="64"/>
      <c r="F330" s="64"/>
      <c r="G330" s="64"/>
      <c r="H330" s="64"/>
      <c r="I330" s="64"/>
      <c r="J330" s="63"/>
      <c r="K330" s="63"/>
      <c r="L330" s="63"/>
      <c r="M330" s="63"/>
      <c r="N330" s="63"/>
      <c r="O330" s="63"/>
      <c r="P330" s="64"/>
      <c r="T330" s="64"/>
      <c r="U330" s="64"/>
      <c r="V330" s="64"/>
    </row>
    <row r="331" spans="1:22" s="2" customFormat="1" ht="15" x14ac:dyDescent="0.25">
      <c r="A331" s="64"/>
      <c r="C331" s="63"/>
      <c r="D331" s="64"/>
      <c r="E331" s="64"/>
      <c r="F331" s="64"/>
      <c r="G331" s="64"/>
      <c r="H331" s="64"/>
      <c r="I331" s="64"/>
      <c r="J331" s="63"/>
      <c r="K331" s="63"/>
      <c r="L331" s="63"/>
      <c r="M331" s="63"/>
      <c r="N331" s="63"/>
      <c r="O331" s="63"/>
      <c r="P331" s="64"/>
      <c r="T331" s="64"/>
      <c r="U331" s="64"/>
      <c r="V331" s="64"/>
    </row>
    <row r="332" spans="1:22" s="2" customFormat="1" ht="15" x14ac:dyDescent="0.25">
      <c r="A332" s="64"/>
      <c r="C332" s="63"/>
      <c r="D332" s="64"/>
      <c r="E332" s="64"/>
      <c r="F332" s="64"/>
      <c r="G332" s="64"/>
      <c r="H332" s="64"/>
      <c r="I332" s="64"/>
      <c r="J332" s="63"/>
      <c r="K332" s="63"/>
      <c r="L332" s="63"/>
      <c r="M332" s="63"/>
      <c r="N332" s="63"/>
      <c r="O332" s="63"/>
      <c r="P332" s="64"/>
      <c r="T332" s="64"/>
      <c r="U332" s="64"/>
      <c r="V332" s="64"/>
    </row>
    <row r="333" spans="1:22" s="2" customFormat="1" ht="15" x14ac:dyDescent="0.25">
      <c r="A333" s="64"/>
      <c r="C333" s="63"/>
      <c r="D333" s="64"/>
      <c r="E333" s="64"/>
      <c r="F333" s="64"/>
      <c r="G333" s="64"/>
      <c r="H333" s="64"/>
      <c r="I333" s="64"/>
      <c r="J333" s="63"/>
      <c r="K333" s="63"/>
      <c r="L333" s="63"/>
      <c r="M333" s="63"/>
      <c r="N333" s="63"/>
      <c r="O333" s="63"/>
      <c r="P333" s="64"/>
      <c r="T333" s="64"/>
      <c r="U333" s="64"/>
      <c r="V333" s="64"/>
    </row>
    <row r="334" spans="1:22" s="2" customFormat="1" ht="15" x14ac:dyDescent="0.25">
      <c r="A334" s="64"/>
      <c r="C334" s="63"/>
      <c r="D334" s="64"/>
      <c r="E334" s="64"/>
      <c r="F334" s="64"/>
      <c r="G334" s="64"/>
      <c r="H334" s="64"/>
      <c r="I334" s="64"/>
      <c r="J334" s="63"/>
      <c r="K334" s="63"/>
      <c r="L334" s="63"/>
      <c r="M334" s="63"/>
      <c r="N334" s="63"/>
      <c r="O334" s="63"/>
      <c r="P334" s="64"/>
      <c r="T334" s="64"/>
      <c r="U334" s="64"/>
      <c r="V334" s="64"/>
    </row>
    <row r="335" spans="1:22" s="2" customFormat="1" ht="15" x14ac:dyDescent="0.25">
      <c r="A335" s="64"/>
      <c r="C335" s="63"/>
      <c r="D335" s="64"/>
      <c r="E335" s="64"/>
      <c r="F335" s="64"/>
      <c r="G335" s="64"/>
      <c r="H335" s="64"/>
      <c r="I335" s="64"/>
      <c r="J335" s="63"/>
      <c r="K335" s="63"/>
      <c r="L335" s="63"/>
      <c r="M335" s="63"/>
      <c r="N335" s="63"/>
      <c r="O335" s="63"/>
      <c r="P335" s="64"/>
      <c r="T335" s="64"/>
      <c r="U335" s="64"/>
      <c r="V335" s="64"/>
    </row>
    <row r="336" spans="1:22" s="2" customFormat="1" ht="15" x14ac:dyDescent="0.25">
      <c r="A336" s="64"/>
      <c r="C336" s="63"/>
      <c r="D336" s="64"/>
      <c r="E336" s="64"/>
      <c r="F336" s="64"/>
      <c r="G336" s="64"/>
      <c r="H336" s="64"/>
      <c r="I336" s="64"/>
      <c r="J336" s="63"/>
      <c r="K336" s="63"/>
      <c r="L336" s="63"/>
      <c r="M336" s="63"/>
      <c r="N336" s="63"/>
      <c r="O336" s="63"/>
      <c r="P336" s="64"/>
      <c r="T336" s="64"/>
      <c r="U336" s="64"/>
      <c r="V336" s="64"/>
    </row>
    <row r="337" spans="1:19" s="1" customFormat="1" x14ac:dyDescent="0.25">
      <c r="A337" s="64"/>
      <c r="C337" s="65"/>
      <c r="D337" s="55"/>
      <c r="E337" s="55"/>
      <c r="F337" s="55"/>
      <c r="G337" s="55"/>
      <c r="H337" s="55"/>
      <c r="I337" s="55"/>
      <c r="J337" s="65"/>
      <c r="K337" s="65"/>
      <c r="L337" s="65"/>
      <c r="M337" s="65"/>
      <c r="N337" s="65"/>
      <c r="O337" s="65"/>
      <c r="P337" s="55"/>
      <c r="Q337" s="2"/>
      <c r="R337" s="2"/>
      <c r="S337" s="2"/>
    </row>
    <row r="338" spans="1:19" s="1" customFormat="1" x14ac:dyDescent="0.25">
      <c r="A338" s="64"/>
      <c r="C338" s="65"/>
      <c r="D338" s="55"/>
      <c r="E338" s="55"/>
      <c r="F338" s="55"/>
      <c r="G338" s="55"/>
      <c r="H338" s="55"/>
      <c r="I338" s="55"/>
      <c r="J338" s="65"/>
      <c r="K338" s="65"/>
      <c r="L338" s="65"/>
      <c r="M338" s="65"/>
      <c r="N338" s="65"/>
      <c r="O338" s="65"/>
      <c r="P338" s="55"/>
    </row>
    <row r="339" spans="1:19" s="1" customFormat="1" x14ac:dyDescent="0.25">
      <c r="A339" s="64"/>
      <c r="C339" s="65"/>
      <c r="D339" s="55"/>
      <c r="E339" s="55"/>
      <c r="F339" s="55"/>
      <c r="G339" s="55"/>
      <c r="H339" s="55"/>
      <c r="I339" s="55"/>
      <c r="J339" s="65"/>
      <c r="K339" s="65"/>
      <c r="L339" s="65"/>
      <c r="M339" s="65"/>
      <c r="N339" s="65"/>
      <c r="O339" s="65"/>
      <c r="P339" s="55"/>
    </row>
    <row r="340" spans="1:19" s="1" customFormat="1" x14ac:dyDescent="0.25">
      <c r="A340" s="64"/>
      <c r="C340" s="65"/>
      <c r="D340" s="55"/>
      <c r="E340" s="55"/>
      <c r="F340" s="55"/>
      <c r="G340" s="55"/>
      <c r="H340" s="55"/>
      <c r="I340" s="55"/>
      <c r="J340" s="65"/>
      <c r="K340" s="65"/>
      <c r="L340" s="65"/>
      <c r="M340" s="65"/>
      <c r="N340" s="65"/>
      <c r="O340" s="65"/>
      <c r="P340" s="55"/>
    </row>
    <row r="341" spans="1:19" s="1" customFormat="1" x14ac:dyDescent="0.25">
      <c r="A341" s="64"/>
      <c r="C341" s="65"/>
      <c r="D341" s="55"/>
      <c r="E341" s="55"/>
      <c r="F341" s="55"/>
      <c r="G341" s="55"/>
      <c r="H341" s="55"/>
      <c r="I341" s="55"/>
      <c r="J341" s="65"/>
      <c r="K341" s="65"/>
      <c r="L341" s="65"/>
      <c r="M341" s="65"/>
      <c r="N341" s="65"/>
      <c r="O341" s="65"/>
      <c r="P341" s="55"/>
    </row>
    <row r="342" spans="1:19" s="1" customFormat="1" x14ac:dyDescent="0.25">
      <c r="A342" s="64"/>
      <c r="C342" s="65"/>
      <c r="D342" s="55"/>
      <c r="E342" s="55"/>
      <c r="F342" s="55"/>
      <c r="G342" s="55"/>
      <c r="H342" s="55"/>
      <c r="I342" s="55"/>
      <c r="J342" s="65"/>
      <c r="K342" s="65"/>
      <c r="L342" s="65"/>
      <c r="M342" s="65"/>
      <c r="N342" s="65"/>
      <c r="O342" s="65"/>
      <c r="P342" s="55"/>
    </row>
    <row r="343" spans="1:19" s="1" customFormat="1" x14ac:dyDescent="0.25">
      <c r="A343" s="64"/>
      <c r="C343" s="65"/>
      <c r="D343" s="55"/>
      <c r="E343" s="55"/>
      <c r="F343" s="55"/>
      <c r="G343" s="55"/>
      <c r="H343" s="55"/>
      <c r="I343" s="55"/>
      <c r="J343" s="65"/>
      <c r="K343" s="65"/>
      <c r="L343" s="65"/>
      <c r="M343" s="65"/>
      <c r="N343" s="65"/>
      <c r="O343" s="65"/>
      <c r="P343" s="55"/>
    </row>
    <row r="344" spans="1:19" s="1" customFormat="1" x14ac:dyDescent="0.25">
      <c r="A344" s="64"/>
      <c r="C344" s="65"/>
      <c r="D344" s="55"/>
      <c r="E344" s="55"/>
      <c r="F344" s="55"/>
      <c r="G344" s="55"/>
      <c r="H344" s="55"/>
      <c r="I344" s="55"/>
      <c r="J344" s="65"/>
      <c r="K344" s="65"/>
      <c r="L344" s="65"/>
      <c r="M344" s="65"/>
      <c r="N344" s="65"/>
      <c r="O344" s="65"/>
      <c r="P344" s="55"/>
    </row>
    <row r="345" spans="1:19" s="1" customFormat="1" x14ac:dyDescent="0.25">
      <c r="A345" s="64"/>
      <c r="C345" s="65"/>
      <c r="D345" s="55"/>
      <c r="E345" s="55"/>
      <c r="F345" s="55"/>
      <c r="G345" s="55"/>
      <c r="H345" s="55"/>
      <c r="I345" s="55"/>
      <c r="J345" s="65"/>
      <c r="K345" s="65"/>
      <c r="L345" s="65"/>
      <c r="M345" s="65"/>
      <c r="N345" s="65"/>
      <c r="O345" s="65"/>
      <c r="P345" s="55"/>
    </row>
    <row r="346" spans="1:19" s="1" customFormat="1" x14ac:dyDescent="0.25">
      <c r="A346" s="64"/>
      <c r="C346" s="65"/>
      <c r="D346" s="55"/>
      <c r="E346" s="55"/>
      <c r="F346" s="55"/>
      <c r="G346" s="55"/>
      <c r="H346" s="55"/>
      <c r="I346" s="55"/>
      <c r="J346" s="65"/>
      <c r="K346" s="65"/>
      <c r="L346" s="65"/>
      <c r="M346" s="65"/>
      <c r="N346" s="65"/>
      <c r="O346" s="65"/>
      <c r="P346" s="55"/>
    </row>
    <row r="347" spans="1:19" s="1" customFormat="1" x14ac:dyDescent="0.25">
      <c r="A347" s="64"/>
      <c r="C347" s="65"/>
      <c r="D347" s="55"/>
      <c r="E347" s="55"/>
      <c r="F347" s="55"/>
      <c r="G347" s="55"/>
      <c r="H347" s="55"/>
      <c r="I347" s="55"/>
      <c r="J347" s="65"/>
      <c r="K347" s="65"/>
      <c r="L347" s="65"/>
      <c r="M347" s="65"/>
      <c r="N347" s="65"/>
      <c r="O347" s="65"/>
      <c r="P347" s="55"/>
    </row>
    <row r="348" spans="1:19" s="1" customFormat="1" x14ac:dyDescent="0.25">
      <c r="A348" s="64"/>
      <c r="C348" s="65"/>
      <c r="D348" s="55"/>
      <c r="E348" s="55"/>
      <c r="F348" s="55"/>
      <c r="G348" s="55"/>
      <c r="H348" s="55"/>
      <c r="I348" s="55"/>
      <c r="J348" s="65"/>
      <c r="K348" s="65"/>
      <c r="L348" s="65"/>
      <c r="M348" s="65"/>
      <c r="N348" s="65"/>
      <c r="O348" s="65"/>
      <c r="P348" s="55"/>
    </row>
    <row r="349" spans="1:19" s="1" customFormat="1" x14ac:dyDescent="0.25">
      <c r="A349" s="64"/>
      <c r="C349" s="65"/>
      <c r="D349" s="55"/>
      <c r="E349" s="55"/>
      <c r="F349" s="55"/>
      <c r="G349" s="55"/>
      <c r="H349" s="55"/>
      <c r="I349" s="55"/>
      <c r="J349" s="65"/>
      <c r="K349" s="65"/>
      <c r="L349" s="65"/>
      <c r="M349" s="65"/>
      <c r="N349" s="65"/>
      <c r="O349" s="65"/>
      <c r="P349" s="55"/>
    </row>
    <row r="350" spans="1:19" s="1" customFormat="1" x14ac:dyDescent="0.25">
      <c r="A350" s="64"/>
      <c r="C350" s="65"/>
      <c r="D350" s="55"/>
      <c r="E350" s="55"/>
      <c r="F350" s="55"/>
      <c r="G350" s="55"/>
      <c r="H350" s="55"/>
      <c r="I350" s="55"/>
      <c r="J350" s="65"/>
      <c r="K350" s="65"/>
      <c r="L350" s="65"/>
      <c r="M350" s="65"/>
      <c r="N350" s="65"/>
      <c r="O350" s="65"/>
      <c r="P350" s="55"/>
    </row>
    <row r="351" spans="1:19" s="1" customFormat="1" x14ac:dyDescent="0.25">
      <c r="A351" s="64"/>
      <c r="C351" s="65"/>
      <c r="D351" s="55"/>
      <c r="E351" s="55"/>
      <c r="F351" s="55"/>
      <c r="G351" s="55"/>
      <c r="H351" s="55"/>
      <c r="I351" s="55"/>
      <c r="J351" s="65"/>
      <c r="K351" s="65"/>
      <c r="L351" s="65"/>
      <c r="M351" s="65"/>
      <c r="N351" s="65"/>
      <c r="O351" s="65"/>
      <c r="P351" s="55"/>
    </row>
    <row r="352" spans="1:19" s="1" customFormat="1" x14ac:dyDescent="0.25">
      <c r="C352" s="65"/>
      <c r="D352" s="55"/>
      <c r="E352" s="55"/>
      <c r="F352" s="55"/>
      <c r="G352" s="55"/>
      <c r="H352" s="55"/>
      <c r="I352" s="55"/>
      <c r="J352" s="65"/>
      <c r="K352" s="65"/>
      <c r="L352" s="65"/>
      <c r="M352" s="65"/>
      <c r="N352" s="65"/>
      <c r="O352" s="65"/>
    </row>
    <row r="353" spans="3:15" s="1" customFormat="1" x14ac:dyDescent="0.25">
      <c r="C353" s="65"/>
      <c r="D353" s="55"/>
      <c r="E353" s="55"/>
      <c r="F353" s="55"/>
      <c r="G353" s="55"/>
      <c r="H353" s="55"/>
      <c r="I353" s="55"/>
      <c r="J353" s="65"/>
      <c r="K353" s="65"/>
      <c r="L353" s="65"/>
      <c r="M353" s="65"/>
      <c r="N353" s="65"/>
      <c r="O353" s="65"/>
    </row>
    <row r="354" spans="3:15" s="1" customFormat="1" x14ac:dyDescent="0.25">
      <c r="C354" s="65"/>
      <c r="D354" s="55"/>
      <c r="E354" s="55"/>
      <c r="F354" s="55"/>
      <c r="G354" s="55"/>
      <c r="H354" s="55"/>
      <c r="I354" s="55"/>
      <c r="J354" s="65"/>
      <c r="K354" s="65"/>
      <c r="L354" s="65"/>
      <c r="M354" s="65"/>
      <c r="N354" s="65"/>
      <c r="O354" s="65"/>
    </row>
    <row r="355" spans="3:15" s="1" customFormat="1" x14ac:dyDescent="0.25">
      <c r="C355" s="65"/>
      <c r="D355" s="55"/>
      <c r="E355" s="55"/>
      <c r="F355" s="55"/>
      <c r="G355" s="55"/>
      <c r="H355" s="55"/>
      <c r="I355" s="55"/>
      <c r="J355" s="65"/>
      <c r="K355" s="65"/>
      <c r="L355" s="65"/>
      <c r="M355" s="65"/>
      <c r="N355" s="65"/>
      <c r="O355" s="65"/>
    </row>
    <row r="356" spans="3:15" s="1" customFormat="1" x14ac:dyDescent="0.25">
      <c r="C356" s="65"/>
      <c r="D356" s="55"/>
      <c r="E356" s="55"/>
      <c r="F356" s="55"/>
      <c r="G356" s="55"/>
      <c r="H356" s="55"/>
      <c r="I356" s="55"/>
      <c r="J356" s="65"/>
      <c r="K356" s="65"/>
      <c r="L356" s="65"/>
      <c r="M356" s="65"/>
      <c r="N356" s="65"/>
      <c r="O356" s="65"/>
    </row>
    <row r="357" spans="3:15" s="1" customFormat="1" x14ac:dyDescent="0.25">
      <c r="C357" s="65"/>
      <c r="D357" s="55"/>
      <c r="E357" s="55"/>
      <c r="F357" s="55"/>
      <c r="G357" s="55"/>
      <c r="H357" s="55"/>
      <c r="I357" s="55"/>
      <c r="J357" s="65"/>
      <c r="K357" s="65"/>
      <c r="L357" s="65"/>
      <c r="M357" s="65"/>
      <c r="N357" s="65"/>
      <c r="O357" s="65"/>
    </row>
    <row r="358" spans="3:15" s="1" customFormat="1" x14ac:dyDescent="0.25">
      <c r="C358" s="65"/>
      <c r="D358" s="55"/>
      <c r="E358" s="55"/>
      <c r="F358" s="55"/>
      <c r="G358" s="55"/>
      <c r="H358" s="55"/>
      <c r="I358" s="55"/>
      <c r="J358" s="65"/>
      <c r="K358" s="65"/>
      <c r="L358" s="65"/>
      <c r="M358" s="65"/>
      <c r="N358" s="65"/>
      <c r="O358" s="65"/>
    </row>
    <row r="359" spans="3:15" s="1" customFormat="1" x14ac:dyDescent="0.25">
      <c r="C359" s="65"/>
      <c r="D359" s="55"/>
      <c r="E359" s="55"/>
      <c r="F359" s="55"/>
      <c r="G359" s="55"/>
      <c r="H359" s="55"/>
      <c r="I359" s="55"/>
      <c r="J359" s="65"/>
      <c r="K359" s="65"/>
      <c r="L359" s="65"/>
      <c r="M359" s="65"/>
      <c r="N359" s="65"/>
      <c r="O359" s="65"/>
    </row>
    <row r="360" spans="3:15" s="1" customFormat="1" x14ac:dyDescent="0.25">
      <c r="C360" s="65"/>
      <c r="D360" s="55"/>
      <c r="E360" s="55"/>
      <c r="F360" s="55"/>
      <c r="G360" s="55"/>
      <c r="H360" s="55"/>
      <c r="I360" s="55"/>
      <c r="J360" s="65"/>
      <c r="K360" s="65"/>
      <c r="L360" s="65"/>
      <c r="M360" s="65"/>
      <c r="N360" s="65"/>
      <c r="O360" s="65"/>
    </row>
    <row r="361" spans="3:15" s="1" customFormat="1" x14ac:dyDescent="0.25">
      <c r="C361" s="65"/>
      <c r="D361" s="55"/>
      <c r="E361" s="55"/>
      <c r="F361" s="55"/>
      <c r="G361" s="55"/>
      <c r="H361" s="55"/>
      <c r="I361" s="55"/>
      <c r="J361" s="65"/>
      <c r="K361" s="65"/>
      <c r="L361" s="65"/>
      <c r="M361" s="65"/>
      <c r="N361" s="65"/>
      <c r="O361" s="65"/>
    </row>
    <row r="362" spans="3:15" s="1" customFormat="1" x14ac:dyDescent="0.25">
      <c r="C362" s="65"/>
      <c r="D362" s="55"/>
      <c r="E362" s="55"/>
      <c r="F362" s="55"/>
      <c r="G362" s="55"/>
      <c r="H362" s="55"/>
      <c r="I362" s="55"/>
      <c r="J362" s="65"/>
      <c r="K362" s="65"/>
      <c r="L362" s="65"/>
      <c r="M362" s="65"/>
      <c r="N362" s="65"/>
      <c r="O362" s="65"/>
    </row>
    <row r="363" spans="3:15" s="1" customFormat="1" x14ac:dyDescent="0.25">
      <c r="C363" s="65"/>
      <c r="D363" s="55"/>
      <c r="E363" s="55"/>
      <c r="F363" s="55"/>
      <c r="G363" s="55"/>
      <c r="H363" s="55"/>
      <c r="I363" s="55"/>
      <c r="J363" s="65"/>
      <c r="K363" s="65"/>
      <c r="L363" s="65"/>
      <c r="M363" s="65"/>
      <c r="N363" s="65"/>
      <c r="O363" s="65"/>
    </row>
    <row r="364" spans="3:15" s="1" customFormat="1" x14ac:dyDescent="0.25">
      <c r="C364" s="65"/>
      <c r="D364" s="55"/>
      <c r="E364" s="55"/>
      <c r="F364" s="55"/>
      <c r="G364" s="55"/>
      <c r="H364" s="55"/>
      <c r="I364" s="55"/>
      <c r="J364" s="65"/>
      <c r="K364" s="65"/>
      <c r="L364" s="65"/>
      <c r="M364" s="65"/>
      <c r="N364" s="65"/>
      <c r="O364" s="65"/>
    </row>
    <row r="365" spans="3:15" s="1" customFormat="1" x14ac:dyDescent="0.25">
      <c r="C365" s="65"/>
      <c r="D365" s="55"/>
      <c r="E365" s="55"/>
      <c r="F365" s="55"/>
      <c r="G365" s="55"/>
      <c r="H365" s="55"/>
      <c r="I365" s="55"/>
      <c r="J365" s="65"/>
      <c r="K365" s="65"/>
      <c r="L365" s="65"/>
      <c r="M365" s="65"/>
      <c r="N365" s="65"/>
      <c r="O365" s="65"/>
    </row>
    <row r="366" spans="3:15" s="1" customFormat="1" x14ac:dyDescent="0.25">
      <c r="C366" s="65"/>
      <c r="D366" s="55"/>
      <c r="E366" s="55"/>
      <c r="F366" s="55"/>
      <c r="G366" s="55"/>
      <c r="H366" s="55"/>
      <c r="I366" s="55"/>
      <c r="J366" s="65"/>
      <c r="K366" s="65"/>
      <c r="L366" s="65"/>
      <c r="M366" s="65"/>
      <c r="N366" s="65"/>
      <c r="O366" s="65"/>
    </row>
    <row r="367" spans="3:15" s="1" customFormat="1" x14ac:dyDescent="0.25">
      <c r="C367" s="65"/>
      <c r="D367" s="55"/>
      <c r="E367" s="55"/>
      <c r="F367" s="55"/>
      <c r="G367" s="55"/>
      <c r="H367" s="55"/>
      <c r="I367" s="55"/>
      <c r="J367" s="65"/>
      <c r="K367" s="65"/>
      <c r="L367" s="65"/>
      <c r="M367" s="65"/>
      <c r="N367" s="65"/>
      <c r="O367" s="65"/>
    </row>
    <row r="368" spans="3:15" s="1" customFormat="1" x14ac:dyDescent="0.25">
      <c r="C368" s="65"/>
      <c r="D368" s="55"/>
      <c r="E368" s="55"/>
      <c r="F368" s="55"/>
      <c r="G368" s="55"/>
      <c r="H368" s="55"/>
      <c r="I368" s="55"/>
      <c r="J368" s="65"/>
      <c r="K368" s="65"/>
      <c r="L368" s="65"/>
      <c r="M368" s="65"/>
      <c r="N368" s="65"/>
      <c r="O368" s="65"/>
    </row>
    <row r="369" spans="3:15" s="1" customFormat="1" x14ac:dyDescent="0.25">
      <c r="C369" s="65"/>
      <c r="D369" s="55"/>
      <c r="E369" s="55"/>
      <c r="F369" s="55"/>
      <c r="G369" s="55"/>
      <c r="H369" s="55"/>
      <c r="I369" s="55"/>
      <c r="J369" s="65"/>
      <c r="K369" s="65"/>
      <c r="L369" s="65"/>
      <c r="M369" s="65"/>
      <c r="N369" s="65"/>
      <c r="O369" s="65"/>
    </row>
    <row r="370" spans="3:15" s="1" customFormat="1" x14ac:dyDescent="0.25">
      <c r="C370" s="65"/>
      <c r="D370" s="55"/>
      <c r="E370" s="55"/>
      <c r="F370" s="55"/>
      <c r="G370" s="55"/>
      <c r="H370" s="55"/>
      <c r="I370" s="55"/>
      <c r="J370" s="65"/>
      <c r="K370" s="65"/>
      <c r="L370" s="65"/>
      <c r="M370" s="65"/>
      <c r="N370" s="65"/>
      <c r="O370" s="65"/>
    </row>
    <row r="371" spans="3:15" s="1" customFormat="1" x14ac:dyDescent="0.25">
      <c r="C371" s="65"/>
      <c r="D371" s="55"/>
      <c r="E371" s="55"/>
      <c r="F371" s="55"/>
      <c r="G371" s="55"/>
      <c r="H371" s="55"/>
      <c r="I371" s="55"/>
      <c r="J371" s="65"/>
      <c r="K371" s="65"/>
      <c r="L371" s="65"/>
      <c r="M371" s="65"/>
      <c r="N371" s="65"/>
      <c r="O371" s="65"/>
    </row>
    <row r="372" spans="3:15" s="1" customFormat="1" x14ac:dyDescent="0.25">
      <c r="C372" s="65"/>
      <c r="D372" s="55"/>
      <c r="E372" s="55"/>
      <c r="F372" s="55"/>
      <c r="G372" s="55"/>
      <c r="H372" s="55"/>
      <c r="I372" s="55"/>
      <c r="J372" s="65"/>
      <c r="K372" s="65"/>
      <c r="L372" s="65"/>
      <c r="M372" s="65"/>
      <c r="N372" s="65"/>
      <c r="O372" s="65"/>
    </row>
    <row r="373" spans="3:15" s="1" customFormat="1" x14ac:dyDescent="0.25">
      <c r="C373" s="65"/>
      <c r="D373" s="55"/>
      <c r="E373" s="55"/>
      <c r="F373" s="55"/>
      <c r="G373" s="55"/>
      <c r="H373" s="55"/>
      <c r="I373" s="55"/>
      <c r="J373" s="65"/>
      <c r="K373" s="65"/>
      <c r="L373" s="65"/>
      <c r="M373" s="65"/>
      <c r="N373" s="65"/>
      <c r="O373" s="65"/>
    </row>
    <row r="374" spans="3:15" s="1" customFormat="1" x14ac:dyDescent="0.25">
      <c r="C374" s="65"/>
      <c r="D374" s="55"/>
      <c r="E374" s="55"/>
      <c r="F374" s="55"/>
      <c r="G374" s="55"/>
      <c r="H374" s="55"/>
      <c r="I374" s="55"/>
      <c r="J374" s="65"/>
      <c r="K374" s="65"/>
      <c r="L374" s="65"/>
      <c r="M374" s="65"/>
      <c r="N374" s="65"/>
      <c r="O374" s="65"/>
    </row>
    <row r="375" spans="3:15" s="1" customFormat="1" x14ac:dyDescent="0.25">
      <c r="C375" s="65"/>
      <c r="D375" s="55"/>
      <c r="E375" s="55"/>
      <c r="F375" s="55"/>
      <c r="G375" s="55"/>
      <c r="H375" s="55"/>
      <c r="I375" s="55"/>
      <c r="J375" s="65"/>
      <c r="K375" s="65"/>
      <c r="L375" s="65"/>
      <c r="M375" s="65"/>
      <c r="N375" s="65"/>
      <c r="O375" s="65"/>
    </row>
    <row r="376" spans="3:15" s="1" customFormat="1" x14ac:dyDescent="0.25">
      <c r="C376" s="65"/>
      <c r="D376" s="55"/>
      <c r="E376" s="55"/>
      <c r="F376" s="55"/>
      <c r="G376" s="55"/>
      <c r="H376" s="55"/>
      <c r="I376" s="55"/>
      <c r="J376" s="65"/>
      <c r="K376" s="65"/>
      <c r="L376" s="65"/>
      <c r="M376" s="65"/>
      <c r="N376" s="65"/>
      <c r="O376" s="65"/>
    </row>
    <row r="377" spans="3:15" s="1" customFormat="1" x14ac:dyDescent="0.25">
      <c r="C377" s="65"/>
      <c r="D377" s="55"/>
      <c r="E377" s="55"/>
      <c r="F377" s="55"/>
      <c r="G377" s="55"/>
      <c r="H377" s="55"/>
      <c r="I377" s="55"/>
      <c r="J377" s="65"/>
      <c r="K377" s="65"/>
      <c r="L377" s="65"/>
      <c r="M377" s="65"/>
      <c r="N377" s="65"/>
      <c r="O377" s="65"/>
    </row>
    <row r="378" spans="3:15" s="1" customFormat="1" x14ac:dyDescent="0.25">
      <c r="C378" s="65"/>
      <c r="D378" s="55"/>
      <c r="E378" s="55"/>
      <c r="F378" s="55"/>
      <c r="G378" s="55"/>
      <c r="H378" s="55"/>
      <c r="I378" s="55"/>
      <c r="J378" s="65"/>
      <c r="K378" s="65"/>
      <c r="L378" s="65"/>
      <c r="M378" s="65"/>
      <c r="N378" s="65"/>
      <c r="O378" s="65"/>
    </row>
    <row r="379" spans="3:15" s="1" customFormat="1" x14ac:dyDescent="0.25">
      <c r="C379" s="65"/>
      <c r="D379" s="55"/>
      <c r="E379" s="55"/>
      <c r="F379" s="55"/>
      <c r="G379" s="55"/>
      <c r="H379" s="55"/>
      <c r="I379" s="55"/>
      <c r="J379" s="65"/>
      <c r="K379" s="65"/>
      <c r="L379" s="65"/>
      <c r="M379" s="65"/>
      <c r="N379" s="65"/>
      <c r="O379" s="65"/>
    </row>
    <row r="380" spans="3:15" s="1" customFormat="1" x14ac:dyDescent="0.25">
      <c r="C380" s="65"/>
      <c r="D380" s="55"/>
      <c r="E380" s="55"/>
      <c r="F380" s="55"/>
      <c r="G380" s="55"/>
      <c r="H380" s="55"/>
      <c r="I380" s="55"/>
      <c r="J380" s="65"/>
      <c r="K380" s="65"/>
      <c r="L380" s="65"/>
      <c r="M380" s="65"/>
      <c r="N380" s="65"/>
      <c r="O380" s="65"/>
    </row>
    <row r="381" spans="3:15" s="1" customFormat="1" x14ac:dyDescent="0.25">
      <c r="C381" s="65"/>
      <c r="D381" s="55"/>
      <c r="E381" s="55"/>
      <c r="F381" s="55"/>
      <c r="G381" s="55"/>
      <c r="H381" s="55"/>
      <c r="I381" s="55"/>
      <c r="J381" s="65"/>
      <c r="K381" s="65"/>
      <c r="L381" s="65"/>
      <c r="M381" s="65"/>
      <c r="N381" s="65"/>
      <c r="O381" s="65"/>
    </row>
    <row r="382" spans="3:15" s="1" customFormat="1" x14ac:dyDescent="0.25">
      <c r="C382" s="65"/>
      <c r="D382" s="55"/>
      <c r="E382" s="55"/>
      <c r="F382" s="55"/>
      <c r="G382" s="55"/>
      <c r="H382" s="55"/>
      <c r="I382" s="55"/>
      <c r="J382" s="65"/>
      <c r="K382" s="65"/>
      <c r="L382" s="65"/>
      <c r="M382" s="65"/>
      <c r="N382" s="65"/>
      <c r="O382" s="65"/>
    </row>
    <row r="383" spans="3:15" s="1" customFormat="1" x14ac:dyDescent="0.25">
      <c r="C383" s="65"/>
      <c r="D383" s="55"/>
      <c r="E383" s="55"/>
      <c r="F383" s="55"/>
      <c r="G383" s="55"/>
      <c r="H383" s="55"/>
      <c r="I383" s="55"/>
      <c r="J383" s="65"/>
      <c r="K383" s="65"/>
      <c r="L383" s="65"/>
      <c r="M383" s="65"/>
      <c r="N383" s="65"/>
      <c r="O383" s="65"/>
    </row>
    <row r="384" spans="3:15" s="1" customFormat="1" x14ac:dyDescent="0.25">
      <c r="C384" s="65"/>
      <c r="D384" s="55"/>
      <c r="E384" s="55"/>
      <c r="F384" s="55"/>
      <c r="G384" s="55"/>
      <c r="H384" s="55"/>
      <c r="I384" s="55"/>
      <c r="J384" s="65"/>
      <c r="K384" s="65"/>
      <c r="L384" s="65"/>
      <c r="M384" s="65"/>
      <c r="N384" s="65"/>
      <c r="O384" s="65"/>
    </row>
    <row r="385" spans="3:15" s="1" customFormat="1" x14ac:dyDescent="0.25">
      <c r="C385" s="65"/>
      <c r="D385" s="55"/>
      <c r="E385" s="55"/>
      <c r="F385" s="55"/>
      <c r="G385" s="55"/>
      <c r="H385" s="55"/>
      <c r="I385" s="55"/>
      <c r="J385" s="65"/>
      <c r="K385" s="65"/>
      <c r="L385" s="65"/>
      <c r="M385" s="65"/>
      <c r="N385" s="65"/>
      <c r="O385" s="65"/>
    </row>
    <row r="386" spans="3:15" s="1" customFormat="1" x14ac:dyDescent="0.25">
      <c r="C386" s="65"/>
      <c r="D386" s="55"/>
      <c r="E386" s="55"/>
      <c r="F386" s="55"/>
      <c r="G386" s="55"/>
      <c r="H386" s="55"/>
      <c r="I386" s="55"/>
      <c r="J386" s="65"/>
      <c r="K386" s="65"/>
      <c r="L386" s="65"/>
      <c r="M386" s="65"/>
      <c r="N386" s="65"/>
      <c r="O386" s="65"/>
    </row>
    <row r="387" spans="3:15" s="1" customFormat="1" x14ac:dyDescent="0.25">
      <c r="C387" s="65"/>
      <c r="D387" s="55"/>
      <c r="E387" s="55"/>
      <c r="F387" s="55"/>
      <c r="G387" s="55"/>
      <c r="H387" s="55"/>
      <c r="I387" s="55"/>
      <c r="J387" s="65"/>
      <c r="K387" s="65"/>
      <c r="L387" s="65"/>
      <c r="M387" s="65"/>
      <c r="N387" s="65"/>
      <c r="O387" s="65"/>
    </row>
    <row r="388" spans="3:15" s="1" customFormat="1" x14ac:dyDescent="0.25">
      <c r="C388" s="65"/>
      <c r="D388" s="55"/>
      <c r="E388" s="55"/>
      <c r="F388" s="55"/>
      <c r="G388" s="55"/>
      <c r="H388" s="55"/>
      <c r="I388" s="55"/>
      <c r="J388" s="65"/>
      <c r="K388" s="65"/>
      <c r="L388" s="65"/>
      <c r="M388" s="65"/>
      <c r="N388" s="65"/>
      <c r="O388" s="65"/>
    </row>
    <row r="389" spans="3:15" s="1" customFormat="1" x14ac:dyDescent="0.25">
      <c r="C389" s="65"/>
      <c r="D389" s="55"/>
      <c r="E389" s="55"/>
      <c r="F389" s="55"/>
      <c r="G389" s="55"/>
      <c r="H389" s="55"/>
      <c r="I389" s="55"/>
      <c r="J389" s="65"/>
      <c r="K389" s="65"/>
      <c r="L389" s="65"/>
      <c r="M389" s="65"/>
      <c r="N389" s="65"/>
      <c r="O389" s="65"/>
    </row>
    <row r="390" spans="3:15" s="1" customFormat="1" x14ac:dyDescent="0.25">
      <c r="C390" s="65"/>
      <c r="D390" s="55"/>
      <c r="E390" s="55"/>
      <c r="F390" s="55"/>
      <c r="G390" s="55"/>
      <c r="H390" s="55"/>
      <c r="I390" s="55"/>
      <c r="J390" s="65"/>
      <c r="K390" s="65"/>
      <c r="L390" s="65"/>
      <c r="M390" s="65"/>
      <c r="N390" s="65"/>
      <c r="O390" s="65"/>
    </row>
    <row r="391" spans="3:15" s="1" customFormat="1" x14ac:dyDescent="0.25">
      <c r="C391" s="65"/>
      <c r="D391" s="55"/>
      <c r="E391" s="55"/>
      <c r="F391" s="55"/>
      <c r="G391" s="55"/>
      <c r="H391" s="55"/>
      <c r="I391" s="55"/>
      <c r="J391" s="65"/>
      <c r="K391" s="65"/>
      <c r="L391" s="65"/>
      <c r="M391" s="65"/>
      <c r="N391" s="65"/>
      <c r="O391" s="65"/>
    </row>
    <row r="392" spans="3:15" s="1" customFormat="1" x14ac:dyDescent="0.25">
      <c r="C392" s="65"/>
      <c r="D392" s="55"/>
      <c r="E392" s="55"/>
      <c r="F392" s="55"/>
      <c r="G392" s="55"/>
      <c r="H392" s="55"/>
      <c r="I392" s="55"/>
      <c r="J392" s="65"/>
      <c r="K392" s="65"/>
      <c r="L392" s="65"/>
      <c r="M392" s="65"/>
      <c r="N392" s="65"/>
      <c r="O392" s="65"/>
    </row>
    <row r="393" spans="3:15" s="1" customFormat="1" x14ac:dyDescent="0.25">
      <c r="C393" s="65"/>
      <c r="D393" s="55"/>
      <c r="E393" s="55"/>
      <c r="F393" s="55"/>
      <c r="G393" s="55"/>
      <c r="H393" s="55"/>
      <c r="I393" s="55"/>
      <c r="J393" s="65"/>
      <c r="K393" s="65"/>
      <c r="L393" s="65"/>
      <c r="M393" s="65"/>
      <c r="N393" s="65"/>
      <c r="O393" s="65"/>
    </row>
    <row r="394" spans="3:15" s="1" customFormat="1" x14ac:dyDescent="0.25">
      <c r="C394" s="65"/>
      <c r="D394" s="55"/>
      <c r="E394" s="55"/>
      <c r="F394" s="55"/>
      <c r="G394" s="55"/>
      <c r="H394" s="55"/>
      <c r="I394" s="55"/>
      <c r="J394" s="65"/>
      <c r="K394" s="65"/>
      <c r="L394" s="65"/>
      <c r="M394" s="65"/>
      <c r="N394" s="65"/>
      <c r="O394" s="65"/>
    </row>
    <row r="395" spans="3:15" s="1" customFormat="1" x14ac:dyDescent="0.25">
      <c r="C395" s="65"/>
      <c r="D395" s="55"/>
      <c r="E395" s="55"/>
      <c r="F395" s="55"/>
      <c r="G395" s="55"/>
      <c r="H395" s="55"/>
      <c r="I395" s="55"/>
      <c r="J395" s="65"/>
      <c r="K395" s="65"/>
      <c r="L395" s="65"/>
      <c r="M395" s="65"/>
      <c r="N395" s="65"/>
      <c r="O395" s="65"/>
    </row>
    <row r="396" spans="3:15" s="1" customFormat="1" x14ac:dyDescent="0.25">
      <c r="C396" s="65"/>
      <c r="D396" s="55"/>
      <c r="E396" s="55"/>
      <c r="F396" s="55"/>
      <c r="G396" s="55"/>
      <c r="H396" s="55"/>
      <c r="I396" s="55"/>
      <c r="J396" s="65"/>
      <c r="K396" s="65"/>
      <c r="L396" s="65"/>
      <c r="M396" s="65"/>
      <c r="N396" s="65"/>
      <c r="O396" s="65"/>
    </row>
    <row r="397" spans="3:15" s="1" customFormat="1" x14ac:dyDescent="0.25">
      <c r="C397" s="65"/>
      <c r="D397" s="55"/>
      <c r="E397" s="55"/>
      <c r="F397" s="55"/>
      <c r="G397" s="55"/>
      <c r="H397" s="55"/>
      <c r="I397" s="55"/>
      <c r="J397" s="65"/>
      <c r="K397" s="65"/>
      <c r="L397" s="65"/>
      <c r="M397" s="65"/>
      <c r="N397" s="65"/>
      <c r="O397" s="65"/>
    </row>
    <row r="398" spans="3:15" s="1" customFormat="1" x14ac:dyDescent="0.25">
      <c r="C398" s="65"/>
      <c r="D398" s="55"/>
      <c r="E398" s="55"/>
      <c r="F398" s="55"/>
      <c r="G398" s="55"/>
      <c r="H398" s="55"/>
      <c r="I398" s="55"/>
      <c r="J398" s="65"/>
      <c r="K398" s="65"/>
      <c r="L398" s="65"/>
      <c r="M398" s="65"/>
      <c r="N398" s="65"/>
      <c r="O398" s="65"/>
    </row>
    <row r="399" spans="3:15" s="1" customFormat="1" x14ac:dyDescent="0.25">
      <c r="C399" s="65"/>
      <c r="D399" s="55"/>
      <c r="E399" s="55"/>
      <c r="F399" s="55"/>
      <c r="G399" s="55"/>
      <c r="H399" s="55"/>
      <c r="I399" s="55"/>
      <c r="J399" s="65"/>
      <c r="K399" s="65"/>
      <c r="L399" s="65"/>
      <c r="M399" s="65"/>
      <c r="N399" s="65"/>
      <c r="O399" s="65"/>
    </row>
    <row r="400" spans="3:15" s="1" customFormat="1" x14ac:dyDescent="0.25">
      <c r="C400" s="65"/>
      <c r="D400" s="55"/>
      <c r="E400" s="55"/>
      <c r="F400" s="55"/>
      <c r="G400" s="55"/>
      <c r="H400" s="55"/>
      <c r="I400" s="55"/>
      <c r="J400" s="65"/>
      <c r="K400" s="65"/>
      <c r="L400" s="65"/>
      <c r="M400" s="65"/>
      <c r="N400" s="65"/>
      <c r="O400" s="65"/>
    </row>
    <row r="401" spans="3:15" s="1" customFormat="1" x14ac:dyDescent="0.25">
      <c r="C401" s="65"/>
      <c r="D401" s="55"/>
      <c r="E401" s="55"/>
      <c r="F401" s="55"/>
      <c r="G401" s="55"/>
      <c r="H401" s="55"/>
      <c r="I401" s="55"/>
      <c r="J401" s="65"/>
      <c r="K401" s="65"/>
      <c r="L401" s="65"/>
      <c r="M401" s="65"/>
      <c r="N401" s="65"/>
      <c r="O401" s="65"/>
    </row>
    <row r="402" spans="3:15" s="1" customFormat="1" x14ac:dyDescent="0.25">
      <c r="C402" s="65"/>
      <c r="D402" s="55"/>
      <c r="E402" s="55"/>
      <c r="F402" s="55"/>
      <c r="G402" s="55"/>
      <c r="H402" s="55"/>
      <c r="I402" s="55"/>
      <c r="J402" s="65"/>
      <c r="K402" s="65"/>
      <c r="L402" s="65"/>
      <c r="M402" s="65"/>
      <c r="N402" s="65"/>
      <c r="O402" s="65"/>
    </row>
    <row r="403" spans="3:15" s="1" customFormat="1" x14ac:dyDescent="0.25">
      <c r="C403" s="65"/>
      <c r="D403" s="55"/>
      <c r="E403" s="55"/>
      <c r="F403" s="55"/>
      <c r="G403" s="55"/>
      <c r="H403" s="55"/>
      <c r="I403" s="55"/>
      <c r="J403" s="65"/>
      <c r="K403" s="65"/>
      <c r="L403" s="65"/>
      <c r="M403" s="65"/>
      <c r="N403" s="65"/>
      <c r="O403" s="65"/>
    </row>
    <row r="404" spans="3:15" s="1" customFormat="1" x14ac:dyDescent="0.25">
      <c r="C404" s="65"/>
      <c r="D404" s="55"/>
      <c r="E404" s="55"/>
      <c r="F404" s="55"/>
      <c r="G404" s="55"/>
      <c r="H404" s="55"/>
      <c r="I404" s="55"/>
      <c r="J404" s="65"/>
      <c r="K404" s="65"/>
      <c r="L404" s="65"/>
      <c r="M404" s="65"/>
      <c r="N404" s="65"/>
      <c r="O404" s="65"/>
    </row>
    <row r="405" spans="3:15" s="1" customFormat="1" x14ac:dyDescent="0.25">
      <c r="C405" s="65"/>
      <c r="D405" s="55"/>
      <c r="E405" s="55"/>
      <c r="F405" s="55"/>
      <c r="G405" s="55"/>
      <c r="H405" s="55"/>
      <c r="I405" s="55"/>
      <c r="J405" s="65"/>
      <c r="K405" s="65"/>
      <c r="L405" s="65"/>
      <c r="M405" s="65"/>
      <c r="N405" s="65"/>
      <c r="O405" s="65"/>
    </row>
    <row r="406" spans="3:15" s="1" customFormat="1" x14ac:dyDescent="0.25">
      <c r="C406" s="65"/>
      <c r="D406" s="55"/>
      <c r="E406" s="55"/>
      <c r="F406" s="55"/>
      <c r="G406" s="55"/>
      <c r="H406" s="55"/>
      <c r="I406" s="55"/>
      <c r="J406" s="65"/>
      <c r="K406" s="65"/>
      <c r="L406" s="65"/>
      <c r="M406" s="65"/>
      <c r="N406" s="65"/>
      <c r="O406" s="65"/>
    </row>
    <row r="407" spans="3:15" s="1" customFormat="1" x14ac:dyDescent="0.25">
      <c r="C407" s="65"/>
      <c r="D407" s="55"/>
      <c r="E407" s="55"/>
      <c r="F407" s="55"/>
      <c r="G407" s="55"/>
      <c r="H407" s="55"/>
      <c r="I407" s="55"/>
      <c r="J407" s="65"/>
      <c r="K407" s="65"/>
      <c r="L407" s="65"/>
      <c r="M407" s="65"/>
      <c r="N407" s="65"/>
      <c r="O407" s="65"/>
    </row>
    <row r="408" spans="3:15" s="1" customFormat="1" x14ac:dyDescent="0.25">
      <c r="C408" s="65"/>
      <c r="D408" s="55"/>
      <c r="E408" s="55"/>
      <c r="F408" s="55"/>
      <c r="G408" s="55"/>
      <c r="H408" s="55"/>
      <c r="I408" s="55"/>
      <c r="J408" s="65"/>
      <c r="K408" s="65"/>
      <c r="L408" s="65"/>
      <c r="M408" s="65"/>
      <c r="N408" s="65"/>
      <c r="O408" s="65"/>
    </row>
    <row r="409" spans="3:15" s="1" customFormat="1" x14ac:dyDescent="0.25">
      <c r="C409" s="65"/>
      <c r="D409" s="55"/>
      <c r="E409" s="55"/>
      <c r="F409" s="55"/>
      <c r="G409" s="55"/>
      <c r="H409" s="55"/>
      <c r="I409" s="55"/>
      <c r="J409" s="65"/>
      <c r="K409" s="65"/>
      <c r="L409" s="65"/>
      <c r="M409" s="65"/>
      <c r="N409" s="65"/>
      <c r="O409" s="65"/>
    </row>
    <row r="410" spans="3:15" s="1" customFormat="1" x14ac:dyDescent="0.25">
      <c r="C410" s="65"/>
      <c r="D410" s="55"/>
      <c r="E410" s="55"/>
      <c r="F410" s="55"/>
      <c r="G410" s="55"/>
      <c r="H410" s="55"/>
      <c r="I410" s="55"/>
      <c r="J410" s="65"/>
      <c r="K410" s="65"/>
      <c r="L410" s="65"/>
      <c r="M410" s="65"/>
      <c r="N410" s="65"/>
      <c r="O410" s="65"/>
    </row>
    <row r="411" spans="3:15" s="1" customFormat="1" x14ac:dyDescent="0.25">
      <c r="C411" s="65"/>
      <c r="D411" s="55"/>
      <c r="E411" s="55"/>
      <c r="F411" s="55"/>
      <c r="G411" s="55"/>
      <c r="H411" s="55"/>
      <c r="I411" s="55"/>
      <c r="J411" s="65"/>
      <c r="K411" s="65"/>
      <c r="L411" s="65"/>
      <c r="M411" s="65"/>
      <c r="N411" s="65"/>
      <c r="O411" s="65"/>
    </row>
    <row r="412" spans="3:15" s="1" customFormat="1" x14ac:dyDescent="0.25">
      <c r="C412" s="65"/>
      <c r="D412" s="55"/>
      <c r="E412" s="55"/>
      <c r="F412" s="55"/>
      <c r="G412" s="55"/>
      <c r="H412" s="55"/>
      <c r="I412" s="55"/>
      <c r="J412" s="65"/>
      <c r="K412" s="65"/>
      <c r="L412" s="65"/>
      <c r="M412" s="65"/>
      <c r="N412" s="65"/>
      <c r="O412" s="65"/>
    </row>
    <row r="413" spans="3:15" s="1" customFormat="1" x14ac:dyDescent="0.25">
      <c r="C413" s="65"/>
      <c r="D413" s="55"/>
      <c r="E413" s="55"/>
      <c r="F413" s="55"/>
      <c r="G413" s="55"/>
      <c r="H413" s="55"/>
      <c r="I413" s="55"/>
      <c r="J413" s="65"/>
      <c r="K413" s="65"/>
      <c r="L413" s="65"/>
      <c r="M413" s="65"/>
      <c r="N413" s="65"/>
      <c r="O413" s="65"/>
    </row>
    <row r="414" spans="3:15" s="1" customFormat="1" x14ac:dyDescent="0.25">
      <c r="C414" s="65"/>
      <c r="D414" s="55"/>
      <c r="E414" s="55"/>
      <c r="F414" s="55"/>
      <c r="G414" s="55"/>
      <c r="H414" s="55"/>
      <c r="I414" s="55"/>
      <c r="J414" s="65"/>
      <c r="K414" s="65"/>
      <c r="L414" s="65"/>
      <c r="M414" s="65"/>
      <c r="N414" s="65"/>
      <c r="O414" s="65"/>
    </row>
    <row r="415" spans="3:15" s="1" customFormat="1" x14ac:dyDescent="0.25">
      <c r="C415" s="65"/>
      <c r="D415" s="55"/>
      <c r="E415" s="55"/>
      <c r="F415" s="55"/>
      <c r="G415" s="55"/>
      <c r="H415" s="55"/>
      <c r="I415" s="55"/>
      <c r="J415" s="65"/>
      <c r="K415" s="65"/>
      <c r="L415" s="65"/>
      <c r="M415" s="65"/>
      <c r="N415" s="65"/>
      <c r="O415" s="65"/>
    </row>
    <row r="416" spans="3:15" s="1" customFormat="1" x14ac:dyDescent="0.25">
      <c r="C416" s="65"/>
      <c r="D416" s="55"/>
      <c r="E416" s="55"/>
      <c r="F416" s="55"/>
      <c r="G416" s="55"/>
      <c r="H416" s="55"/>
      <c r="I416" s="55"/>
      <c r="J416" s="65"/>
      <c r="K416" s="65"/>
      <c r="L416" s="65"/>
      <c r="M416" s="65"/>
      <c r="N416" s="65"/>
      <c r="O416" s="65"/>
    </row>
    <row r="417" spans="3:15" s="1" customFormat="1" x14ac:dyDescent="0.25">
      <c r="C417" s="65"/>
      <c r="D417" s="55"/>
      <c r="E417" s="55"/>
      <c r="F417" s="55"/>
      <c r="G417" s="55"/>
      <c r="H417" s="55"/>
      <c r="I417" s="55"/>
      <c r="J417" s="65"/>
      <c r="K417" s="65"/>
      <c r="L417" s="65"/>
      <c r="M417" s="65"/>
      <c r="N417" s="65"/>
      <c r="O417" s="65"/>
    </row>
    <row r="418" spans="3:15" s="1" customFormat="1" x14ac:dyDescent="0.25">
      <c r="C418" s="65"/>
      <c r="D418" s="55"/>
      <c r="E418" s="55"/>
      <c r="F418" s="55"/>
      <c r="G418" s="55"/>
      <c r="H418" s="55"/>
      <c r="I418" s="55"/>
      <c r="J418" s="65"/>
      <c r="K418" s="65"/>
      <c r="L418" s="65"/>
      <c r="M418" s="65"/>
      <c r="N418" s="65"/>
      <c r="O418" s="65"/>
    </row>
    <row r="419" spans="3:15" s="1" customFormat="1" x14ac:dyDescent="0.25">
      <c r="C419" s="65"/>
      <c r="D419" s="55"/>
      <c r="E419" s="55"/>
      <c r="F419" s="55"/>
      <c r="G419" s="55"/>
      <c r="H419" s="55"/>
      <c r="I419" s="55"/>
      <c r="J419" s="65"/>
      <c r="K419" s="65"/>
      <c r="L419" s="65"/>
      <c r="M419" s="65"/>
      <c r="N419" s="65"/>
      <c r="O419" s="65"/>
    </row>
    <row r="420" spans="3:15" s="1" customFormat="1" x14ac:dyDescent="0.25">
      <c r="C420" s="65"/>
      <c r="D420" s="55"/>
      <c r="E420" s="55"/>
      <c r="F420" s="55"/>
      <c r="G420" s="55"/>
      <c r="H420" s="55"/>
      <c r="I420" s="55"/>
      <c r="J420" s="65"/>
      <c r="K420" s="65"/>
      <c r="L420" s="65"/>
      <c r="M420" s="65"/>
      <c r="N420" s="65"/>
      <c r="O420" s="65"/>
    </row>
    <row r="421" spans="3:15" s="1" customFormat="1" x14ac:dyDescent="0.25">
      <c r="C421" s="65"/>
      <c r="D421" s="55"/>
      <c r="E421" s="55"/>
      <c r="F421" s="55"/>
      <c r="G421" s="55"/>
      <c r="H421" s="55"/>
      <c r="I421" s="55"/>
      <c r="J421" s="65"/>
      <c r="K421" s="65"/>
      <c r="L421" s="65"/>
      <c r="M421" s="65"/>
      <c r="N421" s="65"/>
      <c r="O421" s="65"/>
    </row>
    <row r="422" spans="3:15" s="1" customFormat="1" x14ac:dyDescent="0.25">
      <c r="C422" s="65"/>
      <c r="D422" s="55"/>
      <c r="E422" s="55"/>
      <c r="F422" s="55"/>
      <c r="G422" s="55"/>
      <c r="H422" s="55"/>
      <c r="I422" s="55"/>
      <c r="J422" s="65"/>
      <c r="K422" s="65"/>
      <c r="L422" s="65"/>
      <c r="M422" s="65"/>
      <c r="N422" s="65"/>
      <c r="O422" s="65"/>
    </row>
    <row r="423" spans="3:15" s="1" customFormat="1" x14ac:dyDescent="0.25">
      <c r="C423" s="65"/>
      <c r="D423" s="55"/>
      <c r="E423" s="55"/>
      <c r="F423" s="55"/>
      <c r="G423" s="55"/>
      <c r="H423" s="55"/>
      <c r="I423" s="55"/>
      <c r="J423" s="65"/>
      <c r="K423" s="65"/>
      <c r="L423" s="65"/>
      <c r="M423" s="65"/>
      <c r="N423" s="65"/>
      <c r="O423" s="65"/>
    </row>
    <row r="424" spans="3:15" s="1" customFormat="1" x14ac:dyDescent="0.25">
      <c r="C424" s="65"/>
      <c r="D424" s="55"/>
      <c r="E424" s="55"/>
      <c r="F424" s="55"/>
      <c r="G424" s="55"/>
      <c r="H424" s="55"/>
      <c r="I424" s="55"/>
      <c r="J424" s="65"/>
      <c r="K424" s="65"/>
      <c r="L424" s="65"/>
      <c r="M424" s="65"/>
      <c r="N424" s="65"/>
      <c r="O424" s="65"/>
    </row>
    <row r="425" spans="3:15" s="1" customFormat="1" x14ac:dyDescent="0.25">
      <c r="C425" s="65"/>
      <c r="D425" s="55"/>
      <c r="E425" s="55"/>
      <c r="F425" s="55"/>
      <c r="G425" s="55"/>
      <c r="H425" s="55"/>
      <c r="I425" s="55"/>
      <c r="J425" s="65"/>
      <c r="K425" s="65"/>
      <c r="L425" s="65"/>
      <c r="M425" s="65"/>
      <c r="N425" s="65"/>
      <c r="O425" s="65"/>
    </row>
    <row r="426" spans="3:15" s="1" customFormat="1" x14ac:dyDescent="0.25">
      <c r="C426" s="65"/>
      <c r="D426" s="55"/>
      <c r="E426" s="55"/>
      <c r="F426" s="55"/>
      <c r="G426" s="55"/>
      <c r="H426" s="55"/>
      <c r="I426" s="55"/>
      <c r="J426" s="65"/>
      <c r="K426" s="65"/>
      <c r="L426" s="65"/>
      <c r="M426" s="65"/>
      <c r="N426" s="65"/>
      <c r="O426" s="65"/>
    </row>
    <row r="427" spans="3:15" s="1" customFormat="1" x14ac:dyDescent="0.25">
      <c r="C427" s="65"/>
      <c r="D427" s="55"/>
      <c r="E427" s="55"/>
      <c r="F427" s="55"/>
      <c r="G427" s="55"/>
      <c r="H427" s="55"/>
      <c r="I427" s="55"/>
      <c r="J427" s="65"/>
      <c r="K427" s="65"/>
      <c r="L427" s="65"/>
      <c r="M427" s="65"/>
      <c r="N427" s="65"/>
      <c r="O427" s="65"/>
    </row>
    <row r="428" spans="3:15" s="1" customFormat="1" x14ac:dyDescent="0.25">
      <c r="C428" s="65"/>
      <c r="D428" s="55"/>
      <c r="E428" s="55"/>
      <c r="F428" s="55"/>
      <c r="G428" s="55"/>
      <c r="H428" s="55"/>
      <c r="I428" s="55"/>
      <c r="J428" s="65"/>
      <c r="K428" s="65"/>
      <c r="L428" s="65"/>
      <c r="M428" s="65"/>
      <c r="N428" s="65"/>
      <c r="O428" s="65"/>
    </row>
    <row r="429" spans="3:15" s="1" customFormat="1" x14ac:dyDescent="0.25">
      <c r="C429" s="65"/>
      <c r="D429" s="55"/>
      <c r="E429" s="55"/>
      <c r="F429" s="55"/>
      <c r="G429" s="55"/>
      <c r="H429" s="55"/>
      <c r="I429" s="55"/>
      <c r="J429" s="65"/>
      <c r="K429" s="65"/>
      <c r="L429" s="65"/>
      <c r="M429" s="65"/>
      <c r="N429" s="65"/>
      <c r="O429" s="65"/>
    </row>
    <row r="430" spans="3:15" s="1" customFormat="1" x14ac:dyDescent="0.25">
      <c r="C430" s="65"/>
      <c r="D430" s="55"/>
      <c r="E430" s="55"/>
      <c r="F430" s="55"/>
      <c r="G430" s="55"/>
      <c r="H430" s="55"/>
      <c r="I430" s="55"/>
      <c r="J430" s="65"/>
      <c r="K430" s="65"/>
      <c r="L430" s="65"/>
      <c r="M430" s="65"/>
      <c r="N430" s="65"/>
      <c r="O430" s="65"/>
    </row>
    <row r="431" spans="3:15" s="1" customFormat="1" x14ac:dyDescent="0.25">
      <c r="C431" s="65"/>
      <c r="D431" s="55"/>
      <c r="E431" s="55"/>
      <c r="F431" s="55"/>
      <c r="G431" s="55"/>
      <c r="H431" s="55"/>
      <c r="I431" s="55"/>
      <c r="J431" s="65"/>
      <c r="K431" s="65"/>
      <c r="L431" s="65"/>
      <c r="M431" s="65"/>
      <c r="N431" s="65"/>
      <c r="O431" s="65"/>
    </row>
    <row r="432" spans="3:15" s="1" customFormat="1" x14ac:dyDescent="0.25">
      <c r="C432" s="65"/>
      <c r="D432" s="55"/>
      <c r="E432" s="55"/>
      <c r="F432" s="55"/>
      <c r="G432" s="55"/>
      <c r="H432" s="55"/>
      <c r="I432" s="55"/>
      <c r="J432" s="65"/>
      <c r="K432" s="65"/>
      <c r="L432" s="65"/>
      <c r="M432" s="65"/>
      <c r="N432" s="65"/>
      <c r="O432" s="65"/>
    </row>
    <row r="433" spans="3:15" s="1" customFormat="1" x14ac:dyDescent="0.25">
      <c r="C433" s="65"/>
      <c r="D433" s="55"/>
      <c r="E433" s="55"/>
      <c r="F433" s="55"/>
      <c r="G433" s="55"/>
      <c r="H433" s="55"/>
      <c r="I433" s="55"/>
      <c r="J433" s="65"/>
      <c r="K433" s="65"/>
      <c r="L433" s="65"/>
      <c r="M433" s="65"/>
      <c r="N433" s="65"/>
      <c r="O433" s="65"/>
    </row>
    <row r="434" spans="3:15" s="1" customFormat="1" x14ac:dyDescent="0.25">
      <c r="C434" s="65"/>
      <c r="D434" s="55"/>
      <c r="E434" s="55"/>
      <c r="F434" s="55"/>
      <c r="G434" s="55"/>
      <c r="H434" s="55"/>
      <c r="I434" s="55"/>
      <c r="J434" s="65"/>
      <c r="K434" s="65"/>
      <c r="L434" s="65"/>
      <c r="M434" s="65"/>
      <c r="N434" s="65"/>
      <c r="O434" s="65"/>
    </row>
    <row r="435" spans="3:15" s="1" customFormat="1" x14ac:dyDescent="0.25">
      <c r="C435" s="65"/>
      <c r="D435" s="55"/>
      <c r="E435" s="55"/>
      <c r="F435" s="55"/>
      <c r="G435" s="55"/>
      <c r="H435" s="55"/>
      <c r="I435" s="55"/>
      <c r="J435" s="65"/>
      <c r="K435" s="65"/>
      <c r="L435" s="65"/>
      <c r="M435" s="65"/>
      <c r="N435" s="65"/>
      <c r="O435" s="65"/>
    </row>
    <row r="436" spans="3:15" s="1" customFormat="1" x14ac:dyDescent="0.25">
      <c r="C436" s="65"/>
      <c r="D436" s="55"/>
      <c r="E436" s="55"/>
      <c r="F436" s="55"/>
      <c r="G436" s="55"/>
      <c r="H436" s="55"/>
      <c r="I436" s="55"/>
      <c r="J436" s="65"/>
      <c r="K436" s="65"/>
      <c r="L436" s="65"/>
      <c r="M436" s="65"/>
      <c r="N436" s="65"/>
      <c r="O436" s="65"/>
    </row>
    <row r="437" spans="3:15" s="1" customFormat="1" x14ac:dyDescent="0.25">
      <c r="C437" s="65"/>
      <c r="D437" s="55"/>
      <c r="E437" s="55"/>
      <c r="F437" s="55"/>
      <c r="G437" s="55"/>
      <c r="H437" s="55"/>
      <c r="I437" s="55"/>
      <c r="J437" s="65"/>
      <c r="K437" s="65"/>
      <c r="L437" s="65"/>
      <c r="M437" s="65"/>
      <c r="N437" s="65"/>
      <c r="O437" s="65"/>
    </row>
    <row r="438" spans="3:15" s="1" customFormat="1" x14ac:dyDescent="0.25">
      <c r="C438" s="65"/>
      <c r="D438" s="55"/>
      <c r="E438" s="55"/>
      <c r="F438" s="55"/>
      <c r="G438" s="55"/>
      <c r="H438" s="55"/>
      <c r="I438" s="55"/>
      <c r="J438" s="65"/>
      <c r="K438" s="65"/>
      <c r="L438" s="65"/>
      <c r="M438" s="65"/>
      <c r="N438" s="65"/>
      <c r="O438" s="65"/>
    </row>
    <row r="439" spans="3:15" s="1" customFormat="1" x14ac:dyDescent="0.25">
      <c r="C439" s="65"/>
      <c r="D439" s="55"/>
      <c r="E439" s="55"/>
      <c r="F439" s="55"/>
      <c r="G439" s="55"/>
      <c r="H439" s="55"/>
      <c r="I439" s="55"/>
      <c r="J439" s="65"/>
      <c r="K439" s="65"/>
      <c r="L439" s="65"/>
      <c r="M439" s="65"/>
      <c r="N439" s="65"/>
      <c r="O439" s="65"/>
    </row>
    <row r="440" spans="3:15" s="1" customFormat="1" x14ac:dyDescent="0.25">
      <c r="C440" s="65"/>
      <c r="D440" s="55"/>
      <c r="E440" s="55"/>
      <c r="F440" s="55"/>
      <c r="G440" s="55"/>
      <c r="H440" s="55"/>
      <c r="I440" s="55"/>
      <c r="J440" s="65"/>
      <c r="K440" s="65"/>
      <c r="L440" s="65"/>
      <c r="M440" s="65"/>
      <c r="N440" s="65"/>
      <c r="O440" s="65"/>
    </row>
    <row r="441" spans="3:15" s="1" customFormat="1" x14ac:dyDescent="0.25">
      <c r="C441" s="65"/>
      <c r="D441" s="55"/>
      <c r="E441" s="55"/>
      <c r="F441" s="55"/>
      <c r="G441" s="55"/>
      <c r="H441" s="55"/>
      <c r="I441" s="55"/>
      <c r="J441" s="65"/>
      <c r="K441" s="65"/>
      <c r="L441" s="65"/>
      <c r="M441" s="65"/>
      <c r="N441" s="65"/>
      <c r="O441" s="65"/>
    </row>
    <row r="442" spans="3:15" s="1" customFormat="1" x14ac:dyDescent="0.25">
      <c r="C442" s="65"/>
      <c r="D442" s="55"/>
      <c r="E442" s="55"/>
      <c r="F442" s="55"/>
      <c r="G442" s="55"/>
      <c r="H442" s="55"/>
      <c r="I442" s="55"/>
      <c r="J442" s="65"/>
      <c r="K442" s="65"/>
      <c r="L442" s="65"/>
      <c r="M442" s="65"/>
      <c r="N442" s="65"/>
      <c r="O442" s="65"/>
    </row>
    <row r="443" spans="3:15" s="1" customFormat="1" x14ac:dyDescent="0.25">
      <c r="C443" s="65"/>
      <c r="D443" s="55"/>
      <c r="E443" s="55"/>
      <c r="F443" s="55"/>
      <c r="G443" s="55"/>
      <c r="H443" s="55"/>
      <c r="I443" s="55"/>
      <c r="J443" s="65"/>
      <c r="K443" s="65"/>
      <c r="L443" s="65"/>
      <c r="M443" s="65"/>
      <c r="N443" s="65"/>
      <c r="O443" s="65"/>
    </row>
    <row r="444" spans="3:15" s="1" customFormat="1" x14ac:dyDescent="0.25">
      <c r="C444" s="65"/>
      <c r="D444" s="55"/>
      <c r="E444" s="55"/>
      <c r="F444" s="55"/>
      <c r="G444" s="55"/>
      <c r="H444" s="55"/>
      <c r="I444" s="55"/>
      <c r="J444" s="65"/>
      <c r="K444" s="65"/>
      <c r="L444" s="65"/>
      <c r="M444" s="65"/>
      <c r="N444" s="65"/>
      <c r="O444" s="65"/>
    </row>
    <row r="445" spans="3:15" s="1" customFormat="1" x14ac:dyDescent="0.25">
      <c r="C445" s="65"/>
      <c r="D445" s="55"/>
      <c r="E445" s="55"/>
      <c r="F445" s="55"/>
      <c r="G445" s="55"/>
      <c r="H445" s="55"/>
      <c r="I445" s="55"/>
      <c r="J445" s="65"/>
      <c r="K445" s="65"/>
      <c r="L445" s="65"/>
      <c r="M445" s="65"/>
      <c r="N445" s="65"/>
      <c r="O445" s="65"/>
    </row>
    <row r="446" spans="3:15" s="1" customFormat="1" x14ac:dyDescent="0.25">
      <c r="C446" s="65"/>
      <c r="D446" s="55"/>
      <c r="E446" s="55"/>
      <c r="F446" s="55"/>
      <c r="G446" s="55"/>
      <c r="H446" s="55"/>
      <c r="I446" s="55"/>
      <c r="J446" s="65"/>
      <c r="K446" s="65"/>
      <c r="L446" s="65"/>
      <c r="M446" s="65"/>
      <c r="N446" s="65"/>
      <c r="O446" s="65"/>
    </row>
    <row r="447" spans="3:15" s="1" customFormat="1" x14ac:dyDescent="0.25">
      <c r="C447" s="65"/>
      <c r="D447" s="55"/>
      <c r="E447" s="55"/>
      <c r="F447" s="55"/>
      <c r="G447" s="55"/>
      <c r="H447" s="55"/>
      <c r="I447" s="55"/>
      <c r="J447" s="65"/>
      <c r="K447" s="65"/>
      <c r="L447" s="65"/>
      <c r="M447" s="65"/>
      <c r="N447" s="65"/>
      <c r="O447" s="65"/>
    </row>
    <row r="448" spans="3:15" s="1" customFormat="1" x14ac:dyDescent="0.25">
      <c r="C448" s="65"/>
      <c r="D448" s="55"/>
      <c r="E448" s="55"/>
      <c r="F448" s="55"/>
      <c r="G448" s="55"/>
      <c r="H448" s="55"/>
      <c r="I448" s="55"/>
      <c r="J448" s="65"/>
      <c r="K448" s="65"/>
      <c r="L448" s="65"/>
      <c r="M448" s="65"/>
      <c r="N448" s="65"/>
      <c r="O448" s="65"/>
    </row>
    <row r="449" spans="3:15" s="1" customFormat="1" x14ac:dyDescent="0.25">
      <c r="C449" s="65"/>
      <c r="D449" s="55"/>
      <c r="E449" s="55"/>
      <c r="F449" s="55"/>
      <c r="G449" s="55"/>
      <c r="H449" s="55"/>
      <c r="I449" s="55"/>
      <c r="J449" s="65"/>
      <c r="K449" s="65"/>
      <c r="L449" s="65"/>
      <c r="M449" s="65"/>
      <c r="N449" s="65"/>
      <c r="O449" s="65"/>
    </row>
    <row r="450" spans="3:15" s="1" customFormat="1" x14ac:dyDescent="0.25">
      <c r="C450" s="65"/>
      <c r="D450" s="55"/>
      <c r="E450" s="55"/>
      <c r="F450" s="55"/>
      <c r="G450" s="55"/>
      <c r="H450" s="55"/>
      <c r="I450" s="55"/>
      <c r="J450" s="65"/>
      <c r="K450" s="65"/>
      <c r="L450" s="65"/>
      <c r="M450" s="65"/>
      <c r="N450" s="65"/>
      <c r="O450" s="65"/>
    </row>
    <row r="451" spans="3:15" s="1" customFormat="1" x14ac:dyDescent="0.25">
      <c r="C451" s="65"/>
      <c r="D451" s="55"/>
      <c r="E451" s="55"/>
      <c r="F451" s="55"/>
      <c r="G451" s="55"/>
      <c r="H451" s="55"/>
      <c r="I451" s="55"/>
      <c r="J451" s="65"/>
      <c r="K451" s="65"/>
      <c r="L451" s="65"/>
      <c r="M451" s="65"/>
      <c r="N451" s="65"/>
      <c r="O451" s="65"/>
    </row>
    <row r="452" spans="3:15" s="1" customFormat="1" x14ac:dyDescent="0.25">
      <c r="C452" s="65"/>
      <c r="D452" s="55"/>
      <c r="E452" s="55"/>
      <c r="F452" s="55"/>
      <c r="G452" s="55"/>
      <c r="H452" s="55"/>
      <c r="I452" s="55"/>
      <c r="J452" s="65"/>
      <c r="K452" s="65"/>
      <c r="L452" s="65"/>
      <c r="M452" s="65"/>
      <c r="N452" s="65"/>
      <c r="O452" s="65"/>
    </row>
    <row r="453" spans="3:15" s="1" customFormat="1" x14ac:dyDescent="0.25">
      <c r="C453" s="65"/>
      <c r="D453" s="55"/>
      <c r="E453" s="55"/>
      <c r="F453" s="55"/>
      <c r="G453" s="55"/>
      <c r="H453" s="55"/>
      <c r="I453" s="55"/>
      <c r="J453" s="65"/>
      <c r="K453" s="65"/>
      <c r="L453" s="65"/>
      <c r="M453" s="65"/>
      <c r="N453" s="65"/>
      <c r="O453" s="65"/>
    </row>
    <row r="454" spans="3:15" s="1" customFormat="1" x14ac:dyDescent="0.25">
      <c r="C454" s="65"/>
      <c r="D454" s="55"/>
      <c r="E454" s="55"/>
      <c r="F454" s="55"/>
      <c r="G454" s="55"/>
      <c r="H454" s="55"/>
      <c r="I454" s="55"/>
      <c r="J454" s="65"/>
      <c r="K454" s="65"/>
      <c r="L454" s="65"/>
      <c r="M454" s="65"/>
      <c r="N454" s="65"/>
      <c r="O454" s="65"/>
    </row>
    <row r="455" spans="3:15" s="1" customFormat="1" x14ac:dyDescent="0.25">
      <c r="C455" s="65"/>
      <c r="D455" s="55"/>
      <c r="E455" s="55"/>
      <c r="F455" s="55"/>
      <c r="G455" s="55"/>
      <c r="H455" s="55"/>
      <c r="I455" s="55"/>
      <c r="J455" s="65"/>
      <c r="K455" s="65"/>
      <c r="L455" s="65"/>
      <c r="M455" s="65"/>
      <c r="N455" s="65"/>
      <c r="O455" s="65"/>
    </row>
    <row r="456" spans="3:15" s="1" customFormat="1" x14ac:dyDescent="0.25">
      <c r="C456" s="65"/>
      <c r="D456" s="55"/>
      <c r="E456" s="55"/>
      <c r="F456" s="55"/>
      <c r="G456" s="55"/>
      <c r="H456" s="55"/>
      <c r="I456" s="55"/>
      <c r="J456" s="65"/>
      <c r="K456" s="65"/>
      <c r="L456" s="65"/>
      <c r="M456" s="65"/>
      <c r="N456" s="65"/>
      <c r="O456" s="65"/>
    </row>
    <row r="457" spans="3:15" s="1" customFormat="1" x14ac:dyDescent="0.25">
      <c r="C457" s="65"/>
      <c r="D457" s="55"/>
      <c r="E457" s="55"/>
      <c r="F457" s="55"/>
      <c r="G457" s="55"/>
      <c r="H457" s="55"/>
      <c r="I457" s="55"/>
      <c r="J457" s="65"/>
      <c r="K457" s="65"/>
      <c r="L457" s="65"/>
      <c r="M457" s="65"/>
      <c r="N457" s="65"/>
      <c r="O457" s="65"/>
    </row>
    <row r="458" spans="3:15" s="1" customFormat="1" x14ac:dyDescent="0.25">
      <c r="C458" s="65"/>
      <c r="D458" s="55"/>
      <c r="E458" s="55"/>
      <c r="F458" s="55"/>
      <c r="G458" s="55"/>
      <c r="H458" s="55"/>
      <c r="I458" s="55"/>
      <c r="J458" s="65"/>
      <c r="K458" s="65"/>
      <c r="L458" s="65"/>
      <c r="M458" s="65"/>
      <c r="N458" s="65"/>
      <c r="O458" s="65"/>
    </row>
    <row r="459" spans="3:15" s="1" customFormat="1" x14ac:dyDescent="0.25">
      <c r="C459" s="65"/>
      <c r="D459" s="55"/>
      <c r="E459" s="55"/>
      <c r="F459" s="55"/>
      <c r="G459" s="55"/>
      <c r="H459" s="55"/>
      <c r="I459" s="55"/>
      <c r="J459" s="65"/>
      <c r="K459" s="65"/>
      <c r="L459" s="65"/>
      <c r="M459" s="65"/>
      <c r="N459" s="65"/>
      <c r="O459" s="65"/>
    </row>
    <row r="460" spans="3:15" s="1" customFormat="1" x14ac:dyDescent="0.25">
      <c r="C460" s="65"/>
      <c r="D460" s="55"/>
      <c r="E460" s="55"/>
      <c r="F460" s="55"/>
      <c r="G460" s="55"/>
      <c r="H460" s="55"/>
      <c r="I460" s="55"/>
      <c r="J460" s="65"/>
      <c r="K460" s="65"/>
      <c r="L460" s="65"/>
      <c r="M460" s="65"/>
      <c r="N460" s="65"/>
      <c r="O460" s="65"/>
    </row>
    <row r="461" spans="3:15" s="1" customFormat="1" x14ac:dyDescent="0.25">
      <c r="C461" s="65"/>
      <c r="D461" s="55"/>
      <c r="E461" s="55"/>
      <c r="F461" s="55"/>
      <c r="G461" s="55"/>
      <c r="H461" s="55"/>
      <c r="I461" s="55"/>
      <c r="J461" s="65"/>
      <c r="K461" s="65"/>
      <c r="L461" s="65"/>
      <c r="M461" s="65"/>
      <c r="N461" s="65"/>
      <c r="O461" s="65"/>
    </row>
    <row r="462" spans="3:15" s="1" customFormat="1" x14ac:dyDescent="0.25">
      <c r="C462" s="65"/>
      <c r="D462" s="55"/>
      <c r="E462" s="55"/>
      <c r="F462" s="55"/>
      <c r="G462" s="55"/>
      <c r="H462" s="55"/>
      <c r="I462" s="55"/>
      <c r="J462" s="65"/>
      <c r="K462" s="65"/>
      <c r="L462" s="65"/>
      <c r="M462" s="65"/>
      <c r="N462" s="65"/>
      <c r="O462" s="65"/>
    </row>
    <row r="463" spans="3:15" s="1" customFormat="1" x14ac:dyDescent="0.25">
      <c r="C463" s="65"/>
      <c r="D463" s="55"/>
      <c r="E463" s="55"/>
      <c r="F463" s="55"/>
      <c r="G463" s="55"/>
      <c r="H463" s="55"/>
      <c r="I463" s="55"/>
      <c r="J463" s="65"/>
      <c r="K463" s="65"/>
      <c r="L463" s="65"/>
      <c r="M463" s="65"/>
      <c r="N463" s="65"/>
      <c r="O463" s="65"/>
    </row>
    <row r="464" spans="3:15" s="1" customFormat="1" x14ac:dyDescent="0.25">
      <c r="C464" s="65"/>
      <c r="D464" s="55"/>
      <c r="E464" s="55"/>
      <c r="F464" s="55"/>
      <c r="G464" s="55"/>
      <c r="H464" s="55"/>
      <c r="I464" s="55"/>
      <c r="J464" s="65"/>
      <c r="K464" s="65"/>
      <c r="L464" s="65"/>
      <c r="M464" s="65"/>
      <c r="N464" s="65"/>
      <c r="O464" s="65"/>
    </row>
    <row r="465" spans="3:15" s="1" customFormat="1" x14ac:dyDescent="0.25">
      <c r="C465" s="65"/>
      <c r="D465" s="55"/>
      <c r="E465" s="55"/>
      <c r="F465" s="55"/>
      <c r="G465" s="55"/>
      <c r="H465" s="55"/>
      <c r="I465" s="55"/>
      <c r="J465" s="65"/>
      <c r="K465" s="65"/>
      <c r="L465" s="65"/>
      <c r="M465" s="65"/>
      <c r="N465" s="65"/>
      <c r="O465" s="65"/>
    </row>
    <row r="466" spans="3:15" s="1" customFormat="1" x14ac:dyDescent="0.25">
      <c r="C466" s="65"/>
      <c r="D466" s="55"/>
      <c r="E466" s="55"/>
      <c r="F466" s="55"/>
      <c r="G466" s="55"/>
      <c r="H466" s="55"/>
      <c r="I466" s="55"/>
      <c r="J466" s="65"/>
      <c r="K466" s="65"/>
      <c r="L466" s="65"/>
      <c r="M466" s="65"/>
      <c r="N466" s="65"/>
      <c r="O466" s="65"/>
    </row>
    <row r="467" spans="3:15" s="1" customFormat="1" x14ac:dyDescent="0.25">
      <c r="C467" s="65"/>
      <c r="D467" s="55"/>
      <c r="E467" s="55"/>
      <c r="F467" s="55"/>
      <c r="G467" s="55"/>
      <c r="H467" s="55"/>
      <c r="I467" s="55"/>
      <c r="J467" s="65"/>
      <c r="K467" s="65"/>
      <c r="L467" s="65"/>
      <c r="M467" s="65"/>
      <c r="N467" s="65"/>
      <c r="O467" s="65"/>
    </row>
    <row r="468" spans="3:15" s="1" customFormat="1" x14ac:dyDescent="0.25">
      <c r="C468" s="65"/>
      <c r="D468" s="55"/>
      <c r="E468" s="55"/>
      <c r="F468" s="55"/>
      <c r="G468" s="55"/>
      <c r="H468" s="55"/>
      <c r="I468" s="55"/>
      <c r="J468" s="65"/>
      <c r="K468" s="65"/>
      <c r="L468" s="65"/>
      <c r="M468" s="65"/>
      <c r="N468" s="65"/>
      <c r="O468" s="65"/>
    </row>
    <row r="469" spans="3:15" s="1" customFormat="1" x14ac:dyDescent="0.25">
      <c r="C469" s="65"/>
      <c r="D469" s="55"/>
      <c r="E469" s="55"/>
      <c r="F469" s="55"/>
      <c r="G469" s="55"/>
      <c r="H469" s="55"/>
      <c r="I469" s="55"/>
      <c r="J469" s="65"/>
      <c r="K469" s="65"/>
      <c r="L469" s="65"/>
      <c r="M469" s="65"/>
      <c r="N469" s="65"/>
      <c r="O469" s="65"/>
    </row>
    <row r="470" spans="3:15" s="1" customFormat="1" x14ac:dyDescent="0.25">
      <c r="C470" s="65"/>
      <c r="D470" s="55"/>
      <c r="E470" s="55"/>
      <c r="F470" s="55"/>
      <c r="G470" s="55"/>
      <c r="H470" s="55"/>
      <c r="I470" s="55"/>
      <c r="J470" s="65"/>
      <c r="K470" s="65"/>
      <c r="L470" s="65"/>
      <c r="M470" s="65"/>
      <c r="N470" s="65"/>
      <c r="O470" s="65"/>
    </row>
    <row r="471" spans="3:15" s="1" customFormat="1" x14ac:dyDescent="0.25">
      <c r="C471" s="65"/>
      <c r="D471" s="55"/>
      <c r="E471" s="55"/>
      <c r="F471" s="55"/>
      <c r="G471" s="55"/>
      <c r="H471" s="55"/>
      <c r="I471" s="55"/>
      <c r="J471" s="65"/>
      <c r="K471" s="65"/>
      <c r="L471" s="65"/>
      <c r="M471" s="65"/>
      <c r="N471" s="65"/>
      <c r="O471" s="65"/>
    </row>
    <row r="472" spans="3:15" s="1" customFormat="1" x14ac:dyDescent="0.25">
      <c r="C472" s="65"/>
      <c r="D472" s="55"/>
      <c r="E472" s="55"/>
      <c r="F472" s="55"/>
      <c r="G472" s="55"/>
      <c r="H472" s="55"/>
      <c r="I472" s="55"/>
      <c r="J472" s="65"/>
      <c r="K472" s="65"/>
      <c r="L472" s="65"/>
      <c r="M472" s="65"/>
      <c r="N472" s="65"/>
      <c r="O472" s="65"/>
    </row>
    <row r="473" spans="3:15" s="1" customFormat="1" x14ac:dyDescent="0.25">
      <c r="C473" s="65"/>
      <c r="D473" s="55"/>
      <c r="E473" s="55"/>
      <c r="F473" s="55"/>
      <c r="G473" s="55"/>
      <c r="H473" s="55"/>
      <c r="I473" s="55"/>
      <c r="J473" s="65"/>
      <c r="K473" s="65"/>
      <c r="L473" s="65"/>
      <c r="M473" s="65"/>
      <c r="N473" s="65"/>
      <c r="O473" s="65"/>
    </row>
    <row r="474" spans="3:15" s="1" customFormat="1" x14ac:dyDescent="0.25">
      <c r="C474" s="65"/>
      <c r="D474" s="55"/>
      <c r="E474" s="55"/>
      <c r="F474" s="55"/>
      <c r="G474" s="55"/>
      <c r="H474" s="55"/>
      <c r="I474" s="55"/>
      <c r="J474" s="65"/>
      <c r="K474" s="65"/>
      <c r="L474" s="65"/>
      <c r="M474" s="65"/>
      <c r="N474" s="65"/>
      <c r="O474" s="65"/>
    </row>
    <row r="475" spans="3:15" s="1" customFormat="1" x14ac:dyDescent="0.25">
      <c r="C475" s="65"/>
      <c r="D475" s="55"/>
      <c r="E475" s="55"/>
      <c r="F475" s="55"/>
      <c r="G475" s="55"/>
      <c r="H475" s="55"/>
      <c r="I475" s="55"/>
      <c r="J475" s="65"/>
      <c r="K475" s="65"/>
      <c r="L475" s="65"/>
      <c r="M475" s="65"/>
      <c r="N475" s="65"/>
      <c r="O475" s="65"/>
    </row>
    <row r="476" spans="3:15" s="1" customFormat="1" x14ac:dyDescent="0.25">
      <c r="C476" s="65"/>
      <c r="D476" s="55"/>
      <c r="E476" s="55"/>
      <c r="F476" s="55"/>
      <c r="G476" s="55"/>
      <c r="H476" s="55"/>
      <c r="I476" s="55"/>
      <c r="J476" s="65"/>
      <c r="K476" s="65"/>
      <c r="L476" s="65"/>
      <c r="M476" s="65"/>
      <c r="N476" s="65"/>
      <c r="O476" s="65"/>
    </row>
    <row r="477" spans="3:15" s="1" customFormat="1" x14ac:dyDescent="0.25">
      <c r="C477" s="65"/>
      <c r="D477" s="55"/>
      <c r="E477" s="55"/>
      <c r="F477" s="55"/>
      <c r="G477" s="55"/>
      <c r="H477" s="55"/>
      <c r="I477" s="55"/>
      <c r="J477" s="65"/>
      <c r="K477" s="65"/>
      <c r="L477" s="65"/>
      <c r="M477" s="65"/>
      <c r="N477" s="65"/>
      <c r="O477" s="65"/>
    </row>
    <row r="478" spans="3:15" s="1" customFormat="1" x14ac:dyDescent="0.25">
      <c r="C478" s="65"/>
      <c r="D478" s="55"/>
      <c r="E478" s="55"/>
      <c r="F478" s="55"/>
      <c r="G478" s="55"/>
      <c r="H478" s="55"/>
      <c r="I478" s="55"/>
      <c r="J478" s="65"/>
      <c r="K478" s="65"/>
      <c r="L478" s="65"/>
      <c r="M478" s="65"/>
      <c r="N478" s="65"/>
      <c r="O478" s="65"/>
    </row>
    <row r="479" spans="3:15" s="1" customFormat="1" x14ac:dyDescent="0.25">
      <c r="C479" s="65"/>
      <c r="D479" s="55"/>
      <c r="E479" s="55"/>
      <c r="F479" s="55"/>
      <c r="G479" s="55"/>
      <c r="H479" s="55"/>
      <c r="I479" s="55"/>
      <c r="J479" s="65"/>
      <c r="K479" s="65"/>
      <c r="L479" s="65"/>
      <c r="M479" s="65"/>
      <c r="N479" s="65"/>
      <c r="O479" s="65"/>
    </row>
    <row r="480" spans="3:15" s="1" customFormat="1" x14ac:dyDescent="0.25">
      <c r="C480" s="65"/>
      <c r="D480" s="55"/>
      <c r="E480" s="55"/>
      <c r="F480" s="55"/>
      <c r="G480" s="55"/>
      <c r="H480" s="55"/>
      <c r="I480" s="55"/>
      <c r="J480" s="65"/>
      <c r="K480" s="65"/>
      <c r="L480" s="65"/>
      <c r="M480" s="65"/>
      <c r="N480" s="65"/>
      <c r="O480" s="65"/>
    </row>
    <row r="481" spans="3:15" s="1" customFormat="1" x14ac:dyDescent="0.25">
      <c r="C481" s="65"/>
      <c r="D481" s="55"/>
      <c r="E481" s="55"/>
      <c r="F481" s="55"/>
      <c r="G481" s="55"/>
      <c r="H481" s="55"/>
      <c r="I481" s="55"/>
      <c r="J481" s="65"/>
      <c r="K481" s="65"/>
      <c r="L481" s="65"/>
      <c r="M481" s="65"/>
      <c r="N481" s="65"/>
      <c r="O481" s="65"/>
    </row>
    <row r="482" spans="3:15" s="1" customFormat="1" x14ac:dyDescent="0.25">
      <c r="C482" s="65"/>
      <c r="D482" s="55"/>
      <c r="E482" s="55"/>
      <c r="F482" s="55"/>
      <c r="G482" s="55"/>
      <c r="H482" s="55"/>
      <c r="I482" s="55"/>
      <c r="J482" s="65"/>
      <c r="K482" s="65"/>
      <c r="L482" s="65"/>
      <c r="M482" s="65"/>
      <c r="N482" s="65"/>
      <c r="O482" s="65"/>
    </row>
    <row r="483" spans="3:15" s="1" customFormat="1" x14ac:dyDescent="0.25">
      <c r="C483" s="65"/>
      <c r="D483" s="55"/>
      <c r="E483" s="55"/>
      <c r="F483" s="55"/>
      <c r="G483" s="55"/>
      <c r="H483" s="55"/>
      <c r="I483" s="55"/>
      <c r="J483" s="65"/>
      <c r="K483" s="65"/>
      <c r="L483" s="65"/>
      <c r="M483" s="65"/>
      <c r="N483" s="65"/>
      <c r="O483" s="65"/>
    </row>
    <row r="484" spans="3:15" s="1" customFormat="1" x14ac:dyDescent="0.25">
      <c r="C484" s="65"/>
      <c r="D484" s="55"/>
      <c r="E484" s="55"/>
      <c r="F484" s="55"/>
      <c r="G484" s="55"/>
      <c r="H484" s="55"/>
      <c r="I484" s="55"/>
      <c r="J484" s="65"/>
      <c r="K484" s="65"/>
      <c r="L484" s="65"/>
      <c r="M484" s="65"/>
      <c r="N484" s="65"/>
      <c r="O484" s="65"/>
    </row>
    <row r="485" spans="3:15" s="1" customFormat="1" x14ac:dyDescent="0.25">
      <c r="C485" s="65"/>
      <c r="D485" s="55"/>
      <c r="E485" s="55"/>
      <c r="F485" s="55"/>
      <c r="G485" s="55"/>
      <c r="H485" s="55"/>
      <c r="I485" s="55"/>
      <c r="J485" s="65"/>
      <c r="K485" s="65"/>
      <c r="L485" s="65"/>
      <c r="M485" s="65"/>
      <c r="N485" s="65"/>
      <c r="O485" s="65"/>
    </row>
    <row r="486" spans="3:15" s="1" customFormat="1" x14ac:dyDescent="0.25">
      <c r="C486" s="65"/>
      <c r="D486" s="55"/>
      <c r="E486" s="55"/>
      <c r="F486" s="55"/>
      <c r="G486" s="55"/>
      <c r="H486" s="55"/>
      <c r="I486" s="55"/>
      <c r="J486" s="65"/>
      <c r="K486" s="65"/>
      <c r="L486" s="65"/>
      <c r="M486" s="65"/>
      <c r="N486" s="65"/>
      <c r="O486" s="65"/>
    </row>
    <row r="487" spans="3:15" s="1" customFormat="1" x14ac:dyDescent="0.25">
      <c r="C487" s="65"/>
      <c r="D487" s="55"/>
      <c r="E487" s="55"/>
      <c r="F487" s="55"/>
      <c r="G487" s="55"/>
      <c r="H487" s="55"/>
      <c r="I487" s="55"/>
      <c r="J487" s="65"/>
      <c r="K487" s="65"/>
      <c r="L487" s="65"/>
      <c r="M487" s="65"/>
      <c r="N487" s="65"/>
      <c r="O487" s="65"/>
    </row>
    <row r="488" spans="3:15" s="1" customFormat="1" x14ac:dyDescent="0.25">
      <c r="C488" s="65"/>
      <c r="D488" s="55"/>
      <c r="E488" s="55"/>
      <c r="F488" s="55"/>
      <c r="G488" s="55"/>
      <c r="H488" s="55"/>
      <c r="I488" s="55"/>
      <c r="J488" s="65"/>
      <c r="K488" s="65"/>
      <c r="L488" s="65"/>
      <c r="M488" s="65"/>
      <c r="N488" s="65"/>
      <c r="O488" s="65"/>
    </row>
    <row r="489" spans="3:15" s="1" customFormat="1" x14ac:dyDescent="0.25">
      <c r="C489" s="65"/>
      <c r="D489" s="55"/>
      <c r="E489" s="55"/>
      <c r="F489" s="55"/>
      <c r="G489" s="55"/>
      <c r="H489" s="55"/>
      <c r="I489" s="55"/>
      <c r="J489" s="65"/>
      <c r="K489" s="65"/>
      <c r="L489" s="65"/>
      <c r="M489" s="65"/>
      <c r="N489" s="65"/>
      <c r="O489" s="65"/>
    </row>
    <row r="490" spans="3:15" s="1" customFormat="1" x14ac:dyDescent="0.25">
      <c r="C490" s="65"/>
      <c r="D490" s="55"/>
      <c r="E490" s="55"/>
      <c r="F490" s="55"/>
      <c r="G490" s="55"/>
      <c r="H490" s="55"/>
      <c r="I490" s="55"/>
      <c r="J490" s="65"/>
      <c r="K490" s="65"/>
      <c r="L490" s="65"/>
      <c r="M490" s="65"/>
      <c r="N490" s="65"/>
      <c r="O490" s="65"/>
    </row>
    <row r="491" spans="3:15" s="1" customFormat="1" x14ac:dyDescent="0.25">
      <c r="C491" s="65"/>
      <c r="D491" s="55"/>
      <c r="E491" s="55"/>
      <c r="F491" s="55"/>
      <c r="G491" s="55"/>
      <c r="H491" s="55"/>
      <c r="I491" s="55"/>
      <c r="J491" s="65"/>
      <c r="K491" s="65"/>
      <c r="L491" s="65"/>
      <c r="M491" s="65"/>
      <c r="N491" s="65"/>
      <c r="O491" s="65"/>
    </row>
    <row r="492" spans="3:15" s="1" customFormat="1" x14ac:dyDescent="0.25">
      <c r="C492" s="65"/>
      <c r="D492" s="55"/>
      <c r="E492" s="55"/>
      <c r="F492" s="55"/>
      <c r="G492" s="55"/>
      <c r="H492" s="55"/>
      <c r="I492" s="55"/>
      <c r="J492" s="65"/>
      <c r="K492" s="65"/>
      <c r="L492" s="65"/>
      <c r="M492" s="65"/>
      <c r="N492" s="65"/>
      <c r="O492" s="65"/>
    </row>
    <row r="493" spans="3:15" s="1" customFormat="1" x14ac:dyDescent="0.25">
      <c r="C493" s="65"/>
      <c r="D493" s="55"/>
      <c r="E493" s="55"/>
      <c r="F493" s="55"/>
      <c r="G493" s="55"/>
      <c r="H493" s="55"/>
      <c r="I493" s="55"/>
      <c r="J493" s="65"/>
      <c r="K493" s="65"/>
      <c r="L493" s="65"/>
      <c r="M493" s="65"/>
      <c r="N493" s="65"/>
      <c r="O493" s="65"/>
    </row>
    <row r="494" spans="3:15" s="1" customFormat="1" x14ac:dyDescent="0.25">
      <c r="C494" s="65"/>
      <c r="D494" s="55"/>
      <c r="E494" s="55"/>
      <c r="F494" s="55"/>
      <c r="G494" s="55"/>
      <c r="H494" s="55"/>
      <c r="I494" s="55"/>
      <c r="J494" s="65"/>
      <c r="K494" s="65"/>
      <c r="L494" s="65"/>
      <c r="M494" s="65"/>
      <c r="N494" s="65"/>
      <c r="O494" s="65"/>
    </row>
    <row r="495" spans="3:15" s="1" customFormat="1" x14ac:dyDescent="0.25">
      <c r="C495" s="65"/>
      <c r="D495" s="55"/>
      <c r="E495" s="55"/>
      <c r="F495" s="55"/>
      <c r="G495" s="55"/>
      <c r="H495" s="55"/>
      <c r="I495" s="55"/>
      <c r="J495" s="65"/>
      <c r="K495" s="65"/>
      <c r="L495" s="65"/>
      <c r="M495" s="65"/>
      <c r="N495" s="65"/>
      <c r="O495" s="65"/>
    </row>
    <row r="496" spans="3:15" s="1" customFormat="1" x14ac:dyDescent="0.25">
      <c r="C496" s="65"/>
      <c r="D496" s="55"/>
      <c r="E496" s="55"/>
      <c r="F496" s="55"/>
      <c r="G496" s="55"/>
      <c r="H496" s="55"/>
      <c r="I496" s="55"/>
      <c r="J496" s="65"/>
      <c r="K496" s="65"/>
      <c r="L496" s="65"/>
      <c r="M496" s="65"/>
      <c r="N496" s="65"/>
      <c r="O496" s="65"/>
    </row>
    <row r="497" spans="3:15" s="1" customFormat="1" x14ac:dyDescent="0.25">
      <c r="C497" s="65"/>
      <c r="D497" s="55"/>
      <c r="E497" s="55"/>
      <c r="F497" s="55"/>
      <c r="G497" s="55"/>
      <c r="H497" s="55"/>
      <c r="I497" s="55"/>
      <c r="J497" s="65"/>
      <c r="K497" s="65"/>
      <c r="L497" s="65"/>
      <c r="M497" s="65"/>
      <c r="N497" s="65"/>
      <c r="O497" s="65"/>
    </row>
    <row r="498" spans="3:15" s="1" customFormat="1" x14ac:dyDescent="0.25">
      <c r="C498" s="65"/>
      <c r="D498" s="55"/>
      <c r="E498" s="55"/>
      <c r="F498" s="55"/>
      <c r="G498" s="55"/>
      <c r="H498" s="55"/>
      <c r="I498" s="55"/>
      <c r="J498" s="65"/>
      <c r="K498" s="65"/>
      <c r="L498" s="65"/>
      <c r="M498" s="65"/>
      <c r="N498" s="65"/>
      <c r="O498" s="65"/>
    </row>
    <row r="499" spans="3:15" s="1" customFormat="1" x14ac:dyDescent="0.25">
      <c r="C499" s="65"/>
      <c r="D499" s="55"/>
      <c r="E499" s="55"/>
      <c r="F499" s="55"/>
      <c r="G499" s="55"/>
      <c r="H499" s="55"/>
      <c r="I499" s="55"/>
      <c r="J499" s="65"/>
      <c r="K499" s="65"/>
      <c r="L499" s="65"/>
      <c r="M499" s="65"/>
      <c r="N499" s="65"/>
      <c r="O499" s="65"/>
    </row>
    <row r="500" spans="3:15" s="1" customFormat="1" x14ac:dyDescent="0.25">
      <c r="C500" s="65"/>
      <c r="D500" s="55"/>
      <c r="E500" s="55"/>
      <c r="F500" s="55"/>
      <c r="G500" s="55"/>
      <c r="H500" s="55"/>
      <c r="I500" s="55"/>
      <c r="J500" s="65"/>
      <c r="K500" s="65"/>
      <c r="L500" s="65"/>
      <c r="M500" s="65"/>
      <c r="N500" s="65"/>
      <c r="O500" s="65"/>
    </row>
    <row r="501" spans="3:15" s="1" customFormat="1" x14ac:dyDescent="0.25">
      <c r="C501" s="65"/>
      <c r="D501" s="55"/>
      <c r="E501" s="55"/>
      <c r="F501" s="55"/>
      <c r="G501" s="55"/>
      <c r="H501" s="55"/>
      <c r="I501" s="55"/>
      <c r="J501" s="65"/>
      <c r="K501" s="65"/>
      <c r="L501" s="65"/>
      <c r="M501" s="65"/>
      <c r="N501" s="65"/>
      <c r="O501" s="65"/>
    </row>
    <row r="502" spans="3:15" s="1" customFormat="1" x14ac:dyDescent="0.25">
      <c r="C502" s="65"/>
      <c r="D502" s="55"/>
      <c r="E502" s="55"/>
      <c r="F502" s="55"/>
      <c r="G502" s="55"/>
      <c r="H502" s="55"/>
      <c r="I502" s="55"/>
      <c r="J502" s="65"/>
      <c r="K502" s="65"/>
      <c r="L502" s="65"/>
      <c r="M502" s="65"/>
      <c r="N502" s="65"/>
      <c r="O502" s="65"/>
    </row>
    <row r="503" spans="3:15" s="1" customFormat="1" x14ac:dyDescent="0.25">
      <c r="C503" s="65"/>
      <c r="D503" s="55"/>
      <c r="E503" s="55"/>
      <c r="F503" s="55"/>
      <c r="G503" s="55"/>
      <c r="H503" s="55"/>
      <c r="I503" s="55"/>
      <c r="J503" s="65"/>
      <c r="K503" s="65"/>
      <c r="L503" s="65"/>
      <c r="M503" s="65"/>
      <c r="N503" s="65"/>
      <c r="O503" s="65"/>
    </row>
    <row r="504" spans="3:15" s="1" customFormat="1" x14ac:dyDescent="0.25">
      <c r="C504" s="65"/>
      <c r="D504" s="55"/>
      <c r="E504" s="55"/>
      <c r="F504" s="55"/>
      <c r="G504" s="55"/>
      <c r="H504" s="55"/>
      <c r="I504" s="55"/>
      <c r="J504" s="65"/>
      <c r="K504" s="65"/>
      <c r="L504" s="65"/>
      <c r="M504" s="65"/>
      <c r="N504" s="65"/>
      <c r="O504" s="65"/>
    </row>
    <row r="505" spans="3:15" s="1" customFormat="1" x14ac:dyDescent="0.25">
      <c r="C505" s="65"/>
      <c r="D505" s="55"/>
      <c r="E505" s="55"/>
      <c r="F505" s="55"/>
      <c r="G505" s="55"/>
      <c r="H505" s="55"/>
      <c r="I505" s="55"/>
      <c r="J505" s="65"/>
      <c r="K505" s="65"/>
      <c r="L505" s="65"/>
      <c r="M505" s="65"/>
      <c r="N505" s="65"/>
      <c r="O505" s="65"/>
    </row>
    <row r="506" spans="3:15" s="1" customFormat="1" x14ac:dyDescent="0.25">
      <c r="C506" s="65"/>
      <c r="D506" s="55"/>
      <c r="E506" s="55"/>
      <c r="F506" s="55"/>
      <c r="G506" s="55"/>
      <c r="H506" s="55"/>
      <c r="I506" s="55"/>
      <c r="J506" s="65"/>
      <c r="K506" s="65"/>
      <c r="L506" s="65"/>
      <c r="M506" s="65"/>
      <c r="N506" s="65"/>
      <c r="O506" s="65"/>
    </row>
    <row r="507" spans="3:15" s="1" customFormat="1" x14ac:dyDescent="0.25">
      <c r="C507" s="65"/>
      <c r="D507" s="55"/>
      <c r="E507" s="55"/>
      <c r="F507" s="55"/>
      <c r="G507" s="55"/>
      <c r="H507" s="55"/>
      <c r="I507" s="55"/>
      <c r="J507" s="65"/>
      <c r="K507" s="65"/>
      <c r="L507" s="65"/>
      <c r="M507" s="65"/>
      <c r="N507" s="65"/>
      <c r="O507" s="65"/>
    </row>
    <row r="508" spans="3:15" s="1" customFormat="1" x14ac:dyDescent="0.25">
      <c r="C508" s="65"/>
      <c r="D508" s="55"/>
      <c r="E508" s="55"/>
      <c r="F508" s="55"/>
      <c r="G508" s="55"/>
      <c r="H508" s="55"/>
      <c r="I508" s="55"/>
      <c r="J508" s="65"/>
      <c r="K508" s="65"/>
      <c r="L508" s="65"/>
      <c r="M508" s="65"/>
      <c r="N508" s="65"/>
      <c r="O508" s="65"/>
    </row>
    <row r="509" spans="3:15" s="1" customFormat="1" x14ac:dyDescent="0.25">
      <c r="C509" s="65"/>
      <c r="D509" s="55"/>
      <c r="E509" s="55"/>
      <c r="F509" s="55"/>
      <c r="G509" s="55"/>
      <c r="H509" s="55"/>
      <c r="I509" s="55"/>
      <c r="J509" s="65"/>
      <c r="K509" s="65"/>
      <c r="L509" s="65"/>
      <c r="M509" s="65"/>
      <c r="N509" s="65"/>
      <c r="O509" s="65"/>
    </row>
    <row r="510" spans="3:15" s="1" customFormat="1" x14ac:dyDescent="0.25">
      <c r="C510" s="65"/>
      <c r="D510" s="55"/>
      <c r="E510" s="55"/>
      <c r="F510" s="55"/>
      <c r="G510" s="55"/>
      <c r="H510" s="55"/>
      <c r="I510" s="55"/>
      <c r="J510" s="65"/>
      <c r="K510" s="65"/>
      <c r="L510" s="65"/>
      <c r="M510" s="65"/>
      <c r="N510" s="65"/>
      <c r="O510" s="65"/>
    </row>
    <row r="511" spans="3:15" s="1" customFormat="1" x14ac:dyDescent="0.25">
      <c r="C511" s="65"/>
      <c r="D511" s="55"/>
      <c r="E511" s="55"/>
      <c r="F511" s="55"/>
      <c r="G511" s="55"/>
      <c r="H511" s="55"/>
      <c r="I511" s="55"/>
      <c r="J511" s="65"/>
      <c r="K511" s="65"/>
      <c r="L511" s="65"/>
      <c r="M511" s="65"/>
      <c r="N511" s="65"/>
      <c r="O511" s="65"/>
    </row>
    <row r="512" spans="3:15" s="1" customFormat="1" x14ac:dyDescent="0.25">
      <c r="C512" s="65"/>
      <c r="D512" s="55"/>
      <c r="E512" s="55"/>
      <c r="F512" s="55"/>
      <c r="G512" s="55"/>
      <c r="H512" s="55"/>
      <c r="I512" s="55"/>
      <c r="J512" s="65"/>
      <c r="K512" s="65"/>
      <c r="L512" s="65"/>
      <c r="M512" s="65"/>
      <c r="N512" s="65"/>
      <c r="O512" s="65"/>
    </row>
    <row r="513" spans="3:15" s="1" customFormat="1" x14ac:dyDescent="0.25">
      <c r="C513" s="65"/>
      <c r="D513" s="55"/>
      <c r="E513" s="55"/>
      <c r="F513" s="55"/>
      <c r="G513" s="55"/>
      <c r="H513" s="55"/>
      <c r="I513" s="55"/>
      <c r="J513" s="65"/>
      <c r="K513" s="65"/>
      <c r="L513" s="65"/>
      <c r="M513" s="65"/>
      <c r="N513" s="65"/>
      <c r="O513" s="65"/>
    </row>
    <row r="514" spans="3:15" s="1" customFormat="1" x14ac:dyDescent="0.25">
      <c r="C514" s="65"/>
      <c r="D514" s="55"/>
      <c r="E514" s="55"/>
      <c r="F514" s="55"/>
      <c r="G514" s="55"/>
      <c r="H514" s="55"/>
      <c r="I514" s="55"/>
      <c r="J514" s="65"/>
      <c r="K514" s="65"/>
      <c r="L514" s="65"/>
      <c r="M514" s="65"/>
      <c r="N514" s="65"/>
      <c r="O514" s="65"/>
    </row>
    <row r="515" spans="3:15" s="1" customFormat="1" x14ac:dyDescent="0.25">
      <c r="C515" s="65"/>
      <c r="D515" s="55"/>
      <c r="E515" s="55"/>
      <c r="F515" s="55"/>
      <c r="G515" s="55"/>
      <c r="H515" s="55"/>
      <c r="I515" s="55"/>
      <c r="J515" s="65"/>
      <c r="K515" s="65"/>
      <c r="L515" s="65"/>
      <c r="M515" s="65"/>
      <c r="N515" s="65"/>
      <c r="O515" s="65"/>
    </row>
    <row r="516" spans="3:15" s="1" customFormat="1" x14ac:dyDescent="0.25">
      <c r="C516" s="65"/>
      <c r="D516" s="55"/>
      <c r="E516" s="55"/>
      <c r="F516" s="55"/>
      <c r="G516" s="55"/>
      <c r="H516" s="55"/>
      <c r="I516" s="55"/>
      <c r="J516" s="65"/>
      <c r="K516" s="65"/>
      <c r="L516" s="65"/>
      <c r="M516" s="65"/>
      <c r="N516" s="65"/>
      <c r="O516" s="65"/>
    </row>
    <row r="517" spans="3:15" s="1" customFormat="1" x14ac:dyDescent="0.25">
      <c r="C517" s="65"/>
      <c r="D517" s="55"/>
      <c r="E517" s="55"/>
      <c r="F517" s="55"/>
      <c r="G517" s="55"/>
      <c r="H517" s="55"/>
      <c r="I517" s="55"/>
      <c r="J517" s="65"/>
      <c r="K517" s="65"/>
      <c r="L517" s="65"/>
      <c r="M517" s="65"/>
      <c r="N517" s="65"/>
      <c r="O517" s="65"/>
    </row>
    <row r="518" spans="3:15" s="1" customFormat="1" x14ac:dyDescent="0.25">
      <c r="C518" s="65"/>
      <c r="D518" s="55"/>
      <c r="E518" s="55"/>
      <c r="F518" s="55"/>
      <c r="G518" s="55"/>
      <c r="H518" s="55"/>
      <c r="I518" s="55"/>
      <c r="J518" s="65"/>
      <c r="K518" s="65"/>
      <c r="L518" s="65"/>
      <c r="M518" s="65"/>
      <c r="N518" s="65"/>
      <c r="O518" s="65"/>
    </row>
    <row r="519" spans="3:15" s="1" customFormat="1" x14ac:dyDescent="0.25">
      <c r="C519" s="65"/>
      <c r="D519" s="55"/>
      <c r="E519" s="55"/>
      <c r="F519" s="55"/>
      <c r="G519" s="55"/>
      <c r="H519" s="55"/>
      <c r="I519" s="55"/>
      <c r="J519" s="65"/>
      <c r="K519" s="65"/>
      <c r="L519" s="65"/>
      <c r="M519" s="65"/>
      <c r="N519" s="65"/>
      <c r="O519" s="65"/>
    </row>
    <row r="520" spans="3:15" s="1" customFormat="1" x14ac:dyDescent="0.25">
      <c r="C520" s="65"/>
      <c r="D520" s="55"/>
      <c r="E520" s="55"/>
      <c r="F520" s="55"/>
      <c r="G520" s="55"/>
      <c r="H520" s="55"/>
      <c r="I520" s="55"/>
      <c r="J520" s="65"/>
      <c r="K520" s="65"/>
      <c r="L520" s="65"/>
      <c r="M520" s="65"/>
      <c r="N520" s="65"/>
      <c r="O520" s="65"/>
    </row>
    <row r="521" spans="3:15" s="1" customFormat="1" x14ac:dyDescent="0.25">
      <c r="C521" s="65"/>
      <c r="D521" s="55"/>
      <c r="E521" s="55"/>
      <c r="F521" s="55"/>
      <c r="G521" s="55"/>
      <c r="H521" s="55"/>
      <c r="I521" s="55"/>
      <c r="J521" s="65"/>
      <c r="K521" s="65"/>
      <c r="L521" s="65"/>
      <c r="M521" s="65"/>
      <c r="N521" s="65"/>
      <c r="O521" s="65"/>
    </row>
    <row r="522" spans="3:15" s="1" customFormat="1" x14ac:dyDescent="0.25">
      <c r="C522" s="65"/>
      <c r="D522" s="55"/>
      <c r="E522" s="55"/>
      <c r="F522" s="55"/>
      <c r="G522" s="55"/>
      <c r="H522" s="55"/>
      <c r="I522" s="55"/>
      <c r="J522" s="65"/>
      <c r="K522" s="65"/>
      <c r="L522" s="65"/>
      <c r="M522" s="65"/>
      <c r="N522" s="65"/>
      <c r="O522" s="65"/>
    </row>
    <row r="523" spans="3:15" s="1" customFormat="1" x14ac:dyDescent="0.25">
      <c r="C523" s="65"/>
      <c r="D523" s="55"/>
      <c r="E523" s="55"/>
      <c r="F523" s="55"/>
      <c r="G523" s="55"/>
      <c r="H523" s="55"/>
      <c r="I523" s="55"/>
      <c r="J523" s="65"/>
      <c r="K523" s="65"/>
      <c r="L523" s="65"/>
      <c r="M523" s="65"/>
      <c r="N523" s="65"/>
      <c r="O523" s="65"/>
    </row>
    <row r="524" spans="3:15" s="1" customFormat="1" x14ac:dyDescent="0.25">
      <c r="C524" s="65"/>
      <c r="D524" s="55"/>
      <c r="E524" s="55"/>
      <c r="F524" s="55"/>
      <c r="G524" s="55"/>
      <c r="H524" s="55"/>
      <c r="I524" s="55"/>
      <c r="J524" s="65"/>
      <c r="K524" s="65"/>
      <c r="L524" s="65"/>
      <c r="M524" s="65"/>
      <c r="N524" s="65"/>
      <c r="O524" s="65"/>
    </row>
    <row r="525" spans="3:15" s="1" customFormat="1" x14ac:dyDescent="0.25">
      <c r="C525" s="65"/>
      <c r="D525" s="55"/>
      <c r="E525" s="55"/>
      <c r="F525" s="55"/>
      <c r="G525" s="55"/>
      <c r="H525" s="55"/>
      <c r="I525" s="55"/>
      <c r="J525" s="65"/>
      <c r="K525" s="65"/>
      <c r="L525" s="65"/>
      <c r="M525" s="65"/>
      <c r="N525" s="65"/>
      <c r="O525" s="65"/>
    </row>
    <row r="526" spans="3:15" s="1" customFormat="1" x14ac:dyDescent="0.25">
      <c r="C526" s="65"/>
      <c r="D526" s="55"/>
      <c r="E526" s="55"/>
      <c r="F526" s="55"/>
      <c r="G526" s="55"/>
      <c r="H526" s="55"/>
      <c r="I526" s="55"/>
      <c r="J526" s="65"/>
      <c r="K526" s="65"/>
      <c r="L526" s="65"/>
      <c r="M526" s="65"/>
      <c r="N526" s="65"/>
      <c r="O526" s="65"/>
    </row>
    <row r="527" spans="3:15" s="1" customFormat="1" x14ac:dyDescent="0.25">
      <c r="C527" s="65"/>
      <c r="D527" s="55"/>
      <c r="E527" s="55"/>
      <c r="F527" s="55"/>
      <c r="G527" s="55"/>
      <c r="H527" s="55"/>
      <c r="I527" s="55"/>
      <c r="J527" s="65"/>
      <c r="K527" s="65"/>
      <c r="L527" s="65"/>
      <c r="M527" s="65"/>
      <c r="N527" s="65"/>
      <c r="O527" s="65"/>
    </row>
    <row r="528" spans="3:15" s="1" customFormat="1" x14ac:dyDescent="0.25">
      <c r="C528" s="65"/>
      <c r="D528" s="55"/>
      <c r="E528" s="55"/>
      <c r="F528" s="55"/>
      <c r="G528" s="55"/>
      <c r="H528" s="55"/>
      <c r="I528" s="55"/>
      <c r="J528" s="65"/>
      <c r="K528" s="65"/>
      <c r="L528" s="65"/>
      <c r="M528" s="65"/>
      <c r="N528" s="65"/>
      <c r="O528" s="65"/>
    </row>
    <row r="529" spans="3:15" s="1" customFormat="1" x14ac:dyDescent="0.25">
      <c r="C529" s="65"/>
      <c r="D529" s="55"/>
      <c r="E529" s="55"/>
      <c r="F529" s="55"/>
      <c r="G529" s="55"/>
      <c r="H529" s="55"/>
      <c r="I529" s="55"/>
      <c r="J529" s="65"/>
      <c r="K529" s="65"/>
      <c r="L529" s="65"/>
      <c r="M529" s="65"/>
      <c r="N529" s="65"/>
      <c r="O529" s="65"/>
    </row>
    <row r="530" spans="3:15" s="1" customFormat="1" x14ac:dyDescent="0.25">
      <c r="C530" s="65"/>
      <c r="D530" s="55"/>
      <c r="E530" s="55"/>
      <c r="F530" s="55"/>
      <c r="G530" s="55"/>
      <c r="H530" s="55"/>
      <c r="I530" s="55"/>
      <c r="J530" s="65"/>
      <c r="K530" s="65"/>
      <c r="L530" s="65"/>
      <c r="M530" s="65"/>
      <c r="N530" s="65"/>
      <c r="O530" s="65"/>
    </row>
    <row r="531" spans="3:15" s="1" customFormat="1" x14ac:dyDescent="0.25">
      <c r="C531" s="65"/>
      <c r="D531" s="55"/>
      <c r="E531" s="55"/>
      <c r="F531" s="55"/>
      <c r="G531" s="55"/>
      <c r="H531" s="55"/>
      <c r="I531" s="55"/>
      <c r="J531" s="65"/>
      <c r="K531" s="65"/>
      <c r="L531" s="65"/>
      <c r="M531" s="65"/>
      <c r="N531" s="65"/>
      <c r="O531" s="65"/>
    </row>
    <row r="532" spans="3:15" s="1" customFormat="1" x14ac:dyDescent="0.25">
      <c r="C532" s="65"/>
      <c r="D532" s="55"/>
      <c r="E532" s="55"/>
      <c r="F532" s="55"/>
      <c r="G532" s="55"/>
      <c r="H532" s="55"/>
      <c r="I532" s="55"/>
      <c r="J532" s="65"/>
      <c r="K532" s="65"/>
      <c r="L532" s="65"/>
      <c r="M532" s="65"/>
      <c r="N532" s="65"/>
      <c r="O532" s="65"/>
    </row>
    <row r="533" spans="3:15" s="1" customFormat="1" x14ac:dyDescent="0.25">
      <c r="C533" s="65"/>
      <c r="D533" s="55"/>
      <c r="E533" s="55"/>
      <c r="F533" s="55"/>
      <c r="G533" s="55"/>
      <c r="H533" s="55"/>
      <c r="I533" s="55"/>
      <c r="J533" s="65"/>
      <c r="K533" s="65"/>
      <c r="L533" s="65"/>
      <c r="M533" s="65"/>
      <c r="N533" s="65"/>
      <c r="O533" s="65"/>
    </row>
    <row r="534" spans="3:15" s="1" customFormat="1" x14ac:dyDescent="0.25">
      <c r="C534" s="65"/>
      <c r="D534" s="55"/>
      <c r="E534" s="55"/>
      <c r="F534" s="55"/>
      <c r="G534" s="55"/>
      <c r="H534" s="55"/>
      <c r="I534" s="55"/>
      <c r="J534" s="65"/>
      <c r="K534" s="65"/>
      <c r="L534" s="65"/>
      <c r="M534" s="65"/>
      <c r="N534" s="65"/>
      <c r="O534" s="65"/>
    </row>
    <row r="535" spans="3:15" s="1" customFormat="1" x14ac:dyDescent="0.25">
      <c r="C535" s="65"/>
      <c r="D535" s="55"/>
      <c r="E535" s="55"/>
      <c r="F535" s="55"/>
      <c r="G535" s="55"/>
      <c r="H535" s="55"/>
      <c r="I535" s="55"/>
      <c r="J535" s="65"/>
      <c r="K535" s="65"/>
      <c r="L535" s="65"/>
      <c r="M535" s="65"/>
      <c r="N535" s="65"/>
      <c r="O535" s="65"/>
    </row>
    <row r="536" spans="3:15" s="1" customFormat="1" x14ac:dyDescent="0.25">
      <c r="C536" s="65"/>
      <c r="D536" s="55"/>
      <c r="E536" s="55"/>
      <c r="F536" s="55"/>
      <c r="G536" s="55"/>
      <c r="H536" s="55"/>
      <c r="I536" s="55"/>
      <c r="J536" s="65"/>
      <c r="K536" s="65"/>
      <c r="L536" s="65"/>
      <c r="M536" s="65"/>
      <c r="N536" s="65"/>
      <c r="O536" s="65"/>
    </row>
    <row r="537" spans="3:15" s="1" customFormat="1" x14ac:dyDescent="0.25">
      <c r="C537" s="65"/>
      <c r="D537" s="55"/>
      <c r="E537" s="55"/>
      <c r="F537" s="55"/>
      <c r="G537" s="55"/>
      <c r="H537" s="55"/>
      <c r="I537" s="55"/>
      <c r="J537" s="65"/>
      <c r="K537" s="65"/>
      <c r="L537" s="65"/>
      <c r="M537" s="65"/>
      <c r="N537" s="65"/>
      <c r="O537" s="65"/>
    </row>
    <row r="538" spans="3:15" s="1" customFormat="1" x14ac:dyDescent="0.25">
      <c r="C538" s="65"/>
      <c r="D538" s="55"/>
      <c r="E538" s="55"/>
      <c r="F538" s="55"/>
      <c r="G538" s="55"/>
      <c r="H538" s="55"/>
      <c r="I538" s="55"/>
      <c r="J538" s="65"/>
      <c r="K538" s="65"/>
      <c r="L538" s="65"/>
      <c r="M538" s="65"/>
      <c r="N538" s="65"/>
      <c r="O538" s="65"/>
    </row>
    <row r="539" spans="3:15" s="1" customFormat="1" x14ac:dyDescent="0.25">
      <c r="C539" s="65"/>
      <c r="D539" s="55"/>
      <c r="E539" s="55"/>
      <c r="F539" s="55"/>
      <c r="G539" s="55"/>
      <c r="H539" s="55"/>
      <c r="I539" s="55"/>
      <c r="J539" s="65"/>
      <c r="K539" s="65"/>
      <c r="L539" s="65"/>
      <c r="M539" s="65"/>
      <c r="N539" s="65"/>
      <c r="O539" s="65"/>
    </row>
    <row r="540" spans="3:15" s="1" customFormat="1" x14ac:dyDescent="0.25">
      <c r="C540" s="65"/>
      <c r="D540" s="55"/>
      <c r="E540" s="55"/>
      <c r="F540" s="55"/>
      <c r="G540" s="55"/>
      <c r="H540" s="55"/>
      <c r="I540" s="55"/>
      <c r="J540" s="65"/>
      <c r="K540" s="65"/>
      <c r="L540" s="65"/>
      <c r="M540" s="65"/>
      <c r="N540" s="65"/>
      <c r="O540" s="65"/>
    </row>
    <row r="541" spans="3:15" s="1" customFormat="1" x14ac:dyDescent="0.25">
      <c r="C541" s="65"/>
      <c r="D541" s="55"/>
      <c r="E541" s="55"/>
      <c r="F541" s="55"/>
      <c r="G541" s="55"/>
      <c r="H541" s="55"/>
      <c r="I541" s="55"/>
      <c r="J541" s="65"/>
      <c r="K541" s="65"/>
      <c r="L541" s="65"/>
      <c r="M541" s="65"/>
      <c r="N541" s="65"/>
      <c r="O541" s="65"/>
    </row>
    <row r="542" spans="3:15" s="1" customFormat="1" x14ac:dyDescent="0.25">
      <c r="C542" s="65"/>
      <c r="D542" s="55"/>
      <c r="E542" s="55"/>
      <c r="F542" s="55"/>
      <c r="G542" s="55"/>
      <c r="H542" s="55"/>
      <c r="I542" s="55"/>
      <c r="J542" s="65"/>
      <c r="K542" s="65"/>
      <c r="L542" s="65"/>
      <c r="M542" s="65"/>
      <c r="N542" s="65"/>
      <c r="O542" s="65"/>
    </row>
    <row r="543" spans="3:15" s="1" customFormat="1" x14ac:dyDescent="0.25">
      <c r="C543" s="65"/>
      <c r="D543" s="55"/>
      <c r="E543" s="55"/>
      <c r="F543" s="55"/>
      <c r="G543" s="55"/>
      <c r="H543" s="55"/>
      <c r="I543" s="55"/>
      <c r="J543" s="65"/>
      <c r="K543" s="65"/>
      <c r="L543" s="65"/>
      <c r="M543" s="65"/>
      <c r="N543" s="65"/>
      <c r="O543" s="65"/>
    </row>
    <row r="544" spans="3:15" s="1" customFormat="1" x14ac:dyDescent="0.25">
      <c r="C544" s="65"/>
      <c r="D544" s="55"/>
      <c r="E544" s="55"/>
      <c r="F544" s="55"/>
      <c r="G544" s="55"/>
      <c r="H544" s="55"/>
      <c r="I544" s="55"/>
      <c r="J544" s="65"/>
      <c r="K544" s="65"/>
      <c r="L544" s="65"/>
      <c r="M544" s="65"/>
      <c r="N544" s="65"/>
      <c r="O544" s="65"/>
    </row>
    <row r="545" spans="3:15" s="1" customFormat="1" x14ac:dyDescent="0.25">
      <c r="C545" s="65"/>
      <c r="D545" s="55"/>
      <c r="E545" s="55"/>
      <c r="F545" s="55"/>
      <c r="G545" s="55"/>
      <c r="H545" s="55"/>
      <c r="I545" s="55"/>
      <c r="J545" s="65"/>
      <c r="K545" s="65"/>
      <c r="L545" s="65"/>
      <c r="M545" s="65"/>
      <c r="N545" s="65"/>
      <c r="O545" s="65"/>
    </row>
    <row r="546" spans="3:15" s="1" customFormat="1" x14ac:dyDescent="0.25">
      <c r="C546" s="65"/>
      <c r="D546" s="55"/>
      <c r="E546" s="55"/>
      <c r="F546" s="55"/>
      <c r="G546" s="55"/>
      <c r="H546" s="55"/>
      <c r="I546" s="55"/>
      <c r="J546" s="65"/>
      <c r="K546" s="65"/>
      <c r="L546" s="65"/>
      <c r="M546" s="65"/>
      <c r="N546" s="65"/>
      <c r="O546" s="65"/>
    </row>
    <row r="547" spans="3:15" s="1" customFormat="1" x14ac:dyDescent="0.25">
      <c r="C547" s="65"/>
      <c r="D547" s="55"/>
      <c r="E547" s="55"/>
      <c r="F547" s="55"/>
      <c r="G547" s="55"/>
      <c r="H547" s="55"/>
      <c r="I547" s="55"/>
      <c r="J547" s="65"/>
      <c r="K547" s="65"/>
      <c r="L547" s="65"/>
      <c r="M547" s="65"/>
      <c r="N547" s="65"/>
      <c r="O547" s="65"/>
    </row>
    <row r="548" spans="3:15" s="1" customFormat="1" x14ac:dyDescent="0.25">
      <c r="C548" s="65"/>
      <c r="D548" s="55"/>
      <c r="E548" s="55"/>
      <c r="F548" s="55"/>
      <c r="G548" s="55"/>
      <c r="H548" s="55"/>
      <c r="I548" s="55"/>
      <c r="J548" s="65"/>
      <c r="K548" s="65"/>
      <c r="L548" s="65"/>
      <c r="M548" s="65"/>
      <c r="N548" s="65"/>
      <c r="O548" s="65"/>
    </row>
    <row r="549" spans="3:15" s="1" customFormat="1" x14ac:dyDescent="0.25">
      <c r="C549" s="65"/>
      <c r="D549" s="55"/>
      <c r="E549" s="55"/>
      <c r="F549" s="55"/>
      <c r="G549" s="55"/>
      <c r="H549" s="55"/>
      <c r="I549" s="55"/>
      <c r="J549" s="65"/>
      <c r="K549" s="65"/>
      <c r="L549" s="65"/>
      <c r="M549" s="65"/>
      <c r="N549" s="65"/>
      <c r="O549" s="65"/>
    </row>
    <row r="550" spans="3:15" s="1" customFormat="1" x14ac:dyDescent="0.25">
      <c r="C550" s="65"/>
      <c r="D550" s="55"/>
      <c r="E550" s="55"/>
      <c r="F550" s="55"/>
      <c r="G550" s="55"/>
      <c r="H550" s="55"/>
      <c r="I550" s="55"/>
      <c r="J550" s="65"/>
      <c r="K550" s="65"/>
      <c r="L550" s="65"/>
      <c r="M550" s="65"/>
      <c r="N550" s="65"/>
      <c r="O550" s="65"/>
    </row>
    <row r="551" spans="3:15" s="1" customFormat="1" x14ac:dyDescent="0.25">
      <c r="C551" s="65"/>
      <c r="D551" s="55"/>
      <c r="E551" s="55"/>
      <c r="F551" s="55"/>
      <c r="G551" s="55"/>
      <c r="H551" s="55"/>
      <c r="I551" s="55"/>
      <c r="J551" s="65"/>
      <c r="K551" s="65"/>
      <c r="L551" s="65"/>
      <c r="M551" s="65"/>
      <c r="N551" s="65"/>
      <c r="O551" s="65"/>
    </row>
    <row r="552" spans="3:15" s="1" customFormat="1" x14ac:dyDescent="0.25">
      <c r="C552" s="65"/>
      <c r="D552" s="55"/>
      <c r="E552" s="55"/>
      <c r="F552" s="55"/>
      <c r="G552" s="55"/>
      <c r="H552" s="55"/>
      <c r="I552" s="55"/>
      <c r="J552" s="65"/>
      <c r="K552" s="65"/>
      <c r="L552" s="65"/>
      <c r="M552" s="65"/>
      <c r="N552" s="65"/>
      <c r="O552" s="65"/>
    </row>
    <row r="553" spans="3:15" s="1" customFormat="1" x14ac:dyDescent="0.25">
      <c r="C553" s="65"/>
      <c r="D553" s="55"/>
      <c r="E553" s="55"/>
      <c r="F553" s="55"/>
      <c r="G553" s="55"/>
      <c r="H553" s="55"/>
      <c r="I553" s="55"/>
      <c r="J553" s="65"/>
      <c r="K553" s="65"/>
      <c r="L553" s="65"/>
      <c r="M553" s="65"/>
      <c r="N553" s="65"/>
      <c r="O553" s="65"/>
    </row>
    <row r="554" spans="3:15" s="1" customFormat="1" x14ac:dyDescent="0.25">
      <c r="C554" s="65"/>
      <c r="D554" s="55"/>
      <c r="E554" s="55"/>
      <c r="F554" s="55"/>
      <c r="G554" s="55"/>
      <c r="H554" s="55"/>
      <c r="I554" s="55"/>
      <c r="J554" s="65"/>
      <c r="K554" s="65"/>
      <c r="L554" s="65"/>
      <c r="M554" s="65"/>
      <c r="N554" s="65"/>
      <c r="O554" s="65"/>
    </row>
    <row r="555" spans="3:15" s="1" customFormat="1" x14ac:dyDescent="0.25">
      <c r="C555" s="65"/>
      <c r="D555" s="55"/>
      <c r="E555" s="55"/>
      <c r="F555" s="55"/>
      <c r="G555" s="55"/>
      <c r="H555" s="55"/>
      <c r="I555" s="55"/>
      <c r="J555" s="65"/>
      <c r="K555" s="65"/>
      <c r="L555" s="65"/>
      <c r="M555" s="65"/>
      <c r="N555" s="65"/>
      <c r="O555" s="65"/>
    </row>
    <row r="556" spans="3:15" s="1" customFormat="1" x14ac:dyDescent="0.25">
      <c r="C556" s="65"/>
      <c r="D556" s="55"/>
      <c r="E556" s="55"/>
      <c r="F556" s="55"/>
      <c r="G556" s="55"/>
      <c r="H556" s="55"/>
      <c r="I556" s="55"/>
      <c r="J556" s="65"/>
      <c r="K556" s="65"/>
      <c r="L556" s="65"/>
      <c r="M556" s="65"/>
      <c r="N556" s="65"/>
      <c r="O556" s="65"/>
    </row>
    <row r="557" spans="3:15" s="1" customFormat="1" x14ac:dyDescent="0.25">
      <c r="C557" s="65"/>
      <c r="D557" s="55"/>
      <c r="E557" s="55"/>
      <c r="F557" s="55"/>
      <c r="G557" s="55"/>
      <c r="H557" s="55"/>
      <c r="I557" s="55"/>
      <c r="J557" s="65"/>
      <c r="K557" s="65"/>
      <c r="L557" s="65"/>
      <c r="M557" s="65"/>
      <c r="N557" s="65"/>
      <c r="O557" s="65"/>
    </row>
    <row r="558" spans="3:15" s="1" customFormat="1" x14ac:dyDescent="0.25">
      <c r="C558" s="65"/>
      <c r="D558" s="55"/>
      <c r="E558" s="55"/>
      <c r="F558" s="55"/>
      <c r="G558" s="55"/>
      <c r="H558" s="55"/>
      <c r="I558" s="55"/>
      <c r="J558" s="65"/>
      <c r="K558" s="65"/>
      <c r="L558" s="65"/>
      <c r="M558" s="65"/>
      <c r="N558" s="65"/>
      <c r="O558" s="65"/>
    </row>
    <row r="559" spans="3:15" s="1" customFormat="1" x14ac:dyDescent="0.25">
      <c r="C559" s="65"/>
      <c r="D559" s="55"/>
      <c r="E559" s="55"/>
      <c r="F559" s="55"/>
      <c r="G559" s="55"/>
      <c r="H559" s="55"/>
      <c r="I559" s="55"/>
      <c r="J559" s="65"/>
      <c r="K559" s="65"/>
      <c r="L559" s="65"/>
      <c r="M559" s="65"/>
      <c r="N559" s="65"/>
      <c r="O559" s="65"/>
    </row>
    <row r="560" spans="3:15" s="1" customFormat="1" x14ac:dyDescent="0.25">
      <c r="C560" s="65"/>
      <c r="D560" s="55"/>
      <c r="E560" s="55"/>
      <c r="F560" s="55"/>
      <c r="G560" s="55"/>
      <c r="H560" s="55"/>
      <c r="I560" s="55"/>
      <c r="J560" s="65"/>
      <c r="K560" s="65"/>
      <c r="L560" s="65"/>
      <c r="M560" s="65"/>
      <c r="N560" s="65"/>
      <c r="O560" s="65"/>
    </row>
    <row r="561" spans="3:15" s="1" customFormat="1" x14ac:dyDescent="0.25">
      <c r="C561" s="65"/>
      <c r="D561" s="55"/>
      <c r="E561" s="55"/>
      <c r="F561" s="55"/>
      <c r="G561" s="55"/>
      <c r="H561" s="55"/>
      <c r="I561" s="55"/>
      <c r="J561" s="65"/>
      <c r="K561" s="65"/>
      <c r="L561" s="65"/>
      <c r="M561" s="65"/>
      <c r="N561" s="65"/>
      <c r="O561" s="65"/>
    </row>
    <row r="562" spans="3:15" s="1" customFormat="1" x14ac:dyDescent="0.25">
      <c r="C562" s="65"/>
      <c r="D562" s="55"/>
      <c r="E562" s="55"/>
      <c r="F562" s="55"/>
      <c r="G562" s="55"/>
      <c r="H562" s="55"/>
      <c r="I562" s="55"/>
      <c r="J562" s="65"/>
      <c r="K562" s="65"/>
      <c r="L562" s="65"/>
      <c r="M562" s="65"/>
      <c r="N562" s="65"/>
      <c r="O562" s="65"/>
    </row>
    <row r="563" spans="3:15" s="1" customFormat="1" x14ac:dyDescent="0.25">
      <c r="C563" s="65"/>
      <c r="D563" s="55"/>
      <c r="E563" s="55"/>
      <c r="F563" s="55"/>
      <c r="G563" s="55"/>
      <c r="H563" s="55"/>
      <c r="I563" s="55"/>
      <c r="J563" s="65"/>
      <c r="K563" s="65"/>
      <c r="L563" s="65"/>
      <c r="M563" s="65"/>
      <c r="N563" s="65"/>
      <c r="O563" s="65"/>
    </row>
    <row r="564" spans="3:15" s="1" customFormat="1" x14ac:dyDescent="0.25">
      <c r="C564" s="65"/>
      <c r="D564" s="55"/>
      <c r="E564" s="55"/>
      <c r="F564" s="55"/>
      <c r="G564" s="55"/>
      <c r="H564" s="55"/>
      <c r="I564" s="55"/>
      <c r="J564" s="65"/>
      <c r="K564" s="65"/>
      <c r="L564" s="65"/>
      <c r="M564" s="65"/>
      <c r="N564" s="65"/>
      <c r="O564" s="65"/>
    </row>
    <row r="565" spans="3:15" s="1" customFormat="1" x14ac:dyDescent="0.25">
      <c r="C565" s="65"/>
      <c r="D565" s="55"/>
      <c r="E565" s="55"/>
      <c r="F565" s="55"/>
      <c r="G565" s="55"/>
      <c r="H565" s="55"/>
      <c r="I565" s="55"/>
      <c r="J565" s="65"/>
      <c r="K565" s="65"/>
      <c r="L565" s="65"/>
      <c r="M565" s="65"/>
      <c r="N565" s="65"/>
      <c r="O565" s="65"/>
    </row>
    <row r="566" spans="3:15" s="1" customFormat="1" x14ac:dyDescent="0.25">
      <c r="C566" s="65"/>
      <c r="D566" s="55"/>
      <c r="E566" s="55"/>
      <c r="F566" s="55"/>
      <c r="G566" s="55"/>
      <c r="H566" s="55"/>
      <c r="I566" s="55"/>
      <c r="J566" s="65"/>
      <c r="K566" s="65"/>
      <c r="L566" s="65"/>
      <c r="M566" s="65"/>
      <c r="N566" s="65"/>
      <c r="O566" s="65"/>
    </row>
    <row r="567" spans="3:15" s="1" customFormat="1" x14ac:dyDescent="0.25">
      <c r="C567" s="65"/>
      <c r="D567" s="55"/>
      <c r="E567" s="55"/>
      <c r="F567" s="55"/>
      <c r="G567" s="55"/>
      <c r="H567" s="55"/>
      <c r="I567" s="55"/>
      <c r="J567" s="65"/>
      <c r="K567" s="65"/>
      <c r="L567" s="65"/>
      <c r="M567" s="65"/>
      <c r="N567" s="65"/>
      <c r="O567" s="65"/>
    </row>
    <row r="568" spans="3:15" s="1" customFormat="1" x14ac:dyDescent="0.25">
      <c r="C568" s="65"/>
      <c r="D568" s="55"/>
      <c r="E568" s="55"/>
      <c r="F568" s="55"/>
      <c r="G568" s="55"/>
      <c r="H568" s="55"/>
      <c r="I568" s="55"/>
      <c r="J568" s="65"/>
      <c r="K568" s="65"/>
      <c r="L568" s="65"/>
      <c r="M568" s="65"/>
      <c r="N568" s="65"/>
      <c r="O568" s="65"/>
    </row>
    <row r="569" spans="3:15" s="1" customFormat="1" x14ac:dyDescent="0.25">
      <c r="C569" s="65"/>
      <c r="D569" s="55"/>
      <c r="E569" s="55"/>
      <c r="F569" s="55"/>
      <c r="G569" s="55"/>
      <c r="H569" s="55"/>
      <c r="I569" s="55"/>
      <c r="J569" s="65"/>
      <c r="K569" s="65"/>
      <c r="L569" s="65"/>
      <c r="M569" s="65"/>
      <c r="N569" s="65"/>
      <c r="O569" s="65"/>
    </row>
    <row r="570" spans="3:15" s="1" customFormat="1" x14ac:dyDescent="0.25">
      <c r="C570" s="65"/>
      <c r="D570" s="55"/>
      <c r="E570" s="55"/>
      <c r="F570" s="55"/>
      <c r="G570" s="55"/>
      <c r="H570" s="55"/>
      <c r="I570" s="55"/>
      <c r="J570" s="65"/>
      <c r="K570" s="65"/>
      <c r="L570" s="65"/>
      <c r="M570" s="65"/>
      <c r="N570" s="65"/>
      <c r="O570" s="65"/>
    </row>
    <row r="571" spans="3:15" s="1" customFormat="1" x14ac:dyDescent="0.25">
      <c r="C571" s="65"/>
      <c r="D571" s="55"/>
      <c r="E571" s="55"/>
      <c r="F571" s="55"/>
      <c r="G571" s="55"/>
      <c r="H571" s="55"/>
      <c r="I571" s="55"/>
      <c r="J571" s="65"/>
      <c r="K571" s="65"/>
      <c r="L571" s="65"/>
      <c r="M571" s="65"/>
      <c r="N571" s="65"/>
      <c r="O571" s="65"/>
    </row>
    <row r="572" spans="3:15" s="1" customFormat="1" x14ac:dyDescent="0.25">
      <c r="C572" s="65"/>
      <c r="D572" s="55"/>
      <c r="E572" s="55"/>
      <c r="F572" s="55"/>
      <c r="G572" s="55"/>
      <c r="H572" s="55"/>
      <c r="I572" s="55"/>
      <c r="J572" s="65"/>
      <c r="K572" s="65"/>
      <c r="L572" s="65"/>
      <c r="M572" s="65"/>
      <c r="N572" s="65"/>
      <c r="O572" s="65"/>
    </row>
    <row r="573" spans="3:15" s="1" customFormat="1" x14ac:dyDescent="0.25">
      <c r="C573" s="65"/>
      <c r="D573" s="55"/>
      <c r="E573" s="55"/>
      <c r="F573" s="55"/>
      <c r="G573" s="55"/>
      <c r="H573" s="55"/>
      <c r="I573" s="55"/>
      <c r="J573" s="65"/>
      <c r="K573" s="65"/>
      <c r="L573" s="65"/>
      <c r="M573" s="65"/>
      <c r="N573" s="65"/>
      <c r="O573" s="65"/>
    </row>
    <row r="574" spans="3:15" s="1" customFormat="1" x14ac:dyDescent="0.25">
      <c r="C574" s="65"/>
      <c r="D574" s="55"/>
      <c r="E574" s="55"/>
      <c r="F574" s="55"/>
      <c r="G574" s="55"/>
      <c r="H574" s="55"/>
      <c r="I574" s="55"/>
      <c r="J574" s="65"/>
      <c r="K574" s="65"/>
      <c r="L574" s="65"/>
      <c r="M574" s="65"/>
      <c r="N574" s="65"/>
      <c r="O574" s="65"/>
    </row>
    <row r="575" spans="3:15" s="1" customFormat="1" x14ac:dyDescent="0.25">
      <c r="C575" s="65"/>
      <c r="D575" s="55"/>
      <c r="E575" s="55"/>
      <c r="F575" s="55"/>
      <c r="G575" s="55"/>
      <c r="H575" s="55"/>
      <c r="I575" s="55"/>
      <c r="J575" s="65"/>
      <c r="K575" s="65"/>
      <c r="L575" s="65"/>
      <c r="M575" s="65"/>
      <c r="N575" s="65"/>
      <c r="O575" s="65"/>
    </row>
    <row r="576" spans="3:15" s="1" customFormat="1" x14ac:dyDescent="0.25">
      <c r="C576" s="65"/>
      <c r="D576" s="55"/>
      <c r="E576" s="55"/>
      <c r="F576" s="55"/>
      <c r="G576" s="55"/>
      <c r="H576" s="55"/>
      <c r="I576" s="55"/>
      <c r="J576" s="65"/>
      <c r="K576" s="65"/>
      <c r="L576" s="65"/>
      <c r="M576" s="65"/>
      <c r="N576" s="65"/>
      <c r="O576" s="65"/>
    </row>
    <row r="577" spans="3:15" s="1" customFormat="1" x14ac:dyDescent="0.25">
      <c r="C577" s="65"/>
      <c r="D577" s="55"/>
      <c r="E577" s="55"/>
      <c r="F577" s="55"/>
      <c r="G577" s="55"/>
      <c r="H577" s="55"/>
      <c r="I577" s="55"/>
      <c r="J577" s="65"/>
      <c r="K577" s="65"/>
      <c r="L577" s="65"/>
      <c r="M577" s="65"/>
      <c r="N577" s="65"/>
      <c r="O577" s="65"/>
    </row>
    <row r="578" spans="3:15" s="1" customFormat="1" x14ac:dyDescent="0.25">
      <c r="C578" s="65"/>
      <c r="D578" s="55"/>
      <c r="E578" s="55"/>
      <c r="F578" s="55"/>
      <c r="G578" s="55"/>
      <c r="H578" s="55"/>
      <c r="I578" s="55"/>
      <c r="J578" s="65"/>
      <c r="K578" s="65"/>
      <c r="L578" s="65"/>
      <c r="M578" s="65"/>
      <c r="N578" s="65"/>
      <c r="O578" s="65"/>
    </row>
    <row r="579" spans="3:15" s="1" customFormat="1" x14ac:dyDescent="0.25">
      <c r="C579" s="65"/>
      <c r="D579" s="55"/>
      <c r="E579" s="55"/>
      <c r="F579" s="55"/>
      <c r="G579" s="55"/>
      <c r="H579" s="55"/>
      <c r="I579" s="55"/>
      <c r="J579" s="65"/>
      <c r="K579" s="65"/>
      <c r="L579" s="65"/>
      <c r="M579" s="65"/>
      <c r="N579" s="65"/>
      <c r="O579" s="65"/>
    </row>
    <row r="580" spans="3:15" s="1" customFormat="1" x14ac:dyDescent="0.25">
      <c r="C580" s="65"/>
      <c r="D580" s="55"/>
      <c r="E580" s="55"/>
      <c r="F580" s="55"/>
      <c r="G580" s="55"/>
      <c r="H580" s="55"/>
      <c r="I580" s="55"/>
      <c r="J580" s="65"/>
      <c r="K580" s="65"/>
      <c r="L580" s="65"/>
      <c r="M580" s="65"/>
      <c r="N580" s="65"/>
      <c r="O580" s="65"/>
    </row>
    <row r="581" spans="3:15" s="1" customFormat="1" x14ac:dyDescent="0.25">
      <c r="C581" s="65"/>
      <c r="D581" s="55"/>
      <c r="E581" s="55"/>
      <c r="F581" s="55"/>
      <c r="G581" s="55"/>
      <c r="H581" s="55"/>
      <c r="I581" s="55"/>
      <c r="J581" s="65"/>
      <c r="K581" s="65"/>
      <c r="L581" s="65"/>
      <c r="M581" s="65"/>
      <c r="N581" s="65"/>
      <c r="O581" s="65"/>
    </row>
    <row r="582" spans="3:15" s="1" customFormat="1" x14ac:dyDescent="0.25">
      <c r="C582" s="65"/>
      <c r="D582" s="55"/>
      <c r="E582" s="55"/>
      <c r="F582" s="55"/>
      <c r="G582" s="55"/>
      <c r="H582" s="55"/>
      <c r="I582" s="55"/>
      <c r="J582" s="65"/>
      <c r="K582" s="65"/>
      <c r="L582" s="65"/>
      <c r="M582" s="65"/>
      <c r="N582" s="65"/>
      <c r="O582" s="65"/>
    </row>
    <row r="583" spans="3:15" s="1" customFormat="1" x14ac:dyDescent="0.25">
      <c r="C583" s="65"/>
      <c r="D583" s="55"/>
      <c r="E583" s="55"/>
      <c r="F583" s="55"/>
      <c r="G583" s="55"/>
      <c r="H583" s="55"/>
      <c r="I583" s="55"/>
      <c r="J583" s="65"/>
      <c r="K583" s="65"/>
      <c r="L583" s="65"/>
      <c r="M583" s="65"/>
      <c r="N583" s="65"/>
      <c r="O583" s="65"/>
    </row>
    <row r="584" spans="3:15" s="1" customFormat="1" x14ac:dyDescent="0.25">
      <c r="C584" s="65"/>
      <c r="D584" s="55"/>
      <c r="E584" s="55"/>
      <c r="F584" s="55"/>
      <c r="G584" s="55"/>
      <c r="H584" s="55"/>
      <c r="I584" s="55"/>
      <c r="J584" s="65"/>
      <c r="K584" s="65"/>
      <c r="L584" s="65"/>
      <c r="M584" s="65"/>
      <c r="N584" s="65"/>
      <c r="O584" s="65"/>
    </row>
    <row r="585" spans="3:15" s="1" customFormat="1" x14ac:dyDescent="0.25">
      <c r="C585" s="65"/>
      <c r="D585" s="55"/>
      <c r="E585" s="55"/>
      <c r="F585" s="55"/>
      <c r="G585" s="55"/>
      <c r="H585" s="55"/>
      <c r="I585" s="55"/>
      <c r="J585" s="65"/>
      <c r="K585" s="65"/>
      <c r="L585" s="65"/>
      <c r="M585" s="65"/>
      <c r="N585" s="65"/>
      <c r="O585" s="65"/>
    </row>
    <row r="586" spans="3:15" s="1" customFormat="1" x14ac:dyDescent="0.25">
      <c r="C586" s="65"/>
      <c r="D586" s="55"/>
      <c r="E586" s="55"/>
      <c r="F586" s="55"/>
      <c r="G586" s="55"/>
      <c r="H586" s="55"/>
      <c r="I586" s="55"/>
      <c r="J586" s="65"/>
      <c r="K586" s="65"/>
      <c r="L586" s="65"/>
      <c r="M586" s="65"/>
      <c r="N586" s="65"/>
      <c r="O586" s="65"/>
    </row>
    <row r="587" spans="3:15" s="1" customFormat="1" x14ac:dyDescent="0.25">
      <c r="C587" s="65"/>
      <c r="D587" s="55"/>
      <c r="E587" s="55"/>
      <c r="F587" s="55"/>
      <c r="G587" s="55"/>
      <c r="H587" s="55"/>
      <c r="I587" s="55"/>
      <c r="J587" s="65"/>
      <c r="K587" s="65"/>
      <c r="L587" s="65"/>
      <c r="M587" s="65"/>
      <c r="N587" s="65"/>
      <c r="O587" s="65"/>
    </row>
    <row r="588" spans="3:15" s="1" customFormat="1" x14ac:dyDescent="0.25">
      <c r="C588" s="65"/>
      <c r="D588" s="55"/>
      <c r="E588" s="55"/>
      <c r="F588" s="55"/>
      <c r="G588" s="55"/>
      <c r="H588" s="55"/>
      <c r="I588" s="55"/>
      <c r="J588" s="65"/>
      <c r="K588" s="65"/>
      <c r="L588" s="65"/>
      <c r="M588" s="65"/>
      <c r="N588" s="65"/>
      <c r="O588" s="65"/>
    </row>
    <row r="589" spans="3:15" s="1" customFormat="1" x14ac:dyDescent="0.25">
      <c r="C589" s="65"/>
      <c r="D589" s="55"/>
      <c r="E589" s="55"/>
      <c r="F589" s="55"/>
      <c r="G589" s="55"/>
      <c r="H589" s="55"/>
      <c r="I589" s="55"/>
      <c r="J589" s="65"/>
      <c r="K589" s="65"/>
      <c r="L589" s="65"/>
      <c r="M589" s="65"/>
      <c r="N589" s="65"/>
      <c r="O589" s="65"/>
    </row>
    <row r="590" spans="3:15" s="1" customFormat="1" x14ac:dyDescent="0.25">
      <c r="C590" s="65"/>
      <c r="D590" s="55"/>
      <c r="E590" s="55"/>
      <c r="F590" s="55"/>
      <c r="G590" s="55"/>
      <c r="H590" s="55"/>
      <c r="I590" s="55"/>
      <c r="J590" s="65"/>
      <c r="K590" s="65"/>
      <c r="L590" s="65"/>
      <c r="M590" s="65"/>
      <c r="N590" s="65"/>
      <c r="O590" s="65"/>
    </row>
    <row r="591" spans="3:15" s="1" customFormat="1" x14ac:dyDescent="0.25">
      <c r="C591" s="65"/>
      <c r="D591" s="55"/>
      <c r="E591" s="55"/>
      <c r="F591" s="55"/>
      <c r="G591" s="55"/>
      <c r="H591" s="55"/>
      <c r="I591" s="55"/>
      <c r="J591" s="65"/>
      <c r="K591" s="65"/>
      <c r="L591" s="65"/>
      <c r="M591" s="65"/>
      <c r="N591" s="65"/>
      <c r="O591" s="65"/>
    </row>
    <row r="592" spans="3:15" s="1" customFormat="1" x14ac:dyDescent="0.25">
      <c r="C592" s="65"/>
      <c r="D592" s="55"/>
      <c r="E592" s="55"/>
      <c r="F592" s="55"/>
      <c r="G592" s="55"/>
      <c r="H592" s="55"/>
      <c r="I592" s="55"/>
      <c r="J592" s="65"/>
      <c r="K592" s="65"/>
      <c r="L592" s="65"/>
      <c r="M592" s="65"/>
      <c r="N592" s="65"/>
      <c r="O592" s="65"/>
    </row>
    <row r="593" spans="3:15" s="1" customFormat="1" x14ac:dyDescent="0.25">
      <c r="C593" s="65"/>
      <c r="D593" s="55"/>
      <c r="E593" s="55"/>
      <c r="F593" s="55"/>
      <c r="G593" s="55"/>
      <c r="H593" s="55"/>
      <c r="I593" s="55"/>
      <c r="J593" s="65"/>
      <c r="K593" s="65"/>
      <c r="L593" s="65"/>
      <c r="M593" s="65"/>
      <c r="N593" s="65"/>
      <c r="O593" s="65"/>
    </row>
    <row r="594" spans="3:15" s="1" customFormat="1" x14ac:dyDescent="0.25">
      <c r="C594" s="65"/>
      <c r="D594" s="55"/>
      <c r="E594" s="55"/>
      <c r="F594" s="55"/>
      <c r="G594" s="55"/>
      <c r="H594" s="55"/>
      <c r="I594" s="55"/>
      <c r="J594" s="65"/>
      <c r="K594" s="65"/>
      <c r="L594" s="65"/>
      <c r="M594" s="65"/>
      <c r="N594" s="65"/>
      <c r="O594" s="65"/>
    </row>
    <row r="595" spans="3:15" s="1" customFormat="1" x14ac:dyDescent="0.25">
      <c r="C595" s="65"/>
      <c r="D595" s="55"/>
      <c r="E595" s="55"/>
      <c r="F595" s="55"/>
      <c r="G595" s="55"/>
      <c r="H595" s="55"/>
      <c r="I595" s="55"/>
      <c r="J595" s="65"/>
      <c r="K595" s="65"/>
      <c r="L595" s="65"/>
      <c r="M595" s="65"/>
      <c r="N595" s="65"/>
      <c r="O595" s="65"/>
    </row>
    <row r="596" spans="3:15" s="1" customFormat="1" x14ac:dyDescent="0.25">
      <c r="C596" s="65"/>
      <c r="D596" s="55"/>
      <c r="E596" s="55"/>
      <c r="F596" s="55"/>
      <c r="G596" s="55"/>
      <c r="H596" s="55"/>
      <c r="I596" s="55"/>
      <c r="J596" s="65"/>
      <c r="K596" s="65"/>
      <c r="L596" s="65"/>
      <c r="M596" s="65"/>
      <c r="N596" s="65"/>
      <c r="O596" s="65"/>
    </row>
    <row r="597" spans="3:15" s="1" customFormat="1" x14ac:dyDescent="0.25">
      <c r="C597" s="65"/>
      <c r="D597" s="55"/>
      <c r="E597" s="55"/>
      <c r="F597" s="55"/>
      <c r="G597" s="55"/>
      <c r="H597" s="55"/>
      <c r="I597" s="55"/>
      <c r="J597" s="65"/>
      <c r="K597" s="65"/>
      <c r="L597" s="65"/>
      <c r="M597" s="65"/>
      <c r="N597" s="65"/>
      <c r="O597" s="65"/>
    </row>
    <row r="598" spans="3:15" s="1" customFormat="1" x14ac:dyDescent="0.25">
      <c r="C598" s="65"/>
      <c r="D598" s="55"/>
      <c r="E598" s="55"/>
      <c r="F598" s="55"/>
      <c r="G598" s="55"/>
      <c r="H598" s="55"/>
      <c r="I598" s="55"/>
      <c r="J598" s="65"/>
      <c r="K598" s="65"/>
      <c r="L598" s="65"/>
      <c r="M598" s="65"/>
      <c r="N598" s="65"/>
      <c r="O598" s="65"/>
    </row>
    <row r="599" spans="3:15" s="1" customFormat="1" x14ac:dyDescent="0.25">
      <c r="C599" s="65"/>
      <c r="D599" s="55"/>
      <c r="E599" s="55"/>
      <c r="F599" s="55"/>
      <c r="G599" s="55"/>
      <c r="H599" s="55"/>
      <c r="I599" s="55"/>
      <c r="J599" s="65"/>
      <c r="K599" s="65"/>
      <c r="L599" s="65"/>
      <c r="M599" s="65"/>
      <c r="N599" s="65"/>
      <c r="O599" s="65"/>
    </row>
    <row r="600" spans="3:15" s="1" customFormat="1" x14ac:dyDescent="0.25">
      <c r="C600" s="65"/>
      <c r="D600" s="55"/>
      <c r="E600" s="55"/>
      <c r="F600" s="55"/>
      <c r="G600" s="55"/>
      <c r="H600" s="55"/>
      <c r="I600" s="55"/>
      <c r="J600" s="65"/>
      <c r="K600" s="65"/>
      <c r="L600" s="65"/>
      <c r="M600" s="65"/>
      <c r="N600" s="65"/>
      <c r="O600" s="65"/>
    </row>
    <row r="601" spans="3:15" s="1" customFormat="1" x14ac:dyDescent="0.25">
      <c r="C601" s="65"/>
      <c r="D601" s="55"/>
      <c r="E601" s="55"/>
      <c r="F601" s="55"/>
      <c r="G601" s="55"/>
      <c r="H601" s="55"/>
      <c r="I601" s="55"/>
      <c r="J601" s="65"/>
      <c r="K601" s="65"/>
      <c r="L601" s="65"/>
      <c r="M601" s="65"/>
      <c r="N601" s="65"/>
      <c r="O601" s="65"/>
    </row>
    <row r="602" spans="3:15" s="1" customFormat="1" x14ac:dyDescent="0.25">
      <c r="C602" s="65"/>
      <c r="D602" s="55"/>
      <c r="E602" s="55"/>
      <c r="F602" s="55"/>
      <c r="G602" s="55"/>
      <c r="H602" s="55"/>
      <c r="I602" s="55"/>
      <c r="J602" s="65"/>
      <c r="K602" s="65"/>
      <c r="L602" s="65"/>
      <c r="M602" s="65"/>
      <c r="N602" s="65"/>
      <c r="O602" s="65"/>
    </row>
    <row r="603" spans="3:15" s="1" customFormat="1" x14ac:dyDescent="0.25">
      <c r="C603" s="65"/>
      <c r="D603" s="55"/>
      <c r="E603" s="55"/>
      <c r="F603" s="55"/>
      <c r="G603" s="55"/>
      <c r="H603" s="55"/>
      <c r="I603" s="55"/>
      <c r="J603" s="65"/>
      <c r="K603" s="65"/>
      <c r="L603" s="65"/>
      <c r="M603" s="65"/>
      <c r="N603" s="65"/>
      <c r="O603" s="65"/>
    </row>
    <row r="604" spans="3:15" s="1" customFormat="1" x14ac:dyDescent="0.25">
      <c r="C604" s="65"/>
      <c r="D604" s="55"/>
      <c r="E604" s="55"/>
      <c r="F604" s="55"/>
      <c r="G604" s="55"/>
      <c r="H604" s="55"/>
      <c r="I604" s="55"/>
      <c r="J604" s="65"/>
      <c r="K604" s="65"/>
      <c r="L604" s="65"/>
      <c r="M604" s="65"/>
      <c r="N604" s="65"/>
      <c r="O604" s="65"/>
    </row>
    <row r="605" spans="3:15" s="1" customFormat="1" x14ac:dyDescent="0.25">
      <c r="C605" s="65"/>
      <c r="D605" s="55"/>
      <c r="E605" s="55"/>
      <c r="F605" s="55"/>
      <c r="G605" s="55"/>
      <c r="H605" s="55"/>
      <c r="I605" s="55"/>
      <c r="J605" s="65"/>
      <c r="K605" s="65"/>
      <c r="L605" s="65"/>
      <c r="M605" s="65"/>
      <c r="N605" s="65"/>
      <c r="O605" s="65"/>
    </row>
    <row r="606" spans="3:15" s="1" customFormat="1" x14ac:dyDescent="0.25">
      <c r="C606" s="65"/>
      <c r="D606" s="55"/>
      <c r="E606" s="55"/>
      <c r="F606" s="55"/>
      <c r="G606" s="55"/>
      <c r="H606" s="55"/>
      <c r="I606" s="55"/>
      <c r="J606" s="65"/>
      <c r="K606" s="65"/>
      <c r="L606" s="65"/>
      <c r="M606" s="65"/>
      <c r="N606" s="65"/>
      <c r="O606" s="65"/>
    </row>
    <row r="607" spans="3:15" s="1" customFormat="1" x14ac:dyDescent="0.25">
      <c r="C607" s="65"/>
      <c r="D607" s="55"/>
      <c r="E607" s="55"/>
      <c r="F607" s="55"/>
      <c r="G607" s="55"/>
      <c r="H607" s="55"/>
      <c r="I607" s="55"/>
      <c r="J607" s="65"/>
      <c r="K607" s="65"/>
      <c r="L607" s="65"/>
      <c r="M607" s="65"/>
      <c r="N607" s="65"/>
      <c r="O607" s="65"/>
    </row>
    <row r="608" spans="3:15" s="1" customFormat="1" x14ac:dyDescent="0.25">
      <c r="C608" s="65"/>
      <c r="D608" s="55"/>
      <c r="E608" s="55"/>
      <c r="F608" s="55"/>
      <c r="G608" s="55"/>
      <c r="H608" s="55"/>
      <c r="I608" s="55"/>
      <c r="J608" s="65"/>
      <c r="K608" s="65"/>
      <c r="L608" s="65"/>
      <c r="M608" s="65"/>
      <c r="N608" s="65"/>
      <c r="O608" s="65"/>
    </row>
    <row r="609" spans="3:15" s="1" customFormat="1" x14ac:dyDescent="0.25">
      <c r="C609" s="65"/>
      <c r="D609" s="55"/>
      <c r="E609" s="55"/>
      <c r="F609" s="55"/>
      <c r="G609" s="55"/>
      <c r="H609" s="55"/>
      <c r="I609" s="55"/>
      <c r="J609" s="65"/>
      <c r="K609" s="65"/>
      <c r="L609" s="65"/>
      <c r="M609" s="65"/>
      <c r="N609" s="65"/>
      <c r="O609" s="65"/>
    </row>
    <row r="610" spans="3:15" s="1" customFormat="1" x14ac:dyDescent="0.25">
      <c r="C610" s="65"/>
      <c r="D610" s="55"/>
      <c r="E610" s="55"/>
      <c r="F610" s="55"/>
      <c r="G610" s="55"/>
      <c r="H610" s="55"/>
      <c r="I610" s="55"/>
      <c r="J610" s="65"/>
      <c r="K610" s="65"/>
      <c r="L610" s="65"/>
      <c r="M610" s="65"/>
      <c r="N610" s="65"/>
      <c r="O610" s="65"/>
    </row>
    <row r="611" spans="3:15" s="1" customFormat="1" x14ac:dyDescent="0.25">
      <c r="C611" s="65"/>
      <c r="D611" s="55"/>
      <c r="E611" s="55"/>
      <c r="F611" s="55"/>
      <c r="G611" s="55"/>
      <c r="H611" s="55"/>
      <c r="I611" s="55"/>
      <c r="J611" s="65"/>
      <c r="K611" s="65"/>
      <c r="L611" s="65"/>
      <c r="M611" s="65"/>
      <c r="N611" s="65"/>
      <c r="O611" s="65"/>
    </row>
    <row r="612" spans="3:15" s="1" customFormat="1" x14ac:dyDescent="0.25">
      <c r="C612" s="65"/>
      <c r="D612" s="55"/>
      <c r="E612" s="55"/>
      <c r="F612" s="55"/>
      <c r="G612" s="55"/>
      <c r="H612" s="55"/>
      <c r="I612" s="55"/>
      <c r="J612" s="65"/>
      <c r="K612" s="65"/>
      <c r="L612" s="65"/>
      <c r="M612" s="65"/>
      <c r="N612" s="65"/>
      <c r="O612" s="65"/>
    </row>
    <row r="613" spans="3:15" s="1" customFormat="1" x14ac:dyDescent="0.25">
      <c r="C613" s="65"/>
      <c r="D613" s="55"/>
      <c r="E613" s="55"/>
      <c r="F613" s="55"/>
      <c r="G613" s="55"/>
      <c r="H613" s="55"/>
      <c r="I613" s="55"/>
      <c r="J613" s="65"/>
      <c r="K613" s="65"/>
      <c r="L613" s="65"/>
      <c r="M613" s="65"/>
      <c r="N613" s="65"/>
      <c r="O613" s="65"/>
    </row>
    <row r="614" spans="3:15" s="1" customFormat="1" x14ac:dyDescent="0.25">
      <c r="C614" s="65"/>
      <c r="D614" s="55"/>
      <c r="E614" s="55"/>
      <c r="F614" s="55"/>
      <c r="G614" s="55"/>
      <c r="H614" s="55"/>
      <c r="I614" s="55"/>
      <c r="J614" s="65"/>
      <c r="K614" s="65"/>
      <c r="L614" s="65"/>
      <c r="M614" s="65"/>
      <c r="N614" s="65"/>
      <c r="O614" s="65"/>
    </row>
    <row r="615" spans="3:15" s="1" customFormat="1" x14ac:dyDescent="0.25">
      <c r="C615" s="65"/>
      <c r="D615" s="55"/>
      <c r="E615" s="55"/>
      <c r="F615" s="55"/>
      <c r="G615" s="55"/>
      <c r="H615" s="55"/>
      <c r="I615" s="55"/>
      <c r="J615" s="65"/>
      <c r="K615" s="65"/>
      <c r="L615" s="65"/>
      <c r="M615" s="65"/>
      <c r="N615" s="65"/>
      <c r="O615" s="65"/>
    </row>
    <row r="616" spans="3:15" s="1" customFormat="1" x14ac:dyDescent="0.25">
      <c r="C616" s="65"/>
      <c r="D616" s="55"/>
      <c r="E616" s="55"/>
      <c r="F616" s="55"/>
      <c r="G616" s="55"/>
      <c r="H616" s="55"/>
      <c r="I616" s="55"/>
      <c r="J616" s="65"/>
      <c r="K616" s="65"/>
      <c r="L616" s="65"/>
      <c r="M616" s="65"/>
      <c r="N616" s="65"/>
      <c r="O616" s="65"/>
    </row>
    <row r="617" spans="3:15" s="1" customFormat="1" x14ac:dyDescent="0.25">
      <c r="C617" s="65"/>
      <c r="D617" s="55"/>
      <c r="E617" s="55"/>
      <c r="F617" s="55"/>
      <c r="G617" s="55"/>
      <c r="H617" s="55"/>
      <c r="I617" s="55"/>
      <c r="J617" s="65"/>
      <c r="K617" s="65"/>
      <c r="L617" s="65"/>
      <c r="M617" s="65"/>
      <c r="N617" s="65"/>
      <c r="O617" s="65"/>
    </row>
    <row r="618" spans="3:15" s="1" customFormat="1" x14ac:dyDescent="0.25">
      <c r="C618" s="65"/>
      <c r="D618" s="55"/>
      <c r="E618" s="55"/>
      <c r="F618" s="55"/>
      <c r="G618" s="55"/>
      <c r="H618" s="55"/>
      <c r="I618" s="55"/>
      <c r="J618" s="65"/>
      <c r="K618" s="65"/>
      <c r="L618" s="65"/>
      <c r="M618" s="65"/>
      <c r="N618" s="65"/>
      <c r="O618" s="65"/>
    </row>
    <row r="619" spans="3:15" s="1" customFormat="1" x14ac:dyDescent="0.25">
      <c r="C619" s="65"/>
      <c r="D619" s="55"/>
      <c r="E619" s="55"/>
      <c r="F619" s="55"/>
      <c r="G619" s="55"/>
      <c r="H619" s="55"/>
      <c r="I619" s="55"/>
      <c r="J619" s="65"/>
      <c r="K619" s="65"/>
      <c r="L619" s="65"/>
      <c r="M619" s="65"/>
      <c r="N619" s="65"/>
      <c r="O619" s="65"/>
    </row>
    <row r="620" spans="3:15" s="1" customFormat="1" x14ac:dyDescent="0.25">
      <c r="C620" s="65"/>
      <c r="D620" s="55"/>
      <c r="E620" s="55"/>
      <c r="F620" s="55"/>
      <c r="G620" s="55"/>
      <c r="H620" s="55"/>
      <c r="I620" s="55"/>
      <c r="J620" s="65"/>
      <c r="K620" s="65"/>
      <c r="L620" s="65"/>
      <c r="M620" s="65"/>
      <c r="N620" s="65"/>
      <c r="O620" s="65"/>
    </row>
    <row r="621" spans="3:15" s="1" customFormat="1" x14ac:dyDescent="0.25">
      <c r="C621" s="65"/>
      <c r="D621" s="55"/>
      <c r="E621" s="55"/>
      <c r="F621" s="55"/>
      <c r="G621" s="55"/>
      <c r="H621" s="55"/>
      <c r="I621" s="55"/>
      <c r="J621" s="65"/>
      <c r="K621" s="65"/>
      <c r="L621" s="65"/>
      <c r="M621" s="65"/>
      <c r="N621" s="65"/>
      <c r="O621" s="65"/>
    </row>
    <row r="622" spans="3:15" s="1" customFormat="1" x14ac:dyDescent="0.25">
      <c r="C622" s="65"/>
      <c r="D622" s="55"/>
      <c r="E622" s="55"/>
      <c r="F622" s="55"/>
      <c r="G622" s="55"/>
      <c r="H622" s="55"/>
      <c r="I622" s="55"/>
      <c r="J622" s="65"/>
      <c r="K622" s="65"/>
      <c r="L622" s="65"/>
      <c r="M622" s="65"/>
      <c r="N622" s="65"/>
      <c r="O622" s="65"/>
    </row>
    <row r="623" spans="3:15" s="1" customFormat="1" x14ac:dyDescent="0.25">
      <c r="C623" s="65"/>
      <c r="D623" s="55"/>
      <c r="E623" s="55"/>
      <c r="F623" s="55"/>
      <c r="G623" s="55"/>
      <c r="H623" s="55"/>
      <c r="I623" s="55"/>
      <c r="J623" s="65"/>
      <c r="K623" s="65"/>
      <c r="L623" s="65"/>
      <c r="M623" s="65"/>
      <c r="N623" s="65"/>
      <c r="O623" s="65"/>
    </row>
    <row r="624" spans="3:15" s="1" customFormat="1" x14ac:dyDescent="0.25">
      <c r="C624" s="65"/>
      <c r="D624" s="55"/>
      <c r="E624" s="55"/>
      <c r="F624" s="55"/>
      <c r="G624" s="55"/>
      <c r="H624" s="55"/>
      <c r="I624" s="55"/>
      <c r="J624" s="65"/>
      <c r="K624" s="65"/>
      <c r="L624" s="65"/>
      <c r="M624" s="65"/>
      <c r="N624" s="65"/>
      <c r="O624" s="65"/>
    </row>
    <row r="625" spans="3:15" s="1" customFormat="1" x14ac:dyDescent="0.25">
      <c r="C625" s="65"/>
      <c r="D625" s="55"/>
      <c r="E625" s="55"/>
      <c r="F625" s="55"/>
      <c r="G625" s="55"/>
      <c r="H625" s="55"/>
      <c r="I625" s="55"/>
      <c r="J625" s="65"/>
      <c r="K625" s="65"/>
      <c r="L625" s="65"/>
      <c r="M625" s="65"/>
      <c r="N625" s="65"/>
      <c r="O625" s="65"/>
    </row>
    <row r="626" spans="3:15" s="1" customFormat="1" x14ac:dyDescent="0.25">
      <c r="C626" s="65"/>
      <c r="D626" s="55"/>
      <c r="E626" s="55"/>
      <c r="F626" s="55"/>
      <c r="G626" s="55"/>
      <c r="H626" s="55"/>
      <c r="I626" s="55"/>
      <c r="J626" s="65"/>
      <c r="K626" s="65"/>
      <c r="L626" s="65"/>
      <c r="M626" s="65"/>
      <c r="N626" s="65"/>
      <c r="O626" s="65"/>
    </row>
    <row r="627" spans="3:15" s="1" customFormat="1" x14ac:dyDescent="0.25">
      <c r="C627" s="65"/>
      <c r="D627" s="55"/>
      <c r="E627" s="55"/>
      <c r="F627" s="55"/>
      <c r="G627" s="55"/>
      <c r="H627" s="55"/>
      <c r="I627" s="55"/>
      <c r="J627" s="65"/>
      <c r="K627" s="65"/>
      <c r="L627" s="65"/>
      <c r="M627" s="65"/>
      <c r="N627" s="65"/>
      <c r="O627" s="65"/>
    </row>
    <row r="628" spans="3:15" s="1" customFormat="1" x14ac:dyDescent="0.25">
      <c r="C628" s="65"/>
      <c r="D628" s="55"/>
      <c r="E628" s="55"/>
      <c r="F628" s="55"/>
      <c r="G628" s="55"/>
      <c r="H628" s="55"/>
      <c r="I628" s="55"/>
      <c r="J628" s="65"/>
      <c r="K628" s="65"/>
      <c r="L628" s="65"/>
      <c r="M628" s="65"/>
      <c r="N628" s="65"/>
      <c r="O628" s="65"/>
    </row>
    <row r="629" spans="3:15" s="1" customFormat="1" x14ac:dyDescent="0.25">
      <c r="C629" s="65"/>
      <c r="D629" s="55"/>
      <c r="E629" s="55"/>
      <c r="F629" s="55"/>
      <c r="G629" s="55"/>
      <c r="H629" s="55"/>
      <c r="I629" s="55"/>
      <c r="J629" s="65"/>
      <c r="K629" s="65"/>
      <c r="L629" s="65"/>
      <c r="M629" s="65"/>
      <c r="N629" s="65"/>
      <c r="O629" s="65"/>
    </row>
    <row r="630" spans="3:15" s="1" customFormat="1" x14ac:dyDescent="0.25">
      <c r="C630" s="65"/>
      <c r="D630" s="55"/>
      <c r="E630" s="55"/>
      <c r="F630" s="55"/>
      <c r="G630" s="55"/>
      <c r="H630" s="55"/>
      <c r="I630" s="55"/>
      <c r="J630" s="65"/>
      <c r="K630" s="65"/>
      <c r="L630" s="65"/>
      <c r="M630" s="65"/>
      <c r="N630" s="65"/>
      <c r="O630" s="65"/>
    </row>
    <row r="631" spans="3:15" s="1" customFormat="1" x14ac:dyDescent="0.25">
      <c r="C631" s="65"/>
      <c r="D631" s="55"/>
      <c r="E631" s="55"/>
      <c r="F631" s="55"/>
      <c r="G631" s="55"/>
      <c r="H631" s="55"/>
      <c r="I631" s="55"/>
      <c r="J631" s="65"/>
      <c r="K631" s="65"/>
      <c r="L631" s="65"/>
      <c r="M631" s="65"/>
      <c r="N631" s="65"/>
      <c r="O631" s="65"/>
    </row>
    <row r="632" spans="3:15" s="1" customFormat="1" x14ac:dyDescent="0.25">
      <c r="C632" s="65"/>
      <c r="D632" s="55"/>
      <c r="E632" s="55"/>
      <c r="F632" s="55"/>
      <c r="G632" s="55"/>
      <c r="H632" s="55"/>
      <c r="I632" s="55"/>
      <c r="J632" s="65"/>
      <c r="K632" s="65"/>
      <c r="L632" s="65"/>
      <c r="M632" s="65"/>
      <c r="N632" s="65"/>
      <c r="O632" s="65"/>
    </row>
    <row r="633" spans="3:15" s="1" customFormat="1" x14ac:dyDescent="0.25">
      <c r="C633" s="65"/>
      <c r="D633" s="55"/>
      <c r="E633" s="55"/>
      <c r="F633" s="55"/>
      <c r="G633" s="55"/>
      <c r="H633" s="55"/>
      <c r="I633" s="55"/>
      <c r="J633" s="65"/>
      <c r="K633" s="65"/>
      <c r="L633" s="65"/>
      <c r="M633" s="65"/>
      <c r="N633" s="65"/>
      <c r="O633" s="65"/>
    </row>
    <row r="634" spans="3:15" s="1" customFormat="1" x14ac:dyDescent="0.25">
      <c r="C634" s="65"/>
      <c r="D634" s="55"/>
      <c r="E634" s="55"/>
      <c r="F634" s="55"/>
      <c r="G634" s="55"/>
      <c r="H634" s="55"/>
      <c r="I634" s="55"/>
      <c r="J634" s="65"/>
      <c r="K634" s="65"/>
      <c r="L634" s="65"/>
      <c r="M634" s="65"/>
      <c r="N634" s="65"/>
      <c r="O634" s="65"/>
    </row>
    <row r="635" spans="3:15" s="1" customFormat="1" x14ac:dyDescent="0.25">
      <c r="C635" s="65"/>
      <c r="D635" s="55"/>
      <c r="E635" s="55"/>
      <c r="F635" s="55"/>
      <c r="G635" s="55"/>
      <c r="H635" s="55"/>
      <c r="I635" s="55"/>
      <c r="J635" s="65"/>
      <c r="K635" s="65"/>
      <c r="L635" s="65"/>
      <c r="M635" s="65"/>
      <c r="N635" s="65"/>
      <c r="O635" s="65"/>
    </row>
    <row r="636" spans="3:15" s="1" customFormat="1" x14ac:dyDescent="0.25">
      <c r="C636" s="65"/>
      <c r="D636" s="55"/>
      <c r="E636" s="55"/>
      <c r="F636" s="55"/>
      <c r="G636" s="55"/>
      <c r="H636" s="55"/>
      <c r="I636" s="55"/>
      <c r="J636" s="65"/>
      <c r="K636" s="65"/>
      <c r="L636" s="65"/>
      <c r="M636" s="65"/>
      <c r="N636" s="65"/>
      <c r="O636" s="65"/>
    </row>
    <row r="637" spans="3:15" s="1" customFormat="1" x14ac:dyDescent="0.25">
      <c r="C637" s="65"/>
      <c r="D637" s="55"/>
      <c r="E637" s="55"/>
      <c r="F637" s="55"/>
      <c r="G637" s="55"/>
      <c r="H637" s="55"/>
      <c r="I637" s="55"/>
      <c r="J637" s="65"/>
      <c r="K637" s="65"/>
      <c r="L637" s="65"/>
      <c r="M637" s="65"/>
      <c r="N637" s="65"/>
      <c r="O637" s="65"/>
    </row>
    <row r="638" spans="3:15" s="1" customFormat="1" x14ac:dyDescent="0.25">
      <c r="C638" s="65"/>
      <c r="D638" s="55"/>
      <c r="E638" s="55"/>
      <c r="F638" s="55"/>
      <c r="G638" s="55"/>
      <c r="H638" s="55"/>
      <c r="I638" s="55"/>
      <c r="J638" s="65"/>
      <c r="K638" s="65"/>
      <c r="L638" s="65"/>
      <c r="M638" s="65"/>
      <c r="N638" s="65"/>
      <c r="O638" s="65"/>
    </row>
    <row r="639" spans="3:15" s="1" customFormat="1" x14ac:dyDescent="0.25">
      <c r="C639" s="65"/>
      <c r="D639" s="55"/>
      <c r="E639" s="55"/>
      <c r="F639" s="55"/>
      <c r="G639" s="55"/>
      <c r="H639" s="55"/>
      <c r="I639" s="55"/>
      <c r="J639" s="65"/>
      <c r="K639" s="65"/>
      <c r="L639" s="65"/>
      <c r="M639" s="65"/>
      <c r="N639" s="65"/>
      <c r="O639" s="65"/>
    </row>
    <row r="640" spans="3:15" s="1" customFormat="1" x14ac:dyDescent="0.25">
      <c r="C640" s="65"/>
      <c r="D640" s="55"/>
      <c r="E640" s="55"/>
      <c r="F640" s="55"/>
      <c r="G640" s="55"/>
      <c r="H640" s="55"/>
      <c r="I640" s="55"/>
      <c r="J640" s="65"/>
      <c r="K640" s="65"/>
      <c r="L640" s="65"/>
      <c r="M640" s="65"/>
      <c r="N640" s="65"/>
      <c r="O640" s="65"/>
    </row>
    <row r="641" spans="3:15" s="1" customFormat="1" x14ac:dyDescent="0.25">
      <c r="C641" s="65"/>
      <c r="D641" s="55"/>
      <c r="E641" s="55"/>
      <c r="F641" s="55"/>
      <c r="G641" s="55"/>
      <c r="H641" s="55"/>
      <c r="I641" s="55"/>
      <c r="J641" s="65"/>
      <c r="K641" s="65"/>
      <c r="L641" s="65"/>
      <c r="M641" s="65"/>
      <c r="N641" s="65"/>
      <c r="O641" s="65"/>
    </row>
    <row r="642" spans="3:15" s="1" customFormat="1" x14ac:dyDescent="0.25">
      <c r="C642" s="65"/>
      <c r="D642" s="55"/>
      <c r="E642" s="55"/>
      <c r="F642" s="55"/>
      <c r="G642" s="55"/>
      <c r="H642" s="55"/>
      <c r="I642" s="55"/>
      <c r="J642" s="65"/>
      <c r="K642" s="65"/>
      <c r="L642" s="65"/>
      <c r="M642" s="65"/>
      <c r="N642" s="65"/>
      <c r="O642" s="65"/>
    </row>
    <row r="643" spans="3:15" s="1" customFormat="1" x14ac:dyDescent="0.25">
      <c r="C643" s="65"/>
      <c r="D643" s="55"/>
      <c r="E643" s="55"/>
      <c r="F643" s="55"/>
      <c r="G643" s="55"/>
      <c r="H643" s="55"/>
      <c r="I643" s="55"/>
      <c r="J643" s="65"/>
      <c r="K643" s="65"/>
      <c r="L643" s="65"/>
      <c r="M643" s="65"/>
      <c r="N643" s="65"/>
      <c r="O643" s="65"/>
    </row>
    <row r="644" spans="3:15" s="1" customFormat="1" x14ac:dyDescent="0.25">
      <c r="C644" s="65"/>
      <c r="D644" s="55"/>
      <c r="E644" s="55"/>
      <c r="F644" s="55"/>
      <c r="G644" s="55"/>
      <c r="H644" s="55"/>
      <c r="I644" s="55"/>
      <c r="J644" s="65"/>
      <c r="K644" s="65"/>
      <c r="L644" s="65"/>
      <c r="M644" s="65"/>
      <c r="N644" s="65"/>
      <c r="O644" s="65"/>
    </row>
    <row r="645" spans="3:15" s="1" customFormat="1" x14ac:dyDescent="0.25">
      <c r="C645" s="65"/>
      <c r="D645" s="55"/>
      <c r="E645" s="55"/>
      <c r="F645" s="55"/>
      <c r="G645" s="55"/>
      <c r="H645" s="55"/>
      <c r="I645" s="55"/>
      <c r="J645" s="65"/>
      <c r="K645" s="65"/>
      <c r="L645" s="65"/>
      <c r="M645" s="65"/>
      <c r="N645" s="65"/>
      <c r="O645" s="65"/>
    </row>
    <row r="646" spans="3:15" s="1" customFormat="1" x14ac:dyDescent="0.25">
      <c r="C646" s="65"/>
      <c r="D646" s="55"/>
      <c r="E646" s="55"/>
      <c r="F646" s="55"/>
      <c r="G646" s="55"/>
      <c r="H646" s="55"/>
      <c r="I646" s="55"/>
      <c r="J646" s="65"/>
      <c r="K646" s="65"/>
      <c r="L646" s="65"/>
      <c r="M646" s="65"/>
      <c r="N646" s="65"/>
      <c r="O646" s="65"/>
    </row>
    <row r="647" spans="3:15" s="1" customFormat="1" x14ac:dyDescent="0.25">
      <c r="C647" s="65"/>
      <c r="D647" s="55"/>
      <c r="E647" s="55"/>
      <c r="F647" s="55"/>
      <c r="G647" s="55"/>
      <c r="H647" s="55"/>
      <c r="I647" s="55"/>
      <c r="J647" s="65"/>
      <c r="K647" s="65"/>
      <c r="L647" s="65"/>
      <c r="M647" s="65"/>
      <c r="N647" s="65"/>
      <c r="O647" s="65"/>
    </row>
    <row r="648" spans="3:15" s="1" customFormat="1" x14ac:dyDescent="0.25">
      <c r="C648" s="65"/>
      <c r="D648" s="55"/>
      <c r="E648" s="55"/>
      <c r="F648" s="55"/>
      <c r="G648" s="55"/>
      <c r="H648" s="55"/>
      <c r="I648" s="55"/>
      <c r="J648" s="65"/>
      <c r="K648" s="65"/>
      <c r="L648" s="65"/>
      <c r="M648" s="65"/>
      <c r="N648" s="65"/>
      <c r="O648" s="65"/>
    </row>
    <row r="649" spans="3:15" s="1" customFormat="1" x14ac:dyDescent="0.25">
      <c r="C649" s="65"/>
      <c r="D649" s="55"/>
      <c r="E649" s="55"/>
      <c r="F649" s="55"/>
      <c r="G649" s="55"/>
      <c r="H649" s="55"/>
      <c r="I649" s="55"/>
      <c r="J649" s="65"/>
      <c r="K649" s="65"/>
      <c r="L649" s="65"/>
      <c r="M649" s="65"/>
      <c r="N649" s="65"/>
      <c r="O649" s="65"/>
    </row>
    <row r="650" spans="3:15" s="1" customFormat="1" x14ac:dyDescent="0.25">
      <c r="C650" s="65"/>
      <c r="D650" s="55"/>
      <c r="E650" s="55"/>
      <c r="F650" s="55"/>
      <c r="G650" s="55"/>
      <c r="H650" s="55"/>
      <c r="I650" s="55"/>
      <c r="J650" s="65"/>
      <c r="K650" s="65"/>
      <c r="L650" s="65"/>
      <c r="M650" s="65"/>
      <c r="N650" s="65"/>
      <c r="O650" s="65"/>
    </row>
    <row r="651" spans="3:15" s="1" customFormat="1" x14ac:dyDescent="0.25">
      <c r="C651" s="65"/>
      <c r="D651" s="55"/>
      <c r="E651" s="55"/>
      <c r="F651" s="55"/>
      <c r="G651" s="55"/>
      <c r="H651" s="55"/>
      <c r="I651" s="55"/>
      <c r="J651" s="65"/>
      <c r="K651" s="65"/>
      <c r="L651" s="65"/>
      <c r="M651" s="65"/>
      <c r="N651" s="65"/>
      <c r="O651" s="65"/>
    </row>
    <row r="652" spans="3:15" s="1" customFormat="1" x14ac:dyDescent="0.25">
      <c r="C652" s="65"/>
      <c r="D652" s="55"/>
      <c r="E652" s="55"/>
      <c r="F652" s="55"/>
      <c r="G652" s="55"/>
      <c r="H652" s="55"/>
      <c r="I652" s="55"/>
      <c r="J652" s="65"/>
      <c r="K652" s="65"/>
      <c r="L652" s="65"/>
      <c r="M652" s="65"/>
      <c r="N652" s="65"/>
      <c r="O652" s="65"/>
    </row>
    <row r="653" spans="3:15" s="1" customFormat="1" x14ac:dyDescent="0.25">
      <c r="C653" s="65"/>
      <c r="D653" s="55"/>
      <c r="E653" s="55"/>
      <c r="F653" s="55"/>
      <c r="G653" s="55"/>
      <c r="H653" s="55"/>
      <c r="I653" s="55"/>
      <c r="J653" s="65"/>
      <c r="K653" s="65"/>
      <c r="L653" s="65"/>
      <c r="M653" s="65"/>
      <c r="N653" s="65"/>
      <c r="O653" s="65"/>
    </row>
    <row r="654" spans="3:15" s="1" customFormat="1" x14ac:dyDescent="0.25">
      <c r="C654" s="65"/>
      <c r="D654" s="55"/>
      <c r="E654" s="55"/>
      <c r="F654" s="55"/>
      <c r="G654" s="55"/>
      <c r="H654" s="55"/>
      <c r="I654" s="55"/>
      <c r="J654" s="65"/>
      <c r="K654" s="65"/>
      <c r="L654" s="65"/>
      <c r="M654" s="65"/>
      <c r="N654" s="65"/>
      <c r="O654" s="65"/>
    </row>
    <row r="655" spans="3:15" s="1" customFormat="1" x14ac:dyDescent="0.25">
      <c r="C655" s="65"/>
      <c r="D655" s="55"/>
      <c r="E655" s="55"/>
      <c r="F655" s="55"/>
      <c r="G655" s="55"/>
      <c r="H655" s="55"/>
      <c r="I655" s="55"/>
      <c r="J655" s="65"/>
      <c r="K655" s="65"/>
      <c r="L655" s="65"/>
      <c r="M655" s="65"/>
      <c r="N655" s="65"/>
      <c r="O655" s="65"/>
    </row>
    <row r="656" spans="3:15" s="1" customFormat="1" x14ac:dyDescent="0.25">
      <c r="C656" s="65"/>
      <c r="D656" s="55"/>
      <c r="E656" s="55"/>
      <c r="F656" s="55"/>
      <c r="G656" s="55"/>
      <c r="H656" s="55"/>
      <c r="I656" s="55"/>
      <c r="J656" s="65"/>
      <c r="K656" s="65"/>
      <c r="L656" s="65"/>
      <c r="M656" s="65"/>
      <c r="N656" s="65"/>
      <c r="O656" s="65"/>
    </row>
    <row r="657" spans="3:15" s="1" customFormat="1" x14ac:dyDescent="0.25">
      <c r="C657" s="65"/>
      <c r="D657" s="55"/>
      <c r="E657" s="55"/>
      <c r="F657" s="55"/>
      <c r="G657" s="55"/>
      <c r="H657" s="55"/>
      <c r="I657" s="55"/>
      <c r="J657" s="65"/>
      <c r="K657" s="65"/>
      <c r="L657" s="65"/>
      <c r="M657" s="65"/>
      <c r="N657" s="65"/>
      <c r="O657" s="65"/>
    </row>
    <row r="658" spans="3:15" s="1" customFormat="1" x14ac:dyDescent="0.25">
      <c r="C658" s="65"/>
      <c r="D658" s="55"/>
      <c r="E658" s="55"/>
      <c r="F658" s="55"/>
      <c r="G658" s="55"/>
      <c r="H658" s="55"/>
      <c r="I658" s="55"/>
      <c r="J658" s="65"/>
      <c r="K658" s="65"/>
      <c r="L658" s="65"/>
      <c r="M658" s="65"/>
      <c r="N658" s="65"/>
      <c r="O658" s="65"/>
    </row>
    <row r="659" spans="3:15" s="1" customFormat="1" x14ac:dyDescent="0.25">
      <c r="C659" s="65"/>
      <c r="D659" s="55"/>
      <c r="E659" s="55"/>
      <c r="F659" s="55"/>
      <c r="G659" s="55"/>
      <c r="H659" s="55"/>
      <c r="I659" s="55"/>
      <c r="J659" s="65"/>
      <c r="K659" s="65"/>
      <c r="L659" s="65"/>
      <c r="M659" s="65"/>
      <c r="N659" s="65"/>
      <c r="O659" s="65"/>
    </row>
    <row r="660" spans="3:15" s="1" customFormat="1" x14ac:dyDescent="0.25">
      <c r="C660" s="65"/>
      <c r="D660" s="55"/>
      <c r="E660" s="55"/>
      <c r="F660" s="55"/>
      <c r="G660" s="55"/>
      <c r="H660" s="55"/>
      <c r="I660" s="55"/>
      <c r="J660" s="65"/>
      <c r="K660" s="65"/>
      <c r="L660" s="65"/>
      <c r="M660" s="65"/>
      <c r="N660" s="65"/>
      <c r="O660" s="65"/>
    </row>
    <row r="661" spans="3:15" s="1" customFormat="1" x14ac:dyDescent="0.25">
      <c r="C661" s="65"/>
      <c r="D661" s="55"/>
      <c r="E661" s="55"/>
      <c r="F661" s="55"/>
      <c r="G661" s="55"/>
      <c r="H661" s="55"/>
      <c r="I661" s="55"/>
      <c r="J661" s="65"/>
      <c r="K661" s="65"/>
      <c r="L661" s="65"/>
      <c r="M661" s="65"/>
      <c r="N661" s="65"/>
      <c r="O661" s="65"/>
    </row>
    <row r="662" spans="3:15" s="1" customFormat="1" x14ac:dyDescent="0.25">
      <c r="C662" s="65"/>
      <c r="D662" s="55"/>
      <c r="E662" s="55"/>
      <c r="F662" s="55"/>
      <c r="G662" s="55"/>
      <c r="H662" s="55"/>
      <c r="I662" s="55"/>
      <c r="J662" s="65"/>
      <c r="K662" s="65"/>
      <c r="L662" s="65"/>
      <c r="M662" s="65"/>
      <c r="N662" s="65"/>
      <c r="O662" s="65"/>
    </row>
    <row r="663" spans="3:15" s="1" customFormat="1" x14ac:dyDescent="0.25">
      <c r="C663" s="65"/>
      <c r="D663" s="55"/>
      <c r="E663" s="55"/>
      <c r="F663" s="55"/>
      <c r="G663" s="55"/>
      <c r="H663" s="55"/>
      <c r="I663" s="55"/>
      <c r="J663" s="65"/>
      <c r="K663" s="65"/>
      <c r="L663" s="65"/>
      <c r="M663" s="65"/>
      <c r="N663" s="65"/>
      <c r="O663" s="65"/>
    </row>
    <row r="664" spans="3:15" s="1" customFormat="1" x14ac:dyDescent="0.25">
      <c r="C664" s="65"/>
      <c r="D664" s="55"/>
      <c r="E664" s="55"/>
      <c r="F664" s="55"/>
      <c r="G664" s="55"/>
      <c r="H664" s="55"/>
      <c r="I664" s="55"/>
      <c r="J664" s="65"/>
      <c r="K664" s="65"/>
      <c r="L664" s="65"/>
      <c r="M664" s="65"/>
      <c r="N664" s="65"/>
      <c r="O664" s="65"/>
    </row>
    <row r="665" spans="3:15" s="1" customFormat="1" x14ac:dyDescent="0.25">
      <c r="C665" s="65"/>
      <c r="D665" s="55"/>
      <c r="E665" s="55"/>
      <c r="F665" s="55"/>
      <c r="G665" s="55"/>
      <c r="H665" s="55"/>
      <c r="I665" s="55"/>
      <c r="J665" s="65"/>
      <c r="K665" s="65"/>
      <c r="L665" s="65"/>
      <c r="M665" s="65"/>
      <c r="N665" s="65"/>
      <c r="O665" s="65"/>
    </row>
    <row r="666" spans="3:15" s="1" customFormat="1" x14ac:dyDescent="0.25">
      <c r="C666" s="65"/>
      <c r="D666" s="55"/>
      <c r="E666" s="55"/>
      <c r="F666" s="55"/>
      <c r="G666" s="55"/>
      <c r="H666" s="55"/>
      <c r="I666" s="55"/>
      <c r="J666" s="65"/>
      <c r="K666" s="65"/>
      <c r="L666" s="65"/>
      <c r="M666" s="65"/>
      <c r="N666" s="65"/>
      <c r="O666" s="65"/>
    </row>
    <row r="667" spans="3:15" s="1" customFormat="1" x14ac:dyDescent="0.25">
      <c r="C667" s="65"/>
      <c r="D667" s="55"/>
      <c r="E667" s="55"/>
      <c r="F667" s="55"/>
      <c r="G667" s="55"/>
      <c r="H667" s="55"/>
      <c r="I667" s="55"/>
      <c r="J667" s="65"/>
      <c r="K667" s="65"/>
      <c r="L667" s="65"/>
      <c r="M667" s="65"/>
      <c r="N667" s="65"/>
      <c r="O667" s="65"/>
    </row>
    <row r="668" spans="3:15" s="1" customFormat="1" x14ac:dyDescent="0.25">
      <c r="C668" s="65"/>
      <c r="D668" s="55"/>
      <c r="E668" s="55"/>
      <c r="F668" s="55"/>
      <c r="G668" s="55"/>
      <c r="H668" s="55"/>
      <c r="I668" s="55"/>
      <c r="J668" s="65"/>
      <c r="K668" s="65"/>
      <c r="L668" s="65"/>
      <c r="M668" s="65"/>
      <c r="N668" s="65"/>
      <c r="O668" s="65"/>
    </row>
    <row r="669" spans="3:15" s="1" customFormat="1" x14ac:dyDescent="0.25">
      <c r="C669" s="65"/>
      <c r="D669" s="55"/>
      <c r="E669" s="55"/>
      <c r="F669" s="55"/>
      <c r="G669" s="55"/>
      <c r="H669" s="55"/>
      <c r="I669" s="55"/>
      <c r="J669" s="65"/>
      <c r="K669" s="65"/>
      <c r="L669" s="65"/>
      <c r="M669" s="65"/>
      <c r="N669" s="65"/>
      <c r="O669" s="65"/>
    </row>
    <row r="670" spans="3:15" s="1" customFormat="1" x14ac:dyDescent="0.25">
      <c r="C670" s="65"/>
      <c r="D670" s="55"/>
      <c r="E670" s="55"/>
      <c r="F670" s="55"/>
      <c r="G670" s="55"/>
      <c r="H670" s="55"/>
      <c r="I670" s="55"/>
      <c r="J670" s="65"/>
      <c r="K670" s="65"/>
      <c r="L670" s="65"/>
      <c r="M670" s="65"/>
      <c r="N670" s="65"/>
      <c r="O670" s="65"/>
    </row>
    <row r="671" spans="3:15" s="1" customFormat="1" x14ac:dyDescent="0.25">
      <c r="C671" s="65"/>
      <c r="D671" s="55"/>
      <c r="E671" s="55"/>
      <c r="F671" s="55"/>
      <c r="G671" s="55"/>
      <c r="H671" s="55"/>
      <c r="I671" s="55"/>
      <c r="J671" s="65"/>
      <c r="K671" s="65"/>
      <c r="L671" s="65"/>
      <c r="M671" s="65"/>
      <c r="N671" s="65"/>
      <c r="O671" s="65"/>
    </row>
    <row r="672" spans="3:15" s="1" customFormat="1" x14ac:dyDescent="0.25">
      <c r="C672" s="65"/>
      <c r="D672" s="55"/>
      <c r="E672" s="55"/>
      <c r="F672" s="55"/>
      <c r="G672" s="55"/>
      <c r="H672" s="55"/>
      <c r="I672" s="55"/>
      <c r="J672" s="65"/>
      <c r="K672" s="65"/>
      <c r="L672" s="65"/>
      <c r="M672" s="65"/>
      <c r="N672" s="65"/>
      <c r="O672" s="65"/>
    </row>
    <row r="673" spans="3:15" s="1" customFormat="1" x14ac:dyDescent="0.25">
      <c r="C673" s="65"/>
      <c r="D673" s="55"/>
      <c r="E673" s="55"/>
      <c r="F673" s="55"/>
      <c r="G673" s="55"/>
      <c r="H673" s="55"/>
      <c r="I673" s="55"/>
      <c r="J673" s="65"/>
      <c r="K673" s="65"/>
      <c r="L673" s="65"/>
      <c r="M673" s="65"/>
      <c r="N673" s="65"/>
      <c r="O673" s="65"/>
    </row>
    <row r="674" spans="3:15" s="1" customFormat="1" x14ac:dyDescent="0.25">
      <c r="C674" s="65"/>
      <c r="D674" s="55"/>
      <c r="E674" s="55"/>
      <c r="F674" s="55"/>
      <c r="G674" s="55"/>
      <c r="H674" s="55"/>
      <c r="I674" s="55"/>
      <c r="J674" s="65"/>
      <c r="K674" s="65"/>
      <c r="L674" s="65"/>
      <c r="M674" s="65"/>
      <c r="N674" s="65"/>
      <c r="O674" s="65"/>
    </row>
    <row r="675" spans="3:15" s="1" customFormat="1" x14ac:dyDescent="0.25">
      <c r="C675" s="65"/>
      <c r="D675" s="55"/>
      <c r="E675" s="55"/>
      <c r="F675" s="55"/>
      <c r="G675" s="55"/>
      <c r="H675" s="55"/>
      <c r="I675" s="55"/>
      <c r="J675" s="65"/>
      <c r="K675" s="65"/>
      <c r="L675" s="65"/>
      <c r="M675" s="65"/>
      <c r="N675" s="65"/>
      <c r="O675" s="65"/>
    </row>
    <row r="676" spans="3:15" s="1" customFormat="1" x14ac:dyDescent="0.25">
      <c r="C676" s="65"/>
      <c r="D676" s="55"/>
      <c r="E676" s="55"/>
      <c r="F676" s="55"/>
      <c r="G676" s="55"/>
      <c r="H676" s="55"/>
      <c r="I676" s="55"/>
      <c r="J676" s="65"/>
      <c r="K676" s="65"/>
      <c r="L676" s="65"/>
      <c r="M676" s="65"/>
      <c r="N676" s="65"/>
      <c r="O676" s="65"/>
    </row>
    <row r="677" spans="3:15" s="1" customFormat="1" x14ac:dyDescent="0.25">
      <c r="C677" s="65"/>
      <c r="D677" s="55"/>
      <c r="E677" s="55"/>
      <c r="F677" s="55"/>
      <c r="G677" s="55"/>
      <c r="H677" s="55"/>
      <c r="I677" s="55"/>
      <c r="J677" s="65"/>
      <c r="K677" s="65"/>
      <c r="L677" s="65"/>
      <c r="M677" s="65"/>
      <c r="N677" s="65"/>
      <c r="O677" s="65"/>
    </row>
    <row r="678" spans="3:15" s="1" customFormat="1" x14ac:dyDescent="0.25">
      <c r="C678" s="65"/>
      <c r="D678" s="55"/>
      <c r="E678" s="55"/>
      <c r="F678" s="55"/>
      <c r="G678" s="55"/>
      <c r="H678" s="55"/>
      <c r="I678" s="55"/>
      <c r="J678" s="65"/>
      <c r="K678" s="65"/>
      <c r="L678" s="65"/>
      <c r="M678" s="65"/>
      <c r="N678" s="65"/>
      <c r="O678" s="65"/>
    </row>
    <row r="679" spans="3:15" s="1" customFormat="1" x14ac:dyDescent="0.25">
      <c r="C679" s="65"/>
      <c r="D679" s="55"/>
      <c r="E679" s="55"/>
      <c r="F679" s="55"/>
      <c r="G679" s="55"/>
      <c r="H679" s="55"/>
      <c r="I679" s="55"/>
      <c r="J679" s="65"/>
      <c r="K679" s="65"/>
      <c r="L679" s="65"/>
      <c r="M679" s="65"/>
      <c r="N679" s="65"/>
      <c r="O679" s="65"/>
    </row>
    <row r="680" spans="3:15" s="1" customFormat="1" x14ac:dyDescent="0.25">
      <c r="C680" s="65"/>
      <c r="D680" s="55"/>
      <c r="E680" s="55"/>
      <c r="F680" s="55"/>
      <c r="G680" s="55"/>
      <c r="H680" s="55"/>
      <c r="I680" s="55"/>
      <c r="J680" s="65"/>
      <c r="K680" s="65"/>
      <c r="L680" s="65"/>
      <c r="M680" s="65"/>
      <c r="N680" s="65"/>
      <c r="O680" s="65"/>
    </row>
    <row r="681" spans="3:15" s="1" customFormat="1" x14ac:dyDescent="0.25">
      <c r="C681" s="65"/>
      <c r="D681" s="55"/>
      <c r="E681" s="55"/>
      <c r="F681" s="55"/>
      <c r="G681" s="55"/>
      <c r="H681" s="55"/>
      <c r="I681" s="55"/>
      <c r="J681" s="65"/>
      <c r="K681" s="65"/>
      <c r="L681" s="65"/>
      <c r="M681" s="65"/>
      <c r="N681" s="65"/>
      <c r="O681" s="65"/>
    </row>
    <row r="682" spans="3:15" s="1" customFormat="1" x14ac:dyDescent="0.25">
      <c r="C682" s="65"/>
      <c r="D682" s="55"/>
      <c r="E682" s="55"/>
      <c r="F682" s="55"/>
      <c r="G682" s="55"/>
      <c r="H682" s="55"/>
      <c r="I682" s="55"/>
      <c r="J682" s="65"/>
      <c r="K682" s="65"/>
      <c r="L682" s="65"/>
      <c r="M682" s="65"/>
      <c r="N682" s="65"/>
      <c r="O682" s="65"/>
    </row>
    <row r="683" spans="3:15" s="1" customFormat="1" x14ac:dyDescent="0.25">
      <c r="C683" s="65"/>
      <c r="D683" s="55"/>
      <c r="E683" s="55"/>
      <c r="F683" s="55"/>
      <c r="G683" s="55"/>
      <c r="H683" s="55"/>
      <c r="I683" s="55"/>
      <c r="J683" s="65"/>
      <c r="K683" s="65"/>
      <c r="L683" s="65"/>
      <c r="M683" s="65"/>
      <c r="N683" s="65"/>
      <c r="O683" s="65"/>
    </row>
    <row r="684" spans="3:15" s="1" customFormat="1" x14ac:dyDescent="0.25">
      <c r="C684" s="65"/>
      <c r="D684" s="55"/>
      <c r="E684" s="55"/>
      <c r="F684" s="55"/>
      <c r="G684" s="55"/>
      <c r="H684" s="55"/>
      <c r="I684" s="55"/>
      <c r="J684" s="65"/>
      <c r="K684" s="65"/>
      <c r="L684" s="65"/>
      <c r="M684" s="65"/>
      <c r="N684" s="65"/>
      <c r="O684" s="65"/>
    </row>
    <row r="685" spans="3:15" s="1" customFormat="1" x14ac:dyDescent="0.25">
      <c r="C685" s="65"/>
      <c r="D685" s="55"/>
      <c r="E685" s="55"/>
      <c r="F685" s="55"/>
      <c r="G685" s="55"/>
      <c r="H685" s="55"/>
      <c r="I685" s="55"/>
      <c r="J685" s="65"/>
      <c r="K685" s="65"/>
      <c r="L685" s="65"/>
      <c r="M685" s="65"/>
      <c r="N685" s="65"/>
      <c r="O685" s="65"/>
    </row>
    <row r="686" spans="3:15" s="1" customFormat="1" x14ac:dyDescent="0.25">
      <c r="C686" s="65"/>
      <c r="D686" s="55"/>
      <c r="E686" s="55"/>
      <c r="F686" s="55"/>
      <c r="G686" s="55"/>
      <c r="H686" s="55"/>
      <c r="I686" s="55"/>
      <c r="J686" s="65"/>
      <c r="K686" s="65"/>
      <c r="L686" s="65"/>
      <c r="M686" s="65"/>
      <c r="N686" s="65"/>
      <c r="O686" s="65"/>
    </row>
    <row r="687" spans="3:15" s="1" customFormat="1" x14ac:dyDescent="0.25">
      <c r="C687" s="65"/>
      <c r="D687" s="55"/>
      <c r="E687" s="55"/>
      <c r="F687" s="55"/>
      <c r="G687" s="55"/>
      <c r="H687" s="55"/>
      <c r="I687" s="55"/>
      <c r="J687" s="65"/>
      <c r="K687" s="65"/>
      <c r="L687" s="65"/>
      <c r="M687" s="65"/>
      <c r="N687" s="65"/>
      <c r="O687" s="65"/>
    </row>
    <row r="688" spans="3:15" s="1" customFormat="1" x14ac:dyDescent="0.25">
      <c r="C688" s="65"/>
      <c r="D688" s="55"/>
      <c r="E688" s="55"/>
      <c r="F688" s="55"/>
      <c r="G688" s="55"/>
      <c r="H688" s="55"/>
      <c r="I688" s="55"/>
      <c r="J688" s="65"/>
      <c r="K688" s="65"/>
      <c r="L688" s="65"/>
      <c r="M688" s="65"/>
      <c r="N688" s="65"/>
      <c r="O688" s="65"/>
    </row>
    <row r="689" spans="3:15" s="1" customFormat="1" x14ac:dyDescent="0.25">
      <c r="C689" s="65"/>
      <c r="D689" s="55"/>
      <c r="E689" s="55"/>
      <c r="F689" s="55"/>
      <c r="G689" s="55"/>
      <c r="H689" s="55"/>
      <c r="I689" s="55"/>
      <c r="J689" s="65"/>
      <c r="K689" s="65"/>
      <c r="L689" s="65"/>
      <c r="M689" s="65"/>
      <c r="N689" s="65"/>
      <c r="O689" s="65"/>
    </row>
    <row r="690" spans="3:15" s="1" customFormat="1" x14ac:dyDescent="0.25">
      <c r="C690" s="65"/>
      <c r="D690" s="55"/>
      <c r="E690" s="55"/>
      <c r="F690" s="55"/>
      <c r="G690" s="55"/>
      <c r="H690" s="55"/>
      <c r="I690" s="55"/>
      <c r="J690" s="65"/>
      <c r="K690" s="65"/>
      <c r="L690" s="65"/>
      <c r="M690" s="65"/>
      <c r="N690" s="65"/>
      <c r="O690" s="65"/>
    </row>
    <row r="691" spans="3:15" s="1" customFormat="1" x14ac:dyDescent="0.25">
      <c r="C691" s="65"/>
      <c r="D691" s="55"/>
      <c r="E691" s="55"/>
      <c r="F691" s="55"/>
      <c r="G691" s="55"/>
      <c r="H691" s="55"/>
      <c r="I691" s="55"/>
      <c r="J691" s="65"/>
      <c r="K691" s="65"/>
      <c r="L691" s="65"/>
      <c r="M691" s="65"/>
      <c r="N691" s="65"/>
      <c r="O691" s="65"/>
    </row>
    <row r="692" spans="3:15" s="1" customFormat="1" x14ac:dyDescent="0.25">
      <c r="C692" s="65"/>
      <c r="D692" s="55"/>
      <c r="E692" s="55"/>
      <c r="F692" s="55"/>
      <c r="G692" s="55"/>
      <c r="H692" s="55"/>
      <c r="I692" s="55"/>
      <c r="J692" s="65"/>
      <c r="K692" s="65"/>
      <c r="L692" s="65"/>
      <c r="M692" s="65"/>
      <c r="N692" s="65"/>
      <c r="O692" s="65"/>
    </row>
    <row r="693" spans="3:15" s="1" customFormat="1" x14ac:dyDescent="0.25">
      <c r="C693" s="65"/>
      <c r="D693" s="55"/>
      <c r="E693" s="55"/>
      <c r="F693" s="55"/>
      <c r="G693" s="55"/>
      <c r="H693" s="55"/>
      <c r="I693" s="55"/>
      <c r="J693" s="65"/>
      <c r="K693" s="65"/>
      <c r="L693" s="65"/>
      <c r="M693" s="65"/>
      <c r="N693" s="65"/>
      <c r="O693" s="65"/>
    </row>
    <row r="694" spans="3:15" s="1" customFormat="1" x14ac:dyDescent="0.25">
      <c r="C694" s="65"/>
      <c r="D694" s="55"/>
      <c r="E694" s="55"/>
      <c r="F694" s="55"/>
      <c r="G694" s="55"/>
      <c r="H694" s="55"/>
      <c r="I694" s="55"/>
      <c r="J694" s="65"/>
      <c r="K694" s="65"/>
      <c r="L694" s="65"/>
      <c r="M694" s="65"/>
      <c r="N694" s="65"/>
      <c r="O694" s="65"/>
    </row>
    <row r="695" spans="3:15" s="1" customFormat="1" x14ac:dyDescent="0.25">
      <c r="C695" s="65"/>
      <c r="D695" s="55"/>
      <c r="E695" s="55"/>
      <c r="F695" s="55"/>
      <c r="G695" s="55"/>
      <c r="H695" s="55"/>
      <c r="I695" s="55"/>
      <c r="J695" s="65"/>
      <c r="K695" s="65"/>
      <c r="L695" s="65"/>
      <c r="M695" s="65"/>
      <c r="N695" s="65"/>
      <c r="O695" s="65"/>
    </row>
    <row r="696" spans="3:15" s="1" customFormat="1" x14ac:dyDescent="0.25">
      <c r="C696" s="65"/>
      <c r="D696" s="55"/>
      <c r="E696" s="55"/>
      <c r="F696" s="55"/>
      <c r="G696" s="55"/>
      <c r="H696" s="55"/>
      <c r="I696" s="55"/>
      <c r="J696" s="65"/>
      <c r="K696" s="65"/>
      <c r="L696" s="65"/>
      <c r="M696" s="65"/>
      <c r="N696" s="65"/>
      <c r="O696" s="65"/>
    </row>
    <row r="697" spans="3:15" s="1" customFormat="1" x14ac:dyDescent="0.25">
      <c r="C697" s="65"/>
      <c r="D697" s="55"/>
      <c r="E697" s="55"/>
      <c r="F697" s="55"/>
      <c r="G697" s="55"/>
      <c r="H697" s="55"/>
      <c r="I697" s="55"/>
      <c r="J697" s="65"/>
      <c r="K697" s="65"/>
      <c r="L697" s="65"/>
      <c r="M697" s="65"/>
      <c r="N697" s="65"/>
      <c r="O697" s="65"/>
    </row>
    <row r="698" spans="3:15" s="1" customFormat="1" x14ac:dyDescent="0.25">
      <c r="C698" s="65"/>
      <c r="D698" s="55"/>
      <c r="E698" s="55"/>
      <c r="F698" s="55"/>
      <c r="G698" s="55"/>
      <c r="H698" s="55"/>
      <c r="I698" s="55"/>
      <c r="J698" s="65"/>
      <c r="K698" s="65"/>
      <c r="L698" s="65"/>
      <c r="M698" s="65"/>
      <c r="N698" s="65"/>
      <c r="O698" s="65"/>
    </row>
    <row r="699" spans="3:15" s="1" customFormat="1" x14ac:dyDescent="0.25">
      <c r="C699" s="65"/>
      <c r="D699" s="55"/>
      <c r="E699" s="55"/>
      <c r="F699" s="55"/>
      <c r="G699" s="55"/>
      <c r="H699" s="55"/>
      <c r="I699" s="55"/>
      <c r="J699" s="65"/>
      <c r="K699" s="65"/>
      <c r="L699" s="65"/>
      <c r="M699" s="65"/>
      <c r="N699" s="65"/>
      <c r="O699" s="65"/>
    </row>
    <row r="700" spans="3:15" s="1" customFormat="1" x14ac:dyDescent="0.25">
      <c r="C700" s="65"/>
      <c r="D700" s="55"/>
      <c r="E700" s="55"/>
      <c r="F700" s="55"/>
      <c r="G700" s="55"/>
      <c r="H700" s="55"/>
      <c r="I700" s="55"/>
      <c r="J700" s="65"/>
      <c r="K700" s="65"/>
      <c r="L700" s="65"/>
      <c r="M700" s="65"/>
      <c r="N700" s="65"/>
      <c r="O700" s="65"/>
    </row>
    <row r="701" spans="3:15" s="1" customFormat="1" x14ac:dyDescent="0.25">
      <c r="C701" s="65"/>
      <c r="D701" s="55"/>
      <c r="E701" s="55"/>
      <c r="F701" s="55"/>
      <c r="G701" s="55"/>
      <c r="H701" s="55"/>
      <c r="I701" s="55"/>
      <c r="J701" s="65"/>
      <c r="K701" s="65"/>
      <c r="L701" s="65"/>
      <c r="M701" s="65"/>
      <c r="N701" s="65"/>
      <c r="O701" s="65"/>
    </row>
    <row r="702" spans="3:15" s="1" customFormat="1" x14ac:dyDescent="0.25">
      <c r="C702" s="65"/>
      <c r="D702" s="55"/>
      <c r="E702" s="55"/>
      <c r="F702" s="55"/>
      <c r="G702" s="55"/>
      <c r="H702" s="55"/>
      <c r="I702" s="55"/>
      <c r="J702" s="65"/>
      <c r="K702" s="65"/>
      <c r="L702" s="65"/>
      <c r="M702" s="65"/>
      <c r="N702" s="65"/>
      <c r="O702" s="65"/>
    </row>
    <row r="703" spans="3:15" s="1" customFormat="1" x14ac:dyDescent="0.25">
      <c r="C703" s="65"/>
      <c r="D703" s="55"/>
      <c r="E703" s="55"/>
      <c r="F703" s="55"/>
      <c r="G703" s="55"/>
      <c r="H703" s="55"/>
      <c r="I703" s="55"/>
      <c r="J703" s="65"/>
      <c r="K703" s="65"/>
      <c r="L703" s="65"/>
      <c r="M703" s="65"/>
      <c r="N703" s="65"/>
      <c r="O703" s="65"/>
    </row>
    <row r="704" spans="3:15" s="1" customFormat="1" x14ac:dyDescent="0.25">
      <c r="C704" s="65"/>
      <c r="D704" s="55"/>
      <c r="E704" s="55"/>
      <c r="F704" s="55"/>
      <c r="G704" s="55"/>
      <c r="H704" s="55"/>
      <c r="I704" s="55"/>
      <c r="J704" s="65"/>
      <c r="K704" s="65"/>
      <c r="L704" s="65"/>
      <c r="M704" s="65"/>
      <c r="N704" s="65"/>
      <c r="O704" s="65"/>
    </row>
    <row r="705" spans="3:15" s="1" customFormat="1" x14ac:dyDescent="0.25">
      <c r="C705" s="65"/>
      <c r="D705" s="55"/>
      <c r="E705" s="55"/>
      <c r="F705" s="55"/>
      <c r="G705" s="55"/>
      <c r="H705" s="55"/>
      <c r="I705" s="55"/>
      <c r="J705" s="65"/>
      <c r="K705" s="65"/>
      <c r="L705" s="65"/>
      <c r="M705" s="65"/>
      <c r="N705" s="65"/>
      <c r="O705" s="65"/>
    </row>
    <row r="706" spans="3:15" s="1" customFormat="1" x14ac:dyDescent="0.25">
      <c r="C706" s="65"/>
      <c r="D706" s="55"/>
      <c r="E706" s="55"/>
      <c r="F706" s="55"/>
      <c r="G706" s="55"/>
      <c r="H706" s="55"/>
      <c r="I706" s="55"/>
      <c r="J706" s="65"/>
      <c r="K706" s="65"/>
      <c r="L706" s="65"/>
      <c r="M706" s="65"/>
      <c r="N706" s="65"/>
      <c r="O706" s="65"/>
    </row>
    <row r="707" spans="3:15" s="1" customFormat="1" x14ac:dyDescent="0.25">
      <c r="C707" s="65"/>
      <c r="D707" s="55"/>
      <c r="E707" s="55"/>
      <c r="F707" s="55"/>
      <c r="G707" s="55"/>
      <c r="H707" s="55"/>
      <c r="I707" s="55"/>
      <c r="J707" s="65"/>
      <c r="K707" s="65"/>
      <c r="L707" s="65"/>
      <c r="M707" s="65"/>
      <c r="N707" s="65"/>
      <c r="O707" s="65"/>
    </row>
    <row r="708" spans="3:15" s="1" customFormat="1" x14ac:dyDescent="0.25">
      <c r="C708" s="65"/>
      <c r="D708" s="55"/>
      <c r="E708" s="55"/>
      <c r="F708" s="55"/>
      <c r="G708" s="55"/>
      <c r="H708" s="55"/>
      <c r="I708" s="55"/>
      <c r="J708" s="65"/>
      <c r="K708" s="65"/>
      <c r="L708" s="65"/>
      <c r="M708" s="65"/>
      <c r="N708" s="65"/>
      <c r="O708" s="65"/>
    </row>
    <row r="709" spans="3:15" s="1" customFormat="1" x14ac:dyDescent="0.25">
      <c r="C709" s="65"/>
      <c r="D709" s="55"/>
      <c r="E709" s="55"/>
      <c r="F709" s="55"/>
      <c r="G709" s="55"/>
      <c r="H709" s="55"/>
      <c r="I709" s="55"/>
      <c r="J709" s="65"/>
      <c r="K709" s="65"/>
      <c r="L709" s="65"/>
      <c r="M709" s="65"/>
      <c r="N709" s="65"/>
      <c r="O709" s="65"/>
    </row>
    <row r="710" spans="3:15" s="1" customFormat="1" x14ac:dyDescent="0.25">
      <c r="C710" s="65"/>
      <c r="D710" s="55"/>
      <c r="E710" s="55"/>
      <c r="F710" s="55"/>
      <c r="G710" s="55"/>
      <c r="H710" s="55"/>
      <c r="I710" s="55"/>
      <c r="J710" s="65"/>
      <c r="K710" s="65"/>
      <c r="L710" s="65"/>
      <c r="M710" s="65"/>
      <c r="N710" s="65"/>
      <c r="O710" s="65"/>
    </row>
    <row r="711" spans="3:15" s="1" customFormat="1" x14ac:dyDescent="0.25">
      <c r="C711" s="65"/>
      <c r="D711" s="55"/>
      <c r="E711" s="55"/>
      <c r="F711" s="55"/>
      <c r="G711" s="55"/>
      <c r="H711" s="55"/>
      <c r="I711" s="55"/>
      <c r="J711" s="65"/>
      <c r="K711" s="65"/>
      <c r="L711" s="65"/>
      <c r="M711" s="65"/>
      <c r="N711" s="65"/>
      <c r="O711" s="65"/>
    </row>
    <row r="712" spans="3:15" s="1" customFormat="1" x14ac:dyDescent="0.25">
      <c r="C712" s="65"/>
      <c r="D712" s="55"/>
      <c r="E712" s="55"/>
      <c r="F712" s="55"/>
      <c r="G712" s="55"/>
      <c r="H712" s="55"/>
      <c r="I712" s="55"/>
      <c r="J712" s="65"/>
      <c r="K712" s="65"/>
      <c r="L712" s="65"/>
      <c r="M712" s="65"/>
      <c r="N712" s="65"/>
      <c r="O712" s="65"/>
    </row>
    <row r="713" spans="3:15" s="1" customFormat="1" x14ac:dyDescent="0.25">
      <c r="C713" s="65"/>
      <c r="D713" s="55"/>
      <c r="E713" s="55"/>
      <c r="F713" s="55"/>
      <c r="G713" s="55"/>
      <c r="H713" s="55"/>
      <c r="I713" s="55"/>
      <c r="J713" s="65"/>
      <c r="K713" s="65"/>
      <c r="L713" s="65"/>
      <c r="M713" s="65"/>
      <c r="N713" s="65"/>
      <c r="O713" s="65"/>
    </row>
    <row r="714" spans="3:15" s="1" customFormat="1" x14ac:dyDescent="0.25">
      <c r="C714" s="65"/>
      <c r="D714" s="55"/>
      <c r="E714" s="55"/>
      <c r="F714" s="55"/>
      <c r="G714" s="55"/>
      <c r="H714" s="55"/>
      <c r="I714" s="55"/>
      <c r="J714" s="65"/>
      <c r="K714" s="65"/>
      <c r="L714" s="65"/>
      <c r="M714" s="65"/>
      <c r="N714" s="65"/>
      <c r="O714" s="65"/>
    </row>
    <row r="715" spans="3:15" s="1" customFormat="1" x14ac:dyDescent="0.25">
      <c r="C715" s="65"/>
      <c r="D715" s="55"/>
      <c r="E715" s="55"/>
      <c r="F715" s="55"/>
      <c r="G715" s="55"/>
      <c r="H715" s="55"/>
      <c r="I715" s="55"/>
      <c r="J715" s="65"/>
      <c r="K715" s="65"/>
      <c r="L715" s="65"/>
      <c r="M715" s="65"/>
      <c r="N715" s="65"/>
      <c r="O715" s="65"/>
    </row>
    <row r="716" spans="3:15" s="1" customFormat="1" x14ac:dyDescent="0.25">
      <c r="C716" s="65"/>
      <c r="D716" s="55"/>
      <c r="E716" s="55"/>
      <c r="F716" s="55"/>
      <c r="G716" s="55"/>
      <c r="H716" s="55"/>
      <c r="I716" s="55"/>
      <c r="J716" s="65"/>
      <c r="K716" s="65"/>
      <c r="L716" s="65"/>
      <c r="M716" s="65"/>
      <c r="N716" s="65"/>
      <c r="O716" s="65"/>
    </row>
    <row r="717" spans="3:15" s="1" customFormat="1" x14ac:dyDescent="0.25">
      <c r="C717" s="65"/>
      <c r="D717" s="55"/>
      <c r="E717" s="55"/>
      <c r="F717" s="55"/>
      <c r="G717" s="55"/>
      <c r="H717" s="55"/>
      <c r="I717" s="55"/>
      <c r="J717" s="65"/>
      <c r="K717" s="65"/>
      <c r="L717" s="65"/>
      <c r="M717" s="65"/>
      <c r="N717" s="65"/>
      <c r="O717" s="65"/>
    </row>
    <row r="718" spans="3:15" s="1" customFormat="1" x14ac:dyDescent="0.25">
      <c r="C718" s="65"/>
      <c r="D718" s="55"/>
      <c r="E718" s="55"/>
      <c r="F718" s="55"/>
      <c r="G718" s="55"/>
      <c r="H718" s="55"/>
      <c r="I718" s="55"/>
      <c r="J718" s="65"/>
      <c r="K718" s="65"/>
      <c r="L718" s="65"/>
      <c r="M718" s="65"/>
      <c r="N718" s="65"/>
      <c r="O718" s="65"/>
    </row>
    <row r="719" spans="3:15" s="1" customFormat="1" x14ac:dyDescent="0.25">
      <c r="C719" s="65"/>
      <c r="D719" s="55"/>
      <c r="E719" s="55"/>
      <c r="F719" s="55"/>
      <c r="G719" s="55"/>
      <c r="H719" s="55"/>
      <c r="I719" s="55"/>
      <c r="J719" s="65"/>
      <c r="K719" s="65"/>
      <c r="L719" s="65"/>
      <c r="M719" s="65"/>
      <c r="N719" s="65"/>
      <c r="O719" s="65"/>
    </row>
    <row r="720" spans="3:15" s="1" customFormat="1" x14ac:dyDescent="0.25">
      <c r="C720" s="65"/>
      <c r="D720" s="55"/>
      <c r="E720" s="55"/>
      <c r="F720" s="55"/>
      <c r="G720" s="55"/>
      <c r="H720" s="55"/>
      <c r="I720" s="55"/>
      <c r="J720" s="65"/>
      <c r="K720" s="65"/>
      <c r="L720" s="65"/>
      <c r="M720" s="65"/>
      <c r="N720" s="65"/>
      <c r="O720" s="65"/>
    </row>
    <row r="721" spans="3:15" s="1" customFormat="1" x14ac:dyDescent="0.25">
      <c r="C721" s="65"/>
      <c r="D721" s="55"/>
      <c r="E721" s="55"/>
      <c r="F721" s="55"/>
      <c r="G721" s="55"/>
      <c r="H721" s="55"/>
      <c r="I721" s="55"/>
      <c r="J721" s="65"/>
      <c r="K721" s="65"/>
      <c r="L721" s="65"/>
      <c r="M721" s="65"/>
      <c r="N721" s="65"/>
      <c r="O721" s="65"/>
    </row>
    <row r="722" spans="3:15" s="1" customFormat="1" x14ac:dyDescent="0.25">
      <c r="C722" s="65"/>
      <c r="D722" s="55"/>
      <c r="E722" s="55"/>
      <c r="F722" s="55"/>
      <c r="G722" s="55"/>
      <c r="H722" s="55"/>
      <c r="I722" s="55"/>
      <c r="J722" s="65"/>
      <c r="K722" s="65"/>
      <c r="L722" s="65"/>
      <c r="M722" s="65"/>
      <c r="N722" s="65"/>
      <c r="O722" s="65"/>
    </row>
    <row r="723" spans="3:15" s="1" customFormat="1" x14ac:dyDescent="0.25">
      <c r="C723" s="65"/>
      <c r="D723" s="55"/>
      <c r="E723" s="55"/>
      <c r="F723" s="55"/>
      <c r="G723" s="55"/>
      <c r="H723" s="55"/>
      <c r="I723" s="55"/>
      <c r="J723" s="65"/>
      <c r="K723" s="65"/>
      <c r="L723" s="65"/>
      <c r="M723" s="65"/>
      <c r="N723" s="65"/>
      <c r="O723" s="65"/>
    </row>
    <row r="724" spans="3:15" s="1" customFormat="1" x14ac:dyDescent="0.25">
      <c r="C724" s="65"/>
      <c r="D724" s="55"/>
      <c r="E724" s="55"/>
      <c r="F724" s="55"/>
      <c r="G724" s="55"/>
      <c r="H724" s="55"/>
      <c r="I724" s="55"/>
      <c r="J724" s="65"/>
      <c r="K724" s="65"/>
      <c r="L724" s="65"/>
      <c r="M724" s="65"/>
      <c r="N724" s="65"/>
      <c r="O724" s="65"/>
    </row>
    <row r="725" spans="3:15" s="1" customFormat="1" x14ac:dyDescent="0.25">
      <c r="C725" s="65"/>
      <c r="D725" s="55"/>
      <c r="E725" s="55"/>
      <c r="F725" s="55"/>
      <c r="G725" s="55"/>
      <c r="H725" s="55"/>
      <c r="I725" s="55"/>
      <c r="J725" s="65"/>
      <c r="K725" s="65"/>
      <c r="L725" s="65"/>
      <c r="M725" s="65"/>
      <c r="N725" s="65"/>
      <c r="O725" s="65"/>
    </row>
    <row r="726" spans="3:15" s="1" customFormat="1" x14ac:dyDescent="0.25">
      <c r="C726" s="65"/>
      <c r="D726" s="55"/>
      <c r="E726" s="55"/>
      <c r="F726" s="55"/>
      <c r="G726" s="55"/>
      <c r="H726" s="55"/>
      <c r="I726" s="55"/>
      <c r="J726" s="65"/>
      <c r="K726" s="65"/>
      <c r="L726" s="65"/>
      <c r="M726" s="65"/>
      <c r="N726" s="65"/>
      <c r="O726" s="65"/>
    </row>
    <row r="727" spans="3:15" s="1" customFormat="1" x14ac:dyDescent="0.25">
      <c r="C727" s="65"/>
      <c r="D727" s="55"/>
      <c r="E727" s="55"/>
      <c r="F727" s="55"/>
      <c r="G727" s="55"/>
      <c r="H727" s="55"/>
      <c r="I727" s="55"/>
      <c r="J727" s="65"/>
      <c r="K727" s="65"/>
      <c r="L727" s="65"/>
      <c r="M727" s="65"/>
      <c r="N727" s="65"/>
      <c r="O727" s="65"/>
    </row>
    <row r="728" spans="3:15" s="1" customFormat="1" x14ac:dyDescent="0.25">
      <c r="C728" s="65"/>
      <c r="D728" s="55"/>
      <c r="E728" s="55"/>
      <c r="F728" s="55"/>
      <c r="G728" s="55"/>
      <c r="H728" s="55"/>
      <c r="I728" s="55"/>
      <c r="J728" s="65"/>
      <c r="K728" s="65"/>
      <c r="L728" s="65"/>
      <c r="M728" s="65"/>
      <c r="N728" s="65"/>
      <c r="O728" s="65"/>
    </row>
    <row r="729" spans="3:15" s="1" customFormat="1" x14ac:dyDescent="0.25">
      <c r="C729" s="65"/>
      <c r="D729" s="55"/>
      <c r="E729" s="55"/>
      <c r="F729" s="55"/>
      <c r="G729" s="55"/>
      <c r="H729" s="55"/>
      <c r="I729" s="55"/>
      <c r="J729" s="65"/>
      <c r="K729" s="65"/>
      <c r="L729" s="65"/>
      <c r="M729" s="65"/>
      <c r="N729" s="65"/>
      <c r="O729" s="65"/>
    </row>
    <row r="730" spans="3:15" s="1" customFormat="1" x14ac:dyDescent="0.25">
      <c r="C730" s="65"/>
      <c r="D730" s="55"/>
      <c r="E730" s="55"/>
      <c r="F730" s="55"/>
      <c r="G730" s="55"/>
      <c r="H730" s="55"/>
      <c r="I730" s="55"/>
      <c r="J730" s="65"/>
      <c r="K730" s="65"/>
      <c r="L730" s="65"/>
      <c r="M730" s="65"/>
      <c r="N730" s="65"/>
      <c r="O730" s="65"/>
    </row>
    <row r="731" spans="3:15" s="1" customFormat="1" x14ac:dyDescent="0.25">
      <c r="C731" s="65"/>
      <c r="D731" s="55"/>
      <c r="E731" s="55"/>
      <c r="F731" s="55"/>
      <c r="G731" s="55"/>
      <c r="H731" s="55"/>
      <c r="I731" s="55"/>
      <c r="J731" s="65"/>
      <c r="K731" s="65"/>
      <c r="L731" s="65"/>
      <c r="M731" s="65"/>
      <c r="N731" s="65"/>
      <c r="O731" s="65"/>
    </row>
    <row r="732" spans="3:15" s="1" customFormat="1" x14ac:dyDescent="0.25">
      <c r="C732" s="65"/>
      <c r="D732" s="55"/>
      <c r="E732" s="55"/>
      <c r="F732" s="55"/>
      <c r="G732" s="55"/>
      <c r="H732" s="55"/>
      <c r="I732" s="55"/>
      <c r="J732" s="65"/>
      <c r="K732" s="65"/>
      <c r="L732" s="65"/>
      <c r="M732" s="65"/>
      <c r="N732" s="65"/>
      <c r="O732" s="65"/>
    </row>
    <row r="733" spans="3:15" s="1" customFormat="1" x14ac:dyDescent="0.25">
      <c r="C733" s="65"/>
      <c r="D733" s="55"/>
      <c r="E733" s="55"/>
      <c r="F733" s="55"/>
      <c r="G733" s="55"/>
      <c r="H733" s="55"/>
      <c r="I733" s="55"/>
      <c r="J733" s="65"/>
      <c r="K733" s="65"/>
      <c r="L733" s="65"/>
      <c r="M733" s="65"/>
      <c r="N733" s="65"/>
      <c r="O733" s="65"/>
    </row>
    <row r="734" spans="3:15" s="1" customFormat="1" x14ac:dyDescent="0.25">
      <c r="C734" s="65"/>
      <c r="D734" s="55"/>
      <c r="E734" s="55"/>
      <c r="F734" s="55"/>
      <c r="G734" s="55"/>
      <c r="H734" s="55"/>
      <c r="I734" s="55"/>
      <c r="J734" s="65"/>
      <c r="K734" s="65"/>
      <c r="L734" s="65"/>
      <c r="M734" s="65"/>
      <c r="N734" s="65"/>
      <c r="O734" s="65"/>
    </row>
    <row r="735" spans="3:15" s="1" customFormat="1" x14ac:dyDescent="0.25">
      <c r="C735" s="65"/>
      <c r="D735" s="55"/>
      <c r="E735" s="55"/>
      <c r="F735" s="55"/>
      <c r="G735" s="55"/>
      <c r="H735" s="55"/>
      <c r="I735" s="55"/>
      <c r="J735" s="65"/>
      <c r="K735" s="65"/>
      <c r="L735" s="65"/>
      <c r="M735" s="65"/>
      <c r="N735" s="65"/>
      <c r="O735" s="65"/>
    </row>
    <row r="736" spans="3:15" s="1" customFormat="1" x14ac:dyDescent="0.25">
      <c r="C736" s="65"/>
      <c r="D736" s="55"/>
      <c r="E736" s="55"/>
      <c r="F736" s="55"/>
      <c r="G736" s="55"/>
      <c r="H736" s="55"/>
      <c r="I736" s="55"/>
      <c r="J736" s="65"/>
      <c r="K736" s="65"/>
      <c r="L736" s="65"/>
      <c r="M736" s="65"/>
      <c r="N736" s="65"/>
      <c r="O736" s="65"/>
    </row>
    <row r="737" spans="3:15" s="1" customFormat="1" x14ac:dyDescent="0.25">
      <c r="C737" s="65"/>
      <c r="D737" s="55"/>
      <c r="E737" s="55"/>
      <c r="F737" s="55"/>
      <c r="G737" s="55"/>
      <c r="H737" s="55"/>
      <c r="I737" s="55"/>
      <c r="J737" s="65"/>
      <c r="K737" s="65"/>
      <c r="L737" s="65"/>
      <c r="M737" s="65"/>
      <c r="N737" s="65"/>
      <c r="O737" s="65"/>
    </row>
    <row r="738" spans="3:15" s="1" customFormat="1" x14ac:dyDescent="0.25">
      <c r="C738" s="65"/>
      <c r="D738" s="55"/>
      <c r="E738" s="55"/>
      <c r="F738" s="55"/>
      <c r="G738" s="55"/>
      <c r="H738" s="55"/>
      <c r="I738" s="55"/>
      <c r="J738" s="65"/>
      <c r="K738" s="65"/>
      <c r="L738" s="65"/>
      <c r="M738" s="65"/>
      <c r="N738" s="65"/>
      <c r="O738" s="65"/>
    </row>
    <row r="739" spans="3:15" s="1" customFormat="1" x14ac:dyDescent="0.25">
      <c r="C739" s="65"/>
      <c r="D739" s="55"/>
      <c r="E739" s="55"/>
      <c r="F739" s="55"/>
      <c r="G739" s="55"/>
      <c r="H739" s="55"/>
      <c r="I739" s="55"/>
      <c r="J739" s="65"/>
      <c r="K739" s="65"/>
      <c r="L739" s="65"/>
      <c r="M739" s="65"/>
      <c r="N739" s="65"/>
      <c r="O739" s="65"/>
    </row>
    <row r="740" spans="3:15" s="1" customFormat="1" x14ac:dyDescent="0.25">
      <c r="C740" s="65"/>
      <c r="D740" s="55"/>
      <c r="E740" s="55"/>
      <c r="F740" s="55"/>
      <c r="G740" s="55"/>
      <c r="H740" s="55"/>
      <c r="I740" s="55"/>
      <c r="J740" s="65"/>
      <c r="K740" s="65"/>
      <c r="L740" s="65"/>
      <c r="M740" s="65"/>
      <c r="N740" s="65"/>
      <c r="O740" s="65"/>
    </row>
    <row r="741" spans="3:15" s="1" customFormat="1" x14ac:dyDescent="0.25">
      <c r="C741" s="65"/>
      <c r="D741" s="55"/>
      <c r="E741" s="55"/>
      <c r="F741" s="55"/>
      <c r="G741" s="55"/>
      <c r="H741" s="55"/>
      <c r="I741" s="55"/>
      <c r="J741" s="65"/>
      <c r="K741" s="65"/>
      <c r="L741" s="65"/>
      <c r="M741" s="65"/>
      <c r="N741" s="65"/>
      <c r="O741" s="65"/>
    </row>
    <row r="742" spans="3:15" s="1" customFormat="1" x14ac:dyDescent="0.25">
      <c r="C742" s="65"/>
      <c r="D742" s="55"/>
      <c r="E742" s="55"/>
      <c r="F742" s="55"/>
      <c r="G742" s="55"/>
      <c r="H742" s="55"/>
      <c r="I742" s="55"/>
      <c r="J742" s="65"/>
      <c r="K742" s="65"/>
      <c r="L742" s="65"/>
      <c r="M742" s="65"/>
      <c r="N742" s="65"/>
      <c r="O742" s="65"/>
    </row>
    <row r="743" spans="3:15" s="1" customFormat="1" x14ac:dyDescent="0.25">
      <c r="C743" s="65"/>
      <c r="D743" s="55"/>
      <c r="E743" s="55"/>
      <c r="F743" s="55"/>
      <c r="G743" s="55"/>
      <c r="H743" s="55"/>
      <c r="I743" s="55"/>
      <c r="J743" s="65"/>
      <c r="K743" s="65"/>
      <c r="L743" s="65"/>
      <c r="M743" s="65"/>
      <c r="N743" s="65"/>
      <c r="O743" s="65"/>
    </row>
    <row r="744" spans="3:15" s="1" customFormat="1" x14ac:dyDescent="0.25">
      <c r="C744" s="65"/>
      <c r="D744" s="55"/>
      <c r="E744" s="55"/>
      <c r="F744" s="55"/>
      <c r="G744" s="55"/>
      <c r="H744" s="55"/>
      <c r="I744" s="55"/>
      <c r="J744" s="65"/>
      <c r="K744" s="65"/>
      <c r="L744" s="65"/>
      <c r="M744" s="65"/>
      <c r="N744" s="65"/>
      <c r="O744" s="65"/>
    </row>
    <row r="745" spans="3:15" s="1" customFormat="1" x14ac:dyDescent="0.25">
      <c r="C745" s="65"/>
      <c r="D745" s="55"/>
      <c r="E745" s="55"/>
      <c r="F745" s="55"/>
      <c r="G745" s="55"/>
      <c r="H745" s="55"/>
      <c r="I745" s="55"/>
      <c r="J745" s="65"/>
      <c r="K745" s="65"/>
      <c r="L745" s="65"/>
      <c r="M745" s="65"/>
      <c r="N745" s="65"/>
      <c r="O745" s="65"/>
    </row>
    <row r="746" spans="3:15" s="1" customFormat="1" x14ac:dyDescent="0.25">
      <c r="C746" s="65"/>
      <c r="D746" s="55"/>
      <c r="E746" s="55"/>
      <c r="F746" s="55"/>
      <c r="G746" s="55"/>
      <c r="H746" s="55"/>
      <c r="I746" s="55"/>
      <c r="J746" s="65"/>
      <c r="K746" s="65"/>
      <c r="L746" s="65"/>
      <c r="M746" s="65"/>
      <c r="N746" s="65"/>
      <c r="O746" s="65"/>
    </row>
    <row r="747" spans="3:15" s="1" customFormat="1" x14ac:dyDescent="0.25">
      <c r="C747" s="65"/>
      <c r="D747" s="55"/>
      <c r="E747" s="55"/>
      <c r="F747" s="55"/>
      <c r="G747" s="55"/>
      <c r="H747" s="55"/>
      <c r="I747" s="55"/>
      <c r="J747" s="65"/>
      <c r="K747" s="65"/>
      <c r="L747" s="65"/>
      <c r="M747" s="65"/>
      <c r="N747" s="65"/>
      <c r="O747" s="65"/>
    </row>
    <row r="748" spans="3:15" s="1" customFormat="1" x14ac:dyDescent="0.25">
      <c r="C748" s="65"/>
      <c r="D748" s="55"/>
      <c r="E748" s="55"/>
      <c r="F748" s="55"/>
      <c r="G748" s="55"/>
      <c r="H748" s="55"/>
      <c r="I748" s="55"/>
      <c r="J748" s="65"/>
      <c r="K748" s="65"/>
      <c r="L748" s="65"/>
      <c r="M748" s="65"/>
      <c r="N748" s="65"/>
      <c r="O748" s="65"/>
    </row>
    <row r="749" spans="3:15" s="1" customFormat="1" x14ac:dyDescent="0.25">
      <c r="C749" s="65"/>
      <c r="D749" s="55"/>
      <c r="E749" s="55"/>
      <c r="F749" s="55"/>
      <c r="G749" s="55"/>
      <c r="H749" s="55"/>
      <c r="I749" s="55"/>
      <c r="J749" s="65"/>
      <c r="K749" s="65"/>
      <c r="L749" s="65"/>
      <c r="M749" s="65"/>
      <c r="N749" s="65"/>
      <c r="O749" s="65"/>
    </row>
    <row r="750" spans="3:15" s="1" customFormat="1" x14ac:dyDescent="0.25">
      <c r="C750" s="65"/>
      <c r="D750" s="55"/>
      <c r="E750" s="55"/>
      <c r="F750" s="55"/>
      <c r="G750" s="55"/>
      <c r="H750" s="55"/>
      <c r="I750" s="55"/>
      <c r="J750" s="65"/>
      <c r="K750" s="65"/>
      <c r="L750" s="65"/>
      <c r="M750" s="65"/>
      <c r="N750" s="65"/>
      <c r="O750" s="65"/>
    </row>
    <row r="751" spans="3:15" s="1" customFormat="1" x14ac:dyDescent="0.25">
      <c r="C751" s="65"/>
      <c r="D751" s="55"/>
      <c r="E751" s="55"/>
      <c r="F751" s="55"/>
      <c r="G751" s="55"/>
      <c r="H751" s="55"/>
      <c r="I751" s="55"/>
      <c r="J751" s="65"/>
      <c r="K751" s="65"/>
      <c r="L751" s="65"/>
      <c r="M751" s="65"/>
      <c r="N751" s="65"/>
      <c r="O751" s="65"/>
    </row>
    <row r="752" spans="3:15" s="1" customFormat="1" x14ac:dyDescent="0.25">
      <c r="C752" s="65"/>
      <c r="D752" s="55"/>
      <c r="E752" s="55"/>
      <c r="F752" s="55"/>
      <c r="G752" s="55"/>
      <c r="H752" s="55"/>
      <c r="I752" s="55"/>
      <c r="J752" s="65"/>
      <c r="K752" s="65"/>
      <c r="L752" s="65"/>
      <c r="M752" s="65"/>
      <c r="N752" s="65"/>
      <c r="O752" s="65"/>
    </row>
    <row r="753" spans="3:15" s="1" customFormat="1" x14ac:dyDescent="0.25">
      <c r="C753" s="65"/>
      <c r="D753" s="55"/>
      <c r="E753" s="55"/>
      <c r="F753" s="55"/>
      <c r="G753" s="55"/>
      <c r="H753" s="55"/>
      <c r="I753" s="55"/>
      <c r="J753" s="65"/>
      <c r="K753" s="65"/>
      <c r="L753" s="65"/>
      <c r="M753" s="65"/>
      <c r="N753" s="65"/>
      <c r="O753" s="65"/>
    </row>
    <row r="754" spans="3:15" s="1" customFormat="1" x14ac:dyDescent="0.25">
      <c r="C754" s="65"/>
      <c r="D754" s="55"/>
      <c r="E754" s="55"/>
      <c r="F754" s="55"/>
      <c r="G754" s="55"/>
      <c r="H754" s="55"/>
      <c r="I754" s="55"/>
      <c r="J754" s="65"/>
      <c r="K754" s="65"/>
      <c r="L754" s="65"/>
      <c r="M754" s="65"/>
      <c r="N754" s="65"/>
      <c r="O754" s="65"/>
    </row>
    <row r="755" spans="3:15" s="1" customFormat="1" x14ac:dyDescent="0.25">
      <c r="C755" s="65"/>
      <c r="D755" s="55"/>
      <c r="E755" s="55"/>
      <c r="F755" s="55"/>
      <c r="G755" s="55"/>
      <c r="H755" s="55"/>
      <c r="I755" s="55"/>
      <c r="J755" s="65"/>
      <c r="K755" s="65"/>
      <c r="L755" s="65"/>
      <c r="M755" s="65"/>
      <c r="N755" s="65"/>
      <c r="O755" s="65"/>
    </row>
    <row r="756" spans="3:15" s="1" customFormat="1" x14ac:dyDescent="0.25">
      <c r="C756" s="65"/>
      <c r="D756" s="55"/>
      <c r="E756" s="55"/>
      <c r="F756" s="55"/>
      <c r="G756" s="55"/>
      <c r="H756" s="55"/>
      <c r="I756" s="55"/>
      <c r="J756" s="65"/>
      <c r="K756" s="65"/>
      <c r="L756" s="65"/>
      <c r="M756" s="65"/>
      <c r="N756" s="65"/>
      <c r="O756" s="65"/>
    </row>
    <row r="757" spans="3:15" s="1" customFormat="1" x14ac:dyDescent="0.25">
      <c r="C757" s="65"/>
      <c r="D757" s="55"/>
      <c r="E757" s="55"/>
      <c r="F757" s="55"/>
      <c r="G757" s="55"/>
      <c r="H757" s="55"/>
      <c r="I757" s="55"/>
      <c r="J757" s="65"/>
      <c r="K757" s="65"/>
      <c r="L757" s="65"/>
      <c r="M757" s="65"/>
      <c r="N757" s="65"/>
      <c r="O757" s="65"/>
    </row>
    <row r="758" spans="3:15" s="1" customFormat="1" x14ac:dyDescent="0.25">
      <c r="C758" s="65"/>
      <c r="D758" s="55"/>
      <c r="E758" s="55"/>
      <c r="F758" s="55"/>
      <c r="G758" s="55"/>
      <c r="H758" s="55"/>
      <c r="I758" s="55"/>
      <c r="J758" s="65"/>
      <c r="K758" s="65"/>
      <c r="L758" s="65"/>
      <c r="M758" s="65"/>
      <c r="N758" s="65"/>
      <c r="O758" s="65"/>
    </row>
    <row r="759" spans="3:15" s="1" customFormat="1" x14ac:dyDescent="0.25">
      <c r="C759" s="65"/>
      <c r="D759" s="55"/>
      <c r="E759" s="55"/>
      <c r="F759" s="55"/>
      <c r="G759" s="55"/>
      <c r="H759" s="55"/>
      <c r="I759" s="55"/>
      <c r="J759" s="65"/>
      <c r="K759" s="65"/>
      <c r="L759" s="65"/>
      <c r="M759" s="65"/>
      <c r="N759" s="65"/>
      <c r="O759" s="65"/>
    </row>
    <row r="760" spans="3:15" s="1" customFormat="1" x14ac:dyDescent="0.25">
      <c r="C760" s="65"/>
      <c r="D760" s="55"/>
      <c r="E760" s="55"/>
      <c r="F760" s="55"/>
      <c r="G760" s="55"/>
      <c r="H760" s="55"/>
      <c r="I760" s="55"/>
      <c r="J760" s="65"/>
      <c r="K760" s="65"/>
      <c r="L760" s="65"/>
      <c r="M760" s="65"/>
      <c r="N760" s="65"/>
      <c r="O760" s="65"/>
    </row>
    <row r="761" spans="3:15" s="1" customFormat="1" x14ac:dyDescent="0.25">
      <c r="C761" s="65"/>
      <c r="D761" s="55"/>
      <c r="E761" s="55"/>
      <c r="F761" s="55"/>
      <c r="G761" s="55"/>
      <c r="H761" s="55"/>
      <c r="I761" s="55"/>
      <c r="J761" s="65"/>
      <c r="K761" s="65"/>
      <c r="L761" s="65"/>
      <c r="M761" s="65"/>
      <c r="N761" s="65"/>
      <c r="O761" s="65"/>
    </row>
    <row r="762" spans="3:15" s="1" customFormat="1" x14ac:dyDescent="0.25">
      <c r="C762" s="65"/>
      <c r="D762" s="55"/>
      <c r="E762" s="55"/>
      <c r="F762" s="55"/>
      <c r="G762" s="55"/>
      <c r="H762" s="55"/>
      <c r="I762" s="55"/>
      <c r="J762" s="65"/>
      <c r="K762" s="65"/>
      <c r="L762" s="65"/>
      <c r="M762" s="65"/>
      <c r="N762" s="65"/>
      <c r="O762" s="65"/>
    </row>
    <row r="763" spans="3:15" s="1" customFormat="1" x14ac:dyDescent="0.25">
      <c r="C763" s="65"/>
      <c r="D763" s="55"/>
      <c r="E763" s="55"/>
      <c r="F763" s="55"/>
      <c r="G763" s="55"/>
      <c r="H763" s="55"/>
      <c r="I763" s="55"/>
      <c r="J763" s="65"/>
      <c r="K763" s="65"/>
      <c r="L763" s="65"/>
      <c r="M763" s="65"/>
      <c r="N763" s="65"/>
      <c r="O763" s="65"/>
    </row>
    <row r="764" spans="3:15" s="1" customFormat="1" x14ac:dyDescent="0.25">
      <c r="C764" s="65"/>
      <c r="D764" s="55"/>
      <c r="E764" s="55"/>
      <c r="F764" s="55"/>
      <c r="G764" s="55"/>
      <c r="H764" s="55"/>
      <c r="I764" s="55"/>
      <c r="J764" s="65"/>
      <c r="K764" s="65"/>
      <c r="L764" s="65"/>
      <c r="M764" s="65"/>
      <c r="N764" s="65"/>
      <c r="O764" s="65"/>
    </row>
    <row r="765" spans="3:15" s="1" customFormat="1" x14ac:dyDescent="0.25">
      <c r="C765" s="65"/>
      <c r="D765" s="55"/>
      <c r="E765" s="55"/>
      <c r="F765" s="55"/>
      <c r="G765" s="55"/>
      <c r="H765" s="55"/>
      <c r="I765" s="55"/>
      <c r="J765" s="65"/>
      <c r="K765" s="65"/>
      <c r="L765" s="65"/>
      <c r="M765" s="65"/>
      <c r="N765" s="65"/>
      <c r="O765" s="65"/>
    </row>
    <row r="766" spans="3:15" s="1" customFormat="1" x14ac:dyDescent="0.25">
      <c r="C766" s="65"/>
      <c r="D766" s="55"/>
      <c r="E766" s="55"/>
      <c r="F766" s="55"/>
      <c r="G766" s="55"/>
      <c r="H766" s="55"/>
      <c r="I766" s="55"/>
      <c r="J766" s="65"/>
      <c r="K766" s="65"/>
      <c r="L766" s="65"/>
      <c r="M766" s="65"/>
      <c r="N766" s="65"/>
      <c r="O766" s="65"/>
    </row>
    <row r="767" spans="3:15" s="1" customFormat="1" x14ac:dyDescent="0.25">
      <c r="C767" s="65"/>
      <c r="D767" s="55"/>
      <c r="E767" s="55"/>
      <c r="F767" s="55"/>
      <c r="G767" s="55"/>
      <c r="H767" s="55"/>
      <c r="I767" s="55"/>
      <c r="J767" s="65"/>
      <c r="K767" s="65"/>
      <c r="L767" s="65"/>
      <c r="M767" s="65"/>
      <c r="N767" s="65"/>
      <c r="O767" s="65"/>
    </row>
    <row r="768" spans="3:15" s="1" customFormat="1" x14ac:dyDescent="0.25">
      <c r="C768" s="65"/>
      <c r="D768" s="55"/>
      <c r="E768" s="55"/>
      <c r="F768" s="55"/>
      <c r="G768" s="55"/>
      <c r="H768" s="55"/>
      <c r="I768" s="55"/>
      <c r="J768" s="65"/>
      <c r="K768" s="65"/>
      <c r="L768" s="65"/>
      <c r="M768" s="65"/>
      <c r="N768" s="65"/>
      <c r="O768" s="65"/>
    </row>
    <row r="769" spans="3:15" s="1" customFormat="1" x14ac:dyDescent="0.25">
      <c r="C769" s="65"/>
      <c r="D769" s="55"/>
      <c r="E769" s="55"/>
      <c r="F769" s="55"/>
      <c r="G769" s="55"/>
      <c r="H769" s="55"/>
      <c r="I769" s="55"/>
      <c r="J769" s="65"/>
      <c r="K769" s="65"/>
      <c r="L769" s="65"/>
      <c r="M769" s="65"/>
      <c r="N769" s="65"/>
      <c r="O769" s="65"/>
    </row>
    <row r="770" spans="3:15" s="1" customFormat="1" x14ac:dyDescent="0.25">
      <c r="C770" s="65"/>
      <c r="D770" s="55"/>
      <c r="E770" s="55"/>
      <c r="F770" s="55"/>
      <c r="G770" s="55"/>
      <c r="H770" s="55"/>
      <c r="I770" s="55"/>
      <c r="J770" s="65"/>
      <c r="K770" s="65"/>
      <c r="L770" s="65"/>
      <c r="M770" s="65"/>
      <c r="N770" s="65"/>
      <c r="O770" s="65"/>
    </row>
    <row r="771" spans="3:15" s="1" customFormat="1" x14ac:dyDescent="0.25">
      <c r="C771" s="65"/>
      <c r="D771" s="55"/>
      <c r="E771" s="55"/>
      <c r="F771" s="55"/>
      <c r="G771" s="55"/>
      <c r="H771" s="55"/>
      <c r="I771" s="55"/>
      <c r="J771" s="65"/>
      <c r="K771" s="65"/>
      <c r="L771" s="65"/>
      <c r="M771" s="65"/>
      <c r="N771" s="65"/>
      <c r="O771" s="65"/>
    </row>
    <row r="772" spans="3:15" s="1" customFormat="1" x14ac:dyDescent="0.25">
      <c r="C772" s="65"/>
      <c r="D772" s="55"/>
      <c r="E772" s="55"/>
      <c r="F772" s="55"/>
      <c r="G772" s="55"/>
      <c r="H772" s="55"/>
      <c r="I772" s="55"/>
      <c r="J772" s="65"/>
      <c r="K772" s="65"/>
      <c r="L772" s="65"/>
      <c r="M772" s="65"/>
      <c r="N772" s="65"/>
      <c r="O772" s="65"/>
    </row>
    <row r="773" spans="3:15" s="1" customFormat="1" x14ac:dyDescent="0.25">
      <c r="C773" s="65"/>
      <c r="D773" s="55"/>
      <c r="E773" s="55"/>
      <c r="F773" s="55"/>
      <c r="G773" s="55"/>
      <c r="H773" s="55"/>
      <c r="I773" s="55"/>
      <c r="J773" s="65"/>
      <c r="K773" s="65"/>
      <c r="L773" s="65"/>
      <c r="M773" s="65"/>
      <c r="N773" s="65"/>
      <c r="O773" s="65"/>
    </row>
    <row r="774" spans="3:15" s="1" customFormat="1" x14ac:dyDescent="0.25">
      <c r="C774" s="65"/>
      <c r="D774" s="55"/>
      <c r="E774" s="55"/>
      <c r="F774" s="55"/>
      <c r="G774" s="55"/>
      <c r="H774" s="55"/>
      <c r="I774" s="55"/>
      <c r="J774" s="65"/>
      <c r="K774" s="65"/>
      <c r="L774" s="65"/>
      <c r="M774" s="65"/>
      <c r="N774" s="65"/>
      <c r="O774" s="65"/>
    </row>
    <row r="775" spans="3:15" s="1" customFormat="1" x14ac:dyDescent="0.25">
      <c r="C775" s="65"/>
      <c r="D775" s="55"/>
      <c r="E775" s="55"/>
      <c r="F775" s="55"/>
      <c r="G775" s="55"/>
      <c r="H775" s="55"/>
      <c r="I775" s="55"/>
      <c r="J775" s="65"/>
      <c r="K775" s="65"/>
      <c r="L775" s="65"/>
      <c r="M775" s="65"/>
      <c r="N775" s="65"/>
      <c r="O775" s="65"/>
    </row>
    <row r="776" spans="3:15" s="1" customFormat="1" x14ac:dyDescent="0.25">
      <c r="C776" s="65"/>
      <c r="D776" s="55"/>
      <c r="E776" s="55"/>
      <c r="F776" s="55"/>
      <c r="G776" s="55"/>
      <c r="H776" s="55"/>
      <c r="I776" s="55"/>
      <c r="J776" s="65"/>
      <c r="K776" s="65"/>
      <c r="L776" s="65"/>
      <c r="M776" s="65"/>
      <c r="N776" s="65"/>
      <c r="O776" s="65"/>
    </row>
    <row r="777" spans="3:15" s="1" customFormat="1" x14ac:dyDescent="0.25">
      <c r="C777" s="65"/>
      <c r="D777" s="55"/>
      <c r="E777" s="55"/>
      <c r="F777" s="55"/>
      <c r="G777" s="55"/>
      <c r="H777" s="55"/>
      <c r="I777" s="55"/>
      <c r="J777" s="65"/>
      <c r="K777" s="65"/>
      <c r="L777" s="65"/>
      <c r="M777" s="65"/>
      <c r="N777" s="65"/>
      <c r="O777" s="65"/>
    </row>
    <row r="778" spans="3:15" s="1" customFormat="1" x14ac:dyDescent="0.25">
      <c r="C778" s="65"/>
      <c r="D778" s="55"/>
      <c r="E778" s="55"/>
      <c r="F778" s="55"/>
      <c r="G778" s="55"/>
      <c r="H778" s="55"/>
      <c r="I778" s="55"/>
      <c r="J778" s="65"/>
      <c r="K778" s="65"/>
      <c r="L778" s="65"/>
      <c r="M778" s="65"/>
      <c r="N778" s="65"/>
      <c r="O778" s="65"/>
    </row>
    <row r="779" spans="3:15" s="1" customFormat="1" x14ac:dyDescent="0.25">
      <c r="C779" s="65"/>
      <c r="D779" s="55"/>
      <c r="E779" s="55"/>
      <c r="F779" s="55"/>
      <c r="G779" s="55"/>
      <c r="H779" s="55"/>
      <c r="I779" s="55"/>
      <c r="J779" s="65"/>
      <c r="K779" s="65"/>
      <c r="L779" s="65"/>
      <c r="M779" s="65"/>
      <c r="N779" s="65"/>
      <c r="O779" s="65"/>
    </row>
    <row r="780" spans="3:15" s="1" customFormat="1" x14ac:dyDescent="0.25">
      <c r="C780" s="65"/>
      <c r="D780" s="55"/>
      <c r="E780" s="55"/>
      <c r="F780" s="55"/>
      <c r="G780" s="55"/>
      <c r="H780" s="55"/>
      <c r="I780" s="55"/>
      <c r="J780" s="65"/>
      <c r="K780" s="65"/>
      <c r="L780" s="65"/>
      <c r="M780" s="65"/>
      <c r="N780" s="65"/>
      <c r="O780" s="65"/>
    </row>
    <row r="781" spans="3:15" s="1" customFormat="1" x14ac:dyDescent="0.25">
      <c r="C781" s="65"/>
      <c r="D781" s="55"/>
      <c r="E781" s="55"/>
      <c r="F781" s="55"/>
      <c r="G781" s="55"/>
      <c r="H781" s="55"/>
      <c r="I781" s="55"/>
      <c r="J781" s="65"/>
      <c r="K781" s="65"/>
      <c r="L781" s="65"/>
      <c r="M781" s="65"/>
      <c r="N781" s="65"/>
      <c r="O781" s="65"/>
    </row>
    <row r="782" spans="3:15" s="1" customFormat="1" x14ac:dyDescent="0.25">
      <c r="C782" s="65"/>
      <c r="D782" s="55"/>
      <c r="E782" s="55"/>
      <c r="F782" s="55"/>
      <c r="G782" s="55"/>
      <c r="H782" s="55"/>
      <c r="I782" s="55"/>
      <c r="J782" s="65"/>
      <c r="K782" s="65"/>
      <c r="L782" s="65"/>
      <c r="M782" s="65"/>
      <c r="N782" s="65"/>
      <c r="O782" s="65"/>
    </row>
    <row r="783" spans="3:15" s="1" customFormat="1" x14ac:dyDescent="0.25">
      <c r="C783" s="65"/>
      <c r="D783" s="55"/>
      <c r="E783" s="55"/>
      <c r="F783" s="55"/>
      <c r="G783" s="55"/>
      <c r="H783" s="55"/>
      <c r="I783" s="55"/>
      <c r="J783" s="65"/>
      <c r="K783" s="65"/>
      <c r="L783" s="65"/>
      <c r="M783" s="65"/>
      <c r="N783" s="65"/>
      <c r="O783" s="65"/>
    </row>
    <row r="784" spans="3:15" s="1" customFormat="1" x14ac:dyDescent="0.25">
      <c r="C784" s="65"/>
      <c r="D784" s="55"/>
      <c r="E784" s="55"/>
      <c r="F784" s="55"/>
      <c r="G784" s="55"/>
      <c r="H784" s="55"/>
      <c r="I784" s="55"/>
      <c r="J784" s="65"/>
      <c r="K784" s="65"/>
      <c r="L784" s="65"/>
      <c r="M784" s="65"/>
      <c r="N784" s="65"/>
      <c r="O784" s="65"/>
    </row>
    <row r="785" spans="3:15" s="1" customFormat="1" x14ac:dyDescent="0.25">
      <c r="C785" s="65"/>
      <c r="D785" s="55"/>
      <c r="E785" s="55"/>
      <c r="F785" s="55"/>
      <c r="G785" s="55"/>
      <c r="H785" s="55"/>
      <c r="I785" s="55"/>
      <c r="J785" s="65"/>
      <c r="K785" s="65"/>
      <c r="L785" s="65"/>
      <c r="M785" s="65"/>
      <c r="N785" s="65"/>
      <c r="O785" s="65"/>
    </row>
    <row r="786" spans="3:15" s="1" customFormat="1" x14ac:dyDescent="0.25">
      <c r="C786" s="65"/>
      <c r="D786" s="55"/>
      <c r="E786" s="55"/>
      <c r="F786" s="55"/>
      <c r="G786" s="55"/>
      <c r="H786" s="55"/>
      <c r="I786" s="55"/>
      <c r="J786" s="65"/>
      <c r="K786" s="65"/>
      <c r="L786" s="65"/>
      <c r="M786" s="65"/>
      <c r="N786" s="65"/>
      <c r="O786" s="65"/>
    </row>
    <row r="787" spans="3:15" s="1" customFormat="1" x14ac:dyDescent="0.25">
      <c r="C787" s="65"/>
      <c r="D787" s="55"/>
      <c r="E787" s="55"/>
      <c r="F787" s="55"/>
      <c r="G787" s="55"/>
      <c r="H787" s="55"/>
      <c r="I787" s="55"/>
      <c r="J787" s="65"/>
      <c r="K787" s="65"/>
      <c r="L787" s="65"/>
      <c r="M787" s="65"/>
      <c r="N787" s="65"/>
      <c r="O787" s="65"/>
    </row>
    <row r="788" spans="3:15" s="1" customFormat="1" x14ac:dyDescent="0.25">
      <c r="C788" s="65"/>
      <c r="D788" s="55"/>
      <c r="E788" s="55"/>
      <c r="F788" s="55"/>
      <c r="G788" s="55"/>
      <c r="H788" s="55"/>
      <c r="I788" s="55"/>
      <c r="J788" s="65"/>
      <c r="K788" s="65"/>
      <c r="L788" s="65"/>
      <c r="M788" s="65"/>
      <c r="N788" s="65"/>
      <c r="O788" s="65"/>
    </row>
    <row r="789" spans="3:15" s="1" customFormat="1" x14ac:dyDescent="0.25">
      <c r="C789" s="65"/>
      <c r="D789" s="55"/>
      <c r="E789" s="55"/>
      <c r="F789" s="55"/>
      <c r="G789" s="55"/>
      <c r="H789" s="55"/>
      <c r="I789" s="55"/>
      <c r="J789" s="65"/>
      <c r="K789" s="65"/>
      <c r="L789" s="65"/>
      <c r="M789" s="65"/>
      <c r="N789" s="65"/>
      <c r="O789" s="65"/>
    </row>
    <row r="790" spans="3:15" s="1" customFormat="1" x14ac:dyDescent="0.25">
      <c r="C790" s="65"/>
      <c r="D790" s="55"/>
      <c r="E790" s="55"/>
      <c r="F790" s="55"/>
      <c r="G790" s="55"/>
      <c r="H790" s="55"/>
      <c r="I790" s="55"/>
      <c r="J790" s="65"/>
      <c r="K790" s="65"/>
      <c r="L790" s="65"/>
      <c r="M790" s="65"/>
      <c r="N790" s="65"/>
      <c r="O790" s="65"/>
    </row>
    <row r="791" spans="3:15" s="1" customFormat="1" x14ac:dyDescent="0.25">
      <c r="C791" s="65"/>
      <c r="D791" s="55"/>
      <c r="E791" s="55"/>
      <c r="F791" s="55"/>
      <c r="G791" s="55"/>
      <c r="H791" s="55"/>
      <c r="I791" s="55"/>
      <c r="J791" s="65"/>
      <c r="K791" s="65"/>
      <c r="L791" s="65"/>
      <c r="M791" s="65"/>
      <c r="N791" s="65"/>
      <c r="O791" s="65"/>
    </row>
    <row r="792" spans="3:15" s="1" customFormat="1" x14ac:dyDescent="0.25">
      <c r="C792" s="65"/>
      <c r="D792" s="55"/>
      <c r="E792" s="55"/>
      <c r="F792" s="55"/>
      <c r="G792" s="55"/>
      <c r="H792" s="55"/>
      <c r="I792" s="55"/>
      <c r="J792" s="65"/>
      <c r="K792" s="65"/>
      <c r="L792" s="65"/>
      <c r="M792" s="65"/>
      <c r="N792" s="65"/>
      <c r="O792" s="65"/>
    </row>
    <row r="793" spans="3:15" s="1" customFormat="1" x14ac:dyDescent="0.25">
      <c r="C793" s="65"/>
      <c r="D793" s="55"/>
      <c r="E793" s="55"/>
      <c r="F793" s="55"/>
      <c r="G793" s="55"/>
      <c r="H793" s="55"/>
      <c r="I793" s="55"/>
      <c r="J793" s="65"/>
      <c r="K793" s="65"/>
      <c r="L793" s="65"/>
      <c r="M793" s="65"/>
      <c r="N793" s="65"/>
      <c r="O793" s="65"/>
    </row>
    <row r="794" spans="3:15" s="1" customFormat="1" x14ac:dyDescent="0.25">
      <c r="C794" s="65"/>
      <c r="D794" s="55"/>
      <c r="E794" s="55"/>
      <c r="F794" s="55"/>
      <c r="G794" s="55"/>
      <c r="H794" s="55"/>
      <c r="I794" s="55"/>
      <c r="J794" s="65"/>
      <c r="K794" s="65"/>
      <c r="L794" s="65"/>
      <c r="M794" s="65"/>
      <c r="N794" s="65"/>
      <c r="O794" s="65"/>
    </row>
    <row r="795" spans="3:15" s="1" customFormat="1" x14ac:dyDescent="0.25">
      <c r="C795" s="65"/>
      <c r="D795" s="55"/>
      <c r="E795" s="55"/>
      <c r="F795" s="55"/>
      <c r="G795" s="55"/>
      <c r="H795" s="55"/>
      <c r="I795" s="55"/>
      <c r="J795" s="65"/>
      <c r="K795" s="65"/>
      <c r="L795" s="65"/>
      <c r="M795" s="65"/>
      <c r="N795" s="65"/>
      <c r="O795" s="65"/>
    </row>
    <row r="796" spans="3:15" s="1" customFormat="1" x14ac:dyDescent="0.25">
      <c r="C796" s="65"/>
      <c r="D796" s="55"/>
      <c r="E796" s="55"/>
      <c r="F796" s="55"/>
      <c r="G796" s="55"/>
      <c r="H796" s="55"/>
      <c r="I796" s="55"/>
      <c r="J796" s="65"/>
      <c r="K796" s="65"/>
      <c r="L796" s="65"/>
      <c r="M796" s="65"/>
      <c r="N796" s="65"/>
      <c r="O796" s="65"/>
    </row>
    <row r="797" spans="3:15" s="1" customFormat="1" x14ac:dyDescent="0.25">
      <c r="C797" s="65"/>
      <c r="D797" s="55"/>
      <c r="E797" s="55"/>
      <c r="F797" s="55"/>
      <c r="G797" s="55"/>
      <c r="H797" s="55"/>
      <c r="I797" s="55"/>
      <c r="J797" s="65"/>
      <c r="K797" s="65"/>
      <c r="L797" s="65"/>
      <c r="M797" s="65"/>
      <c r="N797" s="65"/>
      <c r="O797" s="65"/>
    </row>
    <row r="798" spans="3:15" s="1" customFormat="1" x14ac:dyDescent="0.25">
      <c r="C798" s="65"/>
      <c r="D798" s="55"/>
      <c r="E798" s="55"/>
      <c r="F798" s="55"/>
      <c r="G798" s="55"/>
      <c r="H798" s="55"/>
      <c r="I798" s="55"/>
      <c r="J798" s="65"/>
      <c r="K798" s="65"/>
      <c r="L798" s="65"/>
      <c r="M798" s="65"/>
      <c r="N798" s="65"/>
      <c r="O798" s="65"/>
    </row>
    <row r="799" spans="3:15" s="1" customFormat="1" x14ac:dyDescent="0.25">
      <c r="C799" s="65"/>
      <c r="D799" s="55"/>
      <c r="E799" s="55"/>
      <c r="F799" s="55"/>
      <c r="G799" s="55"/>
      <c r="H799" s="55"/>
      <c r="I799" s="55"/>
      <c r="J799" s="65"/>
      <c r="K799" s="65"/>
      <c r="L799" s="65"/>
      <c r="M799" s="65"/>
      <c r="N799" s="65"/>
      <c r="O799" s="65"/>
    </row>
    <row r="800" spans="3:15" s="1" customFormat="1" x14ac:dyDescent="0.25">
      <c r="C800" s="65"/>
      <c r="D800" s="55"/>
      <c r="E800" s="55"/>
      <c r="F800" s="55"/>
      <c r="G800" s="55"/>
      <c r="H800" s="55"/>
      <c r="I800" s="55"/>
      <c r="J800" s="65"/>
      <c r="K800" s="65"/>
      <c r="L800" s="65"/>
      <c r="M800" s="65"/>
      <c r="N800" s="65"/>
      <c r="O800" s="65"/>
    </row>
    <row r="801" spans="3:15" s="1" customFormat="1" x14ac:dyDescent="0.25">
      <c r="C801" s="65"/>
      <c r="D801" s="55"/>
      <c r="E801" s="55"/>
      <c r="F801" s="55"/>
      <c r="G801" s="55"/>
      <c r="H801" s="55"/>
      <c r="I801" s="55"/>
      <c r="J801" s="65"/>
      <c r="K801" s="65"/>
      <c r="L801" s="65"/>
      <c r="M801" s="65"/>
      <c r="N801" s="65"/>
      <c r="O801" s="65"/>
    </row>
    <row r="802" spans="3:15" s="1" customFormat="1" x14ac:dyDescent="0.25">
      <c r="C802" s="65"/>
      <c r="D802" s="55"/>
      <c r="E802" s="55"/>
      <c r="F802" s="55"/>
      <c r="G802" s="55"/>
      <c r="H802" s="55"/>
      <c r="I802" s="55"/>
      <c r="J802" s="65"/>
      <c r="K802" s="65"/>
      <c r="L802" s="65"/>
      <c r="M802" s="65"/>
      <c r="N802" s="65"/>
      <c r="O802" s="65"/>
    </row>
    <row r="803" spans="3:15" s="1" customFormat="1" x14ac:dyDescent="0.25">
      <c r="C803" s="65"/>
      <c r="D803" s="55"/>
      <c r="E803" s="55"/>
      <c r="F803" s="55"/>
      <c r="G803" s="55"/>
      <c r="H803" s="55"/>
      <c r="I803" s="55"/>
      <c r="J803" s="65"/>
      <c r="K803" s="65"/>
      <c r="L803" s="65"/>
      <c r="M803" s="65"/>
      <c r="N803" s="65"/>
      <c r="O803" s="65"/>
    </row>
    <row r="804" spans="3:15" s="1" customFormat="1" x14ac:dyDescent="0.25">
      <c r="C804" s="65"/>
      <c r="D804" s="55"/>
      <c r="E804" s="55"/>
      <c r="F804" s="55"/>
      <c r="G804" s="55"/>
      <c r="H804" s="55"/>
      <c r="I804" s="55"/>
      <c r="J804" s="65"/>
      <c r="K804" s="65"/>
      <c r="L804" s="65"/>
      <c r="M804" s="65"/>
      <c r="N804" s="65"/>
      <c r="O804" s="65"/>
    </row>
    <row r="805" spans="3:15" s="1" customFormat="1" x14ac:dyDescent="0.25">
      <c r="C805" s="65"/>
      <c r="D805" s="55"/>
      <c r="E805" s="55"/>
      <c r="F805" s="55"/>
      <c r="G805" s="55"/>
      <c r="H805" s="55"/>
      <c r="I805" s="55"/>
      <c r="J805" s="65"/>
      <c r="K805" s="65"/>
      <c r="L805" s="65"/>
      <c r="M805" s="65"/>
      <c r="N805" s="65"/>
      <c r="O805" s="65"/>
    </row>
    <row r="806" spans="3:15" s="1" customFormat="1" x14ac:dyDescent="0.25">
      <c r="C806" s="65"/>
      <c r="D806" s="55"/>
      <c r="E806" s="55"/>
      <c r="F806" s="55"/>
      <c r="G806" s="55"/>
      <c r="H806" s="55"/>
      <c r="I806" s="55"/>
      <c r="J806" s="65"/>
      <c r="K806" s="65"/>
      <c r="L806" s="65"/>
      <c r="M806" s="65"/>
      <c r="N806" s="65"/>
      <c r="O806" s="65"/>
    </row>
    <row r="807" spans="3:15" s="1" customFormat="1" x14ac:dyDescent="0.25">
      <c r="C807" s="65"/>
      <c r="D807" s="55"/>
      <c r="E807" s="55"/>
      <c r="F807" s="55"/>
      <c r="G807" s="55"/>
      <c r="H807" s="55"/>
      <c r="I807" s="55"/>
      <c r="J807" s="65"/>
      <c r="K807" s="65"/>
      <c r="L807" s="65"/>
      <c r="M807" s="65"/>
      <c r="N807" s="65"/>
      <c r="O807" s="65"/>
    </row>
    <row r="808" spans="3:15" s="1" customFormat="1" x14ac:dyDescent="0.25">
      <c r="C808" s="65"/>
      <c r="D808" s="55"/>
      <c r="E808" s="55"/>
      <c r="F808" s="55"/>
      <c r="G808" s="55"/>
      <c r="H808" s="55"/>
      <c r="I808" s="55"/>
      <c r="J808" s="65"/>
      <c r="K808" s="65"/>
      <c r="L808" s="65"/>
      <c r="M808" s="65"/>
      <c r="N808" s="65"/>
      <c r="O808" s="65"/>
    </row>
    <row r="809" spans="3:15" s="1" customFormat="1" x14ac:dyDescent="0.25">
      <c r="C809" s="65"/>
      <c r="D809" s="55"/>
      <c r="E809" s="55"/>
      <c r="F809" s="55"/>
      <c r="G809" s="55"/>
      <c r="H809" s="55"/>
      <c r="I809" s="55"/>
      <c r="J809" s="65"/>
      <c r="K809" s="65"/>
      <c r="L809" s="65"/>
      <c r="M809" s="65"/>
      <c r="N809" s="65"/>
      <c r="O809" s="65"/>
    </row>
    <row r="810" spans="3:15" s="1" customFormat="1" x14ac:dyDescent="0.25">
      <c r="C810" s="65"/>
      <c r="D810" s="55"/>
      <c r="E810" s="55"/>
      <c r="F810" s="55"/>
      <c r="G810" s="55"/>
      <c r="H810" s="55"/>
      <c r="I810" s="55"/>
      <c r="J810" s="65"/>
      <c r="K810" s="65"/>
      <c r="L810" s="65"/>
      <c r="M810" s="65"/>
      <c r="N810" s="65"/>
      <c r="O810" s="65"/>
    </row>
    <row r="811" spans="3:15" s="1" customFormat="1" x14ac:dyDescent="0.25">
      <c r="C811" s="65"/>
      <c r="D811" s="55"/>
      <c r="E811" s="55"/>
      <c r="F811" s="55"/>
      <c r="G811" s="55"/>
      <c r="H811" s="55"/>
      <c r="I811" s="55"/>
      <c r="J811" s="65"/>
      <c r="K811" s="65"/>
      <c r="L811" s="65"/>
      <c r="M811" s="65"/>
      <c r="N811" s="65"/>
      <c r="O811" s="65"/>
    </row>
    <row r="812" spans="3:15" s="1" customFormat="1" x14ac:dyDescent="0.25">
      <c r="C812" s="65"/>
      <c r="D812" s="55"/>
      <c r="E812" s="55"/>
      <c r="F812" s="55"/>
      <c r="G812" s="55"/>
      <c r="H812" s="55"/>
      <c r="I812" s="55"/>
      <c r="J812" s="65"/>
      <c r="K812" s="65"/>
      <c r="L812" s="65"/>
      <c r="M812" s="65"/>
      <c r="N812" s="65"/>
      <c r="O812" s="65"/>
    </row>
    <row r="813" spans="3:15" s="1" customFormat="1" x14ac:dyDescent="0.25">
      <c r="C813" s="65"/>
      <c r="D813" s="55"/>
      <c r="E813" s="55"/>
      <c r="F813" s="55"/>
      <c r="G813" s="55"/>
      <c r="H813" s="55"/>
      <c r="I813" s="55"/>
      <c r="J813" s="65"/>
      <c r="K813" s="65"/>
      <c r="L813" s="65"/>
      <c r="M813" s="65"/>
      <c r="N813" s="65"/>
      <c r="O813" s="65"/>
    </row>
    <row r="814" spans="3:15" s="1" customFormat="1" x14ac:dyDescent="0.25">
      <c r="C814" s="65"/>
      <c r="D814" s="55"/>
      <c r="E814" s="55"/>
      <c r="F814" s="55"/>
      <c r="G814" s="55"/>
      <c r="H814" s="55"/>
      <c r="I814" s="55"/>
      <c r="J814" s="65"/>
      <c r="K814" s="65"/>
      <c r="L814" s="65"/>
      <c r="M814" s="65"/>
      <c r="N814" s="65"/>
      <c r="O814" s="65"/>
    </row>
    <row r="815" spans="3:15" s="1" customFormat="1" x14ac:dyDescent="0.25">
      <c r="C815" s="65"/>
      <c r="D815" s="55"/>
      <c r="E815" s="55"/>
      <c r="F815" s="55"/>
      <c r="G815" s="55"/>
      <c r="H815" s="55"/>
      <c r="I815" s="55"/>
      <c r="J815" s="65"/>
      <c r="K815" s="65"/>
      <c r="L815" s="65"/>
      <c r="M815" s="65"/>
      <c r="N815" s="65"/>
      <c r="O815" s="65"/>
    </row>
    <row r="816" spans="3:15" s="1" customFormat="1" x14ac:dyDescent="0.25">
      <c r="C816" s="65"/>
      <c r="D816" s="55"/>
      <c r="E816" s="55"/>
      <c r="F816" s="55"/>
      <c r="G816" s="55"/>
      <c r="H816" s="55"/>
      <c r="I816" s="55"/>
      <c r="J816" s="65"/>
      <c r="K816" s="65"/>
      <c r="L816" s="65"/>
      <c r="M816" s="65"/>
      <c r="N816" s="65"/>
      <c r="O816" s="65"/>
    </row>
    <row r="817" spans="3:15" s="1" customFormat="1" x14ac:dyDescent="0.25">
      <c r="C817" s="65"/>
      <c r="D817" s="55"/>
      <c r="E817" s="55"/>
      <c r="F817" s="55"/>
      <c r="G817" s="55"/>
      <c r="H817" s="55"/>
      <c r="I817" s="55"/>
      <c r="J817" s="65"/>
      <c r="K817" s="65"/>
      <c r="L817" s="65"/>
      <c r="M817" s="65"/>
      <c r="N817" s="65"/>
      <c r="O817" s="65"/>
    </row>
    <row r="818" spans="3:15" s="1" customFormat="1" x14ac:dyDescent="0.25">
      <c r="C818" s="65"/>
      <c r="D818" s="55"/>
      <c r="E818" s="55"/>
      <c r="F818" s="55"/>
      <c r="G818" s="55"/>
      <c r="H818" s="55"/>
      <c r="I818" s="55"/>
      <c r="J818" s="65"/>
      <c r="K818" s="65"/>
      <c r="L818" s="65"/>
      <c r="M818" s="65"/>
      <c r="N818" s="65"/>
      <c r="O818" s="65"/>
    </row>
    <row r="819" spans="3:15" s="1" customFormat="1" x14ac:dyDescent="0.25">
      <c r="C819" s="65"/>
      <c r="D819" s="55"/>
      <c r="E819" s="55"/>
      <c r="F819" s="55"/>
      <c r="G819" s="55"/>
      <c r="H819" s="55"/>
      <c r="I819" s="55"/>
      <c r="J819" s="65"/>
      <c r="K819" s="65"/>
      <c r="L819" s="65"/>
      <c r="M819" s="65"/>
      <c r="N819" s="65"/>
      <c r="O819" s="65"/>
    </row>
    <row r="820" spans="3:15" s="1" customFormat="1" x14ac:dyDescent="0.25">
      <c r="C820" s="65"/>
      <c r="D820" s="55"/>
      <c r="E820" s="55"/>
      <c r="F820" s="55"/>
      <c r="G820" s="55"/>
      <c r="H820" s="55"/>
      <c r="I820" s="55"/>
      <c r="J820" s="65"/>
      <c r="K820" s="65"/>
      <c r="L820" s="65"/>
      <c r="M820" s="65"/>
      <c r="N820" s="65"/>
      <c r="O820" s="65"/>
    </row>
    <row r="821" spans="3:15" s="1" customFormat="1" x14ac:dyDescent="0.25">
      <c r="C821" s="65"/>
      <c r="D821" s="55"/>
      <c r="E821" s="55"/>
      <c r="F821" s="55"/>
      <c r="G821" s="55"/>
      <c r="H821" s="55"/>
      <c r="I821" s="55"/>
      <c r="J821" s="65"/>
      <c r="K821" s="65"/>
      <c r="L821" s="65"/>
      <c r="M821" s="65"/>
      <c r="N821" s="65"/>
      <c r="O821" s="65"/>
    </row>
    <row r="822" spans="3:15" s="1" customFormat="1" x14ac:dyDescent="0.25">
      <c r="C822" s="65"/>
      <c r="D822" s="55"/>
      <c r="E822" s="55"/>
      <c r="F822" s="55"/>
      <c r="G822" s="55"/>
      <c r="H822" s="55"/>
      <c r="I822" s="55"/>
      <c r="J822" s="65"/>
      <c r="K822" s="65"/>
      <c r="L822" s="65"/>
      <c r="M822" s="65"/>
      <c r="N822" s="65"/>
      <c r="O822" s="65"/>
    </row>
    <row r="823" spans="3:15" s="1" customFormat="1" x14ac:dyDescent="0.25">
      <c r="C823" s="65"/>
      <c r="D823" s="55"/>
      <c r="E823" s="55"/>
      <c r="F823" s="55"/>
      <c r="G823" s="55"/>
      <c r="H823" s="55"/>
      <c r="I823" s="55"/>
      <c r="J823" s="65"/>
      <c r="K823" s="65"/>
      <c r="L823" s="65"/>
      <c r="M823" s="65"/>
      <c r="N823" s="65"/>
      <c r="O823" s="65"/>
    </row>
    <row r="824" spans="3:15" s="1" customFormat="1" x14ac:dyDescent="0.25">
      <c r="C824" s="65"/>
      <c r="D824" s="55"/>
      <c r="E824" s="55"/>
      <c r="F824" s="55"/>
      <c r="G824" s="55"/>
      <c r="H824" s="55"/>
      <c r="I824" s="55"/>
      <c r="J824" s="65"/>
      <c r="K824" s="65"/>
      <c r="L824" s="65"/>
      <c r="M824" s="65"/>
      <c r="N824" s="65"/>
      <c r="O824" s="65"/>
    </row>
    <row r="825" spans="3:15" s="1" customFormat="1" x14ac:dyDescent="0.25">
      <c r="C825" s="65"/>
      <c r="D825" s="55"/>
      <c r="E825" s="55"/>
      <c r="F825" s="55"/>
      <c r="G825" s="55"/>
      <c r="H825" s="55"/>
      <c r="I825" s="55"/>
      <c r="J825" s="65"/>
      <c r="K825" s="65"/>
      <c r="L825" s="65"/>
      <c r="M825" s="65"/>
      <c r="N825" s="65"/>
      <c r="O825" s="65"/>
    </row>
    <row r="826" spans="3:15" s="1" customFormat="1" x14ac:dyDescent="0.25">
      <c r="C826" s="65"/>
      <c r="D826" s="55"/>
      <c r="E826" s="55"/>
      <c r="F826" s="55"/>
      <c r="G826" s="55"/>
      <c r="H826" s="55"/>
      <c r="I826" s="55"/>
      <c r="J826" s="65"/>
      <c r="K826" s="65"/>
      <c r="L826" s="65"/>
      <c r="M826" s="65"/>
      <c r="N826" s="65"/>
      <c r="O826" s="65"/>
    </row>
    <row r="827" spans="3:15" s="1" customFormat="1" x14ac:dyDescent="0.25">
      <c r="C827" s="65"/>
      <c r="D827" s="55"/>
      <c r="E827" s="55"/>
      <c r="F827" s="55"/>
      <c r="G827" s="55"/>
      <c r="H827" s="55"/>
      <c r="I827" s="55"/>
      <c r="J827" s="65"/>
      <c r="K827" s="65"/>
      <c r="L827" s="65"/>
      <c r="M827" s="65"/>
      <c r="N827" s="65"/>
      <c r="O827" s="65"/>
    </row>
    <row r="828" spans="3:15" s="1" customFormat="1" x14ac:dyDescent="0.25">
      <c r="C828" s="65"/>
      <c r="D828" s="55"/>
      <c r="E828" s="55"/>
      <c r="F828" s="55"/>
      <c r="G828" s="55"/>
      <c r="H828" s="55"/>
      <c r="I828" s="55"/>
      <c r="J828" s="65"/>
      <c r="K828" s="65"/>
      <c r="L828" s="65"/>
      <c r="M828" s="65"/>
      <c r="N828" s="65"/>
      <c r="O828" s="65"/>
    </row>
    <row r="829" spans="3:15" s="1" customFormat="1" x14ac:dyDescent="0.25">
      <c r="C829" s="65"/>
      <c r="D829" s="55"/>
      <c r="E829" s="55"/>
      <c r="F829" s="55"/>
      <c r="G829" s="55"/>
      <c r="H829" s="55"/>
      <c r="I829" s="55"/>
      <c r="J829" s="65"/>
      <c r="K829" s="65"/>
      <c r="L829" s="65"/>
      <c r="M829" s="65"/>
      <c r="N829" s="65"/>
      <c r="O829" s="65"/>
    </row>
    <row r="830" spans="3:15" s="1" customFormat="1" x14ac:dyDescent="0.25">
      <c r="C830" s="65"/>
      <c r="D830" s="55"/>
      <c r="E830" s="55"/>
      <c r="F830" s="55"/>
      <c r="G830" s="55"/>
      <c r="H830" s="55"/>
      <c r="I830" s="55"/>
      <c r="J830" s="65"/>
      <c r="K830" s="65"/>
      <c r="L830" s="65"/>
      <c r="M830" s="65"/>
      <c r="N830" s="65"/>
      <c r="O830" s="65"/>
    </row>
    <row r="831" spans="3:15" s="1" customFormat="1" x14ac:dyDescent="0.25">
      <c r="C831" s="65"/>
      <c r="D831" s="55"/>
      <c r="E831" s="55"/>
      <c r="F831" s="55"/>
      <c r="G831" s="55"/>
      <c r="H831" s="55"/>
      <c r="I831" s="55"/>
      <c r="J831" s="65"/>
      <c r="K831" s="65"/>
      <c r="L831" s="65"/>
      <c r="M831" s="65"/>
      <c r="N831" s="65"/>
      <c r="O831" s="65"/>
    </row>
    <row r="832" spans="3:15" s="1" customFormat="1" x14ac:dyDescent="0.25">
      <c r="C832" s="65"/>
      <c r="D832" s="55"/>
      <c r="E832" s="55"/>
      <c r="F832" s="55"/>
      <c r="G832" s="55"/>
      <c r="H832" s="55"/>
      <c r="I832" s="55"/>
      <c r="J832" s="65"/>
      <c r="K832" s="65"/>
      <c r="L832" s="65"/>
      <c r="M832" s="65"/>
      <c r="N832" s="65"/>
      <c r="O832" s="65"/>
    </row>
    <row r="833" spans="3:15" s="1" customFormat="1" x14ac:dyDescent="0.25">
      <c r="C833" s="65"/>
      <c r="D833" s="55"/>
      <c r="E833" s="55"/>
      <c r="F833" s="55"/>
      <c r="G833" s="55"/>
      <c r="H833" s="55"/>
      <c r="I833" s="55"/>
      <c r="J833" s="65"/>
      <c r="K833" s="65"/>
      <c r="L833" s="65"/>
      <c r="M833" s="65"/>
      <c r="N833" s="65"/>
      <c r="O833" s="65"/>
    </row>
    <row r="834" spans="3:15" s="1" customFormat="1" x14ac:dyDescent="0.25">
      <c r="C834" s="65"/>
      <c r="D834" s="55"/>
      <c r="E834" s="55"/>
      <c r="F834" s="55"/>
      <c r="G834" s="55"/>
      <c r="H834" s="55"/>
      <c r="I834" s="55"/>
      <c r="J834" s="65"/>
      <c r="K834" s="65"/>
      <c r="L834" s="65"/>
      <c r="M834" s="65"/>
      <c r="N834" s="65"/>
      <c r="O834" s="65"/>
    </row>
    <row r="835" spans="3:15" s="1" customFormat="1" x14ac:dyDescent="0.25">
      <c r="C835" s="65"/>
      <c r="D835" s="55"/>
      <c r="E835" s="55"/>
      <c r="F835" s="55"/>
      <c r="G835" s="55"/>
      <c r="H835" s="55"/>
      <c r="I835" s="55"/>
      <c r="J835" s="65"/>
      <c r="K835" s="65"/>
      <c r="L835" s="65"/>
      <c r="M835" s="65"/>
      <c r="N835" s="65"/>
      <c r="O835" s="65"/>
    </row>
    <row r="836" spans="3:15" s="1" customFormat="1" x14ac:dyDescent="0.25">
      <c r="C836" s="65"/>
      <c r="D836" s="55"/>
      <c r="E836" s="55"/>
      <c r="F836" s="55"/>
      <c r="G836" s="55"/>
      <c r="H836" s="55"/>
      <c r="I836" s="55"/>
      <c r="J836" s="65"/>
      <c r="K836" s="65"/>
      <c r="L836" s="65"/>
      <c r="M836" s="65"/>
      <c r="N836" s="65"/>
      <c r="O836" s="65"/>
    </row>
    <row r="837" spans="3:15" s="1" customFormat="1" x14ac:dyDescent="0.25">
      <c r="C837" s="65"/>
      <c r="D837" s="55"/>
      <c r="E837" s="55"/>
      <c r="F837" s="55"/>
      <c r="G837" s="55"/>
      <c r="H837" s="55"/>
      <c r="I837" s="55"/>
      <c r="J837" s="65"/>
      <c r="K837" s="65"/>
      <c r="L837" s="65"/>
      <c r="M837" s="65"/>
      <c r="N837" s="65"/>
      <c r="O837" s="65"/>
    </row>
    <row r="838" spans="3:15" s="1" customFormat="1" x14ac:dyDescent="0.25">
      <c r="C838" s="65"/>
      <c r="D838" s="55"/>
      <c r="E838" s="55"/>
      <c r="F838" s="55"/>
      <c r="G838" s="55"/>
      <c r="H838" s="55"/>
      <c r="I838" s="55"/>
      <c r="J838" s="65"/>
      <c r="K838" s="65"/>
      <c r="L838" s="65"/>
      <c r="M838" s="65"/>
      <c r="N838" s="65"/>
      <c r="O838" s="65"/>
    </row>
    <row r="839" spans="3:15" s="1" customFormat="1" x14ac:dyDescent="0.25">
      <c r="C839" s="65"/>
      <c r="D839" s="55"/>
      <c r="E839" s="55"/>
      <c r="F839" s="55"/>
      <c r="G839" s="55"/>
      <c r="H839" s="55"/>
      <c r="I839" s="55"/>
      <c r="J839" s="65"/>
      <c r="K839" s="65"/>
      <c r="L839" s="65"/>
      <c r="M839" s="65"/>
      <c r="N839" s="65"/>
      <c r="O839" s="65"/>
    </row>
    <row r="840" spans="3:15" s="1" customFormat="1" x14ac:dyDescent="0.25">
      <c r="C840" s="65"/>
      <c r="D840" s="55"/>
      <c r="E840" s="55"/>
      <c r="F840" s="55"/>
      <c r="G840" s="55"/>
      <c r="H840" s="55"/>
      <c r="I840" s="55"/>
      <c r="J840" s="65"/>
      <c r="K840" s="65"/>
      <c r="L840" s="65"/>
      <c r="M840" s="65"/>
      <c r="N840" s="65"/>
      <c r="O840" s="65"/>
    </row>
    <row r="841" spans="3:15" s="1" customFormat="1" x14ac:dyDescent="0.25">
      <c r="C841" s="65"/>
      <c r="D841" s="55"/>
      <c r="E841" s="55"/>
      <c r="F841" s="55"/>
      <c r="G841" s="55"/>
      <c r="H841" s="55"/>
      <c r="I841" s="55"/>
      <c r="J841" s="65"/>
      <c r="K841" s="65"/>
      <c r="L841" s="65"/>
      <c r="M841" s="65"/>
      <c r="N841" s="65"/>
      <c r="O841" s="65"/>
    </row>
    <row r="842" spans="3:15" s="1" customFormat="1" x14ac:dyDescent="0.25">
      <c r="C842" s="65"/>
      <c r="D842" s="55"/>
      <c r="E842" s="55"/>
      <c r="F842" s="55"/>
      <c r="G842" s="55"/>
      <c r="H842" s="55"/>
      <c r="I842" s="55"/>
      <c r="J842" s="65"/>
      <c r="K842" s="65"/>
      <c r="L842" s="65"/>
      <c r="M842" s="65"/>
      <c r="N842" s="65"/>
      <c r="O842" s="65"/>
    </row>
    <row r="843" spans="3:15" s="1" customFormat="1" x14ac:dyDescent="0.25">
      <c r="C843" s="65"/>
      <c r="D843" s="55"/>
      <c r="E843" s="55"/>
      <c r="F843" s="55"/>
      <c r="G843" s="55"/>
      <c r="H843" s="55"/>
      <c r="I843" s="55"/>
      <c r="J843" s="65"/>
      <c r="K843" s="65"/>
      <c r="L843" s="65"/>
      <c r="M843" s="65"/>
      <c r="N843" s="65"/>
      <c r="O843" s="65"/>
    </row>
    <row r="844" spans="3:15" s="1" customFormat="1" x14ac:dyDescent="0.25">
      <c r="C844" s="65"/>
      <c r="D844" s="55"/>
      <c r="E844" s="55"/>
      <c r="F844" s="55"/>
      <c r="G844" s="55"/>
      <c r="H844" s="55"/>
      <c r="I844" s="55"/>
      <c r="J844" s="65"/>
      <c r="K844" s="65"/>
      <c r="L844" s="65"/>
      <c r="M844" s="65"/>
      <c r="N844" s="65"/>
      <c r="O844" s="65"/>
    </row>
    <row r="845" spans="3:15" s="1" customFormat="1" x14ac:dyDescent="0.25">
      <c r="C845" s="65"/>
      <c r="D845" s="55"/>
      <c r="E845" s="55"/>
      <c r="F845" s="55"/>
      <c r="G845" s="55"/>
      <c r="H845" s="55"/>
      <c r="I845" s="55"/>
      <c r="J845" s="65"/>
      <c r="K845" s="65"/>
      <c r="L845" s="65"/>
      <c r="M845" s="65"/>
      <c r="N845" s="65"/>
      <c r="O845" s="65"/>
    </row>
    <row r="846" spans="3:15" s="1" customFormat="1" x14ac:dyDescent="0.25">
      <c r="C846" s="65"/>
      <c r="D846" s="55"/>
      <c r="E846" s="55"/>
      <c r="F846" s="55"/>
      <c r="G846" s="55"/>
      <c r="H846" s="55"/>
      <c r="I846" s="55"/>
      <c r="J846" s="65"/>
      <c r="K846" s="65"/>
      <c r="L846" s="65"/>
      <c r="M846" s="65"/>
      <c r="N846" s="65"/>
      <c r="O846" s="65"/>
    </row>
    <row r="847" spans="3:15" s="1" customFormat="1" x14ac:dyDescent="0.25">
      <c r="C847" s="65"/>
      <c r="D847" s="55"/>
      <c r="E847" s="55"/>
      <c r="F847" s="55"/>
      <c r="G847" s="55"/>
      <c r="H847" s="55"/>
      <c r="I847" s="55"/>
      <c r="J847" s="65"/>
      <c r="K847" s="65"/>
      <c r="L847" s="65"/>
      <c r="M847" s="65"/>
      <c r="N847" s="65"/>
      <c r="O847" s="65"/>
    </row>
    <row r="848" spans="3:15" s="1" customFormat="1" x14ac:dyDescent="0.25">
      <c r="C848" s="65"/>
      <c r="D848" s="55"/>
      <c r="E848" s="55"/>
      <c r="F848" s="55"/>
      <c r="G848" s="55"/>
      <c r="H848" s="55"/>
      <c r="I848" s="55"/>
      <c r="J848" s="65"/>
      <c r="K848" s="65"/>
      <c r="L848" s="65"/>
      <c r="M848" s="65"/>
      <c r="N848" s="65"/>
      <c r="O848" s="65"/>
    </row>
    <row r="849" spans="3:15" s="1" customFormat="1" x14ac:dyDescent="0.25">
      <c r="C849" s="65"/>
      <c r="D849" s="55"/>
      <c r="E849" s="55"/>
      <c r="F849" s="55"/>
      <c r="G849" s="55"/>
      <c r="H849" s="55"/>
      <c r="I849" s="55"/>
      <c r="J849" s="65"/>
      <c r="K849" s="65"/>
      <c r="L849" s="65"/>
      <c r="M849" s="65"/>
      <c r="N849" s="65"/>
      <c r="O849" s="65"/>
    </row>
    <row r="850" spans="3:15" s="1" customFormat="1" x14ac:dyDescent="0.25">
      <c r="C850" s="65"/>
      <c r="D850" s="55"/>
      <c r="E850" s="55"/>
      <c r="F850" s="55"/>
      <c r="G850" s="55"/>
      <c r="H850" s="55"/>
      <c r="I850" s="55"/>
      <c r="J850" s="65"/>
      <c r="K850" s="65"/>
      <c r="L850" s="65"/>
      <c r="M850" s="65"/>
      <c r="N850" s="65"/>
      <c r="O850" s="65"/>
    </row>
    <row r="851" spans="3:15" s="1" customFormat="1" x14ac:dyDescent="0.25">
      <c r="C851" s="65"/>
      <c r="D851" s="55"/>
      <c r="E851" s="55"/>
      <c r="F851" s="55"/>
      <c r="G851" s="55"/>
      <c r="H851" s="55"/>
      <c r="I851" s="55"/>
      <c r="J851" s="65"/>
      <c r="K851" s="65"/>
      <c r="L851" s="65"/>
      <c r="M851" s="65"/>
      <c r="N851" s="65"/>
      <c r="O851" s="65"/>
    </row>
    <row r="852" spans="3:15" s="1" customFormat="1" x14ac:dyDescent="0.25">
      <c r="C852" s="65"/>
      <c r="D852" s="55"/>
      <c r="E852" s="55"/>
      <c r="F852" s="55"/>
      <c r="G852" s="55"/>
      <c r="H852" s="55"/>
      <c r="I852" s="55"/>
      <c r="J852" s="65"/>
      <c r="K852" s="65"/>
      <c r="L852" s="65"/>
      <c r="M852" s="65"/>
      <c r="N852" s="65"/>
      <c r="O852" s="65"/>
    </row>
    <row r="853" spans="3:15" s="1" customFormat="1" x14ac:dyDescent="0.25">
      <c r="C853" s="65"/>
      <c r="D853" s="55"/>
      <c r="E853" s="55"/>
      <c r="F853" s="55"/>
      <c r="G853" s="55"/>
      <c r="H853" s="55"/>
      <c r="I853" s="55"/>
      <c r="J853" s="65"/>
      <c r="K853" s="65"/>
      <c r="L853" s="65"/>
      <c r="M853" s="65"/>
      <c r="N853" s="65"/>
      <c r="O853" s="65"/>
    </row>
    <row r="854" spans="3:15" s="1" customFormat="1" x14ac:dyDescent="0.25">
      <c r="C854" s="65"/>
      <c r="D854" s="55"/>
      <c r="E854" s="55"/>
      <c r="F854" s="55"/>
      <c r="G854" s="55"/>
      <c r="H854" s="55"/>
      <c r="I854" s="55"/>
      <c r="J854" s="65"/>
      <c r="K854" s="65"/>
      <c r="L854" s="65"/>
      <c r="M854" s="65"/>
      <c r="N854" s="65"/>
      <c r="O854" s="65"/>
    </row>
    <row r="855" spans="3:15" s="1" customFormat="1" x14ac:dyDescent="0.25">
      <c r="C855" s="65"/>
      <c r="D855" s="55"/>
      <c r="E855" s="55"/>
      <c r="F855" s="55"/>
      <c r="G855" s="55"/>
      <c r="H855" s="55"/>
      <c r="I855" s="55"/>
      <c r="J855" s="65"/>
      <c r="K855" s="65"/>
      <c r="L855" s="65"/>
      <c r="M855" s="65"/>
      <c r="N855" s="65"/>
      <c r="O855" s="65"/>
    </row>
    <row r="856" spans="3:15" s="1" customFormat="1" x14ac:dyDescent="0.25">
      <c r="C856" s="65"/>
      <c r="D856" s="55"/>
      <c r="E856" s="55"/>
      <c r="F856" s="55"/>
      <c r="G856" s="55"/>
      <c r="H856" s="55"/>
      <c r="I856" s="55"/>
      <c r="J856" s="65"/>
      <c r="K856" s="65"/>
      <c r="L856" s="65"/>
      <c r="M856" s="65"/>
      <c r="N856" s="65"/>
      <c r="O856" s="65"/>
    </row>
    <row r="857" spans="3:15" s="1" customFormat="1" x14ac:dyDescent="0.25">
      <c r="C857" s="65"/>
      <c r="D857" s="55"/>
      <c r="E857" s="55"/>
      <c r="F857" s="55"/>
      <c r="G857" s="55"/>
      <c r="H857" s="55"/>
      <c r="I857" s="55"/>
      <c r="J857" s="65"/>
      <c r="K857" s="65"/>
      <c r="L857" s="65"/>
      <c r="M857" s="65"/>
      <c r="N857" s="65"/>
      <c r="O857" s="65"/>
    </row>
    <row r="858" spans="3:15" s="1" customFormat="1" x14ac:dyDescent="0.25">
      <c r="C858" s="65"/>
      <c r="D858" s="55"/>
      <c r="E858" s="55"/>
      <c r="F858" s="55"/>
      <c r="G858" s="55"/>
      <c r="H858" s="55"/>
      <c r="I858" s="55"/>
      <c r="J858" s="65"/>
      <c r="K858" s="65"/>
      <c r="L858" s="65"/>
      <c r="M858" s="65"/>
      <c r="N858" s="65"/>
      <c r="O858" s="65"/>
    </row>
    <row r="859" spans="3:15" s="1" customFormat="1" x14ac:dyDescent="0.25">
      <c r="C859" s="65"/>
      <c r="D859" s="55"/>
      <c r="E859" s="55"/>
      <c r="F859" s="55"/>
      <c r="G859" s="55"/>
      <c r="H859" s="55"/>
      <c r="I859" s="55"/>
      <c r="J859" s="65"/>
      <c r="K859" s="65"/>
      <c r="L859" s="65"/>
      <c r="M859" s="65"/>
      <c r="N859" s="65"/>
      <c r="O859" s="65"/>
    </row>
    <row r="860" spans="3:15" s="1" customFormat="1" x14ac:dyDescent="0.25">
      <c r="C860" s="65"/>
      <c r="D860" s="55"/>
      <c r="E860" s="55"/>
      <c r="F860" s="55"/>
      <c r="G860" s="55"/>
      <c r="H860" s="55"/>
      <c r="I860" s="55"/>
      <c r="J860" s="65"/>
      <c r="K860" s="65"/>
      <c r="L860" s="65"/>
      <c r="M860" s="65"/>
      <c r="N860" s="65"/>
      <c r="O860" s="65"/>
    </row>
    <row r="861" spans="3:15" s="1" customFormat="1" x14ac:dyDescent="0.25">
      <c r="C861" s="65"/>
      <c r="D861" s="55"/>
      <c r="E861" s="55"/>
      <c r="F861" s="55"/>
      <c r="G861" s="55"/>
      <c r="H861" s="55"/>
      <c r="I861" s="55"/>
      <c r="J861" s="65"/>
      <c r="K861" s="65"/>
      <c r="L861" s="65"/>
      <c r="M861" s="65"/>
      <c r="N861" s="65"/>
      <c r="O861" s="65"/>
    </row>
    <row r="862" spans="3:15" s="1" customFormat="1" x14ac:dyDescent="0.25">
      <c r="C862" s="65"/>
      <c r="D862" s="55"/>
      <c r="E862" s="55"/>
      <c r="F862" s="55"/>
      <c r="G862" s="55"/>
      <c r="H862" s="55"/>
      <c r="I862" s="55"/>
      <c r="J862" s="65"/>
      <c r="K862" s="65"/>
      <c r="L862" s="65"/>
      <c r="M862" s="65"/>
      <c r="N862" s="65"/>
      <c r="O862" s="65"/>
    </row>
    <row r="863" spans="3:15" s="1" customFormat="1" x14ac:dyDescent="0.25">
      <c r="C863" s="65"/>
      <c r="D863" s="55"/>
      <c r="E863" s="55"/>
      <c r="F863" s="55"/>
      <c r="G863" s="55"/>
      <c r="H863" s="55"/>
      <c r="I863" s="55"/>
      <c r="J863" s="65"/>
      <c r="K863" s="65"/>
      <c r="L863" s="65"/>
      <c r="M863" s="65"/>
      <c r="N863" s="65"/>
      <c r="O863" s="65"/>
    </row>
    <row r="864" spans="3:15" s="1" customFormat="1" x14ac:dyDescent="0.25">
      <c r="C864" s="65"/>
      <c r="D864" s="55"/>
      <c r="E864" s="55"/>
      <c r="F864" s="55"/>
      <c r="G864" s="55"/>
      <c r="H864" s="55"/>
      <c r="I864" s="55"/>
      <c r="J864" s="65"/>
      <c r="K864" s="65"/>
      <c r="L864" s="65"/>
      <c r="M864" s="65"/>
      <c r="N864" s="65"/>
      <c r="O864" s="65"/>
    </row>
    <row r="865" spans="3:15" s="1" customFormat="1" x14ac:dyDescent="0.25">
      <c r="C865" s="65"/>
      <c r="D865" s="55"/>
      <c r="E865" s="55"/>
      <c r="F865" s="55"/>
      <c r="G865" s="55"/>
      <c r="H865" s="55"/>
      <c r="I865" s="55"/>
      <c r="J865" s="65"/>
      <c r="K865" s="65"/>
      <c r="L865" s="65"/>
      <c r="M865" s="65"/>
      <c r="N865" s="65"/>
      <c r="O865" s="65"/>
    </row>
    <row r="866" spans="3:15" s="1" customFormat="1" x14ac:dyDescent="0.25">
      <c r="C866" s="65"/>
      <c r="D866" s="55"/>
      <c r="E866" s="55"/>
      <c r="F866" s="55"/>
      <c r="G866" s="55"/>
      <c r="H866" s="55"/>
      <c r="I866" s="55"/>
      <c r="J866" s="65"/>
      <c r="K866" s="65"/>
      <c r="L866" s="65"/>
      <c r="M866" s="65"/>
      <c r="N866" s="65"/>
      <c r="O866" s="65"/>
    </row>
    <row r="867" spans="3:15" s="1" customFormat="1" x14ac:dyDescent="0.25">
      <c r="C867" s="65"/>
      <c r="D867" s="55"/>
      <c r="E867" s="55"/>
      <c r="F867" s="55"/>
      <c r="G867" s="55"/>
      <c r="H867" s="55"/>
      <c r="I867" s="55"/>
      <c r="J867" s="65"/>
      <c r="K867" s="65"/>
      <c r="L867" s="65"/>
      <c r="M867" s="65"/>
      <c r="N867" s="65"/>
      <c r="O867" s="65"/>
    </row>
    <row r="868" spans="3:15" s="1" customFormat="1" x14ac:dyDescent="0.25">
      <c r="C868" s="65"/>
      <c r="D868" s="55"/>
      <c r="E868" s="55"/>
      <c r="F868" s="55"/>
      <c r="G868" s="55"/>
      <c r="H868" s="55"/>
      <c r="I868" s="55"/>
      <c r="J868" s="65"/>
      <c r="K868" s="65"/>
      <c r="L868" s="65"/>
      <c r="M868" s="65"/>
      <c r="N868" s="65"/>
      <c r="O868" s="65"/>
    </row>
    <row r="869" spans="3:15" s="1" customFormat="1" x14ac:dyDescent="0.25">
      <c r="C869" s="65"/>
      <c r="D869" s="55"/>
      <c r="E869" s="55"/>
      <c r="F869" s="55"/>
      <c r="G869" s="55"/>
      <c r="H869" s="55"/>
      <c r="I869" s="55"/>
      <c r="J869" s="65"/>
      <c r="K869" s="65"/>
      <c r="L869" s="65"/>
      <c r="M869" s="65"/>
      <c r="N869" s="65"/>
      <c r="O869" s="65"/>
    </row>
    <row r="870" spans="3:15" s="1" customFormat="1" x14ac:dyDescent="0.25">
      <c r="C870" s="65"/>
      <c r="D870" s="55"/>
      <c r="E870" s="55"/>
      <c r="F870" s="55"/>
      <c r="G870" s="55"/>
      <c r="H870" s="55"/>
      <c r="I870" s="55"/>
      <c r="J870" s="65"/>
      <c r="K870" s="65"/>
      <c r="L870" s="65"/>
      <c r="M870" s="65"/>
      <c r="N870" s="65"/>
      <c r="O870" s="65"/>
    </row>
    <row r="871" spans="3:15" s="1" customFormat="1" x14ac:dyDescent="0.25">
      <c r="C871" s="65"/>
      <c r="D871" s="55"/>
      <c r="E871" s="55"/>
      <c r="F871" s="55"/>
      <c r="G871" s="55"/>
      <c r="H871" s="55"/>
      <c r="I871" s="55"/>
      <c r="J871" s="65"/>
      <c r="K871" s="65"/>
      <c r="L871" s="65"/>
      <c r="M871" s="65"/>
      <c r="N871" s="65"/>
      <c r="O871" s="65"/>
    </row>
    <row r="872" spans="3:15" s="1" customFormat="1" x14ac:dyDescent="0.25">
      <c r="C872" s="65"/>
      <c r="D872" s="55"/>
      <c r="E872" s="55"/>
      <c r="F872" s="55"/>
      <c r="G872" s="55"/>
      <c r="H872" s="55"/>
      <c r="I872" s="55"/>
      <c r="J872" s="65"/>
      <c r="K872" s="65"/>
      <c r="L872" s="65"/>
      <c r="M872" s="65"/>
      <c r="N872" s="65"/>
      <c r="O872" s="65"/>
    </row>
    <row r="873" spans="3:15" s="1" customFormat="1" x14ac:dyDescent="0.25">
      <c r="C873" s="65"/>
      <c r="D873" s="55"/>
      <c r="E873" s="55"/>
      <c r="F873" s="55"/>
      <c r="G873" s="55"/>
      <c r="H873" s="55"/>
      <c r="I873" s="55"/>
      <c r="J873" s="65"/>
      <c r="K873" s="65"/>
      <c r="L873" s="65"/>
      <c r="M873" s="65"/>
      <c r="N873" s="65"/>
      <c r="O873" s="65"/>
    </row>
    <row r="874" spans="3:15" s="1" customFormat="1" x14ac:dyDescent="0.25">
      <c r="C874" s="65"/>
      <c r="D874" s="55"/>
      <c r="E874" s="55"/>
      <c r="F874" s="55"/>
      <c r="G874" s="55"/>
      <c r="H874" s="55"/>
      <c r="I874" s="55"/>
      <c r="J874" s="65"/>
      <c r="K874" s="65"/>
      <c r="L874" s="65"/>
      <c r="M874" s="65"/>
      <c r="N874" s="65"/>
      <c r="O874" s="65"/>
    </row>
    <row r="875" spans="3:15" s="1" customFormat="1" x14ac:dyDescent="0.25">
      <c r="C875" s="65"/>
      <c r="D875" s="55"/>
      <c r="E875" s="55"/>
      <c r="F875" s="55"/>
      <c r="G875" s="55"/>
      <c r="H875" s="55"/>
      <c r="I875" s="55"/>
      <c r="J875" s="65"/>
      <c r="K875" s="65"/>
      <c r="L875" s="65"/>
      <c r="M875" s="65"/>
      <c r="N875" s="65"/>
      <c r="O875" s="65"/>
    </row>
    <row r="876" spans="3:15" s="1" customFormat="1" x14ac:dyDescent="0.25">
      <c r="C876" s="65"/>
      <c r="D876" s="55"/>
      <c r="E876" s="55"/>
      <c r="F876" s="55"/>
      <c r="G876" s="55"/>
      <c r="H876" s="55"/>
      <c r="I876" s="55"/>
      <c r="J876" s="65"/>
      <c r="K876" s="65"/>
      <c r="L876" s="65"/>
      <c r="M876" s="65"/>
      <c r="N876" s="65"/>
      <c r="O876" s="65"/>
    </row>
    <row r="877" spans="3:15" s="1" customFormat="1" x14ac:dyDescent="0.25">
      <c r="C877" s="65"/>
      <c r="D877" s="55"/>
      <c r="E877" s="55"/>
      <c r="F877" s="55"/>
      <c r="G877" s="55"/>
      <c r="H877" s="55"/>
      <c r="I877" s="55"/>
      <c r="J877" s="65"/>
      <c r="K877" s="65"/>
      <c r="L877" s="65"/>
      <c r="M877" s="65"/>
      <c r="N877" s="65"/>
      <c r="O877" s="65"/>
    </row>
    <row r="878" spans="3:15" s="1" customFormat="1" x14ac:dyDescent="0.25">
      <c r="C878" s="65"/>
      <c r="D878" s="55"/>
      <c r="E878" s="55"/>
      <c r="F878" s="55"/>
      <c r="G878" s="55"/>
      <c r="H878" s="55"/>
      <c r="I878" s="55"/>
      <c r="J878" s="65"/>
      <c r="K878" s="65"/>
      <c r="L878" s="65"/>
      <c r="M878" s="65"/>
      <c r="N878" s="65"/>
      <c r="O878" s="65"/>
    </row>
    <row r="879" spans="3:15" s="1" customFormat="1" x14ac:dyDescent="0.25">
      <c r="C879" s="65"/>
      <c r="D879" s="55"/>
      <c r="E879" s="55"/>
      <c r="F879" s="55"/>
      <c r="G879" s="55"/>
      <c r="H879" s="55"/>
      <c r="I879" s="55"/>
      <c r="J879" s="65"/>
      <c r="K879" s="65"/>
      <c r="L879" s="65"/>
      <c r="M879" s="65"/>
      <c r="N879" s="65"/>
      <c r="O879" s="65"/>
    </row>
    <row r="880" spans="3:15" s="1" customFormat="1" x14ac:dyDescent="0.25">
      <c r="C880" s="65"/>
      <c r="D880" s="55"/>
      <c r="E880" s="55"/>
      <c r="F880" s="55"/>
      <c r="G880" s="55"/>
      <c r="H880" s="55"/>
      <c r="I880" s="55"/>
      <c r="J880" s="65"/>
      <c r="K880" s="65"/>
      <c r="L880" s="65"/>
      <c r="M880" s="65"/>
      <c r="N880" s="65"/>
      <c r="O880" s="65"/>
    </row>
    <row r="881" spans="3:15" s="1" customFormat="1" x14ac:dyDescent="0.25">
      <c r="C881" s="65"/>
      <c r="D881" s="55"/>
      <c r="E881" s="55"/>
      <c r="F881" s="55"/>
      <c r="G881" s="55"/>
      <c r="H881" s="55"/>
      <c r="I881" s="55"/>
      <c r="J881" s="65"/>
      <c r="K881" s="65"/>
      <c r="L881" s="65"/>
      <c r="M881" s="65"/>
      <c r="N881" s="65"/>
      <c r="O881" s="65"/>
    </row>
    <row r="882" spans="3:15" s="1" customFormat="1" x14ac:dyDescent="0.25">
      <c r="C882" s="65"/>
      <c r="D882" s="55"/>
      <c r="E882" s="55"/>
      <c r="F882" s="55"/>
      <c r="G882" s="55"/>
      <c r="H882" s="55"/>
      <c r="I882" s="55"/>
      <c r="J882" s="65"/>
      <c r="K882" s="65"/>
      <c r="L882" s="65"/>
      <c r="M882" s="65"/>
      <c r="N882" s="65"/>
      <c r="O882" s="65"/>
    </row>
    <row r="883" spans="3:15" s="1" customFormat="1" x14ac:dyDescent="0.25">
      <c r="C883" s="65"/>
      <c r="D883" s="55"/>
      <c r="E883" s="55"/>
      <c r="F883" s="55"/>
      <c r="G883" s="55"/>
      <c r="H883" s="55"/>
      <c r="I883" s="55"/>
      <c r="J883" s="65"/>
      <c r="K883" s="65"/>
      <c r="L883" s="65"/>
      <c r="M883" s="65"/>
      <c r="N883" s="65"/>
      <c r="O883" s="65"/>
    </row>
    <row r="884" spans="3:15" s="1" customFormat="1" x14ac:dyDescent="0.25">
      <c r="C884" s="65"/>
      <c r="D884" s="55"/>
      <c r="E884" s="55"/>
      <c r="F884" s="55"/>
      <c r="G884" s="55"/>
      <c r="H884" s="55"/>
      <c r="I884" s="55"/>
      <c r="J884" s="65"/>
      <c r="K884" s="65"/>
      <c r="L884" s="65"/>
      <c r="M884" s="65"/>
      <c r="N884" s="65"/>
      <c r="O884" s="65"/>
    </row>
    <row r="885" spans="3:15" s="1" customFormat="1" x14ac:dyDescent="0.25">
      <c r="C885" s="65"/>
      <c r="D885" s="55"/>
      <c r="E885" s="55"/>
      <c r="F885" s="55"/>
      <c r="G885" s="55"/>
      <c r="H885" s="55"/>
      <c r="I885" s="55"/>
      <c r="J885" s="65"/>
      <c r="K885" s="65"/>
      <c r="L885" s="65"/>
      <c r="M885" s="65"/>
      <c r="N885" s="65"/>
      <c r="O885" s="65"/>
    </row>
    <row r="886" spans="3:15" s="1" customFormat="1" x14ac:dyDescent="0.25">
      <c r="C886" s="65"/>
      <c r="D886" s="55"/>
      <c r="E886" s="55"/>
      <c r="F886" s="55"/>
      <c r="G886" s="55"/>
      <c r="H886" s="55"/>
      <c r="I886" s="55"/>
      <c r="J886" s="65"/>
      <c r="K886" s="65"/>
      <c r="L886" s="65"/>
      <c r="M886" s="65"/>
      <c r="N886" s="65"/>
      <c r="O886" s="65"/>
    </row>
    <row r="887" spans="3:15" s="1" customFormat="1" x14ac:dyDescent="0.25">
      <c r="C887" s="65"/>
      <c r="D887" s="55"/>
      <c r="E887" s="55"/>
      <c r="F887" s="55"/>
      <c r="G887" s="55"/>
      <c r="H887" s="55"/>
      <c r="I887" s="55"/>
      <c r="J887" s="65"/>
      <c r="K887" s="65"/>
      <c r="L887" s="65"/>
      <c r="M887" s="65"/>
      <c r="N887" s="65"/>
      <c r="O887" s="65"/>
    </row>
    <row r="888" spans="3:15" s="1" customFormat="1" x14ac:dyDescent="0.25">
      <c r="C888" s="65"/>
      <c r="D888" s="55"/>
      <c r="E888" s="55"/>
      <c r="F888" s="55"/>
      <c r="G888" s="55"/>
      <c r="H888" s="55"/>
      <c r="I888" s="55"/>
      <c r="J888" s="65"/>
      <c r="K888" s="65"/>
      <c r="L888" s="65"/>
      <c r="M888" s="65"/>
      <c r="N888" s="65"/>
      <c r="O888" s="65"/>
    </row>
    <row r="889" spans="3:15" s="1" customFormat="1" x14ac:dyDescent="0.25">
      <c r="C889" s="65"/>
      <c r="D889" s="55"/>
      <c r="E889" s="55"/>
      <c r="F889" s="55"/>
      <c r="G889" s="55"/>
      <c r="H889" s="55"/>
      <c r="I889" s="55"/>
      <c r="J889" s="65"/>
      <c r="K889" s="65"/>
      <c r="L889" s="65"/>
      <c r="M889" s="65"/>
      <c r="N889" s="65"/>
      <c r="O889" s="65"/>
    </row>
    <row r="890" spans="3:15" s="1" customFormat="1" x14ac:dyDescent="0.25">
      <c r="C890" s="65"/>
      <c r="D890" s="55"/>
      <c r="E890" s="55"/>
      <c r="F890" s="55"/>
      <c r="G890" s="55"/>
      <c r="H890" s="55"/>
      <c r="I890" s="55"/>
      <c r="J890" s="65"/>
      <c r="K890" s="65"/>
      <c r="L890" s="65"/>
      <c r="M890" s="65"/>
      <c r="N890" s="65"/>
      <c r="O890" s="65"/>
    </row>
    <row r="891" spans="3:15" s="1" customFormat="1" x14ac:dyDescent="0.25">
      <c r="C891" s="65"/>
      <c r="D891" s="55"/>
      <c r="E891" s="55"/>
      <c r="F891" s="55"/>
      <c r="G891" s="55"/>
      <c r="H891" s="55"/>
      <c r="I891" s="55"/>
      <c r="J891" s="65"/>
      <c r="K891" s="65"/>
      <c r="L891" s="65"/>
      <c r="M891" s="65"/>
      <c r="N891" s="65"/>
      <c r="O891" s="65"/>
    </row>
    <row r="892" spans="3:15" s="1" customFormat="1" x14ac:dyDescent="0.25">
      <c r="C892" s="65"/>
      <c r="D892" s="55"/>
      <c r="E892" s="55"/>
      <c r="F892" s="55"/>
      <c r="G892" s="55"/>
      <c r="H892" s="55"/>
      <c r="I892" s="55"/>
      <c r="J892" s="65"/>
      <c r="K892" s="65"/>
      <c r="L892" s="65"/>
      <c r="M892" s="65"/>
      <c r="N892" s="65"/>
      <c r="O892" s="65"/>
    </row>
    <row r="893" spans="3:15" s="1" customFormat="1" x14ac:dyDescent="0.25">
      <c r="C893" s="65"/>
      <c r="D893" s="55"/>
      <c r="E893" s="55"/>
      <c r="F893" s="55"/>
      <c r="G893" s="55"/>
      <c r="H893" s="55"/>
      <c r="I893" s="55"/>
      <c r="J893" s="65"/>
      <c r="K893" s="65"/>
      <c r="L893" s="65"/>
      <c r="M893" s="65"/>
      <c r="N893" s="65"/>
      <c r="O893" s="65"/>
    </row>
    <row r="894" spans="3:15" s="1" customFormat="1" x14ac:dyDescent="0.25">
      <c r="C894" s="65"/>
      <c r="D894" s="55"/>
      <c r="E894" s="55"/>
      <c r="F894" s="55"/>
      <c r="G894" s="55"/>
      <c r="H894" s="55"/>
      <c r="I894" s="55"/>
      <c r="J894" s="65"/>
      <c r="K894" s="65"/>
      <c r="L894" s="65"/>
      <c r="M894" s="65"/>
      <c r="N894" s="65"/>
      <c r="O894" s="65"/>
    </row>
    <row r="895" spans="3:15" s="1" customFormat="1" x14ac:dyDescent="0.25">
      <c r="C895" s="65"/>
      <c r="D895" s="55"/>
      <c r="E895" s="55"/>
      <c r="F895" s="55"/>
      <c r="G895" s="55"/>
      <c r="H895" s="55"/>
      <c r="I895" s="55"/>
      <c r="J895" s="65"/>
      <c r="K895" s="65"/>
      <c r="L895" s="65"/>
      <c r="M895" s="65"/>
      <c r="N895" s="65"/>
      <c r="O895" s="65"/>
    </row>
    <row r="896" spans="3:15" s="1" customFormat="1" x14ac:dyDescent="0.25">
      <c r="C896" s="65"/>
      <c r="D896" s="55"/>
      <c r="E896" s="55"/>
      <c r="F896" s="55"/>
      <c r="G896" s="55"/>
      <c r="H896" s="55"/>
      <c r="I896" s="55"/>
      <c r="J896" s="65"/>
      <c r="K896" s="65"/>
      <c r="L896" s="65"/>
      <c r="M896" s="65"/>
      <c r="N896" s="65"/>
      <c r="O896" s="65"/>
    </row>
    <row r="897" spans="3:15" s="1" customFormat="1" x14ac:dyDescent="0.25">
      <c r="C897" s="65"/>
      <c r="D897" s="55"/>
      <c r="E897" s="55"/>
      <c r="F897" s="55"/>
      <c r="G897" s="55"/>
      <c r="H897" s="55"/>
      <c r="I897" s="55"/>
      <c r="J897" s="65"/>
      <c r="K897" s="65"/>
      <c r="L897" s="65"/>
      <c r="M897" s="65"/>
      <c r="N897" s="65"/>
      <c r="O897" s="65"/>
    </row>
    <row r="898" spans="3:15" s="1" customFormat="1" x14ac:dyDescent="0.25">
      <c r="C898" s="65"/>
      <c r="D898" s="55"/>
      <c r="E898" s="55"/>
      <c r="F898" s="55"/>
      <c r="G898" s="55"/>
      <c r="H898" s="55"/>
      <c r="I898" s="55"/>
      <c r="J898" s="65"/>
      <c r="K898" s="65"/>
      <c r="L898" s="65"/>
      <c r="M898" s="65"/>
      <c r="N898" s="65"/>
      <c r="O898" s="65"/>
    </row>
    <row r="899" spans="3:15" s="1" customFormat="1" x14ac:dyDescent="0.25">
      <c r="C899" s="65"/>
      <c r="D899" s="55"/>
      <c r="E899" s="55"/>
      <c r="F899" s="55"/>
      <c r="G899" s="55"/>
      <c r="H899" s="55"/>
      <c r="I899" s="55"/>
      <c r="J899" s="65"/>
      <c r="K899" s="65"/>
      <c r="L899" s="65"/>
      <c r="M899" s="65"/>
      <c r="N899" s="65"/>
      <c r="O899" s="65"/>
    </row>
    <row r="900" spans="3:15" s="1" customFormat="1" x14ac:dyDescent="0.25">
      <c r="C900" s="65"/>
      <c r="D900" s="55"/>
      <c r="E900" s="55"/>
      <c r="F900" s="55"/>
      <c r="G900" s="55"/>
      <c r="H900" s="55"/>
      <c r="I900" s="55"/>
      <c r="J900" s="65"/>
      <c r="K900" s="65"/>
      <c r="L900" s="65"/>
      <c r="M900" s="65"/>
      <c r="N900" s="65"/>
      <c r="O900" s="65"/>
    </row>
    <row r="901" spans="3:15" s="1" customFormat="1" x14ac:dyDescent="0.25">
      <c r="C901" s="65"/>
      <c r="D901" s="55"/>
      <c r="E901" s="55"/>
      <c r="F901" s="55"/>
      <c r="G901" s="55"/>
      <c r="H901" s="55"/>
      <c r="I901" s="55"/>
      <c r="J901" s="65"/>
      <c r="K901" s="65"/>
      <c r="L901" s="65"/>
      <c r="M901" s="65"/>
      <c r="N901" s="65"/>
      <c r="O901" s="65"/>
    </row>
    <row r="902" spans="3:15" s="1" customFormat="1" x14ac:dyDescent="0.25">
      <c r="C902" s="65"/>
      <c r="D902" s="55"/>
      <c r="E902" s="55"/>
      <c r="F902" s="55"/>
      <c r="G902" s="55"/>
      <c r="H902" s="55"/>
      <c r="I902" s="55"/>
      <c r="J902" s="65"/>
      <c r="K902" s="65"/>
      <c r="L902" s="65"/>
      <c r="M902" s="65"/>
      <c r="N902" s="65"/>
      <c r="O902" s="65"/>
    </row>
    <row r="903" spans="3:15" s="1" customFormat="1" x14ac:dyDescent="0.25">
      <c r="C903" s="65"/>
      <c r="D903" s="55"/>
      <c r="E903" s="55"/>
      <c r="F903" s="55"/>
      <c r="G903" s="55"/>
      <c r="H903" s="55"/>
      <c r="I903" s="55"/>
      <c r="J903" s="65"/>
      <c r="K903" s="65"/>
      <c r="L903" s="65"/>
      <c r="M903" s="65"/>
      <c r="N903" s="65"/>
      <c r="O903" s="65"/>
    </row>
    <row r="904" spans="3:15" s="1" customFormat="1" x14ac:dyDescent="0.25">
      <c r="C904" s="65"/>
      <c r="D904" s="55"/>
      <c r="E904" s="55"/>
      <c r="F904" s="55"/>
      <c r="G904" s="55"/>
      <c r="H904" s="55"/>
      <c r="I904" s="55"/>
      <c r="J904" s="65"/>
      <c r="K904" s="65"/>
      <c r="L904" s="65"/>
      <c r="M904" s="65"/>
      <c r="N904" s="65"/>
      <c r="O904" s="65"/>
    </row>
    <row r="905" spans="3:15" s="1" customFormat="1" x14ac:dyDescent="0.25">
      <c r="C905" s="65"/>
      <c r="D905" s="55"/>
      <c r="E905" s="55"/>
      <c r="F905" s="55"/>
      <c r="G905" s="55"/>
      <c r="H905" s="55"/>
      <c r="I905" s="55"/>
      <c r="J905" s="65"/>
      <c r="K905" s="65"/>
      <c r="L905" s="65"/>
      <c r="M905" s="65"/>
      <c r="N905" s="65"/>
      <c r="O905" s="65"/>
    </row>
    <row r="906" spans="3:15" s="1" customFormat="1" x14ac:dyDescent="0.25">
      <c r="C906" s="65"/>
      <c r="D906" s="55"/>
      <c r="E906" s="55"/>
      <c r="F906" s="55"/>
      <c r="G906" s="55"/>
      <c r="H906" s="55"/>
      <c r="I906" s="55"/>
      <c r="J906" s="65"/>
      <c r="K906" s="65"/>
      <c r="L906" s="65"/>
      <c r="M906" s="65"/>
      <c r="N906" s="65"/>
      <c r="O906" s="65"/>
    </row>
    <row r="907" spans="3:15" s="1" customFormat="1" x14ac:dyDescent="0.25">
      <c r="C907" s="65"/>
      <c r="D907" s="55"/>
      <c r="E907" s="55"/>
      <c r="F907" s="55"/>
      <c r="G907" s="55"/>
      <c r="H907" s="55"/>
      <c r="I907" s="55"/>
      <c r="J907" s="65"/>
      <c r="K907" s="65"/>
      <c r="L907" s="65"/>
      <c r="M907" s="65"/>
      <c r="N907" s="65"/>
      <c r="O907" s="65"/>
    </row>
    <row r="908" spans="3:15" s="1" customFormat="1" x14ac:dyDescent="0.25">
      <c r="C908" s="65"/>
      <c r="D908" s="55"/>
      <c r="E908" s="55"/>
      <c r="F908" s="55"/>
      <c r="G908" s="55"/>
      <c r="H908" s="55"/>
      <c r="I908" s="55"/>
      <c r="J908" s="65"/>
      <c r="K908" s="65"/>
      <c r="L908" s="65"/>
      <c r="M908" s="65"/>
      <c r="N908" s="65"/>
      <c r="O908" s="65"/>
    </row>
    <row r="909" spans="3:15" s="1" customFormat="1" x14ac:dyDescent="0.25">
      <c r="C909" s="65"/>
      <c r="D909" s="55"/>
      <c r="E909" s="55"/>
      <c r="F909" s="55"/>
      <c r="G909" s="55"/>
      <c r="H909" s="55"/>
      <c r="I909" s="55"/>
      <c r="J909" s="65"/>
      <c r="K909" s="65"/>
      <c r="L909" s="65"/>
      <c r="M909" s="65"/>
      <c r="N909" s="65"/>
      <c r="O909" s="65"/>
    </row>
    <row r="910" spans="3:15" s="1" customFormat="1" x14ac:dyDescent="0.25">
      <c r="C910" s="65"/>
      <c r="D910" s="55"/>
      <c r="E910" s="55"/>
      <c r="F910" s="55"/>
      <c r="G910" s="55"/>
      <c r="H910" s="55"/>
      <c r="I910" s="55"/>
      <c r="J910" s="65"/>
      <c r="K910" s="65"/>
      <c r="L910" s="65"/>
      <c r="M910" s="65"/>
      <c r="N910" s="65"/>
      <c r="O910" s="65"/>
    </row>
    <row r="911" spans="3:15" s="1" customFormat="1" x14ac:dyDescent="0.25">
      <c r="C911" s="65"/>
      <c r="D911" s="55"/>
      <c r="E911" s="55"/>
      <c r="F911" s="55"/>
      <c r="G911" s="55"/>
      <c r="H911" s="55"/>
      <c r="I911" s="55"/>
      <c r="J911" s="65"/>
      <c r="K911" s="65"/>
      <c r="L911" s="65"/>
      <c r="M911" s="65"/>
      <c r="N911" s="65"/>
      <c r="O911" s="65"/>
    </row>
    <row r="912" spans="3:15" s="1" customFormat="1" x14ac:dyDescent="0.25">
      <c r="C912" s="65"/>
      <c r="D912" s="55"/>
      <c r="E912" s="55"/>
      <c r="F912" s="55"/>
      <c r="G912" s="55"/>
      <c r="H912" s="55"/>
      <c r="I912" s="55"/>
      <c r="J912" s="65"/>
      <c r="K912" s="65"/>
      <c r="L912" s="65"/>
      <c r="M912" s="65"/>
      <c r="N912" s="65"/>
      <c r="O912" s="65"/>
    </row>
    <row r="913" spans="3:15" s="1" customFormat="1" x14ac:dyDescent="0.25">
      <c r="C913" s="65"/>
      <c r="D913" s="55"/>
      <c r="E913" s="55"/>
      <c r="F913" s="55"/>
      <c r="G913" s="55"/>
      <c r="H913" s="55"/>
      <c r="I913" s="55"/>
      <c r="J913" s="65"/>
      <c r="K913" s="65"/>
      <c r="L913" s="65"/>
      <c r="M913" s="65"/>
      <c r="N913" s="65"/>
      <c r="O913" s="65"/>
    </row>
    <row r="914" spans="3:15" s="1" customFormat="1" x14ac:dyDescent="0.25">
      <c r="C914" s="65"/>
      <c r="D914" s="55"/>
      <c r="E914" s="55"/>
      <c r="F914" s="55"/>
      <c r="G914" s="55"/>
      <c r="H914" s="55"/>
      <c r="I914" s="55"/>
      <c r="J914" s="65"/>
      <c r="K914" s="65"/>
      <c r="L914" s="65"/>
      <c r="M914" s="65"/>
      <c r="N914" s="65"/>
      <c r="O914" s="65"/>
    </row>
    <row r="915" spans="3:15" s="1" customFormat="1" x14ac:dyDescent="0.25">
      <c r="C915" s="65"/>
      <c r="D915" s="55"/>
      <c r="E915" s="55"/>
      <c r="F915" s="55"/>
      <c r="G915" s="55"/>
      <c r="H915" s="55"/>
      <c r="I915" s="55"/>
      <c r="J915" s="65"/>
      <c r="K915" s="65"/>
      <c r="L915" s="65"/>
      <c r="M915" s="65"/>
      <c r="N915" s="65"/>
      <c r="O915" s="65"/>
    </row>
    <row r="916" spans="3:15" s="1" customFormat="1" x14ac:dyDescent="0.25">
      <c r="C916" s="65"/>
      <c r="D916" s="55"/>
      <c r="E916" s="55"/>
      <c r="F916" s="55"/>
      <c r="G916" s="55"/>
      <c r="H916" s="55"/>
      <c r="I916" s="55"/>
      <c r="J916" s="65"/>
      <c r="K916" s="65"/>
      <c r="L916" s="65"/>
      <c r="M916" s="65"/>
      <c r="N916" s="65"/>
      <c r="O916" s="65"/>
    </row>
    <row r="917" spans="3:15" s="1" customFormat="1" x14ac:dyDescent="0.25">
      <c r="C917" s="65"/>
      <c r="D917" s="55"/>
      <c r="E917" s="55"/>
      <c r="F917" s="55"/>
      <c r="G917" s="55"/>
      <c r="H917" s="55"/>
      <c r="I917" s="55"/>
      <c r="J917" s="65"/>
      <c r="K917" s="65"/>
      <c r="L917" s="65"/>
      <c r="M917" s="65"/>
      <c r="N917" s="65"/>
      <c r="O917" s="65"/>
    </row>
    <row r="918" spans="3:15" s="1" customFormat="1" x14ac:dyDescent="0.25">
      <c r="C918" s="65"/>
      <c r="D918" s="55"/>
      <c r="E918" s="55"/>
      <c r="F918" s="55"/>
      <c r="G918" s="55"/>
      <c r="H918" s="55"/>
      <c r="I918" s="55"/>
      <c r="J918" s="65"/>
      <c r="K918" s="65"/>
      <c r="L918" s="65"/>
      <c r="M918" s="65"/>
      <c r="N918" s="65"/>
      <c r="O918" s="65"/>
    </row>
    <row r="919" spans="3:15" s="1" customFormat="1" x14ac:dyDescent="0.25">
      <c r="C919" s="65"/>
      <c r="D919" s="55"/>
      <c r="E919" s="55"/>
      <c r="F919" s="55"/>
      <c r="G919" s="55"/>
      <c r="H919" s="55"/>
      <c r="I919" s="55"/>
      <c r="J919" s="65"/>
      <c r="K919" s="65"/>
      <c r="L919" s="65"/>
      <c r="M919" s="65"/>
      <c r="N919" s="65"/>
      <c r="O919" s="65"/>
    </row>
    <row r="920" spans="3:15" s="1" customFormat="1" x14ac:dyDescent="0.25">
      <c r="C920" s="65"/>
      <c r="D920" s="55"/>
      <c r="E920" s="55"/>
      <c r="F920" s="55"/>
      <c r="G920" s="55"/>
      <c r="H920" s="55"/>
      <c r="I920" s="55"/>
      <c r="J920" s="65"/>
      <c r="K920" s="65"/>
      <c r="L920" s="65"/>
      <c r="M920" s="65"/>
      <c r="N920" s="65"/>
      <c r="O920" s="65"/>
    </row>
    <row r="921" spans="3:15" s="1" customFormat="1" x14ac:dyDescent="0.25">
      <c r="C921" s="65"/>
      <c r="D921" s="55"/>
      <c r="E921" s="55"/>
      <c r="F921" s="55"/>
      <c r="G921" s="55"/>
      <c r="H921" s="55"/>
      <c r="I921" s="55"/>
      <c r="J921" s="65"/>
      <c r="K921" s="65"/>
      <c r="L921" s="65"/>
      <c r="M921" s="65"/>
      <c r="N921" s="65"/>
      <c r="O921" s="65"/>
    </row>
    <row r="922" spans="3:15" s="1" customFormat="1" x14ac:dyDescent="0.25">
      <c r="C922" s="65"/>
      <c r="D922" s="55"/>
      <c r="E922" s="55"/>
      <c r="F922" s="55"/>
      <c r="G922" s="55"/>
      <c r="H922" s="55"/>
      <c r="I922" s="55"/>
      <c r="J922" s="65"/>
      <c r="K922" s="65"/>
      <c r="L922" s="65"/>
      <c r="M922" s="65"/>
      <c r="N922" s="65"/>
      <c r="O922" s="65"/>
    </row>
    <row r="923" spans="3:15" s="1" customFormat="1" x14ac:dyDescent="0.25">
      <c r="C923" s="65"/>
      <c r="D923" s="55"/>
      <c r="E923" s="55"/>
      <c r="F923" s="55"/>
      <c r="G923" s="55"/>
      <c r="H923" s="55"/>
      <c r="I923" s="55"/>
      <c r="J923" s="65"/>
      <c r="K923" s="65"/>
      <c r="L923" s="65"/>
      <c r="M923" s="65"/>
      <c r="N923" s="65"/>
      <c r="O923" s="65"/>
    </row>
    <row r="924" spans="3:15" s="1" customFormat="1" x14ac:dyDescent="0.25">
      <c r="C924" s="65"/>
      <c r="D924" s="55"/>
      <c r="E924" s="55"/>
      <c r="F924" s="55"/>
      <c r="G924" s="55"/>
      <c r="H924" s="55"/>
      <c r="I924" s="55"/>
      <c r="J924" s="65"/>
      <c r="K924" s="65"/>
      <c r="L924" s="65"/>
      <c r="M924" s="65"/>
      <c r="N924" s="65"/>
      <c r="O924" s="65"/>
    </row>
    <row r="925" spans="3:15" s="1" customFormat="1" x14ac:dyDescent="0.25">
      <c r="C925" s="65"/>
      <c r="D925" s="55"/>
      <c r="E925" s="55"/>
      <c r="F925" s="55"/>
      <c r="G925" s="55"/>
      <c r="H925" s="55"/>
      <c r="I925" s="55"/>
      <c r="J925" s="65"/>
      <c r="K925" s="65"/>
      <c r="L925" s="65"/>
      <c r="M925" s="65"/>
      <c r="N925" s="65"/>
      <c r="O925" s="65"/>
    </row>
    <row r="926" spans="3:15" s="1" customFormat="1" x14ac:dyDescent="0.25">
      <c r="C926" s="65"/>
      <c r="D926" s="55"/>
      <c r="E926" s="55"/>
      <c r="F926" s="55"/>
      <c r="G926" s="55"/>
      <c r="H926" s="55"/>
      <c r="I926" s="55"/>
      <c r="J926" s="65"/>
      <c r="K926" s="65"/>
      <c r="L926" s="65"/>
      <c r="M926" s="65"/>
      <c r="N926" s="65"/>
      <c r="O926" s="65"/>
    </row>
    <row r="927" spans="3:15" s="1" customFormat="1" x14ac:dyDescent="0.25">
      <c r="C927" s="65"/>
      <c r="D927" s="55"/>
      <c r="E927" s="55"/>
      <c r="F927" s="55"/>
      <c r="G927" s="55"/>
      <c r="H927" s="55"/>
      <c r="I927" s="55"/>
      <c r="J927" s="65"/>
      <c r="K927" s="65"/>
      <c r="L927" s="65"/>
      <c r="M927" s="65"/>
      <c r="N927" s="65"/>
      <c r="O927" s="65"/>
    </row>
    <row r="928" spans="3:15" s="1" customFormat="1" x14ac:dyDescent="0.25">
      <c r="C928" s="65"/>
      <c r="D928" s="55"/>
      <c r="E928" s="55"/>
      <c r="F928" s="55"/>
      <c r="G928" s="55"/>
      <c r="H928" s="55"/>
      <c r="I928" s="55"/>
      <c r="J928" s="65"/>
      <c r="K928" s="65"/>
      <c r="L928" s="65"/>
      <c r="M928" s="65"/>
      <c r="N928" s="65"/>
      <c r="O928" s="65"/>
    </row>
    <row r="929" spans="3:15" s="1" customFormat="1" x14ac:dyDescent="0.25">
      <c r="C929" s="65"/>
      <c r="D929" s="55"/>
      <c r="E929" s="55"/>
      <c r="F929" s="55"/>
      <c r="G929" s="55"/>
      <c r="H929" s="55"/>
      <c r="I929" s="55"/>
      <c r="J929" s="65"/>
      <c r="K929" s="65"/>
      <c r="L929" s="65"/>
      <c r="M929" s="65"/>
      <c r="N929" s="65"/>
      <c r="O929" s="65"/>
    </row>
    <row r="930" spans="3:15" s="1" customFormat="1" x14ac:dyDescent="0.25">
      <c r="C930" s="65"/>
      <c r="D930" s="55"/>
      <c r="E930" s="55"/>
      <c r="F930" s="55"/>
      <c r="G930" s="55"/>
      <c r="H930" s="55"/>
      <c r="I930" s="55"/>
      <c r="J930" s="65"/>
      <c r="K930" s="65"/>
      <c r="L930" s="65"/>
      <c r="M930" s="65"/>
      <c r="N930" s="65"/>
      <c r="O930" s="65"/>
    </row>
    <row r="931" spans="3:15" s="1" customFormat="1" x14ac:dyDescent="0.25">
      <c r="C931" s="65"/>
      <c r="D931" s="55"/>
      <c r="E931" s="55"/>
      <c r="F931" s="55"/>
      <c r="G931" s="55"/>
      <c r="H931" s="55"/>
      <c r="I931" s="55"/>
      <c r="J931" s="65"/>
      <c r="K931" s="65"/>
      <c r="L931" s="65"/>
      <c r="M931" s="65"/>
      <c r="N931" s="65"/>
      <c r="O931" s="65"/>
    </row>
    <row r="932" spans="3:15" s="1" customFormat="1" x14ac:dyDescent="0.25">
      <c r="C932" s="65"/>
      <c r="D932" s="55"/>
      <c r="E932" s="55"/>
      <c r="F932" s="55"/>
      <c r="G932" s="55"/>
      <c r="H932" s="55"/>
      <c r="I932" s="55"/>
      <c r="J932" s="65"/>
      <c r="K932" s="65"/>
      <c r="L932" s="65"/>
      <c r="M932" s="65"/>
      <c r="N932" s="65"/>
      <c r="O932" s="65"/>
    </row>
    <row r="933" spans="3:15" s="1" customFormat="1" x14ac:dyDescent="0.25">
      <c r="C933" s="65"/>
      <c r="D933" s="55"/>
      <c r="E933" s="55"/>
      <c r="F933" s="55"/>
      <c r="G933" s="55"/>
      <c r="H933" s="55"/>
      <c r="I933" s="55"/>
      <c r="J933" s="65"/>
      <c r="K933" s="65"/>
      <c r="L933" s="65"/>
      <c r="M933" s="65"/>
      <c r="N933" s="65"/>
      <c r="O933" s="65"/>
    </row>
    <row r="934" spans="3:15" s="1" customFormat="1" x14ac:dyDescent="0.25">
      <c r="C934" s="65"/>
      <c r="D934" s="55"/>
      <c r="E934" s="55"/>
      <c r="F934" s="55"/>
      <c r="G934" s="55"/>
      <c r="H934" s="55"/>
      <c r="I934" s="55"/>
      <c r="J934" s="65"/>
      <c r="K934" s="65"/>
      <c r="L934" s="65"/>
      <c r="M934" s="65"/>
      <c r="N934" s="65"/>
      <c r="O934" s="65"/>
    </row>
    <row r="935" spans="3:15" s="1" customFormat="1" x14ac:dyDescent="0.25">
      <c r="C935" s="65"/>
      <c r="D935" s="55"/>
      <c r="E935" s="55"/>
      <c r="F935" s="55"/>
      <c r="G935" s="55"/>
      <c r="H935" s="55"/>
      <c r="I935" s="55"/>
      <c r="J935" s="65"/>
      <c r="K935" s="65"/>
      <c r="L935" s="65"/>
      <c r="M935" s="65"/>
      <c r="N935" s="65"/>
      <c r="O935" s="65"/>
    </row>
    <row r="936" spans="3:15" s="1" customFormat="1" x14ac:dyDescent="0.25">
      <c r="C936" s="65"/>
      <c r="D936" s="55"/>
      <c r="E936" s="55"/>
      <c r="F936" s="55"/>
      <c r="G936" s="55"/>
      <c r="H936" s="55"/>
      <c r="I936" s="55"/>
      <c r="J936" s="65"/>
      <c r="K936" s="65"/>
      <c r="L936" s="65"/>
      <c r="M936" s="65"/>
      <c r="N936" s="65"/>
      <c r="O936" s="65"/>
    </row>
    <row r="937" spans="3:15" s="1" customFormat="1" x14ac:dyDescent="0.25">
      <c r="C937" s="65"/>
      <c r="D937" s="55"/>
      <c r="E937" s="55"/>
      <c r="F937" s="55"/>
      <c r="G937" s="55"/>
      <c r="H937" s="55"/>
      <c r="I937" s="55"/>
      <c r="J937" s="65"/>
      <c r="K937" s="65"/>
      <c r="L937" s="65"/>
      <c r="M937" s="65"/>
      <c r="N937" s="65"/>
      <c r="O937" s="65"/>
    </row>
    <row r="938" spans="3:15" s="1" customFormat="1" x14ac:dyDescent="0.25">
      <c r="C938" s="65"/>
      <c r="D938" s="55"/>
      <c r="E938" s="55"/>
      <c r="F938" s="55"/>
      <c r="G938" s="55"/>
      <c r="H938" s="55"/>
      <c r="I938" s="55"/>
      <c r="J938" s="65"/>
      <c r="K938" s="65"/>
      <c r="L938" s="65"/>
      <c r="M938" s="65"/>
      <c r="N938" s="65"/>
      <c r="O938" s="65"/>
    </row>
    <row r="939" spans="3:15" s="1" customFormat="1" x14ac:dyDescent="0.25">
      <c r="C939" s="65"/>
      <c r="D939" s="55"/>
      <c r="E939" s="55"/>
      <c r="F939" s="55"/>
      <c r="G939" s="55"/>
      <c r="H939" s="55"/>
      <c r="I939" s="55"/>
      <c r="J939" s="65"/>
      <c r="K939" s="65"/>
      <c r="L939" s="65"/>
      <c r="M939" s="65"/>
      <c r="N939" s="65"/>
      <c r="O939" s="65"/>
    </row>
    <row r="940" spans="3:15" s="1" customFormat="1" x14ac:dyDescent="0.25">
      <c r="C940" s="65"/>
      <c r="D940" s="55"/>
      <c r="E940" s="55"/>
      <c r="F940" s="55"/>
      <c r="G940" s="55"/>
      <c r="H940" s="55"/>
      <c r="I940" s="55"/>
      <c r="J940" s="65"/>
      <c r="K940" s="65"/>
      <c r="L940" s="65"/>
      <c r="M940" s="65"/>
      <c r="N940" s="65"/>
      <c r="O940" s="65"/>
    </row>
    <row r="941" spans="3:15" s="1" customFormat="1" x14ac:dyDescent="0.25">
      <c r="C941" s="65"/>
      <c r="D941" s="55"/>
      <c r="E941" s="55"/>
      <c r="F941" s="55"/>
      <c r="G941" s="55"/>
      <c r="H941" s="55"/>
      <c r="I941" s="55"/>
      <c r="J941" s="65"/>
      <c r="K941" s="65"/>
      <c r="L941" s="65"/>
      <c r="M941" s="65"/>
      <c r="N941" s="65"/>
      <c r="O941" s="65"/>
    </row>
    <row r="942" spans="3:15" s="1" customFormat="1" x14ac:dyDescent="0.25">
      <c r="C942" s="65"/>
      <c r="D942" s="55"/>
      <c r="E942" s="55"/>
      <c r="F942" s="55"/>
      <c r="G942" s="55"/>
      <c r="H942" s="55"/>
      <c r="I942" s="55"/>
      <c r="J942" s="65"/>
      <c r="K942" s="65"/>
      <c r="L942" s="65"/>
      <c r="M942" s="65"/>
      <c r="N942" s="65"/>
      <c r="O942" s="65"/>
    </row>
    <row r="943" spans="3:15" s="1" customFormat="1" x14ac:dyDescent="0.25">
      <c r="C943" s="65"/>
      <c r="D943" s="55"/>
      <c r="E943" s="55"/>
      <c r="F943" s="55"/>
      <c r="G943" s="55"/>
      <c r="H943" s="55"/>
      <c r="I943" s="55"/>
      <c r="J943" s="65"/>
      <c r="K943" s="65"/>
      <c r="L943" s="65"/>
      <c r="M943" s="65"/>
      <c r="N943" s="65"/>
      <c r="O943" s="65"/>
    </row>
    <row r="944" spans="3:15" s="1" customFormat="1" x14ac:dyDescent="0.25">
      <c r="C944" s="65"/>
      <c r="D944" s="55"/>
      <c r="E944" s="55"/>
      <c r="F944" s="55"/>
      <c r="G944" s="55"/>
      <c r="H944" s="55"/>
      <c r="I944" s="55"/>
      <c r="J944" s="65"/>
      <c r="K944" s="65"/>
      <c r="L944" s="65"/>
      <c r="M944" s="65"/>
      <c r="N944" s="65"/>
      <c r="O944" s="65"/>
    </row>
    <row r="945" spans="3:15" s="1" customFormat="1" x14ac:dyDescent="0.25">
      <c r="C945" s="65"/>
      <c r="D945" s="55"/>
      <c r="E945" s="55"/>
      <c r="F945" s="55"/>
      <c r="G945" s="55"/>
      <c r="H945" s="55"/>
      <c r="I945" s="55"/>
      <c r="J945" s="65"/>
      <c r="K945" s="65"/>
      <c r="L945" s="65"/>
      <c r="M945" s="65"/>
      <c r="N945" s="65"/>
      <c r="O945" s="65"/>
    </row>
    <row r="946" spans="3:15" s="1" customFormat="1" x14ac:dyDescent="0.25">
      <c r="C946" s="65"/>
      <c r="D946" s="55"/>
      <c r="E946" s="55"/>
      <c r="F946" s="55"/>
      <c r="G946" s="55"/>
      <c r="H946" s="55"/>
      <c r="I946" s="55"/>
      <c r="J946" s="65"/>
      <c r="K946" s="65"/>
      <c r="L946" s="65"/>
      <c r="M946" s="65"/>
      <c r="N946" s="65"/>
      <c r="O946" s="65"/>
    </row>
    <row r="947" spans="3:15" s="1" customFormat="1" x14ac:dyDescent="0.25">
      <c r="C947" s="65"/>
      <c r="D947" s="55"/>
      <c r="E947" s="55"/>
      <c r="F947" s="55"/>
      <c r="G947" s="55"/>
      <c r="H947" s="55"/>
      <c r="I947" s="55"/>
      <c r="J947" s="65"/>
      <c r="K947" s="65"/>
      <c r="L947" s="65"/>
      <c r="M947" s="65"/>
      <c r="N947" s="65"/>
      <c r="O947" s="65"/>
    </row>
    <row r="948" spans="3:15" s="1" customFormat="1" x14ac:dyDescent="0.25">
      <c r="C948" s="65"/>
      <c r="D948" s="55"/>
      <c r="E948" s="55"/>
      <c r="F948" s="55"/>
      <c r="G948" s="55"/>
      <c r="H948" s="55"/>
      <c r="I948" s="55"/>
      <c r="J948" s="65"/>
      <c r="K948" s="65"/>
      <c r="L948" s="65"/>
      <c r="M948" s="65"/>
      <c r="N948" s="65"/>
      <c r="O948" s="65"/>
    </row>
    <row r="949" spans="3:15" s="1" customFormat="1" x14ac:dyDescent="0.25">
      <c r="C949" s="65"/>
      <c r="D949" s="55"/>
      <c r="E949" s="55"/>
      <c r="F949" s="55"/>
      <c r="G949" s="55"/>
      <c r="H949" s="55"/>
      <c r="I949" s="55"/>
      <c r="J949" s="65"/>
      <c r="K949" s="65"/>
      <c r="L949" s="65"/>
      <c r="M949" s="65"/>
      <c r="N949" s="65"/>
      <c r="O949" s="65"/>
    </row>
    <row r="950" spans="3:15" s="1" customFormat="1" x14ac:dyDescent="0.25">
      <c r="C950" s="65"/>
      <c r="D950" s="55"/>
      <c r="E950" s="55"/>
      <c r="F950" s="55"/>
      <c r="G950" s="55"/>
      <c r="H950" s="55"/>
      <c r="I950" s="55"/>
      <c r="J950" s="65"/>
      <c r="K950" s="65"/>
      <c r="L950" s="65"/>
      <c r="M950" s="65"/>
      <c r="N950" s="65"/>
      <c r="O950" s="65"/>
    </row>
    <row r="951" spans="3:15" s="1" customFormat="1" x14ac:dyDescent="0.25">
      <c r="C951" s="65"/>
      <c r="D951" s="55"/>
      <c r="E951" s="55"/>
      <c r="F951" s="55"/>
      <c r="G951" s="55"/>
      <c r="H951" s="55"/>
      <c r="I951" s="55"/>
      <c r="J951" s="65"/>
      <c r="K951" s="65"/>
      <c r="L951" s="65"/>
      <c r="M951" s="65"/>
      <c r="N951" s="65"/>
      <c r="O951" s="65"/>
    </row>
    <row r="952" spans="3:15" s="1" customFormat="1" x14ac:dyDescent="0.25">
      <c r="C952" s="65"/>
      <c r="D952" s="55"/>
      <c r="E952" s="55"/>
      <c r="F952" s="55"/>
      <c r="G952" s="55"/>
      <c r="H952" s="55"/>
      <c r="I952" s="55"/>
      <c r="J952" s="65"/>
      <c r="K952" s="65"/>
      <c r="L952" s="65"/>
      <c r="M952" s="65"/>
      <c r="N952" s="65"/>
      <c r="O952" s="65"/>
    </row>
    <row r="953" spans="3:15" s="1" customFormat="1" x14ac:dyDescent="0.25">
      <c r="C953" s="65"/>
      <c r="D953" s="55"/>
      <c r="E953" s="55"/>
      <c r="F953" s="55"/>
      <c r="G953" s="55"/>
      <c r="H953" s="55"/>
      <c r="I953" s="55"/>
      <c r="J953" s="65"/>
      <c r="K953" s="65"/>
      <c r="L953" s="65"/>
      <c r="M953" s="65"/>
      <c r="N953" s="65"/>
      <c r="O953" s="65"/>
    </row>
    <row r="954" spans="3:15" s="1" customFormat="1" x14ac:dyDescent="0.25">
      <c r="C954" s="65"/>
      <c r="D954" s="55"/>
      <c r="E954" s="55"/>
      <c r="F954" s="55"/>
      <c r="G954" s="55"/>
      <c r="H954" s="55"/>
      <c r="I954" s="55"/>
      <c r="J954" s="65"/>
      <c r="K954" s="65"/>
      <c r="L954" s="65"/>
      <c r="M954" s="65"/>
      <c r="N954" s="65"/>
      <c r="O954" s="65"/>
    </row>
    <row r="955" spans="3:15" s="1" customFormat="1" x14ac:dyDescent="0.25">
      <c r="C955" s="65"/>
      <c r="D955" s="55"/>
      <c r="E955" s="55"/>
      <c r="F955" s="55"/>
      <c r="G955" s="55"/>
      <c r="H955" s="55"/>
      <c r="I955" s="55"/>
      <c r="J955" s="65"/>
      <c r="K955" s="65"/>
      <c r="L955" s="65"/>
      <c r="M955" s="65"/>
      <c r="N955" s="65"/>
      <c r="O955" s="65"/>
    </row>
    <row r="956" spans="3:15" s="1" customFormat="1" x14ac:dyDescent="0.25">
      <c r="C956" s="65"/>
      <c r="D956" s="55"/>
      <c r="E956" s="55"/>
      <c r="F956" s="55"/>
      <c r="G956" s="55"/>
      <c r="H956" s="55"/>
      <c r="I956" s="55"/>
      <c r="J956" s="65"/>
      <c r="K956" s="65"/>
      <c r="L956" s="65"/>
      <c r="M956" s="65"/>
      <c r="N956" s="65"/>
      <c r="O956" s="65"/>
    </row>
    <row r="957" spans="3:15" s="1" customFormat="1" x14ac:dyDescent="0.25">
      <c r="C957" s="65"/>
      <c r="D957" s="55"/>
      <c r="E957" s="55"/>
      <c r="F957" s="55"/>
      <c r="G957" s="55"/>
      <c r="H957" s="55"/>
      <c r="I957" s="55"/>
      <c r="J957" s="65"/>
      <c r="K957" s="65"/>
      <c r="L957" s="65"/>
      <c r="M957" s="65"/>
      <c r="N957" s="65"/>
      <c r="O957" s="65"/>
    </row>
    <row r="958" spans="3:15" s="1" customFormat="1" x14ac:dyDescent="0.25">
      <c r="C958" s="65"/>
      <c r="D958" s="55"/>
      <c r="E958" s="55"/>
      <c r="F958" s="55"/>
      <c r="G958" s="55"/>
      <c r="H958" s="55"/>
      <c r="I958" s="55"/>
      <c r="J958" s="65"/>
      <c r="K958" s="65"/>
      <c r="L958" s="65"/>
      <c r="M958" s="65"/>
      <c r="N958" s="65"/>
      <c r="O958" s="65"/>
    </row>
    <row r="959" spans="3:15" s="1" customFormat="1" x14ac:dyDescent="0.25">
      <c r="C959" s="65"/>
      <c r="D959" s="55"/>
      <c r="E959" s="55"/>
      <c r="F959" s="55"/>
      <c r="G959" s="55"/>
      <c r="H959" s="55"/>
      <c r="I959" s="55"/>
      <c r="J959" s="65"/>
      <c r="K959" s="65"/>
      <c r="L959" s="65"/>
      <c r="M959" s="65"/>
      <c r="N959" s="65"/>
      <c r="O959" s="65"/>
    </row>
    <row r="960" spans="3:15" s="1" customFormat="1" x14ac:dyDescent="0.25">
      <c r="C960" s="65"/>
      <c r="D960" s="55"/>
      <c r="E960" s="55"/>
      <c r="F960" s="55"/>
      <c r="G960" s="55"/>
      <c r="H960" s="55"/>
      <c r="I960" s="55"/>
      <c r="J960" s="65"/>
      <c r="K960" s="65"/>
      <c r="L960" s="65"/>
      <c r="M960" s="65"/>
      <c r="N960" s="65"/>
      <c r="O960" s="65"/>
    </row>
    <row r="961" spans="3:15" s="1" customFormat="1" x14ac:dyDescent="0.25">
      <c r="C961" s="65"/>
      <c r="D961" s="55"/>
      <c r="E961" s="55"/>
      <c r="F961" s="55"/>
      <c r="G961" s="55"/>
      <c r="H961" s="55"/>
      <c r="I961" s="55"/>
      <c r="J961" s="65"/>
      <c r="K961" s="65"/>
      <c r="L961" s="65"/>
      <c r="M961" s="65"/>
      <c r="N961" s="65"/>
      <c r="O961" s="65"/>
    </row>
    <row r="962" spans="3:15" s="1" customFormat="1" x14ac:dyDescent="0.25">
      <c r="C962" s="65"/>
      <c r="D962" s="55"/>
      <c r="E962" s="55"/>
      <c r="F962" s="55"/>
      <c r="G962" s="55"/>
      <c r="H962" s="55"/>
      <c r="I962" s="55"/>
      <c r="J962" s="65"/>
      <c r="K962" s="65"/>
      <c r="L962" s="65"/>
      <c r="M962" s="65"/>
      <c r="N962" s="65"/>
      <c r="O962" s="65"/>
    </row>
    <row r="963" spans="3:15" s="1" customFormat="1" x14ac:dyDescent="0.25">
      <c r="C963" s="65"/>
      <c r="D963" s="55"/>
      <c r="E963" s="55"/>
      <c r="F963" s="55"/>
      <c r="G963" s="55"/>
      <c r="H963" s="55"/>
      <c r="I963" s="55"/>
      <c r="J963" s="65"/>
      <c r="K963" s="65"/>
      <c r="L963" s="65"/>
      <c r="M963" s="65"/>
      <c r="N963" s="65"/>
      <c r="O963" s="65"/>
    </row>
    <row r="964" spans="3:15" s="1" customFormat="1" x14ac:dyDescent="0.25">
      <c r="C964" s="65"/>
      <c r="D964" s="55"/>
      <c r="E964" s="55"/>
      <c r="F964" s="55"/>
      <c r="G964" s="55"/>
      <c r="H964" s="55"/>
      <c r="I964" s="55"/>
      <c r="J964" s="65"/>
      <c r="K964" s="65"/>
      <c r="L964" s="65"/>
      <c r="M964" s="65"/>
      <c r="N964" s="65"/>
      <c r="O964" s="65"/>
    </row>
    <row r="965" spans="3:15" s="1" customFormat="1" x14ac:dyDescent="0.25">
      <c r="C965" s="65"/>
      <c r="D965" s="55"/>
      <c r="E965" s="55"/>
      <c r="F965" s="55"/>
      <c r="G965" s="55"/>
      <c r="H965" s="55"/>
      <c r="I965" s="55"/>
      <c r="J965" s="65"/>
      <c r="K965" s="65"/>
      <c r="L965" s="65"/>
      <c r="M965" s="65"/>
      <c r="N965" s="65"/>
      <c r="O965" s="65"/>
    </row>
    <row r="966" spans="3:15" s="1" customFormat="1" x14ac:dyDescent="0.25">
      <c r="C966" s="65"/>
      <c r="D966" s="55"/>
      <c r="E966" s="55"/>
      <c r="F966" s="55"/>
      <c r="G966" s="55"/>
      <c r="H966" s="55"/>
      <c r="I966" s="55"/>
      <c r="J966" s="65"/>
      <c r="K966" s="65"/>
      <c r="L966" s="65"/>
      <c r="M966" s="65"/>
      <c r="N966" s="65"/>
      <c r="O966" s="65"/>
    </row>
    <row r="967" spans="3:15" s="1" customFormat="1" x14ac:dyDescent="0.25">
      <c r="C967" s="65"/>
      <c r="D967" s="55"/>
      <c r="E967" s="55"/>
      <c r="F967" s="55"/>
      <c r="G967" s="55"/>
      <c r="H967" s="55"/>
      <c r="I967" s="55"/>
      <c r="J967" s="65"/>
      <c r="K967" s="65"/>
      <c r="L967" s="65"/>
      <c r="M967" s="65"/>
      <c r="N967" s="65"/>
      <c r="O967" s="65"/>
    </row>
    <row r="968" spans="3:15" s="1" customFormat="1" x14ac:dyDescent="0.25">
      <c r="C968" s="65"/>
      <c r="D968" s="55"/>
      <c r="E968" s="55"/>
      <c r="F968" s="55"/>
      <c r="G968" s="55"/>
      <c r="H968" s="55"/>
      <c r="I968" s="55"/>
      <c r="J968" s="65"/>
      <c r="K968" s="65"/>
      <c r="L968" s="65"/>
      <c r="M968" s="65"/>
      <c r="N968" s="65"/>
      <c r="O968" s="65"/>
    </row>
    <row r="969" spans="3:15" s="1" customFormat="1" x14ac:dyDescent="0.25">
      <c r="C969" s="65"/>
      <c r="D969" s="55"/>
      <c r="E969" s="55"/>
      <c r="F969" s="55"/>
      <c r="G969" s="55"/>
      <c r="H969" s="55"/>
      <c r="I969" s="55"/>
      <c r="J969" s="65"/>
      <c r="K969" s="65"/>
      <c r="L969" s="65"/>
      <c r="M969" s="65"/>
      <c r="N969" s="65"/>
      <c r="O969" s="65"/>
    </row>
    <row r="970" spans="3:15" s="1" customFormat="1" x14ac:dyDescent="0.25">
      <c r="C970" s="65"/>
      <c r="D970" s="55"/>
      <c r="E970" s="55"/>
      <c r="F970" s="55"/>
      <c r="G970" s="55"/>
      <c r="H970" s="55"/>
      <c r="I970" s="55"/>
      <c r="J970" s="65"/>
      <c r="K970" s="65"/>
      <c r="L970" s="65"/>
      <c r="M970" s="65"/>
      <c r="N970" s="65"/>
      <c r="O970" s="65"/>
    </row>
    <row r="971" spans="3:15" s="1" customFormat="1" x14ac:dyDescent="0.25">
      <c r="C971" s="65"/>
      <c r="D971" s="55"/>
      <c r="E971" s="55"/>
      <c r="F971" s="55"/>
      <c r="G971" s="55"/>
      <c r="H971" s="55"/>
      <c r="I971" s="55"/>
      <c r="J971" s="65"/>
      <c r="K971" s="65"/>
      <c r="L971" s="65"/>
      <c r="M971" s="65"/>
      <c r="N971" s="65"/>
      <c r="O971" s="65"/>
    </row>
    <row r="972" spans="3:15" s="1" customFormat="1" x14ac:dyDescent="0.25">
      <c r="C972" s="65"/>
      <c r="D972" s="55"/>
      <c r="E972" s="55"/>
      <c r="F972" s="55"/>
      <c r="G972" s="55"/>
      <c r="H972" s="55"/>
      <c r="I972" s="55"/>
      <c r="J972" s="65"/>
      <c r="K972" s="65"/>
      <c r="L972" s="65"/>
      <c r="M972" s="65"/>
      <c r="N972" s="65"/>
      <c r="O972" s="65"/>
    </row>
    <row r="973" spans="3:15" s="1" customFormat="1" x14ac:dyDescent="0.25">
      <c r="C973" s="65"/>
      <c r="D973" s="55"/>
      <c r="E973" s="55"/>
      <c r="F973" s="55"/>
      <c r="G973" s="55"/>
      <c r="H973" s="55"/>
      <c r="I973" s="55"/>
      <c r="J973" s="65"/>
      <c r="K973" s="65"/>
      <c r="L973" s="65"/>
      <c r="M973" s="65"/>
      <c r="N973" s="65"/>
      <c r="O973" s="65"/>
    </row>
    <row r="974" spans="3:15" s="1" customFormat="1" x14ac:dyDescent="0.25">
      <c r="C974" s="65"/>
      <c r="D974" s="55"/>
      <c r="E974" s="55"/>
      <c r="F974" s="55"/>
      <c r="G974" s="55"/>
      <c r="H974" s="55"/>
      <c r="I974" s="55"/>
      <c r="J974" s="65"/>
      <c r="K974" s="65"/>
      <c r="L974" s="65"/>
      <c r="M974" s="65"/>
      <c r="N974" s="65"/>
      <c r="O974" s="65"/>
    </row>
    <row r="975" spans="3:15" s="1" customFormat="1" x14ac:dyDescent="0.25">
      <c r="C975" s="65"/>
      <c r="D975" s="55"/>
      <c r="E975" s="55"/>
      <c r="F975" s="55"/>
      <c r="G975" s="55"/>
      <c r="H975" s="55"/>
      <c r="I975" s="55"/>
      <c r="J975" s="65"/>
      <c r="K975" s="65"/>
      <c r="L975" s="65"/>
      <c r="M975" s="65"/>
      <c r="N975" s="65"/>
      <c r="O975" s="65"/>
    </row>
    <row r="976" spans="3:15" s="1" customFormat="1" x14ac:dyDescent="0.25">
      <c r="C976" s="65"/>
      <c r="D976" s="55"/>
      <c r="E976" s="55"/>
      <c r="F976" s="55"/>
      <c r="G976" s="55"/>
      <c r="H976" s="55"/>
      <c r="I976" s="55"/>
      <c r="J976" s="65"/>
      <c r="K976" s="65"/>
      <c r="L976" s="65"/>
      <c r="M976" s="65"/>
      <c r="N976" s="65"/>
      <c r="O976" s="65"/>
    </row>
    <row r="977" spans="3:15" s="1" customFormat="1" x14ac:dyDescent="0.25">
      <c r="C977" s="65"/>
      <c r="D977" s="55"/>
      <c r="E977" s="55"/>
      <c r="F977" s="55"/>
      <c r="G977" s="55"/>
      <c r="H977" s="55"/>
      <c r="I977" s="55"/>
      <c r="J977" s="65"/>
      <c r="K977" s="65"/>
      <c r="L977" s="65"/>
      <c r="M977" s="65"/>
      <c r="N977" s="65"/>
      <c r="O977" s="65"/>
    </row>
    <row r="978" spans="3:15" s="1" customFormat="1" x14ac:dyDescent="0.25">
      <c r="C978" s="65"/>
      <c r="D978" s="55"/>
      <c r="E978" s="55"/>
      <c r="F978" s="55"/>
      <c r="G978" s="55"/>
      <c r="H978" s="55"/>
      <c r="I978" s="55"/>
      <c r="J978" s="65"/>
      <c r="K978" s="65"/>
      <c r="L978" s="65"/>
      <c r="M978" s="65"/>
      <c r="N978" s="65"/>
      <c r="O978" s="65"/>
    </row>
    <row r="979" spans="3:15" s="1" customFormat="1" x14ac:dyDescent="0.25">
      <c r="C979" s="65"/>
      <c r="D979" s="55"/>
      <c r="E979" s="55"/>
      <c r="F979" s="55"/>
      <c r="G979" s="55"/>
      <c r="H979" s="55"/>
      <c r="I979" s="55"/>
      <c r="J979" s="65"/>
      <c r="K979" s="65"/>
      <c r="L979" s="65"/>
      <c r="M979" s="65"/>
      <c r="N979" s="65"/>
      <c r="O979" s="65"/>
    </row>
    <row r="980" spans="3:15" s="1" customFormat="1" x14ac:dyDescent="0.25">
      <c r="C980" s="65"/>
      <c r="D980" s="55"/>
      <c r="E980" s="55"/>
      <c r="F980" s="55"/>
      <c r="G980" s="55"/>
      <c r="H980" s="55"/>
      <c r="I980" s="55"/>
      <c r="J980" s="65"/>
      <c r="K980" s="65"/>
      <c r="L980" s="65"/>
      <c r="M980" s="65"/>
      <c r="N980" s="65"/>
      <c r="O980" s="65"/>
    </row>
    <row r="981" spans="3:15" s="1" customFormat="1" x14ac:dyDescent="0.25">
      <c r="C981" s="65"/>
      <c r="D981" s="55"/>
      <c r="E981" s="55"/>
      <c r="F981" s="55"/>
      <c r="G981" s="55"/>
      <c r="H981" s="55"/>
      <c r="I981" s="55"/>
      <c r="J981" s="65"/>
      <c r="K981" s="65"/>
      <c r="L981" s="65"/>
      <c r="M981" s="65"/>
      <c r="N981" s="65"/>
      <c r="O981" s="65"/>
    </row>
    <row r="982" spans="3:15" s="1" customFormat="1" x14ac:dyDescent="0.25">
      <c r="C982" s="65"/>
      <c r="D982" s="55"/>
      <c r="E982" s="55"/>
      <c r="F982" s="55"/>
      <c r="G982" s="55"/>
      <c r="H982" s="55"/>
      <c r="I982" s="55"/>
      <c r="J982" s="65"/>
      <c r="K982" s="65"/>
      <c r="L982" s="65"/>
      <c r="M982" s="65"/>
      <c r="N982" s="65"/>
      <c r="O982" s="65"/>
    </row>
    <row r="983" spans="3:15" s="1" customFormat="1" x14ac:dyDescent="0.25">
      <c r="C983" s="65"/>
      <c r="D983" s="55"/>
      <c r="E983" s="55"/>
      <c r="F983" s="55"/>
      <c r="G983" s="55"/>
      <c r="H983" s="55"/>
      <c r="I983" s="55"/>
      <c r="J983" s="65"/>
      <c r="K983" s="65"/>
      <c r="L983" s="65"/>
      <c r="M983" s="65"/>
      <c r="N983" s="65"/>
      <c r="O983" s="65"/>
    </row>
    <row r="984" spans="3:15" s="1" customFormat="1" x14ac:dyDescent="0.25">
      <c r="C984" s="65"/>
      <c r="D984" s="55"/>
      <c r="E984" s="55"/>
      <c r="F984" s="55"/>
      <c r="G984" s="55"/>
      <c r="H984" s="55"/>
      <c r="I984" s="55"/>
      <c r="J984" s="65"/>
      <c r="K984" s="65"/>
      <c r="L984" s="65"/>
      <c r="M984" s="65"/>
      <c r="N984" s="65"/>
      <c r="O984" s="65"/>
    </row>
    <row r="985" spans="3:15" s="1" customFormat="1" x14ac:dyDescent="0.25">
      <c r="C985" s="65"/>
      <c r="D985" s="55"/>
      <c r="E985" s="55"/>
      <c r="F985" s="55"/>
      <c r="G985" s="55"/>
      <c r="H985" s="55"/>
      <c r="I985" s="55"/>
      <c r="J985" s="65"/>
      <c r="K985" s="65"/>
      <c r="L985" s="65"/>
      <c r="M985" s="65"/>
      <c r="N985" s="65"/>
      <c r="O985" s="65"/>
    </row>
    <row r="986" spans="3:15" s="1" customFormat="1" x14ac:dyDescent="0.25">
      <c r="C986" s="65"/>
      <c r="D986" s="55"/>
      <c r="E986" s="55"/>
      <c r="F986" s="55"/>
      <c r="G986" s="55"/>
      <c r="H986" s="55"/>
      <c r="I986" s="55"/>
      <c r="J986" s="65"/>
      <c r="K986" s="65"/>
      <c r="L986" s="65"/>
      <c r="M986" s="65"/>
      <c r="N986" s="65"/>
      <c r="O986" s="65"/>
    </row>
    <row r="987" spans="3:15" s="1" customFormat="1" x14ac:dyDescent="0.25">
      <c r="C987" s="65"/>
      <c r="D987" s="55"/>
      <c r="E987" s="55"/>
      <c r="F987" s="55"/>
      <c r="G987" s="55"/>
      <c r="H987" s="55"/>
      <c r="I987" s="55"/>
      <c r="J987" s="65"/>
      <c r="K987" s="65"/>
      <c r="L987" s="65"/>
      <c r="M987" s="65"/>
      <c r="N987" s="65"/>
      <c r="O987" s="65"/>
    </row>
    <row r="988" spans="3:15" s="1" customFormat="1" x14ac:dyDescent="0.25">
      <c r="C988" s="65"/>
      <c r="D988" s="55"/>
      <c r="E988" s="55"/>
      <c r="F988" s="55"/>
      <c r="G988" s="55"/>
      <c r="H988" s="55"/>
      <c r="I988" s="55"/>
      <c r="J988" s="65"/>
      <c r="K988" s="65"/>
      <c r="L988" s="65"/>
      <c r="M988" s="65"/>
      <c r="N988" s="65"/>
      <c r="O988" s="65"/>
    </row>
    <row r="989" spans="3:15" s="1" customFormat="1" x14ac:dyDescent="0.25">
      <c r="C989" s="65"/>
      <c r="D989" s="55"/>
      <c r="E989" s="55"/>
      <c r="F989" s="55"/>
      <c r="G989" s="55"/>
      <c r="H989" s="55"/>
      <c r="I989" s="55"/>
      <c r="J989" s="65"/>
      <c r="K989" s="65"/>
      <c r="L989" s="65"/>
      <c r="M989" s="65"/>
      <c r="N989" s="65"/>
      <c r="O989" s="65"/>
    </row>
    <row r="990" spans="3:15" s="1" customFormat="1" x14ac:dyDescent="0.25">
      <c r="C990" s="65"/>
      <c r="D990" s="55"/>
      <c r="E990" s="55"/>
      <c r="F990" s="55"/>
      <c r="G990" s="55"/>
      <c r="H990" s="55"/>
      <c r="I990" s="55"/>
      <c r="J990" s="65"/>
      <c r="K990" s="65"/>
      <c r="L990" s="65"/>
      <c r="M990" s="65"/>
      <c r="N990" s="65"/>
      <c r="O990" s="65"/>
    </row>
    <row r="991" spans="3:15" s="1" customFormat="1" x14ac:dyDescent="0.25">
      <c r="C991" s="65"/>
      <c r="D991" s="55"/>
      <c r="E991" s="55"/>
      <c r="F991" s="55"/>
      <c r="G991" s="55"/>
      <c r="H991" s="55"/>
      <c r="I991" s="55"/>
      <c r="J991" s="65"/>
      <c r="K991" s="65"/>
      <c r="L991" s="65"/>
      <c r="M991" s="65"/>
      <c r="N991" s="65"/>
      <c r="O991" s="65"/>
    </row>
    <row r="992" spans="3:15" s="1" customFormat="1" x14ac:dyDescent="0.25">
      <c r="C992" s="65"/>
      <c r="D992" s="55"/>
      <c r="E992" s="55"/>
      <c r="F992" s="55"/>
      <c r="G992" s="55"/>
      <c r="H992" s="55"/>
      <c r="I992" s="55"/>
      <c r="J992" s="65"/>
      <c r="K992" s="65"/>
      <c r="L992" s="65"/>
      <c r="M992" s="65"/>
      <c r="N992" s="65"/>
      <c r="O992" s="65"/>
    </row>
    <row r="993" spans="3:15" s="1" customFormat="1" x14ac:dyDescent="0.25">
      <c r="C993" s="65"/>
      <c r="D993" s="55"/>
      <c r="E993" s="55"/>
      <c r="F993" s="55"/>
      <c r="G993" s="55"/>
      <c r="H993" s="55"/>
      <c r="I993" s="55"/>
      <c r="J993" s="65"/>
      <c r="K993" s="65"/>
      <c r="L993" s="65"/>
      <c r="M993" s="65"/>
      <c r="N993" s="65"/>
      <c r="O993" s="65"/>
    </row>
    <row r="994" spans="3:15" s="1" customFormat="1" x14ac:dyDescent="0.25">
      <c r="C994" s="65"/>
      <c r="D994" s="55"/>
      <c r="E994" s="55"/>
      <c r="F994" s="55"/>
      <c r="G994" s="55"/>
      <c r="H994" s="55"/>
      <c r="I994" s="55"/>
      <c r="J994" s="65"/>
      <c r="K994" s="65"/>
      <c r="L994" s="65"/>
      <c r="M994" s="65"/>
      <c r="N994" s="65"/>
      <c r="O994" s="65"/>
    </row>
    <row r="995" spans="3:15" s="1" customFormat="1" x14ac:dyDescent="0.25">
      <c r="C995" s="65"/>
      <c r="D995" s="55"/>
      <c r="E995" s="55"/>
      <c r="F995" s="55"/>
      <c r="G995" s="55"/>
      <c r="H995" s="55"/>
      <c r="I995" s="55"/>
      <c r="J995" s="65"/>
      <c r="K995" s="65"/>
      <c r="L995" s="65"/>
      <c r="M995" s="65"/>
      <c r="N995" s="65"/>
      <c r="O995" s="65"/>
    </row>
    <row r="996" spans="3:15" s="1" customFormat="1" x14ac:dyDescent="0.25">
      <c r="C996" s="65"/>
      <c r="D996" s="55"/>
      <c r="E996" s="55"/>
      <c r="F996" s="55"/>
      <c r="G996" s="55"/>
      <c r="H996" s="55"/>
      <c r="I996" s="55"/>
      <c r="J996" s="65"/>
      <c r="K996" s="65"/>
      <c r="L996" s="65"/>
      <c r="M996" s="65"/>
      <c r="N996" s="65"/>
      <c r="O996" s="65"/>
    </row>
    <row r="997" spans="3:15" s="1" customFormat="1" x14ac:dyDescent="0.25">
      <c r="C997" s="65"/>
      <c r="D997" s="55"/>
      <c r="E997" s="55"/>
      <c r="F997" s="55"/>
      <c r="G997" s="55"/>
      <c r="H997" s="55"/>
      <c r="I997" s="55"/>
      <c r="J997" s="65"/>
      <c r="K997" s="65"/>
      <c r="L997" s="65"/>
      <c r="M997" s="65"/>
      <c r="N997" s="65"/>
      <c r="O997" s="65"/>
    </row>
    <row r="998" spans="3:15" s="1" customFormat="1" x14ac:dyDescent="0.25">
      <c r="C998" s="65"/>
      <c r="D998" s="55"/>
      <c r="E998" s="55"/>
      <c r="F998" s="55"/>
      <c r="G998" s="55"/>
      <c r="H998" s="55"/>
      <c r="I998" s="55"/>
      <c r="J998" s="65"/>
      <c r="K998" s="65"/>
      <c r="L998" s="65"/>
      <c r="M998" s="65"/>
      <c r="N998" s="65"/>
      <c r="O998" s="65"/>
    </row>
    <row r="999" spans="3:15" s="1" customFormat="1" x14ac:dyDescent="0.25">
      <c r="C999" s="65"/>
      <c r="D999" s="55"/>
      <c r="E999" s="55"/>
      <c r="F999" s="55"/>
      <c r="G999" s="55"/>
      <c r="H999" s="55"/>
      <c r="I999" s="55"/>
      <c r="J999" s="65"/>
      <c r="K999" s="65"/>
      <c r="L999" s="65"/>
      <c r="M999" s="65"/>
      <c r="N999" s="65"/>
      <c r="O999" s="65"/>
    </row>
    <row r="1000" spans="3:15" s="1" customFormat="1" x14ac:dyDescent="0.25">
      <c r="C1000" s="65"/>
      <c r="D1000" s="55"/>
      <c r="E1000" s="55"/>
      <c r="F1000" s="55"/>
      <c r="G1000" s="55"/>
      <c r="H1000" s="55"/>
      <c r="I1000" s="55"/>
      <c r="J1000" s="65"/>
      <c r="K1000" s="65"/>
      <c r="L1000" s="65"/>
      <c r="M1000" s="65"/>
      <c r="N1000" s="65"/>
      <c r="O1000" s="65"/>
    </row>
    <row r="1001" spans="3:15" s="1" customFormat="1" x14ac:dyDescent="0.25">
      <c r="C1001" s="65"/>
      <c r="D1001" s="55"/>
      <c r="E1001" s="55"/>
      <c r="F1001" s="55"/>
      <c r="G1001" s="55"/>
      <c r="H1001" s="55"/>
      <c r="I1001" s="55"/>
      <c r="J1001" s="65"/>
      <c r="K1001" s="65"/>
      <c r="L1001" s="65"/>
      <c r="M1001" s="65"/>
      <c r="N1001" s="65"/>
      <c r="O1001" s="65"/>
    </row>
    <row r="1002" spans="3:15" s="1" customFormat="1" x14ac:dyDescent="0.25">
      <c r="C1002" s="65"/>
      <c r="D1002" s="55"/>
      <c r="E1002" s="55"/>
      <c r="F1002" s="55"/>
      <c r="G1002" s="55"/>
      <c r="H1002" s="55"/>
      <c r="I1002" s="55"/>
      <c r="J1002" s="65"/>
      <c r="K1002" s="65"/>
      <c r="L1002" s="65"/>
      <c r="M1002" s="65"/>
      <c r="N1002" s="65"/>
      <c r="O1002" s="65"/>
    </row>
    <row r="1003" spans="3:15" s="1" customFormat="1" x14ac:dyDescent="0.25">
      <c r="C1003" s="65"/>
      <c r="D1003" s="55"/>
      <c r="E1003" s="55"/>
      <c r="F1003" s="55"/>
      <c r="G1003" s="55"/>
      <c r="H1003" s="55"/>
      <c r="I1003" s="55"/>
      <c r="J1003" s="65"/>
      <c r="K1003" s="65"/>
      <c r="L1003" s="65"/>
      <c r="M1003" s="65"/>
      <c r="N1003" s="65"/>
      <c r="O1003" s="65"/>
    </row>
    <row r="1004" spans="3:15" s="1" customFormat="1" x14ac:dyDescent="0.25">
      <c r="C1004" s="65"/>
      <c r="D1004" s="55"/>
      <c r="E1004" s="55"/>
      <c r="F1004" s="55"/>
      <c r="G1004" s="55"/>
      <c r="H1004" s="55"/>
      <c r="I1004" s="55"/>
      <c r="J1004" s="65"/>
      <c r="K1004" s="65"/>
      <c r="L1004" s="65"/>
      <c r="M1004" s="65"/>
      <c r="N1004" s="65"/>
      <c r="O1004" s="65"/>
    </row>
    <row r="1005" spans="3:15" s="1" customFormat="1" x14ac:dyDescent="0.25">
      <c r="C1005" s="65"/>
      <c r="D1005" s="55"/>
      <c r="E1005" s="55"/>
      <c r="F1005" s="55"/>
      <c r="G1005" s="55"/>
      <c r="H1005" s="55"/>
      <c r="I1005" s="55"/>
      <c r="J1005" s="65"/>
      <c r="K1005" s="65"/>
      <c r="L1005" s="65"/>
      <c r="M1005" s="65"/>
      <c r="N1005" s="65"/>
      <c r="O1005" s="65"/>
    </row>
    <row r="1006" spans="3:15" s="1" customFormat="1" x14ac:dyDescent="0.25">
      <c r="C1006" s="65"/>
      <c r="D1006" s="55"/>
      <c r="E1006" s="55"/>
      <c r="F1006" s="55"/>
      <c r="G1006" s="55"/>
      <c r="H1006" s="55"/>
      <c r="I1006" s="55"/>
      <c r="J1006" s="65"/>
      <c r="K1006" s="65"/>
      <c r="L1006" s="65"/>
      <c r="M1006" s="65"/>
      <c r="N1006" s="65"/>
      <c r="O1006" s="65"/>
    </row>
    <row r="1007" spans="3:15" s="1" customFormat="1" x14ac:dyDescent="0.25">
      <c r="C1007" s="65"/>
      <c r="D1007" s="55"/>
      <c r="E1007" s="55"/>
      <c r="F1007" s="55"/>
      <c r="G1007" s="55"/>
      <c r="H1007" s="55"/>
      <c r="I1007" s="55"/>
      <c r="J1007" s="65"/>
      <c r="K1007" s="65"/>
      <c r="L1007" s="65"/>
      <c r="M1007" s="65"/>
      <c r="N1007" s="65"/>
      <c r="O1007" s="65"/>
    </row>
    <row r="1008" spans="3:15" s="1" customFormat="1" x14ac:dyDescent="0.25">
      <c r="C1008" s="65"/>
      <c r="D1008" s="55"/>
      <c r="E1008" s="55"/>
      <c r="F1008" s="55"/>
      <c r="G1008" s="55"/>
      <c r="H1008" s="55"/>
      <c r="I1008" s="55"/>
      <c r="J1008" s="65"/>
      <c r="K1008" s="65"/>
      <c r="L1008" s="65"/>
      <c r="M1008" s="65"/>
      <c r="N1008" s="65"/>
      <c r="O1008" s="65"/>
    </row>
    <row r="1009" spans="3:15" s="1" customFormat="1" x14ac:dyDescent="0.25">
      <c r="C1009" s="65"/>
      <c r="D1009" s="55"/>
      <c r="E1009" s="55"/>
      <c r="F1009" s="55"/>
      <c r="G1009" s="55"/>
      <c r="H1009" s="55"/>
      <c r="I1009" s="55"/>
      <c r="J1009" s="65"/>
      <c r="K1009" s="65"/>
      <c r="L1009" s="65"/>
      <c r="M1009" s="65"/>
      <c r="N1009" s="65"/>
      <c r="O1009" s="65"/>
    </row>
    <row r="1010" spans="3:15" s="1" customFormat="1" x14ac:dyDescent="0.25">
      <c r="C1010" s="65"/>
      <c r="D1010" s="55"/>
      <c r="E1010" s="55"/>
      <c r="F1010" s="55"/>
      <c r="G1010" s="55"/>
      <c r="H1010" s="55"/>
      <c r="I1010" s="55"/>
      <c r="J1010" s="65"/>
      <c r="K1010" s="65"/>
      <c r="L1010" s="65"/>
      <c r="M1010" s="65"/>
      <c r="N1010" s="65"/>
      <c r="O1010" s="65"/>
    </row>
    <row r="1011" spans="3:15" s="1" customFormat="1" x14ac:dyDescent="0.25">
      <c r="C1011" s="65"/>
      <c r="D1011" s="55"/>
      <c r="E1011" s="55"/>
      <c r="F1011" s="55"/>
      <c r="G1011" s="55"/>
      <c r="H1011" s="55"/>
      <c r="I1011" s="55"/>
      <c r="J1011" s="65"/>
      <c r="K1011" s="65"/>
      <c r="L1011" s="65"/>
      <c r="M1011" s="65"/>
      <c r="N1011" s="65"/>
      <c r="O1011" s="65"/>
    </row>
    <row r="1012" spans="3:15" s="1" customFormat="1" x14ac:dyDescent="0.25">
      <c r="C1012" s="65"/>
      <c r="D1012" s="55"/>
      <c r="E1012" s="55"/>
      <c r="F1012" s="55"/>
      <c r="G1012" s="55"/>
      <c r="H1012" s="55"/>
      <c r="I1012" s="55"/>
      <c r="J1012" s="65"/>
      <c r="K1012" s="65"/>
      <c r="L1012" s="65"/>
      <c r="M1012" s="65"/>
      <c r="N1012" s="65"/>
      <c r="O1012" s="65"/>
    </row>
    <row r="1013" spans="3:15" s="1" customFormat="1" x14ac:dyDescent="0.25">
      <c r="C1013" s="65"/>
      <c r="D1013" s="55"/>
      <c r="E1013" s="55"/>
      <c r="F1013" s="55"/>
      <c r="G1013" s="55"/>
      <c r="H1013" s="55"/>
      <c r="I1013" s="55"/>
      <c r="J1013" s="65"/>
      <c r="K1013" s="65"/>
      <c r="L1013" s="65"/>
      <c r="M1013" s="65"/>
      <c r="N1013" s="65"/>
      <c r="O1013" s="65"/>
    </row>
    <row r="1014" spans="3:15" s="1" customFormat="1" x14ac:dyDescent="0.25">
      <c r="C1014" s="65"/>
      <c r="D1014" s="55"/>
      <c r="E1014" s="55"/>
      <c r="F1014" s="55"/>
      <c r="G1014" s="55"/>
      <c r="H1014" s="55"/>
      <c r="I1014" s="55"/>
      <c r="J1014" s="65"/>
      <c r="K1014" s="65"/>
      <c r="L1014" s="65"/>
      <c r="M1014" s="65"/>
      <c r="N1014" s="65"/>
      <c r="O1014" s="65"/>
    </row>
    <row r="1015" spans="3:15" s="1" customFormat="1" x14ac:dyDescent="0.25">
      <c r="C1015" s="65"/>
      <c r="D1015" s="55"/>
      <c r="E1015" s="55"/>
      <c r="F1015" s="55"/>
      <c r="G1015" s="55"/>
      <c r="H1015" s="55"/>
      <c r="I1015" s="55"/>
      <c r="J1015" s="65"/>
      <c r="K1015" s="65"/>
      <c r="L1015" s="65"/>
      <c r="M1015" s="65"/>
      <c r="N1015" s="65"/>
      <c r="O1015" s="65"/>
    </row>
    <row r="1016" spans="3:15" s="1" customFormat="1" x14ac:dyDescent="0.25">
      <c r="C1016" s="65"/>
      <c r="D1016" s="55"/>
      <c r="E1016" s="55"/>
      <c r="F1016" s="55"/>
      <c r="G1016" s="55"/>
      <c r="H1016" s="55"/>
      <c r="I1016" s="55"/>
      <c r="J1016" s="65"/>
      <c r="K1016" s="65"/>
      <c r="L1016" s="65"/>
      <c r="M1016" s="65"/>
      <c r="N1016" s="65"/>
      <c r="O1016" s="65"/>
    </row>
    <row r="1017" spans="3:15" s="1" customFormat="1" x14ac:dyDescent="0.25">
      <c r="C1017" s="65"/>
      <c r="D1017" s="55"/>
      <c r="E1017" s="55"/>
      <c r="F1017" s="55"/>
      <c r="G1017" s="55"/>
      <c r="H1017" s="55"/>
      <c r="I1017" s="55"/>
      <c r="J1017" s="65"/>
      <c r="K1017" s="65"/>
      <c r="L1017" s="65"/>
      <c r="M1017" s="65"/>
      <c r="N1017" s="65"/>
      <c r="O1017" s="65"/>
    </row>
    <row r="1018" spans="3:15" s="1" customFormat="1" x14ac:dyDescent="0.25">
      <c r="C1018" s="65"/>
      <c r="D1018" s="55"/>
      <c r="E1018" s="55"/>
      <c r="F1018" s="55"/>
      <c r="G1018" s="55"/>
      <c r="H1018" s="55"/>
      <c r="I1018" s="55"/>
      <c r="J1018" s="65"/>
      <c r="K1018" s="65"/>
      <c r="L1018" s="65"/>
      <c r="M1018" s="65"/>
      <c r="N1018" s="65"/>
      <c r="O1018" s="65"/>
    </row>
    <row r="1019" spans="3:15" s="1" customFormat="1" x14ac:dyDescent="0.25">
      <c r="C1019" s="65"/>
      <c r="D1019" s="55"/>
      <c r="E1019" s="55"/>
      <c r="F1019" s="55"/>
      <c r="G1019" s="55"/>
      <c r="H1019" s="55"/>
      <c r="I1019" s="55"/>
      <c r="J1019" s="65"/>
      <c r="K1019" s="65"/>
      <c r="L1019" s="65"/>
      <c r="M1019" s="65"/>
      <c r="N1019" s="65"/>
      <c r="O1019" s="65"/>
    </row>
    <row r="1020" spans="3:15" s="1" customFormat="1" x14ac:dyDescent="0.25">
      <c r="C1020" s="65"/>
      <c r="D1020" s="55"/>
      <c r="E1020" s="55"/>
      <c r="F1020" s="55"/>
      <c r="G1020" s="55"/>
      <c r="H1020" s="55"/>
      <c r="I1020" s="55"/>
      <c r="J1020" s="65"/>
      <c r="K1020" s="65"/>
      <c r="L1020" s="65"/>
      <c r="M1020" s="65"/>
      <c r="N1020" s="65"/>
      <c r="O1020" s="65"/>
    </row>
    <row r="1021" spans="3:15" s="1" customFormat="1" x14ac:dyDescent="0.25">
      <c r="C1021" s="65"/>
      <c r="D1021" s="55"/>
      <c r="E1021" s="55"/>
      <c r="F1021" s="55"/>
      <c r="G1021" s="55"/>
      <c r="H1021" s="55"/>
      <c r="I1021" s="55"/>
      <c r="J1021" s="65"/>
      <c r="K1021" s="65"/>
      <c r="L1021" s="65"/>
      <c r="M1021" s="65"/>
      <c r="N1021" s="65"/>
      <c r="O1021" s="65"/>
    </row>
    <row r="1022" spans="3:15" s="1" customFormat="1" x14ac:dyDescent="0.25">
      <c r="C1022" s="65"/>
      <c r="D1022" s="55"/>
      <c r="E1022" s="55"/>
      <c r="F1022" s="55"/>
      <c r="G1022" s="55"/>
      <c r="H1022" s="55"/>
      <c r="I1022" s="55"/>
      <c r="J1022" s="65"/>
      <c r="K1022" s="65"/>
      <c r="L1022" s="65"/>
      <c r="M1022" s="65"/>
      <c r="N1022" s="65"/>
      <c r="O1022" s="65"/>
    </row>
    <row r="1023" spans="3:15" s="1" customFormat="1" x14ac:dyDescent="0.25">
      <c r="C1023" s="65"/>
      <c r="D1023" s="55"/>
      <c r="E1023" s="55"/>
      <c r="F1023" s="55"/>
      <c r="G1023" s="55"/>
      <c r="H1023" s="55"/>
      <c r="I1023" s="55"/>
      <c r="J1023" s="65"/>
      <c r="K1023" s="65"/>
      <c r="L1023" s="65"/>
      <c r="M1023" s="65"/>
      <c r="N1023" s="65"/>
      <c r="O1023" s="65"/>
    </row>
    <row r="1024" spans="3:15" s="1" customFormat="1" x14ac:dyDescent="0.25">
      <c r="C1024" s="65"/>
      <c r="D1024" s="55"/>
      <c r="E1024" s="55"/>
      <c r="F1024" s="55"/>
      <c r="G1024" s="55"/>
      <c r="H1024" s="55"/>
      <c r="I1024" s="55"/>
      <c r="J1024" s="65"/>
      <c r="K1024" s="65"/>
      <c r="L1024" s="65"/>
      <c r="M1024" s="65"/>
      <c r="N1024" s="65"/>
      <c r="O1024" s="65"/>
    </row>
    <row r="1025" spans="3:15" s="1" customFormat="1" x14ac:dyDescent="0.25">
      <c r="C1025" s="65"/>
      <c r="D1025" s="55"/>
      <c r="E1025" s="55"/>
      <c r="F1025" s="55"/>
      <c r="G1025" s="55"/>
      <c r="H1025" s="55"/>
      <c r="I1025" s="55"/>
      <c r="J1025" s="65"/>
      <c r="K1025" s="65"/>
      <c r="L1025" s="65"/>
      <c r="M1025" s="65"/>
      <c r="N1025" s="65"/>
      <c r="O1025" s="65"/>
    </row>
    <row r="1026" spans="3:15" s="1" customFormat="1" x14ac:dyDescent="0.25">
      <c r="C1026" s="65"/>
      <c r="D1026" s="55"/>
      <c r="E1026" s="55"/>
      <c r="F1026" s="55"/>
      <c r="G1026" s="55"/>
      <c r="H1026" s="55"/>
      <c r="I1026" s="55"/>
      <c r="J1026" s="65"/>
      <c r="K1026" s="65"/>
      <c r="L1026" s="65"/>
      <c r="M1026" s="65"/>
      <c r="N1026" s="65"/>
      <c r="O1026" s="65"/>
    </row>
    <row r="1027" spans="3:15" s="1" customFormat="1" x14ac:dyDescent="0.25">
      <c r="C1027" s="65"/>
      <c r="D1027" s="55"/>
      <c r="E1027" s="55"/>
      <c r="F1027" s="55"/>
      <c r="G1027" s="55"/>
      <c r="H1027" s="55"/>
      <c r="I1027" s="55"/>
      <c r="J1027" s="65"/>
      <c r="K1027" s="65"/>
      <c r="L1027" s="65"/>
      <c r="M1027" s="65"/>
      <c r="N1027" s="65"/>
      <c r="O1027" s="65"/>
    </row>
    <row r="1028" spans="3:15" s="1" customFormat="1" x14ac:dyDescent="0.25">
      <c r="C1028" s="65"/>
      <c r="D1028" s="55"/>
      <c r="E1028" s="55"/>
      <c r="F1028" s="55"/>
      <c r="G1028" s="55"/>
      <c r="H1028" s="55"/>
      <c r="I1028" s="55"/>
      <c r="J1028" s="65"/>
      <c r="K1028" s="65"/>
      <c r="L1028" s="65"/>
      <c r="M1028" s="65"/>
      <c r="N1028" s="65"/>
      <c r="O1028" s="65"/>
    </row>
    <row r="1029" spans="3:15" s="1" customFormat="1" x14ac:dyDescent="0.25">
      <c r="C1029" s="65"/>
      <c r="D1029" s="55"/>
      <c r="E1029" s="55"/>
      <c r="F1029" s="55"/>
      <c r="G1029" s="55"/>
      <c r="H1029" s="55"/>
      <c r="I1029" s="55"/>
      <c r="J1029" s="65"/>
      <c r="K1029" s="65"/>
      <c r="L1029" s="65"/>
      <c r="M1029" s="65"/>
      <c r="N1029" s="65"/>
      <c r="O1029" s="65"/>
    </row>
    <row r="1030" spans="3:15" s="1" customFormat="1" x14ac:dyDescent="0.25">
      <c r="C1030" s="65"/>
      <c r="D1030" s="55"/>
      <c r="E1030" s="55"/>
      <c r="F1030" s="55"/>
      <c r="G1030" s="55"/>
      <c r="H1030" s="55"/>
      <c r="I1030" s="55"/>
      <c r="J1030" s="65"/>
      <c r="K1030" s="65"/>
      <c r="L1030" s="65"/>
      <c r="M1030" s="65"/>
      <c r="N1030" s="65"/>
      <c r="O1030" s="65"/>
    </row>
    <row r="1031" spans="3:15" s="1" customFormat="1" x14ac:dyDescent="0.25">
      <c r="C1031" s="65"/>
      <c r="D1031" s="55"/>
      <c r="E1031" s="55"/>
      <c r="F1031" s="55"/>
      <c r="G1031" s="55"/>
      <c r="H1031" s="55"/>
      <c r="I1031" s="55"/>
      <c r="J1031" s="65"/>
      <c r="K1031" s="65"/>
      <c r="L1031" s="65"/>
      <c r="M1031" s="65"/>
      <c r="N1031" s="65"/>
      <c r="O1031" s="65"/>
    </row>
    <row r="1032" spans="3:15" s="1" customFormat="1" x14ac:dyDescent="0.25">
      <c r="C1032" s="65"/>
      <c r="D1032" s="55"/>
      <c r="E1032" s="55"/>
      <c r="F1032" s="55"/>
      <c r="G1032" s="55"/>
      <c r="H1032" s="55"/>
      <c r="I1032" s="55"/>
      <c r="J1032" s="65"/>
      <c r="K1032" s="65"/>
      <c r="L1032" s="65"/>
      <c r="M1032" s="65"/>
      <c r="N1032" s="65"/>
      <c r="O1032" s="65"/>
    </row>
    <row r="1033" spans="3:15" s="1" customFormat="1" x14ac:dyDescent="0.25">
      <c r="C1033" s="65"/>
      <c r="D1033" s="55"/>
      <c r="E1033" s="55"/>
      <c r="F1033" s="55"/>
      <c r="G1033" s="55"/>
      <c r="H1033" s="55"/>
      <c r="I1033" s="55"/>
      <c r="J1033" s="65"/>
      <c r="K1033" s="65"/>
      <c r="L1033" s="65"/>
      <c r="M1033" s="65"/>
      <c r="N1033" s="65"/>
      <c r="O1033" s="65"/>
    </row>
    <row r="1034" spans="3:15" s="1" customFormat="1" x14ac:dyDescent="0.25">
      <c r="C1034" s="65"/>
      <c r="D1034" s="55"/>
      <c r="E1034" s="55"/>
      <c r="F1034" s="55"/>
      <c r="G1034" s="55"/>
      <c r="H1034" s="55"/>
      <c r="I1034" s="55"/>
      <c r="J1034" s="65"/>
      <c r="K1034" s="65"/>
      <c r="L1034" s="65"/>
      <c r="M1034" s="65"/>
      <c r="N1034" s="65"/>
      <c r="O1034" s="65"/>
    </row>
    <row r="1035" spans="3:15" s="1" customFormat="1" x14ac:dyDescent="0.25">
      <c r="C1035" s="65"/>
      <c r="D1035" s="55"/>
      <c r="E1035" s="55"/>
      <c r="F1035" s="55"/>
      <c r="G1035" s="55"/>
      <c r="H1035" s="55"/>
      <c r="I1035" s="55"/>
      <c r="J1035" s="65"/>
      <c r="K1035" s="65"/>
      <c r="L1035" s="65"/>
      <c r="M1035" s="65"/>
      <c r="N1035" s="65"/>
      <c r="O1035" s="65"/>
    </row>
    <row r="1036" spans="3:15" s="1" customFormat="1" x14ac:dyDescent="0.25">
      <c r="C1036" s="65"/>
      <c r="D1036" s="55"/>
      <c r="E1036" s="55"/>
      <c r="F1036" s="55"/>
      <c r="G1036" s="55"/>
      <c r="H1036" s="55"/>
      <c r="I1036" s="55"/>
      <c r="J1036" s="65"/>
      <c r="K1036" s="65"/>
      <c r="L1036" s="65"/>
      <c r="M1036" s="65"/>
      <c r="N1036" s="65"/>
      <c r="O1036" s="65"/>
    </row>
    <row r="1037" spans="3:15" s="1" customFormat="1" x14ac:dyDescent="0.25">
      <c r="C1037" s="65"/>
      <c r="D1037" s="55"/>
      <c r="E1037" s="55"/>
      <c r="F1037" s="55"/>
      <c r="G1037" s="55"/>
      <c r="H1037" s="55"/>
      <c r="I1037" s="55"/>
      <c r="J1037" s="65"/>
      <c r="K1037" s="65"/>
      <c r="L1037" s="65"/>
      <c r="M1037" s="65"/>
      <c r="N1037" s="65"/>
      <c r="O1037" s="65"/>
    </row>
    <row r="1038" spans="3:15" s="1" customFormat="1" x14ac:dyDescent="0.25">
      <c r="C1038" s="65"/>
      <c r="D1038" s="55"/>
      <c r="E1038" s="55"/>
      <c r="F1038" s="55"/>
      <c r="G1038" s="55"/>
      <c r="H1038" s="55"/>
      <c r="I1038" s="55"/>
      <c r="J1038" s="65"/>
      <c r="K1038" s="65"/>
      <c r="L1038" s="65"/>
      <c r="M1038" s="65"/>
      <c r="N1038" s="65"/>
      <c r="O1038" s="65"/>
    </row>
    <row r="1039" spans="3:15" s="1" customFormat="1" x14ac:dyDescent="0.25">
      <c r="C1039" s="65"/>
      <c r="D1039" s="55"/>
      <c r="E1039" s="55"/>
      <c r="F1039" s="55"/>
      <c r="G1039" s="55"/>
      <c r="H1039" s="55"/>
      <c r="I1039" s="55"/>
      <c r="J1039" s="65"/>
      <c r="K1039" s="65"/>
      <c r="L1039" s="65"/>
      <c r="M1039" s="65"/>
      <c r="N1039" s="65"/>
      <c r="O1039" s="65"/>
    </row>
    <row r="1040" spans="3:15" s="1" customFormat="1" x14ac:dyDescent="0.25">
      <c r="C1040" s="65"/>
      <c r="D1040" s="55"/>
      <c r="E1040" s="55"/>
      <c r="F1040" s="55"/>
      <c r="G1040" s="55"/>
      <c r="H1040" s="55"/>
      <c r="I1040" s="55"/>
      <c r="J1040" s="65"/>
      <c r="K1040" s="65"/>
      <c r="L1040" s="65"/>
      <c r="M1040" s="65"/>
      <c r="N1040" s="65"/>
      <c r="O1040" s="65"/>
    </row>
    <row r="1041" spans="3:15" s="1" customFormat="1" x14ac:dyDescent="0.25">
      <c r="C1041" s="65"/>
      <c r="D1041" s="55"/>
      <c r="E1041" s="55"/>
      <c r="F1041" s="55"/>
      <c r="G1041" s="55"/>
      <c r="H1041" s="55"/>
      <c r="I1041" s="55"/>
      <c r="J1041" s="65"/>
      <c r="K1041" s="65"/>
      <c r="L1041" s="65"/>
      <c r="M1041" s="65"/>
      <c r="N1041" s="65"/>
      <c r="O1041" s="65"/>
    </row>
    <row r="1042" spans="3:15" s="1" customFormat="1" x14ac:dyDescent="0.25">
      <c r="C1042" s="65"/>
      <c r="D1042" s="55"/>
      <c r="E1042" s="55"/>
      <c r="F1042" s="55"/>
      <c r="G1042" s="55"/>
      <c r="H1042" s="55"/>
      <c r="I1042" s="55"/>
      <c r="J1042" s="65"/>
      <c r="K1042" s="65"/>
      <c r="L1042" s="65"/>
      <c r="M1042" s="65"/>
      <c r="N1042" s="65"/>
      <c r="O1042" s="65"/>
    </row>
    <row r="1043" spans="3:15" s="1" customFormat="1" x14ac:dyDescent="0.25">
      <c r="C1043" s="65"/>
      <c r="D1043" s="55"/>
      <c r="E1043" s="55"/>
      <c r="F1043" s="55"/>
      <c r="G1043" s="55"/>
      <c r="H1043" s="55"/>
      <c r="I1043" s="55"/>
      <c r="J1043" s="65"/>
      <c r="K1043" s="65"/>
      <c r="L1043" s="65"/>
      <c r="M1043" s="65"/>
      <c r="N1043" s="65"/>
      <c r="O1043" s="65"/>
    </row>
    <row r="1044" spans="3:15" s="1" customFormat="1" x14ac:dyDescent="0.25">
      <c r="C1044" s="65"/>
      <c r="D1044" s="55"/>
      <c r="E1044" s="55"/>
      <c r="F1044" s="55"/>
      <c r="G1044" s="55"/>
      <c r="H1044" s="55"/>
      <c r="I1044" s="55"/>
      <c r="J1044" s="65"/>
      <c r="K1044" s="65"/>
      <c r="L1044" s="65"/>
      <c r="M1044" s="65"/>
      <c r="N1044" s="65"/>
      <c r="O1044" s="65"/>
    </row>
    <row r="1045" spans="3:15" s="1" customFormat="1" x14ac:dyDescent="0.25">
      <c r="C1045" s="65"/>
      <c r="D1045" s="55"/>
      <c r="E1045" s="55"/>
      <c r="F1045" s="55"/>
      <c r="G1045" s="55"/>
      <c r="H1045" s="55"/>
      <c r="I1045" s="55"/>
      <c r="J1045" s="65"/>
      <c r="K1045" s="65"/>
      <c r="L1045" s="65"/>
      <c r="M1045" s="65"/>
      <c r="N1045" s="65"/>
      <c r="O1045" s="65"/>
    </row>
    <row r="1046" spans="3:15" s="1" customFormat="1" x14ac:dyDescent="0.25">
      <c r="C1046" s="65"/>
      <c r="D1046" s="55"/>
      <c r="E1046" s="55"/>
      <c r="F1046" s="55"/>
      <c r="G1046" s="55"/>
      <c r="H1046" s="55"/>
      <c r="I1046" s="55"/>
      <c r="J1046" s="65"/>
      <c r="K1046" s="65"/>
      <c r="L1046" s="65"/>
      <c r="M1046" s="65"/>
      <c r="N1046" s="65"/>
      <c r="O1046" s="65"/>
    </row>
    <row r="1047" spans="3:15" s="1" customFormat="1" x14ac:dyDescent="0.25">
      <c r="C1047" s="65"/>
      <c r="D1047" s="55"/>
      <c r="E1047" s="55"/>
      <c r="F1047" s="55"/>
      <c r="G1047" s="55"/>
      <c r="H1047" s="55"/>
      <c r="I1047" s="55"/>
      <c r="J1047" s="65"/>
      <c r="K1047" s="65"/>
      <c r="L1047" s="65"/>
      <c r="M1047" s="65"/>
      <c r="N1047" s="65"/>
      <c r="O1047" s="65"/>
    </row>
    <row r="1048" spans="3:15" s="1" customFormat="1" x14ac:dyDescent="0.25">
      <c r="C1048" s="65"/>
      <c r="D1048" s="55"/>
      <c r="E1048" s="55"/>
      <c r="F1048" s="55"/>
      <c r="G1048" s="55"/>
      <c r="H1048" s="55"/>
      <c r="I1048" s="55"/>
      <c r="J1048" s="65"/>
      <c r="K1048" s="65"/>
      <c r="L1048" s="65"/>
      <c r="M1048" s="65"/>
      <c r="N1048" s="65"/>
      <c r="O1048" s="65"/>
    </row>
    <row r="1049" spans="3:15" s="1" customFormat="1" x14ac:dyDescent="0.25">
      <c r="C1049" s="65"/>
      <c r="D1049" s="55"/>
      <c r="E1049" s="55"/>
      <c r="F1049" s="55"/>
      <c r="G1049" s="55"/>
      <c r="H1049" s="55"/>
      <c r="I1049" s="55"/>
      <c r="J1049" s="65"/>
      <c r="K1049" s="65"/>
      <c r="L1049" s="65"/>
      <c r="M1049" s="65"/>
      <c r="N1049" s="65"/>
      <c r="O1049" s="65"/>
    </row>
    <row r="1050" spans="3:15" s="1" customFormat="1" x14ac:dyDescent="0.25">
      <c r="C1050" s="65"/>
      <c r="D1050" s="55"/>
      <c r="E1050" s="55"/>
      <c r="F1050" s="55"/>
      <c r="G1050" s="55"/>
      <c r="H1050" s="55"/>
      <c r="I1050" s="55"/>
      <c r="J1050" s="65"/>
      <c r="K1050" s="65"/>
      <c r="L1050" s="65"/>
      <c r="M1050" s="65"/>
      <c r="N1050" s="65"/>
      <c r="O1050" s="65"/>
    </row>
    <row r="1051" spans="3:15" s="1" customFormat="1" x14ac:dyDescent="0.25">
      <c r="C1051" s="65"/>
      <c r="D1051" s="55"/>
      <c r="E1051" s="55"/>
      <c r="F1051" s="55"/>
      <c r="G1051" s="55"/>
      <c r="H1051" s="55"/>
      <c r="I1051" s="55"/>
      <c r="J1051" s="65"/>
      <c r="K1051" s="65"/>
      <c r="L1051" s="65"/>
      <c r="M1051" s="65"/>
      <c r="N1051" s="65"/>
      <c r="O1051" s="65"/>
    </row>
    <row r="1052" spans="3:15" s="1" customFormat="1" x14ac:dyDescent="0.25">
      <c r="C1052" s="65"/>
      <c r="D1052" s="55"/>
      <c r="E1052" s="55"/>
      <c r="F1052" s="55"/>
      <c r="G1052" s="55"/>
      <c r="H1052" s="55"/>
      <c r="I1052" s="55"/>
      <c r="J1052" s="65"/>
      <c r="K1052" s="65"/>
      <c r="L1052" s="65"/>
      <c r="M1052" s="65"/>
      <c r="N1052" s="65"/>
      <c r="O1052" s="65"/>
    </row>
    <row r="1053" spans="3:15" s="1" customFormat="1" x14ac:dyDescent="0.25">
      <c r="C1053" s="65"/>
      <c r="D1053" s="55"/>
      <c r="E1053" s="55"/>
      <c r="F1053" s="55"/>
      <c r="G1053" s="55"/>
      <c r="H1053" s="55"/>
      <c r="I1053" s="55"/>
      <c r="J1053" s="65"/>
      <c r="K1053" s="65"/>
      <c r="L1053" s="65"/>
      <c r="M1053" s="65"/>
      <c r="N1053" s="65"/>
      <c r="O1053" s="65"/>
    </row>
    <row r="1054" spans="3:15" s="1" customFormat="1" x14ac:dyDescent="0.25">
      <c r="C1054" s="65"/>
      <c r="D1054" s="55"/>
      <c r="E1054" s="55"/>
      <c r="F1054" s="55"/>
      <c r="G1054" s="55"/>
      <c r="H1054" s="55"/>
      <c r="I1054" s="55"/>
      <c r="J1054" s="65"/>
      <c r="K1054" s="65"/>
      <c r="L1054" s="65"/>
      <c r="M1054" s="65"/>
      <c r="N1054" s="65"/>
      <c r="O1054" s="65"/>
    </row>
    <row r="1055" spans="3:15" s="1" customFormat="1" x14ac:dyDescent="0.25">
      <c r="C1055" s="65"/>
      <c r="D1055" s="55"/>
      <c r="E1055" s="55"/>
      <c r="F1055" s="55"/>
      <c r="G1055" s="55"/>
      <c r="H1055" s="55"/>
      <c r="I1055" s="55"/>
      <c r="J1055" s="65"/>
      <c r="K1055" s="65"/>
      <c r="L1055" s="65"/>
      <c r="M1055" s="65"/>
      <c r="N1055" s="65"/>
      <c r="O1055" s="65"/>
    </row>
    <row r="1056" spans="3:15" s="1" customFormat="1" x14ac:dyDescent="0.25">
      <c r="C1056" s="65"/>
      <c r="D1056" s="55"/>
      <c r="E1056" s="55"/>
      <c r="F1056" s="55"/>
      <c r="G1056" s="55"/>
      <c r="H1056" s="55"/>
      <c r="I1056" s="55"/>
      <c r="J1056" s="65"/>
      <c r="K1056" s="65"/>
      <c r="L1056" s="65"/>
      <c r="M1056" s="65"/>
      <c r="N1056" s="65"/>
      <c r="O1056" s="65"/>
    </row>
    <row r="1057" spans="3:15" s="1" customFormat="1" x14ac:dyDescent="0.25">
      <c r="C1057" s="65"/>
      <c r="D1057" s="55"/>
      <c r="E1057" s="55"/>
      <c r="F1057" s="55"/>
      <c r="G1057" s="55"/>
      <c r="H1057" s="55"/>
      <c r="I1057" s="55"/>
      <c r="J1057" s="65"/>
      <c r="K1057" s="65"/>
      <c r="L1057" s="65"/>
      <c r="M1057" s="65"/>
      <c r="N1057" s="65"/>
      <c r="O1057" s="65"/>
    </row>
    <row r="1058" spans="3:15" s="1" customFormat="1" x14ac:dyDescent="0.25">
      <c r="C1058" s="65"/>
      <c r="D1058" s="55"/>
      <c r="E1058" s="55"/>
      <c r="F1058" s="55"/>
      <c r="G1058" s="55"/>
      <c r="H1058" s="55"/>
      <c r="I1058" s="55"/>
      <c r="J1058" s="65"/>
      <c r="K1058" s="65"/>
      <c r="L1058" s="65"/>
      <c r="M1058" s="65"/>
      <c r="N1058" s="65"/>
      <c r="O1058" s="65"/>
    </row>
    <row r="1059" spans="3:15" s="1" customFormat="1" x14ac:dyDescent="0.25">
      <c r="C1059" s="65"/>
      <c r="D1059" s="55"/>
      <c r="E1059" s="55"/>
      <c r="F1059" s="55"/>
      <c r="G1059" s="55"/>
      <c r="H1059" s="55"/>
      <c r="I1059" s="55"/>
      <c r="J1059" s="65"/>
      <c r="K1059" s="65"/>
      <c r="L1059" s="65"/>
      <c r="M1059" s="65"/>
      <c r="N1059" s="65"/>
      <c r="O1059" s="65"/>
    </row>
    <row r="1060" spans="3:15" s="1" customFormat="1" x14ac:dyDescent="0.25">
      <c r="C1060" s="65"/>
      <c r="D1060" s="55"/>
      <c r="E1060" s="55"/>
      <c r="F1060" s="55"/>
      <c r="G1060" s="55"/>
      <c r="H1060" s="55"/>
      <c r="I1060" s="55"/>
      <c r="J1060" s="65"/>
      <c r="K1060" s="65"/>
      <c r="L1060" s="65"/>
      <c r="M1060" s="65"/>
      <c r="N1060" s="65"/>
      <c r="O1060" s="65"/>
    </row>
    <row r="1061" spans="3:15" s="1" customFormat="1" x14ac:dyDescent="0.25">
      <c r="C1061" s="65"/>
      <c r="D1061" s="55"/>
      <c r="E1061" s="55"/>
      <c r="F1061" s="55"/>
      <c r="G1061" s="55"/>
      <c r="H1061" s="55"/>
      <c r="I1061" s="55"/>
      <c r="J1061" s="65"/>
      <c r="K1061" s="65"/>
      <c r="L1061" s="65"/>
      <c r="M1061" s="65"/>
      <c r="N1061" s="65"/>
      <c r="O1061" s="65"/>
    </row>
    <row r="1062" spans="3:15" s="1" customFormat="1" x14ac:dyDescent="0.25">
      <c r="C1062" s="65"/>
      <c r="D1062" s="55"/>
      <c r="E1062" s="55"/>
      <c r="F1062" s="55"/>
      <c r="G1062" s="55"/>
      <c r="H1062" s="55"/>
      <c r="I1062" s="55"/>
      <c r="J1062" s="65"/>
      <c r="K1062" s="65"/>
      <c r="L1062" s="65"/>
      <c r="M1062" s="65"/>
      <c r="N1062" s="65"/>
      <c r="O1062" s="65"/>
    </row>
    <row r="1063" spans="3:15" s="1" customFormat="1" x14ac:dyDescent="0.25">
      <c r="C1063" s="65"/>
      <c r="D1063" s="55"/>
      <c r="E1063" s="55"/>
      <c r="F1063" s="55"/>
      <c r="G1063" s="55"/>
      <c r="H1063" s="55"/>
      <c r="I1063" s="55"/>
      <c r="J1063" s="65"/>
      <c r="K1063" s="65"/>
      <c r="L1063" s="65"/>
      <c r="M1063" s="65"/>
      <c r="N1063" s="65"/>
      <c r="O1063" s="65"/>
    </row>
    <row r="1064" spans="3:15" s="1" customFormat="1" x14ac:dyDescent="0.25">
      <c r="C1064" s="65"/>
      <c r="D1064" s="55"/>
      <c r="E1064" s="55"/>
      <c r="F1064" s="55"/>
      <c r="G1064" s="55"/>
      <c r="H1064" s="55"/>
      <c r="I1064" s="55"/>
      <c r="J1064" s="65"/>
      <c r="K1064" s="65"/>
      <c r="L1064" s="65"/>
      <c r="M1064" s="65"/>
      <c r="N1064" s="65"/>
      <c r="O1064" s="65"/>
    </row>
    <row r="1065" spans="3:15" s="1" customFormat="1" x14ac:dyDescent="0.25">
      <c r="C1065" s="65"/>
      <c r="D1065" s="55"/>
      <c r="E1065" s="55"/>
      <c r="F1065" s="55"/>
      <c r="G1065" s="55"/>
      <c r="H1065" s="55"/>
      <c r="I1065" s="55"/>
      <c r="J1065" s="65"/>
      <c r="K1065" s="65"/>
      <c r="L1065" s="65"/>
      <c r="M1065" s="65"/>
      <c r="N1065" s="65"/>
      <c r="O1065" s="65"/>
    </row>
    <row r="1066" spans="3:15" s="1" customFormat="1" x14ac:dyDescent="0.25">
      <c r="C1066" s="65"/>
      <c r="D1066" s="55"/>
      <c r="E1066" s="55"/>
      <c r="F1066" s="55"/>
      <c r="G1066" s="55"/>
      <c r="H1066" s="55"/>
      <c r="I1066" s="55"/>
      <c r="J1066" s="65"/>
      <c r="K1066" s="65"/>
      <c r="L1066" s="65"/>
      <c r="M1066" s="65"/>
      <c r="N1066" s="65"/>
      <c r="O1066" s="65"/>
    </row>
    <row r="1067" spans="3:15" s="1" customFormat="1" x14ac:dyDescent="0.25">
      <c r="C1067" s="65"/>
      <c r="D1067" s="55"/>
      <c r="E1067" s="55"/>
      <c r="F1067" s="55"/>
      <c r="G1067" s="55"/>
      <c r="H1067" s="55"/>
      <c r="I1067" s="55"/>
      <c r="J1067" s="65"/>
      <c r="K1067" s="65"/>
      <c r="L1067" s="65"/>
      <c r="M1067" s="65"/>
      <c r="N1067" s="65"/>
      <c r="O1067" s="65"/>
    </row>
    <row r="1068" spans="3:15" s="1" customFormat="1" x14ac:dyDescent="0.25">
      <c r="C1068" s="65"/>
      <c r="D1068" s="55"/>
      <c r="E1068" s="55"/>
      <c r="F1068" s="55"/>
      <c r="G1068" s="55"/>
      <c r="H1068" s="55"/>
      <c r="I1068" s="55"/>
      <c r="J1068" s="65"/>
      <c r="K1068" s="65"/>
      <c r="L1068" s="65"/>
      <c r="M1068" s="65"/>
      <c r="N1068" s="65"/>
      <c r="O1068" s="65"/>
    </row>
    <row r="1069" spans="3:15" s="1" customFormat="1" x14ac:dyDescent="0.25">
      <c r="C1069" s="65"/>
      <c r="D1069" s="55"/>
      <c r="E1069" s="55"/>
      <c r="F1069" s="55"/>
      <c r="G1069" s="55"/>
      <c r="H1069" s="55"/>
      <c r="I1069" s="55"/>
      <c r="J1069" s="65"/>
      <c r="K1069" s="65"/>
      <c r="L1069" s="65"/>
      <c r="M1069" s="65"/>
      <c r="N1069" s="65"/>
      <c r="O1069" s="65"/>
    </row>
    <row r="1070" spans="3:15" s="1" customFormat="1" x14ac:dyDescent="0.25">
      <c r="C1070" s="65"/>
      <c r="D1070" s="55"/>
      <c r="E1070" s="55"/>
      <c r="F1070" s="55"/>
      <c r="G1070" s="55"/>
      <c r="H1070" s="55"/>
      <c r="I1070" s="55"/>
      <c r="J1070" s="65"/>
      <c r="K1070" s="65"/>
      <c r="L1070" s="65"/>
      <c r="M1070" s="65"/>
      <c r="N1070" s="65"/>
      <c r="O1070" s="65"/>
    </row>
    <row r="1071" spans="3:15" s="1" customFormat="1" x14ac:dyDescent="0.25">
      <c r="C1071" s="65"/>
      <c r="D1071" s="55"/>
      <c r="E1071" s="55"/>
      <c r="F1071" s="55"/>
      <c r="G1071" s="55"/>
      <c r="H1071" s="55"/>
      <c r="I1071" s="55"/>
      <c r="J1071" s="65"/>
      <c r="K1071" s="65"/>
      <c r="L1071" s="65"/>
      <c r="M1071" s="65"/>
      <c r="N1071" s="65"/>
      <c r="O1071" s="65"/>
    </row>
    <row r="1072" spans="3:15" s="1" customFormat="1" x14ac:dyDescent="0.25">
      <c r="C1072" s="65"/>
      <c r="D1072" s="55"/>
      <c r="E1072" s="55"/>
      <c r="F1072" s="55"/>
      <c r="G1072" s="55"/>
      <c r="H1072" s="55"/>
      <c r="I1072" s="55"/>
      <c r="J1072" s="65"/>
      <c r="K1072" s="65"/>
      <c r="L1072" s="65"/>
      <c r="M1072" s="65"/>
      <c r="N1072" s="65"/>
      <c r="O1072" s="65"/>
    </row>
    <row r="1073" spans="3:15" s="1" customFormat="1" x14ac:dyDescent="0.25">
      <c r="C1073" s="65"/>
      <c r="D1073" s="55"/>
      <c r="E1073" s="55"/>
      <c r="F1073" s="55"/>
      <c r="G1073" s="55"/>
      <c r="H1073" s="55"/>
      <c r="I1073" s="55"/>
      <c r="J1073" s="65"/>
      <c r="K1073" s="65"/>
      <c r="L1073" s="65"/>
      <c r="M1073" s="65"/>
      <c r="N1073" s="65"/>
      <c r="O1073" s="65"/>
    </row>
    <row r="1074" spans="3:15" s="1" customFormat="1" x14ac:dyDescent="0.25">
      <c r="C1074" s="65"/>
      <c r="D1074" s="55"/>
      <c r="E1074" s="55"/>
      <c r="F1074" s="55"/>
      <c r="G1074" s="55"/>
      <c r="H1074" s="55"/>
      <c r="I1074" s="55"/>
      <c r="J1074" s="65"/>
      <c r="K1074" s="65"/>
      <c r="L1074" s="65"/>
      <c r="M1074" s="65"/>
      <c r="N1074" s="65"/>
      <c r="O1074" s="65"/>
    </row>
    <row r="1075" spans="3:15" s="1" customFormat="1" x14ac:dyDescent="0.25">
      <c r="C1075" s="65"/>
      <c r="D1075" s="55"/>
      <c r="E1075" s="55"/>
      <c r="F1075" s="55"/>
      <c r="G1075" s="55"/>
      <c r="H1075" s="55"/>
      <c r="I1075" s="55"/>
      <c r="J1075" s="65"/>
      <c r="K1075" s="65"/>
      <c r="L1075" s="65"/>
      <c r="M1075" s="65"/>
      <c r="N1075" s="65"/>
      <c r="O1075" s="65"/>
    </row>
    <row r="1076" spans="3:15" s="1" customFormat="1" x14ac:dyDescent="0.25">
      <c r="C1076" s="65"/>
      <c r="D1076" s="55"/>
      <c r="E1076" s="55"/>
      <c r="F1076" s="55"/>
      <c r="G1076" s="55"/>
      <c r="H1076" s="55"/>
      <c r="I1076" s="55"/>
      <c r="J1076" s="65"/>
      <c r="K1076" s="65"/>
      <c r="L1076" s="65"/>
      <c r="M1076" s="65"/>
      <c r="N1076" s="65"/>
      <c r="O1076" s="65"/>
    </row>
    <row r="1077" spans="3:15" s="1" customFormat="1" x14ac:dyDescent="0.25">
      <c r="C1077" s="65"/>
      <c r="D1077" s="55"/>
      <c r="E1077" s="55"/>
      <c r="F1077" s="55"/>
      <c r="G1077" s="55"/>
      <c r="H1077" s="55"/>
      <c r="I1077" s="55"/>
      <c r="J1077" s="65"/>
      <c r="K1077" s="65"/>
      <c r="L1077" s="65"/>
      <c r="M1077" s="65"/>
      <c r="N1077" s="65"/>
      <c r="O1077" s="65"/>
    </row>
    <row r="1078" spans="3:15" s="1" customFormat="1" x14ac:dyDescent="0.25">
      <c r="C1078" s="65"/>
      <c r="D1078" s="55"/>
      <c r="E1078" s="55"/>
      <c r="F1078" s="55"/>
      <c r="G1078" s="55"/>
      <c r="H1078" s="55"/>
      <c r="I1078" s="55"/>
      <c r="J1078" s="65"/>
      <c r="K1078" s="65"/>
      <c r="L1078" s="65"/>
      <c r="M1078" s="65"/>
      <c r="N1078" s="65"/>
      <c r="O1078" s="65"/>
    </row>
    <row r="1079" spans="3:15" s="1" customFormat="1" x14ac:dyDescent="0.25">
      <c r="C1079" s="65"/>
      <c r="D1079" s="55"/>
      <c r="E1079" s="55"/>
      <c r="F1079" s="55"/>
      <c r="G1079" s="55"/>
      <c r="H1079" s="55"/>
      <c r="I1079" s="55"/>
      <c r="J1079" s="65"/>
      <c r="K1079" s="65"/>
      <c r="L1079" s="65"/>
      <c r="M1079" s="65"/>
      <c r="N1079" s="65"/>
      <c r="O1079" s="65"/>
    </row>
    <row r="1080" spans="3:15" s="1" customFormat="1" x14ac:dyDescent="0.25">
      <c r="C1080" s="65"/>
      <c r="D1080" s="55"/>
      <c r="E1080" s="55"/>
      <c r="F1080" s="55"/>
      <c r="G1080" s="55"/>
      <c r="H1080" s="55"/>
      <c r="I1080" s="55"/>
      <c r="J1080" s="65"/>
      <c r="K1080" s="65"/>
      <c r="L1080" s="65"/>
      <c r="M1080" s="65"/>
      <c r="N1080" s="65"/>
      <c r="O1080" s="65"/>
    </row>
    <row r="1081" spans="3:15" s="1" customFormat="1" x14ac:dyDescent="0.25">
      <c r="C1081" s="65"/>
      <c r="D1081" s="55"/>
      <c r="E1081" s="55"/>
      <c r="F1081" s="55"/>
      <c r="G1081" s="55"/>
      <c r="H1081" s="55"/>
      <c r="I1081" s="55"/>
      <c r="J1081" s="65"/>
      <c r="K1081" s="65"/>
      <c r="L1081" s="65"/>
      <c r="M1081" s="65"/>
      <c r="N1081" s="65"/>
      <c r="O1081" s="65"/>
    </row>
    <row r="1082" spans="3:15" s="1" customFormat="1" x14ac:dyDescent="0.25">
      <c r="C1082" s="65"/>
      <c r="D1082" s="55"/>
      <c r="E1082" s="55"/>
      <c r="F1082" s="55"/>
      <c r="G1082" s="55"/>
      <c r="H1082" s="55"/>
      <c r="I1082" s="55"/>
      <c r="J1082" s="65"/>
      <c r="K1082" s="65"/>
      <c r="L1082" s="65"/>
      <c r="M1082" s="65"/>
      <c r="N1082" s="65"/>
      <c r="O1082" s="65"/>
    </row>
    <row r="1083" spans="3:15" s="1" customFormat="1" x14ac:dyDescent="0.25">
      <c r="C1083" s="65"/>
      <c r="D1083" s="55"/>
      <c r="E1083" s="55"/>
      <c r="F1083" s="55"/>
      <c r="G1083" s="55"/>
      <c r="H1083" s="55"/>
      <c r="I1083" s="55"/>
      <c r="J1083" s="65"/>
      <c r="K1083" s="65"/>
      <c r="L1083" s="65"/>
      <c r="M1083" s="65"/>
      <c r="N1083" s="65"/>
      <c r="O1083" s="65"/>
    </row>
    <row r="1084" spans="3:15" s="1" customFormat="1" x14ac:dyDescent="0.25">
      <c r="C1084" s="65"/>
      <c r="D1084" s="55"/>
      <c r="E1084" s="55"/>
      <c r="F1084" s="55"/>
      <c r="G1084" s="55"/>
      <c r="H1084" s="55"/>
      <c r="I1084" s="55"/>
      <c r="J1084" s="65"/>
      <c r="K1084" s="65"/>
      <c r="L1084" s="65"/>
      <c r="M1084" s="65"/>
      <c r="N1084" s="65"/>
      <c r="O1084" s="65"/>
    </row>
    <row r="1085" spans="3:15" s="1" customFormat="1" x14ac:dyDescent="0.25">
      <c r="C1085" s="65"/>
      <c r="D1085" s="55"/>
      <c r="E1085" s="55"/>
      <c r="F1085" s="55"/>
      <c r="G1085" s="55"/>
      <c r="H1085" s="55"/>
      <c r="I1085" s="55"/>
      <c r="J1085" s="65"/>
      <c r="K1085" s="65"/>
      <c r="L1085" s="65"/>
      <c r="M1085" s="65"/>
      <c r="N1085" s="65"/>
      <c r="O1085" s="65"/>
    </row>
    <row r="1086" spans="3:15" s="1" customFormat="1" x14ac:dyDescent="0.25">
      <c r="C1086" s="65"/>
      <c r="D1086" s="55"/>
      <c r="E1086" s="55"/>
      <c r="F1086" s="55"/>
      <c r="G1086" s="55"/>
      <c r="H1086" s="55"/>
      <c r="I1086" s="55"/>
      <c r="J1086" s="65"/>
      <c r="K1086" s="65"/>
      <c r="L1086" s="65"/>
      <c r="M1086" s="65"/>
      <c r="N1086" s="65"/>
      <c r="O1086" s="65"/>
    </row>
    <row r="1087" spans="3:15" s="1" customFormat="1" x14ac:dyDescent="0.25">
      <c r="C1087" s="65"/>
      <c r="D1087" s="55"/>
      <c r="E1087" s="55"/>
      <c r="F1087" s="55"/>
      <c r="G1087" s="55"/>
      <c r="H1087" s="55"/>
      <c r="I1087" s="55"/>
      <c r="J1087" s="65"/>
      <c r="K1087" s="65"/>
      <c r="L1087" s="65"/>
      <c r="M1087" s="65"/>
      <c r="N1087" s="65"/>
      <c r="O1087" s="65"/>
    </row>
    <row r="1088" spans="3:15" s="1" customFormat="1" x14ac:dyDescent="0.25">
      <c r="C1088" s="65"/>
      <c r="D1088" s="55"/>
      <c r="E1088" s="55"/>
      <c r="F1088" s="55"/>
      <c r="G1088" s="55"/>
      <c r="H1088" s="55"/>
      <c r="I1088" s="55"/>
      <c r="J1088" s="65"/>
      <c r="K1088" s="65"/>
      <c r="L1088" s="65"/>
      <c r="M1088" s="65"/>
      <c r="N1088" s="65"/>
      <c r="O1088" s="65"/>
    </row>
    <row r="1089" spans="3:15" s="1" customFormat="1" x14ac:dyDescent="0.25">
      <c r="C1089" s="65"/>
      <c r="D1089" s="55"/>
      <c r="E1089" s="55"/>
      <c r="F1089" s="55"/>
      <c r="G1089" s="55"/>
      <c r="H1089" s="55"/>
      <c r="I1089" s="55"/>
      <c r="J1089" s="65"/>
      <c r="K1089" s="65"/>
      <c r="L1089" s="65"/>
      <c r="M1089" s="65"/>
      <c r="N1089" s="65"/>
      <c r="O1089" s="65"/>
    </row>
    <row r="1090" spans="3:15" s="1" customFormat="1" x14ac:dyDescent="0.25">
      <c r="C1090" s="65"/>
      <c r="D1090" s="55"/>
      <c r="E1090" s="55"/>
      <c r="F1090" s="55"/>
      <c r="G1090" s="55"/>
      <c r="H1090" s="55"/>
      <c r="I1090" s="55"/>
      <c r="J1090" s="65"/>
      <c r="K1090" s="65"/>
      <c r="L1090" s="65"/>
      <c r="M1090" s="65"/>
      <c r="N1090" s="65"/>
      <c r="O1090" s="65"/>
    </row>
    <row r="1091" spans="3:15" s="1" customFormat="1" x14ac:dyDescent="0.25">
      <c r="C1091" s="65"/>
      <c r="D1091" s="55"/>
      <c r="E1091" s="55"/>
      <c r="F1091" s="55"/>
      <c r="G1091" s="55"/>
      <c r="H1091" s="55"/>
      <c r="I1091" s="55"/>
      <c r="J1091" s="65"/>
      <c r="K1091" s="65"/>
      <c r="L1091" s="65"/>
      <c r="M1091" s="65"/>
      <c r="N1091" s="65"/>
      <c r="O1091" s="65"/>
    </row>
    <row r="1092" spans="3:15" s="1" customFormat="1" x14ac:dyDescent="0.25">
      <c r="C1092" s="65"/>
      <c r="D1092" s="55"/>
      <c r="E1092" s="55"/>
      <c r="F1092" s="55"/>
      <c r="G1092" s="55"/>
      <c r="H1092" s="55"/>
      <c r="I1092" s="55"/>
      <c r="J1092" s="65"/>
      <c r="K1092" s="65"/>
      <c r="L1092" s="65"/>
      <c r="M1092" s="65"/>
      <c r="N1092" s="65"/>
      <c r="O1092" s="65"/>
    </row>
    <row r="1093" spans="3:15" s="1" customFormat="1" x14ac:dyDescent="0.25">
      <c r="C1093" s="65"/>
      <c r="D1093" s="55"/>
      <c r="E1093" s="55"/>
      <c r="F1093" s="55"/>
      <c r="G1093" s="55"/>
      <c r="H1093" s="55"/>
      <c r="I1093" s="55"/>
      <c r="J1093" s="65"/>
      <c r="K1093" s="65"/>
      <c r="L1093" s="65"/>
      <c r="M1093" s="65"/>
      <c r="N1093" s="65"/>
      <c r="O1093" s="65"/>
    </row>
    <row r="1094" spans="3:15" s="1" customFormat="1" x14ac:dyDescent="0.25">
      <c r="C1094" s="65"/>
      <c r="D1094" s="55"/>
      <c r="E1094" s="55"/>
      <c r="F1094" s="55"/>
      <c r="G1094" s="55"/>
      <c r="H1094" s="55"/>
      <c r="I1094" s="55"/>
      <c r="J1094" s="65"/>
      <c r="K1094" s="65"/>
      <c r="L1094" s="65"/>
      <c r="M1094" s="65"/>
      <c r="N1094" s="65"/>
      <c r="O1094" s="65"/>
    </row>
    <row r="1095" spans="3:15" s="1" customFormat="1" x14ac:dyDescent="0.25">
      <c r="C1095" s="65"/>
      <c r="D1095" s="55"/>
      <c r="E1095" s="55"/>
      <c r="F1095" s="55"/>
      <c r="G1095" s="55"/>
      <c r="H1095" s="55"/>
      <c r="I1095" s="55"/>
      <c r="J1095" s="65"/>
      <c r="K1095" s="65"/>
      <c r="L1095" s="65"/>
      <c r="M1095" s="65"/>
      <c r="N1095" s="65"/>
      <c r="O1095" s="65"/>
    </row>
    <row r="1096" spans="3:15" s="1" customFormat="1" x14ac:dyDescent="0.25">
      <c r="C1096" s="65"/>
      <c r="D1096" s="55"/>
      <c r="E1096" s="55"/>
      <c r="F1096" s="55"/>
      <c r="G1096" s="55"/>
      <c r="H1096" s="55"/>
      <c r="I1096" s="55"/>
      <c r="J1096" s="65"/>
      <c r="K1096" s="65"/>
      <c r="L1096" s="65"/>
      <c r="M1096" s="65"/>
      <c r="N1096" s="65"/>
      <c r="O1096" s="65"/>
    </row>
    <row r="1097" spans="3:15" s="1" customFormat="1" x14ac:dyDescent="0.25">
      <c r="C1097" s="65"/>
      <c r="D1097" s="55"/>
      <c r="E1097" s="55"/>
      <c r="F1097" s="55"/>
      <c r="G1097" s="55"/>
      <c r="H1097" s="55"/>
      <c r="I1097" s="55"/>
      <c r="J1097" s="65"/>
      <c r="K1097" s="65"/>
      <c r="L1097" s="65"/>
      <c r="M1097" s="65"/>
      <c r="N1097" s="65"/>
      <c r="O1097" s="65"/>
    </row>
    <row r="1098" spans="3:15" s="1" customFormat="1" x14ac:dyDescent="0.25">
      <c r="C1098" s="65"/>
      <c r="D1098" s="55"/>
      <c r="E1098" s="55"/>
      <c r="F1098" s="55"/>
      <c r="G1098" s="55"/>
      <c r="H1098" s="55"/>
      <c r="I1098" s="55"/>
      <c r="J1098" s="65"/>
      <c r="K1098" s="65"/>
      <c r="L1098" s="65"/>
      <c r="M1098" s="65"/>
      <c r="N1098" s="65"/>
      <c r="O1098" s="65"/>
    </row>
    <row r="1099" spans="3:15" s="1" customFormat="1" x14ac:dyDescent="0.25">
      <c r="C1099" s="65"/>
      <c r="D1099" s="55"/>
      <c r="E1099" s="55"/>
      <c r="F1099" s="55"/>
      <c r="G1099" s="55"/>
      <c r="H1099" s="55"/>
      <c r="I1099" s="55"/>
      <c r="J1099" s="65"/>
      <c r="K1099" s="65"/>
      <c r="L1099" s="65"/>
      <c r="M1099" s="65"/>
      <c r="N1099" s="65"/>
      <c r="O1099" s="65"/>
    </row>
    <row r="1100" spans="3:15" s="1" customFormat="1" x14ac:dyDescent="0.25">
      <c r="C1100" s="65"/>
      <c r="D1100" s="55"/>
      <c r="E1100" s="55"/>
      <c r="F1100" s="55"/>
      <c r="G1100" s="55"/>
      <c r="H1100" s="55"/>
      <c r="I1100" s="55"/>
      <c r="J1100" s="65"/>
      <c r="K1100" s="65"/>
      <c r="L1100" s="65"/>
      <c r="M1100" s="65"/>
      <c r="N1100" s="65"/>
      <c r="O1100" s="65"/>
    </row>
    <row r="1101" spans="3:15" s="1" customFormat="1" x14ac:dyDescent="0.25">
      <c r="C1101" s="65"/>
      <c r="D1101" s="55"/>
      <c r="E1101" s="55"/>
      <c r="F1101" s="55"/>
      <c r="G1101" s="55"/>
      <c r="H1101" s="55"/>
      <c r="I1101" s="55"/>
      <c r="J1101" s="65"/>
      <c r="K1101" s="65"/>
      <c r="L1101" s="65"/>
      <c r="M1101" s="65"/>
      <c r="N1101" s="65"/>
      <c r="O1101" s="65"/>
    </row>
    <row r="1102" spans="3:15" s="1" customFormat="1" x14ac:dyDescent="0.25">
      <c r="C1102" s="65"/>
      <c r="D1102" s="55"/>
      <c r="E1102" s="55"/>
      <c r="F1102" s="55"/>
      <c r="G1102" s="55"/>
      <c r="H1102" s="55"/>
      <c r="I1102" s="55"/>
      <c r="J1102" s="65"/>
      <c r="K1102" s="65"/>
      <c r="L1102" s="65"/>
      <c r="M1102" s="65"/>
      <c r="N1102" s="65"/>
      <c r="O1102" s="65"/>
    </row>
    <row r="1103" spans="3:15" s="1" customFormat="1" x14ac:dyDescent="0.25">
      <c r="C1103" s="65"/>
      <c r="D1103" s="55"/>
      <c r="E1103" s="55"/>
      <c r="F1103" s="55"/>
      <c r="G1103" s="55"/>
      <c r="H1103" s="55"/>
      <c r="I1103" s="55"/>
      <c r="J1103" s="65"/>
      <c r="K1103" s="65"/>
      <c r="L1103" s="65"/>
      <c r="M1103" s="65"/>
      <c r="N1103" s="65"/>
      <c r="O1103" s="65"/>
    </row>
    <row r="1104" spans="3:15" s="1" customFormat="1" x14ac:dyDescent="0.25">
      <c r="C1104" s="65"/>
      <c r="D1104" s="55"/>
      <c r="E1104" s="55"/>
      <c r="F1104" s="55"/>
      <c r="G1104" s="55"/>
      <c r="H1104" s="55"/>
      <c r="I1104" s="55"/>
      <c r="J1104" s="65"/>
      <c r="K1104" s="65"/>
      <c r="L1104" s="65"/>
      <c r="M1104" s="65"/>
      <c r="N1104" s="65"/>
      <c r="O1104" s="65"/>
    </row>
    <row r="1105" spans="3:15" s="1" customFormat="1" x14ac:dyDescent="0.25">
      <c r="C1105" s="65"/>
      <c r="D1105" s="55"/>
      <c r="E1105" s="55"/>
      <c r="F1105" s="55"/>
      <c r="G1105" s="55"/>
      <c r="H1105" s="55"/>
      <c r="I1105" s="55"/>
      <c r="J1105" s="65"/>
      <c r="K1105" s="65"/>
      <c r="L1105" s="65"/>
      <c r="M1105" s="65"/>
      <c r="N1105" s="65"/>
      <c r="O1105" s="65"/>
    </row>
    <row r="1106" spans="3:15" s="1" customFormat="1" x14ac:dyDescent="0.25">
      <c r="C1106" s="65"/>
      <c r="D1106" s="55"/>
      <c r="E1106" s="55"/>
      <c r="F1106" s="55"/>
      <c r="G1106" s="55"/>
      <c r="H1106" s="55"/>
      <c r="I1106" s="55"/>
      <c r="J1106" s="65"/>
      <c r="K1106" s="65"/>
      <c r="L1106" s="65"/>
      <c r="M1106" s="65"/>
      <c r="N1106" s="65"/>
      <c r="O1106" s="65"/>
    </row>
    <row r="1107" spans="3:15" s="1" customFormat="1" x14ac:dyDescent="0.25">
      <c r="C1107" s="65"/>
      <c r="D1107" s="55"/>
      <c r="E1107" s="55"/>
      <c r="F1107" s="55"/>
      <c r="G1107" s="55"/>
      <c r="H1107" s="55"/>
      <c r="I1107" s="55"/>
      <c r="J1107" s="65"/>
      <c r="K1107" s="65"/>
      <c r="L1107" s="65"/>
      <c r="M1107" s="65"/>
      <c r="N1107" s="65"/>
      <c r="O1107" s="65"/>
    </row>
    <row r="1108" spans="3:15" s="1" customFormat="1" x14ac:dyDescent="0.25">
      <c r="C1108" s="65"/>
      <c r="D1108" s="55"/>
      <c r="E1108" s="55"/>
      <c r="F1108" s="55"/>
      <c r="G1108" s="55"/>
      <c r="H1108" s="55"/>
      <c r="I1108" s="55"/>
      <c r="J1108" s="65"/>
      <c r="K1108" s="65"/>
      <c r="L1108" s="65"/>
      <c r="M1108" s="65"/>
      <c r="N1108" s="65"/>
      <c r="O1108" s="65"/>
    </row>
    <row r="1109" spans="3:15" s="1" customFormat="1" x14ac:dyDescent="0.25">
      <c r="C1109" s="65"/>
      <c r="D1109" s="55"/>
      <c r="E1109" s="55"/>
      <c r="F1109" s="55"/>
      <c r="G1109" s="55"/>
      <c r="H1109" s="55"/>
      <c r="I1109" s="55"/>
      <c r="J1109" s="65"/>
      <c r="K1109" s="65"/>
      <c r="L1109" s="65"/>
      <c r="M1109" s="65"/>
      <c r="N1109" s="65"/>
      <c r="O1109" s="65"/>
    </row>
    <row r="1110" spans="3:15" s="1" customFormat="1" x14ac:dyDescent="0.25">
      <c r="C1110" s="65"/>
      <c r="D1110" s="55"/>
      <c r="E1110" s="55"/>
      <c r="F1110" s="55"/>
      <c r="G1110" s="55"/>
      <c r="H1110" s="55"/>
      <c r="I1110" s="55"/>
      <c r="J1110" s="65"/>
      <c r="K1110" s="65"/>
      <c r="L1110" s="65"/>
      <c r="M1110" s="65"/>
      <c r="N1110" s="65"/>
      <c r="O1110" s="65"/>
    </row>
    <row r="1111" spans="3:15" s="1" customFormat="1" x14ac:dyDescent="0.25">
      <c r="C1111" s="65"/>
      <c r="D1111" s="55"/>
      <c r="E1111" s="55"/>
      <c r="F1111" s="55"/>
      <c r="G1111" s="55"/>
      <c r="H1111" s="55"/>
      <c r="I1111" s="55"/>
      <c r="J1111" s="65"/>
      <c r="K1111" s="65"/>
      <c r="L1111" s="65"/>
      <c r="M1111" s="65"/>
      <c r="N1111" s="65"/>
      <c r="O1111" s="65"/>
    </row>
    <row r="1112" spans="3:15" s="1" customFormat="1" x14ac:dyDescent="0.25">
      <c r="C1112" s="65"/>
      <c r="D1112" s="55"/>
      <c r="E1112" s="55"/>
      <c r="F1112" s="55"/>
      <c r="G1112" s="55"/>
      <c r="H1112" s="55"/>
      <c r="I1112" s="55"/>
      <c r="J1112" s="65"/>
      <c r="K1112" s="65"/>
      <c r="L1112" s="65"/>
      <c r="M1112" s="65"/>
      <c r="N1112" s="65"/>
      <c r="O1112" s="65"/>
    </row>
    <row r="1113" spans="3:15" s="1" customFormat="1" x14ac:dyDescent="0.25">
      <c r="C1113" s="65"/>
      <c r="D1113" s="55"/>
      <c r="E1113" s="55"/>
      <c r="F1113" s="55"/>
      <c r="G1113" s="55"/>
      <c r="H1113" s="55"/>
      <c r="I1113" s="55"/>
      <c r="J1113" s="65"/>
      <c r="K1113" s="65"/>
      <c r="L1113" s="65"/>
      <c r="M1113" s="65"/>
      <c r="N1113" s="65"/>
      <c r="O1113" s="65"/>
    </row>
    <row r="1114" spans="3:15" s="1" customFormat="1" x14ac:dyDescent="0.25">
      <c r="C1114" s="65"/>
      <c r="D1114" s="55"/>
      <c r="E1114" s="55"/>
      <c r="F1114" s="55"/>
      <c r="G1114" s="55"/>
      <c r="H1114" s="55"/>
      <c r="I1114" s="55"/>
      <c r="J1114" s="65"/>
      <c r="K1114" s="65"/>
      <c r="L1114" s="65"/>
      <c r="M1114" s="65"/>
      <c r="N1114" s="65"/>
      <c r="O1114" s="65"/>
    </row>
    <row r="1115" spans="3:15" s="1" customFormat="1" x14ac:dyDescent="0.25">
      <c r="C1115" s="65"/>
      <c r="D1115" s="55"/>
      <c r="E1115" s="55"/>
      <c r="F1115" s="55"/>
      <c r="G1115" s="55"/>
      <c r="H1115" s="55"/>
      <c r="I1115" s="55"/>
      <c r="J1115" s="65"/>
      <c r="K1115" s="65"/>
      <c r="L1115" s="65"/>
      <c r="M1115" s="65"/>
      <c r="N1115" s="65"/>
      <c r="O1115" s="65"/>
    </row>
    <row r="1116" spans="3:15" s="1" customFormat="1" x14ac:dyDescent="0.25">
      <c r="C1116" s="65"/>
      <c r="D1116" s="55"/>
      <c r="E1116" s="55"/>
      <c r="F1116" s="55"/>
      <c r="G1116" s="55"/>
      <c r="H1116" s="55"/>
      <c r="I1116" s="55"/>
      <c r="J1116" s="65"/>
      <c r="K1116" s="65"/>
      <c r="L1116" s="65"/>
      <c r="M1116" s="65"/>
      <c r="N1116" s="65"/>
      <c r="O1116" s="65"/>
    </row>
    <row r="1117" spans="3:15" s="1" customFormat="1" x14ac:dyDescent="0.25">
      <c r="C1117" s="65"/>
      <c r="D1117" s="55"/>
      <c r="E1117" s="55"/>
      <c r="F1117" s="55"/>
      <c r="G1117" s="55"/>
      <c r="H1117" s="55"/>
      <c r="I1117" s="55"/>
      <c r="J1117" s="65"/>
      <c r="K1117" s="65"/>
      <c r="L1117" s="65"/>
      <c r="M1117" s="65"/>
      <c r="N1117" s="65"/>
      <c r="O1117" s="65"/>
    </row>
    <row r="1118" spans="3:15" s="1" customFormat="1" x14ac:dyDescent="0.25">
      <c r="C1118" s="65"/>
      <c r="D1118" s="55"/>
      <c r="E1118" s="55"/>
      <c r="F1118" s="55"/>
      <c r="G1118" s="55"/>
      <c r="H1118" s="55"/>
      <c r="I1118" s="55"/>
      <c r="J1118" s="65"/>
      <c r="K1118" s="65"/>
      <c r="L1118" s="65"/>
      <c r="M1118" s="65"/>
      <c r="N1118" s="65"/>
      <c r="O1118" s="65"/>
    </row>
    <row r="1119" spans="3:15" s="1" customFormat="1" x14ac:dyDescent="0.25">
      <c r="C1119" s="65"/>
      <c r="D1119" s="55"/>
      <c r="E1119" s="55"/>
      <c r="F1119" s="55"/>
      <c r="G1119" s="55"/>
      <c r="H1119" s="55"/>
      <c r="I1119" s="55"/>
      <c r="J1119" s="65"/>
      <c r="K1119" s="65"/>
      <c r="L1119" s="65"/>
      <c r="M1119" s="65"/>
      <c r="N1119" s="65"/>
      <c r="O1119" s="65"/>
    </row>
    <row r="1120" spans="3:15" s="1" customFormat="1" x14ac:dyDescent="0.25">
      <c r="C1120" s="65"/>
      <c r="D1120" s="55"/>
      <c r="E1120" s="55"/>
      <c r="F1120" s="55"/>
      <c r="G1120" s="55"/>
      <c r="H1120" s="55"/>
      <c r="I1120" s="55"/>
      <c r="J1120" s="65"/>
      <c r="K1120" s="65"/>
      <c r="L1120" s="65"/>
      <c r="M1120" s="65"/>
      <c r="N1120" s="65"/>
      <c r="O1120" s="65"/>
    </row>
    <row r="1121" spans="3:15" s="1" customFormat="1" x14ac:dyDescent="0.25">
      <c r="C1121" s="65"/>
      <c r="D1121" s="55"/>
      <c r="E1121" s="55"/>
      <c r="F1121" s="55"/>
      <c r="G1121" s="55"/>
      <c r="H1121" s="55"/>
      <c r="I1121" s="55"/>
      <c r="J1121" s="65"/>
      <c r="K1121" s="65"/>
      <c r="L1121" s="65"/>
      <c r="M1121" s="65"/>
      <c r="N1121" s="65"/>
      <c r="O1121" s="65"/>
    </row>
    <row r="1122" spans="3:15" s="1" customFormat="1" x14ac:dyDescent="0.25">
      <c r="C1122" s="65"/>
      <c r="D1122" s="55"/>
      <c r="E1122" s="55"/>
      <c r="F1122" s="55"/>
      <c r="G1122" s="55"/>
      <c r="H1122" s="55"/>
      <c r="I1122" s="55"/>
      <c r="J1122" s="65"/>
      <c r="K1122" s="65"/>
      <c r="L1122" s="65"/>
      <c r="M1122" s="65"/>
      <c r="N1122" s="65"/>
      <c r="O1122" s="65"/>
    </row>
    <row r="1123" spans="3:15" s="1" customFormat="1" x14ac:dyDescent="0.25">
      <c r="C1123" s="65"/>
      <c r="D1123" s="55"/>
      <c r="E1123" s="55"/>
      <c r="F1123" s="55"/>
      <c r="G1123" s="55"/>
      <c r="H1123" s="55"/>
      <c r="I1123" s="55"/>
      <c r="J1123" s="65"/>
      <c r="K1123" s="65"/>
      <c r="L1123" s="65"/>
      <c r="M1123" s="65"/>
      <c r="N1123" s="65"/>
      <c r="O1123" s="65"/>
    </row>
    <row r="1124" spans="3:15" s="1" customFormat="1" x14ac:dyDescent="0.25">
      <c r="C1124" s="65"/>
      <c r="D1124" s="55"/>
      <c r="E1124" s="55"/>
      <c r="F1124" s="55"/>
      <c r="G1124" s="55"/>
      <c r="H1124" s="55"/>
      <c r="I1124" s="55"/>
      <c r="J1124" s="65"/>
      <c r="K1124" s="65"/>
      <c r="L1124" s="65"/>
      <c r="M1124" s="65"/>
      <c r="N1124" s="65"/>
      <c r="O1124" s="65"/>
    </row>
    <row r="1125" spans="3:15" s="1" customFormat="1" x14ac:dyDescent="0.25">
      <c r="C1125" s="65"/>
      <c r="D1125" s="55"/>
      <c r="E1125" s="55"/>
      <c r="F1125" s="55"/>
      <c r="G1125" s="55"/>
      <c r="H1125" s="55"/>
      <c r="I1125" s="55"/>
      <c r="J1125" s="65"/>
      <c r="K1125" s="65"/>
      <c r="L1125" s="65"/>
      <c r="M1125" s="65"/>
      <c r="N1125" s="65"/>
      <c r="O1125" s="65"/>
    </row>
    <row r="1126" spans="3:15" s="1" customFormat="1" x14ac:dyDescent="0.25">
      <c r="C1126" s="65"/>
      <c r="D1126" s="55"/>
      <c r="E1126" s="55"/>
      <c r="F1126" s="55"/>
      <c r="G1126" s="55"/>
      <c r="H1126" s="55"/>
      <c r="I1126" s="55"/>
      <c r="J1126" s="65"/>
      <c r="K1126" s="65"/>
      <c r="L1126" s="65"/>
      <c r="M1126" s="65"/>
      <c r="N1126" s="65"/>
      <c r="O1126" s="65"/>
    </row>
    <row r="1127" spans="3:15" s="1" customFormat="1" x14ac:dyDescent="0.25">
      <c r="C1127" s="65"/>
      <c r="D1127" s="55"/>
      <c r="E1127" s="55"/>
      <c r="F1127" s="55"/>
      <c r="G1127" s="55"/>
      <c r="H1127" s="55"/>
      <c r="I1127" s="55"/>
      <c r="J1127" s="65"/>
      <c r="K1127" s="65"/>
      <c r="L1127" s="65"/>
      <c r="M1127" s="65"/>
      <c r="N1127" s="65"/>
      <c r="O1127" s="65"/>
    </row>
    <row r="1128" spans="3:15" s="1" customFormat="1" x14ac:dyDescent="0.25">
      <c r="C1128" s="65"/>
      <c r="D1128" s="55"/>
      <c r="E1128" s="55"/>
      <c r="F1128" s="55"/>
      <c r="G1128" s="55"/>
      <c r="H1128" s="55"/>
      <c r="I1128" s="55"/>
      <c r="J1128" s="65"/>
      <c r="K1128" s="65"/>
      <c r="L1128" s="65"/>
      <c r="M1128" s="65"/>
      <c r="N1128" s="65"/>
      <c r="O1128" s="65"/>
    </row>
    <row r="1129" spans="3:15" s="1" customFormat="1" x14ac:dyDescent="0.25">
      <c r="C1129" s="65"/>
      <c r="D1129" s="55"/>
      <c r="E1129" s="55"/>
      <c r="F1129" s="55"/>
      <c r="G1129" s="55"/>
      <c r="H1129" s="55"/>
      <c r="I1129" s="55"/>
      <c r="J1129" s="65"/>
      <c r="K1129" s="65"/>
      <c r="L1129" s="65"/>
      <c r="M1129" s="65"/>
      <c r="N1129" s="65"/>
      <c r="O1129" s="65"/>
    </row>
    <row r="1130" spans="3:15" s="1" customFormat="1" x14ac:dyDescent="0.25">
      <c r="C1130" s="65"/>
      <c r="D1130" s="55"/>
      <c r="E1130" s="55"/>
      <c r="F1130" s="55"/>
      <c r="G1130" s="55"/>
      <c r="H1130" s="55"/>
      <c r="I1130" s="55"/>
      <c r="J1130" s="65"/>
      <c r="K1130" s="65"/>
      <c r="L1130" s="65"/>
      <c r="M1130" s="65"/>
      <c r="N1130" s="65"/>
      <c r="O1130" s="65"/>
    </row>
    <row r="1131" spans="3:15" s="1" customFormat="1" x14ac:dyDescent="0.25">
      <c r="C1131" s="65"/>
      <c r="D1131" s="55"/>
      <c r="E1131" s="55"/>
      <c r="F1131" s="55"/>
      <c r="G1131" s="55"/>
      <c r="H1131" s="55"/>
      <c r="I1131" s="55"/>
      <c r="J1131" s="65"/>
      <c r="K1131" s="65"/>
      <c r="L1131" s="65"/>
      <c r="M1131" s="65"/>
      <c r="N1131" s="65"/>
      <c r="O1131" s="65"/>
    </row>
    <row r="1132" spans="3:15" s="1" customFormat="1" x14ac:dyDescent="0.25">
      <c r="C1132" s="65"/>
      <c r="D1132" s="55"/>
      <c r="E1132" s="55"/>
      <c r="F1132" s="55"/>
      <c r="G1132" s="55"/>
      <c r="H1132" s="55"/>
      <c r="I1132" s="55"/>
      <c r="J1132" s="65"/>
      <c r="K1132" s="65"/>
      <c r="L1132" s="65"/>
      <c r="M1132" s="65"/>
      <c r="N1132" s="65"/>
      <c r="O1132" s="65"/>
    </row>
    <row r="1133" spans="3:15" s="1" customFormat="1" x14ac:dyDescent="0.25">
      <c r="C1133" s="65"/>
      <c r="D1133" s="55"/>
      <c r="E1133" s="55"/>
      <c r="F1133" s="55"/>
      <c r="G1133" s="55"/>
      <c r="H1133" s="55"/>
      <c r="I1133" s="55"/>
      <c r="J1133" s="65"/>
      <c r="K1133" s="65"/>
      <c r="L1133" s="65"/>
      <c r="M1133" s="65"/>
      <c r="N1133" s="65"/>
      <c r="O1133" s="65"/>
    </row>
    <row r="1134" spans="3:15" s="1" customFormat="1" x14ac:dyDescent="0.25">
      <c r="C1134" s="65"/>
      <c r="D1134" s="55"/>
      <c r="E1134" s="55"/>
      <c r="F1134" s="55"/>
      <c r="G1134" s="55"/>
      <c r="H1134" s="55"/>
      <c r="I1134" s="55"/>
      <c r="J1134" s="65"/>
      <c r="K1134" s="65"/>
      <c r="L1134" s="65"/>
      <c r="M1134" s="65"/>
      <c r="N1134" s="65"/>
      <c r="O1134" s="65"/>
    </row>
    <row r="1135" spans="3:15" s="1" customFormat="1" x14ac:dyDescent="0.25">
      <c r="C1135" s="65"/>
      <c r="D1135" s="55"/>
      <c r="E1135" s="55"/>
      <c r="F1135" s="55"/>
      <c r="G1135" s="55"/>
      <c r="H1135" s="55"/>
      <c r="I1135" s="55"/>
      <c r="J1135" s="65"/>
      <c r="K1135" s="65"/>
      <c r="L1135" s="65"/>
      <c r="M1135" s="65"/>
      <c r="N1135" s="65"/>
      <c r="O1135" s="65"/>
    </row>
    <row r="1136" spans="3:15" s="1" customFormat="1" x14ac:dyDescent="0.25">
      <c r="C1136" s="65"/>
      <c r="D1136" s="55"/>
      <c r="E1136" s="55"/>
      <c r="F1136" s="55"/>
      <c r="G1136" s="55"/>
      <c r="H1136" s="55"/>
      <c r="I1136" s="55"/>
      <c r="J1136" s="65"/>
      <c r="K1136" s="65"/>
      <c r="L1136" s="65"/>
      <c r="M1136" s="65"/>
      <c r="N1136" s="65"/>
      <c r="O1136" s="65"/>
    </row>
    <row r="1137" spans="3:15" s="1" customFormat="1" x14ac:dyDescent="0.25">
      <c r="C1137" s="65"/>
      <c r="D1137" s="55"/>
      <c r="E1137" s="55"/>
      <c r="F1137" s="55"/>
      <c r="G1137" s="55"/>
      <c r="H1137" s="55"/>
      <c r="I1137" s="55"/>
      <c r="J1137" s="65"/>
      <c r="K1137" s="65"/>
      <c r="L1137" s="65"/>
      <c r="M1137" s="65"/>
      <c r="N1137" s="65"/>
      <c r="O1137" s="65"/>
    </row>
    <row r="1138" spans="3:15" s="1" customFormat="1" x14ac:dyDescent="0.25">
      <c r="C1138" s="65"/>
      <c r="D1138" s="55"/>
      <c r="E1138" s="55"/>
      <c r="F1138" s="55"/>
      <c r="G1138" s="55"/>
      <c r="H1138" s="55"/>
      <c r="I1138" s="55"/>
      <c r="J1138" s="65"/>
      <c r="K1138" s="65"/>
      <c r="L1138" s="65"/>
      <c r="M1138" s="65"/>
      <c r="N1138" s="65"/>
      <c r="O1138" s="65"/>
    </row>
    <row r="1139" spans="3:15" s="1" customFormat="1" x14ac:dyDescent="0.25">
      <c r="C1139" s="65"/>
      <c r="D1139" s="55"/>
      <c r="E1139" s="55"/>
      <c r="F1139" s="55"/>
      <c r="G1139" s="55"/>
      <c r="H1139" s="55"/>
      <c r="I1139" s="55"/>
      <c r="J1139" s="65"/>
      <c r="K1139" s="65"/>
      <c r="L1139" s="65"/>
      <c r="M1139" s="65"/>
      <c r="N1139" s="65"/>
      <c r="O1139" s="65"/>
    </row>
    <row r="1140" spans="3:15" s="1" customFormat="1" x14ac:dyDescent="0.25">
      <c r="C1140" s="65"/>
      <c r="D1140" s="55"/>
      <c r="E1140" s="55"/>
      <c r="F1140" s="55"/>
      <c r="G1140" s="55"/>
      <c r="H1140" s="55"/>
      <c r="I1140" s="55"/>
      <c r="J1140" s="65"/>
      <c r="K1140" s="65"/>
      <c r="L1140" s="65"/>
      <c r="M1140" s="65"/>
      <c r="N1140" s="65"/>
      <c r="O1140" s="65"/>
    </row>
    <row r="1141" spans="3:15" s="1" customFormat="1" x14ac:dyDescent="0.25">
      <c r="C1141" s="65"/>
      <c r="D1141" s="55"/>
      <c r="E1141" s="55"/>
      <c r="F1141" s="55"/>
      <c r="G1141" s="55"/>
      <c r="H1141" s="55"/>
      <c r="I1141" s="55"/>
      <c r="J1141" s="65"/>
      <c r="K1141" s="65"/>
      <c r="L1141" s="65"/>
      <c r="M1141" s="65"/>
      <c r="N1141" s="65"/>
      <c r="O1141" s="65"/>
    </row>
    <row r="1142" spans="3:15" s="1" customFormat="1" x14ac:dyDescent="0.25">
      <c r="C1142" s="65"/>
      <c r="D1142" s="55"/>
      <c r="E1142" s="55"/>
      <c r="F1142" s="55"/>
      <c r="G1142" s="55"/>
      <c r="H1142" s="55"/>
      <c r="I1142" s="55"/>
      <c r="J1142" s="65"/>
      <c r="K1142" s="65"/>
      <c r="L1142" s="65"/>
      <c r="M1142" s="65"/>
      <c r="N1142" s="65"/>
      <c r="O1142" s="65"/>
    </row>
    <row r="1143" spans="3:15" s="1" customFormat="1" x14ac:dyDescent="0.25">
      <c r="C1143" s="65"/>
      <c r="D1143" s="55"/>
      <c r="E1143" s="55"/>
      <c r="F1143" s="55"/>
      <c r="G1143" s="55"/>
      <c r="H1143" s="55"/>
      <c r="I1143" s="55"/>
      <c r="J1143" s="65"/>
      <c r="K1143" s="65"/>
      <c r="L1143" s="65"/>
      <c r="M1143" s="65"/>
      <c r="N1143" s="65"/>
      <c r="O1143" s="65"/>
    </row>
    <row r="1144" spans="3:15" s="1" customFormat="1" x14ac:dyDescent="0.25">
      <c r="C1144" s="65"/>
      <c r="D1144" s="55"/>
      <c r="E1144" s="55"/>
      <c r="F1144" s="55"/>
      <c r="G1144" s="55"/>
      <c r="H1144" s="55"/>
      <c r="I1144" s="55"/>
      <c r="J1144" s="65"/>
      <c r="K1144" s="65"/>
      <c r="L1144" s="65"/>
      <c r="M1144" s="65"/>
      <c r="N1144" s="65"/>
      <c r="O1144" s="65"/>
    </row>
    <row r="1145" spans="3:15" s="1" customFormat="1" x14ac:dyDescent="0.25">
      <c r="C1145" s="65"/>
      <c r="D1145" s="55"/>
      <c r="E1145" s="55"/>
      <c r="F1145" s="55"/>
      <c r="G1145" s="55"/>
      <c r="H1145" s="55"/>
      <c r="I1145" s="55"/>
      <c r="J1145" s="65"/>
      <c r="K1145" s="65"/>
      <c r="L1145" s="65"/>
      <c r="M1145" s="65"/>
      <c r="N1145" s="65"/>
      <c r="O1145" s="65"/>
    </row>
    <row r="1146" spans="3:15" s="1" customFormat="1" x14ac:dyDescent="0.25">
      <c r="C1146" s="65"/>
      <c r="D1146" s="55"/>
      <c r="E1146" s="55"/>
      <c r="F1146" s="55"/>
      <c r="G1146" s="55"/>
      <c r="H1146" s="55"/>
      <c r="I1146" s="55"/>
      <c r="J1146" s="65"/>
      <c r="K1146" s="65"/>
      <c r="L1146" s="65"/>
      <c r="M1146" s="65"/>
      <c r="N1146" s="65"/>
      <c r="O1146" s="65"/>
    </row>
    <row r="1147" spans="3:15" s="1" customFormat="1" x14ac:dyDescent="0.25">
      <c r="C1147" s="65"/>
      <c r="D1147" s="55"/>
      <c r="E1147" s="55"/>
      <c r="F1147" s="55"/>
      <c r="G1147" s="55"/>
      <c r="H1147" s="55"/>
      <c r="I1147" s="55"/>
      <c r="J1147" s="65"/>
      <c r="K1147" s="65"/>
      <c r="L1147" s="65"/>
      <c r="M1147" s="65"/>
      <c r="N1147" s="65"/>
      <c r="O1147" s="65"/>
    </row>
    <row r="1148" spans="3:15" s="1" customFormat="1" x14ac:dyDescent="0.25">
      <c r="C1148" s="65"/>
      <c r="D1148" s="55"/>
      <c r="E1148" s="55"/>
      <c r="F1148" s="55"/>
      <c r="G1148" s="55"/>
      <c r="H1148" s="55"/>
      <c r="I1148" s="55"/>
      <c r="J1148" s="65"/>
      <c r="K1148" s="65"/>
      <c r="L1148" s="65"/>
      <c r="M1148" s="65"/>
      <c r="N1148" s="65"/>
      <c r="O1148" s="65"/>
    </row>
    <row r="1149" spans="3:15" s="1" customFormat="1" x14ac:dyDescent="0.25">
      <c r="C1149" s="65"/>
      <c r="D1149" s="55"/>
      <c r="E1149" s="55"/>
      <c r="F1149" s="55"/>
      <c r="G1149" s="55"/>
      <c r="H1149" s="55"/>
      <c r="I1149" s="55"/>
      <c r="J1149" s="65"/>
      <c r="K1149" s="65"/>
      <c r="L1149" s="65"/>
      <c r="M1149" s="65"/>
      <c r="N1149" s="65"/>
      <c r="O1149" s="65"/>
    </row>
    <row r="1150" spans="3:15" s="1" customFormat="1" x14ac:dyDescent="0.25">
      <c r="C1150" s="65"/>
      <c r="D1150" s="55"/>
      <c r="E1150" s="55"/>
      <c r="F1150" s="55"/>
      <c r="G1150" s="55"/>
      <c r="H1150" s="55"/>
      <c r="I1150" s="55"/>
      <c r="J1150" s="65"/>
      <c r="K1150" s="65"/>
      <c r="L1150" s="65"/>
      <c r="M1150" s="65"/>
      <c r="N1150" s="65"/>
      <c r="O1150" s="65"/>
    </row>
    <row r="1151" spans="3:15" s="1" customFormat="1" x14ac:dyDescent="0.25">
      <c r="C1151" s="65"/>
      <c r="D1151" s="55"/>
      <c r="E1151" s="55"/>
      <c r="F1151" s="55"/>
      <c r="G1151" s="55"/>
      <c r="H1151" s="55"/>
      <c r="I1151" s="55"/>
      <c r="J1151" s="65"/>
      <c r="K1151" s="65"/>
      <c r="L1151" s="65"/>
      <c r="M1151" s="65"/>
      <c r="N1151" s="65"/>
      <c r="O1151" s="65"/>
    </row>
    <row r="1152" spans="3:15" s="1" customFormat="1" x14ac:dyDescent="0.25">
      <c r="C1152" s="65"/>
      <c r="D1152" s="55"/>
      <c r="E1152" s="55"/>
      <c r="F1152" s="55"/>
      <c r="G1152" s="55"/>
      <c r="H1152" s="55"/>
      <c r="I1152" s="55"/>
      <c r="J1152" s="65"/>
      <c r="K1152" s="65"/>
      <c r="L1152" s="65"/>
      <c r="M1152" s="65"/>
      <c r="N1152" s="65"/>
      <c r="O1152" s="65"/>
    </row>
    <row r="1153" spans="3:15" s="1" customFormat="1" x14ac:dyDescent="0.25">
      <c r="C1153" s="65"/>
      <c r="D1153" s="55"/>
      <c r="E1153" s="55"/>
      <c r="F1153" s="55"/>
      <c r="G1153" s="55"/>
      <c r="H1153" s="55"/>
      <c r="I1153" s="55"/>
      <c r="J1153" s="65"/>
      <c r="K1153" s="65"/>
      <c r="L1153" s="65"/>
      <c r="M1153" s="65"/>
      <c r="N1153" s="65"/>
      <c r="O1153" s="65"/>
    </row>
    <row r="1154" spans="3:15" s="1" customFormat="1" x14ac:dyDescent="0.25">
      <c r="C1154" s="65"/>
      <c r="D1154" s="55"/>
      <c r="E1154" s="55"/>
      <c r="F1154" s="55"/>
      <c r="G1154" s="55"/>
      <c r="H1154" s="55"/>
      <c r="I1154" s="55"/>
      <c r="J1154" s="65"/>
      <c r="K1154" s="65"/>
      <c r="L1154" s="65"/>
      <c r="M1154" s="65"/>
      <c r="N1154" s="65"/>
      <c r="O1154" s="65"/>
    </row>
    <row r="1155" spans="3:15" s="1" customFormat="1" x14ac:dyDescent="0.25">
      <c r="C1155" s="65"/>
      <c r="D1155" s="55"/>
      <c r="E1155" s="55"/>
      <c r="F1155" s="55"/>
      <c r="G1155" s="55"/>
      <c r="H1155" s="55"/>
      <c r="I1155" s="55"/>
      <c r="J1155" s="65"/>
      <c r="K1155" s="65"/>
      <c r="L1155" s="65"/>
      <c r="M1155" s="65"/>
      <c r="N1155" s="65"/>
      <c r="O1155" s="65"/>
    </row>
    <row r="1156" spans="3:15" s="1" customFormat="1" x14ac:dyDescent="0.25">
      <c r="C1156" s="65"/>
      <c r="D1156" s="55"/>
      <c r="E1156" s="55"/>
      <c r="F1156" s="55"/>
      <c r="G1156" s="55"/>
      <c r="H1156" s="55"/>
      <c r="I1156" s="55"/>
      <c r="J1156" s="65"/>
      <c r="K1156" s="65"/>
      <c r="L1156" s="65"/>
      <c r="M1156" s="65"/>
      <c r="N1156" s="65"/>
      <c r="O1156" s="65"/>
    </row>
    <row r="1157" spans="3:15" s="1" customFormat="1" x14ac:dyDescent="0.25">
      <c r="C1157" s="65"/>
      <c r="D1157" s="55"/>
      <c r="E1157" s="55"/>
      <c r="F1157" s="55"/>
      <c r="G1157" s="55"/>
      <c r="H1157" s="55"/>
      <c r="I1157" s="55"/>
      <c r="J1157" s="65"/>
      <c r="K1157" s="65"/>
      <c r="L1157" s="65"/>
      <c r="M1157" s="65"/>
      <c r="N1157" s="65"/>
      <c r="O1157" s="65"/>
    </row>
    <row r="1158" spans="3:15" s="1" customFormat="1" x14ac:dyDescent="0.25">
      <c r="C1158" s="65"/>
      <c r="D1158" s="55"/>
      <c r="E1158" s="55"/>
      <c r="F1158" s="55"/>
      <c r="G1158" s="55"/>
      <c r="H1158" s="55"/>
      <c r="I1158" s="55"/>
      <c r="J1158" s="65"/>
      <c r="K1158" s="65"/>
      <c r="L1158" s="65"/>
      <c r="M1158" s="65"/>
      <c r="N1158" s="65"/>
      <c r="O1158" s="65"/>
    </row>
    <row r="1159" spans="3:15" s="1" customFormat="1" x14ac:dyDescent="0.25">
      <c r="C1159" s="65"/>
      <c r="D1159" s="55"/>
      <c r="E1159" s="55"/>
      <c r="F1159" s="55"/>
      <c r="G1159" s="55"/>
      <c r="H1159" s="55"/>
      <c r="I1159" s="55"/>
      <c r="J1159" s="65"/>
      <c r="K1159" s="65"/>
      <c r="L1159" s="65"/>
      <c r="M1159" s="65"/>
      <c r="N1159" s="65"/>
      <c r="O1159" s="65"/>
    </row>
    <row r="1160" spans="3:15" s="1" customFormat="1" x14ac:dyDescent="0.25">
      <c r="C1160" s="65"/>
      <c r="D1160" s="55"/>
      <c r="E1160" s="55"/>
      <c r="F1160" s="55"/>
      <c r="G1160" s="55"/>
      <c r="H1160" s="55"/>
      <c r="I1160" s="55"/>
      <c r="J1160" s="65"/>
      <c r="K1160" s="65"/>
      <c r="L1160" s="65"/>
      <c r="M1160" s="65"/>
      <c r="N1160" s="65"/>
      <c r="O1160" s="65"/>
    </row>
    <row r="1161" spans="3:15" s="1" customFormat="1" x14ac:dyDescent="0.25">
      <c r="C1161" s="65"/>
      <c r="D1161" s="55"/>
      <c r="E1161" s="55"/>
      <c r="F1161" s="55"/>
      <c r="G1161" s="55"/>
      <c r="H1161" s="55"/>
      <c r="I1161" s="55"/>
      <c r="J1161" s="65"/>
      <c r="K1161" s="65"/>
      <c r="L1161" s="65"/>
      <c r="M1161" s="65"/>
      <c r="N1161" s="65"/>
      <c r="O1161" s="65"/>
    </row>
    <row r="1162" spans="3:15" s="1" customFormat="1" x14ac:dyDescent="0.25">
      <c r="C1162" s="65"/>
      <c r="D1162" s="55"/>
      <c r="E1162" s="55"/>
      <c r="F1162" s="55"/>
      <c r="G1162" s="55"/>
      <c r="H1162" s="55"/>
      <c r="I1162" s="55"/>
      <c r="J1162" s="65"/>
      <c r="K1162" s="65"/>
      <c r="L1162" s="65"/>
      <c r="M1162" s="65"/>
      <c r="N1162" s="65"/>
      <c r="O1162" s="65"/>
    </row>
    <row r="1163" spans="3:15" s="1" customFormat="1" x14ac:dyDescent="0.25">
      <c r="C1163" s="65"/>
      <c r="D1163" s="55"/>
      <c r="E1163" s="55"/>
      <c r="F1163" s="55"/>
      <c r="G1163" s="55"/>
      <c r="H1163" s="55"/>
      <c r="I1163" s="55"/>
      <c r="J1163" s="65"/>
      <c r="K1163" s="65"/>
      <c r="L1163" s="65"/>
      <c r="M1163" s="65"/>
      <c r="N1163" s="65"/>
      <c r="O1163" s="65"/>
    </row>
    <row r="1164" spans="3:15" s="1" customFormat="1" x14ac:dyDescent="0.25">
      <c r="C1164" s="65"/>
      <c r="D1164" s="55"/>
      <c r="E1164" s="55"/>
      <c r="F1164" s="55"/>
      <c r="G1164" s="55"/>
      <c r="H1164" s="55"/>
      <c r="I1164" s="55"/>
      <c r="J1164" s="65"/>
      <c r="K1164" s="65"/>
      <c r="L1164" s="65"/>
      <c r="M1164" s="65"/>
      <c r="N1164" s="65"/>
      <c r="O1164" s="65"/>
    </row>
    <row r="1165" spans="3:15" s="1" customFormat="1" x14ac:dyDescent="0.25">
      <c r="C1165" s="65"/>
      <c r="D1165" s="55"/>
      <c r="E1165" s="55"/>
      <c r="F1165" s="55"/>
      <c r="G1165" s="55"/>
      <c r="H1165" s="55"/>
      <c r="I1165" s="55"/>
      <c r="J1165" s="65"/>
      <c r="K1165" s="65"/>
      <c r="L1165" s="65"/>
      <c r="M1165" s="65"/>
      <c r="N1165" s="65"/>
      <c r="O1165" s="65"/>
    </row>
    <row r="1166" spans="3:15" s="1" customFormat="1" x14ac:dyDescent="0.25">
      <c r="C1166" s="65"/>
      <c r="D1166" s="55"/>
      <c r="E1166" s="55"/>
      <c r="F1166" s="55"/>
      <c r="G1166" s="55"/>
      <c r="H1166" s="55"/>
      <c r="I1166" s="55"/>
      <c r="J1166" s="65"/>
      <c r="K1166" s="65"/>
      <c r="L1166" s="65"/>
      <c r="M1166" s="65"/>
      <c r="N1166" s="65"/>
      <c r="O1166" s="65"/>
    </row>
    <row r="1167" spans="3:15" s="1" customFormat="1" x14ac:dyDescent="0.25">
      <c r="C1167" s="65"/>
      <c r="D1167" s="55"/>
      <c r="E1167" s="55"/>
      <c r="F1167" s="55"/>
      <c r="G1167" s="55"/>
      <c r="H1167" s="55"/>
      <c r="I1167" s="55"/>
      <c r="J1167" s="65"/>
      <c r="K1167" s="65"/>
      <c r="L1167" s="65"/>
      <c r="M1167" s="65"/>
      <c r="N1167" s="65"/>
      <c r="O1167" s="65"/>
    </row>
    <row r="1168" spans="3:15" s="1" customFormat="1" x14ac:dyDescent="0.25">
      <c r="C1168" s="65"/>
      <c r="D1168" s="55"/>
      <c r="E1168" s="55"/>
      <c r="F1168" s="55"/>
      <c r="G1168" s="55"/>
      <c r="H1168" s="55"/>
      <c r="I1168" s="55"/>
      <c r="J1168" s="65"/>
      <c r="K1168" s="65"/>
      <c r="L1168" s="65"/>
      <c r="M1168" s="65"/>
      <c r="N1168" s="65"/>
      <c r="O1168" s="65"/>
    </row>
    <row r="1169" spans="3:15" s="1" customFormat="1" x14ac:dyDescent="0.25">
      <c r="C1169" s="65"/>
      <c r="D1169" s="55"/>
      <c r="E1169" s="55"/>
      <c r="F1169" s="55"/>
      <c r="G1169" s="55"/>
      <c r="H1169" s="55"/>
      <c r="I1169" s="55"/>
      <c r="J1169" s="65"/>
      <c r="K1169" s="65"/>
      <c r="L1169" s="65"/>
      <c r="M1169" s="65"/>
      <c r="N1169" s="65"/>
      <c r="O1169" s="65"/>
    </row>
    <row r="1170" spans="3:15" s="1" customFormat="1" x14ac:dyDescent="0.25">
      <c r="C1170" s="65"/>
      <c r="D1170" s="55"/>
      <c r="E1170" s="55"/>
      <c r="F1170" s="55"/>
      <c r="G1170" s="55"/>
      <c r="H1170" s="55"/>
      <c r="I1170" s="55"/>
      <c r="J1170" s="65"/>
      <c r="K1170" s="65"/>
      <c r="L1170" s="65"/>
      <c r="M1170" s="65"/>
      <c r="N1170" s="65"/>
      <c r="O1170" s="65"/>
    </row>
    <row r="1171" spans="3:15" s="1" customFormat="1" x14ac:dyDescent="0.25">
      <c r="C1171" s="65"/>
      <c r="D1171" s="55"/>
      <c r="E1171" s="55"/>
      <c r="F1171" s="55"/>
      <c r="G1171" s="55"/>
      <c r="H1171" s="55"/>
      <c r="I1171" s="55"/>
      <c r="J1171" s="65"/>
      <c r="K1171" s="65"/>
      <c r="L1171" s="65"/>
      <c r="M1171" s="65"/>
      <c r="N1171" s="65"/>
      <c r="O1171" s="65"/>
    </row>
    <row r="1172" spans="3:15" s="1" customFormat="1" x14ac:dyDescent="0.25">
      <c r="C1172" s="65"/>
      <c r="D1172" s="55"/>
      <c r="E1172" s="55"/>
      <c r="F1172" s="55"/>
      <c r="G1172" s="55"/>
      <c r="H1172" s="55"/>
      <c r="I1172" s="55"/>
      <c r="J1172" s="65"/>
      <c r="K1172" s="65"/>
      <c r="L1172" s="65"/>
      <c r="M1172" s="65"/>
      <c r="N1172" s="65"/>
      <c r="O1172" s="65"/>
    </row>
    <row r="1173" spans="3:15" s="1" customFormat="1" x14ac:dyDescent="0.25">
      <c r="C1173" s="65"/>
      <c r="D1173" s="55"/>
      <c r="E1173" s="55"/>
      <c r="F1173" s="55"/>
      <c r="G1173" s="55"/>
      <c r="H1173" s="55"/>
      <c r="I1173" s="55"/>
      <c r="J1173" s="65"/>
      <c r="K1173" s="65"/>
      <c r="L1173" s="65"/>
      <c r="M1173" s="65"/>
      <c r="N1173" s="65"/>
      <c r="O1173" s="65"/>
    </row>
    <row r="1174" spans="3:15" s="1" customFormat="1" x14ac:dyDescent="0.25">
      <c r="C1174" s="65"/>
      <c r="D1174" s="55"/>
      <c r="E1174" s="55"/>
      <c r="F1174" s="55"/>
      <c r="G1174" s="55"/>
      <c r="H1174" s="55"/>
      <c r="I1174" s="55"/>
      <c r="J1174" s="65"/>
      <c r="K1174" s="65"/>
      <c r="L1174" s="65"/>
      <c r="M1174" s="65"/>
      <c r="N1174" s="65"/>
      <c r="O1174" s="65"/>
    </row>
    <row r="1175" spans="3:15" s="1" customFormat="1" x14ac:dyDescent="0.25">
      <c r="C1175" s="65"/>
      <c r="D1175" s="55"/>
      <c r="E1175" s="55"/>
      <c r="F1175" s="55"/>
      <c r="G1175" s="55"/>
      <c r="H1175" s="55"/>
      <c r="I1175" s="55"/>
      <c r="J1175" s="65"/>
      <c r="K1175" s="65"/>
      <c r="L1175" s="65"/>
      <c r="M1175" s="65"/>
      <c r="N1175" s="65"/>
      <c r="O1175" s="65"/>
    </row>
    <row r="1176" spans="3:15" s="1" customFormat="1" x14ac:dyDescent="0.25">
      <c r="C1176" s="65"/>
      <c r="D1176" s="55"/>
      <c r="E1176" s="55"/>
      <c r="F1176" s="55"/>
      <c r="G1176" s="55"/>
      <c r="H1176" s="55"/>
      <c r="I1176" s="55"/>
      <c r="J1176" s="65"/>
      <c r="K1176" s="65"/>
      <c r="L1176" s="65"/>
      <c r="M1176" s="65"/>
      <c r="N1176" s="65"/>
      <c r="O1176" s="65"/>
    </row>
    <row r="1177" spans="3:15" s="1" customFormat="1" x14ac:dyDescent="0.25">
      <c r="C1177" s="65"/>
      <c r="D1177" s="55"/>
      <c r="E1177" s="55"/>
      <c r="F1177" s="55"/>
      <c r="G1177" s="55"/>
      <c r="H1177" s="55"/>
      <c r="I1177" s="55"/>
      <c r="J1177" s="65"/>
      <c r="K1177" s="65"/>
      <c r="L1177" s="65"/>
      <c r="M1177" s="65"/>
      <c r="N1177" s="65"/>
      <c r="O1177" s="65"/>
    </row>
    <row r="1178" spans="3:15" s="1" customFormat="1" x14ac:dyDescent="0.25">
      <c r="C1178" s="65"/>
      <c r="D1178" s="55"/>
      <c r="E1178" s="55"/>
      <c r="F1178" s="55"/>
      <c r="G1178" s="55"/>
      <c r="H1178" s="55"/>
      <c r="I1178" s="55"/>
      <c r="J1178" s="65"/>
      <c r="K1178" s="65"/>
      <c r="L1178" s="65"/>
      <c r="M1178" s="65"/>
      <c r="N1178" s="65"/>
      <c r="O1178" s="65"/>
    </row>
    <row r="1179" spans="3:15" s="1" customFormat="1" x14ac:dyDescent="0.25">
      <c r="C1179" s="65"/>
      <c r="D1179" s="55"/>
      <c r="E1179" s="55"/>
      <c r="F1179" s="55"/>
      <c r="G1179" s="55"/>
      <c r="H1179" s="55"/>
      <c r="I1179" s="55"/>
      <c r="J1179" s="65"/>
      <c r="K1179" s="65"/>
      <c r="L1179" s="65"/>
      <c r="M1179" s="65"/>
      <c r="N1179" s="65"/>
      <c r="O1179" s="65"/>
    </row>
    <row r="1180" spans="3:15" s="1" customFormat="1" x14ac:dyDescent="0.25">
      <c r="C1180" s="65"/>
      <c r="D1180" s="55"/>
      <c r="E1180" s="55"/>
      <c r="F1180" s="55"/>
      <c r="G1180" s="55"/>
      <c r="H1180" s="55"/>
      <c r="I1180" s="55"/>
      <c r="J1180" s="65"/>
      <c r="K1180" s="65"/>
      <c r="L1180" s="65"/>
      <c r="M1180" s="65"/>
      <c r="N1180" s="65"/>
      <c r="O1180" s="65"/>
    </row>
    <row r="1181" spans="3:15" s="1" customFormat="1" x14ac:dyDescent="0.25">
      <c r="C1181" s="65"/>
      <c r="D1181" s="55"/>
      <c r="E1181" s="55"/>
      <c r="F1181" s="55"/>
      <c r="G1181" s="55"/>
      <c r="H1181" s="55"/>
      <c r="I1181" s="55"/>
      <c r="J1181" s="65"/>
      <c r="K1181" s="65"/>
      <c r="L1181" s="65"/>
      <c r="M1181" s="65"/>
      <c r="N1181" s="65"/>
      <c r="O1181" s="65"/>
    </row>
    <row r="1182" spans="3:15" s="1" customFormat="1" x14ac:dyDescent="0.25">
      <c r="C1182" s="65"/>
      <c r="D1182" s="55"/>
      <c r="E1182" s="55"/>
      <c r="F1182" s="55"/>
      <c r="G1182" s="55"/>
      <c r="H1182" s="55"/>
      <c r="I1182" s="55"/>
      <c r="J1182" s="65"/>
      <c r="K1182" s="65"/>
      <c r="L1182" s="65"/>
      <c r="M1182" s="65"/>
      <c r="N1182" s="65"/>
      <c r="O1182" s="65"/>
    </row>
    <row r="1183" spans="3:15" s="1" customFormat="1" x14ac:dyDescent="0.25">
      <c r="C1183" s="65"/>
      <c r="D1183" s="55"/>
      <c r="E1183" s="55"/>
      <c r="F1183" s="55"/>
      <c r="G1183" s="55"/>
      <c r="H1183" s="55"/>
      <c r="I1183" s="55"/>
      <c r="J1183" s="65"/>
      <c r="K1183" s="65"/>
      <c r="L1183" s="65"/>
      <c r="M1183" s="65"/>
      <c r="N1183" s="65"/>
      <c r="O1183" s="65"/>
    </row>
    <row r="1184" spans="3:15" s="1" customFormat="1" x14ac:dyDescent="0.25">
      <c r="C1184" s="65"/>
      <c r="D1184" s="55"/>
      <c r="E1184" s="55"/>
      <c r="F1184" s="55"/>
      <c r="G1184" s="55"/>
      <c r="H1184" s="55"/>
      <c r="I1184" s="55"/>
      <c r="J1184" s="65"/>
      <c r="K1184" s="65"/>
      <c r="L1184" s="65"/>
      <c r="M1184" s="65"/>
      <c r="N1184" s="65"/>
      <c r="O1184" s="65"/>
    </row>
    <row r="1185" spans="3:15" s="1" customFormat="1" x14ac:dyDescent="0.25">
      <c r="C1185" s="65"/>
      <c r="D1185" s="55"/>
      <c r="E1185" s="55"/>
      <c r="F1185" s="55"/>
      <c r="G1185" s="55"/>
      <c r="H1185" s="55"/>
      <c r="I1185" s="55"/>
      <c r="J1185" s="65"/>
      <c r="K1185" s="65"/>
      <c r="L1185" s="65"/>
      <c r="M1185" s="65"/>
      <c r="N1185" s="65"/>
      <c r="O1185" s="65"/>
    </row>
    <row r="1186" spans="3:15" s="1" customFormat="1" x14ac:dyDescent="0.25">
      <c r="C1186" s="65"/>
      <c r="D1186" s="55"/>
      <c r="E1186" s="55"/>
      <c r="F1186" s="55"/>
      <c r="G1186" s="55"/>
      <c r="H1186" s="55"/>
      <c r="I1186" s="55"/>
      <c r="J1186" s="65"/>
      <c r="K1186" s="65"/>
      <c r="L1186" s="65"/>
      <c r="M1186" s="65"/>
      <c r="N1186" s="65"/>
      <c r="O1186" s="65"/>
    </row>
    <row r="1187" spans="3:15" s="1" customFormat="1" x14ac:dyDescent="0.25">
      <c r="C1187" s="65"/>
      <c r="D1187" s="55"/>
      <c r="E1187" s="55"/>
      <c r="F1187" s="55"/>
      <c r="G1187" s="55"/>
      <c r="H1187" s="55"/>
      <c r="I1187" s="55"/>
      <c r="J1187" s="65"/>
      <c r="K1187" s="65"/>
      <c r="L1187" s="65"/>
      <c r="M1187" s="65"/>
      <c r="N1187" s="65"/>
      <c r="O1187" s="65"/>
    </row>
    <row r="1188" spans="3:15" s="1" customFormat="1" x14ac:dyDescent="0.25">
      <c r="C1188" s="65"/>
      <c r="D1188" s="55"/>
      <c r="E1188" s="55"/>
      <c r="F1188" s="55"/>
      <c r="G1188" s="55"/>
      <c r="H1188" s="55"/>
      <c r="I1188" s="55"/>
      <c r="J1188" s="65"/>
      <c r="K1188" s="65"/>
      <c r="L1188" s="65"/>
      <c r="M1188" s="65"/>
      <c r="N1188" s="65"/>
      <c r="O1188" s="65"/>
    </row>
    <row r="1189" spans="3:15" s="1" customFormat="1" x14ac:dyDescent="0.25">
      <c r="C1189" s="65"/>
      <c r="D1189" s="55"/>
      <c r="E1189" s="55"/>
      <c r="F1189" s="55"/>
      <c r="G1189" s="55"/>
      <c r="H1189" s="55"/>
      <c r="I1189" s="55"/>
      <c r="J1189" s="65"/>
      <c r="K1189" s="65"/>
      <c r="L1189" s="65"/>
      <c r="M1189" s="65"/>
      <c r="N1189" s="65"/>
      <c r="O1189" s="65"/>
    </row>
    <row r="1190" spans="3:15" s="1" customFormat="1" x14ac:dyDescent="0.25">
      <c r="C1190" s="65"/>
      <c r="D1190" s="55"/>
      <c r="E1190" s="55"/>
      <c r="F1190" s="55"/>
      <c r="G1190" s="55"/>
      <c r="H1190" s="55"/>
      <c r="I1190" s="55"/>
      <c r="J1190" s="65"/>
      <c r="K1190" s="65"/>
      <c r="L1190" s="65"/>
      <c r="M1190" s="65"/>
      <c r="N1190" s="65"/>
      <c r="O1190" s="65"/>
    </row>
    <row r="1191" spans="3:15" s="1" customFormat="1" x14ac:dyDescent="0.25">
      <c r="C1191" s="65"/>
      <c r="D1191" s="55"/>
      <c r="E1191" s="55"/>
      <c r="F1191" s="55"/>
      <c r="G1191" s="55"/>
      <c r="H1191" s="55"/>
      <c r="I1191" s="55"/>
      <c r="J1191" s="65"/>
      <c r="K1191" s="65"/>
      <c r="L1191" s="65"/>
      <c r="M1191" s="65"/>
      <c r="N1191" s="65"/>
      <c r="O1191" s="65"/>
    </row>
    <row r="1192" spans="3:15" s="1" customFormat="1" x14ac:dyDescent="0.25">
      <c r="C1192" s="65"/>
      <c r="D1192" s="55"/>
      <c r="E1192" s="55"/>
      <c r="F1192" s="55"/>
      <c r="G1192" s="55"/>
      <c r="H1192" s="55"/>
      <c r="I1192" s="55"/>
      <c r="J1192" s="65"/>
      <c r="K1192" s="65"/>
      <c r="L1192" s="65"/>
      <c r="M1192" s="65"/>
      <c r="N1192" s="65"/>
      <c r="O1192" s="65"/>
    </row>
    <row r="1193" spans="3:15" s="1" customFormat="1" x14ac:dyDescent="0.25">
      <c r="C1193" s="65"/>
      <c r="D1193" s="55"/>
      <c r="E1193" s="55"/>
      <c r="F1193" s="55"/>
      <c r="G1193" s="55"/>
      <c r="H1193" s="55"/>
      <c r="I1193" s="55"/>
      <c r="J1193" s="65"/>
      <c r="K1193" s="65"/>
      <c r="L1193" s="65"/>
      <c r="M1193" s="65"/>
      <c r="N1193" s="65"/>
      <c r="O1193" s="65"/>
    </row>
    <row r="1194" spans="3:15" s="1" customFormat="1" x14ac:dyDescent="0.25">
      <c r="C1194" s="65"/>
      <c r="D1194" s="55"/>
      <c r="E1194" s="55"/>
      <c r="F1194" s="55"/>
      <c r="G1194" s="55"/>
      <c r="H1194" s="55"/>
      <c r="I1194" s="55"/>
      <c r="J1194" s="65"/>
      <c r="K1194" s="65"/>
      <c r="L1194" s="65"/>
      <c r="M1194" s="65"/>
      <c r="N1194" s="65"/>
      <c r="O1194" s="65"/>
    </row>
    <row r="1195" spans="3:15" s="1" customFormat="1" x14ac:dyDescent="0.25">
      <c r="C1195" s="65"/>
      <c r="D1195" s="55"/>
      <c r="E1195" s="55"/>
      <c r="F1195" s="55"/>
      <c r="G1195" s="55"/>
      <c r="H1195" s="55"/>
      <c r="I1195" s="55"/>
      <c r="J1195" s="65"/>
      <c r="K1195" s="65"/>
      <c r="L1195" s="65"/>
      <c r="M1195" s="65"/>
      <c r="N1195" s="65"/>
      <c r="O1195" s="65"/>
    </row>
    <row r="1196" spans="3:15" s="1" customFormat="1" x14ac:dyDescent="0.25">
      <c r="C1196" s="65"/>
      <c r="D1196" s="55"/>
      <c r="E1196" s="55"/>
      <c r="F1196" s="55"/>
      <c r="G1196" s="55"/>
      <c r="H1196" s="55"/>
      <c r="I1196" s="55"/>
      <c r="J1196" s="65"/>
      <c r="K1196" s="65"/>
      <c r="L1196" s="65"/>
      <c r="M1196" s="65"/>
      <c r="N1196" s="65"/>
      <c r="O1196" s="65"/>
    </row>
    <row r="1197" spans="3:15" s="1" customFormat="1" x14ac:dyDescent="0.25">
      <c r="C1197" s="65"/>
      <c r="D1197" s="55"/>
      <c r="E1197" s="55"/>
      <c r="F1197" s="55"/>
      <c r="G1197" s="55"/>
      <c r="H1197" s="55"/>
      <c r="I1197" s="55"/>
      <c r="J1197" s="65"/>
      <c r="K1197" s="65"/>
      <c r="L1197" s="65"/>
      <c r="M1197" s="65"/>
      <c r="N1197" s="65"/>
      <c r="O1197" s="65"/>
    </row>
    <row r="1198" spans="3:15" s="1" customFormat="1" x14ac:dyDescent="0.25">
      <c r="C1198" s="65"/>
      <c r="D1198" s="55"/>
      <c r="E1198" s="55"/>
      <c r="F1198" s="55"/>
      <c r="G1198" s="55"/>
      <c r="H1198" s="55"/>
      <c r="I1198" s="55"/>
      <c r="J1198" s="65"/>
      <c r="K1198" s="65"/>
      <c r="L1198" s="65"/>
      <c r="M1198" s="65"/>
      <c r="N1198" s="65"/>
      <c r="O1198" s="65"/>
    </row>
    <row r="1199" spans="3:15" s="1" customFormat="1" x14ac:dyDescent="0.25">
      <c r="C1199" s="65"/>
      <c r="D1199" s="55"/>
      <c r="E1199" s="55"/>
      <c r="F1199" s="55"/>
      <c r="G1199" s="55"/>
      <c r="H1199" s="55"/>
      <c r="I1199" s="55"/>
      <c r="J1199" s="65"/>
      <c r="K1199" s="65"/>
      <c r="L1199" s="65"/>
      <c r="M1199" s="65"/>
      <c r="N1199" s="65"/>
      <c r="O1199" s="65"/>
    </row>
    <row r="1200" spans="3:15" s="1" customFormat="1" x14ac:dyDescent="0.25">
      <c r="C1200" s="65"/>
      <c r="D1200" s="55"/>
      <c r="E1200" s="55"/>
      <c r="F1200" s="55"/>
      <c r="G1200" s="55"/>
      <c r="H1200" s="55"/>
      <c r="I1200" s="55"/>
      <c r="J1200" s="65"/>
      <c r="K1200" s="65"/>
      <c r="L1200" s="65"/>
      <c r="M1200" s="65"/>
      <c r="N1200" s="65"/>
      <c r="O1200" s="65"/>
    </row>
    <row r="1201" spans="3:15" s="1" customFormat="1" x14ac:dyDescent="0.25">
      <c r="C1201" s="65"/>
      <c r="D1201" s="55"/>
      <c r="E1201" s="55"/>
      <c r="F1201" s="55"/>
      <c r="G1201" s="55"/>
      <c r="H1201" s="55"/>
      <c r="I1201" s="55"/>
      <c r="J1201" s="65"/>
      <c r="K1201" s="65"/>
      <c r="L1201" s="65"/>
      <c r="M1201" s="65"/>
      <c r="N1201" s="65"/>
      <c r="O1201" s="65"/>
    </row>
    <row r="1202" spans="3:15" s="1" customFormat="1" x14ac:dyDescent="0.25">
      <c r="C1202" s="65"/>
      <c r="D1202" s="55"/>
      <c r="E1202" s="55"/>
      <c r="F1202" s="55"/>
      <c r="G1202" s="55"/>
      <c r="H1202" s="55"/>
      <c r="I1202" s="55"/>
      <c r="J1202" s="65"/>
      <c r="K1202" s="65"/>
      <c r="L1202" s="65"/>
      <c r="M1202" s="65"/>
      <c r="N1202" s="65"/>
      <c r="O1202" s="65"/>
    </row>
    <row r="1203" spans="3:15" s="1" customFormat="1" x14ac:dyDescent="0.25">
      <c r="C1203" s="65"/>
      <c r="D1203" s="55"/>
      <c r="E1203" s="55"/>
      <c r="F1203" s="55"/>
      <c r="G1203" s="55"/>
      <c r="H1203" s="55"/>
      <c r="I1203" s="55"/>
      <c r="J1203" s="65"/>
      <c r="K1203" s="65"/>
      <c r="L1203" s="65"/>
      <c r="M1203" s="65"/>
      <c r="N1203" s="65"/>
      <c r="O1203" s="65"/>
    </row>
    <row r="1204" spans="3:15" s="1" customFormat="1" x14ac:dyDescent="0.25">
      <c r="C1204" s="65"/>
      <c r="D1204" s="55"/>
      <c r="E1204" s="55"/>
      <c r="F1204" s="55"/>
      <c r="G1204" s="55"/>
      <c r="H1204" s="55"/>
      <c r="I1204" s="55"/>
      <c r="J1204" s="65"/>
      <c r="K1204" s="65"/>
      <c r="L1204" s="65"/>
      <c r="M1204" s="65"/>
      <c r="N1204" s="65"/>
      <c r="O1204" s="65"/>
    </row>
    <row r="1205" spans="3:15" s="1" customFormat="1" x14ac:dyDescent="0.25">
      <c r="C1205" s="65"/>
      <c r="D1205" s="55"/>
      <c r="E1205" s="55"/>
      <c r="F1205" s="55"/>
      <c r="G1205" s="55"/>
      <c r="H1205" s="55"/>
      <c r="I1205" s="55"/>
      <c r="J1205" s="65"/>
      <c r="K1205" s="65"/>
      <c r="L1205" s="65"/>
      <c r="M1205" s="65"/>
      <c r="N1205" s="65"/>
      <c r="O1205" s="65"/>
    </row>
    <row r="1206" spans="3:15" s="1" customFormat="1" x14ac:dyDescent="0.25">
      <c r="C1206" s="65"/>
      <c r="D1206" s="55"/>
      <c r="E1206" s="55"/>
      <c r="F1206" s="55"/>
      <c r="G1206" s="55"/>
      <c r="H1206" s="55"/>
      <c r="I1206" s="55"/>
      <c r="J1206" s="65"/>
      <c r="K1206" s="65"/>
      <c r="L1206" s="65"/>
      <c r="M1206" s="65"/>
      <c r="N1206" s="65"/>
      <c r="O1206" s="65"/>
    </row>
    <row r="1207" spans="3:15" s="1" customFormat="1" x14ac:dyDescent="0.25">
      <c r="C1207" s="65"/>
      <c r="D1207" s="55"/>
      <c r="E1207" s="55"/>
      <c r="F1207" s="55"/>
      <c r="G1207" s="55"/>
      <c r="H1207" s="55"/>
      <c r="I1207" s="55"/>
      <c r="J1207" s="65"/>
      <c r="K1207" s="65"/>
      <c r="L1207" s="65"/>
      <c r="M1207" s="65"/>
      <c r="N1207" s="65"/>
      <c r="O1207" s="65"/>
    </row>
    <row r="1208" spans="3:15" s="1" customFormat="1" x14ac:dyDescent="0.25">
      <c r="C1208" s="65"/>
      <c r="D1208" s="55"/>
      <c r="E1208" s="55"/>
      <c r="F1208" s="55"/>
      <c r="G1208" s="55"/>
      <c r="H1208" s="55"/>
      <c r="I1208" s="55"/>
      <c r="J1208" s="65"/>
      <c r="K1208" s="65"/>
      <c r="L1208" s="65"/>
      <c r="M1208" s="65"/>
      <c r="N1208" s="65"/>
      <c r="O1208" s="65"/>
    </row>
    <row r="1209" spans="3:15" s="1" customFormat="1" x14ac:dyDescent="0.25">
      <c r="C1209" s="65"/>
      <c r="D1209" s="55"/>
      <c r="E1209" s="55"/>
      <c r="F1209" s="55"/>
      <c r="G1209" s="55"/>
      <c r="H1209" s="55"/>
      <c r="I1209" s="55"/>
      <c r="J1209" s="65"/>
      <c r="K1209" s="65"/>
      <c r="L1209" s="65"/>
      <c r="M1209" s="65"/>
      <c r="N1209" s="65"/>
      <c r="O1209" s="65"/>
    </row>
    <row r="1210" spans="3:15" s="1" customFormat="1" x14ac:dyDescent="0.25">
      <c r="C1210" s="65"/>
      <c r="D1210" s="55"/>
      <c r="E1210" s="55"/>
      <c r="F1210" s="55"/>
      <c r="G1210" s="55"/>
      <c r="H1210" s="55"/>
      <c r="I1210" s="55"/>
      <c r="J1210" s="65"/>
      <c r="K1210" s="65"/>
      <c r="L1210" s="65"/>
      <c r="M1210" s="65"/>
      <c r="N1210" s="65"/>
      <c r="O1210" s="65"/>
    </row>
    <row r="1211" spans="3:15" s="1" customFormat="1" x14ac:dyDescent="0.25">
      <c r="C1211" s="65"/>
      <c r="D1211" s="55"/>
      <c r="E1211" s="55"/>
      <c r="F1211" s="55"/>
      <c r="G1211" s="55"/>
      <c r="H1211" s="55"/>
      <c r="I1211" s="55"/>
      <c r="J1211" s="65"/>
      <c r="K1211" s="65"/>
      <c r="L1211" s="65"/>
      <c r="M1211" s="65"/>
      <c r="N1211" s="65"/>
      <c r="O1211" s="65"/>
    </row>
    <row r="1212" spans="3:15" s="1" customFormat="1" x14ac:dyDescent="0.25">
      <c r="C1212" s="65"/>
      <c r="D1212" s="55"/>
      <c r="E1212" s="55"/>
      <c r="F1212" s="55"/>
      <c r="G1212" s="55"/>
      <c r="H1212" s="55"/>
      <c r="I1212" s="55"/>
      <c r="J1212" s="65"/>
      <c r="K1212" s="65"/>
      <c r="L1212" s="65"/>
      <c r="M1212" s="65"/>
      <c r="N1212" s="65"/>
      <c r="O1212" s="65"/>
    </row>
    <row r="1213" spans="3:15" s="1" customFormat="1" x14ac:dyDescent="0.25">
      <c r="C1213" s="65"/>
      <c r="D1213" s="55"/>
      <c r="E1213" s="55"/>
      <c r="F1213" s="55"/>
      <c r="G1213" s="55"/>
      <c r="H1213" s="55"/>
      <c r="I1213" s="55"/>
      <c r="J1213" s="65"/>
      <c r="K1213" s="65"/>
      <c r="L1213" s="65"/>
      <c r="M1213" s="65"/>
      <c r="N1213" s="65"/>
      <c r="O1213" s="65"/>
    </row>
    <row r="1214" spans="3:15" s="1" customFormat="1" x14ac:dyDescent="0.25">
      <c r="C1214" s="65"/>
      <c r="D1214" s="55"/>
      <c r="E1214" s="55"/>
      <c r="F1214" s="55"/>
      <c r="G1214" s="55"/>
      <c r="H1214" s="55"/>
      <c r="I1214" s="55"/>
      <c r="J1214" s="65"/>
      <c r="K1214" s="65"/>
      <c r="L1214" s="65"/>
      <c r="M1214" s="65"/>
      <c r="N1214" s="65"/>
      <c r="O1214" s="65"/>
    </row>
    <row r="1215" spans="3:15" s="1" customFormat="1" x14ac:dyDescent="0.25">
      <c r="C1215" s="65"/>
      <c r="D1215" s="55"/>
      <c r="E1215" s="55"/>
      <c r="F1215" s="55"/>
      <c r="G1215" s="55"/>
      <c r="H1215" s="55"/>
      <c r="I1215" s="55"/>
      <c r="J1215" s="65"/>
      <c r="K1215" s="65"/>
      <c r="L1215" s="65"/>
      <c r="M1215" s="65"/>
      <c r="N1215" s="65"/>
      <c r="O1215" s="65"/>
    </row>
    <row r="1216" spans="3:15" s="1" customFormat="1" x14ac:dyDescent="0.25">
      <c r="C1216" s="65"/>
      <c r="D1216" s="55"/>
      <c r="E1216" s="55"/>
      <c r="F1216" s="55"/>
      <c r="G1216" s="55"/>
      <c r="H1216" s="55"/>
      <c r="I1216" s="55"/>
      <c r="J1216" s="65"/>
      <c r="K1216" s="65"/>
      <c r="L1216" s="65"/>
      <c r="M1216" s="65"/>
      <c r="N1216" s="65"/>
      <c r="O1216" s="65"/>
    </row>
    <row r="1217" spans="3:15" s="1" customFormat="1" x14ac:dyDescent="0.25">
      <c r="C1217" s="65"/>
      <c r="D1217" s="55"/>
      <c r="E1217" s="55"/>
      <c r="F1217" s="55"/>
      <c r="G1217" s="55"/>
      <c r="H1217" s="55"/>
      <c r="I1217" s="55"/>
      <c r="J1217" s="65"/>
      <c r="K1217" s="65"/>
      <c r="L1217" s="65"/>
      <c r="M1217" s="65"/>
      <c r="N1217" s="65"/>
      <c r="O1217" s="65"/>
    </row>
    <row r="1218" spans="3:15" s="1" customFormat="1" x14ac:dyDescent="0.25">
      <c r="C1218" s="65"/>
      <c r="D1218" s="55"/>
      <c r="E1218" s="55"/>
      <c r="F1218" s="55"/>
      <c r="G1218" s="55"/>
      <c r="H1218" s="55"/>
      <c r="I1218" s="55"/>
      <c r="J1218" s="65"/>
      <c r="K1218" s="65"/>
      <c r="L1218" s="65"/>
      <c r="M1218" s="65"/>
      <c r="N1218" s="65"/>
      <c r="O1218" s="65"/>
    </row>
    <row r="1219" spans="3:15" s="1" customFormat="1" x14ac:dyDescent="0.25">
      <c r="C1219" s="65"/>
      <c r="D1219" s="55"/>
      <c r="E1219" s="55"/>
      <c r="F1219" s="55"/>
      <c r="G1219" s="55"/>
      <c r="H1219" s="55"/>
      <c r="I1219" s="55"/>
      <c r="J1219" s="65"/>
      <c r="K1219" s="65"/>
      <c r="L1219" s="65"/>
      <c r="M1219" s="65"/>
      <c r="N1219" s="65"/>
      <c r="O1219" s="65"/>
    </row>
    <row r="1220" spans="3:15" s="1" customFormat="1" x14ac:dyDescent="0.25">
      <c r="C1220" s="65"/>
      <c r="D1220" s="55"/>
      <c r="E1220" s="55"/>
      <c r="F1220" s="55"/>
      <c r="G1220" s="55"/>
      <c r="H1220" s="55"/>
      <c r="I1220" s="55"/>
      <c r="J1220" s="65"/>
      <c r="K1220" s="65"/>
      <c r="L1220" s="65"/>
      <c r="M1220" s="65"/>
      <c r="N1220" s="65"/>
      <c r="O1220" s="65"/>
    </row>
    <row r="1221" spans="3:15" s="1" customFormat="1" x14ac:dyDescent="0.25">
      <c r="C1221" s="65"/>
      <c r="D1221" s="55"/>
      <c r="E1221" s="55"/>
      <c r="F1221" s="55"/>
      <c r="G1221" s="55"/>
      <c r="H1221" s="55"/>
      <c r="I1221" s="55"/>
      <c r="J1221" s="65"/>
      <c r="K1221" s="65"/>
      <c r="L1221" s="65"/>
      <c r="M1221" s="65"/>
      <c r="N1221" s="65"/>
      <c r="O1221" s="65"/>
    </row>
    <row r="1222" spans="3:15" s="1" customFormat="1" x14ac:dyDescent="0.25">
      <c r="C1222" s="65"/>
      <c r="D1222" s="55"/>
      <c r="E1222" s="55"/>
      <c r="F1222" s="55"/>
      <c r="G1222" s="55"/>
      <c r="H1222" s="55"/>
      <c r="I1222" s="55"/>
      <c r="J1222" s="65"/>
      <c r="K1222" s="65"/>
      <c r="L1222" s="65"/>
      <c r="M1222" s="65"/>
      <c r="N1222" s="65"/>
      <c r="O1222" s="65"/>
    </row>
    <row r="1223" spans="3:15" s="1" customFormat="1" x14ac:dyDescent="0.25">
      <c r="C1223" s="65"/>
      <c r="D1223" s="55"/>
      <c r="E1223" s="55"/>
      <c r="F1223" s="55"/>
      <c r="G1223" s="55"/>
      <c r="H1223" s="55"/>
      <c r="I1223" s="55"/>
      <c r="J1223" s="65"/>
      <c r="K1223" s="65"/>
      <c r="L1223" s="65"/>
      <c r="M1223" s="65"/>
      <c r="N1223" s="65"/>
      <c r="O1223" s="65"/>
    </row>
    <row r="1224" spans="3:15" s="1" customFormat="1" x14ac:dyDescent="0.25">
      <c r="C1224" s="65"/>
      <c r="D1224" s="55"/>
      <c r="E1224" s="55"/>
      <c r="F1224" s="55"/>
      <c r="G1224" s="55"/>
      <c r="H1224" s="55"/>
      <c r="I1224" s="55"/>
      <c r="J1224" s="65"/>
      <c r="K1224" s="65"/>
      <c r="L1224" s="65"/>
      <c r="M1224" s="65"/>
      <c r="N1224" s="65"/>
      <c r="O1224" s="65"/>
    </row>
    <row r="1225" spans="3:15" s="1" customFormat="1" x14ac:dyDescent="0.25">
      <c r="C1225" s="65"/>
      <c r="D1225" s="55"/>
      <c r="E1225" s="55"/>
      <c r="F1225" s="55"/>
      <c r="G1225" s="55"/>
      <c r="H1225" s="55"/>
      <c r="I1225" s="55"/>
      <c r="J1225" s="65"/>
      <c r="K1225" s="65"/>
      <c r="L1225" s="65"/>
      <c r="M1225" s="65"/>
      <c r="N1225" s="65"/>
      <c r="O1225" s="65"/>
    </row>
    <row r="1226" spans="3:15" s="1" customFormat="1" x14ac:dyDescent="0.25">
      <c r="C1226" s="65"/>
      <c r="D1226" s="55"/>
      <c r="E1226" s="55"/>
      <c r="F1226" s="55"/>
      <c r="G1226" s="55"/>
      <c r="H1226" s="55"/>
      <c r="I1226" s="55"/>
      <c r="J1226" s="65"/>
      <c r="K1226" s="65"/>
      <c r="L1226" s="65"/>
      <c r="M1226" s="65"/>
      <c r="N1226" s="65"/>
      <c r="O1226" s="65"/>
    </row>
    <row r="1227" spans="3:15" s="1" customFormat="1" x14ac:dyDescent="0.25">
      <c r="C1227" s="65"/>
      <c r="D1227" s="55"/>
      <c r="E1227" s="55"/>
      <c r="F1227" s="55"/>
      <c r="G1227" s="55"/>
      <c r="H1227" s="55"/>
      <c r="I1227" s="55"/>
      <c r="J1227" s="65"/>
      <c r="K1227" s="65"/>
      <c r="L1227" s="65"/>
      <c r="M1227" s="65"/>
      <c r="N1227" s="65"/>
      <c r="O1227" s="65"/>
    </row>
    <row r="1228" spans="3:15" s="1" customFormat="1" x14ac:dyDescent="0.25">
      <c r="C1228" s="65"/>
      <c r="D1228" s="55"/>
      <c r="E1228" s="55"/>
      <c r="F1228" s="55"/>
      <c r="G1228" s="55"/>
      <c r="H1228" s="55"/>
      <c r="I1228" s="55"/>
      <c r="J1228" s="65"/>
      <c r="K1228" s="65"/>
      <c r="L1228" s="65"/>
      <c r="M1228" s="65"/>
      <c r="N1228" s="65"/>
      <c r="O1228" s="65"/>
    </row>
    <row r="1229" spans="3:15" s="1" customFormat="1" x14ac:dyDescent="0.25">
      <c r="C1229" s="65"/>
      <c r="D1229" s="55"/>
      <c r="E1229" s="55"/>
      <c r="F1229" s="55"/>
      <c r="G1229" s="55"/>
      <c r="H1229" s="55"/>
      <c r="I1229" s="55"/>
      <c r="J1229" s="65"/>
      <c r="K1229" s="65"/>
      <c r="L1229" s="65"/>
      <c r="M1229" s="65"/>
      <c r="N1229" s="65"/>
      <c r="O1229" s="65"/>
    </row>
    <row r="1230" spans="3:15" s="1" customFormat="1" x14ac:dyDescent="0.25">
      <c r="C1230" s="65"/>
      <c r="D1230" s="55"/>
      <c r="E1230" s="55"/>
      <c r="F1230" s="55"/>
      <c r="G1230" s="55"/>
      <c r="H1230" s="55"/>
      <c r="I1230" s="55"/>
      <c r="J1230" s="65"/>
      <c r="K1230" s="65"/>
      <c r="L1230" s="65"/>
      <c r="M1230" s="65"/>
      <c r="N1230" s="65"/>
      <c r="O1230" s="65"/>
    </row>
    <row r="1231" spans="3:15" s="1" customFormat="1" x14ac:dyDescent="0.25">
      <c r="C1231" s="65"/>
      <c r="D1231" s="55"/>
      <c r="E1231" s="55"/>
      <c r="F1231" s="55"/>
      <c r="G1231" s="55"/>
      <c r="H1231" s="55"/>
      <c r="I1231" s="55"/>
      <c r="J1231" s="65"/>
      <c r="K1231" s="65"/>
      <c r="L1231" s="65"/>
      <c r="M1231" s="65"/>
      <c r="N1231" s="65"/>
      <c r="O1231" s="65"/>
    </row>
    <row r="1232" spans="3:15" s="1" customFormat="1" x14ac:dyDescent="0.25">
      <c r="C1232" s="65"/>
      <c r="D1232" s="55"/>
      <c r="E1232" s="55"/>
      <c r="F1232" s="55"/>
      <c r="G1232" s="55"/>
      <c r="H1232" s="55"/>
      <c r="I1232" s="55"/>
      <c r="J1232" s="65"/>
      <c r="K1232" s="65"/>
      <c r="L1232" s="65"/>
      <c r="M1232" s="65"/>
      <c r="N1232" s="65"/>
      <c r="O1232" s="65"/>
    </row>
    <row r="1233" spans="3:15" s="1" customFormat="1" x14ac:dyDescent="0.25">
      <c r="C1233" s="65"/>
      <c r="D1233" s="55"/>
      <c r="E1233" s="55"/>
      <c r="F1233" s="55"/>
      <c r="G1233" s="55"/>
      <c r="H1233" s="55"/>
      <c r="I1233" s="55"/>
      <c r="J1233" s="65"/>
      <c r="K1233" s="65"/>
      <c r="L1233" s="65"/>
      <c r="M1233" s="65"/>
      <c r="N1233" s="65"/>
      <c r="O1233" s="65"/>
    </row>
    <row r="1234" spans="3:15" s="1" customFormat="1" x14ac:dyDescent="0.25">
      <c r="C1234" s="65"/>
      <c r="D1234" s="55"/>
      <c r="E1234" s="55"/>
      <c r="F1234" s="55"/>
      <c r="G1234" s="55"/>
      <c r="H1234" s="55"/>
      <c r="I1234" s="55"/>
      <c r="J1234" s="65"/>
      <c r="K1234" s="65"/>
      <c r="L1234" s="65"/>
      <c r="M1234" s="65"/>
      <c r="N1234" s="65"/>
      <c r="O1234" s="65"/>
    </row>
    <row r="1235" spans="3:15" s="1" customFormat="1" x14ac:dyDescent="0.25">
      <c r="C1235" s="65"/>
      <c r="D1235" s="55"/>
      <c r="E1235" s="55"/>
      <c r="F1235" s="55"/>
      <c r="G1235" s="55"/>
      <c r="H1235" s="55"/>
      <c r="I1235" s="55"/>
      <c r="J1235" s="65"/>
      <c r="K1235" s="65"/>
      <c r="L1235" s="65"/>
      <c r="M1235" s="65"/>
      <c r="N1235" s="65"/>
      <c r="O1235" s="65"/>
    </row>
    <row r="1236" spans="3:15" s="1" customFormat="1" x14ac:dyDescent="0.25">
      <c r="C1236" s="65"/>
      <c r="D1236" s="55"/>
      <c r="E1236" s="55"/>
      <c r="F1236" s="55"/>
      <c r="G1236" s="55"/>
      <c r="H1236" s="55"/>
      <c r="I1236" s="55"/>
      <c r="J1236" s="65"/>
      <c r="K1236" s="65"/>
      <c r="L1236" s="65"/>
      <c r="M1236" s="65"/>
      <c r="N1236" s="65"/>
      <c r="O1236" s="65"/>
    </row>
    <row r="1237" spans="3:15" s="1" customFormat="1" x14ac:dyDescent="0.25">
      <c r="C1237" s="65"/>
      <c r="D1237" s="55"/>
      <c r="E1237" s="55"/>
      <c r="F1237" s="55"/>
      <c r="G1237" s="55"/>
      <c r="H1237" s="55"/>
      <c r="I1237" s="55"/>
      <c r="J1237" s="65"/>
      <c r="K1237" s="65"/>
      <c r="L1237" s="65"/>
      <c r="M1237" s="65"/>
      <c r="N1237" s="65"/>
      <c r="O1237" s="65"/>
    </row>
    <row r="1238" spans="3:15" s="1" customFormat="1" x14ac:dyDescent="0.25">
      <c r="C1238" s="65"/>
      <c r="D1238" s="55"/>
      <c r="E1238" s="55"/>
      <c r="F1238" s="55"/>
      <c r="G1238" s="55"/>
      <c r="H1238" s="55"/>
      <c r="I1238" s="55"/>
      <c r="J1238" s="65"/>
      <c r="K1238" s="65"/>
      <c r="L1238" s="65"/>
      <c r="M1238" s="65"/>
      <c r="N1238" s="65"/>
      <c r="O1238" s="65"/>
    </row>
    <row r="1239" spans="3:15" s="1" customFormat="1" x14ac:dyDescent="0.25">
      <c r="C1239" s="65"/>
      <c r="D1239" s="55"/>
      <c r="E1239" s="55"/>
      <c r="F1239" s="55"/>
      <c r="G1239" s="55"/>
      <c r="H1239" s="55"/>
      <c r="I1239" s="55"/>
      <c r="J1239" s="65"/>
      <c r="K1239" s="65"/>
      <c r="L1239" s="65"/>
      <c r="M1239" s="65"/>
      <c r="N1239" s="65"/>
      <c r="O1239" s="65"/>
    </row>
    <row r="1240" spans="3:15" s="1" customFormat="1" x14ac:dyDescent="0.25">
      <c r="C1240" s="65"/>
      <c r="D1240" s="55"/>
      <c r="E1240" s="55"/>
      <c r="F1240" s="55"/>
      <c r="G1240" s="55"/>
      <c r="H1240" s="55"/>
      <c r="I1240" s="55"/>
      <c r="J1240" s="65"/>
      <c r="K1240" s="65"/>
      <c r="L1240" s="65"/>
      <c r="M1240" s="65"/>
      <c r="N1240" s="65"/>
      <c r="O1240" s="65"/>
    </row>
    <row r="1241" spans="3:15" s="1" customFormat="1" x14ac:dyDescent="0.25">
      <c r="C1241" s="65"/>
      <c r="D1241" s="55"/>
      <c r="E1241" s="55"/>
      <c r="F1241" s="55"/>
      <c r="G1241" s="55"/>
      <c r="H1241" s="55"/>
      <c r="I1241" s="55"/>
      <c r="J1241" s="65"/>
      <c r="K1241" s="65"/>
      <c r="L1241" s="65"/>
      <c r="M1241" s="65"/>
      <c r="N1241" s="65"/>
      <c r="O1241" s="65"/>
    </row>
    <row r="1242" spans="3:15" s="1" customFormat="1" x14ac:dyDescent="0.25">
      <c r="C1242" s="65"/>
      <c r="D1242" s="55"/>
      <c r="E1242" s="55"/>
      <c r="F1242" s="55"/>
      <c r="G1242" s="55"/>
      <c r="H1242" s="55"/>
      <c r="I1242" s="55"/>
      <c r="J1242" s="65"/>
      <c r="K1242" s="65"/>
      <c r="L1242" s="65"/>
      <c r="M1242" s="65"/>
      <c r="N1242" s="65"/>
      <c r="O1242" s="65"/>
    </row>
    <row r="1243" spans="3:15" s="1" customFormat="1" x14ac:dyDescent="0.25">
      <c r="C1243" s="65"/>
      <c r="D1243" s="55"/>
      <c r="E1243" s="55"/>
      <c r="F1243" s="55"/>
      <c r="G1243" s="55"/>
      <c r="H1243" s="55"/>
      <c r="I1243" s="55"/>
      <c r="J1243" s="65"/>
      <c r="K1243" s="65"/>
      <c r="L1243" s="65"/>
      <c r="M1243" s="65"/>
      <c r="N1243" s="65"/>
      <c r="O1243" s="65"/>
    </row>
    <row r="1244" spans="3:15" s="1" customFormat="1" x14ac:dyDescent="0.25">
      <c r="C1244" s="65"/>
      <c r="D1244" s="55"/>
      <c r="E1244" s="55"/>
      <c r="F1244" s="55"/>
      <c r="G1244" s="55"/>
      <c r="H1244" s="55"/>
      <c r="I1244" s="55"/>
      <c r="J1244" s="65"/>
      <c r="K1244" s="65"/>
      <c r="L1244" s="65"/>
      <c r="M1244" s="65"/>
      <c r="N1244" s="65"/>
      <c r="O1244" s="65"/>
    </row>
    <row r="1245" spans="3:15" s="1" customFormat="1" x14ac:dyDescent="0.25">
      <c r="C1245" s="65"/>
      <c r="D1245" s="55"/>
      <c r="E1245" s="55"/>
      <c r="F1245" s="55"/>
      <c r="G1245" s="55"/>
      <c r="H1245" s="55"/>
      <c r="I1245" s="55"/>
      <c r="J1245" s="65"/>
      <c r="K1245" s="65"/>
      <c r="L1245" s="65"/>
      <c r="M1245" s="65"/>
      <c r="N1245" s="65"/>
      <c r="O1245" s="65"/>
    </row>
    <row r="1246" spans="3:15" s="1" customFormat="1" x14ac:dyDescent="0.25">
      <c r="C1246" s="65"/>
      <c r="D1246" s="55"/>
      <c r="E1246" s="55"/>
      <c r="F1246" s="55"/>
      <c r="G1246" s="55"/>
      <c r="H1246" s="55"/>
      <c r="I1246" s="55"/>
      <c r="J1246" s="65"/>
      <c r="K1246" s="65"/>
      <c r="L1246" s="65"/>
      <c r="M1246" s="65"/>
      <c r="N1246" s="65"/>
      <c r="O1246" s="65"/>
    </row>
    <row r="1247" spans="3:15" s="1" customFormat="1" x14ac:dyDescent="0.25">
      <c r="C1247" s="65"/>
      <c r="D1247" s="55"/>
      <c r="E1247" s="55"/>
      <c r="F1247" s="55"/>
      <c r="G1247" s="55"/>
      <c r="H1247" s="55"/>
      <c r="I1247" s="55"/>
      <c r="J1247" s="65"/>
      <c r="K1247" s="65"/>
      <c r="L1247" s="65"/>
      <c r="M1247" s="65"/>
      <c r="N1247" s="65"/>
      <c r="O1247" s="65"/>
    </row>
    <row r="1248" spans="3:15" s="1" customFormat="1" x14ac:dyDescent="0.25">
      <c r="C1248" s="65"/>
      <c r="D1248" s="55"/>
      <c r="E1248" s="55"/>
      <c r="F1248" s="55"/>
      <c r="G1248" s="55"/>
      <c r="H1248" s="55"/>
      <c r="I1248" s="55"/>
      <c r="J1248" s="65"/>
      <c r="K1248" s="65"/>
      <c r="L1248" s="65"/>
      <c r="M1248" s="65"/>
      <c r="N1248" s="65"/>
      <c r="O1248" s="65"/>
    </row>
    <row r="1249" spans="3:15" s="1" customFormat="1" x14ac:dyDescent="0.25">
      <c r="C1249" s="65"/>
      <c r="D1249" s="55"/>
      <c r="E1249" s="55"/>
      <c r="F1249" s="55"/>
      <c r="G1249" s="55"/>
      <c r="H1249" s="55"/>
      <c r="I1249" s="55"/>
      <c r="J1249" s="65"/>
      <c r="K1249" s="65"/>
      <c r="L1249" s="65"/>
      <c r="M1249" s="65"/>
      <c r="N1249" s="65"/>
      <c r="O1249" s="65"/>
    </row>
    <row r="1250" spans="3:15" s="1" customFormat="1" x14ac:dyDescent="0.25">
      <c r="C1250" s="65"/>
      <c r="D1250" s="55"/>
      <c r="E1250" s="55"/>
      <c r="F1250" s="55"/>
      <c r="G1250" s="55"/>
      <c r="H1250" s="55"/>
      <c r="I1250" s="55"/>
      <c r="J1250" s="65"/>
      <c r="K1250" s="65"/>
      <c r="L1250" s="65"/>
      <c r="M1250" s="65"/>
      <c r="N1250" s="65"/>
      <c r="O1250" s="65"/>
    </row>
    <row r="1251" spans="3:15" s="1" customFormat="1" x14ac:dyDescent="0.25">
      <c r="C1251" s="65"/>
      <c r="D1251" s="55"/>
      <c r="E1251" s="55"/>
      <c r="F1251" s="55"/>
      <c r="G1251" s="55"/>
      <c r="H1251" s="55"/>
      <c r="I1251" s="55"/>
      <c r="J1251" s="65"/>
      <c r="K1251" s="65"/>
      <c r="L1251" s="65"/>
      <c r="M1251" s="65"/>
      <c r="N1251" s="65"/>
      <c r="O1251" s="65"/>
    </row>
    <row r="1252" spans="3:15" s="1" customFormat="1" x14ac:dyDescent="0.25">
      <c r="C1252" s="65"/>
      <c r="D1252" s="55"/>
      <c r="E1252" s="55"/>
      <c r="F1252" s="55"/>
      <c r="G1252" s="55"/>
      <c r="H1252" s="55"/>
      <c r="I1252" s="55"/>
      <c r="J1252" s="65"/>
      <c r="K1252" s="65"/>
      <c r="L1252" s="65"/>
      <c r="M1252" s="65"/>
      <c r="N1252" s="65"/>
      <c r="O1252" s="65"/>
    </row>
    <row r="1253" spans="3:15" s="1" customFormat="1" x14ac:dyDescent="0.25">
      <c r="C1253" s="65"/>
      <c r="D1253" s="55"/>
      <c r="E1253" s="55"/>
      <c r="F1253" s="55"/>
      <c r="G1253" s="55"/>
      <c r="H1253" s="55"/>
      <c r="I1253" s="55"/>
      <c r="J1253" s="65"/>
      <c r="K1253" s="65"/>
      <c r="L1253" s="65"/>
      <c r="M1253" s="65"/>
      <c r="N1253" s="65"/>
      <c r="O1253" s="65"/>
    </row>
    <row r="1254" spans="3:15" s="1" customFormat="1" x14ac:dyDescent="0.25">
      <c r="C1254" s="65"/>
      <c r="D1254" s="55"/>
      <c r="E1254" s="55"/>
      <c r="F1254" s="55"/>
      <c r="G1254" s="55"/>
      <c r="H1254" s="55"/>
      <c r="I1254" s="55"/>
      <c r="J1254" s="65"/>
      <c r="K1254" s="65"/>
      <c r="L1254" s="65"/>
      <c r="M1254" s="65"/>
      <c r="N1254" s="65"/>
      <c r="O1254" s="65"/>
    </row>
    <row r="1255" spans="3:15" s="1" customFormat="1" x14ac:dyDescent="0.25">
      <c r="C1255" s="65"/>
      <c r="D1255" s="55"/>
      <c r="E1255" s="55"/>
      <c r="F1255" s="55"/>
      <c r="G1255" s="55"/>
      <c r="H1255" s="55"/>
      <c r="I1255" s="55"/>
      <c r="J1255" s="65"/>
      <c r="K1255" s="65"/>
      <c r="L1255" s="65"/>
      <c r="M1255" s="65"/>
      <c r="N1255" s="65"/>
      <c r="O1255" s="65"/>
    </row>
    <row r="1256" spans="3:15" s="1" customFormat="1" x14ac:dyDescent="0.25">
      <c r="C1256" s="65"/>
      <c r="D1256" s="55"/>
      <c r="E1256" s="55"/>
      <c r="F1256" s="55"/>
      <c r="G1256" s="55"/>
      <c r="H1256" s="55"/>
      <c r="I1256" s="55"/>
      <c r="J1256" s="65"/>
      <c r="K1256" s="65"/>
      <c r="L1256" s="65"/>
      <c r="M1256" s="65"/>
      <c r="N1256" s="65"/>
      <c r="O1256" s="65"/>
    </row>
    <row r="1257" spans="3:15" s="1" customFormat="1" x14ac:dyDescent="0.25">
      <c r="C1257" s="65"/>
      <c r="D1257" s="55"/>
      <c r="E1257" s="55"/>
      <c r="F1257" s="55"/>
      <c r="G1257" s="55"/>
      <c r="H1257" s="55"/>
      <c r="I1257" s="55"/>
      <c r="J1257" s="65"/>
      <c r="K1257" s="65"/>
      <c r="L1257" s="65"/>
      <c r="M1257" s="65"/>
      <c r="N1257" s="65"/>
      <c r="O1257" s="65"/>
    </row>
    <row r="1258" spans="3:15" s="1" customFormat="1" x14ac:dyDescent="0.25">
      <c r="C1258" s="65"/>
      <c r="D1258" s="55"/>
      <c r="E1258" s="55"/>
      <c r="F1258" s="55"/>
      <c r="G1258" s="55"/>
      <c r="H1258" s="55"/>
      <c r="I1258" s="55"/>
      <c r="J1258" s="65"/>
      <c r="K1258" s="65"/>
      <c r="L1258" s="65"/>
      <c r="M1258" s="65"/>
      <c r="N1258" s="65"/>
      <c r="O1258" s="65"/>
    </row>
    <row r="1259" spans="3:15" s="1" customFormat="1" x14ac:dyDescent="0.25">
      <c r="C1259" s="65"/>
      <c r="D1259" s="55"/>
      <c r="E1259" s="55"/>
      <c r="F1259" s="55"/>
      <c r="G1259" s="55"/>
      <c r="H1259" s="55"/>
      <c r="I1259" s="55"/>
      <c r="J1259" s="65"/>
      <c r="K1259" s="65"/>
      <c r="L1259" s="65"/>
      <c r="M1259" s="65"/>
      <c r="N1259" s="65"/>
      <c r="O1259" s="65"/>
    </row>
    <row r="1260" spans="3:15" s="1" customFormat="1" x14ac:dyDescent="0.25">
      <c r="C1260" s="65"/>
      <c r="D1260" s="55"/>
      <c r="E1260" s="55"/>
      <c r="F1260" s="55"/>
      <c r="G1260" s="55"/>
      <c r="H1260" s="55"/>
      <c r="I1260" s="55"/>
      <c r="J1260" s="65"/>
      <c r="K1260" s="65"/>
      <c r="L1260" s="65"/>
      <c r="M1260" s="65"/>
      <c r="N1260" s="65"/>
      <c r="O1260" s="65"/>
    </row>
    <row r="1261" spans="3:15" s="1" customFormat="1" x14ac:dyDescent="0.25">
      <c r="C1261" s="65"/>
      <c r="D1261" s="55"/>
      <c r="E1261" s="55"/>
      <c r="F1261" s="55"/>
      <c r="G1261" s="55"/>
      <c r="H1261" s="55"/>
      <c r="I1261" s="55"/>
      <c r="J1261" s="65"/>
      <c r="K1261" s="65"/>
      <c r="L1261" s="65"/>
      <c r="M1261" s="65"/>
      <c r="N1261" s="65"/>
      <c r="O1261" s="65"/>
    </row>
    <row r="1262" spans="3:15" s="1" customFormat="1" x14ac:dyDescent="0.25">
      <c r="C1262" s="65"/>
      <c r="D1262" s="55"/>
      <c r="E1262" s="55"/>
      <c r="F1262" s="55"/>
      <c r="G1262" s="55"/>
      <c r="H1262" s="55"/>
      <c r="I1262" s="55"/>
      <c r="J1262" s="65"/>
      <c r="K1262" s="65"/>
      <c r="L1262" s="65"/>
      <c r="M1262" s="65"/>
      <c r="N1262" s="65"/>
      <c r="O1262" s="65"/>
    </row>
    <row r="1263" spans="3:15" s="1" customFormat="1" x14ac:dyDescent="0.25">
      <c r="C1263" s="65"/>
      <c r="D1263" s="55"/>
      <c r="E1263" s="55"/>
      <c r="F1263" s="55"/>
      <c r="G1263" s="55"/>
      <c r="H1263" s="55"/>
      <c r="I1263" s="55"/>
      <c r="J1263" s="65"/>
      <c r="K1263" s="65"/>
      <c r="L1263" s="65"/>
      <c r="M1263" s="65"/>
      <c r="N1263" s="65"/>
      <c r="O1263" s="65"/>
    </row>
    <row r="1264" spans="3:15" s="1" customFormat="1" x14ac:dyDescent="0.25">
      <c r="C1264" s="65"/>
      <c r="D1264" s="55"/>
      <c r="E1264" s="55"/>
      <c r="F1264" s="55"/>
      <c r="G1264" s="55"/>
      <c r="H1264" s="55"/>
      <c r="I1264" s="55"/>
      <c r="J1264" s="65"/>
      <c r="K1264" s="65"/>
      <c r="L1264" s="65"/>
      <c r="M1264" s="65"/>
      <c r="N1264" s="65"/>
      <c r="O1264" s="65"/>
    </row>
    <row r="1265" spans="3:15" s="1" customFormat="1" x14ac:dyDescent="0.25">
      <c r="C1265" s="65"/>
      <c r="D1265" s="55"/>
      <c r="E1265" s="55"/>
      <c r="F1265" s="55"/>
      <c r="G1265" s="55"/>
      <c r="H1265" s="55"/>
      <c r="I1265" s="55"/>
      <c r="J1265" s="65"/>
      <c r="K1265" s="65"/>
      <c r="L1265" s="65"/>
      <c r="M1265" s="65"/>
      <c r="N1265" s="65"/>
      <c r="O1265" s="65"/>
    </row>
    <row r="1266" spans="3:15" s="1" customFormat="1" x14ac:dyDescent="0.25">
      <c r="C1266" s="65"/>
      <c r="D1266" s="55"/>
      <c r="E1266" s="55"/>
      <c r="F1266" s="55"/>
      <c r="G1266" s="55"/>
      <c r="H1266" s="55"/>
      <c r="I1266" s="55"/>
      <c r="J1266" s="65"/>
      <c r="K1266" s="65"/>
      <c r="L1266" s="65"/>
      <c r="M1266" s="65"/>
      <c r="N1266" s="65"/>
      <c r="O1266" s="65"/>
    </row>
    <row r="1267" spans="3:15" s="1" customFormat="1" x14ac:dyDescent="0.25">
      <c r="C1267" s="65"/>
      <c r="D1267" s="55"/>
      <c r="E1267" s="55"/>
      <c r="F1267" s="55"/>
      <c r="G1267" s="55"/>
      <c r="H1267" s="55"/>
      <c r="I1267" s="55"/>
      <c r="J1267" s="65"/>
      <c r="K1267" s="65"/>
      <c r="L1267" s="65"/>
      <c r="M1267" s="65"/>
      <c r="N1267" s="65"/>
      <c r="O1267" s="65"/>
    </row>
    <row r="1268" spans="3:15" s="1" customFormat="1" x14ac:dyDescent="0.25">
      <c r="C1268" s="65"/>
      <c r="D1268" s="55"/>
      <c r="E1268" s="55"/>
      <c r="F1268" s="55"/>
      <c r="G1268" s="55"/>
      <c r="H1268" s="55"/>
      <c r="I1268" s="55"/>
      <c r="J1268" s="65"/>
      <c r="K1268" s="65"/>
      <c r="L1268" s="65"/>
      <c r="M1268" s="65"/>
      <c r="N1268" s="65"/>
      <c r="O1268" s="65"/>
    </row>
    <row r="1269" spans="3:15" s="1" customFormat="1" x14ac:dyDescent="0.25">
      <c r="C1269" s="65"/>
      <c r="D1269" s="55"/>
      <c r="E1269" s="55"/>
      <c r="F1269" s="55"/>
      <c r="G1269" s="55"/>
      <c r="H1269" s="55"/>
      <c r="I1269" s="55"/>
      <c r="J1269" s="65"/>
      <c r="K1269" s="65"/>
      <c r="L1269" s="65"/>
      <c r="M1269" s="65"/>
      <c r="N1269" s="65"/>
      <c r="O1269" s="65"/>
    </row>
    <row r="1270" spans="3:15" s="1" customFormat="1" x14ac:dyDescent="0.25">
      <c r="C1270" s="65"/>
      <c r="D1270" s="55"/>
      <c r="E1270" s="55"/>
      <c r="F1270" s="55"/>
      <c r="G1270" s="55"/>
      <c r="H1270" s="55"/>
      <c r="I1270" s="55"/>
      <c r="J1270" s="65"/>
      <c r="K1270" s="65"/>
      <c r="L1270" s="65"/>
      <c r="M1270" s="65"/>
      <c r="N1270" s="65"/>
      <c r="O1270" s="65"/>
    </row>
    <row r="1271" spans="3:15" s="1" customFormat="1" x14ac:dyDescent="0.25">
      <c r="C1271" s="65"/>
      <c r="D1271" s="55"/>
      <c r="E1271" s="55"/>
      <c r="F1271" s="55"/>
      <c r="G1271" s="55"/>
      <c r="H1271" s="55"/>
      <c r="I1271" s="55"/>
      <c r="J1271" s="65"/>
      <c r="K1271" s="65"/>
      <c r="L1271" s="65"/>
      <c r="M1271" s="65"/>
      <c r="N1271" s="65"/>
      <c r="O1271" s="65"/>
    </row>
    <row r="1272" spans="3:15" s="1" customFormat="1" x14ac:dyDescent="0.25">
      <c r="C1272" s="65"/>
      <c r="D1272" s="55"/>
      <c r="E1272" s="55"/>
      <c r="F1272" s="55"/>
      <c r="G1272" s="55"/>
      <c r="H1272" s="55"/>
      <c r="I1272" s="55"/>
      <c r="J1272" s="65"/>
      <c r="K1272" s="65"/>
      <c r="L1272" s="65"/>
      <c r="M1272" s="65"/>
      <c r="N1272" s="65"/>
      <c r="O1272" s="65"/>
    </row>
    <row r="1273" spans="3:15" s="1" customFormat="1" x14ac:dyDescent="0.25">
      <c r="C1273" s="65"/>
      <c r="D1273" s="55"/>
      <c r="E1273" s="55"/>
      <c r="F1273" s="55"/>
      <c r="G1273" s="55"/>
      <c r="H1273" s="55"/>
      <c r="I1273" s="55"/>
      <c r="J1273" s="65"/>
      <c r="K1273" s="65"/>
      <c r="L1273" s="65"/>
      <c r="M1273" s="65"/>
      <c r="N1273" s="65"/>
      <c r="O1273" s="65"/>
    </row>
    <row r="1274" spans="3:15" s="1" customFormat="1" x14ac:dyDescent="0.25">
      <c r="C1274" s="65"/>
      <c r="D1274" s="55"/>
      <c r="E1274" s="55"/>
      <c r="F1274" s="55"/>
      <c r="G1274" s="55"/>
      <c r="H1274" s="55"/>
      <c r="I1274" s="55"/>
      <c r="J1274" s="65"/>
      <c r="K1274" s="65"/>
      <c r="L1274" s="65"/>
      <c r="M1274" s="65"/>
      <c r="N1274" s="65"/>
      <c r="O1274" s="65"/>
    </row>
    <row r="1275" spans="3:15" s="1" customFormat="1" x14ac:dyDescent="0.25">
      <c r="C1275" s="65"/>
      <c r="D1275" s="55"/>
      <c r="E1275" s="55"/>
      <c r="F1275" s="55"/>
      <c r="G1275" s="55"/>
      <c r="H1275" s="55"/>
      <c r="I1275" s="55"/>
      <c r="J1275" s="65"/>
      <c r="K1275" s="65"/>
      <c r="L1275" s="65"/>
      <c r="M1275" s="65"/>
      <c r="N1275" s="65"/>
      <c r="O1275" s="65"/>
    </row>
    <row r="1276" spans="3:15" s="1" customFormat="1" x14ac:dyDescent="0.25">
      <c r="C1276" s="65"/>
      <c r="D1276" s="55"/>
      <c r="E1276" s="55"/>
      <c r="F1276" s="55"/>
      <c r="G1276" s="55"/>
      <c r="H1276" s="55"/>
      <c r="I1276" s="55"/>
      <c r="J1276" s="65"/>
      <c r="K1276" s="65"/>
      <c r="L1276" s="65"/>
      <c r="M1276" s="65"/>
      <c r="N1276" s="65"/>
      <c r="O1276" s="65"/>
    </row>
    <row r="1277" spans="3:15" s="1" customFormat="1" x14ac:dyDescent="0.25">
      <c r="C1277" s="65"/>
      <c r="D1277" s="55"/>
      <c r="E1277" s="55"/>
      <c r="F1277" s="55"/>
      <c r="G1277" s="55"/>
      <c r="H1277" s="55"/>
      <c r="I1277" s="55"/>
      <c r="J1277" s="65"/>
      <c r="K1277" s="65"/>
      <c r="L1277" s="65"/>
      <c r="M1277" s="65"/>
      <c r="N1277" s="65"/>
      <c r="O1277" s="65"/>
    </row>
    <row r="1278" spans="3:15" s="1" customFormat="1" x14ac:dyDescent="0.25">
      <c r="C1278" s="65"/>
      <c r="D1278" s="55"/>
      <c r="E1278" s="55"/>
      <c r="F1278" s="55"/>
      <c r="G1278" s="55"/>
      <c r="H1278" s="55"/>
      <c r="I1278" s="55"/>
      <c r="J1278" s="65"/>
      <c r="K1278" s="65"/>
      <c r="L1278" s="65"/>
      <c r="M1278" s="65"/>
      <c r="N1278" s="65"/>
      <c r="O1278" s="65"/>
    </row>
    <row r="1279" spans="3:15" s="1" customFormat="1" x14ac:dyDescent="0.25">
      <c r="C1279" s="65"/>
      <c r="D1279" s="55"/>
      <c r="E1279" s="55"/>
      <c r="F1279" s="55"/>
      <c r="G1279" s="55"/>
      <c r="H1279" s="55"/>
      <c r="I1279" s="55"/>
      <c r="J1279" s="65"/>
      <c r="K1279" s="65"/>
      <c r="L1279" s="65"/>
      <c r="M1279" s="65"/>
      <c r="N1279" s="65"/>
      <c r="O1279" s="65"/>
    </row>
    <row r="1280" spans="3:15" s="1" customFormat="1" x14ac:dyDescent="0.25">
      <c r="C1280" s="65"/>
      <c r="D1280" s="55"/>
      <c r="E1280" s="55"/>
      <c r="F1280" s="55"/>
      <c r="G1280" s="55"/>
      <c r="H1280" s="55"/>
      <c r="I1280" s="55"/>
      <c r="J1280" s="65"/>
      <c r="K1280" s="65"/>
      <c r="L1280" s="65"/>
      <c r="M1280" s="65"/>
      <c r="N1280" s="65"/>
      <c r="O1280" s="65"/>
    </row>
    <row r="1281" spans="3:15" s="1" customFormat="1" x14ac:dyDescent="0.25">
      <c r="C1281" s="65"/>
      <c r="D1281" s="55"/>
      <c r="E1281" s="55"/>
      <c r="F1281" s="55"/>
      <c r="G1281" s="55"/>
      <c r="H1281" s="55"/>
      <c r="I1281" s="55"/>
      <c r="J1281" s="65"/>
      <c r="K1281" s="65"/>
      <c r="L1281" s="65"/>
      <c r="M1281" s="65"/>
      <c r="N1281" s="65"/>
      <c r="O1281" s="65"/>
    </row>
    <row r="1282" spans="3:15" s="1" customFormat="1" x14ac:dyDescent="0.25">
      <c r="C1282" s="65"/>
      <c r="D1282" s="55"/>
      <c r="E1282" s="55"/>
      <c r="F1282" s="55"/>
      <c r="G1282" s="55"/>
      <c r="H1282" s="55"/>
      <c r="I1282" s="55"/>
      <c r="J1282" s="65"/>
      <c r="K1282" s="65"/>
      <c r="L1282" s="65"/>
      <c r="M1282" s="65"/>
      <c r="N1282" s="65"/>
      <c r="O1282" s="65"/>
    </row>
    <row r="1283" spans="3:15" s="1" customFormat="1" x14ac:dyDescent="0.25">
      <c r="C1283" s="65"/>
      <c r="D1283" s="55"/>
      <c r="E1283" s="55"/>
      <c r="F1283" s="55"/>
      <c r="G1283" s="55"/>
      <c r="H1283" s="55"/>
      <c r="I1283" s="55"/>
      <c r="J1283" s="65"/>
      <c r="K1283" s="65"/>
      <c r="L1283" s="65"/>
      <c r="M1283" s="65"/>
      <c r="N1283" s="65"/>
      <c r="O1283" s="65"/>
    </row>
    <row r="1284" spans="3:15" s="1" customFormat="1" x14ac:dyDescent="0.25">
      <c r="C1284" s="65"/>
      <c r="D1284" s="55"/>
      <c r="E1284" s="55"/>
      <c r="F1284" s="55"/>
      <c r="G1284" s="55"/>
      <c r="H1284" s="55"/>
      <c r="I1284" s="55"/>
      <c r="J1284" s="65"/>
      <c r="K1284" s="65"/>
      <c r="L1284" s="65"/>
      <c r="M1284" s="65"/>
      <c r="N1284" s="65"/>
      <c r="O1284" s="65"/>
    </row>
    <row r="1285" spans="3:15" s="1" customFormat="1" x14ac:dyDescent="0.25">
      <c r="C1285" s="65"/>
      <c r="D1285" s="55"/>
      <c r="E1285" s="55"/>
      <c r="F1285" s="55"/>
      <c r="G1285" s="55"/>
      <c r="H1285" s="55"/>
      <c r="I1285" s="55"/>
      <c r="J1285" s="65"/>
      <c r="K1285" s="65"/>
      <c r="L1285" s="65"/>
      <c r="M1285" s="65"/>
      <c r="N1285" s="65"/>
      <c r="O1285" s="65"/>
    </row>
    <row r="1286" spans="3:15" s="1" customFormat="1" x14ac:dyDescent="0.25">
      <c r="C1286" s="65"/>
      <c r="D1286" s="55"/>
      <c r="E1286" s="55"/>
      <c r="F1286" s="55"/>
      <c r="G1286" s="55"/>
      <c r="H1286" s="55"/>
      <c r="I1286" s="55"/>
      <c r="J1286" s="65"/>
      <c r="K1286" s="65"/>
      <c r="L1286" s="65"/>
      <c r="M1286" s="65"/>
      <c r="N1286" s="65"/>
      <c r="O1286" s="65"/>
    </row>
    <row r="1287" spans="3:15" s="1" customFormat="1" x14ac:dyDescent="0.25">
      <c r="C1287" s="65"/>
      <c r="D1287" s="55"/>
      <c r="E1287" s="55"/>
      <c r="F1287" s="55"/>
      <c r="G1287" s="55"/>
      <c r="H1287" s="55"/>
      <c r="I1287" s="55"/>
      <c r="J1287" s="65"/>
      <c r="K1287" s="65"/>
      <c r="L1287" s="65"/>
      <c r="M1287" s="65"/>
      <c r="N1287" s="65"/>
      <c r="O1287" s="65"/>
    </row>
    <row r="1288" spans="3:15" s="1" customFormat="1" x14ac:dyDescent="0.25">
      <c r="C1288" s="65"/>
      <c r="D1288" s="55"/>
      <c r="E1288" s="55"/>
      <c r="F1288" s="55"/>
      <c r="G1288" s="55"/>
      <c r="H1288" s="55"/>
      <c r="I1288" s="55"/>
      <c r="J1288" s="65"/>
      <c r="K1288" s="65"/>
      <c r="L1288" s="65"/>
      <c r="M1288" s="65"/>
      <c r="N1288" s="65"/>
      <c r="O1288" s="65"/>
    </row>
    <row r="1289" spans="3:15" s="1" customFormat="1" x14ac:dyDescent="0.25">
      <c r="C1289" s="65"/>
      <c r="D1289" s="55"/>
      <c r="E1289" s="55"/>
      <c r="F1289" s="55"/>
      <c r="G1289" s="55"/>
      <c r="H1289" s="55"/>
      <c r="I1289" s="55"/>
      <c r="J1289" s="65"/>
      <c r="K1289" s="65"/>
      <c r="L1289" s="65"/>
      <c r="M1289" s="65"/>
      <c r="N1289" s="65"/>
      <c r="O1289" s="65"/>
    </row>
    <row r="1290" spans="3:15" s="1" customFormat="1" x14ac:dyDescent="0.25">
      <c r="C1290" s="65"/>
      <c r="D1290" s="55"/>
      <c r="E1290" s="55"/>
      <c r="F1290" s="55"/>
      <c r="G1290" s="55"/>
      <c r="H1290" s="55"/>
      <c r="I1290" s="55"/>
      <c r="J1290" s="65"/>
      <c r="K1290" s="65"/>
      <c r="L1290" s="65"/>
      <c r="M1290" s="65"/>
      <c r="N1290" s="65"/>
      <c r="O1290" s="65"/>
    </row>
    <row r="1291" spans="3:15" s="1" customFormat="1" x14ac:dyDescent="0.25">
      <c r="C1291" s="65"/>
      <c r="D1291" s="55"/>
      <c r="E1291" s="55"/>
      <c r="F1291" s="55"/>
      <c r="G1291" s="55"/>
      <c r="H1291" s="55"/>
      <c r="I1291" s="55"/>
      <c r="J1291" s="65"/>
      <c r="K1291" s="65"/>
      <c r="L1291" s="65"/>
      <c r="M1291" s="65"/>
      <c r="N1291" s="65"/>
      <c r="O1291" s="65"/>
    </row>
    <row r="1292" spans="3:15" s="1" customFormat="1" x14ac:dyDescent="0.25">
      <c r="C1292" s="65"/>
      <c r="D1292" s="55"/>
      <c r="E1292" s="55"/>
      <c r="F1292" s="55"/>
      <c r="G1292" s="55"/>
      <c r="H1292" s="55"/>
      <c r="I1292" s="55"/>
      <c r="J1292" s="65"/>
      <c r="K1292" s="65"/>
      <c r="L1292" s="65"/>
      <c r="M1292" s="65"/>
      <c r="N1292" s="65"/>
      <c r="O1292" s="65"/>
    </row>
    <row r="1293" spans="3:15" s="1" customFormat="1" x14ac:dyDescent="0.25">
      <c r="C1293" s="65"/>
      <c r="D1293" s="55"/>
      <c r="E1293" s="55"/>
      <c r="F1293" s="55"/>
      <c r="G1293" s="55"/>
      <c r="H1293" s="55"/>
      <c r="I1293" s="55"/>
      <c r="J1293" s="65"/>
      <c r="K1293" s="65"/>
      <c r="L1293" s="65"/>
      <c r="M1293" s="65"/>
      <c r="N1293" s="65"/>
      <c r="O1293" s="65"/>
    </row>
    <row r="1294" spans="3:15" s="1" customFormat="1" x14ac:dyDescent="0.25">
      <c r="C1294" s="65"/>
      <c r="D1294" s="55"/>
      <c r="E1294" s="55"/>
      <c r="F1294" s="55"/>
      <c r="G1294" s="55"/>
      <c r="H1294" s="55"/>
      <c r="I1294" s="55"/>
      <c r="J1294" s="65"/>
      <c r="K1294" s="65"/>
      <c r="L1294" s="65"/>
      <c r="M1294" s="65"/>
      <c r="N1294" s="65"/>
      <c r="O1294" s="65"/>
    </row>
    <row r="1295" spans="3:15" s="1" customFormat="1" x14ac:dyDescent="0.25">
      <c r="C1295" s="65"/>
      <c r="D1295" s="55"/>
      <c r="E1295" s="55"/>
      <c r="F1295" s="55"/>
      <c r="G1295" s="55"/>
      <c r="H1295" s="55"/>
      <c r="I1295" s="55"/>
      <c r="J1295" s="65"/>
      <c r="K1295" s="65"/>
      <c r="L1295" s="65"/>
      <c r="M1295" s="65"/>
      <c r="N1295" s="65"/>
      <c r="O1295" s="65"/>
    </row>
    <row r="1296" spans="3:15" s="1" customFormat="1" x14ac:dyDescent="0.25">
      <c r="C1296" s="65"/>
      <c r="D1296" s="55"/>
      <c r="E1296" s="55"/>
      <c r="F1296" s="55"/>
      <c r="G1296" s="55"/>
      <c r="H1296" s="55"/>
      <c r="I1296" s="55"/>
      <c r="J1296" s="65"/>
      <c r="K1296" s="65"/>
      <c r="L1296" s="65"/>
      <c r="M1296" s="65"/>
      <c r="N1296" s="65"/>
      <c r="O1296" s="65"/>
    </row>
    <row r="1297" spans="3:15" s="1" customFormat="1" x14ac:dyDescent="0.25">
      <c r="C1297" s="65"/>
      <c r="D1297" s="55"/>
      <c r="E1297" s="55"/>
      <c r="F1297" s="55"/>
      <c r="G1297" s="55"/>
      <c r="H1297" s="55"/>
      <c r="I1297" s="55"/>
      <c r="J1297" s="65"/>
      <c r="K1297" s="65"/>
      <c r="L1297" s="65"/>
      <c r="M1297" s="65"/>
      <c r="N1297" s="65"/>
      <c r="O1297" s="65"/>
    </row>
    <row r="1298" spans="3:15" s="1" customFormat="1" x14ac:dyDescent="0.25">
      <c r="C1298" s="65"/>
      <c r="D1298" s="55"/>
      <c r="E1298" s="55"/>
      <c r="F1298" s="55"/>
      <c r="G1298" s="55"/>
      <c r="H1298" s="55"/>
      <c r="I1298" s="55"/>
      <c r="J1298" s="65"/>
      <c r="K1298" s="65"/>
      <c r="L1298" s="65"/>
      <c r="M1298" s="65"/>
      <c r="N1298" s="65"/>
      <c r="O1298" s="65"/>
    </row>
    <row r="1299" spans="3:15" s="1" customFormat="1" x14ac:dyDescent="0.25">
      <c r="C1299" s="65"/>
      <c r="D1299" s="55"/>
      <c r="E1299" s="55"/>
      <c r="F1299" s="55"/>
      <c r="G1299" s="55"/>
      <c r="H1299" s="55"/>
      <c r="I1299" s="55"/>
      <c r="J1299" s="65"/>
      <c r="K1299" s="65"/>
      <c r="L1299" s="65"/>
      <c r="M1299" s="65"/>
      <c r="N1299" s="65"/>
      <c r="O1299" s="65"/>
    </row>
    <row r="1300" spans="3:15" s="1" customFormat="1" x14ac:dyDescent="0.25">
      <c r="C1300" s="65"/>
      <c r="D1300" s="55"/>
      <c r="E1300" s="55"/>
      <c r="F1300" s="55"/>
      <c r="G1300" s="55"/>
      <c r="H1300" s="55"/>
      <c r="I1300" s="55"/>
      <c r="J1300" s="65"/>
      <c r="K1300" s="65"/>
      <c r="L1300" s="65"/>
      <c r="M1300" s="65"/>
      <c r="N1300" s="65"/>
      <c r="O1300" s="65"/>
    </row>
    <row r="1301" spans="3:15" s="1" customFormat="1" x14ac:dyDescent="0.25">
      <c r="C1301" s="65"/>
      <c r="D1301" s="55"/>
      <c r="E1301" s="55"/>
      <c r="F1301" s="55"/>
      <c r="G1301" s="55"/>
      <c r="H1301" s="55"/>
      <c r="I1301" s="55"/>
      <c r="J1301" s="65"/>
      <c r="K1301" s="65"/>
      <c r="L1301" s="65"/>
      <c r="M1301" s="65"/>
      <c r="N1301" s="65"/>
      <c r="O1301" s="65"/>
    </row>
    <row r="1302" spans="3:15" s="1" customFormat="1" x14ac:dyDescent="0.25">
      <c r="C1302" s="65"/>
      <c r="D1302" s="55"/>
      <c r="E1302" s="55"/>
      <c r="F1302" s="55"/>
      <c r="G1302" s="55"/>
      <c r="H1302" s="55"/>
      <c r="I1302" s="55"/>
      <c r="J1302" s="65"/>
      <c r="K1302" s="65"/>
      <c r="L1302" s="65"/>
      <c r="M1302" s="65"/>
      <c r="N1302" s="65"/>
      <c r="O1302" s="65"/>
    </row>
    <row r="1303" spans="3:15" s="1" customFormat="1" x14ac:dyDescent="0.25">
      <c r="C1303" s="65"/>
      <c r="D1303" s="55"/>
      <c r="E1303" s="55"/>
      <c r="F1303" s="55"/>
      <c r="G1303" s="55"/>
      <c r="H1303" s="55"/>
      <c r="I1303" s="55"/>
      <c r="J1303" s="65"/>
      <c r="K1303" s="65"/>
      <c r="L1303" s="65"/>
      <c r="M1303" s="65"/>
      <c r="N1303" s="65"/>
      <c r="O1303" s="65"/>
    </row>
    <row r="1304" spans="3:15" s="1" customFormat="1" x14ac:dyDescent="0.25">
      <c r="C1304" s="65"/>
      <c r="D1304" s="55"/>
      <c r="E1304" s="55"/>
      <c r="F1304" s="55"/>
      <c r="G1304" s="55"/>
      <c r="H1304" s="55"/>
      <c r="I1304" s="55"/>
      <c r="J1304" s="65"/>
      <c r="K1304" s="65"/>
      <c r="L1304" s="65"/>
      <c r="M1304" s="65"/>
      <c r="N1304" s="65"/>
      <c r="O1304" s="65"/>
    </row>
    <row r="1305" spans="3:15" s="1" customFormat="1" x14ac:dyDescent="0.25">
      <c r="C1305" s="65"/>
      <c r="D1305" s="55"/>
      <c r="E1305" s="55"/>
      <c r="F1305" s="55"/>
      <c r="G1305" s="55"/>
      <c r="H1305" s="55"/>
      <c r="I1305" s="55"/>
      <c r="J1305" s="65"/>
      <c r="K1305" s="65"/>
      <c r="L1305" s="65"/>
      <c r="M1305" s="65"/>
      <c r="N1305" s="65"/>
      <c r="O1305" s="65"/>
    </row>
    <row r="1306" spans="3:15" s="1" customFormat="1" x14ac:dyDescent="0.25">
      <c r="C1306" s="65"/>
      <c r="D1306" s="55"/>
      <c r="E1306" s="55"/>
      <c r="F1306" s="55"/>
      <c r="G1306" s="55"/>
      <c r="H1306" s="55"/>
      <c r="I1306" s="55"/>
      <c r="J1306" s="65"/>
      <c r="K1306" s="65"/>
      <c r="L1306" s="65"/>
      <c r="M1306" s="65"/>
      <c r="N1306" s="65"/>
      <c r="O1306" s="65"/>
    </row>
    <row r="1307" spans="3:15" s="1" customFormat="1" x14ac:dyDescent="0.25">
      <c r="C1307" s="65"/>
      <c r="D1307" s="55"/>
      <c r="E1307" s="55"/>
      <c r="F1307" s="55"/>
      <c r="G1307" s="55"/>
      <c r="H1307" s="55"/>
      <c r="I1307" s="55"/>
      <c r="J1307" s="65"/>
      <c r="K1307" s="65"/>
      <c r="L1307" s="65"/>
      <c r="M1307" s="65"/>
      <c r="N1307" s="65"/>
      <c r="O1307" s="65"/>
    </row>
    <row r="1308" spans="3:15" s="1" customFormat="1" x14ac:dyDescent="0.25">
      <c r="C1308" s="65"/>
      <c r="D1308" s="55"/>
      <c r="E1308" s="55"/>
      <c r="F1308" s="55"/>
      <c r="G1308" s="55"/>
      <c r="H1308" s="55"/>
      <c r="I1308" s="55"/>
      <c r="J1308" s="65"/>
      <c r="K1308" s="65"/>
      <c r="L1308" s="65"/>
      <c r="M1308" s="65"/>
      <c r="N1308" s="65"/>
      <c r="O1308" s="65"/>
    </row>
    <row r="1309" spans="3:15" s="1" customFormat="1" x14ac:dyDescent="0.25">
      <c r="C1309" s="65"/>
      <c r="D1309" s="55"/>
      <c r="E1309" s="55"/>
      <c r="F1309" s="55"/>
      <c r="G1309" s="55"/>
      <c r="H1309" s="55"/>
      <c r="I1309" s="55"/>
      <c r="J1309" s="65"/>
      <c r="K1309" s="65"/>
      <c r="L1309" s="65"/>
      <c r="M1309" s="65"/>
      <c r="N1309" s="65"/>
      <c r="O1309" s="65"/>
    </row>
    <row r="1310" spans="3:15" s="1" customFormat="1" x14ac:dyDescent="0.25">
      <c r="C1310" s="65"/>
      <c r="D1310" s="55"/>
      <c r="E1310" s="55"/>
      <c r="F1310" s="55"/>
      <c r="G1310" s="55"/>
      <c r="H1310" s="55"/>
      <c r="I1310" s="55"/>
      <c r="J1310" s="65"/>
      <c r="K1310" s="65"/>
      <c r="L1310" s="65"/>
      <c r="M1310" s="65"/>
      <c r="N1310" s="65"/>
      <c r="O1310" s="65"/>
    </row>
    <row r="1311" spans="3:15" s="1" customFormat="1" x14ac:dyDescent="0.25">
      <c r="C1311" s="65"/>
      <c r="D1311" s="55"/>
      <c r="E1311" s="55"/>
      <c r="F1311" s="55"/>
      <c r="G1311" s="55"/>
      <c r="H1311" s="55"/>
      <c r="I1311" s="55"/>
      <c r="J1311" s="65"/>
      <c r="K1311" s="65"/>
      <c r="L1311" s="65"/>
      <c r="M1311" s="65"/>
      <c r="N1311" s="65"/>
      <c r="O1311" s="65"/>
    </row>
    <row r="1312" spans="3:15" s="1" customFormat="1" x14ac:dyDescent="0.25">
      <c r="C1312" s="65"/>
      <c r="D1312" s="55"/>
      <c r="E1312" s="55"/>
      <c r="F1312" s="55"/>
      <c r="G1312" s="55"/>
      <c r="H1312" s="55"/>
      <c r="I1312" s="55"/>
      <c r="J1312" s="65"/>
      <c r="K1312" s="65"/>
      <c r="L1312" s="65"/>
      <c r="M1312" s="65"/>
      <c r="N1312" s="65"/>
      <c r="O1312" s="65"/>
    </row>
    <row r="1313" spans="3:15" s="1" customFormat="1" x14ac:dyDescent="0.25">
      <c r="C1313" s="65"/>
      <c r="D1313" s="55"/>
      <c r="E1313" s="55"/>
      <c r="F1313" s="55"/>
      <c r="G1313" s="55"/>
      <c r="H1313" s="55"/>
      <c r="I1313" s="55"/>
      <c r="J1313" s="65"/>
      <c r="K1313" s="65"/>
      <c r="L1313" s="65"/>
      <c r="M1313" s="65"/>
      <c r="N1313" s="65"/>
      <c r="O1313" s="65"/>
    </row>
    <row r="1314" spans="3:15" s="1" customFormat="1" x14ac:dyDescent="0.25">
      <c r="C1314" s="65"/>
      <c r="D1314" s="55"/>
      <c r="E1314" s="55"/>
      <c r="F1314" s="55"/>
      <c r="G1314" s="55"/>
      <c r="H1314" s="55"/>
      <c r="I1314" s="55"/>
      <c r="J1314" s="65"/>
      <c r="K1314" s="65"/>
      <c r="L1314" s="65"/>
      <c r="M1314" s="65"/>
      <c r="N1314" s="65"/>
      <c r="O1314" s="65"/>
    </row>
    <row r="1315" spans="3:15" s="1" customFormat="1" x14ac:dyDescent="0.25">
      <c r="C1315" s="65"/>
      <c r="D1315" s="55"/>
      <c r="E1315" s="55"/>
      <c r="F1315" s="55"/>
      <c r="G1315" s="55"/>
      <c r="H1315" s="55"/>
      <c r="I1315" s="55"/>
      <c r="J1315" s="65"/>
      <c r="K1315" s="65"/>
      <c r="L1315" s="65"/>
      <c r="M1315" s="65"/>
      <c r="N1315" s="65"/>
      <c r="O1315" s="65"/>
    </row>
    <row r="1316" spans="3:15" s="1" customFormat="1" x14ac:dyDescent="0.25">
      <c r="C1316" s="65"/>
      <c r="D1316" s="55"/>
      <c r="E1316" s="55"/>
      <c r="F1316" s="55"/>
      <c r="G1316" s="55"/>
      <c r="H1316" s="55"/>
      <c r="I1316" s="55"/>
      <c r="J1316" s="65"/>
      <c r="K1316" s="65"/>
      <c r="L1316" s="65"/>
      <c r="M1316" s="65"/>
      <c r="N1316" s="65"/>
      <c r="O1316" s="65"/>
    </row>
    <row r="1317" spans="3:15" s="1" customFormat="1" x14ac:dyDescent="0.25">
      <c r="C1317" s="65"/>
      <c r="D1317" s="55"/>
      <c r="E1317" s="55"/>
      <c r="F1317" s="55"/>
      <c r="G1317" s="55"/>
      <c r="H1317" s="55"/>
      <c r="I1317" s="55"/>
      <c r="J1317" s="65"/>
      <c r="K1317" s="65"/>
      <c r="L1317" s="65"/>
      <c r="M1317" s="65"/>
      <c r="N1317" s="65"/>
      <c r="O1317" s="65"/>
    </row>
    <row r="1318" spans="3:15" s="1" customFormat="1" x14ac:dyDescent="0.25">
      <c r="C1318" s="65"/>
      <c r="D1318" s="55"/>
      <c r="E1318" s="55"/>
      <c r="F1318" s="55"/>
      <c r="G1318" s="55"/>
      <c r="H1318" s="55"/>
      <c r="I1318" s="55"/>
      <c r="J1318" s="65"/>
      <c r="K1318" s="65"/>
      <c r="L1318" s="65"/>
      <c r="M1318" s="65"/>
      <c r="N1318" s="65"/>
      <c r="O1318" s="65"/>
    </row>
    <row r="1319" spans="3:15" s="1" customFormat="1" x14ac:dyDescent="0.25">
      <c r="C1319" s="65"/>
      <c r="D1319" s="55"/>
      <c r="E1319" s="55"/>
      <c r="F1319" s="55"/>
      <c r="G1319" s="55"/>
      <c r="H1319" s="55"/>
      <c r="I1319" s="55"/>
      <c r="J1319" s="65"/>
      <c r="K1319" s="65"/>
      <c r="L1319" s="65"/>
      <c r="M1319" s="65"/>
      <c r="N1319" s="65"/>
      <c r="O1319" s="65"/>
    </row>
    <row r="1320" spans="3:15" s="1" customFormat="1" x14ac:dyDescent="0.25">
      <c r="C1320" s="65"/>
      <c r="D1320" s="55"/>
      <c r="E1320" s="55"/>
      <c r="F1320" s="55"/>
      <c r="G1320" s="55"/>
      <c r="H1320" s="55"/>
      <c r="I1320" s="55"/>
      <c r="J1320" s="65"/>
      <c r="K1320" s="65"/>
      <c r="L1320" s="65"/>
      <c r="M1320" s="65"/>
      <c r="N1320" s="65"/>
      <c r="O1320" s="65"/>
    </row>
    <row r="1321" spans="3:15" s="1" customFormat="1" x14ac:dyDescent="0.25">
      <c r="C1321" s="65"/>
      <c r="D1321" s="55"/>
      <c r="E1321" s="55"/>
      <c r="F1321" s="55"/>
      <c r="G1321" s="55"/>
      <c r="H1321" s="55"/>
      <c r="I1321" s="55"/>
      <c r="J1321" s="65"/>
      <c r="K1321" s="65"/>
      <c r="L1321" s="65"/>
      <c r="M1321" s="65"/>
      <c r="N1321" s="65"/>
      <c r="O1321" s="65"/>
    </row>
    <row r="1322" spans="3:15" s="1" customFormat="1" x14ac:dyDescent="0.25">
      <c r="C1322" s="65"/>
      <c r="D1322" s="55"/>
      <c r="E1322" s="55"/>
      <c r="F1322" s="55"/>
      <c r="G1322" s="55"/>
      <c r="H1322" s="55"/>
      <c r="I1322" s="55"/>
      <c r="J1322" s="65"/>
      <c r="K1322" s="65"/>
      <c r="L1322" s="65"/>
      <c r="M1322" s="65"/>
      <c r="N1322" s="65"/>
      <c r="O1322" s="65"/>
    </row>
    <row r="1323" spans="3:15" s="1" customFormat="1" x14ac:dyDescent="0.25">
      <c r="C1323" s="65"/>
      <c r="D1323" s="55"/>
      <c r="E1323" s="55"/>
      <c r="F1323" s="55"/>
      <c r="G1323" s="55"/>
      <c r="H1323" s="55"/>
      <c r="I1323" s="55"/>
      <c r="J1323" s="65"/>
      <c r="K1323" s="65"/>
      <c r="L1323" s="65"/>
      <c r="M1323" s="65"/>
      <c r="N1323" s="65"/>
      <c r="O1323" s="65"/>
    </row>
    <row r="1324" spans="3:15" s="1" customFormat="1" x14ac:dyDescent="0.25">
      <c r="C1324" s="65"/>
      <c r="D1324" s="55"/>
      <c r="E1324" s="55"/>
      <c r="F1324" s="55"/>
      <c r="G1324" s="55"/>
      <c r="H1324" s="55"/>
      <c r="I1324" s="55"/>
      <c r="J1324" s="65"/>
      <c r="K1324" s="65"/>
      <c r="L1324" s="65"/>
      <c r="M1324" s="65"/>
      <c r="N1324" s="65"/>
      <c r="O1324" s="65"/>
    </row>
    <row r="1325" spans="3:15" s="1" customFormat="1" x14ac:dyDescent="0.25">
      <c r="C1325" s="65"/>
      <c r="D1325" s="55"/>
      <c r="E1325" s="55"/>
      <c r="F1325" s="55"/>
      <c r="G1325" s="55"/>
      <c r="H1325" s="55"/>
      <c r="I1325" s="55"/>
      <c r="J1325" s="65"/>
      <c r="K1325" s="65"/>
      <c r="L1325" s="65"/>
      <c r="M1325" s="65"/>
      <c r="N1325" s="65"/>
      <c r="O1325" s="65"/>
    </row>
    <row r="1326" spans="3:15" s="1" customFormat="1" x14ac:dyDescent="0.25">
      <c r="C1326" s="65"/>
      <c r="D1326" s="55"/>
      <c r="E1326" s="55"/>
      <c r="F1326" s="55"/>
      <c r="G1326" s="55"/>
      <c r="H1326" s="55"/>
      <c r="I1326" s="55"/>
      <c r="J1326" s="65"/>
      <c r="K1326" s="65"/>
      <c r="L1326" s="65"/>
      <c r="M1326" s="65"/>
      <c r="N1326" s="65"/>
      <c r="O1326" s="65"/>
    </row>
    <row r="1327" spans="3:15" s="1" customFormat="1" x14ac:dyDescent="0.25">
      <c r="C1327" s="65"/>
      <c r="D1327" s="55"/>
      <c r="E1327" s="55"/>
      <c r="F1327" s="55"/>
      <c r="G1327" s="55"/>
      <c r="H1327" s="55"/>
      <c r="I1327" s="55"/>
      <c r="J1327" s="65"/>
      <c r="K1327" s="65"/>
      <c r="L1327" s="65"/>
      <c r="M1327" s="65"/>
      <c r="N1327" s="65"/>
      <c r="O1327" s="65"/>
    </row>
    <row r="1328" spans="3:15" s="1" customFormat="1" x14ac:dyDescent="0.25">
      <c r="C1328" s="65"/>
      <c r="D1328" s="55"/>
      <c r="E1328" s="55"/>
      <c r="F1328" s="55"/>
      <c r="G1328" s="55"/>
      <c r="H1328" s="55"/>
      <c r="I1328" s="55"/>
      <c r="J1328" s="65"/>
      <c r="K1328" s="65"/>
      <c r="L1328" s="65"/>
      <c r="M1328" s="65"/>
      <c r="N1328" s="65"/>
      <c r="O1328" s="65"/>
    </row>
    <row r="1329" spans="3:15" s="1" customFormat="1" x14ac:dyDescent="0.25">
      <c r="C1329" s="65"/>
      <c r="D1329" s="55"/>
      <c r="E1329" s="55"/>
      <c r="F1329" s="55"/>
      <c r="G1329" s="55"/>
      <c r="H1329" s="55"/>
      <c r="I1329" s="55"/>
      <c r="J1329" s="65"/>
      <c r="K1329" s="65"/>
      <c r="L1329" s="65"/>
      <c r="M1329" s="65"/>
      <c r="N1329" s="65"/>
      <c r="O1329" s="65"/>
    </row>
    <row r="1330" spans="3:15" s="1" customFormat="1" x14ac:dyDescent="0.25">
      <c r="C1330" s="65"/>
      <c r="D1330" s="55"/>
      <c r="E1330" s="55"/>
      <c r="F1330" s="55"/>
      <c r="G1330" s="55"/>
      <c r="H1330" s="55"/>
      <c r="I1330" s="55"/>
      <c r="J1330" s="65"/>
      <c r="K1330" s="65"/>
      <c r="L1330" s="65"/>
      <c r="M1330" s="65"/>
      <c r="N1330" s="65"/>
      <c r="O1330" s="65"/>
    </row>
    <row r="1331" spans="3:15" s="1" customFormat="1" x14ac:dyDescent="0.25">
      <c r="C1331" s="65"/>
      <c r="D1331" s="55"/>
      <c r="E1331" s="55"/>
      <c r="F1331" s="55"/>
      <c r="G1331" s="55"/>
      <c r="H1331" s="55"/>
      <c r="I1331" s="55"/>
      <c r="J1331" s="65"/>
      <c r="K1331" s="65"/>
      <c r="L1331" s="65"/>
      <c r="M1331" s="65"/>
      <c r="N1331" s="65"/>
      <c r="O1331" s="65"/>
    </row>
    <row r="1332" spans="3:15" s="1" customFormat="1" x14ac:dyDescent="0.25">
      <c r="C1332" s="65"/>
      <c r="D1332" s="55"/>
      <c r="E1332" s="55"/>
      <c r="F1332" s="55"/>
      <c r="G1332" s="55"/>
      <c r="H1332" s="55"/>
      <c r="I1332" s="55"/>
      <c r="J1332" s="65"/>
      <c r="K1332" s="65"/>
      <c r="L1332" s="65"/>
      <c r="M1332" s="65"/>
      <c r="N1332" s="65"/>
      <c r="O1332" s="65"/>
    </row>
    <row r="1333" spans="3:15" s="1" customFormat="1" x14ac:dyDescent="0.25">
      <c r="C1333" s="65"/>
      <c r="D1333" s="55"/>
      <c r="E1333" s="55"/>
      <c r="F1333" s="55"/>
      <c r="G1333" s="55"/>
      <c r="H1333" s="55"/>
      <c r="I1333" s="55"/>
      <c r="J1333" s="65"/>
      <c r="K1333" s="65"/>
      <c r="L1333" s="65"/>
      <c r="M1333" s="65"/>
      <c r="N1333" s="65"/>
      <c r="O1333" s="65"/>
    </row>
    <row r="1334" spans="3:15" s="1" customFormat="1" x14ac:dyDescent="0.25">
      <c r="C1334" s="65"/>
      <c r="D1334" s="55"/>
      <c r="E1334" s="55"/>
      <c r="F1334" s="55"/>
      <c r="G1334" s="55"/>
      <c r="H1334" s="55"/>
      <c r="I1334" s="55"/>
      <c r="J1334" s="65"/>
      <c r="K1334" s="65"/>
      <c r="L1334" s="65"/>
      <c r="M1334" s="65"/>
      <c r="N1334" s="65"/>
      <c r="O1334" s="65"/>
    </row>
    <row r="1335" spans="3:15" s="1" customFormat="1" x14ac:dyDescent="0.25">
      <c r="C1335" s="65"/>
      <c r="D1335" s="55"/>
      <c r="E1335" s="55"/>
      <c r="F1335" s="55"/>
      <c r="G1335" s="55"/>
      <c r="H1335" s="55"/>
      <c r="I1335" s="55"/>
      <c r="J1335" s="65"/>
      <c r="K1335" s="65"/>
      <c r="L1335" s="65"/>
      <c r="M1335" s="65"/>
      <c r="N1335" s="65"/>
      <c r="O1335" s="65"/>
    </row>
    <row r="1336" spans="3:15" s="1" customFormat="1" x14ac:dyDescent="0.25">
      <c r="C1336" s="65"/>
      <c r="D1336" s="55"/>
      <c r="E1336" s="55"/>
      <c r="F1336" s="55"/>
      <c r="G1336" s="55"/>
      <c r="H1336" s="55"/>
      <c r="I1336" s="55"/>
      <c r="J1336" s="65"/>
      <c r="K1336" s="65"/>
      <c r="L1336" s="65"/>
      <c r="M1336" s="65"/>
      <c r="N1336" s="65"/>
      <c r="O1336" s="65"/>
    </row>
    <row r="1337" spans="3:15" s="1" customFormat="1" x14ac:dyDescent="0.25">
      <c r="C1337" s="65"/>
      <c r="D1337" s="55"/>
      <c r="E1337" s="55"/>
      <c r="F1337" s="55"/>
      <c r="G1337" s="55"/>
      <c r="H1337" s="55"/>
      <c r="I1337" s="55"/>
      <c r="J1337" s="65"/>
      <c r="K1337" s="65"/>
      <c r="L1337" s="65"/>
      <c r="M1337" s="65"/>
      <c r="N1337" s="65"/>
      <c r="O1337" s="65"/>
    </row>
    <row r="1338" spans="3:15" s="1" customFormat="1" x14ac:dyDescent="0.25">
      <c r="C1338" s="65"/>
      <c r="D1338" s="55"/>
      <c r="E1338" s="55"/>
      <c r="F1338" s="55"/>
      <c r="G1338" s="55"/>
      <c r="H1338" s="55"/>
      <c r="I1338" s="55"/>
      <c r="J1338" s="65"/>
      <c r="K1338" s="65"/>
      <c r="L1338" s="65"/>
      <c r="M1338" s="65"/>
      <c r="N1338" s="65"/>
      <c r="O1338" s="65"/>
    </row>
    <row r="1339" spans="3:15" s="1" customFormat="1" x14ac:dyDescent="0.25">
      <c r="C1339" s="65"/>
      <c r="D1339" s="55"/>
      <c r="E1339" s="55"/>
      <c r="F1339" s="55"/>
      <c r="G1339" s="55"/>
      <c r="H1339" s="55"/>
      <c r="I1339" s="55"/>
      <c r="J1339" s="65"/>
      <c r="K1339" s="65"/>
      <c r="L1339" s="65"/>
      <c r="M1339" s="65"/>
      <c r="N1339" s="65"/>
      <c r="O1339" s="65"/>
    </row>
    <row r="1340" spans="3:15" s="1" customFormat="1" x14ac:dyDescent="0.25">
      <c r="C1340" s="65"/>
      <c r="D1340" s="55"/>
      <c r="E1340" s="55"/>
      <c r="F1340" s="55"/>
      <c r="G1340" s="55"/>
      <c r="H1340" s="55"/>
      <c r="I1340" s="55"/>
      <c r="J1340" s="65"/>
      <c r="K1340" s="65"/>
      <c r="L1340" s="65"/>
      <c r="M1340" s="65"/>
      <c r="N1340" s="65"/>
      <c r="O1340" s="65"/>
    </row>
    <row r="1341" spans="3:15" s="1" customFormat="1" x14ac:dyDescent="0.25">
      <c r="C1341" s="65"/>
      <c r="D1341" s="55"/>
      <c r="E1341" s="55"/>
      <c r="F1341" s="55"/>
      <c r="G1341" s="55"/>
      <c r="H1341" s="55"/>
      <c r="I1341" s="55"/>
      <c r="J1341" s="65"/>
      <c r="K1341" s="65"/>
      <c r="L1341" s="65"/>
      <c r="M1341" s="65"/>
      <c r="N1341" s="65"/>
      <c r="O1341" s="65"/>
    </row>
    <row r="1342" spans="3:15" s="1" customFormat="1" x14ac:dyDescent="0.25">
      <c r="C1342" s="65"/>
      <c r="D1342" s="55"/>
      <c r="E1342" s="55"/>
      <c r="F1342" s="55"/>
      <c r="G1342" s="55"/>
      <c r="H1342" s="55"/>
      <c r="I1342" s="55"/>
      <c r="J1342" s="65"/>
      <c r="K1342" s="65"/>
      <c r="L1342" s="65"/>
      <c r="M1342" s="65"/>
      <c r="N1342" s="65"/>
      <c r="O1342" s="65"/>
    </row>
    <row r="1343" spans="3:15" s="1" customFormat="1" x14ac:dyDescent="0.25">
      <c r="C1343" s="65"/>
      <c r="D1343" s="55"/>
      <c r="E1343" s="55"/>
      <c r="F1343" s="55"/>
      <c r="G1343" s="55"/>
      <c r="H1343" s="55"/>
      <c r="I1343" s="55"/>
      <c r="J1343" s="65"/>
      <c r="K1343" s="65"/>
      <c r="L1343" s="65"/>
      <c r="M1343" s="65"/>
      <c r="N1343" s="65"/>
      <c r="O1343" s="65"/>
    </row>
    <row r="1344" spans="3:15" s="1" customFormat="1" x14ac:dyDescent="0.25">
      <c r="C1344" s="65"/>
      <c r="D1344" s="55"/>
      <c r="E1344" s="55"/>
      <c r="F1344" s="55"/>
      <c r="G1344" s="55"/>
      <c r="H1344" s="55"/>
      <c r="I1344" s="55"/>
      <c r="J1344" s="65"/>
      <c r="K1344" s="65"/>
      <c r="L1344" s="65"/>
      <c r="M1344" s="65"/>
      <c r="N1344" s="65"/>
      <c r="O1344" s="65"/>
    </row>
    <row r="1345" spans="3:15" s="1" customFormat="1" x14ac:dyDescent="0.25">
      <c r="C1345" s="65"/>
      <c r="D1345" s="55"/>
      <c r="E1345" s="55"/>
      <c r="F1345" s="55"/>
      <c r="G1345" s="55"/>
      <c r="H1345" s="55"/>
      <c r="I1345" s="55"/>
      <c r="J1345" s="65"/>
      <c r="K1345" s="65"/>
      <c r="L1345" s="65"/>
      <c r="M1345" s="65"/>
      <c r="N1345" s="65"/>
      <c r="O1345" s="65"/>
    </row>
    <row r="1346" spans="3:15" s="1" customFormat="1" x14ac:dyDescent="0.25">
      <c r="C1346" s="65"/>
      <c r="D1346" s="55"/>
      <c r="E1346" s="55"/>
      <c r="F1346" s="55"/>
      <c r="G1346" s="55"/>
      <c r="H1346" s="55"/>
      <c r="I1346" s="55"/>
      <c r="J1346" s="65"/>
      <c r="K1346" s="65"/>
      <c r="L1346" s="65"/>
      <c r="M1346" s="65"/>
      <c r="N1346" s="65"/>
      <c r="O1346" s="65"/>
    </row>
    <row r="1347" spans="3:15" s="1" customFormat="1" x14ac:dyDescent="0.25">
      <c r="C1347" s="65"/>
      <c r="D1347" s="55"/>
      <c r="E1347" s="55"/>
      <c r="F1347" s="55"/>
      <c r="G1347" s="55"/>
      <c r="H1347" s="55"/>
      <c r="I1347" s="55"/>
      <c r="J1347" s="65"/>
      <c r="K1347" s="65"/>
      <c r="L1347" s="65"/>
      <c r="M1347" s="65"/>
      <c r="N1347" s="65"/>
      <c r="O1347" s="65"/>
    </row>
    <row r="1348" spans="3:15" s="1" customFormat="1" x14ac:dyDescent="0.25">
      <c r="C1348" s="65"/>
      <c r="D1348" s="55"/>
      <c r="E1348" s="55"/>
      <c r="F1348" s="55"/>
      <c r="G1348" s="55"/>
      <c r="H1348" s="55"/>
      <c r="I1348" s="55"/>
      <c r="J1348" s="65"/>
      <c r="K1348" s="65"/>
      <c r="L1348" s="65"/>
      <c r="M1348" s="65"/>
      <c r="N1348" s="65"/>
      <c r="O1348" s="65"/>
    </row>
    <row r="1349" spans="3:15" s="1" customFormat="1" x14ac:dyDescent="0.25">
      <c r="C1349" s="65"/>
      <c r="D1349" s="55"/>
      <c r="E1349" s="55"/>
      <c r="F1349" s="55"/>
      <c r="G1349" s="55"/>
      <c r="H1349" s="55"/>
      <c r="I1349" s="55"/>
      <c r="J1349" s="65"/>
      <c r="K1349" s="65"/>
      <c r="L1349" s="65"/>
      <c r="M1349" s="65"/>
      <c r="N1349" s="65"/>
      <c r="O1349" s="65"/>
    </row>
    <row r="1350" spans="3:15" s="1" customFormat="1" x14ac:dyDescent="0.25">
      <c r="C1350" s="65"/>
      <c r="D1350" s="55"/>
      <c r="E1350" s="55"/>
      <c r="F1350" s="55"/>
      <c r="G1350" s="55"/>
      <c r="H1350" s="55"/>
      <c r="I1350" s="55"/>
      <c r="J1350" s="65"/>
      <c r="K1350" s="65"/>
      <c r="L1350" s="65"/>
      <c r="M1350" s="65"/>
      <c r="N1350" s="65"/>
      <c r="O1350" s="65"/>
    </row>
    <row r="1351" spans="3:15" s="1" customFormat="1" x14ac:dyDescent="0.25">
      <c r="C1351" s="65"/>
      <c r="D1351" s="55"/>
      <c r="E1351" s="55"/>
      <c r="F1351" s="55"/>
      <c r="G1351" s="55"/>
      <c r="H1351" s="55"/>
      <c r="I1351" s="55"/>
      <c r="J1351" s="65"/>
      <c r="K1351" s="65"/>
      <c r="L1351" s="65"/>
      <c r="M1351" s="65"/>
      <c r="N1351" s="65"/>
      <c r="O1351" s="65"/>
    </row>
    <row r="1352" spans="3:15" s="1" customFormat="1" x14ac:dyDescent="0.25">
      <c r="C1352" s="65"/>
      <c r="D1352" s="55"/>
      <c r="E1352" s="55"/>
      <c r="F1352" s="55"/>
      <c r="G1352" s="55"/>
      <c r="H1352" s="55"/>
      <c r="I1352" s="55"/>
      <c r="J1352" s="65"/>
      <c r="K1352" s="65"/>
      <c r="L1352" s="65"/>
      <c r="M1352" s="65"/>
      <c r="N1352" s="65"/>
      <c r="O1352" s="65"/>
    </row>
    <row r="1353" spans="3:15" s="1" customFormat="1" x14ac:dyDescent="0.25">
      <c r="C1353" s="65"/>
      <c r="D1353" s="55"/>
      <c r="E1353" s="55"/>
      <c r="F1353" s="55"/>
      <c r="G1353" s="55"/>
      <c r="H1353" s="55"/>
      <c r="I1353" s="55"/>
      <c r="J1353" s="65"/>
      <c r="K1353" s="65"/>
      <c r="L1353" s="65"/>
      <c r="M1353" s="65"/>
      <c r="N1353" s="65"/>
      <c r="O1353" s="65"/>
    </row>
    <row r="1354" spans="3:15" s="1" customFormat="1" x14ac:dyDescent="0.25">
      <c r="C1354" s="65"/>
      <c r="D1354" s="55"/>
      <c r="E1354" s="55"/>
      <c r="F1354" s="55"/>
      <c r="G1354" s="55"/>
      <c r="H1354" s="55"/>
      <c r="I1354" s="55"/>
      <c r="J1354" s="65"/>
      <c r="K1354" s="65"/>
      <c r="L1354" s="65"/>
      <c r="M1354" s="65"/>
      <c r="N1354" s="65"/>
      <c r="O1354" s="65"/>
    </row>
    <row r="1355" spans="3:15" s="1" customFormat="1" x14ac:dyDescent="0.25">
      <c r="C1355" s="65"/>
      <c r="D1355" s="55"/>
      <c r="E1355" s="55"/>
      <c r="F1355" s="55"/>
      <c r="G1355" s="55"/>
      <c r="H1355" s="55"/>
      <c r="I1355" s="55"/>
      <c r="J1355" s="65"/>
      <c r="K1355" s="65"/>
      <c r="L1355" s="65"/>
      <c r="M1355" s="65"/>
      <c r="N1355" s="65"/>
      <c r="O1355" s="65"/>
    </row>
    <row r="1356" spans="3:15" s="1" customFormat="1" x14ac:dyDescent="0.25">
      <c r="C1356" s="65"/>
      <c r="D1356" s="55"/>
      <c r="E1356" s="55"/>
      <c r="F1356" s="55"/>
      <c r="G1356" s="55"/>
      <c r="H1356" s="55"/>
      <c r="I1356" s="55"/>
      <c r="J1356" s="65"/>
      <c r="K1356" s="65"/>
      <c r="L1356" s="65"/>
      <c r="M1356" s="65"/>
      <c r="N1356" s="65"/>
      <c r="O1356" s="65"/>
    </row>
    <row r="1357" spans="3:15" s="1" customFormat="1" x14ac:dyDescent="0.25">
      <c r="C1357" s="65"/>
      <c r="D1357" s="55"/>
      <c r="E1357" s="55"/>
      <c r="F1357" s="55"/>
      <c r="G1357" s="55"/>
      <c r="H1357" s="55"/>
      <c r="I1357" s="55"/>
      <c r="J1357" s="65"/>
      <c r="K1357" s="65"/>
      <c r="L1357" s="65"/>
      <c r="M1357" s="65"/>
      <c r="N1357" s="65"/>
      <c r="O1357" s="65"/>
    </row>
    <row r="1358" spans="3:15" s="1" customFormat="1" x14ac:dyDescent="0.25">
      <c r="C1358" s="65"/>
      <c r="D1358" s="55"/>
      <c r="E1358" s="55"/>
      <c r="F1358" s="55"/>
      <c r="G1358" s="55"/>
      <c r="H1358" s="55"/>
      <c r="I1358" s="55"/>
      <c r="J1358" s="65"/>
      <c r="K1358" s="65"/>
      <c r="L1358" s="65"/>
      <c r="M1358" s="65"/>
      <c r="N1358" s="65"/>
      <c r="O1358" s="65"/>
    </row>
    <row r="1359" spans="3:15" s="1" customFormat="1" x14ac:dyDescent="0.25">
      <c r="C1359" s="65"/>
      <c r="D1359" s="55"/>
      <c r="E1359" s="55"/>
      <c r="F1359" s="55"/>
      <c r="G1359" s="55"/>
      <c r="H1359" s="55"/>
      <c r="I1359" s="55"/>
      <c r="J1359" s="65"/>
      <c r="K1359" s="65"/>
      <c r="L1359" s="65"/>
      <c r="M1359" s="65"/>
      <c r="N1359" s="65"/>
      <c r="O1359" s="65"/>
    </row>
    <row r="1360" spans="3:15" s="1" customFormat="1" x14ac:dyDescent="0.25">
      <c r="C1360" s="65"/>
      <c r="D1360" s="55"/>
      <c r="E1360" s="55"/>
      <c r="F1360" s="55"/>
      <c r="G1360" s="55"/>
      <c r="H1360" s="55"/>
      <c r="I1360" s="55"/>
      <c r="J1360" s="65"/>
      <c r="K1360" s="65"/>
      <c r="L1360" s="65"/>
      <c r="M1360" s="65"/>
      <c r="N1360" s="65"/>
      <c r="O1360" s="65"/>
    </row>
    <row r="1361" spans="3:15" s="1" customFormat="1" x14ac:dyDescent="0.25">
      <c r="C1361" s="65"/>
      <c r="D1361" s="55"/>
      <c r="E1361" s="55"/>
      <c r="F1361" s="55"/>
      <c r="G1361" s="55"/>
      <c r="H1361" s="55"/>
      <c r="I1361" s="55"/>
      <c r="J1361" s="65"/>
      <c r="K1361" s="65"/>
      <c r="L1361" s="65"/>
      <c r="M1361" s="65"/>
      <c r="N1361" s="65"/>
      <c r="O1361" s="65"/>
    </row>
    <row r="1362" spans="3:15" s="1" customFormat="1" x14ac:dyDescent="0.25">
      <c r="C1362" s="65"/>
      <c r="D1362" s="55"/>
      <c r="E1362" s="55"/>
      <c r="F1362" s="55"/>
      <c r="G1362" s="55"/>
      <c r="H1362" s="55"/>
      <c r="I1362" s="55"/>
      <c r="J1362" s="65"/>
      <c r="K1362" s="65"/>
      <c r="L1362" s="65"/>
      <c r="M1362" s="65"/>
      <c r="N1362" s="65"/>
      <c r="O1362" s="65"/>
    </row>
    <row r="1363" spans="3:15" s="1" customFormat="1" x14ac:dyDescent="0.25">
      <c r="C1363" s="65"/>
      <c r="D1363" s="55"/>
      <c r="E1363" s="55"/>
      <c r="F1363" s="55"/>
      <c r="G1363" s="55"/>
      <c r="H1363" s="55"/>
      <c r="I1363" s="55"/>
      <c r="J1363" s="65"/>
      <c r="K1363" s="65"/>
      <c r="L1363" s="65"/>
      <c r="M1363" s="65"/>
      <c r="N1363" s="65"/>
      <c r="O1363" s="65"/>
    </row>
    <row r="1364" spans="3:15" s="1" customFormat="1" x14ac:dyDescent="0.25">
      <c r="C1364" s="65"/>
      <c r="D1364" s="55"/>
      <c r="E1364" s="55"/>
      <c r="F1364" s="55"/>
      <c r="G1364" s="55"/>
      <c r="H1364" s="55"/>
      <c r="I1364" s="55"/>
      <c r="J1364" s="65"/>
      <c r="K1364" s="65"/>
      <c r="L1364" s="65"/>
      <c r="M1364" s="65"/>
      <c r="N1364" s="65"/>
      <c r="O1364" s="65"/>
    </row>
    <row r="1365" spans="3:15" s="1" customFormat="1" x14ac:dyDescent="0.25">
      <c r="C1365" s="65"/>
      <c r="D1365" s="55"/>
      <c r="E1365" s="55"/>
      <c r="F1365" s="55"/>
      <c r="G1365" s="55"/>
      <c r="H1365" s="55"/>
      <c r="I1365" s="55"/>
      <c r="J1365" s="65"/>
      <c r="K1365" s="65"/>
      <c r="L1365" s="65"/>
      <c r="M1365" s="65"/>
      <c r="N1365" s="65"/>
      <c r="O1365" s="65"/>
    </row>
    <row r="1366" spans="3:15" s="1" customFormat="1" x14ac:dyDescent="0.25">
      <c r="C1366" s="65"/>
      <c r="D1366" s="55"/>
      <c r="E1366" s="55"/>
      <c r="F1366" s="55"/>
      <c r="G1366" s="55"/>
      <c r="H1366" s="55"/>
      <c r="I1366" s="55"/>
      <c r="J1366" s="65"/>
      <c r="K1366" s="65"/>
      <c r="L1366" s="65"/>
      <c r="M1366" s="65"/>
      <c r="N1366" s="65"/>
      <c r="O1366" s="65"/>
    </row>
    <row r="1367" spans="3:15" s="1" customFormat="1" x14ac:dyDescent="0.25">
      <c r="C1367" s="65"/>
      <c r="D1367" s="55"/>
      <c r="E1367" s="55"/>
      <c r="F1367" s="55"/>
      <c r="G1367" s="55"/>
      <c r="H1367" s="55"/>
      <c r="I1367" s="55"/>
      <c r="J1367" s="65"/>
      <c r="K1367" s="65"/>
      <c r="L1367" s="65"/>
      <c r="M1367" s="65"/>
      <c r="N1367" s="65"/>
      <c r="O1367" s="65"/>
    </row>
    <row r="1368" spans="3:15" s="1" customFormat="1" x14ac:dyDescent="0.25">
      <c r="C1368" s="65"/>
      <c r="D1368" s="55"/>
      <c r="E1368" s="55"/>
      <c r="F1368" s="55"/>
      <c r="G1368" s="55"/>
      <c r="H1368" s="55"/>
      <c r="I1368" s="55"/>
      <c r="J1368" s="65"/>
      <c r="K1368" s="65"/>
      <c r="L1368" s="65"/>
      <c r="M1368" s="65"/>
      <c r="N1368" s="65"/>
      <c r="O1368" s="65"/>
    </row>
    <row r="1369" spans="3:15" s="1" customFormat="1" x14ac:dyDescent="0.25">
      <c r="C1369" s="65"/>
      <c r="D1369" s="55"/>
      <c r="E1369" s="55"/>
      <c r="F1369" s="55"/>
      <c r="G1369" s="55"/>
      <c r="H1369" s="55"/>
      <c r="I1369" s="55"/>
      <c r="J1369" s="65"/>
      <c r="K1369" s="65"/>
      <c r="L1369" s="65"/>
      <c r="M1369" s="65"/>
      <c r="N1369" s="65"/>
      <c r="O1369" s="65"/>
    </row>
    <row r="1370" spans="3:15" s="1" customFormat="1" x14ac:dyDescent="0.25">
      <c r="C1370" s="65"/>
      <c r="D1370" s="55"/>
      <c r="E1370" s="55"/>
      <c r="F1370" s="55"/>
      <c r="G1370" s="55"/>
      <c r="H1370" s="55"/>
      <c r="I1370" s="55"/>
      <c r="J1370" s="65"/>
      <c r="K1370" s="65"/>
      <c r="L1370" s="65"/>
      <c r="M1370" s="65"/>
      <c r="N1370" s="65"/>
      <c r="O1370" s="65"/>
    </row>
    <row r="1371" spans="3:15" s="1" customFormat="1" x14ac:dyDescent="0.25">
      <c r="C1371" s="65"/>
      <c r="D1371" s="55"/>
      <c r="E1371" s="55"/>
      <c r="F1371" s="55"/>
      <c r="G1371" s="55"/>
      <c r="H1371" s="55"/>
      <c r="I1371" s="55"/>
      <c r="J1371" s="65"/>
      <c r="K1371" s="65"/>
      <c r="L1371" s="65"/>
      <c r="M1371" s="65"/>
      <c r="N1371" s="65"/>
      <c r="O1371" s="65"/>
    </row>
    <row r="1372" spans="3:15" s="1" customFormat="1" x14ac:dyDescent="0.25">
      <c r="C1372" s="65"/>
      <c r="D1372" s="55"/>
      <c r="E1372" s="55"/>
      <c r="F1372" s="55"/>
      <c r="G1372" s="55"/>
      <c r="H1372" s="55"/>
      <c r="I1372" s="55"/>
      <c r="J1372" s="65"/>
      <c r="K1372" s="65"/>
      <c r="L1372" s="65"/>
      <c r="M1372" s="65"/>
      <c r="N1372" s="65"/>
      <c r="O1372" s="65"/>
    </row>
    <row r="1373" spans="3:15" s="1" customFormat="1" x14ac:dyDescent="0.25">
      <c r="C1373" s="65"/>
      <c r="D1373" s="55"/>
      <c r="E1373" s="55"/>
      <c r="F1373" s="55"/>
      <c r="G1373" s="55"/>
      <c r="H1373" s="55"/>
      <c r="I1373" s="55"/>
      <c r="J1373" s="65"/>
      <c r="K1373" s="65"/>
      <c r="L1373" s="65"/>
      <c r="M1373" s="65"/>
      <c r="N1373" s="65"/>
      <c r="O1373" s="65"/>
    </row>
    <row r="1374" spans="3:15" s="1" customFormat="1" x14ac:dyDescent="0.25">
      <c r="C1374" s="65"/>
      <c r="D1374" s="55"/>
      <c r="E1374" s="55"/>
      <c r="F1374" s="55"/>
      <c r="G1374" s="55"/>
      <c r="H1374" s="55"/>
      <c r="I1374" s="55"/>
      <c r="J1374" s="65"/>
      <c r="K1374" s="65"/>
      <c r="L1374" s="65"/>
      <c r="M1374" s="65"/>
      <c r="N1374" s="65"/>
      <c r="O1374" s="65"/>
    </row>
    <row r="1375" spans="3:15" s="1" customFormat="1" x14ac:dyDescent="0.25">
      <c r="C1375" s="65"/>
      <c r="D1375" s="55"/>
      <c r="E1375" s="55"/>
      <c r="F1375" s="55"/>
      <c r="G1375" s="55"/>
      <c r="H1375" s="55"/>
      <c r="I1375" s="55"/>
      <c r="J1375" s="65"/>
      <c r="K1375" s="65"/>
      <c r="L1375" s="65"/>
      <c r="M1375" s="65"/>
      <c r="N1375" s="65"/>
      <c r="O1375" s="65"/>
    </row>
    <row r="1376" spans="3:15" s="1" customFormat="1" x14ac:dyDescent="0.25">
      <c r="C1376" s="65"/>
      <c r="D1376" s="55"/>
      <c r="E1376" s="55"/>
      <c r="F1376" s="55"/>
      <c r="G1376" s="55"/>
      <c r="H1376" s="55"/>
      <c r="I1376" s="55"/>
      <c r="J1376" s="65"/>
      <c r="K1376" s="65"/>
      <c r="L1376" s="65"/>
      <c r="M1376" s="65"/>
      <c r="N1376" s="65"/>
      <c r="O1376" s="65"/>
    </row>
    <row r="1377" spans="3:15" s="1" customFormat="1" x14ac:dyDescent="0.25">
      <c r="C1377" s="65"/>
      <c r="D1377" s="55"/>
      <c r="E1377" s="55"/>
      <c r="F1377" s="55"/>
      <c r="G1377" s="55"/>
      <c r="H1377" s="55"/>
      <c r="I1377" s="55"/>
      <c r="J1377" s="65"/>
      <c r="K1377" s="65"/>
      <c r="L1377" s="65"/>
      <c r="M1377" s="65"/>
      <c r="N1377" s="65"/>
      <c r="O1377" s="65"/>
    </row>
    <row r="1378" spans="3:15" s="1" customFormat="1" x14ac:dyDescent="0.25">
      <c r="C1378" s="65"/>
      <c r="D1378" s="55"/>
      <c r="E1378" s="55"/>
      <c r="F1378" s="55"/>
      <c r="G1378" s="55"/>
      <c r="H1378" s="55"/>
      <c r="I1378" s="55"/>
      <c r="J1378" s="65"/>
      <c r="K1378" s="65"/>
      <c r="L1378" s="65"/>
      <c r="M1378" s="65"/>
      <c r="N1378" s="65"/>
      <c r="O1378" s="65"/>
    </row>
    <row r="1379" spans="3:15" s="1" customFormat="1" x14ac:dyDescent="0.25">
      <c r="C1379" s="65"/>
      <c r="D1379" s="55"/>
      <c r="E1379" s="55"/>
      <c r="F1379" s="55"/>
      <c r="G1379" s="55"/>
      <c r="H1379" s="55"/>
      <c r="I1379" s="55"/>
      <c r="J1379" s="65"/>
      <c r="K1379" s="65"/>
      <c r="L1379" s="65"/>
      <c r="M1379" s="65"/>
      <c r="N1379" s="65"/>
      <c r="O1379" s="65"/>
    </row>
    <row r="1380" spans="3:15" s="1" customFormat="1" x14ac:dyDescent="0.25">
      <c r="C1380" s="65"/>
      <c r="D1380" s="55"/>
      <c r="E1380" s="55"/>
      <c r="F1380" s="55"/>
      <c r="G1380" s="55"/>
      <c r="H1380" s="55"/>
      <c r="I1380" s="55"/>
      <c r="J1380" s="65"/>
      <c r="K1380" s="65"/>
      <c r="L1380" s="65"/>
      <c r="M1380" s="65"/>
      <c r="N1380" s="65"/>
      <c r="O1380" s="65"/>
    </row>
    <row r="1381" spans="3:15" s="1" customFormat="1" x14ac:dyDescent="0.25">
      <c r="C1381" s="65"/>
      <c r="D1381" s="55"/>
      <c r="E1381" s="55"/>
      <c r="F1381" s="55"/>
      <c r="G1381" s="55"/>
      <c r="H1381" s="55"/>
      <c r="I1381" s="55"/>
      <c r="J1381" s="65"/>
      <c r="K1381" s="65"/>
      <c r="L1381" s="65"/>
      <c r="M1381" s="65"/>
      <c r="N1381" s="65"/>
      <c r="O1381" s="65"/>
    </row>
    <row r="1382" spans="3:15" s="1" customFormat="1" x14ac:dyDescent="0.25">
      <c r="C1382" s="65"/>
      <c r="D1382" s="55"/>
      <c r="E1382" s="55"/>
      <c r="F1382" s="55"/>
      <c r="G1382" s="55"/>
      <c r="H1382" s="55"/>
      <c r="I1382" s="55"/>
      <c r="J1382" s="65"/>
      <c r="K1382" s="65"/>
      <c r="L1382" s="65"/>
      <c r="M1382" s="65"/>
      <c r="N1382" s="65"/>
      <c r="O1382" s="65"/>
    </row>
    <row r="1383" spans="3:15" s="1" customFormat="1" x14ac:dyDescent="0.25">
      <c r="C1383" s="65"/>
      <c r="D1383" s="55"/>
      <c r="E1383" s="55"/>
      <c r="F1383" s="55"/>
      <c r="G1383" s="55"/>
      <c r="H1383" s="55"/>
      <c r="I1383" s="55"/>
      <c r="J1383" s="65"/>
      <c r="K1383" s="65"/>
      <c r="L1383" s="65"/>
      <c r="M1383" s="65"/>
      <c r="N1383" s="65"/>
      <c r="O1383" s="65"/>
    </row>
    <row r="1384" spans="3:15" s="1" customFormat="1" x14ac:dyDescent="0.25">
      <c r="C1384" s="65"/>
      <c r="D1384" s="55"/>
      <c r="E1384" s="55"/>
      <c r="F1384" s="55"/>
      <c r="G1384" s="55"/>
      <c r="H1384" s="55"/>
      <c r="I1384" s="55"/>
      <c r="J1384" s="65"/>
      <c r="K1384" s="65"/>
      <c r="L1384" s="65"/>
      <c r="M1384" s="65"/>
      <c r="N1384" s="65"/>
      <c r="O1384" s="65"/>
    </row>
    <row r="1385" spans="3:15" s="1" customFormat="1" x14ac:dyDescent="0.25">
      <c r="C1385" s="65"/>
      <c r="D1385" s="55"/>
      <c r="E1385" s="55"/>
      <c r="F1385" s="55"/>
      <c r="G1385" s="55"/>
      <c r="H1385" s="55"/>
      <c r="I1385" s="55"/>
      <c r="J1385" s="65"/>
      <c r="K1385" s="65"/>
      <c r="L1385" s="65"/>
      <c r="M1385" s="65"/>
      <c r="N1385" s="65"/>
      <c r="O1385" s="65"/>
    </row>
    <row r="1386" spans="3:15" s="1" customFormat="1" x14ac:dyDescent="0.25">
      <c r="C1386" s="65"/>
      <c r="D1386" s="55"/>
      <c r="E1386" s="55"/>
      <c r="F1386" s="55"/>
      <c r="G1386" s="55"/>
      <c r="H1386" s="55"/>
      <c r="I1386" s="55"/>
      <c r="J1386" s="65"/>
      <c r="K1386" s="65"/>
      <c r="L1386" s="65"/>
      <c r="M1386" s="65"/>
      <c r="N1386" s="65"/>
      <c r="O1386" s="65"/>
    </row>
    <row r="1387" spans="3:15" s="1" customFormat="1" x14ac:dyDescent="0.25">
      <c r="C1387" s="65"/>
      <c r="D1387" s="55"/>
      <c r="E1387" s="55"/>
      <c r="F1387" s="55"/>
      <c r="G1387" s="55"/>
      <c r="H1387" s="55"/>
      <c r="I1387" s="55"/>
      <c r="J1387" s="65"/>
      <c r="K1387" s="65"/>
      <c r="L1387" s="65"/>
      <c r="M1387" s="65"/>
      <c r="N1387" s="65"/>
      <c r="O1387" s="65"/>
    </row>
    <row r="1388" spans="3:15" s="1" customFormat="1" x14ac:dyDescent="0.25">
      <c r="C1388" s="65"/>
      <c r="D1388" s="55"/>
      <c r="E1388" s="55"/>
      <c r="F1388" s="55"/>
      <c r="G1388" s="55"/>
      <c r="H1388" s="55"/>
      <c r="I1388" s="55"/>
      <c r="J1388" s="65"/>
      <c r="K1388" s="65"/>
      <c r="L1388" s="65"/>
      <c r="M1388" s="65"/>
      <c r="N1388" s="65"/>
      <c r="O1388" s="65"/>
    </row>
    <row r="1389" spans="3:15" s="1" customFormat="1" x14ac:dyDescent="0.25">
      <c r="C1389" s="65"/>
      <c r="D1389" s="55"/>
      <c r="E1389" s="55"/>
      <c r="F1389" s="55"/>
      <c r="G1389" s="55"/>
      <c r="H1389" s="55"/>
      <c r="I1389" s="55"/>
      <c r="J1389" s="65"/>
      <c r="K1389" s="65"/>
      <c r="L1389" s="65"/>
      <c r="M1389" s="65"/>
      <c r="N1389" s="65"/>
      <c r="O1389" s="65"/>
    </row>
    <row r="1390" spans="3:15" s="1" customFormat="1" x14ac:dyDescent="0.25">
      <c r="C1390" s="65"/>
      <c r="D1390" s="55"/>
      <c r="E1390" s="55"/>
      <c r="F1390" s="55"/>
      <c r="G1390" s="55"/>
      <c r="H1390" s="55"/>
      <c r="I1390" s="55"/>
      <c r="J1390" s="65"/>
      <c r="K1390" s="65"/>
      <c r="L1390" s="65"/>
      <c r="M1390" s="65"/>
      <c r="N1390" s="65"/>
      <c r="O1390" s="65"/>
    </row>
    <row r="1391" spans="3:15" s="1" customFormat="1" x14ac:dyDescent="0.25">
      <c r="C1391" s="65"/>
      <c r="D1391" s="55"/>
      <c r="E1391" s="55"/>
      <c r="F1391" s="55"/>
      <c r="G1391" s="55"/>
      <c r="H1391" s="55"/>
      <c r="I1391" s="55"/>
      <c r="J1391" s="65"/>
      <c r="K1391" s="65"/>
      <c r="L1391" s="65"/>
      <c r="M1391" s="65"/>
      <c r="N1391" s="65"/>
      <c r="O1391" s="65"/>
    </row>
    <row r="1392" spans="3:15" s="1" customFormat="1" x14ac:dyDescent="0.25">
      <c r="C1392" s="65"/>
      <c r="D1392" s="55"/>
      <c r="E1392" s="55"/>
      <c r="F1392" s="55"/>
      <c r="G1392" s="55"/>
      <c r="H1392" s="55"/>
      <c r="I1392" s="55"/>
      <c r="J1392" s="65"/>
      <c r="K1392" s="65"/>
      <c r="L1392" s="65"/>
      <c r="M1392" s="65"/>
      <c r="N1392" s="65"/>
      <c r="O1392" s="65"/>
    </row>
    <row r="1393" spans="3:15" s="1" customFormat="1" x14ac:dyDescent="0.25">
      <c r="C1393" s="65"/>
      <c r="D1393" s="55"/>
      <c r="E1393" s="55"/>
      <c r="F1393" s="55"/>
      <c r="G1393" s="55"/>
      <c r="H1393" s="55"/>
      <c r="I1393" s="55"/>
      <c r="J1393" s="65"/>
      <c r="K1393" s="65"/>
      <c r="L1393" s="65"/>
      <c r="M1393" s="65"/>
      <c r="N1393" s="65"/>
      <c r="O1393" s="65"/>
    </row>
    <row r="1394" spans="3:15" s="1" customFormat="1" x14ac:dyDescent="0.25">
      <c r="C1394" s="65"/>
      <c r="D1394" s="55"/>
      <c r="E1394" s="55"/>
      <c r="F1394" s="55"/>
      <c r="G1394" s="55"/>
      <c r="H1394" s="55"/>
      <c r="I1394" s="55"/>
      <c r="J1394" s="65"/>
      <c r="K1394" s="65"/>
      <c r="L1394" s="65"/>
      <c r="M1394" s="65"/>
      <c r="N1394" s="65"/>
      <c r="O1394" s="65"/>
    </row>
    <row r="1395" spans="3:15" s="1" customFormat="1" x14ac:dyDescent="0.25">
      <c r="C1395" s="65"/>
      <c r="D1395" s="55"/>
      <c r="E1395" s="55"/>
      <c r="F1395" s="55"/>
      <c r="G1395" s="55"/>
      <c r="H1395" s="55"/>
      <c r="I1395" s="55"/>
      <c r="J1395" s="65"/>
      <c r="K1395" s="65"/>
      <c r="L1395" s="65"/>
      <c r="M1395" s="65"/>
      <c r="N1395" s="65"/>
      <c r="O1395" s="65"/>
    </row>
    <row r="1396" spans="3:15" s="1" customFormat="1" x14ac:dyDescent="0.25">
      <c r="C1396" s="65"/>
      <c r="D1396" s="55"/>
      <c r="E1396" s="55"/>
      <c r="F1396" s="55"/>
      <c r="G1396" s="55"/>
      <c r="H1396" s="55"/>
      <c r="I1396" s="55"/>
      <c r="J1396" s="65"/>
      <c r="K1396" s="65"/>
      <c r="L1396" s="65"/>
      <c r="M1396" s="65"/>
      <c r="N1396" s="65"/>
      <c r="O1396" s="65"/>
    </row>
    <row r="1397" spans="3:15" s="1" customFormat="1" x14ac:dyDescent="0.25">
      <c r="C1397" s="65"/>
      <c r="D1397" s="55"/>
      <c r="E1397" s="55"/>
      <c r="F1397" s="55"/>
      <c r="G1397" s="55"/>
      <c r="H1397" s="55"/>
      <c r="I1397" s="55"/>
      <c r="J1397" s="65"/>
      <c r="K1397" s="65"/>
      <c r="L1397" s="65"/>
      <c r="M1397" s="65"/>
      <c r="N1397" s="65"/>
      <c r="O1397" s="65"/>
    </row>
    <row r="1398" spans="3:15" s="1" customFormat="1" x14ac:dyDescent="0.25">
      <c r="C1398" s="65"/>
      <c r="D1398" s="55"/>
      <c r="E1398" s="55"/>
      <c r="F1398" s="55"/>
      <c r="G1398" s="55"/>
      <c r="H1398" s="55"/>
      <c r="I1398" s="55"/>
      <c r="J1398" s="65"/>
      <c r="K1398" s="65"/>
      <c r="L1398" s="65"/>
      <c r="M1398" s="65"/>
      <c r="N1398" s="65"/>
      <c r="O1398" s="65"/>
    </row>
    <row r="1399" spans="3:15" s="1" customFormat="1" x14ac:dyDescent="0.25">
      <c r="C1399" s="65"/>
      <c r="D1399" s="55"/>
      <c r="E1399" s="55"/>
      <c r="F1399" s="55"/>
      <c r="G1399" s="55"/>
      <c r="H1399" s="55"/>
      <c r="I1399" s="55"/>
      <c r="J1399" s="65"/>
      <c r="K1399" s="65"/>
      <c r="L1399" s="65"/>
      <c r="M1399" s="65"/>
      <c r="N1399" s="65"/>
      <c r="O1399" s="65"/>
    </row>
    <row r="1400" spans="3:15" s="1" customFormat="1" x14ac:dyDescent="0.25">
      <c r="C1400" s="65"/>
      <c r="D1400" s="55"/>
      <c r="E1400" s="55"/>
      <c r="F1400" s="55"/>
      <c r="G1400" s="55"/>
      <c r="H1400" s="55"/>
      <c r="I1400" s="55"/>
      <c r="J1400" s="65"/>
      <c r="K1400" s="65"/>
      <c r="L1400" s="65"/>
      <c r="M1400" s="65"/>
      <c r="N1400" s="65"/>
      <c r="O1400" s="65"/>
    </row>
    <row r="1401" spans="3:15" s="1" customFormat="1" x14ac:dyDescent="0.25">
      <c r="C1401" s="65"/>
      <c r="D1401" s="55"/>
      <c r="E1401" s="55"/>
      <c r="F1401" s="55"/>
      <c r="G1401" s="55"/>
      <c r="H1401" s="55"/>
      <c r="I1401" s="55"/>
      <c r="J1401" s="65"/>
      <c r="K1401" s="65"/>
      <c r="L1401" s="65"/>
      <c r="M1401" s="65"/>
      <c r="N1401" s="65"/>
      <c r="O1401" s="65"/>
    </row>
    <row r="1402" spans="3:15" s="1" customFormat="1" x14ac:dyDescent="0.25">
      <c r="C1402" s="65"/>
      <c r="D1402" s="55"/>
      <c r="E1402" s="55"/>
      <c r="F1402" s="55"/>
      <c r="G1402" s="55"/>
      <c r="H1402" s="55"/>
      <c r="I1402" s="55"/>
      <c r="J1402" s="65"/>
      <c r="K1402" s="65"/>
      <c r="L1402" s="65"/>
      <c r="M1402" s="65"/>
      <c r="N1402" s="65"/>
      <c r="O1402" s="65"/>
    </row>
    <row r="1403" spans="3:15" s="1" customFormat="1" x14ac:dyDescent="0.25">
      <c r="C1403" s="65"/>
      <c r="D1403" s="55"/>
      <c r="E1403" s="55"/>
      <c r="F1403" s="55"/>
      <c r="G1403" s="55"/>
      <c r="H1403" s="55"/>
      <c r="I1403" s="55"/>
      <c r="J1403" s="65"/>
      <c r="K1403" s="65"/>
      <c r="L1403" s="65"/>
      <c r="M1403" s="65"/>
      <c r="N1403" s="65"/>
      <c r="O1403" s="65"/>
    </row>
    <row r="1404" spans="3:15" s="1" customFormat="1" x14ac:dyDescent="0.25">
      <c r="C1404" s="65"/>
      <c r="D1404" s="55"/>
      <c r="E1404" s="55"/>
      <c r="F1404" s="55"/>
      <c r="G1404" s="55"/>
      <c r="H1404" s="55"/>
      <c r="I1404" s="55"/>
      <c r="J1404" s="65"/>
      <c r="K1404" s="65"/>
      <c r="L1404" s="65"/>
      <c r="M1404" s="65"/>
      <c r="N1404" s="65"/>
      <c r="O1404" s="65"/>
    </row>
    <row r="1405" spans="3:15" s="1" customFormat="1" x14ac:dyDescent="0.25">
      <c r="C1405" s="65"/>
      <c r="D1405" s="55"/>
      <c r="E1405" s="55"/>
      <c r="F1405" s="55"/>
      <c r="G1405" s="55"/>
      <c r="H1405" s="55"/>
      <c r="I1405" s="55"/>
      <c r="J1405" s="65"/>
      <c r="K1405" s="65"/>
      <c r="L1405" s="65"/>
      <c r="M1405" s="65"/>
      <c r="N1405" s="65"/>
      <c r="O1405" s="65"/>
    </row>
    <row r="1406" spans="3:15" s="1" customFormat="1" x14ac:dyDescent="0.25">
      <c r="C1406" s="65"/>
      <c r="D1406" s="55"/>
      <c r="E1406" s="55"/>
      <c r="F1406" s="55"/>
      <c r="G1406" s="55"/>
      <c r="H1406" s="55"/>
      <c r="I1406" s="55"/>
      <c r="J1406" s="65"/>
      <c r="K1406" s="65"/>
      <c r="L1406" s="65"/>
      <c r="M1406" s="65"/>
      <c r="N1406" s="65"/>
      <c r="O1406" s="65"/>
    </row>
    <row r="1407" spans="3:15" s="1" customFormat="1" x14ac:dyDescent="0.25">
      <c r="C1407" s="65"/>
      <c r="D1407" s="55"/>
      <c r="E1407" s="55"/>
      <c r="F1407" s="55"/>
      <c r="G1407" s="55"/>
      <c r="H1407" s="55"/>
      <c r="I1407" s="55"/>
      <c r="J1407" s="65"/>
      <c r="K1407" s="65"/>
      <c r="L1407" s="65"/>
      <c r="M1407" s="65"/>
      <c r="N1407" s="65"/>
      <c r="O1407" s="65"/>
    </row>
    <row r="1408" spans="3:15" s="1" customFormat="1" x14ac:dyDescent="0.25">
      <c r="C1408" s="65"/>
      <c r="D1408" s="55"/>
      <c r="E1408" s="55"/>
      <c r="F1408" s="55"/>
      <c r="G1408" s="55"/>
      <c r="H1408" s="55"/>
      <c r="I1408" s="55"/>
      <c r="J1408" s="65"/>
      <c r="K1408" s="65"/>
      <c r="L1408" s="65"/>
      <c r="M1408" s="65"/>
      <c r="N1408" s="65"/>
      <c r="O1408" s="65"/>
    </row>
    <row r="1409" spans="3:15" s="1" customFormat="1" x14ac:dyDescent="0.25">
      <c r="C1409" s="65"/>
      <c r="D1409" s="55"/>
      <c r="E1409" s="55"/>
      <c r="F1409" s="55"/>
      <c r="G1409" s="55"/>
      <c r="H1409" s="55"/>
      <c r="I1409" s="55"/>
      <c r="J1409" s="65"/>
      <c r="K1409" s="65"/>
      <c r="L1409" s="65"/>
      <c r="M1409" s="65"/>
      <c r="N1409" s="65"/>
      <c r="O1409" s="65"/>
    </row>
    <row r="1410" spans="3:15" s="1" customFormat="1" x14ac:dyDescent="0.25">
      <c r="C1410" s="65"/>
      <c r="D1410" s="55"/>
      <c r="E1410" s="55"/>
      <c r="F1410" s="55"/>
      <c r="G1410" s="55"/>
      <c r="H1410" s="55"/>
      <c r="I1410" s="55"/>
      <c r="J1410" s="65"/>
      <c r="K1410" s="65"/>
      <c r="L1410" s="65"/>
      <c r="M1410" s="65"/>
      <c r="N1410" s="65"/>
      <c r="O1410" s="65"/>
    </row>
    <row r="1411" spans="3:15" s="1" customFormat="1" x14ac:dyDescent="0.25">
      <c r="C1411" s="65"/>
      <c r="D1411" s="55"/>
      <c r="E1411" s="55"/>
      <c r="F1411" s="55"/>
      <c r="G1411" s="55"/>
      <c r="H1411" s="55"/>
      <c r="I1411" s="55"/>
      <c r="J1411" s="65"/>
      <c r="K1411" s="65"/>
      <c r="L1411" s="65"/>
      <c r="M1411" s="65"/>
      <c r="N1411" s="65"/>
      <c r="O1411" s="65"/>
    </row>
    <row r="1412" spans="3:15" s="1" customFormat="1" x14ac:dyDescent="0.25">
      <c r="C1412" s="65"/>
      <c r="D1412" s="55"/>
      <c r="E1412" s="55"/>
      <c r="F1412" s="55"/>
      <c r="G1412" s="55"/>
      <c r="H1412" s="55"/>
      <c r="I1412" s="55"/>
      <c r="J1412" s="65"/>
      <c r="K1412" s="65"/>
      <c r="L1412" s="65"/>
      <c r="M1412" s="65"/>
      <c r="N1412" s="65"/>
      <c r="O1412" s="65"/>
    </row>
    <row r="1413" spans="3:15" s="1" customFormat="1" x14ac:dyDescent="0.25">
      <c r="C1413" s="65"/>
      <c r="D1413" s="55"/>
      <c r="E1413" s="55"/>
      <c r="F1413" s="55"/>
      <c r="G1413" s="55"/>
      <c r="H1413" s="55"/>
      <c r="I1413" s="55"/>
      <c r="J1413" s="65"/>
      <c r="K1413" s="65"/>
      <c r="L1413" s="65"/>
      <c r="M1413" s="65"/>
      <c r="N1413" s="65"/>
      <c r="O1413" s="65"/>
    </row>
    <row r="1414" spans="3:15" s="1" customFormat="1" x14ac:dyDescent="0.25">
      <c r="C1414" s="65"/>
      <c r="D1414" s="55"/>
      <c r="E1414" s="55"/>
      <c r="F1414" s="55"/>
      <c r="G1414" s="55"/>
      <c r="H1414" s="55"/>
      <c r="I1414" s="55"/>
      <c r="J1414" s="65"/>
      <c r="K1414" s="65"/>
      <c r="L1414" s="65"/>
      <c r="M1414" s="65"/>
      <c r="N1414" s="65"/>
      <c r="O1414" s="65"/>
    </row>
    <row r="1415" spans="3:15" s="1" customFormat="1" x14ac:dyDescent="0.25">
      <c r="C1415" s="65"/>
      <c r="D1415" s="55"/>
      <c r="E1415" s="55"/>
      <c r="F1415" s="55"/>
      <c r="G1415" s="55"/>
      <c r="H1415" s="55"/>
      <c r="I1415" s="55"/>
      <c r="J1415" s="65"/>
      <c r="K1415" s="65"/>
      <c r="L1415" s="65"/>
      <c r="M1415" s="65"/>
      <c r="N1415" s="65"/>
      <c r="O1415" s="65"/>
    </row>
    <row r="1416" spans="3:15" s="1" customFormat="1" x14ac:dyDescent="0.25">
      <c r="C1416" s="65"/>
      <c r="D1416" s="55"/>
      <c r="E1416" s="55"/>
      <c r="F1416" s="55"/>
      <c r="G1416" s="55"/>
      <c r="H1416" s="55"/>
      <c r="I1416" s="55"/>
      <c r="J1416" s="65"/>
      <c r="K1416" s="65"/>
      <c r="L1416" s="65"/>
      <c r="M1416" s="65"/>
      <c r="N1416" s="65"/>
      <c r="O1416" s="65"/>
    </row>
    <row r="1417" spans="3:15" s="1" customFormat="1" x14ac:dyDescent="0.25">
      <c r="C1417" s="65"/>
      <c r="D1417" s="55"/>
      <c r="E1417" s="55"/>
      <c r="F1417" s="55"/>
      <c r="G1417" s="55"/>
      <c r="H1417" s="55"/>
      <c r="I1417" s="55"/>
      <c r="J1417" s="65"/>
      <c r="K1417" s="65"/>
      <c r="L1417" s="65"/>
      <c r="M1417" s="65"/>
      <c r="N1417" s="65"/>
      <c r="O1417" s="65"/>
    </row>
    <row r="1418" spans="3:15" s="1" customFormat="1" x14ac:dyDescent="0.25">
      <c r="C1418" s="65"/>
      <c r="D1418" s="55"/>
      <c r="E1418" s="55"/>
      <c r="F1418" s="55"/>
      <c r="G1418" s="55"/>
      <c r="H1418" s="55"/>
      <c r="I1418" s="55"/>
      <c r="J1418" s="65"/>
      <c r="K1418" s="65"/>
      <c r="L1418" s="65"/>
      <c r="M1418" s="65"/>
      <c r="N1418" s="65"/>
      <c r="O1418" s="65"/>
    </row>
    <row r="1419" spans="3:15" s="1" customFormat="1" x14ac:dyDescent="0.25">
      <c r="C1419" s="65"/>
      <c r="D1419" s="55"/>
      <c r="E1419" s="55"/>
      <c r="F1419" s="55"/>
      <c r="G1419" s="55"/>
      <c r="H1419" s="55"/>
      <c r="I1419" s="55"/>
      <c r="J1419" s="65"/>
      <c r="K1419" s="65"/>
      <c r="L1419" s="65"/>
      <c r="M1419" s="65"/>
      <c r="N1419" s="65"/>
      <c r="O1419" s="65"/>
    </row>
    <row r="1420" spans="3:15" s="1" customFormat="1" x14ac:dyDescent="0.25">
      <c r="C1420" s="65"/>
      <c r="D1420" s="55"/>
      <c r="E1420" s="55"/>
      <c r="F1420" s="55"/>
      <c r="G1420" s="55"/>
      <c r="H1420" s="55"/>
      <c r="I1420" s="55"/>
      <c r="J1420" s="65"/>
      <c r="K1420" s="65"/>
      <c r="L1420" s="65"/>
      <c r="M1420" s="65"/>
      <c r="N1420" s="65"/>
      <c r="O1420" s="65"/>
    </row>
    <row r="1421" spans="3:15" s="1" customFormat="1" x14ac:dyDescent="0.25">
      <c r="C1421" s="65"/>
      <c r="D1421" s="55"/>
      <c r="E1421" s="55"/>
      <c r="F1421" s="55"/>
      <c r="G1421" s="55"/>
      <c r="H1421" s="55"/>
      <c r="I1421" s="55"/>
      <c r="J1421" s="65"/>
      <c r="K1421" s="65"/>
      <c r="L1421" s="65"/>
      <c r="M1421" s="65"/>
      <c r="N1421" s="65"/>
      <c r="O1421" s="65"/>
    </row>
    <row r="1422" spans="3:15" s="1" customFormat="1" x14ac:dyDescent="0.25">
      <c r="C1422" s="65"/>
      <c r="D1422" s="55"/>
      <c r="E1422" s="55"/>
      <c r="F1422" s="55"/>
      <c r="G1422" s="55"/>
      <c r="H1422" s="55"/>
      <c r="I1422" s="55"/>
      <c r="J1422" s="65"/>
      <c r="K1422" s="65"/>
      <c r="L1422" s="65"/>
      <c r="M1422" s="65"/>
      <c r="N1422" s="65"/>
      <c r="O1422" s="65"/>
    </row>
    <row r="1423" spans="3:15" s="1" customFormat="1" x14ac:dyDescent="0.25">
      <c r="C1423" s="65"/>
      <c r="D1423" s="55"/>
      <c r="E1423" s="55"/>
      <c r="F1423" s="55"/>
      <c r="G1423" s="55"/>
      <c r="H1423" s="55"/>
      <c r="I1423" s="55"/>
      <c r="J1423" s="65"/>
      <c r="K1423" s="65"/>
      <c r="L1423" s="65"/>
      <c r="M1423" s="65"/>
      <c r="N1423" s="65"/>
      <c r="O1423" s="65"/>
    </row>
    <row r="1424" spans="3:15" s="1" customFormat="1" x14ac:dyDescent="0.25">
      <c r="C1424" s="65"/>
      <c r="D1424" s="55"/>
      <c r="E1424" s="55"/>
      <c r="F1424" s="55"/>
      <c r="G1424" s="55"/>
      <c r="H1424" s="55"/>
      <c r="I1424" s="55"/>
      <c r="J1424" s="65"/>
      <c r="K1424" s="65"/>
      <c r="L1424" s="65"/>
      <c r="M1424" s="65"/>
      <c r="N1424" s="65"/>
      <c r="O1424" s="65"/>
    </row>
    <row r="1425" spans="3:15" s="1" customFormat="1" x14ac:dyDescent="0.25">
      <c r="C1425" s="65"/>
      <c r="D1425" s="55"/>
      <c r="E1425" s="55"/>
      <c r="F1425" s="55"/>
      <c r="G1425" s="55"/>
      <c r="H1425" s="55"/>
      <c r="I1425" s="55"/>
      <c r="J1425" s="65"/>
      <c r="K1425" s="65"/>
      <c r="L1425" s="65"/>
      <c r="M1425" s="65"/>
      <c r="N1425" s="65"/>
      <c r="O1425" s="65"/>
    </row>
    <row r="1426" spans="3:15" s="1" customFormat="1" x14ac:dyDescent="0.25">
      <c r="C1426" s="65"/>
      <c r="D1426" s="55"/>
      <c r="E1426" s="55"/>
      <c r="F1426" s="55"/>
      <c r="G1426" s="55"/>
      <c r="H1426" s="55"/>
      <c r="I1426" s="55"/>
      <c r="J1426" s="65"/>
      <c r="K1426" s="65"/>
      <c r="L1426" s="65"/>
      <c r="M1426" s="65"/>
      <c r="N1426" s="65"/>
      <c r="O1426" s="65"/>
    </row>
    <row r="1427" spans="3:15" s="1" customFormat="1" x14ac:dyDescent="0.25">
      <c r="C1427" s="65"/>
      <c r="D1427" s="55"/>
      <c r="E1427" s="55"/>
      <c r="F1427" s="55"/>
      <c r="G1427" s="55"/>
      <c r="H1427" s="55"/>
      <c r="I1427" s="55"/>
      <c r="J1427" s="65"/>
      <c r="K1427" s="65"/>
      <c r="L1427" s="65"/>
      <c r="M1427" s="65"/>
      <c r="N1427" s="65"/>
      <c r="O1427" s="65"/>
    </row>
    <row r="1428" spans="3:15" s="1" customFormat="1" x14ac:dyDescent="0.25">
      <c r="C1428" s="65"/>
      <c r="D1428" s="55"/>
      <c r="E1428" s="55"/>
      <c r="F1428" s="55"/>
      <c r="G1428" s="55"/>
      <c r="H1428" s="55"/>
      <c r="I1428" s="55"/>
      <c r="J1428" s="65"/>
      <c r="K1428" s="65"/>
      <c r="L1428" s="65"/>
      <c r="M1428" s="65"/>
      <c r="N1428" s="65"/>
      <c r="O1428" s="65"/>
    </row>
    <row r="1429" spans="3:15" s="1" customFormat="1" x14ac:dyDescent="0.25">
      <c r="C1429" s="65"/>
      <c r="D1429" s="55"/>
      <c r="E1429" s="55"/>
      <c r="F1429" s="55"/>
      <c r="G1429" s="55"/>
      <c r="H1429" s="55"/>
      <c r="I1429" s="55"/>
      <c r="J1429" s="65"/>
      <c r="K1429" s="65"/>
      <c r="L1429" s="65"/>
      <c r="M1429" s="65"/>
      <c r="N1429" s="65"/>
      <c r="O1429" s="65"/>
    </row>
    <row r="1430" spans="3:15" s="1" customFormat="1" x14ac:dyDescent="0.25">
      <c r="C1430" s="65"/>
      <c r="D1430" s="55"/>
      <c r="E1430" s="55"/>
      <c r="F1430" s="55"/>
      <c r="G1430" s="55"/>
      <c r="H1430" s="55"/>
      <c r="I1430" s="55"/>
      <c r="J1430" s="65"/>
      <c r="K1430" s="65"/>
      <c r="L1430" s="65"/>
      <c r="M1430" s="65"/>
      <c r="N1430" s="65"/>
      <c r="O1430" s="65"/>
    </row>
    <row r="1431" spans="3:15" s="1" customFormat="1" x14ac:dyDescent="0.25">
      <c r="C1431" s="65"/>
      <c r="D1431" s="55"/>
      <c r="E1431" s="55"/>
      <c r="F1431" s="55"/>
      <c r="G1431" s="55"/>
      <c r="H1431" s="55"/>
      <c r="I1431" s="55"/>
      <c r="J1431" s="65"/>
      <c r="K1431" s="65"/>
      <c r="L1431" s="65"/>
      <c r="M1431" s="65"/>
      <c r="N1431" s="65"/>
      <c r="O1431" s="65"/>
    </row>
    <row r="1432" spans="3:15" s="1" customFormat="1" x14ac:dyDescent="0.25">
      <c r="C1432" s="65"/>
      <c r="D1432" s="55"/>
      <c r="E1432" s="55"/>
      <c r="F1432" s="55"/>
      <c r="G1432" s="55"/>
      <c r="H1432" s="55"/>
      <c r="I1432" s="55"/>
      <c r="J1432" s="65"/>
      <c r="K1432" s="65"/>
      <c r="L1432" s="65"/>
      <c r="M1432" s="65"/>
      <c r="N1432" s="65"/>
      <c r="O1432" s="65"/>
    </row>
    <row r="1433" spans="3:15" s="1" customFormat="1" x14ac:dyDescent="0.25">
      <c r="C1433" s="65"/>
      <c r="D1433" s="55"/>
      <c r="E1433" s="55"/>
      <c r="F1433" s="55"/>
      <c r="G1433" s="55"/>
      <c r="H1433" s="55"/>
      <c r="I1433" s="55"/>
      <c r="J1433" s="65"/>
      <c r="K1433" s="65"/>
      <c r="L1433" s="65"/>
      <c r="M1433" s="65"/>
      <c r="N1433" s="65"/>
      <c r="O1433" s="65"/>
    </row>
    <row r="1434" spans="3:15" s="1" customFormat="1" x14ac:dyDescent="0.25">
      <c r="C1434" s="65"/>
      <c r="D1434" s="55"/>
      <c r="E1434" s="55"/>
      <c r="F1434" s="55"/>
      <c r="G1434" s="55"/>
      <c r="H1434" s="55"/>
      <c r="I1434" s="55"/>
      <c r="J1434" s="65"/>
      <c r="K1434" s="65"/>
      <c r="L1434" s="65"/>
      <c r="M1434" s="65"/>
      <c r="N1434" s="65"/>
      <c r="O1434" s="65"/>
    </row>
    <row r="1435" spans="3:15" s="1" customFormat="1" x14ac:dyDescent="0.25">
      <c r="C1435" s="65"/>
      <c r="D1435" s="55"/>
      <c r="E1435" s="55"/>
      <c r="F1435" s="55"/>
      <c r="G1435" s="55"/>
      <c r="H1435" s="55"/>
      <c r="I1435" s="55"/>
      <c r="J1435" s="65"/>
      <c r="K1435" s="65"/>
      <c r="L1435" s="65"/>
      <c r="M1435" s="65"/>
      <c r="N1435" s="65"/>
      <c r="O1435" s="65"/>
    </row>
    <row r="1436" spans="3:15" s="1" customFormat="1" x14ac:dyDescent="0.25">
      <c r="C1436" s="65"/>
      <c r="D1436" s="55"/>
      <c r="E1436" s="55"/>
      <c r="F1436" s="55"/>
      <c r="G1436" s="55"/>
      <c r="H1436" s="55"/>
      <c r="I1436" s="55"/>
      <c r="J1436" s="65"/>
      <c r="K1436" s="65"/>
      <c r="L1436" s="65"/>
      <c r="M1436" s="65"/>
      <c r="N1436" s="65"/>
      <c r="O1436" s="65"/>
    </row>
    <row r="1437" spans="3:15" s="1" customFormat="1" x14ac:dyDescent="0.25">
      <c r="C1437" s="65"/>
      <c r="D1437" s="55"/>
      <c r="E1437" s="55"/>
      <c r="F1437" s="55"/>
      <c r="G1437" s="55"/>
      <c r="H1437" s="55"/>
      <c r="I1437" s="55"/>
      <c r="J1437" s="65"/>
      <c r="K1437" s="65"/>
      <c r="L1437" s="65"/>
      <c r="M1437" s="65"/>
      <c r="N1437" s="65"/>
      <c r="O1437" s="65"/>
    </row>
    <row r="1438" spans="3:15" s="1" customFormat="1" x14ac:dyDescent="0.25">
      <c r="C1438" s="65"/>
      <c r="D1438" s="55"/>
      <c r="E1438" s="55"/>
      <c r="F1438" s="55"/>
      <c r="G1438" s="55"/>
      <c r="H1438" s="55"/>
      <c r="I1438" s="55"/>
      <c r="J1438" s="65"/>
      <c r="K1438" s="65"/>
      <c r="L1438" s="65"/>
      <c r="M1438" s="65"/>
      <c r="N1438" s="65"/>
      <c r="O1438" s="65"/>
    </row>
    <row r="1439" spans="3:15" s="1" customFormat="1" x14ac:dyDescent="0.25">
      <c r="C1439" s="65"/>
      <c r="D1439" s="55"/>
      <c r="E1439" s="55"/>
      <c r="F1439" s="55"/>
      <c r="G1439" s="55"/>
      <c r="H1439" s="55"/>
      <c r="I1439" s="55"/>
      <c r="J1439" s="65"/>
      <c r="K1439" s="65"/>
      <c r="L1439" s="65"/>
      <c r="M1439" s="65"/>
      <c r="N1439" s="65"/>
      <c r="O1439" s="65"/>
    </row>
    <row r="1440" spans="3:15" s="1" customFormat="1" x14ac:dyDescent="0.25">
      <c r="C1440" s="65"/>
      <c r="D1440" s="55"/>
      <c r="E1440" s="55"/>
      <c r="F1440" s="55"/>
      <c r="G1440" s="55"/>
      <c r="H1440" s="55"/>
      <c r="I1440" s="55"/>
      <c r="J1440" s="65"/>
      <c r="K1440" s="65"/>
      <c r="L1440" s="65"/>
      <c r="M1440" s="65"/>
      <c r="N1440" s="65"/>
      <c r="O1440" s="65"/>
    </row>
    <row r="1441" spans="3:15" s="1" customFormat="1" x14ac:dyDescent="0.25">
      <c r="C1441" s="65"/>
      <c r="D1441" s="55"/>
      <c r="E1441" s="55"/>
      <c r="F1441" s="55"/>
      <c r="G1441" s="55"/>
      <c r="H1441" s="55"/>
      <c r="I1441" s="55"/>
      <c r="J1441" s="65"/>
      <c r="K1441" s="65"/>
      <c r="L1441" s="65"/>
      <c r="M1441" s="65"/>
      <c r="N1441" s="65"/>
      <c r="O1441" s="65"/>
    </row>
    <row r="1442" spans="3:15" s="1" customFormat="1" x14ac:dyDescent="0.25">
      <c r="C1442" s="65"/>
      <c r="D1442" s="55"/>
      <c r="E1442" s="55"/>
      <c r="F1442" s="55"/>
      <c r="G1442" s="55"/>
      <c r="H1442" s="55"/>
      <c r="I1442" s="55"/>
      <c r="J1442" s="65"/>
      <c r="K1442" s="65"/>
      <c r="L1442" s="65"/>
      <c r="M1442" s="65"/>
      <c r="N1442" s="65"/>
      <c r="O1442" s="65"/>
    </row>
    <row r="1443" spans="3:15" s="1" customFormat="1" x14ac:dyDescent="0.25">
      <c r="C1443" s="65"/>
      <c r="D1443" s="55"/>
      <c r="E1443" s="55"/>
      <c r="F1443" s="55"/>
      <c r="G1443" s="55"/>
      <c r="H1443" s="55"/>
      <c r="I1443" s="55"/>
      <c r="J1443" s="65"/>
      <c r="K1443" s="65"/>
      <c r="L1443" s="65"/>
      <c r="M1443" s="65"/>
      <c r="N1443" s="65"/>
      <c r="O1443" s="65"/>
    </row>
    <row r="1444" spans="3:15" s="1" customFormat="1" x14ac:dyDescent="0.25">
      <c r="C1444" s="65"/>
      <c r="D1444" s="55"/>
      <c r="E1444" s="55"/>
      <c r="F1444" s="55"/>
      <c r="G1444" s="55"/>
      <c r="H1444" s="55"/>
      <c r="I1444" s="55"/>
      <c r="J1444" s="65"/>
      <c r="K1444" s="65"/>
      <c r="L1444" s="65"/>
      <c r="M1444" s="65"/>
      <c r="N1444" s="65"/>
      <c r="O1444" s="65"/>
    </row>
    <row r="1445" spans="3:15" s="1" customFormat="1" x14ac:dyDescent="0.25">
      <c r="C1445" s="65"/>
      <c r="D1445" s="55"/>
      <c r="E1445" s="55"/>
      <c r="F1445" s="55"/>
      <c r="G1445" s="55"/>
      <c r="H1445" s="55"/>
      <c r="I1445" s="55"/>
      <c r="J1445" s="65"/>
      <c r="K1445" s="65"/>
      <c r="L1445" s="65"/>
      <c r="M1445" s="65"/>
      <c r="N1445" s="65"/>
      <c r="O1445" s="65"/>
    </row>
    <row r="1446" spans="3:15" s="1" customFormat="1" x14ac:dyDescent="0.25">
      <c r="C1446" s="65"/>
      <c r="D1446" s="55"/>
      <c r="E1446" s="55"/>
      <c r="F1446" s="55"/>
      <c r="G1446" s="55"/>
      <c r="H1446" s="55"/>
      <c r="I1446" s="55"/>
      <c r="J1446" s="65"/>
      <c r="K1446" s="65"/>
      <c r="L1446" s="65"/>
      <c r="M1446" s="65"/>
      <c r="N1446" s="65"/>
      <c r="O1446" s="65"/>
    </row>
    <row r="1447" spans="3:15" s="1" customFormat="1" x14ac:dyDescent="0.25">
      <c r="C1447" s="65"/>
      <c r="D1447" s="55"/>
      <c r="E1447" s="55"/>
      <c r="F1447" s="55"/>
      <c r="G1447" s="55"/>
      <c r="H1447" s="55"/>
      <c r="I1447" s="55"/>
      <c r="J1447" s="65"/>
      <c r="K1447" s="65"/>
      <c r="L1447" s="65"/>
      <c r="M1447" s="65"/>
      <c r="N1447" s="65"/>
      <c r="O1447" s="65"/>
    </row>
    <row r="1448" spans="3:15" s="1" customFormat="1" x14ac:dyDescent="0.25">
      <c r="C1448" s="65"/>
      <c r="D1448" s="55"/>
      <c r="E1448" s="55"/>
      <c r="F1448" s="55"/>
      <c r="G1448" s="55"/>
      <c r="H1448" s="55"/>
      <c r="I1448" s="55"/>
      <c r="J1448" s="65"/>
      <c r="K1448" s="65"/>
      <c r="L1448" s="65"/>
      <c r="M1448" s="65"/>
      <c r="N1448" s="65"/>
      <c r="O1448" s="65"/>
    </row>
    <row r="1449" spans="3:15" s="1" customFormat="1" x14ac:dyDescent="0.25">
      <c r="C1449" s="65"/>
      <c r="D1449" s="55"/>
      <c r="E1449" s="55"/>
      <c r="F1449" s="55"/>
      <c r="G1449" s="55"/>
      <c r="H1449" s="55"/>
      <c r="I1449" s="55"/>
      <c r="J1449" s="65"/>
      <c r="K1449" s="65"/>
      <c r="L1449" s="65"/>
      <c r="M1449" s="65"/>
      <c r="N1449" s="65"/>
      <c r="O1449" s="65"/>
    </row>
    <row r="1450" spans="3:15" s="1" customFormat="1" x14ac:dyDescent="0.25">
      <c r="C1450" s="65"/>
      <c r="D1450" s="55"/>
      <c r="E1450" s="55"/>
      <c r="F1450" s="55"/>
      <c r="G1450" s="55"/>
      <c r="H1450" s="55"/>
      <c r="I1450" s="55"/>
      <c r="J1450" s="65"/>
      <c r="K1450" s="65"/>
      <c r="L1450" s="65"/>
      <c r="M1450" s="65"/>
      <c r="N1450" s="65"/>
      <c r="O1450" s="65"/>
    </row>
    <row r="1451" spans="3:15" s="1" customFormat="1" x14ac:dyDescent="0.25">
      <c r="C1451" s="65"/>
      <c r="D1451" s="55"/>
      <c r="E1451" s="55"/>
      <c r="F1451" s="55"/>
      <c r="G1451" s="55"/>
      <c r="H1451" s="55"/>
      <c r="I1451" s="55"/>
      <c r="J1451" s="65"/>
      <c r="K1451" s="65"/>
      <c r="L1451" s="65"/>
      <c r="M1451" s="65"/>
      <c r="N1451" s="65"/>
      <c r="O1451" s="65"/>
    </row>
    <row r="1452" spans="3:15" s="1" customFormat="1" x14ac:dyDescent="0.25">
      <c r="C1452" s="65"/>
      <c r="D1452" s="55"/>
      <c r="E1452" s="55"/>
      <c r="F1452" s="55"/>
      <c r="G1452" s="55"/>
      <c r="H1452" s="55"/>
      <c r="I1452" s="55"/>
      <c r="J1452" s="65"/>
      <c r="K1452" s="65"/>
      <c r="L1452" s="65"/>
      <c r="M1452" s="65"/>
      <c r="N1452" s="65"/>
      <c r="O1452" s="65"/>
    </row>
    <row r="1453" spans="3:15" s="1" customFormat="1" x14ac:dyDescent="0.25">
      <c r="C1453" s="65"/>
      <c r="D1453" s="55"/>
      <c r="E1453" s="55"/>
      <c r="F1453" s="55"/>
      <c r="G1453" s="55"/>
      <c r="H1453" s="55"/>
      <c r="I1453" s="55"/>
      <c r="J1453" s="65"/>
      <c r="K1453" s="65"/>
      <c r="L1453" s="65"/>
      <c r="M1453" s="65"/>
      <c r="N1453" s="65"/>
      <c r="O1453" s="65"/>
    </row>
    <row r="1454" spans="3:15" s="1" customFormat="1" x14ac:dyDescent="0.25">
      <c r="C1454" s="65"/>
      <c r="D1454" s="55"/>
      <c r="E1454" s="55"/>
      <c r="F1454" s="55"/>
      <c r="G1454" s="55"/>
      <c r="H1454" s="55"/>
      <c r="I1454" s="55"/>
      <c r="J1454" s="65"/>
      <c r="K1454" s="65"/>
      <c r="L1454" s="65"/>
      <c r="M1454" s="65"/>
      <c r="N1454" s="65"/>
      <c r="O1454" s="65"/>
    </row>
    <row r="1455" spans="3:15" s="1" customFormat="1" x14ac:dyDescent="0.25">
      <c r="C1455" s="65"/>
      <c r="D1455" s="55"/>
      <c r="E1455" s="55"/>
      <c r="F1455" s="55"/>
      <c r="G1455" s="55"/>
      <c r="H1455" s="55"/>
      <c r="I1455" s="55"/>
      <c r="J1455" s="65"/>
      <c r="K1455" s="65"/>
      <c r="L1455" s="65"/>
      <c r="M1455" s="65"/>
      <c r="N1455" s="65"/>
      <c r="O1455" s="65"/>
    </row>
    <row r="1456" spans="3:15" s="1" customFormat="1" x14ac:dyDescent="0.25">
      <c r="C1456" s="65"/>
      <c r="D1456" s="55"/>
      <c r="E1456" s="55"/>
      <c r="F1456" s="55"/>
      <c r="G1456" s="55"/>
      <c r="H1456" s="55"/>
      <c r="I1456" s="55"/>
      <c r="J1456" s="65"/>
      <c r="K1456" s="65"/>
      <c r="L1456" s="65"/>
      <c r="M1456" s="65"/>
      <c r="N1456" s="65"/>
      <c r="O1456" s="65"/>
    </row>
    <row r="1457" spans="3:15" s="1" customFormat="1" x14ac:dyDescent="0.25">
      <c r="C1457" s="65"/>
      <c r="D1457" s="55"/>
      <c r="E1457" s="55"/>
      <c r="F1457" s="55"/>
      <c r="G1457" s="55"/>
      <c r="H1457" s="55"/>
      <c r="I1457" s="55"/>
      <c r="J1457" s="65"/>
      <c r="K1457" s="65"/>
      <c r="L1457" s="65"/>
      <c r="M1457" s="65"/>
      <c r="N1457" s="65"/>
      <c r="O1457" s="65"/>
    </row>
    <row r="1458" spans="3:15" s="1" customFormat="1" x14ac:dyDescent="0.25">
      <c r="C1458" s="65"/>
      <c r="D1458" s="55"/>
      <c r="E1458" s="55"/>
      <c r="F1458" s="55"/>
      <c r="G1458" s="55"/>
      <c r="H1458" s="55"/>
      <c r="I1458" s="55"/>
      <c r="J1458" s="65"/>
      <c r="K1458" s="65"/>
      <c r="L1458" s="65"/>
      <c r="M1458" s="65"/>
      <c r="N1458" s="65"/>
      <c r="O1458" s="65"/>
    </row>
    <row r="1459" spans="3:15" s="1" customFormat="1" x14ac:dyDescent="0.25">
      <c r="C1459" s="65"/>
      <c r="D1459" s="55"/>
      <c r="E1459" s="55"/>
      <c r="F1459" s="55"/>
      <c r="G1459" s="55"/>
      <c r="H1459" s="55"/>
      <c r="I1459" s="55"/>
      <c r="J1459" s="65"/>
      <c r="K1459" s="65"/>
      <c r="L1459" s="65"/>
      <c r="M1459" s="65"/>
      <c r="N1459" s="65"/>
      <c r="O1459" s="65"/>
    </row>
    <row r="1460" spans="3:15" s="1" customFormat="1" x14ac:dyDescent="0.25">
      <c r="C1460" s="65"/>
      <c r="D1460" s="55"/>
      <c r="E1460" s="55"/>
      <c r="F1460" s="55"/>
      <c r="G1460" s="55"/>
      <c r="H1460" s="55"/>
      <c r="I1460" s="55"/>
      <c r="J1460" s="65"/>
      <c r="K1460" s="65"/>
      <c r="L1460" s="65"/>
      <c r="M1460" s="65"/>
      <c r="N1460" s="65"/>
      <c r="O1460" s="65"/>
    </row>
    <row r="1461" spans="3:15" s="1" customFormat="1" x14ac:dyDescent="0.25">
      <c r="C1461" s="65"/>
      <c r="D1461" s="55"/>
      <c r="E1461" s="55"/>
      <c r="F1461" s="55"/>
      <c r="G1461" s="55"/>
      <c r="H1461" s="55"/>
      <c r="I1461" s="55"/>
      <c r="J1461" s="65"/>
      <c r="K1461" s="65"/>
      <c r="L1461" s="65"/>
      <c r="M1461" s="65"/>
      <c r="N1461" s="65"/>
      <c r="O1461" s="65"/>
    </row>
    <row r="1462" spans="3:15" s="1" customFormat="1" x14ac:dyDescent="0.25">
      <c r="C1462" s="65"/>
      <c r="D1462" s="55"/>
      <c r="E1462" s="55"/>
      <c r="F1462" s="55"/>
      <c r="G1462" s="55"/>
      <c r="H1462" s="55"/>
      <c r="I1462" s="55"/>
      <c r="J1462" s="65"/>
      <c r="K1462" s="65"/>
      <c r="L1462" s="65"/>
      <c r="M1462" s="65"/>
      <c r="N1462" s="65"/>
      <c r="O1462" s="65"/>
    </row>
    <row r="1463" spans="3:15" s="1" customFormat="1" x14ac:dyDescent="0.25">
      <c r="C1463" s="65"/>
      <c r="D1463" s="55"/>
      <c r="E1463" s="55"/>
      <c r="F1463" s="55"/>
      <c r="G1463" s="55"/>
      <c r="H1463" s="55"/>
      <c r="I1463" s="55"/>
      <c r="J1463" s="65"/>
      <c r="K1463" s="65"/>
      <c r="L1463" s="65"/>
      <c r="M1463" s="65"/>
      <c r="N1463" s="65"/>
      <c r="O1463" s="65"/>
    </row>
    <row r="1464" spans="3:15" s="1" customFormat="1" x14ac:dyDescent="0.25">
      <c r="C1464" s="65"/>
      <c r="D1464" s="55"/>
      <c r="E1464" s="55"/>
      <c r="F1464" s="55"/>
      <c r="G1464" s="55"/>
      <c r="H1464" s="55"/>
      <c r="I1464" s="55"/>
      <c r="J1464" s="65"/>
      <c r="K1464" s="65"/>
      <c r="L1464" s="65"/>
      <c r="M1464" s="65"/>
      <c r="N1464" s="65"/>
      <c r="O1464" s="65"/>
    </row>
    <row r="1465" spans="3:15" s="1" customFormat="1" x14ac:dyDescent="0.25">
      <c r="C1465" s="65"/>
      <c r="D1465" s="55"/>
      <c r="E1465" s="55"/>
      <c r="F1465" s="55"/>
      <c r="G1465" s="55"/>
      <c r="H1465" s="55"/>
      <c r="I1465" s="55"/>
      <c r="J1465" s="65"/>
      <c r="K1465" s="65"/>
      <c r="L1465" s="65"/>
      <c r="M1465" s="65"/>
      <c r="N1465" s="65"/>
      <c r="O1465" s="65"/>
    </row>
    <row r="1466" spans="3:15" s="1" customFormat="1" x14ac:dyDescent="0.25">
      <c r="C1466" s="65"/>
      <c r="D1466" s="55"/>
      <c r="E1466" s="55"/>
      <c r="F1466" s="55"/>
      <c r="G1466" s="55"/>
      <c r="H1466" s="55"/>
      <c r="I1466" s="55"/>
      <c r="J1466" s="65"/>
      <c r="K1466" s="65"/>
      <c r="L1466" s="65"/>
      <c r="M1466" s="65"/>
      <c r="N1466" s="65"/>
      <c r="O1466" s="65"/>
    </row>
    <row r="1467" spans="3:15" s="1" customFormat="1" x14ac:dyDescent="0.25">
      <c r="C1467" s="65"/>
      <c r="D1467" s="55"/>
      <c r="E1467" s="55"/>
      <c r="F1467" s="55"/>
      <c r="G1467" s="55"/>
      <c r="H1467" s="55"/>
      <c r="I1467" s="55"/>
      <c r="J1467" s="65"/>
      <c r="K1467" s="65"/>
      <c r="L1467" s="65"/>
      <c r="M1467" s="65"/>
      <c r="N1467" s="65"/>
      <c r="O1467" s="65"/>
    </row>
    <row r="1468" spans="3:15" s="1" customFormat="1" x14ac:dyDescent="0.25">
      <c r="C1468" s="65"/>
      <c r="D1468" s="55"/>
      <c r="E1468" s="55"/>
      <c r="F1468" s="55"/>
      <c r="G1468" s="55"/>
      <c r="H1468" s="55"/>
      <c r="I1468" s="55"/>
      <c r="J1468" s="65"/>
      <c r="K1468" s="65"/>
      <c r="L1468" s="65"/>
      <c r="M1468" s="65"/>
      <c r="N1468" s="65"/>
      <c r="O1468" s="65"/>
    </row>
    <row r="1469" spans="3:15" s="1" customFormat="1" x14ac:dyDescent="0.25">
      <c r="C1469" s="65"/>
      <c r="D1469" s="55"/>
      <c r="E1469" s="55"/>
      <c r="F1469" s="55"/>
      <c r="G1469" s="55"/>
      <c r="H1469" s="55"/>
      <c r="I1469" s="55"/>
      <c r="J1469" s="65"/>
      <c r="K1469" s="65"/>
      <c r="L1469" s="65"/>
      <c r="M1469" s="65"/>
      <c r="N1469" s="65"/>
      <c r="O1469" s="65"/>
    </row>
    <row r="1470" spans="3:15" s="1" customFormat="1" x14ac:dyDescent="0.25">
      <c r="C1470" s="65"/>
      <c r="D1470" s="55"/>
      <c r="E1470" s="55"/>
      <c r="F1470" s="55"/>
      <c r="G1470" s="55"/>
      <c r="H1470" s="55"/>
      <c r="I1470" s="55"/>
      <c r="J1470" s="65"/>
      <c r="K1470" s="65"/>
      <c r="L1470" s="65"/>
      <c r="M1470" s="65"/>
      <c r="N1470" s="65"/>
      <c r="O1470" s="65"/>
    </row>
    <row r="1471" spans="3:15" s="1" customFormat="1" x14ac:dyDescent="0.25">
      <c r="C1471" s="65"/>
      <c r="D1471" s="55"/>
      <c r="E1471" s="55"/>
      <c r="F1471" s="55"/>
      <c r="G1471" s="55"/>
      <c r="H1471" s="55"/>
      <c r="I1471" s="55"/>
      <c r="J1471" s="65"/>
      <c r="K1471" s="65"/>
      <c r="L1471" s="65"/>
      <c r="M1471" s="65"/>
      <c r="N1471" s="65"/>
      <c r="O1471" s="65"/>
    </row>
    <row r="1472" spans="3:15" s="1" customFormat="1" x14ac:dyDescent="0.25">
      <c r="C1472" s="65"/>
      <c r="D1472" s="55"/>
      <c r="E1472" s="55"/>
      <c r="F1472" s="55"/>
      <c r="G1472" s="55"/>
      <c r="H1472" s="55"/>
      <c r="I1472" s="55"/>
      <c r="J1472" s="65"/>
      <c r="K1472" s="65"/>
      <c r="L1472" s="65"/>
      <c r="M1472" s="65"/>
      <c r="N1472" s="65"/>
      <c r="O1472" s="65"/>
    </row>
    <row r="1473" spans="3:15" s="1" customFormat="1" x14ac:dyDescent="0.25">
      <c r="C1473" s="65"/>
      <c r="D1473" s="55"/>
      <c r="E1473" s="55"/>
      <c r="F1473" s="55"/>
      <c r="G1473" s="55"/>
      <c r="H1473" s="55"/>
      <c r="I1473" s="55"/>
      <c r="J1473" s="65"/>
      <c r="K1473" s="65"/>
      <c r="L1473" s="65"/>
      <c r="M1473" s="65"/>
      <c r="N1473" s="65"/>
      <c r="O1473" s="65"/>
    </row>
    <row r="1474" spans="3:15" s="1" customFormat="1" x14ac:dyDescent="0.25">
      <c r="C1474" s="65"/>
      <c r="D1474" s="55"/>
      <c r="E1474" s="55"/>
      <c r="F1474" s="55"/>
      <c r="G1474" s="55"/>
      <c r="H1474" s="55"/>
      <c r="I1474" s="55"/>
      <c r="J1474" s="65"/>
      <c r="K1474" s="65"/>
      <c r="L1474" s="65"/>
      <c r="M1474" s="65"/>
      <c r="N1474" s="65"/>
      <c r="O1474" s="65"/>
    </row>
    <row r="1475" spans="3:15" s="1" customFormat="1" x14ac:dyDescent="0.25">
      <c r="C1475" s="65"/>
      <c r="D1475" s="55"/>
      <c r="E1475" s="55"/>
      <c r="F1475" s="55"/>
      <c r="G1475" s="55"/>
      <c r="H1475" s="55"/>
      <c r="I1475" s="55"/>
      <c r="J1475" s="65"/>
      <c r="K1475" s="65"/>
      <c r="L1475" s="65"/>
      <c r="M1475" s="65"/>
      <c r="N1475" s="65"/>
      <c r="O1475" s="65"/>
    </row>
    <row r="1476" spans="3:15" s="1" customFormat="1" x14ac:dyDescent="0.25">
      <c r="C1476" s="65"/>
      <c r="D1476" s="55"/>
      <c r="E1476" s="55"/>
      <c r="F1476" s="55"/>
      <c r="G1476" s="55"/>
      <c r="H1476" s="55"/>
      <c r="I1476" s="55"/>
      <c r="J1476" s="65"/>
      <c r="K1476" s="65"/>
      <c r="L1476" s="65"/>
      <c r="M1476" s="65"/>
      <c r="N1476" s="65"/>
      <c r="O1476" s="65"/>
    </row>
    <row r="1477" spans="3:15" s="1" customFormat="1" x14ac:dyDescent="0.25">
      <c r="C1477" s="65"/>
      <c r="D1477" s="55"/>
      <c r="E1477" s="55"/>
      <c r="F1477" s="55"/>
      <c r="G1477" s="55"/>
      <c r="H1477" s="55"/>
      <c r="I1477" s="55"/>
      <c r="J1477" s="65"/>
      <c r="K1477" s="65"/>
      <c r="L1477" s="65"/>
      <c r="M1477" s="65"/>
      <c r="N1477" s="65"/>
      <c r="O1477" s="65"/>
    </row>
    <row r="1478" spans="3:15" s="1" customFormat="1" x14ac:dyDescent="0.25">
      <c r="C1478" s="65"/>
      <c r="D1478" s="55"/>
      <c r="E1478" s="55"/>
      <c r="F1478" s="55"/>
      <c r="G1478" s="55"/>
      <c r="H1478" s="55"/>
      <c r="I1478" s="55"/>
      <c r="J1478" s="65"/>
      <c r="K1478" s="65"/>
      <c r="L1478" s="65"/>
      <c r="M1478" s="65"/>
      <c r="N1478" s="65"/>
      <c r="O1478" s="65"/>
    </row>
    <row r="1479" spans="3:15" s="1" customFormat="1" x14ac:dyDescent="0.25">
      <c r="C1479" s="65"/>
      <c r="D1479" s="55"/>
      <c r="E1479" s="55"/>
      <c r="F1479" s="55"/>
      <c r="G1479" s="55"/>
      <c r="H1479" s="55"/>
      <c r="I1479" s="55"/>
      <c r="J1479" s="65"/>
      <c r="K1479" s="65"/>
      <c r="L1479" s="65"/>
      <c r="M1479" s="65"/>
      <c r="N1479" s="65"/>
      <c r="O1479" s="65"/>
    </row>
    <row r="1480" spans="3:15" s="1" customFormat="1" x14ac:dyDescent="0.25">
      <c r="C1480" s="65"/>
      <c r="D1480" s="55"/>
      <c r="E1480" s="55"/>
      <c r="F1480" s="55"/>
      <c r="G1480" s="55"/>
      <c r="H1480" s="55"/>
      <c r="I1480" s="55"/>
      <c r="J1480" s="65"/>
      <c r="K1480" s="65"/>
      <c r="L1480" s="65"/>
      <c r="M1480" s="65"/>
      <c r="N1480" s="65"/>
      <c r="O1480" s="65"/>
    </row>
    <row r="1481" spans="3:15" s="1" customFormat="1" x14ac:dyDescent="0.25">
      <c r="C1481" s="65"/>
      <c r="D1481" s="55"/>
      <c r="E1481" s="55"/>
      <c r="F1481" s="55"/>
      <c r="G1481" s="55"/>
      <c r="H1481" s="55"/>
      <c r="I1481" s="55"/>
      <c r="J1481" s="65"/>
      <c r="K1481" s="65"/>
      <c r="L1481" s="65"/>
      <c r="M1481" s="65"/>
      <c r="N1481" s="65"/>
      <c r="O1481" s="65"/>
    </row>
    <row r="1482" spans="3:15" s="1" customFormat="1" x14ac:dyDescent="0.25">
      <c r="C1482" s="65"/>
      <c r="D1482" s="55"/>
      <c r="E1482" s="55"/>
      <c r="F1482" s="55"/>
      <c r="G1482" s="55"/>
      <c r="H1482" s="55"/>
      <c r="I1482" s="55"/>
      <c r="J1482" s="65"/>
      <c r="K1482" s="65"/>
      <c r="L1482" s="65"/>
      <c r="M1482" s="65"/>
      <c r="N1482" s="65"/>
      <c r="O1482" s="65"/>
    </row>
    <row r="1483" spans="3:15" s="1" customFormat="1" x14ac:dyDescent="0.25">
      <c r="C1483" s="65"/>
      <c r="D1483" s="55"/>
      <c r="E1483" s="55"/>
      <c r="F1483" s="55"/>
      <c r="G1483" s="55"/>
      <c r="H1483" s="55"/>
      <c r="I1483" s="55"/>
      <c r="J1483" s="65"/>
      <c r="K1483" s="65"/>
      <c r="L1483" s="65"/>
      <c r="M1483" s="65"/>
      <c r="N1483" s="65"/>
      <c r="O1483" s="65"/>
    </row>
    <row r="1484" spans="3:15" s="1" customFormat="1" x14ac:dyDescent="0.25">
      <c r="C1484" s="65"/>
      <c r="D1484" s="55"/>
      <c r="E1484" s="55"/>
      <c r="F1484" s="55"/>
      <c r="G1484" s="55"/>
      <c r="H1484" s="55"/>
      <c r="I1484" s="55"/>
      <c r="J1484" s="65"/>
      <c r="K1484" s="65"/>
      <c r="L1484" s="65"/>
      <c r="M1484" s="65"/>
      <c r="N1484" s="65"/>
      <c r="O1484" s="65"/>
    </row>
    <row r="1485" spans="3:15" s="1" customFormat="1" x14ac:dyDescent="0.25">
      <c r="C1485" s="65"/>
      <c r="D1485" s="55"/>
      <c r="E1485" s="55"/>
      <c r="F1485" s="55"/>
      <c r="G1485" s="55"/>
      <c r="H1485" s="55"/>
      <c r="I1485" s="55"/>
      <c r="J1485" s="65"/>
      <c r="K1485" s="65"/>
      <c r="L1485" s="65"/>
      <c r="M1485" s="65"/>
      <c r="N1485" s="65"/>
      <c r="O1485" s="65"/>
    </row>
    <row r="1486" spans="3:15" s="1" customFormat="1" x14ac:dyDescent="0.25">
      <c r="C1486" s="65"/>
      <c r="D1486" s="55"/>
      <c r="E1486" s="55"/>
      <c r="F1486" s="55"/>
      <c r="G1486" s="55"/>
      <c r="H1486" s="55"/>
      <c r="I1486" s="55"/>
      <c r="J1486" s="65"/>
      <c r="K1486" s="65"/>
      <c r="L1486" s="65"/>
      <c r="M1486" s="65"/>
      <c r="N1486" s="65"/>
      <c r="O1486" s="65"/>
    </row>
    <row r="1487" spans="3:15" s="1" customFormat="1" x14ac:dyDescent="0.25">
      <c r="C1487" s="65"/>
      <c r="D1487" s="55"/>
      <c r="E1487" s="55"/>
      <c r="F1487" s="55"/>
      <c r="G1487" s="55"/>
      <c r="H1487" s="55"/>
      <c r="I1487" s="55"/>
      <c r="J1487" s="65"/>
      <c r="K1487" s="65"/>
      <c r="L1487" s="65"/>
      <c r="M1487" s="65"/>
      <c r="N1487" s="65"/>
      <c r="O1487" s="65"/>
    </row>
    <row r="1488" spans="3:15" s="1" customFormat="1" x14ac:dyDescent="0.25">
      <c r="C1488" s="65"/>
      <c r="D1488" s="55"/>
      <c r="E1488" s="55"/>
      <c r="F1488" s="55"/>
      <c r="G1488" s="55"/>
      <c r="H1488" s="55"/>
      <c r="I1488" s="55"/>
      <c r="J1488" s="65"/>
      <c r="K1488" s="65"/>
      <c r="L1488" s="65"/>
      <c r="M1488" s="65"/>
      <c r="N1488" s="65"/>
      <c r="O1488" s="65"/>
    </row>
    <row r="1489" spans="3:15" s="1" customFormat="1" x14ac:dyDescent="0.25">
      <c r="C1489" s="65"/>
      <c r="D1489" s="55"/>
      <c r="E1489" s="55"/>
      <c r="F1489" s="55"/>
      <c r="G1489" s="55"/>
      <c r="H1489" s="55"/>
      <c r="I1489" s="55"/>
      <c r="J1489" s="65"/>
      <c r="K1489" s="65"/>
      <c r="L1489" s="65"/>
      <c r="M1489" s="65"/>
      <c r="N1489" s="65"/>
      <c r="O1489" s="65"/>
    </row>
    <row r="1490" spans="3:15" s="1" customFormat="1" x14ac:dyDescent="0.25">
      <c r="C1490" s="65"/>
      <c r="D1490" s="55"/>
      <c r="E1490" s="55"/>
      <c r="F1490" s="55"/>
      <c r="G1490" s="55"/>
      <c r="H1490" s="55"/>
      <c r="I1490" s="55"/>
      <c r="J1490" s="65"/>
      <c r="K1490" s="65"/>
      <c r="L1490" s="65"/>
      <c r="M1490" s="65"/>
      <c r="N1490" s="65"/>
      <c r="O1490" s="65"/>
    </row>
    <row r="1491" spans="3:15" s="1" customFormat="1" x14ac:dyDescent="0.25">
      <c r="C1491" s="65"/>
      <c r="D1491" s="55"/>
      <c r="E1491" s="55"/>
      <c r="F1491" s="55"/>
      <c r="G1491" s="55"/>
      <c r="H1491" s="55"/>
      <c r="I1491" s="55"/>
      <c r="J1491" s="65"/>
      <c r="K1491" s="65"/>
      <c r="L1491" s="65"/>
      <c r="M1491" s="65"/>
      <c r="N1491" s="65"/>
      <c r="O1491" s="65"/>
    </row>
    <row r="1492" spans="3:15" s="1" customFormat="1" x14ac:dyDescent="0.25">
      <c r="C1492" s="65"/>
      <c r="D1492" s="55"/>
      <c r="E1492" s="55"/>
      <c r="F1492" s="55"/>
      <c r="G1492" s="55"/>
      <c r="H1492" s="55"/>
      <c r="I1492" s="55"/>
      <c r="J1492" s="65"/>
      <c r="K1492" s="65"/>
      <c r="L1492" s="65"/>
      <c r="M1492" s="65"/>
      <c r="N1492" s="65"/>
      <c r="O1492" s="65"/>
    </row>
    <row r="1493" spans="3:15" s="1" customFormat="1" x14ac:dyDescent="0.25">
      <c r="C1493" s="65"/>
      <c r="D1493" s="55"/>
      <c r="E1493" s="55"/>
      <c r="F1493" s="55"/>
      <c r="G1493" s="55"/>
      <c r="H1493" s="55"/>
      <c r="I1493" s="55"/>
      <c r="J1493" s="65"/>
      <c r="K1493" s="65"/>
      <c r="L1493" s="65"/>
      <c r="M1493" s="65"/>
      <c r="N1493" s="65"/>
      <c r="O1493" s="65"/>
    </row>
    <row r="1494" spans="3:15" s="1" customFormat="1" x14ac:dyDescent="0.25">
      <c r="C1494" s="65"/>
      <c r="D1494" s="55"/>
      <c r="E1494" s="55"/>
      <c r="F1494" s="55"/>
      <c r="G1494" s="55"/>
      <c r="H1494" s="55"/>
      <c r="I1494" s="55"/>
      <c r="J1494" s="65"/>
      <c r="K1494" s="65"/>
      <c r="L1494" s="65"/>
      <c r="M1494" s="65"/>
      <c r="N1494" s="65"/>
      <c r="O1494" s="65"/>
    </row>
    <row r="1495" spans="3:15" s="1" customFormat="1" x14ac:dyDescent="0.25">
      <c r="C1495" s="65"/>
      <c r="D1495" s="55"/>
      <c r="E1495" s="55"/>
      <c r="F1495" s="55"/>
      <c r="G1495" s="55"/>
      <c r="H1495" s="55"/>
      <c r="I1495" s="55"/>
      <c r="J1495" s="65"/>
      <c r="K1495" s="65"/>
      <c r="L1495" s="65"/>
      <c r="M1495" s="65"/>
      <c r="N1495" s="65"/>
      <c r="O1495" s="65"/>
    </row>
    <row r="1496" spans="3:15" s="1" customFormat="1" x14ac:dyDescent="0.25">
      <c r="C1496" s="65"/>
      <c r="D1496" s="55"/>
      <c r="E1496" s="55"/>
      <c r="F1496" s="55"/>
      <c r="G1496" s="55"/>
      <c r="H1496" s="55"/>
      <c r="I1496" s="55"/>
      <c r="J1496" s="65"/>
      <c r="K1496" s="65"/>
      <c r="L1496" s="65"/>
      <c r="M1496" s="65"/>
      <c r="N1496" s="65"/>
      <c r="O1496" s="65"/>
    </row>
    <row r="1497" spans="3:15" s="1" customFormat="1" x14ac:dyDescent="0.25">
      <c r="C1497" s="65"/>
      <c r="D1497" s="55"/>
      <c r="E1497" s="55"/>
      <c r="F1497" s="55"/>
      <c r="G1497" s="55"/>
      <c r="H1497" s="55"/>
      <c r="I1497" s="55"/>
      <c r="J1497" s="65"/>
      <c r="K1497" s="65"/>
      <c r="L1497" s="65"/>
      <c r="M1497" s="65"/>
      <c r="N1497" s="65"/>
      <c r="O1497" s="65"/>
    </row>
    <row r="1498" spans="3:15" s="1" customFormat="1" x14ac:dyDescent="0.25">
      <c r="C1498" s="65"/>
      <c r="D1498" s="55"/>
      <c r="E1498" s="55"/>
      <c r="F1498" s="55"/>
      <c r="G1498" s="55"/>
      <c r="H1498" s="55"/>
      <c r="I1498" s="55"/>
      <c r="J1498" s="65"/>
      <c r="K1498" s="65"/>
      <c r="L1498" s="65"/>
      <c r="M1498" s="65"/>
      <c r="N1498" s="65"/>
      <c r="O1498" s="65"/>
    </row>
    <row r="1499" spans="3:15" s="1" customFormat="1" x14ac:dyDescent="0.25">
      <c r="C1499" s="65"/>
      <c r="D1499" s="55"/>
      <c r="E1499" s="55"/>
      <c r="F1499" s="55"/>
      <c r="G1499" s="55"/>
      <c r="H1499" s="55"/>
      <c r="I1499" s="55"/>
      <c r="J1499" s="65"/>
      <c r="K1499" s="65"/>
      <c r="L1499" s="65"/>
      <c r="M1499" s="65"/>
      <c r="N1499" s="65"/>
      <c r="O1499" s="65"/>
    </row>
    <row r="1500" spans="3:15" s="1" customFormat="1" x14ac:dyDescent="0.25">
      <c r="C1500" s="65"/>
      <c r="D1500" s="55"/>
      <c r="E1500" s="55"/>
      <c r="F1500" s="55"/>
      <c r="G1500" s="55"/>
      <c r="H1500" s="55"/>
      <c r="I1500" s="55"/>
      <c r="J1500" s="65"/>
      <c r="K1500" s="65"/>
      <c r="L1500" s="65"/>
      <c r="M1500" s="65"/>
      <c r="N1500" s="65"/>
      <c r="O1500" s="65"/>
    </row>
    <row r="1501" spans="3:15" s="1" customFormat="1" x14ac:dyDescent="0.25">
      <c r="C1501" s="65"/>
      <c r="D1501" s="55"/>
      <c r="E1501" s="55"/>
      <c r="F1501" s="55"/>
      <c r="G1501" s="55"/>
      <c r="H1501" s="55"/>
      <c r="I1501" s="55"/>
      <c r="J1501" s="65"/>
      <c r="K1501" s="65"/>
      <c r="L1501" s="65"/>
      <c r="M1501" s="65"/>
      <c r="N1501" s="65"/>
      <c r="O1501" s="65"/>
    </row>
    <row r="1502" spans="3:15" s="1" customFormat="1" x14ac:dyDescent="0.25">
      <c r="C1502" s="65"/>
      <c r="D1502" s="55"/>
      <c r="E1502" s="55"/>
      <c r="F1502" s="55"/>
      <c r="G1502" s="55"/>
      <c r="H1502" s="55"/>
      <c r="I1502" s="55"/>
      <c r="J1502" s="65"/>
      <c r="K1502" s="65"/>
      <c r="L1502" s="65"/>
      <c r="M1502" s="65"/>
      <c r="N1502" s="65"/>
      <c r="O1502" s="65"/>
    </row>
    <row r="1503" spans="3:15" s="1" customFormat="1" x14ac:dyDescent="0.25">
      <c r="C1503" s="65"/>
      <c r="D1503" s="55"/>
      <c r="E1503" s="55"/>
      <c r="F1503" s="55"/>
      <c r="G1503" s="55"/>
      <c r="H1503" s="55"/>
      <c r="I1503" s="55"/>
      <c r="J1503" s="65"/>
      <c r="K1503" s="65"/>
      <c r="L1503" s="65"/>
      <c r="M1503" s="65"/>
      <c r="N1503" s="65"/>
      <c r="O1503" s="65"/>
    </row>
    <row r="1504" spans="3:15" s="1" customFormat="1" x14ac:dyDescent="0.25">
      <c r="C1504" s="65"/>
      <c r="D1504" s="55"/>
      <c r="E1504" s="55"/>
      <c r="F1504" s="55"/>
      <c r="G1504" s="55"/>
      <c r="H1504" s="55"/>
      <c r="I1504" s="55"/>
      <c r="J1504" s="65"/>
      <c r="K1504" s="65"/>
      <c r="L1504" s="65"/>
      <c r="M1504" s="65"/>
      <c r="N1504" s="65"/>
      <c r="O1504" s="65"/>
    </row>
    <row r="1505" spans="3:15" s="1" customFormat="1" x14ac:dyDescent="0.25">
      <c r="C1505" s="65"/>
      <c r="D1505" s="55"/>
      <c r="E1505" s="55"/>
      <c r="F1505" s="55"/>
      <c r="G1505" s="55"/>
      <c r="H1505" s="55"/>
      <c r="I1505" s="55"/>
      <c r="J1505" s="65"/>
      <c r="K1505" s="65"/>
      <c r="L1505" s="65"/>
      <c r="M1505" s="65"/>
      <c r="N1505" s="65"/>
      <c r="O1505" s="65"/>
    </row>
    <row r="1506" spans="3:15" s="1" customFormat="1" x14ac:dyDescent="0.25">
      <c r="C1506" s="65"/>
      <c r="D1506" s="55"/>
      <c r="E1506" s="55"/>
      <c r="F1506" s="55"/>
      <c r="G1506" s="55"/>
      <c r="H1506" s="55"/>
      <c r="I1506" s="55"/>
      <c r="J1506" s="65"/>
      <c r="K1506" s="65"/>
      <c r="L1506" s="65"/>
      <c r="M1506" s="65"/>
      <c r="N1506" s="65"/>
      <c r="O1506" s="65"/>
    </row>
    <row r="1507" spans="3:15" s="1" customFormat="1" x14ac:dyDescent="0.25">
      <c r="C1507" s="65"/>
      <c r="D1507" s="55"/>
      <c r="E1507" s="55"/>
      <c r="F1507" s="55"/>
      <c r="G1507" s="55"/>
      <c r="H1507" s="55"/>
      <c r="I1507" s="55"/>
      <c r="J1507" s="65"/>
      <c r="K1507" s="65"/>
      <c r="L1507" s="65"/>
      <c r="M1507" s="65"/>
      <c r="N1507" s="65"/>
      <c r="O1507" s="65"/>
    </row>
    <row r="1508" spans="3:15" s="1" customFormat="1" x14ac:dyDescent="0.25">
      <c r="C1508" s="65"/>
      <c r="D1508" s="55"/>
      <c r="E1508" s="55"/>
      <c r="F1508" s="55"/>
      <c r="G1508" s="55"/>
      <c r="H1508" s="55"/>
      <c r="I1508" s="55"/>
      <c r="J1508" s="65"/>
      <c r="K1508" s="65"/>
      <c r="L1508" s="65"/>
      <c r="M1508" s="65"/>
      <c r="N1508" s="65"/>
      <c r="O1508" s="65"/>
    </row>
    <row r="1509" spans="3:15" s="1" customFormat="1" x14ac:dyDescent="0.25">
      <c r="C1509" s="65"/>
      <c r="D1509" s="55"/>
      <c r="E1509" s="55"/>
      <c r="F1509" s="55"/>
      <c r="G1509" s="55"/>
      <c r="H1509" s="55"/>
      <c r="I1509" s="55"/>
      <c r="J1509" s="65"/>
      <c r="K1509" s="65"/>
      <c r="L1509" s="65"/>
      <c r="M1509" s="65"/>
      <c r="N1509" s="65"/>
      <c r="O1509" s="65"/>
    </row>
    <row r="1510" spans="3:15" s="1" customFormat="1" x14ac:dyDescent="0.25">
      <c r="C1510" s="65"/>
      <c r="D1510" s="55"/>
      <c r="E1510" s="55"/>
      <c r="F1510" s="55"/>
      <c r="G1510" s="55"/>
      <c r="H1510" s="55"/>
      <c r="I1510" s="55"/>
      <c r="J1510" s="65"/>
      <c r="K1510" s="65"/>
      <c r="L1510" s="65"/>
      <c r="M1510" s="65"/>
      <c r="N1510" s="65"/>
      <c r="O1510" s="65"/>
    </row>
    <row r="1511" spans="3:15" s="1" customFormat="1" x14ac:dyDescent="0.25">
      <c r="C1511" s="65"/>
      <c r="D1511" s="55"/>
      <c r="E1511" s="55"/>
      <c r="F1511" s="55"/>
      <c r="G1511" s="55"/>
      <c r="H1511" s="55"/>
      <c r="I1511" s="55"/>
      <c r="J1511" s="65"/>
      <c r="K1511" s="65"/>
      <c r="L1511" s="65"/>
      <c r="M1511" s="65"/>
      <c r="N1511" s="65"/>
      <c r="O1511" s="65"/>
    </row>
    <row r="1512" spans="3:15" s="1" customFormat="1" x14ac:dyDescent="0.25">
      <c r="C1512" s="65"/>
      <c r="D1512" s="55"/>
      <c r="E1512" s="55"/>
      <c r="F1512" s="55"/>
      <c r="G1512" s="55"/>
      <c r="H1512" s="55"/>
      <c r="I1512" s="55"/>
      <c r="J1512" s="65"/>
      <c r="K1512" s="65"/>
      <c r="L1512" s="65"/>
      <c r="M1512" s="65"/>
      <c r="N1512" s="65"/>
      <c r="O1512" s="65"/>
    </row>
    <row r="1513" spans="3:15" s="1" customFormat="1" x14ac:dyDescent="0.25">
      <c r="C1513" s="65"/>
      <c r="D1513" s="55"/>
      <c r="E1513" s="55"/>
      <c r="F1513" s="55"/>
      <c r="G1513" s="55"/>
      <c r="H1513" s="55"/>
      <c r="I1513" s="55"/>
      <c r="J1513" s="65"/>
      <c r="K1513" s="65"/>
      <c r="L1513" s="65"/>
      <c r="M1513" s="65"/>
      <c r="N1513" s="65"/>
      <c r="O1513" s="65"/>
    </row>
    <row r="1514" spans="3:15" s="1" customFormat="1" x14ac:dyDescent="0.25">
      <c r="C1514" s="65"/>
      <c r="D1514" s="55"/>
      <c r="E1514" s="55"/>
      <c r="F1514" s="55"/>
      <c r="G1514" s="55"/>
      <c r="H1514" s="55"/>
      <c r="I1514" s="55"/>
      <c r="J1514" s="65"/>
      <c r="K1514" s="65"/>
      <c r="L1514" s="65"/>
      <c r="M1514" s="65"/>
      <c r="N1514" s="65"/>
      <c r="O1514" s="65"/>
    </row>
    <row r="1515" spans="3:15" s="1" customFormat="1" x14ac:dyDescent="0.25">
      <c r="C1515" s="65"/>
      <c r="D1515" s="55"/>
      <c r="E1515" s="55"/>
      <c r="F1515" s="55"/>
      <c r="G1515" s="55"/>
      <c r="H1515" s="55"/>
      <c r="I1515" s="55"/>
      <c r="J1515" s="65"/>
      <c r="K1515" s="65"/>
      <c r="L1515" s="65"/>
      <c r="M1515" s="65"/>
      <c r="N1515" s="65"/>
      <c r="O1515" s="65"/>
    </row>
    <row r="1516" spans="3:15" s="1" customFormat="1" x14ac:dyDescent="0.25">
      <c r="C1516" s="65"/>
      <c r="D1516" s="55"/>
      <c r="E1516" s="55"/>
      <c r="F1516" s="55"/>
      <c r="G1516" s="55"/>
      <c r="H1516" s="55"/>
      <c r="I1516" s="55"/>
      <c r="J1516" s="65"/>
      <c r="K1516" s="65"/>
      <c r="L1516" s="65"/>
      <c r="M1516" s="65"/>
      <c r="N1516" s="65"/>
      <c r="O1516" s="65"/>
    </row>
    <row r="1517" spans="3:15" s="1" customFormat="1" x14ac:dyDescent="0.25">
      <c r="C1517" s="65"/>
      <c r="D1517" s="55"/>
      <c r="E1517" s="55"/>
      <c r="F1517" s="55"/>
      <c r="G1517" s="55"/>
      <c r="H1517" s="55"/>
      <c r="I1517" s="55"/>
      <c r="J1517" s="65"/>
      <c r="K1517" s="65"/>
      <c r="L1517" s="65"/>
      <c r="M1517" s="65"/>
      <c r="N1517" s="65"/>
      <c r="O1517" s="65"/>
    </row>
    <row r="1518" spans="3:15" s="1" customFormat="1" x14ac:dyDescent="0.25">
      <c r="C1518" s="65"/>
      <c r="D1518" s="55"/>
      <c r="E1518" s="55"/>
      <c r="F1518" s="55"/>
      <c r="G1518" s="55"/>
      <c r="H1518" s="55"/>
      <c r="I1518" s="55"/>
      <c r="J1518" s="65"/>
      <c r="K1518" s="65"/>
      <c r="L1518" s="65"/>
      <c r="M1518" s="65"/>
      <c r="N1518" s="65"/>
      <c r="O1518" s="65"/>
    </row>
    <row r="1519" spans="3:15" s="1" customFormat="1" x14ac:dyDescent="0.25">
      <c r="C1519" s="65"/>
      <c r="D1519" s="55"/>
      <c r="E1519" s="55"/>
      <c r="F1519" s="55"/>
      <c r="G1519" s="55"/>
      <c r="H1519" s="55"/>
      <c r="I1519" s="55"/>
      <c r="J1519" s="65"/>
      <c r="K1519" s="65"/>
      <c r="L1519" s="65"/>
      <c r="M1519" s="65"/>
      <c r="N1519" s="65"/>
      <c r="O1519" s="65"/>
    </row>
    <row r="1520" spans="3:15" s="1" customFormat="1" x14ac:dyDescent="0.25">
      <c r="C1520" s="65"/>
      <c r="D1520" s="55"/>
      <c r="E1520" s="55"/>
      <c r="F1520" s="55"/>
      <c r="G1520" s="55"/>
      <c r="H1520" s="55"/>
      <c r="I1520" s="55"/>
      <c r="J1520" s="65"/>
      <c r="K1520" s="65"/>
      <c r="L1520" s="65"/>
      <c r="M1520" s="65"/>
      <c r="N1520" s="65"/>
      <c r="O1520" s="65"/>
    </row>
    <row r="1521" spans="3:15" s="1" customFormat="1" x14ac:dyDescent="0.25">
      <c r="C1521" s="65"/>
      <c r="D1521" s="55"/>
      <c r="E1521" s="55"/>
      <c r="F1521" s="55"/>
      <c r="G1521" s="55"/>
      <c r="H1521" s="55"/>
      <c r="I1521" s="55"/>
      <c r="J1521" s="65"/>
      <c r="K1521" s="65"/>
      <c r="L1521" s="65"/>
      <c r="M1521" s="65"/>
      <c r="N1521" s="65"/>
      <c r="O1521" s="65"/>
    </row>
    <row r="1522" spans="3:15" s="1" customFormat="1" x14ac:dyDescent="0.25">
      <c r="C1522" s="65"/>
      <c r="D1522" s="55"/>
      <c r="E1522" s="55"/>
      <c r="F1522" s="55"/>
      <c r="G1522" s="55"/>
      <c r="H1522" s="55"/>
      <c r="I1522" s="55"/>
      <c r="J1522" s="65"/>
      <c r="K1522" s="65"/>
      <c r="L1522" s="65"/>
      <c r="M1522" s="65"/>
      <c r="N1522" s="65"/>
      <c r="O1522" s="65"/>
    </row>
    <row r="1523" spans="3:15" s="1" customFormat="1" x14ac:dyDescent="0.25">
      <c r="C1523" s="65"/>
      <c r="D1523" s="55"/>
      <c r="E1523" s="55"/>
      <c r="F1523" s="55"/>
      <c r="G1523" s="55"/>
      <c r="H1523" s="55"/>
      <c r="I1523" s="55"/>
      <c r="J1523" s="65"/>
      <c r="K1523" s="65"/>
      <c r="L1523" s="65"/>
      <c r="M1523" s="65"/>
      <c r="N1523" s="65"/>
      <c r="O1523" s="65"/>
    </row>
    <row r="1524" spans="3:15" s="1" customFormat="1" x14ac:dyDescent="0.25">
      <c r="C1524" s="65"/>
      <c r="D1524" s="55"/>
      <c r="E1524" s="55"/>
      <c r="F1524" s="55"/>
      <c r="G1524" s="55"/>
      <c r="H1524" s="55"/>
      <c r="I1524" s="55"/>
      <c r="J1524" s="65"/>
      <c r="K1524" s="65"/>
      <c r="L1524" s="65"/>
      <c r="M1524" s="65"/>
      <c r="N1524" s="65"/>
      <c r="O1524" s="65"/>
    </row>
    <row r="1525" spans="3:15" s="1" customFormat="1" x14ac:dyDescent="0.25">
      <c r="C1525" s="65"/>
      <c r="D1525" s="55"/>
      <c r="E1525" s="55"/>
      <c r="F1525" s="55"/>
      <c r="G1525" s="55"/>
      <c r="H1525" s="55"/>
      <c r="I1525" s="55"/>
      <c r="J1525" s="65"/>
      <c r="K1525" s="65"/>
      <c r="L1525" s="65"/>
      <c r="M1525" s="65"/>
      <c r="N1525" s="65"/>
      <c r="O1525" s="65"/>
    </row>
    <row r="1526" spans="3:15" s="1" customFormat="1" x14ac:dyDescent="0.25">
      <c r="C1526" s="65"/>
      <c r="D1526" s="55"/>
      <c r="E1526" s="55"/>
      <c r="F1526" s="55"/>
      <c r="G1526" s="55"/>
      <c r="H1526" s="55"/>
      <c r="I1526" s="55"/>
      <c r="J1526" s="65"/>
      <c r="K1526" s="65"/>
      <c r="L1526" s="65"/>
      <c r="M1526" s="65"/>
      <c r="N1526" s="65"/>
      <c r="O1526" s="65"/>
    </row>
    <row r="1527" spans="3:15" s="1" customFormat="1" x14ac:dyDescent="0.25">
      <c r="C1527" s="65"/>
      <c r="D1527" s="55"/>
      <c r="E1527" s="55"/>
      <c r="F1527" s="55"/>
      <c r="G1527" s="55"/>
      <c r="H1527" s="55"/>
      <c r="I1527" s="55"/>
      <c r="J1527" s="65"/>
      <c r="K1527" s="65"/>
      <c r="L1527" s="65"/>
      <c r="M1527" s="65"/>
      <c r="N1527" s="65"/>
      <c r="O1527" s="65"/>
    </row>
    <row r="1528" spans="3:15" s="1" customFormat="1" x14ac:dyDescent="0.25">
      <c r="C1528" s="65"/>
      <c r="D1528" s="55"/>
      <c r="E1528" s="55"/>
      <c r="F1528" s="55"/>
      <c r="G1528" s="55"/>
      <c r="H1528" s="55"/>
      <c r="I1528" s="55"/>
      <c r="J1528" s="65"/>
      <c r="K1528" s="65"/>
      <c r="L1528" s="65"/>
      <c r="M1528" s="65"/>
      <c r="N1528" s="65"/>
      <c r="O1528" s="65"/>
    </row>
    <row r="1529" spans="3:15" s="1" customFormat="1" x14ac:dyDescent="0.25">
      <c r="C1529" s="65"/>
      <c r="D1529" s="55"/>
      <c r="E1529" s="55"/>
      <c r="F1529" s="55"/>
      <c r="G1529" s="55"/>
      <c r="H1529" s="55"/>
      <c r="I1529" s="55"/>
      <c r="J1529" s="65"/>
      <c r="K1529" s="65"/>
      <c r="L1529" s="65"/>
      <c r="M1529" s="65"/>
      <c r="N1529" s="65"/>
      <c r="O1529" s="65"/>
    </row>
    <row r="1530" spans="3:15" s="1" customFormat="1" x14ac:dyDescent="0.25">
      <c r="C1530" s="65"/>
      <c r="D1530" s="55"/>
      <c r="E1530" s="55"/>
      <c r="F1530" s="55"/>
      <c r="G1530" s="55"/>
      <c r="H1530" s="55"/>
      <c r="I1530" s="55"/>
      <c r="J1530" s="65"/>
      <c r="K1530" s="65"/>
      <c r="L1530" s="65"/>
      <c r="M1530" s="65"/>
      <c r="N1530" s="65"/>
      <c r="O1530" s="65"/>
    </row>
    <row r="1531" spans="3:15" s="1" customFormat="1" x14ac:dyDescent="0.25">
      <c r="C1531" s="65"/>
      <c r="D1531" s="55"/>
      <c r="E1531" s="55"/>
      <c r="F1531" s="55"/>
      <c r="G1531" s="55"/>
      <c r="H1531" s="55"/>
      <c r="I1531" s="55"/>
      <c r="J1531" s="65"/>
      <c r="K1531" s="65"/>
      <c r="L1531" s="65"/>
      <c r="M1531" s="65"/>
      <c r="N1531" s="65"/>
      <c r="O1531" s="65"/>
    </row>
    <row r="1532" spans="3:15" s="1" customFormat="1" x14ac:dyDescent="0.25">
      <c r="C1532" s="65"/>
      <c r="D1532" s="55"/>
      <c r="E1532" s="55"/>
      <c r="F1532" s="55"/>
      <c r="G1532" s="55"/>
      <c r="H1532" s="55"/>
      <c r="I1532" s="55"/>
      <c r="J1532" s="65"/>
      <c r="K1532" s="65"/>
      <c r="L1532" s="65"/>
      <c r="M1532" s="65"/>
      <c r="N1532" s="65"/>
      <c r="O1532" s="65"/>
    </row>
    <row r="1533" spans="3:15" s="1" customFormat="1" x14ac:dyDescent="0.25">
      <c r="C1533" s="65"/>
      <c r="D1533" s="55"/>
      <c r="E1533" s="55"/>
      <c r="F1533" s="55"/>
      <c r="G1533" s="55"/>
      <c r="H1533" s="55"/>
      <c r="I1533" s="55"/>
      <c r="J1533" s="65"/>
      <c r="K1533" s="65"/>
      <c r="L1533" s="65"/>
      <c r="M1533" s="65"/>
      <c r="N1533" s="65"/>
      <c r="O1533" s="65"/>
    </row>
    <row r="1534" spans="3:15" s="1" customFormat="1" x14ac:dyDescent="0.25">
      <c r="C1534" s="65"/>
      <c r="D1534" s="55"/>
      <c r="E1534" s="55"/>
      <c r="F1534" s="55"/>
      <c r="G1534" s="55"/>
      <c r="H1534" s="55"/>
      <c r="I1534" s="55"/>
      <c r="J1534" s="65"/>
      <c r="K1534" s="65"/>
      <c r="L1534" s="65"/>
      <c r="M1534" s="65"/>
      <c r="N1534" s="65"/>
      <c r="O1534" s="65"/>
    </row>
    <row r="1535" spans="3:15" s="1" customFormat="1" x14ac:dyDescent="0.25">
      <c r="C1535" s="65"/>
      <c r="D1535" s="55"/>
      <c r="E1535" s="55"/>
      <c r="F1535" s="55"/>
      <c r="G1535" s="55"/>
      <c r="H1535" s="55"/>
      <c r="I1535" s="55"/>
      <c r="J1535" s="65"/>
      <c r="K1535" s="65"/>
      <c r="L1535" s="65"/>
      <c r="M1535" s="65"/>
      <c r="N1535" s="65"/>
      <c r="O1535" s="65"/>
    </row>
    <row r="1536" spans="3:15" s="1" customFormat="1" x14ac:dyDescent="0.25">
      <c r="C1536" s="65"/>
      <c r="D1536" s="55"/>
      <c r="E1536" s="55"/>
      <c r="F1536" s="55"/>
      <c r="G1536" s="55"/>
      <c r="H1536" s="55"/>
      <c r="I1536" s="55"/>
      <c r="J1536" s="65"/>
      <c r="K1536" s="65"/>
      <c r="L1536" s="65"/>
      <c r="M1536" s="65"/>
      <c r="N1536" s="65"/>
      <c r="O1536" s="65"/>
    </row>
    <row r="1537" spans="3:15" s="1" customFormat="1" x14ac:dyDescent="0.25">
      <c r="C1537" s="65"/>
      <c r="D1537" s="55"/>
      <c r="E1537" s="55"/>
      <c r="F1537" s="55"/>
      <c r="G1537" s="55"/>
      <c r="H1537" s="55"/>
      <c r="I1537" s="55"/>
      <c r="J1537" s="65"/>
      <c r="K1537" s="65"/>
      <c r="L1537" s="65"/>
      <c r="M1537" s="65"/>
      <c r="N1537" s="65"/>
      <c r="O1537" s="65"/>
    </row>
    <row r="1538" spans="3:15" s="1" customFormat="1" x14ac:dyDescent="0.25">
      <c r="C1538" s="65"/>
      <c r="D1538" s="55"/>
      <c r="E1538" s="55"/>
      <c r="F1538" s="55"/>
      <c r="G1538" s="55"/>
      <c r="H1538" s="55"/>
      <c r="I1538" s="55"/>
      <c r="J1538" s="65"/>
      <c r="K1538" s="65"/>
      <c r="L1538" s="65"/>
      <c r="M1538" s="65"/>
      <c r="N1538" s="65"/>
      <c r="O1538" s="65"/>
    </row>
    <row r="1539" spans="3:15" s="1" customFormat="1" x14ac:dyDescent="0.25">
      <c r="C1539" s="65"/>
      <c r="D1539" s="55"/>
      <c r="E1539" s="55"/>
      <c r="F1539" s="55"/>
      <c r="G1539" s="55"/>
      <c r="H1539" s="55"/>
      <c r="I1539" s="55"/>
      <c r="J1539" s="65"/>
      <c r="K1539" s="65"/>
      <c r="L1539" s="65"/>
      <c r="M1539" s="65"/>
      <c r="N1539" s="65"/>
      <c r="O1539" s="65"/>
    </row>
    <row r="1540" spans="3:15" s="1" customFormat="1" x14ac:dyDescent="0.25">
      <c r="C1540" s="65"/>
      <c r="D1540" s="55"/>
      <c r="E1540" s="55"/>
      <c r="F1540" s="55"/>
      <c r="G1540" s="55"/>
      <c r="H1540" s="55"/>
      <c r="I1540" s="55"/>
      <c r="J1540" s="65"/>
      <c r="K1540" s="65"/>
      <c r="L1540" s="65"/>
      <c r="M1540" s="65"/>
      <c r="N1540" s="65"/>
      <c r="O1540" s="65"/>
    </row>
    <row r="1541" spans="3:15" s="1" customFormat="1" x14ac:dyDescent="0.25">
      <c r="C1541" s="65"/>
      <c r="D1541" s="55"/>
      <c r="E1541" s="55"/>
      <c r="F1541" s="55"/>
      <c r="G1541" s="55"/>
      <c r="H1541" s="55"/>
      <c r="I1541" s="55"/>
      <c r="J1541" s="65"/>
      <c r="K1541" s="65"/>
      <c r="L1541" s="65"/>
      <c r="M1541" s="65"/>
      <c r="N1541" s="65"/>
      <c r="O1541" s="65"/>
    </row>
    <row r="1542" spans="3:15" s="1" customFormat="1" x14ac:dyDescent="0.25">
      <c r="C1542" s="65"/>
      <c r="D1542" s="55"/>
      <c r="E1542" s="55"/>
      <c r="F1542" s="55"/>
      <c r="G1542" s="55"/>
      <c r="H1542" s="55"/>
      <c r="I1542" s="55"/>
      <c r="J1542" s="65"/>
      <c r="K1542" s="65"/>
      <c r="L1542" s="65"/>
      <c r="M1542" s="65"/>
      <c r="N1542" s="65"/>
      <c r="O1542" s="65"/>
    </row>
    <row r="1543" spans="3:15" s="1" customFormat="1" x14ac:dyDescent="0.25">
      <c r="C1543" s="65"/>
      <c r="D1543" s="55"/>
      <c r="E1543" s="55"/>
      <c r="F1543" s="55"/>
      <c r="G1543" s="55"/>
      <c r="H1543" s="55"/>
      <c r="I1543" s="55"/>
      <c r="J1543" s="65"/>
      <c r="K1543" s="65"/>
      <c r="L1543" s="65"/>
      <c r="M1543" s="65"/>
      <c r="N1543" s="65"/>
      <c r="O1543" s="65"/>
    </row>
    <row r="1544" spans="3:15" s="1" customFormat="1" x14ac:dyDescent="0.25">
      <c r="C1544" s="65"/>
      <c r="D1544" s="55"/>
      <c r="E1544" s="55"/>
      <c r="F1544" s="55"/>
      <c r="G1544" s="55"/>
      <c r="H1544" s="55"/>
      <c r="I1544" s="55"/>
      <c r="J1544" s="65"/>
      <c r="K1544" s="65"/>
      <c r="L1544" s="65"/>
      <c r="M1544" s="65"/>
      <c r="N1544" s="65"/>
      <c r="O1544" s="65"/>
    </row>
    <row r="1545" spans="3:15" s="1" customFormat="1" x14ac:dyDescent="0.25">
      <c r="C1545" s="65"/>
      <c r="D1545" s="55"/>
      <c r="E1545" s="55"/>
      <c r="F1545" s="55"/>
      <c r="G1545" s="55"/>
      <c r="H1545" s="55"/>
      <c r="I1545" s="55"/>
      <c r="J1545" s="65"/>
      <c r="K1545" s="65"/>
      <c r="L1545" s="65"/>
      <c r="M1545" s="65"/>
      <c r="N1545" s="65"/>
      <c r="O1545" s="65"/>
    </row>
    <row r="1546" spans="3:15" s="1" customFormat="1" x14ac:dyDescent="0.25">
      <c r="C1546" s="65"/>
      <c r="D1546" s="55"/>
      <c r="E1546" s="55"/>
      <c r="F1546" s="55"/>
      <c r="G1546" s="55"/>
      <c r="H1546" s="55"/>
      <c r="I1546" s="55"/>
      <c r="J1546" s="65"/>
      <c r="K1546" s="65"/>
      <c r="L1546" s="65"/>
      <c r="M1546" s="65"/>
      <c r="N1546" s="65"/>
      <c r="O1546" s="65"/>
    </row>
    <row r="1547" spans="3:15" s="1" customFormat="1" x14ac:dyDescent="0.25">
      <c r="C1547" s="65"/>
      <c r="D1547" s="55"/>
      <c r="E1547" s="55"/>
      <c r="F1547" s="55"/>
      <c r="G1547" s="55"/>
      <c r="H1547" s="55"/>
      <c r="I1547" s="55"/>
      <c r="J1547" s="65"/>
      <c r="K1547" s="65"/>
      <c r="L1547" s="65"/>
      <c r="M1547" s="65"/>
      <c r="N1547" s="65"/>
      <c r="O1547" s="65"/>
    </row>
    <row r="1548" spans="3:15" s="1" customFormat="1" x14ac:dyDescent="0.25">
      <c r="C1548" s="65"/>
      <c r="D1548" s="55"/>
      <c r="E1548" s="55"/>
      <c r="F1548" s="55"/>
      <c r="G1548" s="55"/>
      <c r="H1548" s="55"/>
      <c r="I1548" s="55"/>
      <c r="J1548" s="65"/>
      <c r="K1548" s="65"/>
      <c r="L1548" s="65"/>
      <c r="M1548" s="65"/>
      <c r="N1548" s="65"/>
      <c r="O1548" s="65"/>
    </row>
    <row r="1549" spans="3:15" s="1" customFormat="1" x14ac:dyDescent="0.25">
      <c r="C1549" s="65"/>
      <c r="D1549" s="55"/>
      <c r="E1549" s="55"/>
      <c r="F1549" s="55"/>
      <c r="G1549" s="55"/>
      <c r="H1549" s="55"/>
      <c r="I1549" s="55"/>
      <c r="J1549" s="65"/>
      <c r="K1549" s="65"/>
      <c r="L1549" s="65"/>
      <c r="M1549" s="65"/>
      <c r="N1549" s="65"/>
      <c r="O1549" s="65"/>
    </row>
    <row r="1550" spans="3:15" s="1" customFormat="1" x14ac:dyDescent="0.25">
      <c r="C1550" s="65"/>
      <c r="D1550" s="55"/>
      <c r="E1550" s="55"/>
      <c r="F1550" s="55"/>
      <c r="G1550" s="55"/>
      <c r="H1550" s="55"/>
      <c r="I1550" s="55"/>
      <c r="J1550" s="65"/>
      <c r="K1550" s="65"/>
      <c r="L1550" s="65"/>
      <c r="M1550" s="65"/>
      <c r="N1550" s="65"/>
      <c r="O1550" s="65"/>
    </row>
    <row r="1551" spans="3:15" s="1" customFormat="1" x14ac:dyDescent="0.25">
      <c r="C1551" s="65"/>
      <c r="D1551" s="55"/>
      <c r="E1551" s="55"/>
      <c r="F1551" s="55"/>
      <c r="G1551" s="55"/>
      <c r="H1551" s="55"/>
      <c r="I1551" s="55"/>
      <c r="J1551" s="65"/>
      <c r="K1551" s="65"/>
      <c r="L1551" s="65"/>
      <c r="M1551" s="65"/>
      <c r="N1551" s="65"/>
      <c r="O1551" s="65"/>
    </row>
    <row r="1552" spans="3:15" s="1" customFormat="1" x14ac:dyDescent="0.25">
      <c r="C1552" s="65"/>
      <c r="D1552" s="55"/>
      <c r="E1552" s="55"/>
      <c r="F1552" s="55"/>
      <c r="G1552" s="55"/>
      <c r="H1552" s="55"/>
      <c r="I1552" s="55"/>
      <c r="J1552" s="65"/>
      <c r="K1552" s="65"/>
      <c r="L1552" s="65"/>
      <c r="M1552" s="65"/>
      <c r="N1552" s="65"/>
      <c r="O1552" s="65"/>
    </row>
    <row r="1553" spans="3:15" s="1" customFormat="1" x14ac:dyDescent="0.25">
      <c r="C1553" s="65"/>
      <c r="D1553" s="55"/>
      <c r="E1553" s="55"/>
      <c r="F1553" s="55"/>
      <c r="G1553" s="55"/>
      <c r="H1553" s="55"/>
      <c r="I1553" s="55"/>
      <c r="J1553" s="65"/>
      <c r="K1553" s="65"/>
      <c r="L1553" s="65"/>
      <c r="M1553" s="65"/>
      <c r="N1553" s="65"/>
      <c r="O1553" s="65"/>
    </row>
    <row r="1554" spans="3:15" s="1" customFormat="1" x14ac:dyDescent="0.25">
      <c r="C1554" s="65"/>
      <c r="D1554" s="55"/>
      <c r="E1554" s="55"/>
      <c r="F1554" s="55"/>
      <c r="G1554" s="55"/>
      <c r="H1554" s="55"/>
      <c r="I1554" s="55"/>
      <c r="J1554" s="65"/>
      <c r="K1554" s="65"/>
      <c r="L1554" s="65"/>
      <c r="M1554" s="65"/>
      <c r="N1554" s="65"/>
      <c r="O1554" s="65"/>
    </row>
    <row r="1555" spans="3:15" s="1" customFormat="1" x14ac:dyDescent="0.25">
      <c r="C1555" s="65"/>
      <c r="D1555" s="55"/>
      <c r="E1555" s="55"/>
      <c r="F1555" s="55"/>
      <c r="G1555" s="55"/>
      <c r="H1555" s="55"/>
      <c r="I1555" s="55"/>
      <c r="J1555" s="65"/>
      <c r="K1555" s="65"/>
      <c r="L1555" s="65"/>
      <c r="M1555" s="65"/>
      <c r="N1555" s="65"/>
      <c r="O1555" s="65"/>
    </row>
    <row r="1556" spans="3:15" s="1" customFormat="1" x14ac:dyDescent="0.25">
      <c r="C1556" s="65"/>
      <c r="D1556" s="55"/>
      <c r="E1556" s="55"/>
      <c r="F1556" s="55"/>
      <c r="G1556" s="55"/>
      <c r="H1556" s="55"/>
      <c r="I1556" s="55"/>
      <c r="J1556" s="65"/>
      <c r="K1556" s="65"/>
      <c r="L1556" s="65"/>
      <c r="M1556" s="65"/>
      <c r="N1556" s="65"/>
      <c r="O1556" s="65"/>
    </row>
    <row r="1557" spans="3:15" s="1" customFormat="1" x14ac:dyDescent="0.25">
      <c r="C1557" s="65"/>
      <c r="D1557" s="55"/>
      <c r="E1557" s="55"/>
      <c r="F1557" s="55"/>
      <c r="G1557" s="55"/>
      <c r="H1557" s="55"/>
      <c r="I1557" s="55"/>
      <c r="J1557" s="65"/>
      <c r="K1557" s="65"/>
      <c r="L1557" s="65"/>
      <c r="M1557" s="65"/>
      <c r="N1557" s="65"/>
      <c r="O1557" s="65"/>
    </row>
    <row r="1558" spans="3:15" s="1" customFormat="1" x14ac:dyDescent="0.25">
      <c r="C1558" s="65"/>
      <c r="D1558" s="55"/>
      <c r="E1558" s="55"/>
      <c r="F1558" s="55"/>
      <c r="G1558" s="55"/>
      <c r="H1558" s="55"/>
      <c r="I1558" s="55"/>
      <c r="J1558" s="65"/>
      <c r="K1558" s="65"/>
      <c r="L1558" s="65"/>
      <c r="M1558" s="65"/>
      <c r="N1558" s="65"/>
      <c r="O1558" s="65"/>
    </row>
    <row r="1559" spans="3:15" s="1" customFormat="1" x14ac:dyDescent="0.25">
      <c r="C1559" s="65"/>
      <c r="D1559" s="55"/>
      <c r="E1559" s="55"/>
      <c r="F1559" s="55"/>
      <c r="G1559" s="55"/>
      <c r="H1559" s="55"/>
      <c r="I1559" s="55"/>
      <c r="J1559" s="65"/>
      <c r="K1559" s="65"/>
      <c r="L1559" s="65"/>
      <c r="M1559" s="65"/>
      <c r="N1559" s="65"/>
      <c r="O1559" s="65"/>
    </row>
    <row r="1560" spans="3:15" s="1" customFormat="1" x14ac:dyDescent="0.25">
      <c r="C1560" s="65"/>
      <c r="D1560" s="55"/>
      <c r="E1560" s="55"/>
      <c r="F1560" s="55"/>
      <c r="G1560" s="55"/>
      <c r="H1560" s="55"/>
      <c r="I1560" s="55"/>
      <c r="J1560" s="65"/>
      <c r="K1560" s="65"/>
      <c r="L1560" s="65"/>
      <c r="M1560" s="65"/>
      <c r="N1560" s="65"/>
      <c r="O1560" s="65"/>
    </row>
    <row r="1561" spans="3:15" s="1" customFormat="1" x14ac:dyDescent="0.25">
      <c r="C1561" s="65"/>
      <c r="D1561" s="55"/>
      <c r="E1561" s="55"/>
      <c r="F1561" s="55"/>
      <c r="G1561" s="55"/>
      <c r="H1561" s="55"/>
      <c r="I1561" s="55"/>
      <c r="J1561" s="65"/>
      <c r="K1561" s="65"/>
      <c r="L1561" s="65"/>
      <c r="M1561" s="65"/>
      <c r="N1561" s="65"/>
      <c r="O1561" s="65"/>
    </row>
    <row r="1562" spans="3:15" s="1" customFormat="1" x14ac:dyDescent="0.25">
      <c r="C1562" s="65"/>
      <c r="D1562" s="55"/>
      <c r="E1562" s="55"/>
      <c r="F1562" s="55"/>
      <c r="G1562" s="55"/>
      <c r="H1562" s="55"/>
      <c r="I1562" s="55"/>
      <c r="J1562" s="65"/>
      <c r="K1562" s="65"/>
      <c r="L1562" s="65"/>
      <c r="M1562" s="65"/>
      <c r="N1562" s="65"/>
      <c r="O1562" s="65"/>
    </row>
    <row r="1563" spans="3:15" s="1" customFormat="1" x14ac:dyDescent="0.25">
      <c r="C1563" s="65"/>
      <c r="D1563" s="55"/>
      <c r="E1563" s="55"/>
      <c r="F1563" s="55"/>
      <c r="G1563" s="55"/>
      <c r="H1563" s="55"/>
      <c r="I1563" s="55"/>
      <c r="J1563" s="65"/>
      <c r="K1563" s="65"/>
      <c r="L1563" s="65"/>
      <c r="M1563" s="65"/>
      <c r="N1563" s="65"/>
      <c r="O1563" s="65"/>
    </row>
    <row r="1564" spans="3:15" s="1" customFormat="1" x14ac:dyDescent="0.25">
      <c r="C1564" s="65"/>
      <c r="D1564" s="55"/>
      <c r="E1564" s="55"/>
      <c r="F1564" s="55"/>
      <c r="G1564" s="55"/>
      <c r="H1564" s="55"/>
      <c r="I1564" s="55"/>
      <c r="J1564" s="65"/>
      <c r="K1564" s="65"/>
      <c r="L1564" s="65"/>
      <c r="M1564" s="65"/>
      <c r="N1564" s="65"/>
      <c r="O1564" s="65"/>
    </row>
    <row r="1565" spans="3:15" s="1" customFormat="1" x14ac:dyDescent="0.25">
      <c r="C1565" s="65"/>
      <c r="D1565" s="55"/>
      <c r="E1565" s="55"/>
      <c r="F1565" s="55"/>
      <c r="G1565" s="55"/>
      <c r="H1565" s="55"/>
      <c r="I1565" s="55"/>
      <c r="J1565" s="65"/>
      <c r="K1565" s="65"/>
      <c r="L1565" s="65"/>
      <c r="M1565" s="65"/>
      <c r="N1565" s="65"/>
      <c r="O1565" s="65"/>
    </row>
    <row r="1566" spans="3:15" s="1" customFormat="1" x14ac:dyDescent="0.25">
      <c r="C1566" s="65"/>
      <c r="D1566" s="55"/>
      <c r="E1566" s="55"/>
      <c r="F1566" s="55"/>
      <c r="G1566" s="55"/>
      <c r="H1566" s="55"/>
      <c r="I1566" s="55"/>
      <c r="J1566" s="65"/>
      <c r="K1566" s="65"/>
      <c r="L1566" s="65"/>
      <c r="M1566" s="65"/>
      <c r="N1566" s="65"/>
      <c r="O1566" s="65"/>
    </row>
    <row r="1567" spans="3:15" s="1" customFormat="1" x14ac:dyDescent="0.25">
      <c r="C1567" s="65"/>
      <c r="D1567" s="55"/>
      <c r="E1567" s="55"/>
      <c r="F1567" s="55"/>
      <c r="G1567" s="55"/>
      <c r="H1567" s="55"/>
      <c r="I1567" s="55"/>
      <c r="J1567" s="65"/>
      <c r="K1567" s="65"/>
      <c r="L1567" s="65"/>
      <c r="M1567" s="65"/>
      <c r="N1567" s="65"/>
      <c r="O1567" s="65"/>
    </row>
    <row r="1568" spans="3:15" s="1" customFormat="1" x14ac:dyDescent="0.25">
      <c r="C1568" s="65"/>
      <c r="D1568" s="55"/>
      <c r="E1568" s="55"/>
      <c r="F1568" s="55"/>
      <c r="G1568" s="55"/>
      <c r="H1568" s="55"/>
      <c r="I1568" s="55"/>
      <c r="J1568" s="65"/>
      <c r="K1568" s="65"/>
      <c r="L1568" s="65"/>
      <c r="M1568" s="65"/>
      <c r="N1568" s="65"/>
      <c r="O1568" s="65"/>
    </row>
    <row r="1569" spans="3:15" s="1" customFormat="1" x14ac:dyDescent="0.25">
      <c r="C1569" s="65"/>
      <c r="D1569" s="55"/>
      <c r="E1569" s="55"/>
      <c r="F1569" s="55"/>
      <c r="G1569" s="55"/>
      <c r="H1569" s="55"/>
      <c r="I1569" s="55"/>
      <c r="J1569" s="65"/>
      <c r="K1569" s="65"/>
      <c r="L1569" s="65"/>
      <c r="M1569" s="65"/>
      <c r="N1569" s="65"/>
      <c r="O1569" s="65"/>
    </row>
    <row r="1570" spans="3:15" s="1" customFormat="1" x14ac:dyDescent="0.25">
      <c r="C1570" s="65"/>
      <c r="D1570" s="55"/>
      <c r="E1570" s="55"/>
      <c r="F1570" s="55"/>
      <c r="G1570" s="55"/>
      <c r="H1570" s="55"/>
      <c r="I1570" s="55"/>
      <c r="J1570" s="65"/>
      <c r="K1570" s="65"/>
      <c r="L1570" s="65"/>
      <c r="M1570" s="65"/>
      <c r="N1570" s="65"/>
      <c r="O1570" s="65"/>
    </row>
    <row r="1571" spans="3:15" s="1" customFormat="1" x14ac:dyDescent="0.25">
      <c r="C1571" s="65"/>
      <c r="D1571" s="55"/>
      <c r="E1571" s="55"/>
      <c r="F1571" s="55"/>
      <c r="G1571" s="55"/>
      <c r="H1571" s="55"/>
      <c r="I1571" s="55"/>
      <c r="J1571" s="65"/>
      <c r="K1571" s="65"/>
      <c r="L1571" s="65"/>
      <c r="M1571" s="65"/>
      <c r="N1571" s="65"/>
      <c r="O1571" s="65"/>
    </row>
    <row r="1572" spans="3:15" s="1" customFormat="1" x14ac:dyDescent="0.25">
      <c r="C1572" s="65"/>
      <c r="D1572" s="55"/>
      <c r="E1572" s="55"/>
      <c r="F1572" s="55"/>
      <c r="G1572" s="55"/>
      <c r="H1572" s="55"/>
      <c r="I1572" s="55"/>
      <c r="J1572" s="65"/>
      <c r="K1572" s="65"/>
      <c r="L1572" s="65"/>
      <c r="M1572" s="65"/>
      <c r="N1572" s="65"/>
      <c r="O1572" s="65"/>
    </row>
    <row r="1573" spans="3:15" s="1" customFormat="1" x14ac:dyDescent="0.25">
      <c r="C1573" s="65"/>
      <c r="D1573" s="55"/>
      <c r="E1573" s="55"/>
      <c r="F1573" s="55"/>
      <c r="G1573" s="55"/>
      <c r="H1573" s="55"/>
      <c r="I1573" s="55"/>
      <c r="J1573" s="65"/>
      <c r="K1573" s="65"/>
      <c r="L1573" s="65"/>
      <c r="M1573" s="65"/>
      <c r="N1573" s="65"/>
      <c r="O1573" s="65"/>
    </row>
    <row r="1574" spans="3:15" s="1" customFormat="1" x14ac:dyDescent="0.25">
      <c r="C1574" s="65"/>
      <c r="D1574" s="55"/>
      <c r="E1574" s="55"/>
      <c r="F1574" s="55"/>
      <c r="G1574" s="55"/>
      <c r="H1574" s="55"/>
      <c r="I1574" s="55"/>
      <c r="J1574" s="65"/>
      <c r="K1574" s="65"/>
      <c r="L1574" s="65"/>
      <c r="M1574" s="65"/>
      <c r="N1574" s="65"/>
      <c r="O1574" s="65"/>
    </row>
    <row r="1575" spans="3:15" s="1" customFormat="1" x14ac:dyDescent="0.25">
      <c r="C1575" s="65"/>
      <c r="D1575" s="55"/>
      <c r="E1575" s="55"/>
      <c r="F1575" s="55"/>
      <c r="G1575" s="55"/>
      <c r="H1575" s="55"/>
      <c r="I1575" s="55"/>
      <c r="J1575" s="65"/>
      <c r="K1575" s="65"/>
      <c r="L1575" s="65"/>
      <c r="M1575" s="65"/>
      <c r="N1575" s="65"/>
      <c r="O1575" s="65"/>
    </row>
    <row r="1576" spans="3:15" s="1" customFormat="1" x14ac:dyDescent="0.25">
      <c r="C1576" s="65"/>
      <c r="D1576" s="55"/>
      <c r="E1576" s="55"/>
      <c r="F1576" s="55"/>
      <c r="G1576" s="55"/>
      <c r="H1576" s="55"/>
      <c r="I1576" s="55"/>
      <c r="J1576" s="65"/>
      <c r="K1576" s="65"/>
      <c r="L1576" s="65"/>
      <c r="M1576" s="65"/>
      <c r="N1576" s="65"/>
      <c r="O1576" s="65"/>
    </row>
    <row r="1577" spans="3:15" s="1" customFormat="1" x14ac:dyDescent="0.25">
      <c r="C1577" s="65"/>
      <c r="D1577" s="55"/>
      <c r="E1577" s="55"/>
      <c r="F1577" s="55"/>
      <c r="G1577" s="55"/>
      <c r="H1577" s="55"/>
      <c r="I1577" s="55"/>
      <c r="J1577" s="65"/>
      <c r="K1577" s="65"/>
      <c r="L1577" s="65"/>
      <c r="M1577" s="65"/>
      <c r="N1577" s="65"/>
      <c r="O1577" s="65"/>
    </row>
    <row r="1578" spans="3:15" s="1" customFormat="1" x14ac:dyDescent="0.25">
      <c r="C1578" s="65"/>
      <c r="D1578" s="55"/>
      <c r="E1578" s="55"/>
      <c r="F1578" s="55"/>
      <c r="G1578" s="55"/>
      <c r="H1578" s="55"/>
      <c r="I1578" s="55"/>
      <c r="J1578" s="65"/>
      <c r="K1578" s="65"/>
      <c r="L1578" s="65"/>
      <c r="M1578" s="65"/>
      <c r="N1578" s="65"/>
      <c r="O1578" s="65"/>
    </row>
    <row r="1579" spans="3:15" s="1" customFormat="1" x14ac:dyDescent="0.25">
      <c r="C1579" s="65"/>
      <c r="D1579" s="55"/>
      <c r="E1579" s="55"/>
      <c r="F1579" s="55"/>
      <c r="G1579" s="55"/>
      <c r="H1579" s="55"/>
      <c r="I1579" s="55"/>
      <c r="J1579" s="65"/>
      <c r="K1579" s="65"/>
      <c r="L1579" s="65"/>
      <c r="M1579" s="65"/>
      <c r="N1579" s="65"/>
      <c r="O1579" s="65"/>
    </row>
    <row r="1580" spans="3:15" s="1" customFormat="1" x14ac:dyDescent="0.25">
      <c r="C1580" s="65"/>
      <c r="D1580" s="55"/>
      <c r="E1580" s="55"/>
      <c r="F1580" s="55"/>
      <c r="G1580" s="55"/>
      <c r="H1580" s="55"/>
      <c r="I1580" s="55"/>
      <c r="J1580" s="65"/>
      <c r="K1580" s="65"/>
      <c r="L1580" s="65"/>
      <c r="M1580" s="65"/>
      <c r="N1580" s="65"/>
      <c r="O1580" s="65"/>
    </row>
    <row r="1581" spans="3:15" s="1" customFormat="1" x14ac:dyDescent="0.25">
      <c r="C1581" s="65"/>
      <c r="D1581" s="55"/>
      <c r="E1581" s="55"/>
      <c r="F1581" s="55"/>
      <c r="G1581" s="55"/>
      <c r="H1581" s="55"/>
      <c r="I1581" s="55"/>
      <c r="J1581" s="65"/>
      <c r="K1581" s="65"/>
      <c r="L1581" s="65"/>
      <c r="M1581" s="65"/>
      <c r="N1581" s="65"/>
      <c r="O1581" s="65"/>
    </row>
    <row r="1582" spans="3:15" s="1" customFormat="1" x14ac:dyDescent="0.25">
      <c r="C1582" s="65"/>
      <c r="D1582" s="55"/>
      <c r="E1582" s="55"/>
      <c r="F1582" s="55"/>
      <c r="G1582" s="55"/>
      <c r="H1582" s="55"/>
      <c r="I1582" s="55"/>
      <c r="J1582" s="65"/>
      <c r="K1582" s="65"/>
      <c r="L1582" s="65"/>
      <c r="M1582" s="65"/>
      <c r="N1582" s="65"/>
      <c r="O1582" s="65"/>
    </row>
    <row r="1583" spans="3:15" s="1" customFormat="1" x14ac:dyDescent="0.25">
      <c r="C1583" s="65"/>
      <c r="D1583" s="55"/>
      <c r="E1583" s="55"/>
      <c r="F1583" s="55"/>
      <c r="G1583" s="55"/>
      <c r="H1583" s="55"/>
      <c r="I1583" s="55"/>
      <c r="J1583" s="65"/>
      <c r="K1583" s="65"/>
      <c r="L1583" s="65"/>
      <c r="M1583" s="65"/>
      <c r="N1583" s="65"/>
      <c r="O1583" s="65"/>
    </row>
    <row r="1584" spans="3:15" s="1" customFormat="1" x14ac:dyDescent="0.25">
      <c r="C1584" s="65"/>
      <c r="D1584" s="55"/>
      <c r="E1584" s="55"/>
      <c r="F1584" s="55"/>
      <c r="G1584" s="55"/>
      <c r="H1584" s="55"/>
      <c r="I1584" s="55"/>
      <c r="J1584" s="65"/>
      <c r="K1584" s="65"/>
      <c r="L1584" s="65"/>
      <c r="M1584" s="65"/>
      <c r="N1584" s="65"/>
      <c r="O1584" s="65"/>
    </row>
    <row r="1585" spans="3:15" s="1" customFormat="1" x14ac:dyDescent="0.25">
      <c r="C1585" s="65"/>
      <c r="D1585" s="55"/>
      <c r="E1585" s="55"/>
      <c r="F1585" s="55"/>
      <c r="G1585" s="55"/>
      <c r="H1585" s="55"/>
      <c r="I1585" s="55"/>
      <c r="J1585" s="65"/>
      <c r="K1585" s="65"/>
      <c r="L1585" s="65"/>
      <c r="M1585" s="65"/>
      <c r="N1585" s="65"/>
      <c r="O1585" s="65"/>
    </row>
    <row r="1586" spans="3:15" s="1" customFormat="1" x14ac:dyDescent="0.25">
      <c r="C1586" s="65"/>
      <c r="D1586" s="55"/>
      <c r="E1586" s="55"/>
      <c r="F1586" s="55"/>
      <c r="G1586" s="55"/>
      <c r="H1586" s="55"/>
      <c r="I1586" s="55"/>
      <c r="J1586" s="65"/>
      <c r="K1586" s="65"/>
      <c r="L1586" s="65"/>
      <c r="M1586" s="65"/>
      <c r="N1586" s="65"/>
      <c r="O1586" s="65"/>
    </row>
    <row r="1587" spans="3:15" s="1" customFormat="1" x14ac:dyDescent="0.25">
      <c r="C1587" s="65"/>
      <c r="D1587" s="55"/>
      <c r="E1587" s="55"/>
      <c r="F1587" s="55"/>
      <c r="G1587" s="55"/>
      <c r="H1587" s="55"/>
      <c r="I1587" s="55"/>
      <c r="J1587" s="65"/>
      <c r="K1587" s="65"/>
      <c r="L1587" s="65"/>
      <c r="M1587" s="65"/>
      <c r="N1587" s="65"/>
      <c r="O1587" s="65"/>
    </row>
    <row r="1588" spans="3:15" s="1" customFormat="1" x14ac:dyDescent="0.25">
      <c r="C1588" s="65"/>
      <c r="D1588" s="55"/>
      <c r="E1588" s="55"/>
      <c r="F1588" s="55"/>
      <c r="G1588" s="55"/>
      <c r="H1588" s="55"/>
      <c r="I1588" s="55"/>
      <c r="J1588" s="65"/>
      <c r="K1588" s="65"/>
      <c r="L1588" s="65"/>
      <c r="M1588" s="65"/>
      <c r="N1588" s="65"/>
      <c r="O1588" s="65"/>
    </row>
    <row r="1589" spans="3:15" s="1" customFormat="1" x14ac:dyDescent="0.25">
      <c r="C1589" s="65"/>
      <c r="D1589" s="55"/>
      <c r="E1589" s="55"/>
      <c r="F1589" s="55"/>
      <c r="G1589" s="55"/>
      <c r="H1589" s="55"/>
      <c r="I1589" s="55"/>
      <c r="J1589" s="65"/>
      <c r="K1589" s="65"/>
      <c r="L1589" s="65"/>
      <c r="M1589" s="65"/>
      <c r="N1589" s="65"/>
      <c r="O1589" s="65"/>
    </row>
    <row r="1590" spans="3:15" s="1" customFormat="1" x14ac:dyDescent="0.25">
      <c r="C1590" s="65"/>
      <c r="D1590" s="55"/>
      <c r="E1590" s="55"/>
      <c r="F1590" s="55"/>
      <c r="G1590" s="55"/>
      <c r="H1590" s="55"/>
      <c r="I1590" s="55"/>
      <c r="J1590" s="65"/>
      <c r="K1590" s="65"/>
      <c r="L1590" s="65"/>
      <c r="M1590" s="65"/>
      <c r="N1590" s="65"/>
      <c r="O1590" s="65"/>
    </row>
    <row r="1591" spans="3:15" s="1" customFormat="1" x14ac:dyDescent="0.25">
      <c r="C1591" s="65"/>
      <c r="D1591" s="55"/>
      <c r="E1591" s="55"/>
      <c r="F1591" s="55"/>
      <c r="G1591" s="55"/>
      <c r="H1591" s="55"/>
      <c r="I1591" s="55"/>
      <c r="J1591" s="65"/>
      <c r="K1591" s="65"/>
      <c r="L1591" s="65"/>
      <c r="M1591" s="65"/>
      <c r="N1591" s="65"/>
      <c r="O1591" s="65"/>
    </row>
    <row r="1592" spans="3:15" s="1" customFormat="1" x14ac:dyDescent="0.25">
      <c r="C1592" s="65"/>
      <c r="D1592" s="55"/>
      <c r="E1592" s="55"/>
      <c r="F1592" s="55"/>
      <c r="G1592" s="55"/>
      <c r="H1592" s="55"/>
      <c r="I1592" s="55"/>
      <c r="J1592" s="65"/>
      <c r="K1592" s="65"/>
      <c r="L1592" s="65"/>
      <c r="M1592" s="65"/>
      <c r="N1592" s="65"/>
      <c r="O1592" s="65"/>
    </row>
    <row r="1593" spans="3:15" s="1" customFormat="1" x14ac:dyDescent="0.25">
      <c r="C1593" s="65"/>
      <c r="D1593" s="55"/>
      <c r="E1593" s="55"/>
      <c r="F1593" s="55"/>
      <c r="G1593" s="55"/>
      <c r="H1593" s="55"/>
      <c r="I1593" s="55"/>
      <c r="J1593" s="65"/>
      <c r="K1593" s="65"/>
      <c r="L1593" s="65"/>
      <c r="M1593" s="65"/>
      <c r="N1593" s="65"/>
      <c r="O1593" s="65"/>
    </row>
    <row r="1594" spans="3:15" s="1" customFormat="1" x14ac:dyDescent="0.25">
      <c r="C1594" s="65"/>
      <c r="D1594" s="55"/>
      <c r="E1594" s="55"/>
      <c r="F1594" s="55"/>
      <c r="G1594" s="55"/>
      <c r="H1594" s="55"/>
      <c r="I1594" s="55"/>
      <c r="J1594" s="65"/>
      <c r="K1594" s="65"/>
      <c r="L1594" s="65"/>
      <c r="M1594" s="65"/>
      <c r="N1594" s="65"/>
      <c r="O1594" s="65"/>
    </row>
    <row r="1595" spans="3:15" s="1" customFormat="1" x14ac:dyDescent="0.25">
      <c r="C1595" s="65"/>
      <c r="D1595" s="55"/>
      <c r="E1595" s="55"/>
      <c r="F1595" s="55"/>
      <c r="G1595" s="55"/>
      <c r="H1595" s="55"/>
      <c r="I1595" s="55"/>
      <c r="J1595" s="65"/>
      <c r="K1595" s="65"/>
      <c r="L1595" s="65"/>
      <c r="M1595" s="65"/>
      <c r="N1595" s="65"/>
      <c r="O1595" s="65"/>
    </row>
    <row r="1596" spans="3:15" s="1" customFormat="1" x14ac:dyDescent="0.25">
      <c r="C1596" s="65"/>
      <c r="D1596" s="55"/>
      <c r="E1596" s="55"/>
      <c r="F1596" s="55"/>
      <c r="G1596" s="55"/>
      <c r="H1596" s="55"/>
      <c r="I1596" s="55"/>
      <c r="J1596" s="65"/>
      <c r="K1596" s="65"/>
      <c r="L1596" s="65"/>
      <c r="M1596" s="65"/>
      <c r="N1596" s="65"/>
      <c r="O1596" s="65"/>
    </row>
    <row r="1597" spans="3:15" s="1" customFormat="1" x14ac:dyDescent="0.25">
      <c r="C1597" s="65"/>
      <c r="D1597" s="55"/>
      <c r="E1597" s="55"/>
      <c r="F1597" s="55"/>
      <c r="G1597" s="55"/>
      <c r="H1597" s="55"/>
      <c r="I1597" s="55"/>
      <c r="J1597" s="65"/>
      <c r="K1597" s="65"/>
      <c r="L1597" s="65"/>
      <c r="M1597" s="65"/>
      <c r="N1597" s="65"/>
      <c r="O1597" s="65"/>
    </row>
    <row r="1598" spans="3:15" s="1" customFormat="1" x14ac:dyDescent="0.25">
      <c r="C1598" s="65"/>
      <c r="D1598" s="55"/>
      <c r="E1598" s="55"/>
      <c r="F1598" s="55"/>
      <c r="G1598" s="55"/>
      <c r="H1598" s="55"/>
      <c r="I1598" s="55"/>
      <c r="J1598" s="65"/>
      <c r="K1598" s="65"/>
      <c r="L1598" s="65"/>
      <c r="M1598" s="65"/>
      <c r="N1598" s="65"/>
      <c r="O1598" s="65"/>
    </row>
    <row r="1599" spans="3:15" s="1" customFormat="1" x14ac:dyDescent="0.25">
      <c r="C1599" s="65"/>
      <c r="D1599" s="55"/>
      <c r="E1599" s="55"/>
      <c r="F1599" s="55"/>
      <c r="G1599" s="55"/>
      <c r="H1599" s="55"/>
      <c r="I1599" s="55"/>
      <c r="J1599" s="65"/>
      <c r="K1599" s="65"/>
      <c r="L1599" s="65"/>
      <c r="M1599" s="65"/>
      <c r="N1599" s="65"/>
      <c r="O1599" s="65"/>
    </row>
    <row r="1600" spans="3:15" s="1" customFormat="1" x14ac:dyDescent="0.25">
      <c r="C1600" s="65"/>
      <c r="D1600" s="55"/>
      <c r="E1600" s="55"/>
      <c r="F1600" s="55"/>
      <c r="G1600" s="55"/>
      <c r="H1600" s="55"/>
      <c r="I1600" s="55"/>
      <c r="J1600" s="65"/>
      <c r="K1600" s="65"/>
      <c r="L1600" s="65"/>
      <c r="M1600" s="65"/>
      <c r="N1600" s="65"/>
      <c r="O1600" s="65"/>
    </row>
    <row r="1601" spans="3:15" s="1" customFormat="1" x14ac:dyDescent="0.25">
      <c r="C1601" s="65"/>
      <c r="D1601" s="55"/>
      <c r="E1601" s="55"/>
      <c r="F1601" s="55"/>
      <c r="G1601" s="55"/>
      <c r="H1601" s="55"/>
      <c r="I1601" s="55"/>
      <c r="J1601" s="65"/>
      <c r="K1601" s="65"/>
      <c r="L1601" s="65"/>
      <c r="M1601" s="65"/>
      <c r="N1601" s="65"/>
      <c r="O1601" s="65"/>
    </row>
    <row r="1602" spans="3:15" s="1" customFormat="1" x14ac:dyDescent="0.25">
      <c r="C1602" s="65"/>
      <c r="D1602" s="55"/>
      <c r="E1602" s="55"/>
      <c r="F1602" s="55"/>
      <c r="G1602" s="55"/>
      <c r="H1602" s="55"/>
      <c r="I1602" s="55"/>
      <c r="J1602" s="65"/>
      <c r="K1602" s="65"/>
      <c r="L1602" s="65"/>
      <c r="M1602" s="65"/>
      <c r="N1602" s="65"/>
      <c r="O1602" s="65"/>
    </row>
    <row r="1603" spans="3:15" s="1" customFormat="1" x14ac:dyDescent="0.25">
      <c r="C1603" s="65"/>
      <c r="D1603" s="55"/>
      <c r="E1603" s="55"/>
      <c r="F1603" s="55"/>
      <c r="G1603" s="55"/>
      <c r="H1603" s="55"/>
      <c r="I1603" s="55"/>
      <c r="J1603" s="65"/>
      <c r="K1603" s="65"/>
      <c r="L1603" s="65"/>
      <c r="M1603" s="65"/>
      <c r="N1603" s="65"/>
      <c r="O1603" s="65"/>
    </row>
    <row r="1604" spans="3:15" s="1" customFormat="1" x14ac:dyDescent="0.25">
      <c r="C1604" s="65"/>
      <c r="D1604" s="55"/>
      <c r="E1604" s="55"/>
      <c r="F1604" s="55"/>
      <c r="G1604" s="55"/>
      <c r="H1604" s="55"/>
      <c r="I1604" s="55"/>
      <c r="J1604" s="65"/>
      <c r="K1604" s="65"/>
      <c r="L1604" s="65"/>
      <c r="M1604" s="65"/>
      <c r="N1604" s="65"/>
      <c r="O1604" s="65"/>
    </row>
    <row r="1605" spans="3:15" s="1" customFormat="1" x14ac:dyDescent="0.25">
      <c r="C1605" s="65"/>
      <c r="D1605" s="55"/>
      <c r="E1605" s="55"/>
      <c r="F1605" s="55"/>
      <c r="G1605" s="55"/>
      <c r="H1605" s="55"/>
      <c r="I1605" s="55"/>
      <c r="J1605" s="65"/>
      <c r="K1605" s="65"/>
      <c r="L1605" s="65"/>
      <c r="M1605" s="65"/>
      <c r="N1605" s="65"/>
      <c r="O1605" s="65"/>
    </row>
    <row r="1606" spans="3:15" s="1" customFormat="1" x14ac:dyDescent="0.25">
      <c r="C1606" s="65"/>
      <c r="D1606" s="55"/>
      <c r="E1606" s="55"/>
      <c r="F1606" s="55"/>
      <c r="G1606" s="55"/>
      <c r="H1606" s="55"/>
      <c r="I1606" s="55"/>
      <c r="J1606" s="65"/>
      <c r="K1606" s="65"/>
      <c r="L1606" s="65"/>
      <c r="M1606" s="65"/>
      <c r="N1606" s="65"/>
      <c r="O1606" s="65"/>
    </row>
    <row r="1607" spans="3:15" s="1" customFormat="1" x14ac:dyDescent="0.25">
      <c r="C1607" s="65"/>
      <c r="D1607" s="55"/>
      <c r="E1607" s="55"/>
      <c r="F1607" s="55"/>
      <c r="G1607" s="55"/>
      <c r="H1607" s="55"/>
      <c r="I1607" s="55"/>
      <c r="J1607" s="65"/>
      <c r="K1607" s="65"/>
      <c r="L1607" s="65"/>
      <c r="M1607" s="65"/>
      <c r="N1607" s="65"/>
      <c r="O1607" s="65"/>
    </row>
    <row r="1608" spans="3:15" s="1" customFormat="1" x14ac:dyDescent="0.25">
      <c r="C1608" s="65"/>
      <c r="D1608" s="55"/>
      <c r="E1608" s="55"/>
      <c r="F1608" s="55"/>
      <c r="G1608" s="55"/>
      <c r="H1608" s="55"/>
      <c r="I1608" s="55"/>
      <c r="J1608" s="65"/>
      <c r="K1608" s="65"/>
      <c r="L1608" s="65"/>
      <c r="M1608" s="65"/>
      <c r="N1608" s="65"/>
      <c r="O1608" s="65"/>
    </row>
    <row r="1609" spans="3:15" s="1" customFormat="1" x14ac:dyDescent="0.25">
      <c r="C1609" s="65"/>
      <c r="D1609" s="55"/>
      <c r="E1609" s="55"/>
      <c r="F1609" s="55"/>
      <c r="G1609" s="55"/>
      <c r="H1609" s="55"/>
      <c r="I1609" s="55"/>
      <c r="J1609" s="65"/>
      <c r="K1609" s="65"/>
      <c r="L1609" s="65"/>
      <c r="M1609" s="65"/>
      <c r="N1609" s="65"/>
      <c r="O1609" s="65"/>
    </row>
    <row r="1610" spans="3:15" s="1" customFormat="1" x14ac:dyDescent="0.25">
      <c r="C1610" s="65"/>
      <c r="D1610" s="55"/>
      <c r="E1610" s="55"/>
      <c r="F1610" s="55"/>
      <c r="G1610" s="55"/>
      <c r="H1610" s="55"/>
      <c r="I1610" s="55"/>
      <c r="J1610" s="65"/>
      <c r="K1610" s="65"/>
      <c r="L1610" s="65"/>
      <c r="M1610" s="65"/>
      <c r="N1610" s="65"/>
      <c r="O1610" s="65"/>
    </row>
    <row r="1611" spans="3:15" s="1" customFormat="1" x14ac:dyDescent="0.25">
      <c r="C1611" s="65"/>
      <c r="D1611" s="55"/>
      <c r="E1611" s="55"/>
      <c r="F1611" s="55"/>
      <c r="G1611" s="55"/>
      <c r="H1611" s="55"/>
      <c r="I1611" s="55"/>
      <c r="J1611" s="65"/>
      <c r="K1611" s="65"/>
      <c r="L1611" s="65"/>
      <c r="M1611" s="65"/>
      <c r="N1611" s="65"/>
      <c r="O1611" s="65"/>
    </row>
    <row r="1612" spans="3:15" s="1" customFormat="1" x14ac:dyDescent="0.25">
      <c r="C1612" s="65"/>
      <c r="D1612" s="55"/>
      <c r="E1612" s="55"/>
      <c r="F1612" s="55"/>
      <c r="G1612" s="55"/>
      <c r="H1612" s="55"/>
      <c r="I1612" s="55"/>
      <c r="J1612" s="65"/>
      <c r="K1612" s="65"/>
      <c r="L1612" s="65"/>
      <c r="M1612" s="65"/>
      <c r="N1612" s="65"/>
      <c r="O1612" s="65"/>
    </row>
    <row r="1613" spans="3:15" s="1" customFormat="1" x14ac:dyDescent="0.25">
      <c r="C1613" s="65"/>
      <c r="D1613" s="55"/>
      <c r="E1613" s="55"/>
      <c r="F1613" s="55"/>
      <c r="G1613" s="55"/>
      <c r="H1613" s="55"/>
      <c r="I1613" s="55"/>
      <c r="J1613" s="65"/>
      <c r="K1613" s="65"/>
      <c r="L1613" s="65"/>
      <c r="M1613" s="65"/>
      <c r="N1613" s="65"/>
      <c r="O1613" s="65"/>
    </row>
    <row r="1614" spans="3:15" s="1" customFormat="1" x14ac:dyDescent="0.25">
      <c r="C1614" s="65"/>
      <c r="D1614" s="55"/>
      <c r="E1614" s="55"/>
      <c r="F1614" s="55"/>
      <c r="G1614" s="55"/>
      <c r="H1614" s="55"/>
      <c r="I1614" s="55"/>
      <c r="J1614" s="65"/>
      <c r="K1614" s="65"/>
      <c r="L1614" s="65"/>
      <c r="M1614" s="65"/>
      <c r="N1614" s="65"/>
      <c r="O1614" s="65"/>
    </row>
    <row r="1615" spans="3:15" s="1" customFormat="1" x14ac:dyDescent="0.25">
      <c r="C1615" s="65"/>
      <c r="D1615" s="55"/>
      <c r="E1615" s="55"/>
      <c r="F1615" s="55"/>
      <c r="G1615" s="55"/>
      <c r="H1615" s="55"/>
      <c r="I1615" s="55"/>
      <c r="J1615" s="65"/>
      <c r="K1615" s="65"/>
      <c r="L1615" s="65"/>
      <c r="M1615" s="65"/>
      <c r="N1615" s="65"/>
      <c r="O1615" s="65"/>
    </row>
    <row r="1616" spans="3:15" s="1" customFormat="1" x14ac:dyDescent="0.25">
      <c r="C1616" s="65"/>
      <c r="D1616" s="55"/>
      <c r="E1616" s="55"/>
      <c r="F1616" s="55"/>
      <c r="G1616" s="55"/>
      <c r="H1616" s="55"/>
      <c r="I1616" s="55"/>
      <c r="J1616" s="65"/>
      <c r="K1616" s="65"/>
      <c r="L1616" s="65"/>
      <c r="M1616" s="65"/>
      <c r="N1616" s="65"/>
      <c r="O1616" s="65"/>
    </row>
    <row r="1617" spans="3:15" s="1" customFormat="1" x14ac:dyDescent="0.25">
      <c r="C1617" s="65"/>
      <c r="D1617" s="55"/>
      <c r="E1617" s="55"/>
      <c r="F1617" s="55"/>
      <c r="G1617" s="55"/>
      <c r="H1617" s="55"/>
      <c r="I1617" s="55"/>
      <c r="J1617" s="65"/>
      <c r="K1617" s="65"/>
      <c r="L1617" s="65"/>
      <c r="M1617" s="65"/>
      <c r="N1617" s="65"/>
      <c r="O1617" s="65"/>
    </row>
    <row r="1618" spans="3:15" s="1" customFormat="1" x14ac:dyDescent="0.25">
      <c r="C1618" s="65"/>
      <c r="D1618" s="55"/>
      <c r="E1618" s="55"/>
      <c r="F1618" s="55"/>
      <c r="G1618" s="55"/>
      <c r="H1618" s="55"/>
      <c r="I1618" s="55"/>
      <c r="J1618" s="65"/>
      <c r="K1618" s="65"/>
      <c r="L1618" s="65"/>
      <c r="M1618" s="65"/>
      <c r="N1618" s="65"/>
      <c r="O1618" s="65"/>
    </row>
    <row r="1619" spans="3:15" s="1" customFormat="1" x14ac:dyDescent="0.25">
      <c r="C1619" s="65"/>
      <c r="D1619" s="55"/>
      <c r="E1619" s="55"/>
      <c r="F1619" s="55"/>
      <c r="G1619" s="55"/>
      <c r="H1619" s="55"/>
      <c r="I1619" s="55"/>
      <c r="J1619" s="65"/>
      <c r="K1619" s="65"/>
      <c r="L1619" s="65"/>
      <c r="M1619" s="65"/>
      <c r="N1619" s="65"/>
      <c r="O1619" s="65"/>
    </row>
    <row r="1620" spans="3:15" s="1" customFormat="1" x14ac:dyDescent="0.25">
      <c r="C1620" s="65"/>
      <c r="D1620" s="55"/>
      <c r="E1620" s="55"/>
      <c r="F1620" s="55"/>
      <c r="G1620" s="55"/>
      <c r="H1620" s="55"/>
      <c r="I1620" s="55"/>
      <c r="J1620" s="65"/>
      <c r="K1620" s="65"/>
      <c r="L1620" s="65"/>
      <c r="M1620" s="65"/>
      <c r="N1620" s="65"/>
      <c r="O1620" s="65"/>
    </row>
    <row r="1621" spans="3:15" s="1" customFormat="1" x14ac:dyDescent="0.25">
      <c r="C1621" s="65"/>
      <c r="D1621" s="55"/>
      <c r="E1621" s="55"/>
      <c r="F1621" s="55"/>
      <c r="G1621" s="55"/>
      <c r="H1621" s="55"/>
      <c r="I1621" s="55"/>
      <c r="J1621" s="65"/>
      <c r="K1621" s="65"/>
      <c r="L1621" s="65"/>
      <c r="M1621" s="65"/>
      <c r="N1621" s="65"/>
      <c r="O1621" s="65"/>
    </row>
    <row r="1622" spans="3:15" s="1" customFormat="1" x14ac:dyDescent="0.25">
      <c r="C1622" s="65"/>
      <c r="D1622" s="55"/>
      <c r="E1622" s="55"/>
      <c r="F1622" s="55"/>
      <c r="G1622" s="55"/>
      <c r="H1622" s="55"/>
      <c r="I1622" s="55"/>
      <c r="J1622" s="65"/>
      <c r="K1622" s="65"/>
      <c r="L1622" s="65"/>
      <c r="M1622" s="65"/>
      <c r="N1622" s="65"/>
      <c r="O1622" s="65"/>
    </row>
    <row r="1623" spans="3:15" s="1" customFormat="1" x14ac:dyDescent="0.25">
      <c r="C1623" s="65"/>
      <c r="D1623" s="55"/>
      <c r="E1623" s="55"/>
      <c r="F1623" s="55"/>
      <c r="G1623" s="55"/>
      <c r="H1623" s="55"/>
      <c r="I1623" s="55"/>
      <c r="J1623" s="65"/>
      <c r="K1623" s="65"/>
      <c r="L1623" s="65"/>
      <c r="M1623" s="65"/>
      <c r="N1623" s="65"/>
      <c r="O1623" s="65"/>
    </row>
    <row r="1624" spans="3:15" s="1" customFormat="1" x14ac:dyDescent="0.25">
      <c r="C1624" s="65"/>
      <c r="D1624" s="55"/>
      <c r="E1624" s="55"/>
      <c r="F1624" s="55"/>
      <c r="G1624" s="55"/>
      <c r="H1624" s="55"/>
      <c r="I1624" s="55"/>
      <c r="J1624" s="65"/>
      <c r="K1624" s="65"/>
      <c r="L1624" s="65"/>
      <c r="M1624" s="65"/>
      <c r="N1624" s="65"/>
      <c r="O1624" s="65"/>
    </row>
    <row r="1625" spans="3:15" s="1" customFormat="1" x14ac:dyDescent="0.25">
      <c r="C1625" s="65"/>
      <c r="D1625" s="55"/>
      <c r="E1625" s="55"/>
      <c r="F1625" s="55"/>
      <c r="G1625" s="55"/>
      <c r="H1625" s="55"/>
      <c r="I1625" s="55"/>
      <c r="J1625" s="65"/>
      <c r="K1625" s="65"/>
      <c r="L1625" s="65"/>
      <c r="M1625" s="65"/>
      <c r="N1625" s="65"/>
      <c r="O1625" s="65"/>
    </row>
    <row r="1626" spans="3:15" s="1" customFormat="1" x14ac:dyDescent="0.25">
      <c r="C1626" s="65"/>
      <c r="D1626" s="55"/>
      <c r="E1626" s="55"/>
      <c r="F1626" s="55"/>
      <c r="G1626" s="55"/>
      <c r="H1626" s="55"/>
      <c r="I1626" s="55"/>
      <c r="J1626" s="65"/>
      <c r="K1626" s="65"/>
      <c r="L1626" s="65"/>
      <c r="M1626" s="65"/>
      <c r="N1626" s="65"/>
      <c r="O1626" s="65"/>
    </row>
    <row r="1627" spans="3:15" s="1" customFormat="1" x14ac:dyDescent="0.25">
      <c r="C1627" s="65"/>
      <c r="D1627" s="55"/>
      <c r="E1627" s="55"/>
      <c r="F1627" s="55"/>
      <c r="G1627" s="55"/>
      <c r="H1627" s="55"/>
      <c r="I1627" s="55"/>
      <c r="J1627" s="65"/>
      <c r="K1627" s="65"/>
      <c r="L1627" s="65"/>
      <c r="M1627" s="65"/>
      <c r="N1627" s="65"/>
      <c r="O1627" s="65"/>
    </row>
    <row r="1628" spans="3:15" s="1" customFormat="1" x14ac:dyDescent="0.25">
      <c r="C1628" s="65"/>
      <c r="D1628" s="55"/>
      <c r="E1628" s="55"/>
      <c r="F1628" s="55"/>
      <c r="G1628" s="55"/>
      <c r="H1628" s="55"/>
      <c r="I1628" s="55"/>
      <c r="J1628" s="65"/>
      <c r="K1628" s="65"/>
      <c r="L1628" s="65"/>
      <c r="M1628" s="65"/>
      <c r="N1628" s="65"/>
      <c r="O1628" s="65"/>
    </row>
    <row r="1629" spans="3:15" s="1" customFormat="1" x14ac:dyDescent="0.25">
      <c r="C1629" s="65"/>
      <c r="D1629" s="55"/>
      <c r="E1629" s="55"/>
      <c r="F1629" s="55"/>
      <c r="G1629" s="55"/>
      <c r="H1629" s="55"/>
      <c r="I1629" s="55"/>
      <c r="J1629" s="65"/>
      <c r="K1629" s="65"/>
      <c r="L1629" s="65"/>
      <c r="M1629" s="65"/>
      <c r="N1629" s="65"/>
      <c r="O1629" s="65"/>
    </row>
    <row r="1630" spans="3:15" s="1" customFormat="1" x14ac:dyDescent="0.25">
      <c r="C1630" s="65"/>
      <c r="D1630" s="55"/>
      <c r="E1630" s="55"/>
      <c r="F1630" s="55"/>
      <c r="G1630" s="55"/>
      <c r="H1630" s="55"/>
      <c r="I1630" s="55"/>
      <c r="J1630" s="65"/>
      <c r="K1630" s="65"/>
      <c r="L1630" s="65"/>
      <c r="M1630" s="65"/>
      <c r="N1630" s="65"/>
      <c r="O1630" s="65"/>
    </row>
    <row r="1631" spans="3:15" s="1" customFormat="1" x14ac:dyDescent="0.25">
      <c r="C1631" s="65"/>
      <c r="D1631" s="55"/>
      <c r="E1631" s="55"/>
      <c r="F1631" s="55"/>
      <c r="G1631" s="55"/>
      <c r="H1631" s="55"/>
      <c r="I1631" s="55"/>
      <c r="J1631" s="65"/>
      <c r="K1631" s="65"/>
      <c r="L1631" s="65"/>
      <c r="M1631" s="65"/>
      <c r="N1631" s="65"/>
      <c r="O1631" s="65"/>
    </row>
    <row r="1632" spans="3:15" s="1" customFormat="1" x14ac:dyDescent="0.25">
      <c r="C1632" s="65"/>
      <c r="D1632" s="55"/>
      <c r="E1632" s="55"/>
      <c r="F1632" s="55"/>
      <c r="G1632" s="55"/>
      <c r="H1632" s="55"/>
      <c r="I1632" s="55"/>
      <c r="J1632" s="65"/>
      <c r="K1632" s="65"/>
      <c r="L1632" s="65"/>
      <c r="M1632" s="65"/>
      <c r="N1632" s="65"/>
      <c r="O1632" s="65"/>
    </row>
    <row r="1633" spans="3:15" s="1" customFormat="1" x14ac:dyDescent="0.25">
      <c r="C1633" s="65"/>
      <c r="D1633" s="55"/>
      <c r="E1633" s="55"/>
      <c r="F1633" s="55"/>
      <c r="G1633" s="55"/>
      <c r="H1633" s="55"/>
      <c r="I1633" s="55"/>
      <c r="J1633" s="65"/>
      <c r="K1633" s="65"/>
      <c r="L1633" s="65"/>
      <c r="M1633" s="65"/>
      <c r="N1633" s="65"/>
      <c r="O1633" s="65"/>
    </row>
    <row r="1634" spans="3:15" s="1" customFormat="1" x14ac:dyDescent="0.25">
      <c r="C1634" s="65"/>
      <c r="D1634" s="55"/>
      <c r="E1634" s="55"/>
      <c r="F1634" s="55"/>
      <c r="G1634" s="55"/>
      <c r="H1634" s="55"/>
      <c r="I1634" s="55"/>
      <c r="J1634" s="65"/>
      <c r="K1634" s="65"/>
      <c r="L1634" s="65"/>
      <c r="M1634" s="65"/>
      <c r="N1634" s="65"/>
      <c r="O1634" s="65"/>
    </row>
    <row r="1635" spans="3:15" s="1" customFormat="1" x14ac:dyDescent="0.25">
      <c r="C1635" s="65"/>
      <c r="D1635" s="55"/>
      <c r="E1635" s="55"/>
      <c r="F1635" s="55"/>
      <c r="G1635" s="55"/>
      <c r="H1635" s="55"/>
      <c r="I1635" s="55"/>
      <c r="J1635" s="65"/>
      <c r="K1635" s="65"/>
      <c r="L1635" s="65"/>
      <c r="M1635" s="65"/>
      <c r="N1635" s="65"/>
      <c r="O1635" s="65"/>
    </row>
    <row r="1636" spans="3:15" s="1" customFormat="1" x14ac:dyDescent="0.25">
      <c r="C1636" s="65"/>
      <c r="D1636" s="55"/>
      <c r="E1636" s="55"/>
      <c r="F1636" s="55"/>
      <c r="G1636" s="55"/>
      <c r="H1636" s="55"/>
      <c r="I1636" s="55"/>
      <c r="J1636" s="65"/>
      <c r="K1636" s="65"/>
      <c r="L1636" s="65"/>
      <c r="M1636" s="65"/>
      <c r="N1636" s="65"/>
      <c r="O1636" s="65"/>
    </row>
    <row r="1637" spans="3:15" s="1" customFormat="1" x14ac:dyDescent="0.25">
      <c r="C1637" s="65"/>
      <c r="D1637" s="55"/>
      <c r="E1637" s="55"/>
      <c r="F1637" s="55"/>
      <c r="G1637" s="55"/>
      <c r="H1637" s="55"/>
      <c r="I1637" s="55"/>
      <c r="J1637" s="65"/>
      <c r="K1637" s="65"/>
      <c r="L1637" s="65"/>
      <c r="M1637" s="65"/>
      <c r="N1637" s="65"/>
      <c r="O1637" s="65"/>
    </row>
    <row r="1638" spans="3:15" s="1" customFormat="1" x14ac:dyDescent="0.25">
      <c r="C1638" s="65"/>
      <c r="D1638" s="55"/>
      <c r="E1638" s="55"/>
      <c r="F1638" s="55"/>
      <c r="G1638" s="55"/>
      <c r="H1638" s="55"/>
      <c r="I1638" s="55"/>
      <c r="J1638" s="65"/>
      <c r="K1638" s="65"/>
      <c r="L1638" s="65"/>
      <c r="M1638" s="65"/>
      <c r="N1638" s="65"/>
      <c r="O1638" s="65"/>
    </row>
    <row r="1639" spans="3:15" s="1" customFormat="1" x14ac:dyDescent="0.25">
      <c r="C1639" s="65"/>
      <c r="D1639" s="55"/>
      <c r="E1639" s="55"/>
      <c r="F1639" s="55"/>
      <c r="G1639" s="55"/>
      <c r="H1639" s="55"/>
      <c r="I1639" s="55"/>
      <c r="J1639" s="65"/>
      <c r="K1639" s="65"/>
      <c r="L1639" s="65"/>
      <c r="M1639" s="65"/>
      <c r="N1639" s="65"/>
      <c r="O1639" s="65"/>
    </row>
    <row r="1640" spans="3:15" s="1" customFormat="1" x14ac:dyDescent="0.25">
      <c r="C1640" s="65"/>
      <c r="D1640" s="55"/>
      <c r="E1640" s="55"/>
      <c r="F1640" s="55"/>
      <c r="G1640" s="55"/>
      <c r="H1640" s="55"/>
      <c r="I1640" s="55"/>
      <c r="J1640" s="65"/>
      <c r="K1640" s="65"/>
      <c r="L1640" s="65"/>
      <c r="M1640" s="65"/>
      <c r="N1640" s="65"/>
      <c r="O1640" s="65"/>
    </row>
    <row r="1641" spans="3:15" s="1" customFormat="1" x14ac:dyDescent="0.25">
      <c r="C1641" s="65"/>
      <c r="D1641" s="55"/>
      <c r="E1641" s="55"/>
      <c r="F1641" s="55"/>
      <c r="G1641" s="55"/>
      <c r="H1641" s="55"/>
      <c r="I1641" s="55"/>
      <c r="J1641" s="65"/>
      <c r="K1641" s="65"/>
      <c r="L1641" s="65"/>
      <c r="M1641" s="65"/>
      <c r="N1641" s="65"/>
      <c r="O1641" s="65"/>
    </row>
    <row r="1642" spans="3:15" s="1" customFormat="1" x14ac:dyDescent="0.25">
      <c r="C1642" s="65"/>
      <c r="D1642" s="55"/>
      <c r="E1642" s="55"/>
      <c r="F1642" s="55"/>
      <c r="G1642" s="55"/>
      <c r="H1642" s="55"/>
      <c r="I1642" s="55"/>
      <c r="J1642" s="65"/>
      <c r="K1642" s="65"/>
      <c r="L1642" s="65"/>
      <c r="M1642" s="65"/>
      <c r="N1642" s="65"/>
      <c r="O1642" s="65"/>
    </row>
    <row r="1643" spans="3:15" s="1" customFormat="1" x14ac:dyDescent="0.25">
      <c r="C1643" s="65"/>
      <c r="D1643" s="55"/>
      <c r="E1643" s="55"/>
      <c r="F1643" s="55"/>
      <c r="G1643" s="55"/>
      <c r="H1643" s="55"/>
      <c r="I1643" s="55"/>
      <c r="J1643" s="65"/>
      <c r="K1643" s="65"/>
      <c r="L1643" s="65"/>
      <c r="M1643" s="65"/>
      <c r="N1643" s="65"/>
      <c r="O1643" s="65"/>
    </row>
    <row r="1644" spans="3:15" s="1" customFormat="1" x14ac:dyDescent="0.25">
      <c r="C1644" s="65"/>
      <c r="D1644" s="55"/>
      <c r="E1644" s="55"/>
      <c r="F1644" s="55"/>
      <c r="G1644" s="55"/>
      <c r="H1644" s="55"/>
      <c r="I1644" s="55"/>
      <c r="J1644" s="65"/>
      <c r="K1644" s="65"/>
      <c r="L1644" s="65"/>
      <c r="M1644" s="65"/>
      <c r="N1644" s="65"/>
      <c r="O1644" s="65"/>
    </row>
    <row r="1645" spans="3:15" s="1" customFormat="1" x14ac:dyDescent="0.25">
      <c r="C1645" s="65"/>
      <c r="D1645" s="55"/>
      <c r="E1645" s="55"/>
      <c r="F1645" s="55"/>
      <c r="G1645" s="55"/>
      <c r="H1645" s="55"/>
      <c r="I1645" s="55"/>
      <c r="J1645" s="65"/>
      <c r="K1645" s="65"/>
      <c r="L1645" s="65"/>
      <c r="M1645" s="65"/>
      <c r="N1645" s="65"/>
      <c r="O1645" s="65"/>
    </row>
    <row r="1646" spans="3:15" s="1" customFormat="1" x14ac:dyDescent="0.25">
      <c r="C1646" s="65"/>
      <c r="D1646" s="55"/>
      <c r="E1646" s="55"/>
      <c r="F1646" s="55"/>
      <c r="G1646" s="55"/>
      <c r="H1646" s="55"/>
      <c r="I1646" s="55"/>
      <c r="J1646" s="65"/>
      <c r="K1646" s="65"/>
      <c r="L1646" s="65"/>
      <c r="M1646" s="65"/>
      <c r="N1646" s="65"/>
      <c r="O1646" s="65"/>
    </row>
    <row r="1647" spans="3:15" s="1" customFormat="1" x14ac:dyDescent="0.25">
      <c r="C1647" s="65"/>
      <c r="D1647" s="55"/>
      <c r="E1647" s="55"/>
      <c r="F1647" s="55"/>
      <c r="G1647" s="55"/>
      <c r="H1647" s="55"/>
      <c r="I1647" s="55"/>
      <c r="J1647" s="65"/>
      <c r="K1647" s="65"/>
      <c r="L1647" s="65"/>
      <c r="M1647" s="65"/>
      <c r="N1647" s="65"/>
      <c r="O1647" s="65"/>
    </row>
    <row r="1648" spans="3:15" s="1" customFormat="1" x14ac:dyDescent="0.25">
      <c r="C1648" s="65"/>
      <c r="D1648" s="55"/>
      <c r="E1648" s="55"/>
      <c r="F1648" s="55"/>
      <c r="G1648" s="55"/>
      <c r="H1648" s="55"/>
      <c r="I1648" s="55"/>
      <c r="J1648" s="65"/>
      <c r="K1648" s="65"/>
      <c r="L1648" s="65"/>
      <c r="M1648" s="65"/>
      <c r="N1648" s="65"/>
      <c r="O1648" s="65"/>
    </row>
    <row r="1649" spans="3:15" s="1" customFormat="1" x14ac:dyDescent="0.25">
      <c r="C1649" s="65"/>
      <c r="D1649" s="55"/>
      <c r="E1649" s="55"/>
      <c r="F1649" s="55"/>
      <c r="G1649" s="55"/>
      <c r="H1649" s="55"/>
      <c r="I1649" s="55"/>
      <c r="J1649" s="65"/>
      <c r="K1649" s="65"/>
      <c r="L1649" s="65"/>
      <c r="M1649" s="65"/>
      <c r="N1649" s="65"/>
      <c r="O1649" s="65"/>
    </row>
    <row r="1650" spans="3:15" s="1" customFormat="1" x14ac:dyDescent="0.25">
      <c r="C1650" s="65"/>
      <c r="D1650" s="55"/>
      <c r="E1650" s="55"/>
      <c r="F1650" s="55"/>
      <c r="G1650" s="55"/>
      <c r="H1650" s="55"/>
      <c r="I1650" s="55"/>
      <c r="J1650" s="65"/>
      <c r="K1650" s="65"/>
      <c r="L1650" s="65"/>
      <c r="M1650" s="65"/>
      <c r="N1650" s="65"/>
      <c r="O1650" s="65"/>
    </row>
    <row r="1651" spans="3:15" s="1" customFormat="1" x14ac:dyDescent="0.25">
      <c r="C1651" s="65"/>
      <c r="D1651" s="55"/>
      <c r="E1651" s="55"/>
      <c r="F1651" s="55"/>
      <c r="G1651" s="55"/>
      <c r="H1651" s="55"/>
      <c r="I1651" s="55"/>
      <c r="J1651" s="65"/>
      <c r="K1651" s="65"/>
      <c r="L1651" s="65"/>
      <c r="M1651" s="65"/>
      <c r="N1651" s="65"/>
      <c r="O1651" s="65"/>
    </row>
    <row r="1652" spans="3:15" s="1" customFormat="1" x14ac:dyDescent="0.25">
      <c r="C1652" s="65"/>
      <c r="D1652" s="55"/>
      <c r="E1652" s="55"/>
      <c r="F1652" s="55"/>
      <c r="G1652" s="55"/>
      <c r="H1652" s="55"/>
      <c r="I1652" s="55"/>
      <c r="J1652" s="65"/>
      <c r="K1652" s="65"/>
      <c r="L1652" s="65"/>
      <c r="M1652" s="65"/>
      <c r="N1652" s="65"/>
      <c r="O1652" s="65"/>
    </row>
    <row r="1653" spans="3:15" s="1" customFormat="1" x14ac:dyDescent="0.25">
      <c r="C1653" s="65"/>
      <c r="D1653" s="55"/>
      <c r="E1653" s="55"/>
      <c r="F1653" s="55"/>
      <c r="G1653" s="55"/>
      <c r="H1653" s="55"/>
      <c r="I1653" s="55"/>
      <c r="J1653" s="65"/>
      <c r="K1653" s="65"/>
      <c r="L1653" s="65"/>
      <c r="M1653" s="65"/>
      <c r="N1653" s="65"/>
      <c r="O1653" s="65"/>
    </row>
    <row r="1654" spans="3:15" s="1" customFormat="1" x14ac:dyDescent="0.25">
      <c r="C1654" s="65"/>
      <c r="D1654" s="55"/>
      <c r="E1654" s="55"/>
      <c r="F1654" s="55"/>
      <c r="G1654" s="55"/>
      <c r="H1654" s="55"/>
      <c r="I1654" s="55"/>
      <c r="J1654" s="65"/>
      <c r="K1654" s="65"/>
      <c r="L1654" s="65"/>
      <c r="M1654" s="65"/>
      <c r="N1654" s="65"/>
      <c r="O1654" s="65"/>
    </row>
    <row r="1655" spans="3:15" s="1" customFormat="1" x14ac:dyDescent="0.25">
      <c r="C1655" s="65"/>
      <c r="D1655" s="55"/>
      <c r="E1655" s="55"/>
      <c r="F1655" s="55"/>
      <c r="G1655" s="55"/>
      <c r="H1655" s="55"/>
      <c r="I1655" s="55"/>
      <c r="J1655" s="65"/>
      <c r="K1655" s="65"/>
      <c r="L1655" s="65"/>
      <c r="M1655" s="65"/>
      <c r="N1655" s="65"/>
      <c r="O1655" s="65"/>
    </row>
    <row r="1656" spans="3:15" s="1" customFormat="1" x14ac:dyDescent="0.25">
      <c r="C1656" s="65"/>
      <c r="D1656" s="55"/>
      <c r="E1656" s="55"/>
      <c r="F1656" s="55"/>
      <c r="G1656" s="55"/>
      <c r="H1656" s="55"/>
      <c r="I1656" s="55"/>
      <c r="J1656" s="65"/>
      <c r="K1656" s="65"/>
      <c r="L1656" s="65"/>
      <c r="M1656" s="65"/>
      <c r="N1656" s="65"/>
      <c r="O1656" s="65"/>
    </row>
    <row r="1657" spans="3:15" s="1" customFormat="1" x14ac:dyDescent="0.25">
      <c r="C1657" s="65"/>
      <c r="D1657" s="55"/>
      <c r="E1657" s="55"/>
      <c r="F1657" s="55"/>
      <c r="G1657" s="55"/>
      <c r="H1657" s="55"/>
      <c r="I1657" s="55"/>
      <c r="J1657" s="65"/>
      <c r="K1657" s="65"/>
      <c r="L1657" s="65"/>
      <c r="M1657" s="65"/>
      <c r="N1657" s="65"/>
      <c r="O1657" s="65"/>
    </row>
    <row r="1658" spans="3:15" s="1" customFormat="1" x14ac:dyDescent="0.25">
      <c r="C1658" s="65"/>
      <c r="D1658" s="55"/>
      <c r="E1658" s="55"/>
      <c r="F1658" s="55"/>
      <c r="G1658" s="55"/>
      <c r="H1658" s="55"/>
      <c r="I1658" s="55"/>
      <c r="J1658" s="65"/>
      <c r="K1658" s="65"/>
      <c r="L1658" s="65"/>
      <c r="M1658" s="65"/>
      <c r="N1658" s="65"/>
      <c r="O1658" s="65"/>
    </row>
    <row r="1659" spans="3:15" s="1" customFormat="1" x14ac:dyDescent="0.25">
      <c r="C1659" s="65"/>
      <c r="D1659" s="55"/>
      <c r="E1659" s="55"/>
      <c r="F1659" s="55"/>
      <c r="G1659" s="55"/>
      <c r="H1659" s="55"/>
      <c r="I1659" s="55"/>
      <c r="J1659" s="65"/>
      <c r="K1659" s="65"/>
      <c r="L1659" s="65"/>
      <c r="M1659" s="65"/>
      <c r="N1659" s="65"/>
      <c r="O1659" s="65"/>
    </row>
    <row r="1660" spans="3:15" s="1" customFormat="1" x14ac:dyDescent="0.25">
      <c r="C1660" s="65"/>
      <c r="D1660" s="55"/>
      <c r="E1660" s="55"/>
      <c r="F1660" s="55"/>
      <c r="G1660" s="55"/>
      <c r="H1660" s="55"/>
      <c r="I1660" s="55"/>
      <c r="J1660" s="65"/>
      <c r="K1660" s="65"/>
      <c r="L1660" s="65"/>
      <c r="M1660" s="65"/>
      <c r="N1660" s="65"/>
      <c r="O1660" s="65"/>
    </row>
    <row r="1661" spans="3:15" s="1" customFormat="1" x14ac:dyDescent="0.25">
      <c r="C1661" s="65"/>
      <c r="D1661" s="55"/>
      <c r="E1661" s="55"/>
      <c r="F1661" s="55"/>
      <c r="G1661" s="55"/>
      <c r="H1661" s="55"/>
      <c r="I1661" s="55"/>
      <c r="J1661" s="65"/>
      <c r="K1661" s="65"/>
      <c r="L1661" s="65"/>
      <c r="M1661" s="65"/>
      <c r="N1661" s="65"/>
      <c r="O1661" s="65"/>
    </row>
    <row r="1662" spans="3:15" s="1" customFormat="1" x14ac:dyDescent="0.25">
      <c r="C1662" s="65"/>
      <c r="D1662" s="55"/>
      <c r="E1662" s="55"/>
      <c r="F1662" s="55"/>
      <c r="G1662" s="55"/>
      <c r="H1662" s="55"/>
      <c r="I1662" s="55"/>
      <c r="J1662" s="65"/>
      <c r="K1662" s="65"/>
      <c r="L1662" s="65"/>
      <c r="M1662" s="65"/>
      <c r="N1662" s="65"/>
      <c r="O1662" s="65"/>
    </row>
    <row r="1663" spans="3:15" s="1" customFormat="1" x14ac:dyDescent="0.25">
      <c r="C1663" s="65"/>
      <c r="D1663" s="55"/>
      <c r="E1663" s="55"/>
      <c r="F1663" s="55"/>
      <c r="G1663" s="55"/>
      <c r="H1663" s="55"/>
      <c r="I1663" s="55"/>
      <c r="J1663" s="65"/>
      <c r="K1663" s="65"/>
      <c r="L1663" s="65"/>
      <c r="M1663" s="65"/>
      <c r="N1663" s="65"/>
      <c r="O1663" s="65"/>
    </row>
    <row r="1664" spans="3:15" s="1" customFormat="1" x14ac:dyDescent="0.25">
      <c r="C1664" s="65"/>
      <c r="D1664" s="55"/>
      <c r="E1664" s="55"/>
      <c r="F1664" s="55"/>
      <c r="G1664" s="55"/>
      <c r="H1664" s="55"/>
      <c r="I1664" s="55"/>
      <c r="J1664" s="65"/>
      <c r="K1664" s="65"/>
      <c r="L1664" s="65"/>
      <c r="M1664" s="65"/>
      <c r="N1664" s="65"/>
      <c r="O1664" s="65"/>
    </row>
    <row r="1665" spans="3:15" s="1" customFormat="1" x14ac:dyDescent="0.25">
      <c r="C1665" s="65"/>
      <c r="D1665" s="55"/>
      <c r="E1665" s="55"/>
      <c r="F1665" s="55"/>
      <c r="G1665" s="55"/>
      <c r="H1665" s="55"/>
      <c r="I1665" s="55"/>
      <c r="J1665" s="65"/>
      <c r="K1665" s="65"/>
      <c r="L1665" s="65"/>
      <c r="M1665" s="65"/>
      <c r="N1665" s="65"/>
      <c r="O1665" s="65"/>
    </row>
    <row r="1666" spans="3:15" s="1" customFormat="1" x14ac:dyDescent="0.25">
      <c r="C1666" s="65"/>
      <c r="D1666" s="55"/>
      <c r="E1666" s="55"/>
      <c r="F1666" s="55"/>
      <c r="G1666" s="55"/>
      <c r="H1666" s="55"/>
      <c r="I1666" s="55"/>
      <c r="J1666" s="65"/>
      <c r="K1666" s="65"/>
      <c r="L1666" s="65"/>
      <c r="M1666" s="65"/>
      <c r="N1666" s="65"/>
      <c r="O1666" s="65"/>
    </row>
    <row r="1667" spans="3:15" s="1" customFormat="1" x14ac:dyDescent="0.25">
      <c r="C1667" s="65"/>
      <c r="D1667" s="55"/>
      <c r="E1667" s="55"/>
      <c r="F1667" s="55"/>
      <c r="G1667" s="55"/>
      <c r="H1667" s="55"/>
      <c r="I1667" s="55"/>
      <c r="J1667" s="65"/>
      <c r="K1667" s="65"/>
      <c r="L1667" s="65"/>
      <c r="M1667" s="65"/>
      <c r="N1667" s="65"/>
      <c r="O1667" s="65"/>
    </row>
    <row r="1668" spans="3:15" s="1" customFormat="1" x14ac:dyDescent="0.25">
      <c r="C1668" s="65"/>
      <c r="D1668" s="55"/>
      <c r="E1668" s="55"/>
      <c r="F1668" s="55"/>
      <c r="G1668" s="55"/>
      <c r="H1668" s="55"/>
      <c r="I1668" s="55"/>
      <c r="J1668" s="65"/>
      <c r="K1668" s="65"/>
      <c r="L1668" s="65"/>
      <c r="M1668" s="65"/>
      <c r="N1668" s="65"/>
      <c r="O1668" s="65"/>
    </row>
    <row r="1669" spans="3:15" s="1" customFormat="1" x14ac:dyDescent="0.25">
      <c r="C1669" s="65"/>
      <c r="D1669" s="55"/>
      <c r="E1669" s="55"/>
      <c r="F1669" s="55"/>
      <c r="G1669" s="55"/>
      <c r="H1669" s="55"/>
      <c r="I1669" s="55"/>
      <c r="J1669" s="65"/>
      <c r="K1669" s="65"/>
      <c r="L1669" s="65"/>
      <c r="M1669" s="65"/>
      <c r="N1669" s="65"/>
      <c r="O1669" s="65"/>
    </row>
    <row r="1670" spans="3:15" s="1" customFormat="1" x14ac:dyDescent="0.25">
      <c r="C1670" s="65"/>
      <c r="D1670" s="55"/>
      <c r="E1670" s="55"/>
      <c r="F1670" s="55"/>
      <c r="G1670" s="55"/>
      <c r="H1670" s="55"/>
      <c r="I1670" s="55"/>
      <c r="J1670" s="65"/>
      <c r="K1670" s="65"/>
      <c r="L1670" s="65"/>
      <c r="M1670" s="65"/>
      <c r="N1670" s="65"/>
      <c r="O1670" s="65"/>
    </row>
    <row r="1671" spans="3:15" s="1" customFormat="1" x14ac:dyDescent="0.25">
      <c r="C1671" s="65"/>
      <c r="D1671" s="55"/>
      <c r="E1671" s="55"/>
      <c r="F1671" s="55"/>
      <c r="G1671" s="55"/>
      <c r="H1671" s="55"/>
      <c r="I1671" s="55"/>
      <c r="J1671" s="65"/>
      <c r="K1671" s="65"/>
      <c r="L1671" s="65"/>
      <c r="M1671" s="65"/>
      <c r="N1671" s="65"/>
      <c r="O1671" s="65"/>
    </row>
    <row r="1672" spans="3:15" s="1" customFormat="1" x14ac:dyDescent="0.25">
      <c r="C1672" s="65"/>
      <c r="D1672" s="55"/>
      <c r="E1672" s="55"/>
      <c r="F1672" s="55"/>
      <c r="G1672" s="55"/>
      <c r="H1672" s="55"/>
      <c r="I1672" s="55"/>
      <c r="J1672" s="65"/>
      <c r="K1672" s="65"/>
      <c r="L1672" s="65"/>
      <c r="M1672" s="65"/>
      <c r="N1672" s="65"/>
      <c r="O1672" s="65"/>
    </row>
    <row r="1673" spans="3:15" s="1" customFormat="1" x14ac:dyDescent="0.25">
      <c r="C1673" s="65"/>
      <c r="D1673" s="55"/>
      <c r="E1673" s="55"/>
      <c r="F1673" s="55"/>
      <c r="G1673" s="55"/>
      <c r="H1673" s="55"/>
      <c r="I1673" s="55"/>
      <c r="J1673" s="65"/>
      <c r="K1673" s="65"/>
      <c r="L1673" s="65"/>
      <c r="M1673" s="65"/>
      <c r="N1673" s="65"/>
      <c r="O1673" s="65"/>
    </row>
    <row r="1674" spans="3:15" s="1" customFormat="1" x14ac:dyDescent="0.25">
      <c r="C1674" s="65"/>
      <c r="D1674" s="55"/>
      <c r="E1674" s="55"/>
      <c r="F1674" s="55"/>
      <c r="G1674" s="55"/>
      <c r="H1674" s="55"/>
      <c r="I1674" s="55"/>
      <c r="J1674" s="65"/>
      <c r="K1674" s="65"/>
      <c r="L1674" s="65"/>
      <c r="M1674" s="65"/>
      <c r="N1674" s="65"/>
      <c r="O1674" s="65"/>
    </row>
    <row r="1675" spans="3:15" s="1" customFormat="1" x14ac:dyDescent="0.25">
      <c r="C1675" s="65"/>
      <c r="D1675" s="55"/>
      <c r="E1675" s="55"/>
      <c r="F1675" s="55"/>
      <c r="G1675" s="55"/>
      <c r="H1675" s="55"/>
      <c r="I1675" s="55"/>
      <c r="J1675" s="65"/>
      <c r="K1675" s="65"/>
      <c r="L1675" s="65"/>
      <c r="M1675" s="65"/>
      <c r="N1675" s="65"/>
      <c r="O1675" s="65"/>
    </row>
    <row r="1676" spans="3:15" s="1" customFormat="1" x14ac:dyDescent="0.25">
      <c r="C1676" s="65"/>
      <c r="D1676" s="55"/>
      <c r="E1676" s="55"/>
      <c r="F1676" s="55"/>
      <c r="G1676" s="55"/>
      <c r="H1676" s="55"/>
      <c r="I1676" s="55"/>
      <c r="J1676" s="65"/>
      <c r="K1676" s="65"/>
      <c r="L1676" s="65"/>
      <c r="M1676" s="65"/>
      <c r="N1676" s="65"/>
      <c r="O1676" s="65"/>
    </row>
    <row r="1677" spans="3:15" s="1" customFormat="1" x14ac:dyDescent="0.25">
      <c r="C1677" s="65"/>
      <c r="D1677" s="55"/>
      <c r="E1677" s="55"/>
      <c r="F1677" s="55"/>
      <c r="G1677" s="55"/>
      <c r="H1677" s="55"/>
      <c r="I1677" s="55"/>
      <c r="J1677" s="65"/>
      <c r="K1677" s="65"/>
      <c r="L1677" s="65"/>
      <c r="M1677" s="65"/>
      <c r="N1677" s="65"/>
      <c r="O1677" s="65"/>
    </row>
    <row r="1678" spans="3:15" s="1" customFormat="1" x14ac:dyDescent="0.25">
      <c r="C1678" s="65"/>
      <c r="D1678" s="55"/>
      <c r="E1678" s="55"/>
      <c r="F1678" s="55"/>
      <c r="G1678" s="55"/>
      <c r="H1678" s="55"/>
      <c r="I1678" s="55"/>
      <c r="J1678" s="65"/>
      <c r="K1678" s="65"/>
      <c r="L1678" s="65"/>
      <c r="M1678" s="65"/>
      <c r="N1678" s="65"/>
      <c r="O1678" s="65"/>
    </row>
    <row r="1679" spans="3:15" s="1" customFormat="1" x14ac:dyDescent="0.25">
      <c r="C1679" s="65"/>
      <c r="D1679" s="55"/>
      <c r="E1679" s="55"/>
      <c r="F1679" s="55"/>
      <c r="G1679" s="55"/>
      <c r="H1679" s="55"/>
      <c r="I1679" s="55"/>
      <c r="J1679" s="65"/>
      <c r="K1679" s="65"/>
      <c r="L1679" s="65"/>
      <c r="M1679" s="65"/>
      <c r="N1679" s="65"/>
      <c r="O1679" s="65"/>
    </row>
    <row r="1680" spans="3:15" s="1" customFormat="1" x14ac:dyDescent="0.25">
      <c r="C1680" s="65"/>
      <c r="D1680" s="55"/>
      <c r="E1680" s="55"/>
      <c r="F1680" s="55"/>
      <c r="G1680" s="55"/>
      <c r="H1680" s="55"/>
      <c r="I1680" s="55"/>
      <c r="J1680" s="65"/>
      <c r="K1680" s="65"/>
      <c r="L1680" s="65"/>
      <c r="M1680" s="65"/>
      <c r="N1680" s="65"/>
      <c r="O1680" s="65"/>
    </row>
    <row r="1681" spans="3:15" s="1" customFormat="1" x14ac:dyDescent="0.25">
      <c r="C1681" s="65"/>
      <c r="D1681" s="55"/>
      <c r="E1681" s="55"/>
      <c r="F1681" s="55"/>
      <c r="G1681" s="55"/>
      <c r="H1681" s="55"/>
      <c r="I1681" s="55"/>
      <c r="J1681" s="65"/>
      <c r="K1681" s="65"/>
      <c r="L1681" s="65"/>
      <c r="M1681" s="65"/>
      <c r="N1681" s="65"/>
      <c r="O1681" s="65"/>
    </row>
    <row r="1682" spans="3:15" s="1" customFormat="1" x14ac:dyDescent="0.25">
      <c r="C1682" s="65"/>
      <c r="D1682" s="55"/>
      <c r="E1682" s="55"/>
      <c r="F1682" s="55"/>
      <c r="G1682" s="55"/>
      <c r="H1682" s="55"/>
      <c r="I1682" s="55"/>
      <c r="J1682" s="65"/>
      <c r="K1682" s="65"/>
      <c r="L1682" s="65"/>
      <c r="M1682" s="65"/>
      <c r="N1682" s="65"/>
      <c r="O1682" s="65"/>
    </row>
    <row r="1683" spans="3:15" s="1" customFormat="1" x14ac:dyDescent="0.25">
      <c r="C1683" s="65"/>
      <c r="D1683" s="55"/>
      <c r="E1683" s="55"/>
      <c r="F1683" s="55"/>
      <c r="G1683" s="55"/>
      <c r="H1683" s="55"/>
      <c r="I1683" s="55"/>
      <c r="J1683" s="65"/>
      <c r="K1683" s="65"/>
      <c r="L1683" s="65"/>
      <c r="M1683" s="65"/>
      <c r="N1683" s="65"/>
      <c r="O1683" s="65"/>
    </row>
    <row r="1684" spans="3:15" s="1" customFormat="1" x14ac:dyDescent="0.25">
      <c r="C1684" s="65"/>
      <c r="D1684" s="55"/>
      <c r="E1684" s="55"/>
      <c r="F1684" s="55"/>
      <c r="G1684" s="55"/>
      <c r="H1684" s="55"/>
      <c r="I1684" s="55"/>
      <c r="J1684" s="65"/>
      <c r="K1684" s="65"/>
      <c r="L1684" s="65"/>
      <c r="M1684" s="65"/>
      <c r="N1684" s="65"/>
      <c r="O1684" s="65"/>
    </row>
    <row r="1685" spans="3:15" s="1" customFormat="1" x14ac:dyDescent="0.25">
      <c r="C1685" s="65"/>
      <c r="D1685" s="55"/>
      <c r="E1685" s="55"/>
      <c r="F1685" s="55"/>
      <c r="G1685" s="55"/>
      <c r="H1685" s="55"/>
      <c r="I1685" s="55"/>
      <c r="J1685" s="65"/>
      <c r="K1685" s="65"/>
      <c r="L1685" s="65"/>
      <c r="M1685" s="65"/>
      <c r="N1685" s="65"/>
      <c r="O1685" s="65"/>
    </row>
    <row r="1686" spans="3:15" s="1" customFormat="1" x14ac:dyDescent="0.25">
      <c r="C1686" s="65"/>
      <c r="D1686" s="55"/>
      <c r="E1686" s="55"/>
      <c r="F1686" s="55"/>
      <c r="G1686" s="55"/>
      <c r="H1686" s="55"/>
      <c r="I1686" s="55"/>
      <c r="J1686" s="65"/>
      <c r="K1686" s="65"/>
      <c r="L1686" s="65"/>
      <c r="M1686" s="65"/>
      <c r="N1686" s="65"/>
      <c r="O1686" s="65"/>
    </row>
    <row r="1687" spans="3:15" s="1" customFormat="1" x14ac:dyDescent="0.25">
      <c r="C1687" s="65"/>
      <c r="D1687" s="55"/>
      <c r="E1687" s="55"/>
      <c r="F1687" s="55"/>
      <c r="G1687" s="55"/>
      <c r="H1687" s="55"/>
      <c r="I1687" s="55"/>
      <c r="J1687" s="65"/>
      <c r="K1687" s="65"/>
      <c r="L1687" s="65"/>
      <c r="M1687" s="65"/>
      <c r="N1687" s="65"/>
      <c r="O1687" s="65"/>
    </row>
    <row r="1688" spans="3:15" s="1" customFormat="1" x14ac:dyDescent="0.25">
      <c r="C1688" s="65"/>
      <c r="D1688" s="55"/>
      <c r="E1688" s="55"/>
      <c r="F1688" s="55"/>
      <c r="G1688" s="55"/>
      <c r="H1688" s="55"/>
      <c r="I1688" s="55"/>
      <c r="J1688" s="65"/>
      <c r="K1688" s="65"/>
      <c r="L1688" s="65"/>
      <c r="M1688" s="65"/>
      <c r="N1688" s="65"/>
      <c r="O1688" s="65"/>
    </row>
    <row r="1689" spans="3:15" s="1" customFormat="1" x14ac:dyDescent="0.25">
      <c r="C1689" s="65"/>
      <c r="D1689" s="55"/>
      <c r="E1689" s="55"/>
      <c r="F1689" s="55"/>
      <c r="G1689" s="55"/>
      <c r="H1689" s="55"/>
      <c r="I1689" s="55"/>
      <c r="J1689" s="65"/>
      <c r="K1689" s="65"/>
      <c r="L1689" s="65"/>
      <c r="M1689" s="65"/>
      <c r="N1689" s="65"/>
      <c r="O1689" s="65"/>
    </row>
    <row r="1690" spans="3:15" s="1" customFormat="1" x14ac:dyDescent="0.25">
      <c r="C1690" s="65"/>
      <c r="D1690" s="55"/>
      <c r="E1690" s="55"/>
      <c r="F1690" s="55"/>
      <c r="G1690" s="55"/>
      <c r="H1690" s="55"/>
      <c r="I1690" s="55"/>
      <c r="J1690" s="65"/>
      <c r="K1690" s="65"/>
      <c r="L1690" s="65"/>
      <c r="M1690" s="65"/>
      <c r="N1690" s="65"/>
      <c r="O1690" s="65"/>
    </row>
    <row r="1691" spans="3:15" s="1" customFormat="1" x14ac:dyDescent="0.25">
      <c r="C1691" s="65"/>
      <c r="D1691" s="55"/>
      <c r="E1691" s="55"/>
      <c r="F1691" s="55"/>
      <c r="G1691" s="55"/>
      <c r="H1691" s="55"/>
      <c r="I1691" s="55"/>
      <c r="J1691" s="65"/>
      <c r="K1691" s="65"/>
      <c r="L1691" s="65"/>
      <c r="M1691" s="65"/>
      <c r="N1691" s="65"/>
      <c r="O1691" s="65"/>
    </row>
    <row r="1692" spans="3:15" s="1" customFormat="1" x14ac:dyDescent="0.25">
      <c r="C1692" s="65"/>
      <c r="D1692" s="55"/>
      <c r="E1692" s="55"/>
      <c r="F1692" s="55"/>
      <c r="G1692" s="55"/>
      <c r="H1692" s="55"/>
      <c r="I1692" s="55"/>
      <c r="J1692" s="65"/>
      <c r="K1692" s="65"/>
      <c r="L1692" s="65"/>
      <c r="M1692" s="65"/>
      <c r="N1692" s="65"/>
      <c r="O1692" s="65"/>
    </row>
    <row r="1693" spans="3:15" s="1" customFormat="1" x14ac:dyDescent="0.25">
      <c r="C1693" s="65"/>
      <c r="D1693" s="55"/>
      <c r="E1693" s="55"/>
      <c r="F1693" s="55"/>
      <c r="G1693" s="55"/>
      <c r="H1693" s="55"/>
      <c r="I1693" s="55"/>
      <c r="J1693" s="65"/>
      <c r="K1693" s="65"/>
      <c r="L1693" s="65"/>
      <c r="M1693" s="65"/>
      <c r="N1693" s="65"/>
      <c r="O1693" s="65"/>
    </row>
    <row r="1694" spans="3:15" s="1" customFormat="1" x14ac:dyDescent="0.25">
      <c r="C1694" s="65"/>
      <c r="D1694" s="55"/>
      <c r="E1694" s="55"/>
      <c r="F1694" s="55"/>
      <c r="G1694" s="55"/>
      <c r="H1694" s="55"/>
      <c r="I1694" s="55"/>
      <c r="J1694" s="65"/>
      <c r="K1694" s="65"/>
      <c r="L1694" s="65"/>
      <c r="M1694" s="65"/>
      <c r="N1694" s="65"/>
      <c r="O1694" s="65"/>
    </row>
    <row r="1695" spans="3:15" s="1" customFormat="1" x14ac:dyDescent="0.25">
      <c r="C1695" s="65"/>
      <c r="D1695" s="55"/>
      <c r="E1695" s="55"/>
      <c r="F1695" s="55"/>
      <c r="G1695" s="55"/>
      <c r="H1695" s="55"/>
      <c r="I1695" s="55"/>
      <c r="J1695" s="65"/>
      <c r="K1695" s="65"/>
      <c r="L1695" s="65"/>
      <c r="M1695" s="65"/>
      <c r="N1695" s="65"/>
      <c r="O1695" s="65"/>
    </row>
    <row r="1696" spans="3:15" s="1" customFormat="1" x14ac:dyDescent="0.25">
      <c r="C1696" s="65"/>
      <c r="D1696" s="55"/>
      <c r="E1696" s="55"/>
      <c r="F1696" s="55"/>
      <c r="G1696" s="55"/>
      <c r="H1696" s="55"/>
      <c r="I1696" s="55"/>
      <c r="J1696" s="65"/>
      <c r="K1696" s="65"/>
      <c r="L1696" s="65"/>
      <c r="M1696" s="65"/>
      <c r="N1696" s="65"/>
      <c r="O1696" s="65"/>
    </row>
    <row r="1697" spans="3:15" s="1" customFormat="1" x14ac:dyDescent="0.25">
      <c r="C1697" s="65"/>
      <c r="D1697" s="55"/>
      <c r="E1697" s="55"/>
      <c r="F1697" s="55"/>
      <c r="G1697" s="55"/>
      <c r="H1697" s="55"/>
      <c r="I1697" s="55"/>
      <c r="J1697" s="65"/>
      <c r="K1697" s="65"/>
      <c r="L1697" s="65"/>
      <c r="M1697" s="65"/>
      <c r="N1697" s="65"/>
      <c r="O1697" s="65"/>
    </row>
    <row r="1698" spans="3:15" s="1" customFormat="1" x14ac:dyDescent="0.25">
      <c r="C1698" s="65"/>
      <c r="D1698" s="55"/>
      <c r="E1698" s="55"/>
      <c r="F1698" s="55"/>
      <c r="G1698" s="55"/>
      <c r="H1698" s="55"/>
      <c r="I1698" s="55"/>
      <c r="J1698" s="65"/>
      <c r="K1698" s="65"/>
      <c r="L1698" s="65"/>
      <c r="M1698" s="65"/>
      <c r="N1698" s="65"/>
      <c r="O1698" s="65"/>
    </row>
    <row r="1699" spans="3:15" s="1" customFormat="1" x14ac:dyDescent="0.25">
      <c r="C1699" s="65"/>
      <c r="D1699" s="55"/>
      <c r="E1699" s="55"/>
      <c r="F1699" s="55"/>
      <c r="G1699" s="55"/>
      <c r="H1699" s="55"/>
      <c r="I1699" s="55"/>
      <c r="J1699" s="65"/>
      <c r="K1699" s="65"/>
      <c r="L1699" s="65"/>
      <c r="M1699" s="65"/>
      <c r="N1699" s="65"/>
      <c r="O1699" s="65"/>
    </row>
    <row r="1700" spans="3:15" s="1" customFormat="1" x14ac:dyDescent="0.25">
      <c r="C1700" s="65"/>
      <c r="D1700" s="55"/>
      <c r="E1700" s="55"/>
      <c r="F1700" s="55"/>
      <c r="G1700" s="55"/>
      <c r="H1700" s="55"/>
      <c r="I1700" s="55"/>
      <c r="J1700" s="65"/>
      <c r="K1700" s="65"/>
      <c r="L1700" s="65"/>
      <c r="M1700" s="65"/>
      <c r="N1700" s="65"/>
      <c r="O1700" s="65"/>
    </row>
    <row r="1701" spans="3:15" s="1" customFormat="1" x14ac:dyDescent="0.25">
      <c r="C1701" s="65"/>
      <c r="D1701" s="55"/>
      <c r="E1701" s="55"/>
      <c r="F1701" s="55"/>
      <c r="G1701" s="55"/>
      <c r="H1701" s="55"/>
      <c r="I1701" s="55"/>
      <c r="J1701" s="65"/>
      <c r="K1701" s="65"/>
      <c r="L1701" s="65"/>
      <c r="M1701" s="65"/>
      <c r="N1701" s="65"/>
      <c r="O1701" s="65"/>
    </row>
    <row r="1702" spans="3:15" s="1" customFormat="1" x14ac:dyDescent="0.25">
      <c r="C1702" s="65"/>
      <c r="D1702" s="55"/>
      <c r="E1702" s="55"/>
      <c r="F1702" s="55"/>
      <c r="G1702" s="55"/>
      <c r="H1702" s="55"/>
      <c r="I1702" s="55"/>
      <c r="J1702" s="65"/>
      <c r="K1702" s="65"/>
      <c r="L1702" s="65"/>
      <c r="M1702" s="65"/>
      <c r="N1702" s="65"/>
      <c r="O1702" s="65"/>
    </row>
    <row r="1703" spans="3:15" s="1" customFormat="1" x14ac:dyDescent="0.25">
      <c r="C1703" s="65"/>
      <c r="D1703" s="55"/>
      <c r="E1703" s="55"/>
      <c r="F1703" s="55"/>
      <c r="G1703" s="55"/>
      <c r="H1703" s="55"/>
      <c r="I1703" s="55"/>
      <c r="J1703" s="65"/>
      <c r="K1703" s="65"/>
      <c r="L1703" s="65"/>
      <c r="M1703" s="65"/>
      <c r="N1703" s="65"/>
      <c r="O1703" s="65"/>
    </row>
    <row r="1704" spans="3:15" s="1" customFormat="1" x14ac:dyDescent="0.25">
      <c r="C1704" s="65"/>
      <c r="D1704" s="55"/>
      <c r="E1704" s="55"/>
      <c r="F1704" s="55"/>
      <c r="G1704" s="55"/>
      <c r="H1704" s="55"/>
      <c r="I1704" s="55"/>
      <c r="J1704" s="65"/>
      <c r="K1704" s="65"/>
      <c r="L1704" s="65"/>
      <c r="M1704" s="65"/>
      <c r="N1704" s="65"/>
      <c r="O1704" s="65"/>
    </row>
    <row r="1705" spans="3:15" s="1" customFormat="1" x14ac:dyDescent="0.25">
      <c r="C1705" s="65"/>
      <c r="D1705" s="55"/>
      <c r="E1705" s="55"/>
      <c r="F1705" s="55"/>
      <c r="G1705" s="55"/>
      <c r="H1705" s="55"/>
      <c r="I1705" s="55"/>
      <c r="J1705" s="65"/>
      <c r="K1705" s="65"/>
      <c r="L1705" s="65"/>
      <c r="M1705" s="65"/>
      <c r="N1705" s="65"/>
      <c r="O1705" s="65"/>
    </row>
    <row r="1706" spans="3:15" s="1" customFormat="1" x14ac:dyDescent="0.25">
      <c r="C1706" s="65"/>
      <c r="D1706" s="55"/>
      <c r="E1706" s="55"/>
      <c r="F1706" s="55"/>
      <c r="G1706" s="55"/>
      <c r="H1706" s="55"/>
      <c r="I1706" s="55"/>
      <c r="J1706" s="65"/>
      <c r="K1706" s="65"/>
      <c r="L1706" s="65"/>
      <c r="M1706" s="65"/>
      <c r="N1706" s="65"/>
      <c r="O1706" s="65"/>
    </row>
    <row r="1707" spans="3:15" s="1" customFormat="1" x14ac:dyDescent="0.25">
      <c r="C1707" s="65"/>
      <c r="D1707" s="55"/>
      <c r="E1707" s="55"/>
      <c r="F1707" s="55"/>
      <c r="G1707" s="55"/>
      <c r="H1707" s="55"/>
      <c r="I1707" s="55"/>
      <c r="J1707" s="65"/>
      <c r="K1707" s="65"/>
      <c r="L1707" s="65"/>
      <c r="M1707" s="65"/>
      <c r="N1707" s="65"/>
      <c r="O1707" s="65"/>
    </row>
    <row r="1708" spans="3:15" s="1" customFormat="1" x14ac:dyDescent="0.25">
      <c r="C1708" s="65"/>
      <c r="D1708" s="55"/>
      <c r="E1708" s="55"/>
      <c r="F1708" s="55"/>
      <c r="G1708" s="55"/>
      <c r="H1708" s="55"/>
      <c r="I1708" s="55"/>
      <c r="J1708" s="65"/>
      <c r="K1708" s="65"/>
      <c r="L1708" s="65"/>
      <c r="M1708" s="65"/>
      <c r="N1708" s="65"/>
      <c r="O1708" s="65"/>
    </row>
    <row r="1709" spans="3:15" s="1" customFormat="1" x14ac:dyDescent="0.25">
      <c r="C1709" s="65"/>
      <c r="D1709" s="55"/>
      <c r="E1709" s="55"/>
      <c r="F1709" s="55"/>
      <c r="G1709" s="55"/>
      <c r="H1709" s="55"/>
      <c r="I1709" s="55"/>
      <c r="J1709" s="65"/>
      <c r="K1709" s="65"/>
      <c r="L1709" s="65"/>
      <c r="M1709" s="65"/>
      <c r="N1709" s="65"/>
      <c r="O1709" s="65"/>
    </row>
    <row r="1710" spans="3:15" s="1" customFormat="1" x14ac:dyDescent="0.25">
      <c r="C1710" s="65"/>
      <c r="D1710" s="55"/>
      <c r="E1710" s="55"/>
      <c r="F1710" s="55"/>
      <c r="G1710" s="55"/>
      <c r="H1710" s="55"/>
      <c r="I1710" s="55"/>
      <c r="J1710" s="65"/>
      <c r="K1710" s="65"/>
      <c r="L1710" s="65"/>
      <c r="M1710" s="65"/>
      <c r="N1710" s="65"/>
      <c r="O1710" s="65"/>
    </row>
    <row r="1711" spans="3:15" s="1" customFormat="1" x14ac:dyDescent="0.25">
      <c r="C1711" s="65"/>
      <c r="D1711" s="55"/>
      <c r="E1711" s="55"/>
      <c r="F1711" s="55"/>
      <c r="G1711" s="55"/>
      <c r="H1711" s="55"/>
      <c r="I1711" s="55"/>
      <c r="J1711" s="65"/>
      <c r="K1711" s="65"/>
      <c r="L1711" s="65"/>
      <c r="M1711" s="65"/>
      <c r="N1711" s="65"/>
      <c r="O1711" s="65"/>
    </row>
    <row r="1712" spans="3:15" s="1" customFormat="1" x14ac:dyDescent="0.25">
      <c r="C1712" s="65"/>
      <c r="D1712" s="55"/>
      <c r="E1712" s="55"/>
      <c r="F1712" s="55"/>
      <c r="G1712" s="55"/>
      <c r="H1712" s="55"/>
      <c r="I1712" s="55"/>
      <c r="J1712" s="65"/>
      <c r="K1712" s="65"/>
      <c r="L1712" s="65"/>
      <c r="M1712" s="65"/>
      <c r="N1712" s="65"/>
      <c r="O1712" s="65"/>
    </row>
    <row r="1713" spans="3:15" s="1" customFormat="1" x14ac:dyDescent="0.25">
      <c r="C1713" s="65"/>
      <c r="D1713" s="55"/>
      <c r="E1713" s="55"/>
      <c r="F1713" s="55"/>
      <c r="G1713" s="55"/>
      <c r="H1713" s="55"/>
      <c r="I1713" s="55"/>
      <c r="J1713" s="65"/>
      <c r="K1713" s="65"/>
      <c r="L1713" s="65"/>
      <c r="M1713" s="65"/>
      <c r="N1713" s="65"/>
      <c r="O1713" s="65"/>
    </row>
    <row r="1714" spans="3:15" s="1" customFormat="1" x14ac:dyDescent="0.25">
      <c r="C1714" s="65"/>
      <c r="D1714" s="55"/>
      <c r="E1714" s="55"/>
      <c r="F1714" s="55"/>
      <c r="G1714" s="55"/>
      <c r="H1714" s="55"/>
      <c r="I1714" s="55"/>
      <c r="J1714" s="65"/>
      <c r="K1714" s="65"/>
      <c r="L1714" s="65"/>
      <c r="M1714" s="65"/>
      <c r="N1714" s="65"/>
      <c r="O1714" s="65"/>
    </row>
    <row r="1715" spans="3:15" s="1" customFormat="1" x14ac:dyDescent="0.25">
      <c r="C1715" s="65"/>
      <c r="D1715" s="55"/>
      <c r="E1715" s="55"/>
      <c r="F1715" s="55"/>
      <c r="G1715" s="55"/>
      <c r="H1715" s="55"/>
      <c r="I1715" s="55"/>
      <c r="J1715" s="65"/>
      <c r="K1715" s="65"/>
      <c r="L1715" s="65"/>
      <c r="M1715" s="65"/>
      <c r="N1715" s="65"/>
      <c r="O1715" s="65"/>
    </row>
    <row r="1716" spans="3:15" s="1" customFormat="1" x14ac:dyDescent="0.25">
      <c r="C1716" s="65"/>
      <c r="D1716" s="55"/>
      <c r="E1716" s="55"/>
      <c r="F1716" s="55"/>
      <c r="G1716" s="55"/>
      <c r="H1716" s="55"/>
      <c r="I1716" s="55"/>
      <c r="J1716" s="65"/>
      <c r="K1716" s="65"/>
      <c r="L1716" s="65"/>
      <c r="M1716" s="65"/>
      <c r="N1716" s="65"/>
      <c r="O1716" s="65"/>
    </row>
    <row r="1717" spans="3:15" s="1" customFormat="1" x14ac:dyDescent="0.25">
      <c r="C1717" s="65"/>
      <c r="D1717" s="55"/>
      <c r="E1717" s="55"/>
      <c r="F1717" s="55"/>
      <c r="G1717" s="55"/>
      <c r="H1717" s="55"/>
      <c r="I1717" s="55"/>
      <c r="J1717" s="65"/>
      <c r="K1717" s="65"/>
      <c r="L1717" s="65"/>
      <c r="M1717" s="65"/>
      <c r="N1717" s="65"/>
      <c r="O1717" s="65"/>
    </row>
    <row r="1718" spans="3:15" s="1" customFormat="1" x14ac:dyDescent="0.25">
      <c r="C1718" s="65"/>
      <c r="D1718" s="55"/>
      <c r="E1718" s="55"/>
      <c r="F1718" s="55"/>
      <c r="G1718" s="55"/>
      <c r="H1718" s="55"/>
      <c r="I1718" s="55"/>
      <c r="J1718" s="65"/>
      <c r="K1718" s="65"/>
      <c r="L1718" s="65"/>
      <c r="M1718" s="65"/>
      <c r="N1718" s="65"/>
      <c r="O1718" s="65"/>
    </row>
    <row r="1719" spans="3:15" s="1" customFormat="1" x14ac:dyDescent="0.25">
      <c r="C1719" s="65"/>
      <c r="D1719" s="55"/>
      <c r="E1719" s="55"/>
      <c r="F1719" s="55"/>
      <c r="G1719" s="55"/>
      <c r="H1719" s="55"/>
      <c r="I1719" s="55"/>
      <c r="J1719" s="65"/>
      <c r="K1719" s="65"/>
      <c r="L1719" s="65"/>
      <c r="M1719" s="65"/>
      <c r="N1719" s="65"/>
      <c r="O1719" s="65"/>
    </row>
    <row r="1720" spans="3:15" s="1" customFormat="1" x14ac:dyDescent="0.25">
      <c r="C1720" s="65"/>
      <c r="D1720" s="55"/>
      <c r="E1720" s="55"/>
      <c r="F1720" s="55"/>
      <c r="G1720" s="55"/>
      <c r="H1720" s="55"/>
      <c r="I1720" s="55"/>
      <c r="J1720" s="65"/>
      <c r="K1720" s="65"/>
      <c r="L1720" s="65"/>
      <c r="M1720" s="65"/>
      <c r="N1720" s="65"/>
      <c r="O1720" s="65"/>
    </row>
    <row r="1721" spans="3:15" s="1" customFormat="1" x14ac:dyDescent="0.25">
      <c r="C1721" s="65"/>
      <c r="D1721" s="55"/>
      <c r="E1721" s="55"/>
      <c r="F1721" s="55"/>
      <c r="G1721" s="55"/>
      <c r="H1721" s="55"/>
      <c r="I1721" s="55"/>
      <c r="J1721" s="65"/>
      <c r="K1721" s="65"/>
      <c r="L1721" s="65"/>
      <c r="M1721" s="65"/>
      <c r="N1721" s="65"/>
      <c r="O1721" s="65"/>
    </row>
    <row r="1722" spans="3:15" s="1" customFormat="1" x14ac:dyDescent="0.25">
      <c r="C1722" s="65"/>
      <c r="D1722" s="55"/>
      <c r="E1722" s="55"/>
      <c r="F1722" s="55"/>
      <c r="G1722" s="55"/>
      <c r="H1722" s="55"/>
      <c r="I1722" s="55"/>
      <c r="J1722" s="65"/>
      <c r="K1722" s="65"/>
      <c r="L1722" s="65"/>
      <c r="M1722" s="65"/>
      <c r="N1722" s="65"/>
      <c r="O1722" s="65"/>
    </row>
    <row r="1723" spans="3:15" s="1" customFormat="1" x14ac:dyDescent="0.25">
      <c r="C1723" s="65"/>
      <c r="D1723" s="55"/>
      <c r="E1723" s="55"/>
      <c r="F1723" s="55"/>
      <c r="G1723" s="55"/>
      <c r="H1723" s="55"/>
      <c r="I1723" s="55"/>
      <c r="J1723" s="65"/>
      <c r="K1723" s="65"/>
      <c r="L1723" s="65"/>
      <c r="M1723" s="65"/>
      <c r="N1723" s="65"/>
      <c r="O1723" s="65"/>
    </row>
    <row r="1724" spans="3:15" s="1" customFormat="1" x14ac:dyDescent="0.25">
      <c r="C1724" s="65"/>
      <c r="D1724" s="55"/>
      <c r="E1724" s="55"/>
      <c r="F1724" s="55"/>
      <c r="G1724" s="55"/>
      <c r="H1724" s="55"/>
      <c r="I1724" s="55"/>
      <c r="J1724" s="65"/>
      <c r="K1724" s="65"/>
      <c r="L1724" s="65"/>
      <c r="M1724" s="65"/>
      <c r="N1724" s="65"/>
      <c r="O1724" s="65"/>
    </row>
    <row r="1725" spans="3:15" s="1" customFormat="1" x14ac:dyDescent="0.25">
      <c r="C1725" s="65"/>
      <c r="D1725" s="55"/>
      <c r="E1725" s="55"/>
      <c r="F1725" s="55"/>
      <c r="G1725" s="55"/>
      <c r="H1725" s="55"/>
      <c r="I1725" s="55"/>
      <c r="J1725" s="65"/>
      <c r="K1725" s="65"/>
      <c r="L1725" s="65"/>
      <c r="M1725" s="65"/>
      <c r="N1725" s="65"/>
      <c r="O1725" s="65"/>
    </row>
    <row r="1726" spans="3:15" s="1" customFormat="1" x14ac:dyDescent="0.25">
      <c r="C1726" s="65"/>
      <c r="D1726" s="55"/>
      <c r="E1726" s="55"/>
      <c r="F1726" s="55"/>
      <c r="G1726" s="55"/>
      <c r="H1726" s="55"/>
      <c r="I1726" s="55"/>
      <c r="J1726" s="65"/>
      <c r="K1726" s="65"/>
      <c r="L1726" s="65"/>
      <c r="M1726" s="65"/>
      <c r="N1726" s="65"/>
      <c r="O1726" s="65"/>
    </row>
    <row r="1727" spans="3:15" s="1" customFormat="1" x14ac:dyDescent="0.25">
      <c r="C1727" s="65"/>
      <c r="D1727" s="55"/>
      <c r="E1727" s="55"/>
      <c r="F1727" s="55"/>
      <c r="G1727" s="55"/>
      <c r="H1727" s="55"/>
      <c r="I1727" s="55"/>
      <c r="J1727" s="65"/>
      <c r="K1727" s="65"/>
      <c r="L1727" s="65"/>
      <c r="M1727" s="65"/>
      <c r="N1727" s="65"/>
      <c r="O1727" s="65"/>
    </row>
    <row r="1728" spans="3:15" s="1" customFormat="1" x14ac:dyDescent="0.25">
      <c r="C1728" s="65"/>
      <c r="D1728" s="55"/>
      <c r="E1728" s="55"/>
      <c r="F1728" s="55"/>
      <c r="G1728" s="55"/>
      <c r="H1728" s="55"/>
      <c r="I1728" s="55"/>
      <c r="J1728" s="65"/>
      <c r="K1728" s="65"/>
      <c r="L1728" s="65"/>
      <c r="M1728" s="65"/>
      <c r="N1728" s="65"/>
      <c r="O1728" s="65"/>
    </row>
    <row r="1729" spans="3:15" s="1" customFormat="1" x14ac:dyDescent="0.25">
      <c r="C1729" s="65"/>
      <c r="D1729" s="55"/>
      <c r="E1729" s="55"/>
      <c r="F1729" s="55"/>
      <c r="G1729" s="55"/>
      <c r="H1729" s="55"/>
      <c r="I1729" s="55"/>
      <c r="J1729" s="65"/>
      <c r="K1729" s="65"/>
      <c r="L1729" s="65"/>
      <c r="M1729" s="65"/>
      <c r="N1729" s="65"/>
      <c r="O1729" s="65"/>
    </row>
    <row r="1730" spans="3:15" s="1" customFormat="1" x14ac:dyDescent="0.25">
      <c r="C1730" s="65"/>
      <c r="D1730" s="55"/>
      <c r="E1730" s="55"/>
      <c r="F1730" s="55"/>
      <c r="G1730" s="55"/>
      <c r="H1730" s="55"/>
      <c r="I1730" s="55"/>
      <c r="J1730" s="65"/>
      <c r="K1730" s="65"/>
      <c r="L1730" s="65"/>
      <c r="M1730" s="65"/>
      <c r="N1730" s="65"/>
      <c r="O1730" s="65"/>
    </row>
    <row r="1731" spans="3:15" s="1" customFormat="1" x14ac:dyDescent="0.25">
      <c r="C1731" s="65"/>
      <c r="D1731" s="55"/>
      <c r="E1731" s="55"/>
      <c r="F1731" s="55"/>
      <c r="G1731" s="55"/>
      <c r="H1731" s="55"/>
      <c r="I1731" s="55"/>
      <c r="J1731" s="65"/>
      <c r="K1731" s="65"/>
      <c r="L1731" s="65"/>
      <c r="M1731" s="65"/>
      <c r="N1731" s="65"/>
      <c r="O1731" s="65"/>
    </row>
    <row r="1732" spans="3:15" s="1" customFormat="1" x14ac:dyDescent="0.25">
      <c r="C1732" s="65"/>
      <c r="D1732" s="55"/>
      <c r="E1732" s="55"/>
      <c r="F1732" s="55"/>
      <c r="G1732" s="55"/>
      <c r="H1732" s="55"/>
      <c r="I1732" s="55"/>
      <c r="J1732" s="65"/>
      <c r="K1732" s="65"/>
      <c r="L1732" s="65"/>
      <c r="M1732" s="65"/>
      <c r="N1732" s="65"/>
      <c r="O1732" s="65"/>
    </row>
    <row r="1733" spans="3:15" s="1" customFormat="1" x14ac:dyDescent="0.25">
      <c r="C1733" s="65"/>
      <c r="D1733" s="55"/>
      <c r="E1733" s="55"/>
      <c r="F1733" s="55"/>
      <c r="G1733" s="55"/>
      <c r="H1733" s="55"/>
      <c r="I1733" s="55"/>
      <c r="J1733" s="65"/>
      <c r="K1733" s="65"/>
      <c r="L1733" s="65"/>
      <c r="M1733" s="65"/>
      <c r="N1733" s="65"/>
      <c r="O1733" s="65"/>
    </row>
    <row r="1734" spans="3:15" s="1" customFormat="1" x14ac:dyDescent="0.25">
      <c r="C1734" s="65"/>
      <c r="D1734" s="55"/>
      <c r="E1734" s="55"/>
      <c r="F1734" s="55"/>
      <c r="G1734" s="55"/>
      <c r="H1734" s="55"/>
      <c r="I1734" s="55"/>
      <c r="J1734" s="65"/>
      <c r="K1734" s="65"/>
      <c r="L1734" s="65"/>
      <c r="M1734" s="65"/>
      <c r="N1734" s="65"/>
      <c r="O1734" s="65"/>
    </row>
    <row r="1735" spans="3:15" s="1" customFormat="1" x14ac:dyDescent="0.25">
      <c r="C1735" s="65"/>
      <c r="D1735" s="55"/>
      <c r="E1735" s="55"/>
      <c r="F1735" s="55"/>
      <c r="G1735" s="55"/>
      <c r="H1735" s="55"/>
      <c r="I1735" s="55"/>
      <c r="J1735" s="65"/>
      <c r="K1735" s="65"/>
      <c r="L1735" s="65"/>
      <c r="M1735" s="65"/>
      <c r="N1735" s="65"/>
      <c r="O1735" s="65"/>
    </row>
    <row r="1736" spans="3:15" s="1" customFormat="1" x14ac:dyDescent="0.25">
      <c r="C1736" s="65"/>
      <c r="D1736" s="55"/>
      <c r="E1736" s="55"/>
      <c r="F1736" s="55"/>
      <c r="G1736" s="55"/>
      <c r="H1736" s="55"/>
      <c r="I1736" s="55"/>
      <c r="J1736" s="65"/>
      <c r="K1736" s="65"/>
      <c r="L1736" s="65"/>
      <c r="M1736" s="65"/>
      <c r="N1736" s="65"/>
      <c r="O1736" s="65"/>
    </row>
    <row r="1737" spans="3:15" s="1" customFormat="1" x14ac:dyDescent="0.25">
      <c r="C1737" s="65"/>
      <c r="D1737" s="55"/>
      <c r="E1737" s="55"/>
      <c r="F1737" s="55"/>
      <c r="G1737" s="55"/>
      <c r="H1737" s="55"/>
      <c r="I1737" s="55"/>
      <c r="J1737" s="65"/>
      <c r="K1737" s="65"/>
      <c r="L1737" s="65"/>
      <c r="M1737" s="65"/>
      <c r="N1737" s="65"/>
      <c r="O1737" s="65"/>
    </row>
    <row r="1738" spans="3:15" s="1" customFormat="1" x14ac:dyDescent="0.25">
      <c r="C1738" s="65"/>
      <c r="D1738" s="55"/>
      <c r="E1738" s="55"/>
      <c r="F1738" s="55"/>
      <c r="G1738" s="55"/>
      <c r="H1738" s="55"/>
      <c r="I1738" s="55"/>
      <c r="J1738" s="65"/>
      <c r="K1738" s="65"/>
      <c r="L1738" s="65"/>
      <c r="M1738" s="65"/>
      <c r="N1738" s="65"/>
      <c r="O1738" s="65"/>
    </row>
    <row r="1739" spans="3:15" s="1" customFormat="1" x14ac:dyDescent="0.25">
      <c r="C1739" s="65"/>
      <c r="D1739" s="55"/>
      <c r="E1739" s="55"/>
      <c r="F1739" s="55"/>
      <c r="G1739" s="55"/>
      <c r="H1739" s="55"/>
      <c r="I1739" s="55"/>
      <c r="J1739" s="65"/>
      <c r="K1739" s="65"/>
      <c r="L1739" s="65"/>
      <c r="M1739" s="65"/>
      <c r="N1739" s="65"/>
      <c r="O1739" s="65"/>
    </row>
    <row r="1740" spans="3:15" s="1" customFormat="1" x14ac:dyDescent="0.25">
      <c r="C1740" s="65"/>
      <c r="D1740" s="55"/>
      <c r="E1740" s="55"/>
      <c r="F1740" s="55"/>
      <c r="G1740" s="55"/>
      <c r="H1740" s="55"/>
      <c r="I1740" s="55"/>
      <c r="J1740" s="65"/>
      <c r="K1740" s="65"/>
      <c r="L1740" s="65"/>
      <c r="M1740" s="65"/>
      <c r="N1740" s="65"/>
      <c r="O1740" s="65"/>
    </row>
    <row r="1741" spans="3:15" s="1" customFormat="1" x14ac:dyDescent="0.25">
      <c r="C1741" s="65"/>
      <c r="D1741" s="55"/>
      <c r="E1741" s="55"/>
      <c r="F1741" s="55"/>
      <c r="G1741" s="55"/>
      <c r="H1741" s="55"/>
      <c r="I1741" s="55"/>
      <c r="J1741" s="65"/>
      <c r="K1741" s="65"/>
      <c r="L1741" s="65"/>
      <c r="M1741" s="65"/>
      <c r="N1741" s="65"/>
      <c r="O1741" s="65"/>
    </row>
    <row r="1742" spans="3:15" s="1" customFormat="1" x14ac:dyDescent="0.25">
      <c r="C1742" s="65"/>
      <c r="D1742" s="55"/>
      <c r="E1742" s="55"/>
      <c r="F1742" s="55"/>
      <c r="G1742" s="55"/>
      <c r="H1742" s="55"/>
      <c r="I1742" s="55"/>
      <c r="J1742" s="65"/>
      <c r="K1742" s="65"/>
      <c r="L1742" s="65"/>
      <c r="M1742" s="65"/>
      <c r="N1742" s="65"/>
      <c r="O1742" s="65"/>
    </row>
    <row r="1743" spans="3:15" s="1" customFormat="1" x14ac:dyDescent="0.25">
      <c r="C1743" s="65"/>
      <c r="D1743" s="55"/>
      <c r="E1743" s="55"/>
      <c r="F1743" s="55"/>
      <c r="G1743" s="55"/>
      <c r="H1743" s="55"/>
      <c r="I1743" s="55"/>
      <c r="J1743" s="65"/>
      <c r="K1743" s="65"/>
      <c r="L1743" s="65"/>
      <c r="M1743" s="65"/>
      <c r="N1743" s="65"/>
      <c r="O1743" s="65"/>
    </row>
    <row r="1744" spans="3:15" s="1" customFormat="1" x14ac:dyDescent="0.25">
      <c r="C1744" s="65"/>
      <c r="D1744" s="55"/>
      <c r="E1744" s="55"/>
      <c r="F1744" s="55"/>
      <c r="G1744" s="55"/>
      <c r="H1744" s="55"/>
      <c r="I1744" s="55"/>
      <c r="J1744" s="65"/>
      <c r="K1744" s="65"/>
      <c r="L1744" s="65"/>
      <c r="M1744" s="65"/>
      <c r="N1744" s="65"/>
      <c r="O1744" s="65"/>
    </row>
    <row r="1745" spans="3:15" s="1" customFormat="1" x14ac:dyDescent="0.25">
      <c r="C1745" s="65"/>
      <c r="D1745" s="55"/>
      <c r="E1745" s="55"/>
      <c r="F1745" s="55"/>
      <c r="G1745" s="55"/>
      <c r="H1745" s="55"/>
      <c r="I1745" s="55"/>
      <c r="J1745" s="65"/>
      <c r="K1745" s="65"/>
      <c r="L1745" s="65"/>
      <c r="M1745" s="65"/>
      <c r="N1745" s="65"/>
      <c r="O1745" s="65"/>
    </row>
    <row r="1746" spans="3:15" s="1" customFormat="1" x14ac:dyDescent="0.25">
      <c r="C1746" s="65"/>
      <c r="D1746" s="55"/>
      <c r="E1746" s="55"/>
      <c r="F1746" s="55"/>
      <c r="G1746" s="55"/>
      <c r="H1746" s="55"/>
      <c r="I1746" s="55"/>
      <c r="J1746" s="65"/>
      <c r="K1746" s="65"/>
      <c r="L1746" s="65"/>
      <c r="M1746" s="65"/>
      <c r="N1746" s="65"/>
      <c r="O1746" s="65"/>
    </row>
    <row r="1747" spans="3:15" s="1" customFormat="1" x14ac:dyDescent="0.25">
      <c r="C1747" s="65"/>
      <c r="D1747" s="55"/>
      <c r="E1747" s="55"/>
      <c r="F1747" s="55"/>
      <c r="G1747" s="55"/>
      <c r="H1747" s="55"/>
      <c r="I1747" s="55"/>
      <c r="J1747" s="65"/>
      <c r="K1747" s="65"/>
      <c r="L1747" s="65"/>
      <c r="M1747" s="65"/>
      <c r="N1747" s="65"/>
      <c r="O1747" s="65"/>
    </row>
    <row r="1748" spans="3:15" s="1" customFormat="1" x14ac:dyDescent="0.25">
      <c r="C1748" s="65"/>
      <c r="D1748" s="55"/>
      <c r="E1748" s="55"/>
      <c r="F1748" s="55"/>
      <c r="G1748" s="55"/>
      <c r="H1748" s="55"/>
      <c r="I1748" s="55"/>
      <c r="J1748" s="65"/>
      <c r="K1748" s="65"/>
      <c r="L1748" s="65"/>
      <c r="M1748" s="65"/>
      <c r="N1748" s="65"/>
      <c r="O1748" s="65"/>
    </row>
    <row r="1749" spans="3:15" s="1" customFormat="1" x14ac:dyDescent="0.25">
      <c r="C1749" s="65"/>
      <c r="D1749" s="55"/>
      <c r="E1749" s="55"/>
      <c r="F1749" s="55"/>
      <c r="G1749" s="55"/>
      <c r="H1749" s="55"/>
      <c r="I1749" s="55"/>
      <c r="J1749" s="65"/>
      <c r="K1749" s="65"/>
      <c r="L1749" s="65"/>
      <c r="M1749" s="65"/>
      <c r="N1749" s="65"/>
      <c r="O1749" s="65"/>
    </row>
    <row r="1750" spans="3:15" s="1" customFormat="1" x14ac:dyDescent="0.25">
      <c r="C1750" s="65"/>
      <c r="D1750" s="55"/>
      <c r="E1750" s="55"/>
      <c r="F1750" s="55"/>
      <c r="G1750" s="55"/>
      <c r="H1750" s="55"/>
      <c r="I1750" s="55"/>
      <c r="J1750" s="65"/>
      <c r="K1750" s="65"/>
      <c r="L1750" s="65"/>
      <c r="M1750" s="65"/>
      <c r="N1750" s="65"/>
      <c r="O1750" s="65"/>
    </row>
    <row r="1751" spans="3:15" s="1" customFormat="1" x14ac:dyDescent="0.25">
      <c r="C1751" s="65"/>
      <c r="D1751" s="55"/>
      <c r="E1751" s="55"/>
      <c r="F1751" s="55"/>
      <c r="G1751" s="55"/>
      <c r="H1751" s="55"/>
      <c r="I1751" s="55"/>
      <c r="J1751" s="65"/>
      <c r="K1751" s="65"/>
      <c r="L1751" s="65"/>
      <c r="M1751" s="65"/>
      <c r="N1751" s="65"/>
      <c r="O1751" s="65"/>
    </row>
    <row r="1752" spans="3:15" s="1" customFormat="1" x14ac:dyDescent="0.25">
      <c r="C1752" s="65"/>
      <c r="D1752" s="55"/>
      <c r="E1752" s="55"/>
      <c r="F1752" s="55"/>
      <c r="G1752" s="55"/>
      <c r="H1752" s="55"/>
      <c r="I1752" s="55"/>
      <c r="J1752" s="65"/>
      <c r="K1752" s="65"/>
      <c r="L1752" s="65"/>
      <c r="M1752" s="65"/>
      <c r="N1752" s="65"/>
      <c r="O1752" s="65"/>
    </row>
    <row r="1753" spans="3:15" s="1" customFormat="1" x14ac:dyDescent="0.25">
      <c r="C1753" s="65"/>
      <c r="D1753" s="55"/>
      <c r="E1753" s="55"/>
      <c r="F1753" s="55"/>
      <c r="G1753" s="55"/>
      <c r="H1753" s="55"/>
      <c r="I1753" s="55"/>
      <c r="J1753" s="65"/>
      <c r="K1753" s="65"/>
      <c r="L1753" s="65"/>
      <c r="M1753" s="65"/>
      <c r="N1753" s="65"/>
      <c r="O1753" s="65"/>
    </row>
    <row r="1754" spans="3:15" s="1" customFormat="1" x14ac:dyDescent="0.25">
      <c r="C1754" s="65"/>
      <c r="D1754" s="55"/>
      <c r="E1754" s="55"/>
      <c r="F1754" s="55"/>
      <c r="G1754" s="55"/>
      <c r="H1754" s="55"/>
      <c r="I1754" s="55"/>
      <c r="J1754" s="65"/>
      <c r="K1754" s="65"/>
      <c r="L1754" s="65"/>
      <c r="M1754" s="65"/>
      <c r="N1754" s="65"/>
      <c r="O1754" s="65"/>
    </row>
    <row r="1755" spans="3:15" s="1" customFormat="1" x14ac:dyDescent="0.25">
      <c r="C1755" s="65"/>
      <c r="D1755" s="55"/>
      <c r="E1755" s="55"/>
      <c r="F1755" s="55"/>
      <c r="G1755" s="55"/>
      <c r="H1755" s="55"/>
      <c r="I1755" s="55"/>
      <c r="J1755" s="65"/>
      <c r="K1755" s="65"/>
      <c r="L1755" s="65"/>
      <c r="M1755" s="65"/>
      <c r="N1755" s="65"/>
      <c r="O1755" s="65"/>
    </row>
    <row r="1756" spans="3:15" s="1" customFormat="1" x14ac:dyDescent="0.25">
      <c r="C1756" s="65"/>
      <c r="D1756" s="55"/>
      <c r="E1756" s="55"/>
      <c r="F1756" s="55"/>
      <c r="G1756" s="55"/>
      <c r="H1756" s="55"/>
      <c r="I1756" s="55"/>
      <c r="J1756" s="65"/>
      <c r="K1756" s="65"/>
      <c r="L1756" s="65"/>
      <c r="M1756" s="65"/>
      <c r="N1756" s="65"/>
      <c r="O1756" s="65"/>
    </row>
    <row r="1757" spans="3:15" s="1" customFormat="1" x14ac:dyDescent="0.25">
      <c r="C1757" s="65"/>
      <c r="D1757" s="55"/>
      <c r="E1757" s="55"/>
      <c r="F1757" s="55"/>
      <c r="G1757" s="55"/>
      <c r="H1757" s="55"/>
      <c r="I1757" s="55"/>
      <c r="J1757" s="65"/>
      <c r="K1757" s="65"/>
      <c r="L1757" s="65"/>
      <c r="M1757" s="65"/>
      <c r="N1757" s="65"/>
      <c r="O1757" s="65"/>
    </row>
    <row r="1758" spans="3:15" s="1" customFormat="1" x14ac:dyDescent="0.25">
      <c r="C1758" s="65"/>
      <c r="D1758" s="55"/>
      <c r="E1758" s="55"/>
      <c r="F1758" s="55"/>
      <c r="G1758" s="55"/>
      <c r="H1758" s="55"/>
      <c r="I1758" s="55"/>
      <c r="J1758" s="65"/>
      <c r="K1758" s="65"/>
      <c r="L1758" s="65"/>
      <c r="M1758" s="65"/>
      <c r="N1758" s="65"/>
      <c r="O1758" s="65"/>
    </row>
    <row r="1759" spans="3:15" s="1" customFormat="1" x14ac:dyDescent="0.25">
      <c r="C1759" s="65"/>
      <c r="D1759" s="55"/>
      <c r="E1759" s="55"/>
      <c r="F1759" s="55"/>
      <c r="G1759" s="55"/>
      <c r="H1759" s="55"/>
      <c r="I1759" s="55"/>
      <c r="J1759" s="65"/>
      <c r="K1759" s="65"/>
      <c r="L1759" s="65"/>
      <c r="M1759" s="65"/>
      <c r="N1759" s="65"/>
      <c r="O1759" s="65"/>
    </row>
    <row r="1760" spans="3:15" s="1" customFormat="1" x14ac:dyDescent="0.25">
      <c r="C1760" s="65"/>
      <c r="D1760" s="55"/>
      <c r="E1760" s="55"/>
      <c r="F1760" s="55"/>
      <c r="G1760" s="55"/>
      <c r="H1760" s="55"/>
      <c r="I1760" s="55"/>
      <c r="J1760" s="65"/>
      <c r="K1760" s="65"/>
      <c r="L1760" s="65"/>
      <c r="M1760" s="65"/>
      <c r="N1760" s="65"/>
      <c r="O1760" s="65"/>
    </row>
    <row r="1761" spans="3:15" s="1" customFormat="1" x14ac:dyDescent="0.25">
      <c r="C1761" s="65"/>
      <c r="D1761" s="55"/>
      <c r="E1761" s="55"/>
      <c r="F1761" s="55"/>
      <c r="G1761" s="55"/>
      <c r="H1761" s="55"/>
      <c r="I1761" s="55"/>
      <c r="J1761" s="65"/>
      <c r="K1761" s="65"/>
      <c r="L1761" s="65"/>
      <c r="M1761" s="65"/>
      <c r="N1761" s="65"/>
      <c r="O1761" s="65"/>
    </row>
    <row r="1762" spans="3:15" s="1" customFormat="1" x14ac:dyDescent="0.25">
      <c r="C1762" s="65"/>
      <c r="D1762" s="55"/>
      <c r="E1762" s="55"/>
      <c r="F1762" s="55"/>
      <c r="G1762" s="55"/>
      <c r="H1762" s="55"/>
      <c r="I1762" s="55"/>
      <c r="J1762" s="65"/>
      <c r="K1762" s="65"/>
      <c r="L1762" s="65"/>
      <c r="M1762" s="65"/>
      <c r="N1762" s="65"/>
      <c r="O1762" s="65"/>
    </row>
    <row r="1763" spans="3:15" s="1" customFormat="1" x14ac:dyDescent="0.25">
      <c r="C1763" s="65"/>
      <c r="D1763" s="55"/>
      <c r="E1763" s="55"/>
      <c r="F1763" s="55"/>
      <c r="G1763" s="55"/>
      <c r="H1763" s="55"/>
      <c r="I1763" s="55"/>
      <c r="J1763" s="65"/>
      <c r="K1763" s="65"/>
      <c r="L1763" s="65"/>
      <c r="M1763" s="65"/>
      <c r="N1763" s="65"/>
      <c r="O1763" s="65"/>
    </row>
    <row r="1764" spans="3:15" s="1" customFormat="1" x14ac:dyDescent="0.25">
      <c r="C1764" s="65"/>
      <c r="D1764" s="55"/>
      <c r="E1764" s="55"/>
      <c r="F1764" s="55"/>
      <c r="G1764" s="55"/>
      <c r="H1764" s="55"/>
      <c r="I1764" s="55"/>
      <c r="J1764" s="65"/>
      <c r="K1764" s="65"/>
      <c r="L1764" s="65"/>
      <c r="M1764" s="65"/>
      <c r="N1764" s="65"/>
      <c r="O1764" s="65"/>
    </row>
    <row r="1765" spans="3:15" s="1" customFormat="1" x14ac:dyDescent="0.25">
      <c r="C1765" s="65"/>
      <c r="D1765" s="55"/>
      <c r="E1765" s="55"/>
      <c r="F1765" s="55"/>
      <c r="G1765" s="55"/>
      <c r="H1765" s="55"/>
      <c r="I1765" s="55"/>
      <c r="J1765" s="65"/>
      <c r="K1765" s="65"/>
      <c r="L1765" s="65"/>
      <c r="M1765" s="65"/>
      <c r="N1765" s="65"/>
      <c r="O1765" s="65"/>
    </row>
    <row r="1766" spans="3:15" s="1" customFormat="1" x14ac:dyDescent="0.25">
      <c r="C1766" s="65"/>
      <c r="D1766" s="55"/>
      <c r="E1766" s="55"/>
      <c r="F1766" s="55"/>
      <c r="G1766" s="55"/>
      <c r="H1766" s="55"/>
      <c r="I1766" s="55"/>
      <c r="J1766" s="65"/>
      <c r="K1766" s="65"/>
      <c r="L1766" s="65"/>
      <c r="M1766" s="65"/>
      <c r="N1766" s="65"/>
      <c r="O1766" s="65"/>
    </row>
    <row r="1767" spans="3:15" s="1" customFormat="1" x14ac:dyDescent="0.25">
      <c r="C1767" s="65"/>
      <c r="D1767" s="55"/>
      <c r="E1767" s="55"/>
      <c r="F1767" s="55"/>
      <c r="G1767" s="55"/>
      <c r="H1767" s="55"/>
      <c r="I1767" s="55"/>
      <c r="J1767" s="65"/>
      <c r="K1767" s="65"/>
      <c r="L1767" s="65"/>
      <c r="M1767" s="65"/>
      <c r="N1767" s="65"/>
      <c r="O1767" s="65"/>
    </row>
    <row r="1768" spans="3:15" s="1" customFormat="1" x14ac:dyDescent="0.25">
      <c r="C1768" s="65"/>
      <c r="D1768" s="55"/>
      <c r="E1768" s="55"/>
      <c r="F1768" s="55"/>
      <c r="G1768" s="55"/>
      <c r="H1768" s="55"/>
      <c r="I1768" s="55"/>
      <c r="J1768" s="65"/>
      <c r="K1768" s="65"/>
      <c r="L1768" s="65"/>
      <c r="M1768" s="65"/>
      <c r="N1768" s="65"/>
      <c r="O1768" s="65"/>
    </row>
    <row r="1769" spans="3:15" s="1" customFormat="1" x14ac:dyDescent="0.25">
      <c r="C1769" s="65"/>
      <c r="D1769" s="55"/>
      <c r="E1769" s="55"/>
      <c r="F1769" s="55"/>
      <c r="G1769" s="55"/>
      <c r="H1769" s="55"/>
      <c r="I1769" s="55"/>
      <c r="J1769" s="65"/>
      <c r="K1769" s="65"/>
      <c r="L1769" s="65"/>
      <c r="M1769" s="65"/>
      <c r="N1769" s="65"/>
      <c r="O1769" s="65"/>
    </row>
    <row r="1770" spans="3:15" s="1" customFormat="1" x14ac:dyDescent="0.25">
      <c r="C1770" s="65"/>
      <c r="D1770" s="55"/>
      <c r="E1770" s="55"/>
      <c r="F1770" s="55"/>
      <c r="G1770" s="55"/>
      <c r="H1770" s="55"/>
      <c r="I1770" s="55"/>
      <c r="J1770" s="65"/>
      <c r="K1770" s="65"/>
      <c r="L1770" s="65"/>
      <c r="M1770" s="65"/>
      <c r="N1770" s="65"/>
      <c r="O1770" s="65"/>
    </row>
    <row r="1771" spans="3:15" s="1" customFormat="1" x14ac:dyDescent="0.25">
      <c r="C1771" s="65"/>
      <c r="D1771" s="55"/>
      <c r="E1771" s="55"/>
      <c r="F1771" s="55"/>
      <c r="G1771" s="55"/>
      <c r="H1771" s="55"/>
      <c r="I1771" s="55"/>
      <c r="J1771" s="65"/>
      <c r="K1771" s="65"/>
      <c r="L1771" s="65"/>
      <c r="M1771" s="65"/>
      <c r="N1771" s="65"/>
      <c r="O1771" s="65"/>
    </row>
    <row r="1772" spans="3:15" s="1" customFormat="1" x14ac:dyDescent="0.25">
      <c r="C1772" s="65"/>
      <c r="D1772" s="55"/>
      <c r="E1772" s="55"/>
      <c r="F1772" s="55"/>
      <c r="G1772" s="55"/>
      <c r="H1772" s="55"/>
      <c r="I1772" s="55"/>
      <c r="J1772" s="65"/>
      <c r="K1772" s="65"/>
      <c r="L1772" s="65"/>
      <c r="M1772" s="65"/>
      <c r="N1772" s="65"/>
      <c r="O1772" s="65"/>
    </row>
    <row r="1773" spans="3:15" s="1" customFormat="1" x14ac:dyDescent="0.25">
      <c r="C1773" s="65"/>
      <c r="D1773" s="55"/>
      <c r="E1773" s="55"/>
      <c r="F1773" s="55"/>
      <c r="G1773" s="55"/>
      <c r="H1773" s="55"/>
      <c r="I1773" s="55"/>
      <c r="J1773" s="65"/>
      <c r="K1773" s="65"/>
      <c r="L1773" s="65"/>
      <c r="M1773" s="65"/>
      <c r="N1773" s="65"/>
      <c r="O1773" s="65"/>
    </row>
    <row r="1774" spans="3:15" s="1" customFormat="1" x14ac:dyDescent="0.25">
      <c r="C1774" s="65"/>
      <c r="D1774" s="55"/>
      <c r="E1774" s="55"/>
      <c r="F1774" s="55"/>
      <c r="G1774" s="55"/>
      <c r="H1774" s="55"/>
      <c r="I1774" s="55"/>
      <c r="J1774" s="65"/>
      <c r="K1774" s="65"/>
      <c r="L1774" s="65"/>
      <c r="M1774" s="65"/>
      <c r="N1774" s="65"/>
      <c r="O1774" s="65"/>
    </row>
    <row r="1775" spans="3:15" s="1" customFormat="1" x14ac:dyDescent="0.25">
      <c r="C1775" s="65"/>
      <c r="D1775" s="55"/>
      <c r="E1775" s="55"/>
      <c r="F1775" s="55"/>
      <c r="G1775" s="55"/>
      <c r="H1775" s="55"/>
      <c r="I1775" s="55"/>
      <c r="J1775" s="65"/>
      <c r="K1775" s="65"/>
      <c r="L1775" s="65"/>
      <c r="M1775" s="65"/>
      <c r="N1775" s="65"/>
      <c r="O1775" s="65"/>
    </row>
    <row r="1776" spans="3:15" s="1" customFormat="1" x14ac:dyDescent="0.25">
      <c r="C1776" s="65"/>
      <c r="D1776" s="55"/>
      <c r="E1776" s="55"/>
      <c r="F1776" s="55"/>
      <c r="G1776" s="55"/>
      <c r="H1776" s="55"/>
      <c r="I1776" s="55"/>
      <c r="J1776" s="65"/>
      <c r="K1776" s="65"/>
      <c r="L1776" s="65"/>
      <c r="M1776" s="65"/>
      <c r="N1776" s="65"/>
      <c r="O1776" s="65"/>
    </row>
    <row r="1777" spans="3:15" s="1" customFormat="1" x14ac:dyDescent="0.25">
      <c r="C1777" s="65"/>
      <c r="D1777" s="55"/>
      <c r="E1777" s="55"/>
      <c r="F1777" s="55"/>
      <c r="G1777" s="55"/>
      <c r="H1777" s="55"/>
      <c r="I1777" s="55"/>
      <c r="J1777" s="65"/>
      <c r="K1777" s="65"/>
      <c r="L1777" s="65"/>
      <c r="M1777" s="65"/>
      <c r="N1777" s="65"/>
      <c r="O1777" s="65"/>
    </row>
    <row r="1778" spans="3:15" s="1" customFormat="1" x14ac:dyDescent="0.25">
      <c r="C1778" s="65"/>
      <c r="D1778" s="55"/>
      <c r="E1778" s="55"/>
      <c r="F1778" s="55"/>
      <c r="G1778" s="55"/>
      <c r="H1778" s="55"/>
      <c r="I1778" s="55"/>
      <c r="J1778" s="65"/>
      <c r="K1778" s="65"/>
      <c r="L1778" s="65"/>
      <c r="M1778" s="65"/>
      <c r="N1778" s="65"/>
      <c r="O1778" s="65"/>
    </row>
    <row r="1779" spans="3:15" s="1" customFormat="1" x14ac:dyDescent="0.25">
      <c r="C1779" s="65"/>
      <c r="D1779" s="55"/>
      <c r="E1779" s="55"/>
      <c r="F1779" s="55"/>
      <c r="G1779" s="55"/>
      <c r="H1779" s="55"/>
      <c r="I1779" s="55"/>
      <c r="J1779" s="65"/>
      <c r="K1779" s="65"/>
      <c r="L1779" s="65"/>
      <c r="M1779" s="65"/>
      <c r="N1779" s="65"/>
      <c r="O1779" s="65"/>
    </row>
    <row r="1780" spans="3:15" s="1" customFormat="1" x14ac:dyDescent="0.25">
      <c r="C1780" s="65"/>
      <c r="D1780" s="55"/>
      <c r="E1780" s="55"/>
      <c r="F1780" s="55"/>
      <c r="G1780" s="55"/>
      <c r="H1780" s="55"/>
      <c r="I1780" s="55"/>
      <c r="J1780" s="65"/>
      <c r="K1780" s="65"/>
      <c r="L1780" s="65"/>
      <c r="M1780" s="65"/>
      <c r="N1780" s="65"/>
      <c r="O1780" s="65"/>
    </row>
    <row r="1781" spans="3:15" s="1" customFormat="1" x14ac:dyDescent="0.25">
      <c r="C1781" s="65"/>
      <c r="D1781" s="55"/>
      <c r="E1781" s="55"/>
      <c r="F1781" s="55"/>
      <c r="G1781" s="55"/>
      <c r="H1781" s="55"/>
      <c r="I1781" s="55"/>
      <c r="J1781" s="65"/>
      <c r="K1781" s="65"/>
      <c r="L1781" s="65"/>
      <c r="M1781" s="65"/>
      <c r="N1781" s="65"/>
      <c r="O1781" s="65"/>
    </row>
    <row r="1782" spans="3:15" s="1" customFormat="1" x14ac:dyDescent="0.25">
      <c r="C1782" s="65"/>
      <c r="D1782" s="55"/>
      <c r="E1782" s="55"/>
      <c r="F1782" s="55"/>
      <c r="G1782" s="55"/>
      <c r="H1782" s="55"/>
      <c r="I1782" s="55"/>
      <c r="J1782" s="65"/>
      <c r="K1782" s="65"/>
      <c r="L1782" s="65"/>
      <c r="M1782" s="65"/>
      <c r="N1782" s="65"/>
      <c r="O1782" s="65"/>
    </row>
    <row r="1783" spans="3:15" s="1" customFormat="1" x14ac:dyDescent="0.25">
      <c r="C1783" s="65"/>
      <c r="D1783" s="55"/>
      <c r="E1783" s="55"/>
      <c r="F1783" s="55"/>
      <c r="G1783" s="55"/>
      <c r="H1783" s="55"/>
      <c r="I1783" s="55"/>
      <c r="J1783" s="65"/>
      <c r="K1783" s="65"/>
      <c r="L1783" s="65"/>
      <c r="M1783" s="65"/>
      <c r="N1783" s="65"/>
      <c r="O1783" s="65"/>
    </row>
    <row r="1784" spans="3:15" s="1" customFormat="1" x14ac:dyDescent="0.25">
      <c r="C1784" s="65"/>
      <c r="D1784" s="55"/>
      <c r="E1784" s="55"/>
      <c r="F1784" s="55"/>
      <c r="G1784" s="55"/>
      <c r="H1784" s="55"/>
      <c r="I1784" s="55"/>
      <c r="J1784" s="65"/>
      <c r="K1784" s="65"/>
      <c r="L1784" s="65"/>
      <c r="M1784" s="65"/>
      <c r="N1784" s="65"/>
      <c r="O1784" s="65"/>
    </row>
    <row r="1785" spans="3:15" s="1" customFormat="1" x14ac:dyDescent="0.25">
      <c r="C1785" s="65"/>
      <c r="D1785" s="55"/>
      <c r="E1785" s="55"/>
      <c r="F1785" s="55"/>
      <c r="G1785" s="55"/>
      <c r="H1785" s="55"/>
      <c r="I1785" s="55"/>
      <c r="J1785" s="65"/>
      <c r="K1785" s="65"/>
      <c r="L1785" s="65"/>
      <c r="M1785" s="65"/>
      <c r="N1785" s="65"/>
      <c r="O1785" s="65"/>
    </row>
    <row r="1786" spans="3:15" s="1" customFormat="1" x14ac:dyDescent="0.25">
      <c r="C1786" s="65"/>
      <c r="D1786" s="55"/>
      <c r="E1786" s="55"/>
      <c r="F1786" s="55"/>
      <c r="G1786" s="55"/>
      <c r="H1786" s="55"/>
      <c r="I1786" s="55"/>
      <c r="J1786" s="65"/>
      <c r="K1786" s="65"/>
      <c r="L1786" s="65"/>
      <c r="M1786" s="65"/>
      <c r="N1786" s="65"/>
      <c r="O1786" s="65"/>
    </row>
    <row r="1787" spans="3:15" s="1" customFormat="1" x14ac:dyDescent="0.25">
      <c r="C1787" s="65"/>
      <c r="D1787" s="55"/>
      <c r="E1787" s="55"/>
      <c r="F1787" s="55"/>
      <c r="G1787" s="55"/>
      <c r="H1787" s="55"/>
      <c r="I1787" s="55"/>
      <c r="J1787" s="65"/>
      <c r="K1787" s="65"/>
      <c r="L1787" s="65"/>
      <c r="M1787" s="65"/>
      <c r="N1787" s="65"/>
      <c r="O1787" s="65"/>
    </row>
    <row r="1788" spans="3:15" s="1" customFormat="1" x14ac:dyDescent="0.25">
      <c r="C1788" s="65"/>
      <c r="D1788" s="55"/>
      <c r="E1788" s="55"/>
      <c r="F1788" s="55"/>
      <c r="G1788" s="55"/>
      <c r="H1788" s="55"/>
      <c r="I1788" s="55"/>
      <c r="J1788" s="65"/>
      <c r="K1788" s="65"/>
      <c r="L1788" s="65"/>
      <c r="M1788" s="65"/>
      <c r="N1788" s="65"/>
      <c r="O1788" s="65"/>
    </row>
    <row r="1789" spans="3:15" s="1" customFormat="1" x14ac:dyDescent="0.25">
      <c r="C1789" s="65"/>
      <c r="D1789" s="55"/>
      <c r="E1789" s="55"/>
      <c r="F1789" s="55"/>
      <c r="G1789" s="55"/>
      <c r="H1789" s="55"/>
      <c r="I1789" s="55"/>
      <c r="J1789" s="65"/>
      <c r="K1789" s="65"/>
      <c r="L1789" s="65"/>
      <c r="M1789" s="65"/>
      <c r="N1789" s="65"/>
      <c r="O1789" s="65"/>
    </row>
    <row r="1790" spans="3:15" s="1" customFormat="1" x14ac:dyDescent="0.25">
      <c r="C1790" s="65"/>
      <c r="D1790" s="55"/>
      <c r="E1790" s="55"/>
      <c r="F1790" s="55"/>
      <c r="G1790" s="55"/>
      <c r="H1790" s="55"/>
      <c r="I1790" s="55"/>
      <c r="J1790" s="65"/>
      <c r="K1790" s="65"/>
      <c r="L1790" s="65"/>
      <c r="M1790" s="65"/>
      <c r="N1790" s="65"/>
      <c r="O1790" s="65"/>
    </row>
    <row r="1791" spans="3:15" s="1" customFormat="1" x14ac:dyDescent="0.25">
      <c r="C1791" s="65"/>
      <c r="D1791" s="55"/>
      <c r="E1791" s="55"/>
      <c r="F1791" s="55"/>
      <c r="G1791" s="55"/>
      <c r="H1791" s="55"/>
      <c r="I1791" s="55"/>
      <c r="J1791" s="65"/>
      <c r="K1791" s="65"/>
      <c r="L1791" s="65"/>
      <c r="M1791" s="65"/>
      <c r="N1791" s="65"/>
      <c r="O1791" s="65"/>
    </row>
    <row r="1792" spans="3:15" s="1" customFormat="1" x14ac:dyDescent="0.25">
      <c r="C1792" s="65"/>
      <c r="D1792" s="55"/>
      <c r="E1792" s="55"/>
      <c r="F1792" s="55"/>
      <c r="G1792" s="55"/>
      <c r="H1792" s="55"/>
      <c r="I1792" s="55"/>
      <c r="J1792" s="65"/>
      <c r="K1792" s="65"/>
      <c r="L1792" s="65"/>
      <c r="M1792" s="65"/>
      <c r="N1792" s="65"/>
      <c r="O1792" s="65"/>
    </row>
    <row r="1793" spans="3:15" s="1" customFormat="1" x14ac:dyDescent="0.25">
      <c r="C1793" s="65"/>
      <c r="D1793" s="55"/>
      <c r="E1793" s="55"/>
      <c r="F1793" s="55"/>
      <c r="G1793" s="55"/>
      <c r="H1793" s="55"/>
      <c r="I1793" s="55"/>
      <c r="J1793" s="65"/>
      <c r="K1793" s="65"/>
      <c r="L1793" s="65"/>
      <c r="M1793" s="65"/>
      <c r="N1793" s="65"/>
      <c r="O1793" s="65"/>
    </row>
    <row r="1794" spans="3:15" s="1" customFormat="1" x14ac:dyDescent="0.25">
      <c r="C1794" s="65"/>
      <c r="D1794" s="55"/>
      <c r="E1794" s="55"/>
      <c r="F1794" s="55"/>
      <c r="G1794" s="55"/>
      <c r="H1794" s="55"/>
      <c r="I1794" s="55"/>
      <c r="J1794" s="65"/>
      <c r="K1794" s="65"/>
      <c r="L1794" s="65"/>
      <c r="M1794" s="65"/>
      <c r="N1794" s="65"/>
      <c r="O1794" s="65"/>
    </row>
    <row r="1795" spans="3:15" s="1" customFormat="1" x14ac:dyDescent="0.25">
      <c r="C1795" s="65"/>
      <c r="D1795" s="55"/>
      <c r="E1795" s="55"/>
      <c r="F1795" s="55"/>
      <c r="G1795" s="55"/>
      <c r="H1795" s="55"/>
      <c r="I1795" s="55"/>
      <c r="J1795" s="65"/>
      <c r="K1795" s="65"/>
      <c r="L1795" s="65"/>
      <c r="M1795" s="65"/>
      <c r="N1795" s="65"/>
      <c r="O1795" s="65"/>
    </row>
    <row r="1796" spans="3:15" s="1" customFormat="1" x14ac:dyDescent="0.25">
      <c r="C1796" s="65"/>
      <c r="D1796" s="55"/>
      <c r="E1796" s="55"/>
      <c r="F1796" s="55"/>
      <c r="G1796" s="55"/>
      <c r="H1796" s="55"/>
      <c r="I1796" s="55"/>
      <c r="J1796" s="65"/>
      <c r="K1796" s="65"/>
      <c r="L1796" s="65"/>
      <c r="M1796" s="65"/>
      <c r="N1796" s="65"/>
      <c r="O1796" s="65"/>
    </row>
    <row r="1797" spans="3:15" s="1" customFormat="1" x14ac:dyDescent="0.25">
      <c r="C1797" s="65"/>
      <c r="D1797" s="55"/>
      <c r="E1797" s="55"/>
      <c r="F1797" s="55"/>
      <c r="G1797" s="55"/>
      <c r="H1797" s="55"/>
      <c r="I1797" s="55"/>
      <c r="J1797" s="65"/>
      <c r="K1797" s="65"/>
      <c r="L1797" s="65"/>
      <c r="M1797" s="65"/>
      <c r="N1797" s="65"/>
      <c r="O1797" s="65"/>
    </row>
    <row r="1798" spans="3:15" s="1" customFormat="1" x14ac:dyDescent="0.25">
      <c r="C1798" s="65"/>
      <c r="D1798" s="55"/>
      <c r="E1798" s="55"/>
      <c r="F1798" s="55"/>
      <c r="G1798" s="55"/>
      <c r="H1798" s="55"/>
      <c r="I1798" s="55"/>
      <c r="J1798" s="65"/>
      <c r="K1798" s="65"/>
      <c r="L1798" s="65"/>
      <c r="M1798" s="65"/>
      <c r="N1798" s="65"/>
      <c r="O1798" s="65"/>
    </row>
    <row r="1799" spans="3:15" s="1" customFormat="1" x14ac:dyDescent="0.25">
      <c r="C1799" s="65"/>
      <c r="D1799" s="55"/>
      <c r="E1799" s="55"/>
      <c r="F1799" s="55"/>
      <c r="G1799" s="55"/>
      <c r="H1799" s="55"/>
      <c r="I1799" s="55"/>
      <c r="J1799" s="65"/>
      <c r="K1799" s="65"/>
      <c r="L1799" s="65"/>
      <c r="M1799" s="65"/>
      <c r="N1799" s="65"/>
      <c r="O1799" s="65"/>
    </row>
    <row r="1800" spans="3:15" s="1" customFormat="1" x14ac:dyDescent="0.25">
      <c r="C1800" s="65"/>
      <c r="D1800" s="55"/>
      <c r="E1800" s="55"/>
      <c r="F1800" s="55"/>
      <c r="G1800" s="55"/>
      <c r="H1800" s="55"/>
      <c r="I1800" s="55"/>
      <c r="J1800" s="65"/>
      <c r="K1800" s="65"/>
      <c r="L1800" s="65"/>
      <c r="M1800" s="65"/>
      <c r="N1800" s="65"/>
      <c r="O1800" s="65"/>
    </row>
    <row r="1801" spans="3:15" s="1" customFormat="1" x14ac:dyDescent="0.25">
      <c r="C1801" s="65"/>
      <c r="D1801" s="55"/>
      <c r="E1801" s="55"/>
      <c r="F1801" s="55"/>
      <c r="G1801" s="55"/>
      <c r="H1801" s="55"/>
      <c r="I1801" s="55"/>
      <c r="J1801" s="65"/>
      <c r="K1801" s="65"/>
      <c r="L1801" s="65"/>
      <c r="M1801" s="65"/>
      <c r="N1801" s="65"/>
      <c r="O1801" s="65"/>
    </row>
    <row r="1802" spans="3:15" s="1" customFormat="1" x14ac:dyDescent="0.25">
      <c r="C1802" s="65"/>
      <c r="D1802" s="55"/>
      <c r="E1802" s="55"/>
      <c r="F1802" s="55"/>
      <c r="G1802" s="55"/>
      <c r="H1802" s="55"/>
      <c r="I1802" s="55"/>
      <c r="J1802" s="65"/>
      <c r="K1802" s="65"/>
      <c r="L1802" s="65"/>
      <c r="M1802" s="65"/>
      <c r="N1802" s="65"/>
      <c r="O1802" s="65"/>
    </row>
    <row r="1803" spans="3:15" s="1" customFormat="1" x14ac:dyDescent="0.25">
      <c r="C1803" s="65"/>
      <c r="D1803" s="55"/>
      <c r="E1803" s="55"/>
      <c r="F1803" s="55"/>
      <c r="G1803" s="55"/>
      <c r="H1803" s="55"/>
      <c r="I1803" s="55"/>
      <c r="J1803" s="65"/>
      <c r="K1803" s="65"/>
      <c r="L1803" s="65"/>
      <c r="M1803" s="65"/>
      <c r="N1803" s="65"/>
      <c r="O1803" s="65"/>
    </row>
    <row r="1804" spans="3:15" s="1" customFormat="1" x14ac:dyDescent="0.25">
      <c r="C1804" s="65"/>
      <c r="D1804" s="55"/>
      <c r="E1804" s="55"/>
      <c r="F1804" s="55"/>
      <c r="G1804" s="55"/>
      <c r="H1804" s="55"/>
      <c r="I1804" s="55"/>
      <c r="J1804" s="65"/>
      <c r="K1804" s="65"/>
      <c r="L1804" s="65"/>
      <c r="M1804" s="65"/>
      <c r="N1804" s="65"/>
      <c r="O1804" s="65"/>
    </row>
    <row r="1805" spans="3:15" s="1" customFormat="1" x14ac:dyDescent="0.25">
      <c r="C1805" s="65"/>
      <c r="D1805" s="55"/>
      <c r="E1805" s="55"/>
      <c r="F1805" s="55"/>
      <c r="G1805" s="55"/>
      <c r="H1805" s="55"/>
      <c r="I1805" s="55"/>
      <c r="J1805" s="65"/>
      <c r="K1805" s="65"/>
      <c r="L1805" s="65"/>
      <c r="M1805" s="65"/>
      <c r="N1805" s="65"/>
      <c r="O1805" s="65"/>
    </row>
    <row r="1806" spans="3:15" s="1" customFormat="1" x14ac:dyDescent="0.25">
      <c r="C1806" s="65"/>
      <c r="D1806" s="55"/>
      <c r="E1806" s="55"/>
      <c r="F1806" s="55"/>
      <c r="G1806" s="55"/>
      <c r="H1806" s="55"/>
      <c r="I1806" s="55"/>
      <c r="J1806" s="65"/>
      <c r="K1806" s="65"/>
      <c r="L1806" s="65"/>
      <c r="M1806" s="65"/>
      <c r="N1806" s="65"/>
      <c r="O1806" s="65"/>
    </row>
    <row r="1807" spans="3:15" s="1" customFormat="1" x14ac:dyDescent="0.25">
      <c r="C1807" s="65"/>
      <c r="D1807" s="55"/>
      <c r="E1807" s="55"/>
      <c r="F1807" s="55"/>
      <c r="G1807" s="55"/>
      <c r="H1807" s="55"/>
      <c r="I1807" s="55"/>
      <c r="J1807" s="65"/>
      <c r="K1807" s="65"/>
      <c r="L1807" s="65"/>
      <c r="M1807" s="65"/>
      <c r="N1807" s="65"/>
      <c r="O1807" s="65"/>
    </row>
    <row r="1808" spans="3:15" s="1" customFormat="1" x14ac:dyDescent="0.25">
      <c r="C1808" s="65"/>
      <c r="D1808" s="55"/>
      <c r="E1808" s="55"/>
      <c r="F1808" s="55"/>
      <c r="G1808" s="55"/>
      <c r="H1808" s="55"/>
      <c r="I1808" s="55"/>
      <c r="J1808" s="65"/>
      <c r="K1808" s="65"/>
      <c r="L1808" s="65"/>
      <c r="M1808" s="65"/>
      <c r="N1808" s="65"/>
      <c r="O1808" s="65"/>
    </row>
    <row r="1809" spans="3:15" s="1" customFormat="1" x14ac:dyDescent="0.25">
      <c r="C1809" s="65"/>
      <c r="D1809" s="55"/>
      <c r="E1809" s="55"/>
      <c r="F1809" s="55"/>
      <c r="G1809" s="55"/>
      <c r="H1809" s="55"/>
      <c r="I1809" s="55"/>
      <c r="J1809" s="65"/>
      <c r="K1809" s="65"/>
      <c r="L1809" s="65"/>
      <c r="M1809" s="65"/>
      <c r="N1809" s="65"/>
      <c r="O1809" s="65"/>
    </row>
    <row r="1810" spans="3:15" s="1" customFormat="1" x14ac:dyDescent="0.25">
      <c r="C1810" s="65"/>
      <c r="D1810" s="55"/>
      <c r="E1810" s="55"/>
      <c r="F1810" s="55"/>
      <c r="G1810" s="55"/>
      <c r="H1810" s="55"/>
      <c r="I1810" s="55"/>
      <c r="J1810" s="65"/>
      <c r="K1810" s="65"/>
      <c r="L1810" s="65"/>
      <c r="M1810" s="65"/>
      <c r="N1810" s="65"/>
      <c r="O1810" s="65"/>
    </row>
    <row r="1811" spans="3:15" s="1" customFormat="1" x14ac:dyDescent="0.25">
      <c r="C1811" s="65"/>
      <c r="D1811" s="55"/>
      <c r="E1811" s="55"/>
      <c r="F1811" s="55"/>
      <c r="G1811" s="55"/>
      <c r="H1811" s="55"/>
      <c r="I1811" s="55"/>
      <c r="J1811" s="65"/>
      <c r="K1811" s="65"/>
      <c r="L1811" s="65"/>
      <c r="M1811" s="65"/>
      <c r="N1811" s="65"/>
      <c r="O1811" s="65"/>
    </row>
    <row r="1812" spans="3:15" s="1" customFormat="1" x14ac:dyDescent="0.25">
      <c r="C1812" s="65"/>
      <c r="D1812" s="55"/>
      <c r="E1812" s="55"/>
      <c r="F1812" s="55"/>
      <c r="G1812" s="55"/>
      <c r="H1812" s="55"/>
      <c r="I1812" s="55"/>
      <c r="J1812" s="65"/>
      <c r="K1812" s="65"/>
      <c r="L1812" s="65"/>
      <c r="M1812" s="65"/>
      <c r="N1812" s="65"/>
      <c r="O1812" s="65"/>
    </row>
    <row r="1813" spans="3:15" s="1" customFormat="1" x14ac:dyDescent="0.25">
      <c r="C1813" s="65"/>
      <c r="D1813" s="55"/>
      <c r="E1813" s="55"/>
      <c r="F1813" s="55"/>
      <c r="G1813" s="55"/>
      <c r="H1813" s="55"/>
      <c r="I1813" s="55"/>
      <c r="J1813" s="65"/>
      <c r="K1813" s="65"/>
      <c r="L1813" s="65"/>
      <c r="M1813" s="65"/>
      <c r="N1813" s="65"/>
      <c r="O1813" s="65"/>
    </row>
    <row r="1814" spans="3:15" s="1" customFormat="1" x14ac:dyDescent="0.25">
      <c r="C1814" s="65"/>
      <c r="D1814" s="55"/>
      <c r="E1814" s="55"/>
      <c r="F1814" s="55"/>
      <c r="G1814" s="55"/>
      <c r="H1814" s="55"/>
      <c r="I1814" s="55"/>
      <c r="J1814" s="65"/>
      <c r="K1814" s="65"/>
      <c r="L1814" s="65"/>
      <c r="M1814" s="65"/>
      <c r="N1814" s="65"/>
      <c r="O1814" s="65"/>
    </row>
    <row r="1815" spans="3:15" s="1" customFormat="1" x14ac:dyDescent="0.25">
      <c r="C1815" s="65"/>
      <c r="D1815" s="55"/>
      <c r="E1815" s="55"/>
      <c r="F1815" s="55"/>
      <c r="G1815" s="55"/>
      <c r="H1815" s="55"/>
      <c r="I1815" s="55"/>
      <c r="J1815" s="65"/>
      <c r="K1815" s="65"/>
      <c r="L1815" s="65"/>
      <c r="M1815" s="65"/>
      <c r="N1815" s="65"/>
      <c r="O1815" s="65"/>
    </row>
    <row r="1816" spans="3:15" s="1" customFormat="1" x14ac:dyDescent="0.25">
      <c r="C1816" s="65"/>
      <c r="D1816" s="55"/>
      <c r="E1816" s="55"/>
      <c r="F1816" s="55"/>
      <c r="G1816" s="55"/>
      <c r="H1816" s="55"/>
      <c r="I1816" s="55"/>
      <c r="J1816" s="65"/>
      <c r="K1816" s="65"/>
      <c r="L1816" s="65"/>
      <c r="M1816" s="65"/>
      <c r="N1816" s="65"/>
      <c r="O1816" s="65"/>
    </row>
    <row r="1817" spans="3:15" s="1" customFormat="1" x14ac:dyDescent="0.25">
      <c r="C1817" s="65"/>
      <c r="D1817" s="55"/>
      <c r="E1817" s="55"/>
      <c r="F1817" s="55"/>
      <c r="G1817" s="55"/>
      <c r="H1817" s="55"/>
      <c r="I1817" s="55"/>
      <c r="J1817" s="65"/>
      <c r="K1817" s="65"/>
      <c r="L1817" s="65"/>
      <c r="M1817" s="65"/>
      <c r="N1817" s="65"/>
      <c r="O1817" s="65"/>
    </row>
    <row r="1818" spans="3:15" s="1" customFormat="1" x14ac:dyDescent="0.25">
      <c r="C1818" s="65"/>
      <c r="D1818" s="55"/>
      <c r="E1818" s="55"/>
      <c r="F1818" s="55"/>
      <c r="G1818" s="55"/>
      <c r="H1818" s="55"/>
      <c r="I1818" s="55"/>
      <c r="J1818" s="65"/>
      <c r="K1818" s="65"/>
      <c r="L1818" s="65"/>
      <c r="M1818" s="65"/>
      <c r="N1818" s="65"/>
      <c r="O1818" s="65"/>
    </row>
    <row r="1819" spans="3:15" s="1" customFormat="1" x14ac:dyDescent="0.25">
      <c r="C1819" s="65"/>
      <c r="D1819" s="55"/>
      <c r="E1819" s="55"/>
      <c r="F1819" s="55"/>
      <c r="G1819" s="55"/>
      <c r="H1819" s="55"/>
      <c r="I1819" s="55"/>
      <c r="J1819" s="65"/>
      <c r="K1819" s="65"/>
      <c r="L1819" s="65"/>
      <c r="M1819" s="65"/>
      <c r="N1819" s="65"/>
      <c r="O1819" s="65"/>
    </row>
    <row r="1820" spans="3:15" s="1" customFormat="1" x14ac:dyDescent="0.25">
      <c r="C1820" s="65"/>
      <c r="D1820" s="55"/>
      <c r="E1820" s="55"/>
      <c r="F1820" s="55"/>
      <c r="G1820" s="55"/>
      <c r="H1820" s="55"/>
      <c r="I1820" s="55"/>
      <c r="J1820" s="65"/>
      <c r="K1820" s="65"/>
      <c r="L1820" s="65"/>
      <c r="M1820" s="65"/>
      <c r="N1820" s="65"/>
      <c r="O1820" s="65"/>
    </row>
    <row r="1821" spans="3:15" s="1" customFormat="1" x14ac:dyDescent="0.25">
      <c r="C1821" s="65"/>
      <c r="D1821" s="55"/>
      <c r="E1821" s="55"/>
      <c r="F1821" s="55"/>
      <c r="G1821" s="55"/>
      <c r="H1821" s="55"/>
      <c r="I1821" s="55"/>
      <c r="J1821" s="65"/>
      <c r="K1821" s="65"/>
      <c r="L1821" s="65"/>
      <c r="M1821" s="65"/>
      <c r="N1821" s="65"/>
      <c r="O1821" s="65"/>
    </row>
    <row r="1822" spans="3:15" s="1" customFormat="1" x14ac:dyDescent="0.25">
      <c r="C1822" s="65"/>
      <c r="D1822" s="55"/>
      <c r="E1822" s="55"/>
      <c r="F1822" s="55"/>
      <c r="G1822" s="55"/>
      <c r="H1822" s="55"/>
      <c r="I1822" s="55"/>
      <c r="J1822" s="65"/>
      <c r="K1822" s="65"/>
      <c r="L1822" s="65"/>
      <c r="M1822" s="65"/>
      <c r="N1822" s="65"/>
      <c r="O1822" s="65"/>
    </row>
    <row r="1823" spans="3:15" s="1" customFormat="1" x14ac:dyDescent="0.25">
      <c r="C1823" s="65"/>
      <c r="D1823" s="55"/>
      <c r="E1823" s="55"/>
      <c r="F1823" s="55"/>
      <c r="G1823" s="55"/>
      <c r="H1823" s="55"/>
      <c r="I1823" s="55"/>
      <c r="J1823" s="65"/>
      <c r="K1823" s="65"/>
      <c r="L1823" s="65"/>
      <c r="M1823" s="65"/>
      <c r="N1823" s="65"/>
      <c r="O1823" s="65"/>
    </row>
    <row r="1824" spans="3:15" s="1" customFormat="1" x14ac:dyDescent="0.25">
      <c r="C1824" s="65"/>
      <c r="D1824" s="55"/>
      <c r="E1824" s="55"/>
      <c r="F1824" s="55"/>
      <c r="G1824" s="55"/>
      <c r="H1824" s="55"/>
      <c r="I1824" s="55"/>
      <c r="J1824" s="65"/>
      <c r="K1824" s="65"/>
      <c r="L1824" s="65"/>
      <c r="M1824" s="65"/>
      <c r="N1824" s="65"/>
      <c r="O1824" s="65"/>
    </row>
    <row r="1825" spans="3:15" s="1" customFormat="1" x14ac:dyDescent="0.25">
      <c r="C1825" s="65"/>
      <c r="D1825" s="55"/>
      <c r="E1825" s="55"/>
      <c r="F1825" s="55"/>
      <c r="G1825" s="55"/>
      <c r="H1825" s="55"/>
      <c r="I1825" s="55"/>
      <c r="J1825" s="65"/>
      <c r="K1825" s="65"/>
      <c r="L1825" s="65"/>
      <c r="M1825" s="65"/>
      <c r="N1825" s="65"/>
      <c r="O1825" s="65"/>
    </row>
    <row r="1826" spans="3:15" s="1" customFormat="1" x14ac:dyDescent="0.25">
      <c r="C1826" s="65"/>
      <c r="D1826" s="55"/>
      <c r="E1826" s="55"/>
      <c r="F1826" s="55"/>
      <c r="G1826" s="55"/>
      <c r="H1826" s="55"/>
      <c r="I1826" s="55"/>
      <c r="J1826" s="65"/>
      <c r="K1826" s="65"/>
      <c r="L1826" s="65"/>
      <c r="M1826" s="65"/>
      <c r="N1826" s="65"/>
      <c r="O1826" s="65"/>
    </row>
    <row r="1827" spans="3:15" s="1" customFormat="1" x14ac:dyDescent="0.25">
      <c r="C1827" s="65"/>
      <c r="D1827" s="55"/>
      <c r="E1827" s="55"/>
      <c r="F1827" s="55"/>
      <c r="G1827" s="55"/>
      <c r="H1827" s="55"/>
      <c r="I1827" s="55"/>
      <c r="J1827" s="65"/>
      <c r="K1827" s="65"/>
      <c r="L1827" s="65"/>
      <c r="M1827" s="65"/>
      <c r="N1827" s="65"/>
      <c r="O1827" s="65"/>
    </row>
    <row r="1828" spans="3:15" s="1" customFormat="1" x14ac:dyDescent="0.25">
      <c r="C1828" s="65"/>
      <c r="D1828" s="55"/>
      <c r="E1828" s="55"/>
      <c r="F1828" s="55"/>
      <c r="G1828" s="55"/>
      <c r="H1828" s="55"/>
      <c r="I1828" s="55"/>
      <c r="J1828" s="65"/>
      <c r="K1828" s="65"/>
      <c r="L1828" s="65"/>
      <c r="M1828" s="65"/>
      <c r="N1828" s="65"/>
      <c r="O1828" s="65"/>
    </row>
    <row r="1829" spans="3:15" s="1" customFormat="1" x14ac:dyDescent="0.25">
      <c r="C1829" s="65"/>
      <c r="D1829" s="55"/>
      <c r="E1829" s="55"/>
      <c r="F1829" s="55"/>
      <c r="G1829" s="55"/>
      <c r="H1829" s="55"/>
      <c r="I1829" s="55"/>
      <c r="J1829" s="65"/>
      <c r="K1829" s="65"/>
      <c r="L1829" s="65"/>
      <c r="M1829" s="65"/>
      <c r="N1829" s="65"/>
      <c r="O1829" s="65"/>
    </row>
    <row r="1830" spans="3:15" s="1" customFormat="1" x14ac:dyDescent="0.25">
      <c r="C1830" s="65"/>
      <c r="D1830" s="55"/>
      <c r="E1830" s="55"/>
      <c r="F1830" s="55"/>
      <c r="G1830" s="55"/>
      <c r="H1830" s="55"/>
      <c r="I1830" s="55"/>
      <c r="J1830" s="65"/>
      <c r="K1830" s="65"/>
      <c r="L1830" s="65"/>
      <c r="M1830" s="65"/>
      <c r="N1830" s="65"/>
      <c r="O1830" s="65"/>
    </row>
    <row r="1831" spans="3:15" s="1" customFormat="1" x14ac:dyDescent="0.25">
      <c r="C1831" s="65"/>
      <c r="D1831" s="55"/>
      <c r="E1831" s="55"/>
      <c r="F1831" s="55"/>
      <c r="G1831" s="55"/>
      <c r="H1831" s="55"/>
      <c r="I1831" s="55"/>
      <c r="J1831" s="65"/>
      <c r="K1831" s="65"/>
      <c r="L1831" s="65"/>
      <c r="M1831" s="65"/>
      <c r="N1831" s="65"/>
      <c r="O1831" s="65"/>
    </row>
    <row r="1832" spans="3:15" s="1" customFormat="1" x14ac:dyDescent="0.25">
      <c r="C1832" s="65"/>
      <c r="D1832" s="55"/>
      <c r="E1832" s="55"/>
      <c r="F1832" s="55"/>
      <c r="G1832" s="55"/>
      <c r="H1832" s="55"/>
      <c r="I1832" s="55"/>
      <c r="J1832" s="65"/>
      <c r="K1832" s="65"/>
      <c r="L1832" s="65"/>
      <c r="M1832" s="65"/>
      <c r="N1832" s="65"/>
      <c r="O1832" s="65"/>
    </row>
    <row r="1833" spans="3:15" s="1" customFormat="1" x14ac:dyDescent="0.25">
      <c r="C1833" s="65"/>
      <c r="D1833" s="55"/>
      <c r="E1833" s="55"/>
      <c r="F1833" s="55"/>
      <c r="G1833" s="55"/>
      <c r="H1833" s="55"/>
      <c r="I1833" s="55"/>
      <c r="J1833" s="65"/>
      <c r="K1833" s="65"/>
      <c r="L1833" s="65"/>
      <c r="M1833" s="65"/>
      <c r="N1833" s="65"/>
      <c r="O1833" s="65"/>
    </row>
    <row r="1834" spans="3:15" s="1" customFormat="1" x14ac:dyDescent="0.25">
      <c r="C1834" s="65"/>
      <c r="D1834" s="55"/>
      <c r="E1834" s="55"/>
      <c r="F1834" s="55"/>
      <c r="G1834" s="55"/>
      <c r="H1834" s="55"/>
      <c r="I1834" s="55"/>
      <c r="J1834" s="65"/>
      <c r="K1834" s="65"/>
      <c r="L1834" s="65"/>
      <c r="M1834" s="65"/>
      <c r="N1834" s="65"/>
      <c r="O1834" s="65"/>
    </row>
    <row r="1835" spans="3:15" s="1" customFormat="1" x14ac:dyDescent="0.25">
      <c r="C1835" s="65"/>
      <c r="D1835" s="55"/>
      <c r="E1835" s="55"/>
      <c r="F1835" s="55"/>
      <c r="G1835" s="55"/>
      <c r="H1835" s="55"/>
      <c r="I1835" s="55"/>
      <c r="J1835" s="65"/>
      <c r="K1835" s="65"/>
      <c r="L1835" s="65"/>
      <c r="M1835" s="65"/>
      <c r="N1835" s="65"/>
      <c r="O1835" s="65"/>
    </row>
    <row r="1836" spans="3:15" s="1" customFormat="1" x14ac:dyDescent="0.25">
      <c r="C1836" s="65"/>
      <c r="D1836" s="55"/>
      <c r="E1836" s="55"/>
      <c r="F1836" s="55"/>
      <c r="G1836" s="55"/>
      <c r="H1836" s="55"/>
      <c r="I1836" s="55"/>
      <c r="J1836" s="65"/>
      <c r="K1836" s="65"/>
      <c r="L1836" s="65"/>
      <c r="M1836" s="65"/>
      <c r="N1836" s="65"/>
      <c r="O1836" s="65"/>
    </row>
    <row r="1837" spans="3:15" s="1" customFormat="1" x14ac:dyDescent="0.25">
      <c r="C1837" s="65"/>
      <c r="D1837" s="55"/>
      <c r="E1837" s="55"/>
      <c r="F1837" s="55"/>
      <c r="G1837" s="55"/>
      <c r="H1837" s="55"/>
      <c r="I1837" s="55"/>
      <c r="J1837" s="65"/>
      <c r="K1837" s="65"/>
      <c r="L1837" s="65"/>
      <c r="M1837" s="65"/>
      <c r="N1837" s="65"/>
      <c r="O1837" s="65"/>
    </row>
    <row r="1838" spans="3:15" s="1" customFormat="1" x14ac:dyDescent="0.25">
      <c r="C1838" s="65"/>
      <c r="D1838" s="55"/>
      <c r="E1838" s="55"/>
      <c r="F1838" s="55"/>
      <c r="G1838" s="55"/>
      <c r="H1838" s="55"/>
      <c r="I1838" s="55"/>
      <c r="J1838" s="65"/>
      <c r="K1838" s="65"/>
      <c r="L1838" s="65"/>
      <c r="M1838" s="65"/>
      <c r="N1838" s="65"/>
      <c r="O1838" s="65"/>
    </row>
    <row r="1839" spans="3:15" s="1" customFormat="1" x14ac:dyDescent="0.25">
      <c r="C1839" s="65"/>
      <c r="D1839" s="55"/>
      <c r="E1839" s="55"/>
      <c r="F1839" s="55"/>
      <c r="G1839" s="55"/>
      <c r="H1839" s="55"/>
      <c r="I1839" s="55"/>
      <c r="J1839" s="65"/>
      <c r="K1839" s="65"/>
      <c r="L1839" s="65"/>
      <c r="M1839" s="65"/>
      <c r="N1839" s="65"/>
      <c r="O1839" s="65"/>
    </row>
    <row r="1840" spans="3:15" s="1" customFormat="1" x14ac:dyDescent="0.25">
      <c r="C1840" s="65"/>
      <c r="D1840" s="55"/>
      <c r="E1840" s="55"/>
      <c r="F1840" s="55"/>
      <c r="G1840" s="55"/>
      <c r="H1840" s="55"/>
      <c r="I1840" s="55"/>
      <c r="J1840" s="65"/>
      <c r="K1840" s="65"/>
      <c r="L1840" s="65"/>
      <c r="M1840" s="65"/>
      <c r="N1840" s="65"/>
      <c r="O1840" s="65"/>
    </row>
    <row r="1841" spans="3:15" s="1" customFormat="1" x14ac:dyDescent="0.25">
      <c r="C1841" s="65"/>
      <c r="D1841" s="55"/>
      <c r="E1841" s="55"/>
      <c r="F1841" s="55"/>
      <c r="G1841" s="55"/>
      <c r="H1841" s="55"/>
      <c r="I1841" s="55"/>
      <c r="J1841" s="65"/>
      <c r="K1841" s="65"/>
      <c r="L1841" s="65"/>
      <c r="M1841" s="65"/>
      <c r="N1841" s="65"/>
      <c r="O1841" s="65"/>
    </row>
    <row r="1842" spans="3:15" s="1" customFormat="1" x14ac:dyDescent="0.25">
      <c r="C1842" s="65"/>
      <c r="D1842" s="55"/>
      <c r="E1842" s="55"/>
      <c r="F1842" s="55"/>
      <c r="G1842" s="55"/>
      <c r="H1842" s="55"/>
      <c r="I1842" s="55"/>
      <c r="J1842" s="65"/>
      <c r="K1842" s="65"/>
      <c r="L1842" s="65"/>
      <c r="M1842" s="65"/>
      <c r="N1842" s="65"/>
      <c r="O1842" s="65"/>
    </row>
    <row r="1843" spans="3:15" s="1" customFormat="1" x14ac:dyDescent="0.25">
      <c r="C1843" s="65"/>
      <c r="D1843" s="55"/>
      <c r="E1843" s="55"/>
      <c r="F1843" s="55"/>
      <c r="G1843" s="55"/>
      <c r="H1843" s="55"/>
      <c r="I1843" s="55"/>
      <c r="J1843" s="65"/>
      <c r="K1843" s="65"/>
      <c r="L1843" s="65"/>
      <c r="M1843" s="65"/>
      <c r="N1843" s="65"/>
      <c r="O1843" s="65"/>
    </row>
    <row r="1844" spans="3:15" s="1" customFormat="1" x14ac:dyDescent="0.25">
      <c r="C1844" s="65"/>
      <c r="D1844" s="55"/>
      <c r="E1844" s="55"/>
      <c r="F1844" s="55"/>
      <c r="G1844" s="55"/>
      <c r="H1844" s="55"/>
      <c r="I1844" s="55"/>
      <c r="J1844" s="65"/>
      <c r="K1844" s="65"/>
      <c r="L1844" s="65"/>
      <c r="M1844" s="65"/>
      <c r="N1844" s="65"/>
      <c r="O1844" s="65"/>
    </row>
    <row r="1845" spans="3:15" s="1" customFormat="1" x14ac:dyDescent="0.25">
      <c r="C1845" s="65"/>
      <c r="D1845" s="55"/>
      <c r="E1845" s="55"/>
      <c r="F1845" s="55"/>
      <c r="G1845" s="55"/>
      <c r="H1845" s="55"/>
      <c r="I1845" s="55"/>
      <c r="J1845" s="65"/>
      <c r="K1845" s="65"/>
      <c r="L1845" s="65"/>
      <c r="M1845" s="65"/>
      <c r="N1845" s="65"/>
      <c r="O1845" s="65"/>
    </row>
    <row r="1846" spans="3:15" s="1" customFormat="1" x14ac:dyDescent="0.25">
      <c r="C1846" s="65"/>
      <c r="D1846" s="55"/>
      <c r="E1846" s="55"/>
      <c r="F1846" s="55"/>
      <c r="G1846" s="55"/>
      <c r="H1846" s="55"/>
      <c r="I1846" s="55"/>
      <c r="J1846" s="65"/>
      <c r="K1846" s="65"/>
      <c r="L1846" s="65"/>
      <c r="M1846" s="65"/>
      <c r="N1846" s="65"/>
      <c r="O1846" s="65"/>
    </row>
    <row r="1847" spans="3:15" s="1" customFormat="1" x14ac:dyDescent="0.25">
      <c r="C1847" s="65"/>
      <c r="D1847" s="55"/>
      <c r="E1847" s="55"/>
      <c r="F1847" s="55"/>
      <c r="G1847" s="55"/>
      <c r="H1847" s="55"/>
      <c r="I1847" s="55"/>
      <c r="J1847" s="65"/>
      <c r="K1847" s="65"/>
      <c r="L1847" s="65"/>
      <c r="M1847" s="65"/>
      <c r="N1847" s="65"/>
      <c r="O1847" s="65"/>
    </row>
    <row r="1848" spans="3:15" s="1" customFormat="1" x14ac:dyDescent="0.25">
      <c r="C1848" s="65"/>
      <c r="D1848" s="55"/>
      <c r="E1848" s="55"/>
      <c r="F1848" s="55"/>
      <c r="G1848" s="55"/>
      <c r="H1848" s="55"/>
      <c r="I1848" s="55"/>
      <c r="J1848" s="65"/>
      <c r="K1848" s="65"/>
      <c r="L1848" s="65"/>
      <c r="M1848" s="65"/>
      <c r="N1848" s="65"/>
      <c r="O1848" s="65"/>
    </row>
    <row r="1849" spans="3:15" s="1" customFormat="1" x14ac:dyDescent="0.25">
      <c r="C1849" s="65"/>
      <c r="D1849" s="55"/>
      <c r="E1849" s="55"/>
      <c r="F1849" s="55"/>
      <c r="G1849" s="55"/>
      <c r="H1849" s="55"/>
      <c r="I1849" s="55"/>
      <c r="J1849" s="65"/>
      <c r="K1849" s="65"/>
      <c r="L1849" s="65"/>
      <c r="M1849" s="65"/>
      <c r="N1849" s="65"/>
      <c r="O1849" s="65"/>
    </row>
    <row r="1850" spans="3:15" s="1" customFormat="1" x14ac:dyDescent="0.25">
      <c r="C1850" s="55"/>
      <c r="D1850" s="55"/>
      <c r="E1850" s="55"/>
      <c r="F1850" s="55"/>
      <c r="G1850" s="55"/>
      <c r="H1850" s="55"/>
      <c r="I1850" s="55"/>
      <c r="J1850" s="55"/>
      <c r="K1850" s="55"/>
      <c r="L1850" s="55"/>
      <c r="M1850" s="55"/>
      <c r="N1850" s="55"/>
      <c r="O1850" s="55"/>
    </row>
  </sheetData>
  <mergeCells count="21">
    <mergeCell ref="B48:R48"/>
    <mergeCell ref="G12:H12"/>
    <mergeCell ref="I12:J12"/>
    <mergeCell ref="K12:L12"/>
    <mergeCell ref="B46:O46"/>
    <mergeCell ref="B47:R47"/>
    <mergeCell ref="M11:N12"/>
    <mergeCell ref="O11:P12"/>
    <mergeCell ref="Q11:R12"/>
    <mergeCell ref="A6:O6"/>
    <mergeCell ref="L1:V1"/>
    <mergeCell ref="L2:V2"/>
    <mergeCell ref="H3:V3"/>
    <mergeCell ref="I4:V4"/>
    <mergeCell ref="T11:V12"/>
    <mergeCell ref="A11:A13"/>
    <mergeCell ref="B11:B13"/>
    <mergeCell ref="C11:D12"/>
    <mergeCell ref="E11:H11"/>
    <mergeCell ref="I11:L11"/>
    <mergeCell ref="E12:F12"/>
  </mergeCells>
  <phoneticPr fontId="3" type="noConversion"/>
  <pageMargins left="0.19685039370078741" right="3.937007874015748E-2" top="0.39370078740157483" bottom="0.39370078740157483" header="0.31496062992125984" footer="0.31496062992125984"/>
  <pageSetup paperSize="9" scale="67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3"/>
  <sheetViews>
    <sheetView workbookViewId="0">
      <selection activeCell="B35" sqref="B35"/>
    </sheetView>
  </sheetViews>
  <sheetFormatPr defaultRowHeight="15.75" x14ac:dyDescent="0.25"/>
  <cols>
    <col min="1" max="1" width="10.7109375" style="1" customWidth="1"/>
    <col min="2" max="2" width="45.7109375" style="1" customWidth="1"/>
    <col min="3" max="3" width="11.85546875" style="1" customWidth="1"/>
    <col min="4" max="4" width="10.7109375" style="1" customWidth="1"/>
    <col min="5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.28515625" style="1" customWidth="1"/>
    <col min="19" max="19" width="8.7109375" style="1" customWidth="1"/>
    <col min="20" max="22" width="9.42578125" style="55" customWidth="1"/>
    <col min="23" max="69" width="10.42578125" style="1" customWidth="1"/>
    <col min="70" max="16384" width="9.140625" style="1"/>
  </cols>
  <sheetData>
    <row r="1" spans="1:2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A4" s="55"/>
      <c r="D4" s="55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18.75" customHeight="1" x14ac:dyDescent="0.25"/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22" s="4" customFormat="1" ht="18.75" x14ac:dyDescent="0.3">
      <c r="A7" s="5"/>
      <c r="B7" s="108" t="s">
        <v>24</v>
      </c>
      <c r="C7" s="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T7" s="55"/>
      <c r="U7" s="55"/>
      <c r="V7" s="55"/>
    </row>
    <row r="8" spans="1:22" hidden="1" x14ac:dyDescent="0.25"/>
    <row r="9" spans="1:22" ht="16.5" thickBot="1" x14ac:dyDescent="0.3">
      <c r="B9" s="187"/>
      <c r="C9" s="3"/>
      <c r="K9" s="66"/>
      <c r="L9" s="66"/>
      <c r="M9" s="66"/>
      <c r="N9" s="66"/>
      <c r="O9" s="66"/>
      <c r="P9" s="66"/>
    </row>
    <row r="10" spans="1:22" ht="16.5" hidden="1" customHeight="1" thickBot="1" x14ac:dyDescent="0.3"/>
    <row r="11" spans="1:22" s="2" customFormat="1" ht="32.25" customHeight="1" x14ac:dyDescent="0.25">
      <c r="A11" s="275" t="s">
        <v>76</v>
      </c>
      <c r="B11" s="275" t="s">
        <v>0</v>
      </c>
      <c r="C11" s="280" t="s">
        <v>3</v>
      </c>
      <c r="D11" s="281"/>
      <c r="E11" s="280" t="s">
        <v>1</v>
      </c>
      <c r="F11" s="305"/>
      <c r="G11" s="305"/>
      <c r="H11" s="281"/>
      <c r="I11" s="280" t="s">
        <v>5</v>
      </c>
      <c r="J11" s="305"/>
      <c r="K11" s="305"/>
      <c r="L11" s="296"/>
      <c r="M11" s="280" t="s">
        <v>51</v>
      </c>
      <c r="N11" s="296"/>
      <c r="O11" s="280" t="s">
        <v>2</v>
      </c>
      <c r="P11" s="296"/>
      <c r="Q11" s="299" t="s">
        <v>71</v>
      </c>
      <c r="R11" s="300"/>
      <c r="T11" s="273" t="s">
        <v>308</v>
      </c>
      <c r="U11" s="274"/>
      <c r="V11" s="274"/>
    </row>
    <row r="12" spans="1:22" s="2" customFormat="1" ht="15" customHeight="1" thickBot="1" x14ac:dyDescent="0.3">
      <c r="A12" s="278"/>
      <c r="B12" s="278"/>
      <c r="C12" s="282"/>
      <c r="D12" s="283"/>
      <c r="E12" s="282"/>
      <c r="F12" s="306"/>
      <c r="G12" s="306"/>
      <c r="H12" s="283"/>
      <c r="I12" s="282"/>
      <c r="J12" s="306"/>
      <c r="K12" s="306"/>
      <c r="L12" s="283"/>
      <c r="M12" s="282"/>
      <c r="N12" s="283"/>
      <c r="O12" s="297"/>
      <c r="P12" s="298"/>
      <c r="Q12" s="301"/>
      <c r="R12" s="302"/>
      <c r="T12" s="274"/>
      <c r="U12" s="274"/>
      <c r="V12" s="274"/>
    </row>
    <row r="13" spans="1:22" s="2" customFormat="1" ht="33" customHeight="1" thickBot="1" x14ac:dyDescent="0.3">
      <c r="A13" s="279"/>
      <c r="B13" s="279"/>
      <c r="C13" s="33" t="s">
        <v>38</v>
      </c>
      <c r="D13" s="190" t="s">
        <v>39</v>
      </c>
      <c r="E13" s="33" t="s">
        <v>38</v>
      </c>
      <c r="F13" s="189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3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T13" s="256" t="s">
        <v>38</v>
      </c>
      <c r="U13" s="256"/>
      <c r="V13" s="256" t="s">
        <v>39</v>
      </c>
    </row>
    <row r="14" spans="1:22" s="2" customFormat="1" ht="15" x14ac:dyDescent="0.25">
      <c r="A14" s="131"/>
      <c r="B14" s="17" t="s">
        <v>6</v>
      </c>
      <c r="C14" s="82"/>
      <c r="D14" s="112"/>
      <c r="E14" s="111"/>
      <c r="F14" s="89"/>
      <c r="G14" s="111"/>
      <c r="H14" s="95"/>
      <c r="I14" s="111"/>
      <c r="J14" s="89"/>
      <c r="K14" s="60"/>
      <c r="L14" s="58"/>
      <c r="M14" s="57"/>
      <c r="N14" s="58"/>
      <c r="O14" s="57"/>
      <c r="P14" s="58"/>
      <c r="Q14" s="137"/>
      <c r="R14" s="112"/>
      <c r="T14" s="64"/>
      <c r="U14" s="64"/>
      <c r="V14" s="64"/>
    </row>
    <row r="15" spans="1:22" s="2" customFormat="1" ht="15" x14ac:dyDescent="0.25">
      <c r="A15" s="178" t="s">
        <v>155</v>
      </c>
      <c r="B15" s="14" t="s">
        <v>156</v>
      </c>
      <c r="C15" s="37" t="s">
        <v>303</v>
      </c>
      <c r="D15" s="110" t="s">
        <v>304</v>
      </c>
      <c r="E15" s="45">
        <v>19.97</v>
      </c>
      <c r="F15" s="43">
        <v>26.62</v>
      </c>
      <c r="G15" s="45">
        <f>220*0.06/180</f>
        <v>7.3333333333333334E-2</v>
      </c>
      <c r="H15" s="50">
        <f>250*0.06/180</f>
        <v>8.3333333333333329E-2</v>
      </c>
      <c r="I15" s="45">
        <v>17.12</v>
      </c>
      <c r="J15" s="43">
        <v>22.82</v>
      </c>
      <c r="K15" s="54">
        <f>0.75*220/180</f>
        <v>0.91666666666666663</v>
      </c>
      <c r="L15" s="43">
        <f>250*0.75/180</f>
        <v>1.0416666666666667</v>
      </c>
      <c r="M15" s="45">
        <v>26.42</v>
      </c>
      <c r="N15" s="43">
        <v>35.22</v>
      </c>
      <c r="O15" s="45">
        <v>339</v>
      </c>
      <c r="P15" s="43">
        <v>452</v>
      </c>
      <c r="Q15" s="45">
        <v>1.59</v>
      </c>
      <c r="R15" s="43">
        <v>2.12</v>
      </c>
      <c r="T15" s="64"/>
      <c r="U15" s="64"/>
      <c r="V15" s="64"/>
    </row>
    <row r="16" spans="1:22" s="2" customFormat="1" ht="15" x14ac:dyDescent="0.25">
      <c r="A16" s="178" t="s">
        <v>140</v>
      </c>
      <c r="B16" s="14" t="s">
        <v>16</v>
      </c>
      <c r="C16" s="35">
        <v>15</v>
      </c>
      <c r="D16" s="28">
        <v>20</v>
      </c>
      <c r="E16" s="54">
        <f>2.63/10*15</f>
        <v>3.9450000000000003</v>
      </c>
      <c r="F16" s="43">
        <f>2.63*2</f>
        <v>5.26</v>
      </c>
      <c r="G16" s="45">
        <v>3.48</v>
      </c>
      <c r="H16" s="50">
        <v>4.6399999999999997</v>
      </c>
      <c r="I16" s="45">
        <f>2.66/10*15</f>
        <v>3.99</v>
      </c>
      <c r="J16" s="43">
        <f>2.66*2</f>
        <v>5.32</v>
      </c>
      <c r="K16" s="54">
        <v>0</v>
      </c>
      <c r="L16" s="43">
        <v>0</v>
      </c>
      <c r="M16" s="45">
        <v>0</v>
      </c>
      <c r="N16" s="43">
        <v>0</v>
      </c>
      <c r="O16" s="45">
        <f>35/10*15</f>
        <v>52.5</v>
      </c>
      <c r="P16" s="43">
        <f>35*2</f>
        <v>70</v>
      </c>
      <c r="Q16" s="45">
        <f>0.07/10*15</f>
        <v>0.10500000000000001</v>
      </c>
      <c r="R16" s="43">
        <f>0.07*2</f>
        <v>0.14000000000000001</v>
      </c>
      <c r="T16" s="64"/>
      <c r="U16" s="64"/>
      <c r="V16" s="64"/>
    </row>
    <row r="17" spans="1:22" s="2" customFormat="1" ht="15" x14ac:dyDescent="0.25">
      <c r="A17" s="178" t="s">
        <v>169</v>
      </c>
      <c r="B17" s="13" t="s">
        <v>170</v>
      </c>
      <c r="C17" s="35">
        <v>200</v>
      </c>
      <c r="D17" s="28">
        <v>200</v>
      </c>
      <c r="E17" s="45">
        <v>3.01</v>
      </c>
      <c r="F17" s="43">
        <v>3.01</v>
      </c>
      <c r="G17" s="45">
        <v>1.4</v>
      </c>
      <c r="H17" s="50">
        <v>1.4</v>
      </c>
      <c r="I17" s="45">
        <v>2.88</v>
      </c>
      <c r="J17" s="43">
        <v>2.88</v>
      </c>
      <c r="K17" s="54">
        <v>0.28999999999999998</v>
      </c>
      <c r="L17" s="43">
        <v>0.28999999999999998</v>
      </c>
      <c r="M17" s="45">
        <v>13.36</v>
      </c>
      <c r="N17" s="43">
        <v>13.36</v>
      </c>
      <c r="O17" s="45">
        <v>91</v>
      </c>
      <c r="P17" s="50">
        <v>91</v>
      </c>
      <c r="Q17" s="45">
        <v>0.52</v>
      </c>
      <c r="R17" s="43">
        <v>0.52</v>
      </c>
      <c r="T17" s="64"/>
      <c r="U17" s="64"/>
      <c r="V17" s="64"/>
    </row>
    <row r="18" spans="1:22" s="2" customFormat="1" ht="15" x14ac:dyDescent="0.25">
      <c r="A18" s="161" t="s">
        <v>273</v>
      </c>
      <c r="B18" s="158" t="s">
        <v>274</v>
      </c>
      <c r="C18" s="37" t="s">
        <v>275</v>
      </c>
      <c r="D18" s="49" t="s">
        <v>275</v>
      </c>
      <c r="E18" s="45">
        <v>3.88</v>
      </c>
      <c r="F18" s="43">
        <v>3.88</v>
      </c>
      <c r="G18" s="54">
        <v>0</v>
      </c>
      <c r="H18" s="50">
        <v>0</v>
      </c>
      <c r="I18" s="45">
        <v>7.7</v>
      </c>
      <c r="J18" s="43">
        <v>7.7</v>
      </c>
      <c r="K18" s="54">
        <v>0</v>
      </c>
      <c r="L18" s="50">
        <v>0</v>
      </c>
      <c r="M18" s="45">
        <v>23.48</v>
      </c>
      <c r="N18" s="50">
        <v>23.48</v>
      </c>
      <c r="O18" s="45">
        <v>179</v>
      </c>
      <c r="P18" s="43">
        <v>179</v>
      </c>
      <c r="Q18" s="45">
        <v>0</v>
      </c>
      <c r="R18" s="43">
        <v>0</v>
      </c>
      <c r="T18" s="64"/>
      <c r="U18" s="64"/>
      <c r="V18" s="64"/>
    </row>
    <row r="19" spans="1:22" s="24" customFormat="1" ht="15" x14ac:dyDescent="0.25">
      <c r="A19" s="204"/>
      <c r="B19" s="23" t="s">
        <v>7</v>
      </c>
      <c r="C19" s="36">
        <f>C15+C16+C17+60</f>
        <v>425</v>
      </c>
      <c r="D19" s="48">
        <f>D15+D16+D17+60</f>
        <v>480</v>
      </c>
      <c r="E19" s="46">
        <f>SUM(E15:E18)</f>
        <v>30.804999999999996</v>
      </c>
      <c r="F19" s="44">
        <f t="shared" ref="F19:R19" si="0">SUM(F15:F18)</f>
        <v>38.770000000000003</v>
      </c>
      <c r="G19" s="46">
        <f t="shared" si="0"/>
        <v>4.9533333333333331</v>
      </c>
      <c r="H19" s="62">
        <f t="shared" si="0"/>
        <v>6.1233333333333331</v>
      </c>
      <c r="I19" s="46">
        <f t="shared" si="0"/>
        <v>31.689999999999998</v>
      </c>
      <c r="J19" s="44">
        <f t="shared" si="0"/>
        <v>38.72</v>
      </c>
      <c r="K19" s="51">
        <f t="shared" si="0"/>
        <v>1.2066666666666666</v>
      </c>
      <c r="L19" s="44">
        <f t="shared" si="0"/>
        <v>1.3316666666666668</v>
      </c>
      <c r="M19" s="46">
        <f t="shared" si="0"/>
        <v>63.260000000000005</v>
      </c>
      <c r="N19" s="44">
        <f t="shared" si="0"/>
        <v>72.06</v>
      </c>
      <c r="O19" s="46">
        <f t="shared" si="0"/>
        <v>661.5</v>
      </c>
      <c r="P19" s="44">
        <f t="shared" si="0"/>
        <v>792</v>
      </c>
      <c r="Q19" s="46">
        <f>SUM(Q15:Q18)</f>
        <v>2.2149999999999999</v>
      </c>
      <c r="R19" s="44">
        <f t="shared" si="0"/>
        <v>2.7800000000000002</v>
      </c>
      <c r="T19" s="258">
        <f>O19/O45*100</f>
        <v>23.768066784854263</v>
      </c>
      <c r="U19" s="258"/>
      <c r="V19" s="258">
        <f>P19/P45*100</f>
        <v>23.900451000303278</v>
      </c>
    </row>
    <row r="20" spans="1:22" s="2" customFormat="1" ht="15" x14ac:dyDescent="0.25">
      <c r="A20" s="205"/>
      <c r="B20" s="17" t="s">
        <v>8</v>
      </c>
      <c r="C20" s="32"/>
      <c r="D20" s="42"/>
      <c r="E20" s="67"/>
      <c r="F20" s="52"/>
      <c r="G20" s="67"/>
      <c r="H20" s="56"/>
      <c r="I20" s="67"/>
      <c r="J20" s="52"/>
      <c r="K20" s="54"/>
      <c r="L20" s="43"/>
      <c r="M20" s="45"/>
      <c r="N20" s="43"/>
      <c r="O20" s="45"/>
      <c r="P20" s="43"/>
      <c r="Q20" s="45"/>
      <c r="R20" s="43"/>
      <c r="T20" s="64"/>
      <c r="U20" s="64"/>
      <c r="V20" s="64"/>
    </row>
    <row r="21" spans="1:22" s="2" customFormat="1" ht="15" x14ac:dyDescent="0.25">
      <c r="A21" s="181" t="s">
        <v>213</v>
      </c>
      <c r="B21" s="13" t="s">
        <v>214</v>
      </c>
      <c r="C21" s="35">
        <v>70</v>
      </c>
      <c r="D21" s="28">
        <v>80</v>
      </c>
      <c r="E21" s="45">
        <f>0.74/100*70</f>
        <v>0.51800000000000002</v>
      </c>
      <c r="F21" s="43">
        <f>0.74/100*80</f>
        <v>0.59200000000000008</v>
      </c>
      <c r="G21" s="45">
        <f>0</f>
        <v>0</v>
      </c>
      <c r="H21" s="50">
        <v>0</v>
      </c>
      <c r="I21" s="45">
        <f>4.99/100*70</f>
        <v>3.4929999999999999</v>
      </c>
      <c r="J21" s="43">
        <f>4.99/100*80</f>
        <v>3.992</v>
      </c>
      <c r="K21" s="54">
        <v>3.54</v>
      </c>
      <c r="L21" s="43">
        <v>4.04</v>
      </c>
      <c r="M21" s="45">
        <f>2.33/100*70</f>
        <v>1.631</v>
      </c>
      <c r="N21" s="43">
        <f>2.33/100*80</f>
        <v>1.8640000000000001</v>
      </c>
      <c r="O21" s="45">
        <f>57/100*70</f>
        <v>39.9</v>
      </c>
      <c r="P21" s="43">
        <f>57/100*80</f>
        <v>45.599999999999994</v>
      </c>
      <c r="Q21" s="45">
        <f>9.31/100*70</f>
        <v>6.5170000000000003</v>
      </c>
      <c r="R21" s="43">
        <f>9.31/100*80</f>
        <v>7.4480000000000004</v>
      </c>
      <c r="T21" s="64"/>
      <c r="U21" s="64"/>
      <c r="V21" s="64"/>
    </row>
    <row r="22" spans="1:22" s="2" customFormat="1" ht="15" x14ac:dyDescent="0.25">
      <c r="A22" s="178" t="s">
        <v>315</v>
      </c>
      <c r="B22" s="13" t="s">
        <v>316</v>
      </c>
      <c r="C22" s="35">
        <v>250</v>
      </c>
      <c r="D22" s="28">
        <v>350</v>
      </c>
      <c r="E22" s="45">
        <v>8.5399999999999991</v>
      </c>
      <c r="F22" s="43">
        <f>8.54/250*350</f>
        <v>11.955999999999998</v>
      </c>
      <c r="G22" s="45">
        <f>0.05*250/300</f>
        <v>4.1666666666666664E-2</v>
      </c>
      <c r="H22" s="50">
        <f>0.05*350/300</f>
        <v>5.8333333333333334E-2</v>
      </c>
      <c r="I22" s="45">
        <v>2.65</v>
      </c>
      <c r="J22" s="43">
        <f>2.65/250*350</f>
        <v>3.71</v>
      </c>
      <c r="K22" s="54">
        <f>0.41*250/300</f>
        <v>0.34166666666666667</v>
      </c>
      <c r="L22" s="43">
        <f>0.41*350/300</f>
        <v>0.47833333333333333</v>
      </c>
      <c r="M22" s="45">
        <v>12.28</v>
      </c>
      <c r="N22" s="43">
        <f>12.28/250*350</f>
        <v>17.192</v>
      </c>
      <c r="O22" s="45">
        <f>53.5/100*250</f>
        <v>133.75</v>
      </c>
      <c r="P22" s="43">
        <f>53.5/100*350</f>
        <v>187.25</v>
      </c>
      <c r="Q22" s="45">
        <v>6.69</v>
      </c>
      <c r="R22" s="43">
        <f>6.69/250*350</f>
        <v>9.3660000000000014</v>
      </c>
      <c r="T22" s="64"/>
      <c r="U22" s="64"/>
      <c r="V22" s="64"/>
    </row>
    <row r="23" spans="1:22" s="2" customFormat="1" ht="15" x14ac:dyDescent="0.25">
      <c r="A23" s="178" t="s">
        <v>226</v>
      </c>
      <c r="B23" s="14" t="s">
        <v>227</v>
      </c>
      <c r="C23" s="35">
        <v>220</v>
      </c>
      <c r="D23" s="28">
        <v>250</v>
      </c>
      <c r="E23" s="72">
        <v>21.05</v>
      </c>
      <c r="F23" s="71">
        <v>23.92</v>
      </c>
      <c r="G23" s="72">
        <f>14.32*110/105</f>
        <v>15.001904761904763</v>
      </c>
      <c r="H23" s="73">
        <f>14.32*130/105</f>
        <v>17.729523809523812</v>
      </c>
      <c r="I23" s="72">
        <v>19.2</v>
      </c>
      <c r="J23" s="71">
        <v>21.81</v>
      </c>
      <c r="K23" s="74">
        <f>0.14*110/105</f>
        <v>0.1466666666666667</v>
      </c>
      <c r="L23" s="73">
        <f>0.14*130/105</f>
        <v>0.17333333333333337</v>
      </c>
      <c r="M23" s="72">
        <v>36.229999999999997</v>
      </c>
      <c r="N23" s="71">
        <v>41.18</v>
      </c>
      <c r="O23" s="72">
        <v>402.16</v>
      </c>
      <c r="P23" s="71">
        <v>457</v>
      </c>
      <c r="Q23" s="45">
        <v>1.63</v>
      </c>
      <c r="R23" s="43">
        <v>1.85</v>
      </c>
      <c r="T23" s="64"/>
      <c r="U23" s="64"/>
      <c r="V23" s="64"/>
    </row>
    <row r="24" spans="1:22" s="2" customFormat="1" ht="15" x14ac:dyDescent="0.25">
      <c r="A24" s="178" t="s">
        <v>228</v>
      </c>
      <c r="B24" s="14" t="s">
        <v>229</v>
      </c>
      <c r="C24" s="35">
        <v>200</v>
      </c>
      <c r="D24" s="19">
        <v>200</v>
      </c>
      <c r="E24" s="45">
        <v>0.13</v>
      </c>
      <c r="F24" s="43">
        <v>0.13</v>
      </c>
      <c r="G24" s="45">
        <v>0</v>
      </c>
      <c r="H24" s="50">
        <v>0</v>
      </c>
      <c r="I24" s="45">
        <v>0.05</v>
      </c>
      <c r="J24" s="43">
        <v>0.05</v>
      </c>
      <c r="K24" s="54">
        <v>0</v>
      </c>
      <c r="L24" s="43">
        <v>0</v>
      </c>
      <c r="M24" s="45">
        <v>18.239999999999998</v>
      </c>
      <c r="N24" s="43">
        <v>18.239999999999998</v>
      </c>
      <c r="O24" s="45">
        <v>74</v>
      </c>
      <c r="P24" s="43">
        <v>74</v>
      </c>
      <c r="Q24" s="45">
        <v>0.55000000000000004</v>
      </c>
      <c r="R24" s="43">
        <v>0.55000000000000004</v>
      </c>
      <c r="T24" s="64"/>
      <c r="U24" s="64"/>
      <c r="V24" s="64"/>
    </row>
    <row r="25" spans="1:22" s="24" customFormat="1" ht="15" x14ac:dyDescent="0.25">
      <c r="A25" s="93"/>
      <c r="B25" s="14" t="s">
        <v>9</v>
      </c>
      <c r="C25" s="35">
        <v>50</v>
      </c>
      <c r="D25" s="28">
        <v>80</v>
      </c>
      <c r="E25" s="45">
        <f>6.6/100*50</f>
        <v>3.3000000000000003</v>
      </c>
      <c r="F25" s="43">
        <f>6.6/100*80</f>
        <v>5.28</v>
      </c>
      <c r="G25" s="54">
        <v>0</v>
      </c>
      <c r="H25" s="50">
        <f>D25*0</f>
        <v>0</v>
      </c>
      <c r="I25" s="45">
        <f>1.2/100*50</f>
        <v>0.6</v>
      </c>
      <c r="J25" s="43">
        <f>1.2/100*80</f>
        <v>0.96</v>
      </c>
      <c r="K25" s="54">
        <v>0</v>
      </c>
      <c r="L25" s="50">
        <v>0</v>
      </c>
      <c r="M25" s="45">
        <f>33.4/100*50</f>
        <v>16.7</v>
      </c>
      <c r="N25" s="43">
        <f>33.4/100*80</f>
        <v>26.72</v>
      </c>
      <c r="O25" s="54">
        <f>174/100*50</f>
        <v>87</v>
      </c>
      <c r="P25" s="50">
        <f>174/100*80</f>
        <v>139.19999999999999</v>
      </c>
      <c r="Q25" s="45">
        <v>0</v>
      </c>
      <c r="R25" s="43">
        <v>0</v>
      </c>
      <c r="S25" s="50"/>
      <c r="T25" s="257"/>
      <c r="U25" s="257"/>
      <c r="V25" s="257"/>
    </row>
    <row r="26" spans="1:22" s="2" customFormat="1" ht="15" x14ac:dyDescent="0.25">
      <c r="A26" s="93"/>
      <c r="B26" s="14" t="s">
        <v>35</v>
      </c>
      <c r="C26" s="35">
        <v>50</v>
      </c>
      <c r="D26" s="28">
        <v>100</v>
      </c>
      <c r="E26" s="45">
        <f>7.7/100*50</f>
        <v>3.85</v>
      </c>
      <c r="F26" s="43">
        <v>7.7</v>
      </c>
      <c r="G26" s="54">
        <v>0</v>
      </c>
      <c r="H26" s="50">
        <v>0</v>
      </c>
      <c r="I26" s="45">
        <f>3/100*50</f>
        <v>1.5</v>
      </c>
      <c r="J26" s="43">
        <v>3</v>
      </c>
      <c r="K26" s="54">
        <v>0</v>
      </c>
      <c r="L26" s="50">
        <v>0</v>
      </c>
      <c r="M26" s="45">
        <f>50.1/100*50</f>
        <v>25.05</v>
      </c>
      <c r="N26" s="43">
        <v>50.1</v>
      </c>
      <c r="O26" s="54">
        <f>259/100*50</f>
        <v>129.5</v>
      </c>
      <c r="P26" s="50">
        <v>259</v>
      </c>
      <c r="Q26" s="45">
        <v>0</v>
      </c>
      <c r="R26" s="43">
        <v>0</v>
      </c>
      <c r="S26" s="50"/>
      <c r="T26" s="64"/>
      <c r="U26" s="64"/>
      <c r="V26" s="64"/>
    </row>
    <row r="27" spans="1:22" s="2" customFormat="1" ht="15" x14ac:dyDescent="0.25">
      <c r="A27" s="178"/>
      <c r="B27" s="184" t="s">
        <v>57</v>
      </c>
      <c r="C27" s="35">
        <v>200</v>
      </c>
      <c r="D27" s="28">
        <v>200</v>
      </c>
      <c r="E27" s="45">
        <f>0.26*2</f>
        <v>0.52</v>
      </c>
      <c r="F27" s="43">
        <v>0.52</v>
      </c>
      <c r="G27" s="54">
        <v>0</v>
      </c>
      <c r="H27" s="43">
        <v>0</v>
      </c>
      <c r="I27" s="45">
        <f>0.17*2</f>
        <v>0.34</v>
      </c>
      <c r="J27" s="50">
        <v>0.34</v>
      </c>
      <c r="K27" s="54">
        <v>0.6</v>
      </c>
      <c r="L27" s="50">
        <f>0.3/100*250</f>
        <v>0.75</v>
      </c>
      <c r="M27" s="45">
        <f>13.81*2</f>
        <v>27.62</v>
      </c>
      <c r="N27" s="43">
        <v>27.62</v>
      </c>
      <c r="O27" s="45">
        <f>47*2</f>
        <v>94</v>
      </c>
      <c r="P27" s="43">
        <v>94</v>
      </c>
      <c r="Q27" s="45">
        <f>13*2</f>
        <v>26</v>
      </c>
      <c r="R27" s="43">
        <v>26</v>
      </c>
      <c r="T27" s="64"/>
      <c r="U27" s="64"/>
      <c r="V27" s="64"/>
    </row>
    <row r="28" spans="1:22" s="24" customFormat="1" ht="15" x14ac:dyDescent="0.25">
      <c r="A28" s="204"/>
      <c r="B28" s="23" t="s">
        <v>7</v>
      </c>
      <c r="C28" s="36">
        <f>C21+C22+C23+C24+C25+C26+C27</f>
        <v>1040</v>
      </c>
      <c r="D28" s="109">
        <f>D21+D22+D23+D24+D25+D26+D27</f>
        <v>1260</v>
      </c>
      <c r="E28" s="46">
        <f t="shared" ref="E28:R28" si="1">E21+E22+E23+E24+E25+E26+E27</f>
        <v>37.908000000000001</v>
      </c>
      <c r="F28" s="51">
        <f t="shared" si="1"/>
        <v>50.098000000000013</v>
      </c>
      <c r="G28" s="46">
        <f t="shared" si="1"/>
        <v>15.043571428571429</v>
      </c>
      <c r="H28" s="46">
        <f t="shared" si="1"/>
        <v>17.787857142857145</v>
      </c>
      <c r="I28" s="46">
        <f t="shared" si="1"/>
        <v>27.833000000000002</v>
      </c>
      <c r="J28" s="51">
        <f t="shared" si="1"/>
        <v>33.862000000000009</v>
      </c>
      <c r="K28" s="46">
        <f t="shared" si="1"/>
        <v>4.628333333333333</v>
      </c>
      <c r="L28" s="46">
        <f t="shared" si="1"/>
        <v>5.4416666666666673</v>
      </c>
      <c r="M28" s="46">
        <f t="shared" si="1"/>
        <v>137.751</v>
      </c>
      <c r="N28" s="51">
        <f t="shared" si="1"/>
        <v>182.916</v>
      </c>
      <c r="O28" s="46">
        <f t="shared" si="1"/>
        <v>960.31000000000006</v>
      </c>
      <c r="P28" s="51">
        <f t="shared" si="1"/>
        <v>1256.05</v>
      </c>
      <c r="Q28" s="46">
        <f t="shared" si="1"/>
        <v>41.387</v>
      </c>
      <c r="R28" s="51">
        <f t="shared" si="1"/>
        <v>45.213999999999999</v>
      </c>
      <c r="T28" s="258">
        <f>O28/O45*100</f>
        <v>34.504478025946177</v>
      </c>
      <c r="U28" s="258"/>
      <c r="V28" s="258">
        <f>P28/P45*100</f>
        <v>37.90424429157946</v>
      </c>
    </row>
    <row r="29" spans="1:22" s="2" customFormat="1" ht="15" x14ac:dyDescent="0.25">
      <c r="A29" s="205"/>
      <c r="B29" s="17" t="s">
        <v>10</v>
      </c>
      <c r="C29" s="35"/>
      <c r="D29" s="28"/>
      <c r="E29" s="35"/>
      <c r="F29" s="28"/>
      <c r="G29" s="35"/>
      <c r="H29" s="19"/>
      <c r="I29" s="35"/>
      <c r="J29" s="28"/>
      <c r="K29" s="54"/>
      <c r="L29" s="43"/>
      <c r="M29" s="45"/>
      <c r="N29" s="43"/>
      <c r="O29" s="45"/>
      <c r="P29" s="43"/>
      <c r="Q29" s="45"/>
      <c r="R29" s="43"/>
      <c r="T29" s="64"/>
      <c r="U29" s="64"/>
      <c r="V29" s="64"/>
    </row>
    <row r="30" spans="1:22" s="2" customFormat="1" ht="15" x14ac:dyDescent="0.25">
      <c r="A30" s="178"/>
      <c r="B30" s="14" t="s">
        <v>11</v>
      </c>
      <c r="C30" s="91" t="str">
        <f>"200"</f>
        <v>200</v>
      </c>
      <c r="D30" s="106">
        <v>200</v>
      </c>
      <c r="E30" s="50">
        <f>0.7*2</f>
        <v>1.4</v>
      </c>
      <c r="F30" s="97">
        <v>1.4</v>
      </c>
      <c r="G30" s="90">
        <v>0</v>
      </c>
      <c r="H30" s="113">
        <v>0</v>
      </c>
      <c r="I30" s="90">
        <f>0.1*2</f>
        <v>0.2</v>
      </c>
      <c r="J30" s="97">
        <v>0.2</v>
      </c>
      <c r="K30" s="50">
        <v>0</v>
      </c>
      <c r="L30" s="97">
        <v>0</v>
      </c>
      <c r="M30" s="90">
        <f>13.2*2</f>
        <v>26.4</v>
      </c>
      <c r="N30" s="97">
        <v>26.4</v>
      </c>
      <c r="O30" s="90">
        <f>60*2</f>
        <v>120</v>
      </c>
      <c r="P30" s="97">
        <v>120</v>
      </c>
      <c r="Q30" s="45">
        <f>40*2</f>
        <v>80</v>
      </c>
      <c r="R30" s="43">
        <v>80</v>
      </c>
      <c r="T30" s="64"/>
      <c r="U30" s="64"/>
      <c r="V30" s="64"/>
    </row>
    <row r="31" spans="1:22" s="2" customFormat="1" ht="15" x14ac:dyDescent="0.25">
      <c r="A31" s="178"/>
      <c r="B31" s="14" t="s">
        <v>58</v>
      </c>
      <c r="C31" s="91">
        <v>90</v>
      </c>
      <c r="D31" s="106">
        <v>90</v>
      </c>
      <c r="E31" s="50">
        <f>9.23*90/75</f>
        <v>11.076000000000001</v>
      </c>
      <c r="F31" s="97">
        <v>11.08</v>
      </c>
      <c r="G31" s="90">
        <f>6.07*90/75</f>
        <v>7.2840000000000007</v>
      </c>
      <c r="H31" s="113">
        <v>7.28</v>
      </c>
      <c r="I31" s="90">
        <f>3.04*90/75</f>
        <v>3.6480000000000001</v>
      </c>
      <c r="J31" s="97">
        <v>3.65</v>
      </c>
      <c r="K31" s="50">
        <f>0.52*90/75</f>
        <v>0.62400000000000011</v>
      </c>
      <c r="L31" s="97">
        <v>0.62</v>
      </c>
      <c r="M31" s="90">
        <f>27.97*90/75</f>
        <v>33.563999999999993</v>
      </c>
      <c r="N31" s="97">
        <v>33.56</v>
      </c>
      <c r="O31" s="90">
        <f>177.33*90/75</f>
        <v>212.79600000000002</v>
      </c>
      <c r="P31" s="104">
        <v>212.8</v>
      </c>
      <c r="Q31" s="45">
        <v>0</v>
      </c>
      <c r="R31" s="43">
        <v>0</v>
      </c>
      <c r="T31" s="64"/>
      <c r="U31" s="64"/>
      <c r="V31" s="64"/>
    </row>
    <row r="32" spans="1:22" s="24" customFormat="1" ht="15" x14ac:dyDescent="0.25">
      <c r="A32" s="204"/>
      <c r="B32" s="23" t="s">
        <v>7</v>
      </c>
      <c r="C32" s="36">
        <v>290</v>
      </c>
      <c r="D32" s="48">
        <v>290</v>
      </c>
      <c r="E32" s="46">
        <f t="shared" ref="E32:R32" si="2">SUM(E30:E31)</f>
        <v>12.476000000000001</v>
      </c>
      <c r="F32" s="44">
        <f t="shared" si="2"/>
        <v>12.48</v>
      </c>
      <c r="G32" s="46">
        <f t="shared" si="2"/>
        <v>7.2840000000000007</v>
      </c>
      <c r="H32" s="62">
        <f t="shared" si="2"/>
        <v>7.28</v>
      </c>
      <c r="I32" s="46">
        <f t="shared" si="2"/>
        <v>3.8480000000000003</v>
      </c>
      <c r="J32" s="44">
        <f t="shared" si="2"/>
        <v>3.85</v>
      </c>
      <c r="K32" s="51">
        <f t="shared" si="2"/>
        <v>0.62400000000000011</v>
      </c>
      <c r="L32" s="44">
        <f t="shared" si="2"/>
        <v>0.62</v>
      </c>
      <c r="M32" s="46">
        <f t="shared" si="2"/>
        <v>59.963999999999992</v>
      </c>
      <c r="N32" s="44">
        <f t="shared" si="2"/>
        <v>59.96</v>
      </c>
      <c r="O32" s="46">
        <f t="shared" si="2"/>
        <v>332.79600000000005</v>
      </c>
      <c r="P32" s="44">
        <f t="shared" si="2"/>
        <v>332.8</v>
      </c>
      <c r="Q32" s="46">
        <f t="shared" si="2"/>
        <v>80</v>
      </c>
      <c r="R32" s="44">
        <f t="shared" si="2"/>
        <v>80</v>
      </c>
      <c r="T32" s="258">
        <f>O32/O45*100</f>
        <v>11.957547322346725</v>
      </c>
      <c r="U32" s="258"/>
      <c r="V32" s="258">
        <f>P32/P45*100</f>
        <v>10.043017794066831</v>
      </c>
    </row>
    <row r="33" spans="1:66" s="2" customFormat="1" ht="15" x14ac:dyDescent="0.25">
      <c r="A33" s="205"/>
      <c r="B33" s="17" t="s">
        <v>12</v>
      </c>
      <c r="C33" s="35"/>
      <c r="D33" s="28"/>
      <c r="E33" s="35"/>
      <c r="F33" s="28"/>
      <c r="G33" s="35"/>
      <c r="H33" s="19"/>
      <c r="I33" s="35"/>
      <c r="J33" s="28"/>
      <c r="K33" s="54"/>
      <c r="L33" s="43"/>
      <c r="M33" s="45"/>
      <c r="N33" s="43"/>
      <c r="O33" s="45"/>
      <c r="P33" s="43"/>
      <c r="Q33" s="45"/>
      <c r="R33" s="43"/>
      <c r="T33" s="64"/>
      <c r="U33" s="64"/>
      <c r="V33" s="64"/>
    </row>
    <row r="34" spans="1:66" s="2" customFormat="1" ht="15" x14ac:dyDescent="0.25">
      <c r="A34" s="178" t="s">
        <v>309</v>
      </c>
      <c r="B34" s="14" t="s">
        <v>310</v>
      </c>
      <c r="C34" s="35">
        <v>50</v>
      </c>
      <c r="D34" s="28">
        <v>50</v>
      </c>
      <c r="E34" s="45">
        <f>0.24/30*50</f>
        <v>0.4</v>
      </c>
      <c r="F34" s="43">
        <v>0.4</v>
      </c>
      <c r="G34" s="45"/>
      <c r="H34" s="50"/>
      <c r="I34" s="45">
        <f>0.03/30*50</f>
        <v>0.05</v>
      </c>
      <c r="J34" s="43">
        <v>0.05</v>
      </c>
      <c r="K34" s="54"/>
      <c r="L34" s="43"/>
      <c r="M34" s="45">
        <f>0.51/30*50</f>
        <v>0.85000000000000009</v>
      </c>
      <c r="N34" s="43">
        <v>0.85</v>
      </c>
      <c r="O34" s="45">
        <f>11/100*50</f>
        <v>5.5</v>
      </c>
      <c r="P34" s="43">
        <v>5.5</v>
      </c>
      <c r="Q34" s="45">
        <f>1.5/30*50</f>
        <v>2.5</v>
      </c>
      <c r="R34" s="52">
        <v>2.5</v>
      </c>
      <c r="BL34" s="64"/>
      <c r="BM34" s="64"/>
      <c r="BN34" s="64"/>
    </row>
    <row r="35" spans="1:66" s="2" customFormat="1" ht="17.25" customHeight="1" x14ac:dyDescent="0.25">
      <c r="A35" s="178" t="s">
        <v>230</v>
      </c>
      <c r="B35" s="14" t="s">
        <v>231</v>
      </c>
      <c r="C35" s="35">
        <v>90</v>
      </c>
      <c r="D35" s="28">
        <v>100</v>
      </c>
      <c r="E35" s="45">
        <f>15.12/100*90</f>
        <v>13.608000000000001</v>
      </c>
      <c r="F35" s="50">
        <v>15.12</v>
      </c>
      <c r="G35" s="45">
        <f>12.12*110/100</f>
        <v>13.331999999999999</v>
      </c>
      <c r="H35" s="50">
        <f>12.12*130/100</f>
        <v>15.755999999999998</v>
      </c>
      <c r="I35" s="45">
        <f>15.99/100*90</f>
        <v>14.391000000000002</v>
      </c>
      <c r="J35" s="43">
        <v>15.99</v>
      </c>
      <c r="K35" s="54">
        <f>2.05*110/100</f>
        <v>2.2549999999999999</v>
      </c>
      <c r="L35" s="43">
        <f>2.05*130/100</f>
        <v>2.665</v>
      </c>
      <c r="M35" s="45">
        <f>7.5/100*90</f>
        <v>6.75</v>
      </c>
      <c r="N35" s="43">
        <v>7.5</v>
      </c>
      <c r="O35" s="45">
        <f>234/100*90</f>
        <v>210.6</v>
      </c>
      <c r="P35" s="43">
        <v>234</v>
      </c>
      <c r="Q35" s="45">
        <f>0.14/100*90</f>
        <v>0.12600000000000003</v>
      </c>
      <c r="R35" s="43">
        <v>0.14000000000000001</v>
      </c>
      <c r="T35" s="64"/>
      <c r="U35" s="64"/>
      <c r="V35" s="64"/>
    </row>
    <row r="36" spans="1:66" s="2" customFormat="1" ht="15" x14ac:dyDescent="0.25">
      <c r="A36" s="93" t="s">
        <v>301</v>
      </c>
      <c r="B36" s="14" t="s">
        <v>302</v>
      </c>
      <c r="C36" s="35">
        <v>220</v>
      </c>
      <c r="D36" s="28">
        <v>250</v>
      </c>
      <c r="E36" s="45">
        <v>5.28</v>
      </c>
      <c r="F36" s="43">
        <v>6</v>
      </c>
      <c r="G36" s="54">
        <f>C36*0.07/200</f>
        <v>7.7000000000000013E-2</v>
      </c>
      <c r="H36" s="50">
        <f>D36*0.07/200</f>
        <v>8.7499999999999994E-2</v>
      </c>
      <c r="I36" s="45">
        <v>8.8699999999999992</v>
      </c>
      <c r="J36" s="43">
        <v>10.08</v>
      </c>
      <c r="K36" s="54">
        <v>0</v>
      </c>
      <c r="L36" s="50">
        <v>0</v>
      </c>
      <c r="M36" s="45">
        <v>24.01</v>
      </c>
      <c r="N36" s="43">
        <v>27.28</v>
      </c>
      <c r="O36" s="54">
        <v>196.53</v>
      </c>
      <c r="P36" s="50">
        <v>223.33</v>
      </c>
      <c r="Q36" s="45">
        <v>2.93</v>
      </c>
      <c r="R36" s="43">
        <v>3.33</v>
      </c>
      <c r="S36" s="50"/>
      <c r="T36" s="64"/>
      <c r="U36" s="64"/>
      <c r="V36" s="64"/>
    </row>
    <row r="37" spans="1:66" s="2" customFormat="1" ht="15" x14ac:dyDescent="0.25">
      <c r="A37" s="178" t="s">
        <v>150</v>
      </c>
      <c r="B37" s="14" t="s">
        <v>234</v>
      </c>
      <c r="C37" s="35">
        <v>200</v>
      </c>
      <c r="D37" s="28">
        <v>200</v>
      </c>
      <c r="E37" s="45">
        <v>5.75</v>
      </c>
      <c r="F37" s="43">
        <v>5.75</v>
      </c>
      <c r="G37" s="45">
        <v>0</v>
      </c>
      <c r="H37" s="50">
        <v>0</v>
      </c>
      <c r="I37" s="45">
        <v>5.94</v>
      </c>
      <c r="J37" s="43">
        <v>5.94</v>
      </c>
      <c r="K37" s="54">
        <v>0</v>
      </c>
      <c r="L37" s="43">
        <v>0</v>
      </c>
      <c r="M37" s="45">
        <v>9.02</v>
      </c>
      <c r="N37" s="43">
        <v>9.02</v>
      </c>
      <c r="O37" s="45">
        <v>113</v>
      </c>
      <c r="P37" s="43">
        <v>113</v>
      </c>
      <c r="Q37" s="45">
        <v>1.1000000000000001</v>
      </c>
      <c r="R37" s="43">
        <v>1.1000000000000001</v>
      </c>
      <c r="T37" s="64"/>
      <c r="U37" s="64"/>
      <c r="V37" s="64"/>
    </row>
    <row r="38" spans="1:66" s="2" customFormat="1" ht="15" x14ac:dyDescent="0.25">
      <c r="A38" s="93"/>
      <c r="B38" s="14" t="s">
        <v>35</v>
      </c>
      <c r="C38" s="35">
        <v>50</v>
      </c>
      <c r="D38" s="28">
        <v>50</v>
      </c>
      <c r="E38" s="45">
        <v>3.85</v>
      </c>
      <c r="F38" s="43">
        <v>3.85</v>
      </c>
      <c r="G38" s="54">
        <v>0</v>
      </c>
      <c r="H38" s="50">
        <v>0</v>
      </c>
      <c r="I38" s="45">
        <v>1.5</v>
      </c>
      <c r="J38" s="43">
        <v>1.5</v>
      </c>
      <c r="K38" s="54">
        <v>0.5</v>
      </c>
      <c r="L38" s="50">
        <v>0.5</v>
      </c>
      <c r="M38" s="45">
        <v>25.05</v>
      </c>
      <c r="N38" s="43">
        <v>25.05</v>
      </c>
      <c r="O38" s="54">
        <v>129.5</v>
      </c>
      <c r="P38" s="50">
        <v>129.5</v>
      </c>
      <c r="Q38" s="45">
        <v>0</v>
      </c>
      <c r="R38" s="43">
        <v>0</v>
      </c>
      <c r="S38" s="50"/>
      <c r="T38" s="64"/>
      <c r="U38" s="64"/>
      <c r="V38" s="64"/>
    </row>
    <row r="39" spans="1:66" s="2" customFormat="1" ht="15" x14ac:dyDescent="0.25">
      <c r="A39" s="93"/>
      <c r="B39" s="14" t="s">
        <v>13</v>
      </c>
      <c r="C39" s="35">
        <v>30</v>
      </c>
      <c r="D39" s="28">
        <v>40</v>
      </c>
      <c r="E39" s="45">
        <f>6.6/100*30</f>
        <v>1.98</v>
      </c>
      <c r="F39" s="43">
        <f>6.6/100*40</f>
        <v>2.64</v>
      </c>
      <c r="G39" s="54">
        <v>0</v>
      </c>
      <c r="H39" s="50">
        <f>D39*0</f>
        <v>0</v>
      </c>
      <c r="I39" s="45">
        <f>1.2/100*30</f>
        <v>0.36</v>
      </c>
      <c r="J39" s="43">
        <f>1.2/100*40</f>
        <v>0.48</v>
      </c>
      <c r="K39" s="54">
        <v>0</v>
      </c>
      <c r="L39" s="50">
        <v>0</v>
      </c>
      <c r="M39" s="45">
        <f>33.4/100*30</f>
        <v>10.02</v>
      </c>
      <c r="N39" s="43">
        <f>33.4/100*40</f>
        <v>13.36</v>
      </c>
      <c r="O39" s="54">
        <f>174/100*30</f>
        <v>52.2</v>
      </c>
      <c r="P39" s="50">
        <f>174/100*40</f>
        <v>69.599999999999994</v>
      </c>
      <c r="Q39" s="45">
        <v>0</v>
      </c>
      <c r="R39" s="43">
        <v>0</v>
      </c>
      <c r="S39" s="50"/>
      <c r="T39" s="64"/>
      <c r="U39" s="64"/>
      <c r="V39" s="64"/>
    </row>
    <row r="40" spans="1:66" s="24" customFormat="1" ht="15" x14ac:dyDescent="0.25">
      <c r="A40" s="204"/>
      <c r="B40" s="23" t="s">
        <v>7</v>
      </c>
      <c r="C40" s="36">
        <f>C35+C36+C37+C38+C39+C34</f>
        <v>640</v>
      </c>
      <c r="D40" s="48">
        <f>D35+D36+D37+D38+D39+D34</f>
        <v>690</v>
      </c>
      <c r="E40" s="46">
        <f>SUM(E34:E39)</f>
        <v>30.868000000000002</v>
      </c>
      <c r="F40" s="44">
        <f>SUM(F34:F39)</f>
        <v>33.76</v>
      </c>
      <c r="G40" s="46">
        <f t="shared" ref="G40:L40" si="3">SUM(G35:G39)</f>
        <v>13.408999999999999</v>
      </c>
      <c r="H40" s="62">
        <f t="shared" si="3"/>
        <v>15.843499999999999</v>
      </c>
      <c r="I40" s="46">
        <f>SUM(I34:I39)</f>
        <v>31.111000000000001</v>
      </c>
      <c r="J40" s="44">
        <f>SUM(J34:J39)</f>
        <v>34.039999999999992</v>
      </c>
      <c r="K40" s="51">
        <f t="shared" si="3"/>
        <v>2.7549999999999999</v>
      </c>
      <c r="L40" s="44">
        <f t="shared" si="3"/>
        <v>3.165</v>
      </c>
      <c r="M40" s="46">
        <f t="shared" ref="M40:R40" si="4">SUM(M34:M39)</f>
        <v>75.699999999999989</v>
      </c>
      <c r="N40" s="44">
        <f t="shared" si="4"/>
        <v>83.06</v>
      </c>
      <c r="O40" s="46">
        <f t="shared" si="4"/>
        <v>707.33</v>
      </c>
      <c r="P40" s="44">
        <f t="shared" si="4"/>
        <v>774.93000000000006</v>
      </c>
      <c r="Q40" s="46">
        <f t="shared" si="4"/>
        <v>6.6560000000000006</v>
      </c>
      <c r="R40" s="44">
        <f t="shared" si="4"/>
        <v>7.07</v>
      </c>
      <c r="T40" s="258">
        <f>(O40+O44)/O45*100</f>
        <v>29.769907866852837</v>
      </c>
      <c r="U40" s="258"/>
      <c r="V40" s="258">
        <f>(P40+P44)/P45*100</f>
        <v>28.152286914050411</v>
      </c>
    </row>
    <row r="41" spans="1:66" s="2" customFormat="1" ht="15" x14ac:dyDescent="0.25">
      <c r="A41" s="205"/>
      <c r="B41" s="17" t="s">
        <v>14</v>
      </c>
      <c r="C41" s="35"/>
      <c r="D41" s="28"/>
      <c r="E41" s="35"/>
      <c r="F41" s="28"/>
      <c r="G41" s="35"/>
      <c r="H41" s="19"/>
      <c r="I41" s="35"/>
      <c r="J41" s="28"/>
      <c r="K41" s="54"/>
      <c r="L41" s="43"/>
      <c r="M41" s="45"/>
      <c r="N41" s="43"/>
      <c r="O41" s="45"/>
      <c r="P41" s="43"/>
      <c r="Q41" s="45"/>
      <c r="R41" s="43"/>
      <c r="T41" s="64"/>
      <c r="U41" s="64"/>
      <c r="V41" s="64"/>
    </row>
    <row r="42" spans="1:66" s="2" customFormat="1" ht="15" x14ac:dyDescent="0.25">
      <c r="A42" s="178"/>
      <c r="B42" s="14" t="s">
        <v>294</v>
      </c>
      <c r="C42" s="35">
        <v>150</v>
      </c>
      <c r="D42" s="28">
        <v>180</v>
      </c>
      <c r="E42" s="45">
        <f>2.9/100*150</f>
        <v>4.3499999999999996</v>
      </c>
      <c r="F42" s="43">
        <f>2.9/100*180</f>
        <v>5.22</v>
      </c>
      <c r="G42" s="54">
        <v>5.8</v>
      </c>
      <c r="H42" s="50">
        <v>5.8</v>
      </c>
      <c r="I42" s="45">
        <f>3.2/100*150</f>
        <v>4.8</v>
      </c>
      <c r="J42" s="43">
        <f>3.2/100*180</f>
        <v>5.76</v>
      </c>
      <c r="K42" s="54">
        <v>0</v>
      </c>
      <c r="L42" s="50">
        <v>0</v>
      </c>
      <c r="M42" s="45">
        <f>4/100*150</f>
        <v>6</v>
      </c>
      <c r="N42" s="43">
        <f>4/100*180</f>
        <v>7.2</v>
      </c>
      <c r="O42" s="45">
        <f>53/100*150</f>
        <v>79.5</v>
      </c>
      <c r="P42" s="43">
        <f>53/100*180</f>
        <v>95.4</v>
      </c>
      <c r="Q42" s="45">
        <f>0.7/100*150</f>
        <v>1.0499999999999998</v>
      </c>
      <c r="R42" s="43">
        <f>0.7/100*180</f>
        <v>1.2599999999999998</v>
      </c>
      <c r="T42" s="64"/>
      <c r="U42" s="64"/>
      <c r="V42" s="64"/>
    </row>
    <row r="43" spans="1:66" s="2" customFormat="1" ht="15" x14ac:dyDescent="0.25">
      <c r="A43" s="203"/>
      <c r="B43" s="13" t="s">
        <v>37</v>
      </c>
      <c r="C43" s="35">
        <v>10</v>
      </c>
      <c r="D43" s="19">
        <v>15</v>
      </c>
      <c r="E43" s="72">
        <f>7.5/100*10</f>
        <v>0.75</v>
      </c>
      <c r="F43" s="71">
        <f>7.5/100*15</f>
        <v>1.125</v>
      </c>
      <c r="G43" s="74">
        <v>0.4</v>
      </c>
      <c r="H43" s="73">
        <v>0.4</v>
      </c>
      <c r="I43" s="72">
        <f>11.8/100*10</f>
        <v>1.1800000000000002</v>
      </c>
      <c r="J43" s="71">
        <f>11.8/100*15</f>
        <v>1.77</v>
      </c>
      <c r="K43" s="74">
        <v>0</v>
      </c>
      <c r="L43" s="73">
        <v>0</v>
      </c>
      <c r="M43" s="72">
        <f>74.9/100*10</f>
        <v>7.4900000000000011</v>
      </c>
      <c r="N43" s="71">
        <f>74.9/100*15</f>
        <v>11.235000000000001</v>
      </c>
      <c r="O43" s="72">
        <f>417.1/100*10</f>
        <v>41.71</v>
      </c>
      <c r="P43" s="71">
        <f>417.1/100*15</f>
        <v>62.565000000000005</v>
      </c>
      <c r="Q43" s="45">
        <v>0</v>
      </c>
      <c r="R43" s="43">
        <v>0</v>
      </c>
      <c r="T43" s="64"/>
      <c r="U43" s="64"/>
      <c r="V43" s="64"/>
      <c r="BM43" s="219"/>
      <c r="BN43" s="219"/>
    </row>
    <row r="44" spans="1:66" s="24" customFormat="1" ht="15" x14ac:dyDescent="0.25">
      <c r="A44" s="207"/>
      <c r="B44" s="23" t="s">
        <v>7</v>
      </c>
      <c r="C44" s="36">
        <f>C42+C43</f>
        <v>160</v>
      </c>
      <c r="D44" s="48">
        <f>D42+D43</f>
        <v>195</v>
      </c>
      <c r="E44" s="46">
        <f>SUM(E42:E43)</f>
        <v>5.0999999999999996</v>
      </c>
      <c r="F44" s="44">
        <f t="shared" ref="F44:P44" si="5">SUM(F42:F43)</f>
        <v>6.3449999999999998</v>
      </c>
      <c r="G44" s="46">
        <f t="shared" si="5"/>
        <v>6.2</v>
      </c>
      <c r="H44" s="62">
        <f t="shared" si="5"/>
        <v>6.2</v>
      </c>
      <c r="I44" s="46">
        <f t="shared" si="5"/>
        <v>5.98</v>
      </c>
      <c r="J44" s="44">
        <f t="shared" si="5"/>
        <v>7.5299999999999994</v>
      </c>
      <c r="K44" s="51">
        <f t="shared" si="5"/>
        <v>0</v>
      </c>
      <c r="L44" s="44">
        <f t="shared" si="5"/>
        <v>0</v>
      </c>
      <c r="M44" s="46">
        <f t="shared" si="5"/>
        <v>13.490000000000002</v>
      </c>
      <c r="N44" s="44">
        <f t="shared" si="5"/>
        <v>18.435000000000002</v>
      </c>
      <c r="O44" s="46">
        <f t="shared" si="5"/>
        <v>121.21000000000001</v>
      </c>
      <c r="P44" s="44">
        <f t="shared" si="5"/>
        <v>157.965</v>
      </c>
      <c r="Q44" s="46">
        <f t="shared" ref="Q44:R44" si="6">SUM(Q42:Q43)</f>
        <v>1.0499999999999998</v>
      </c>
      <c r="R44" s="44">
        <f t="shared" si="6"/>
        <v>1.2599999999999998</v>
      </c>
      <c r="T44" s="257"/>
      <c r="U44" s="257"/>
      <c r="V44" s="257"/>
    </row>
    <row r="45" spans="1:66" s="24" customFormat="1" thickBot="1" x14ac:dyDescent="0.3">
      <c r="A45" s="208"/>
      <c r="B45" s="25" t="s">
        <v>15</v>
      </c>
      <c r="C45" s="38">
        <f t="shared" ref="C45:R45" si="7">C19+C28+C32+C40+C44</f>
        <v>2555</v>
      </c>
      <c r="D45" s="29">
        <f t="shared" si="7"/>
        <v>2915</v>
      </c>
      <c r="E45" s="39">
        <f t="shared" si="7"/>
        <v>117.15699999999998</v>
      </c>
      <c r="F45" s="47">
        <f t="shared" si="7"/>
        <v>141.45300000000003</v>
      </c>
      <c r="G45" s="39">
        <f t="shared" si="7"/>
        <v>46.889904761904766</v>
      </c>
      <c r="H45" s="70">
        <f t="shared" si="7"/>
        <v>53.23469047619048</v>
      </c>
      <c r="I45" s="39">
        <f t="shared" si="7"/>
        <v>100.462</v>
      </c>
      <c r="J45" s="47">
        <f t="shared" si="7"/>
        <v>118.002</v>
      </c>
      <c r="K45" s="41">
        <f t="shared" si="7"/>
        <v>9.2139999999999986</v>
      </c>
      <c r="L45" s="47">
        <f t="shared" si="7"/>
        <v>10.558333333333334</v>
      </c>
      <c r="M45" s="39">
        <f t="shared" si="7"/>
        <v>350.16500000000002</v>
      </c>
      <c r="N45" s="47">
        <f t="shared" si="7"/>
        <v>416.43099999999998</v>
      </c>
      <c r="O45" s="39">
        <f t="shared" si="7"/>
        <v>2783.1460000000002</v>
      </c>
      <c r="P45" s="47">
        <f t="shared" si="7"/>
        <v>3313.7450000000008</v>
      </c>
      <c r="Q45" s="39">
        <f t="shared" si="7"/>
        <v>131.30800000000002</v>
      </c>
      <c r="R45" s="47">
        <f t="shared" si="7"/>
        <v>136.32399999999998</v>
      </c>
      <c r="T45" s="258">
        <f>T19+T28+T32+T40</f>
        <v>100</v>
      </c>
      <c r="U45" s="258"/>
      <c r="V45" s="258">
        <f>V19+V28+V32+V40</f>
        <v>99.999999999999972</v>
      </c>
    </row>
    <row r="46" spans="1:66" s="2" customFormat="1" ht="15" x14ac:dyDescent="0.25">
      <c r="C46" s="8"/>
      <c r="E46" s="64"/>
      <c r="F46" s="64"/>
      <c r="G46" s="64"/>
      <c r="H46" s="64"/>
      <c r="I46" s="64"/>
      <c r="J46" s="64"/>
      <c r="K46" s="63"/>
      <c r="L46" s="63"/>
      <c r="M46" s="63"/>
      <c r="N46" s="63"/>
      <c r="O46" s="63"/>
      <c r="P46" s="63"/>
      <c r="Q46" s="9"/>
      <c r="R46" s="9"/>
      <c r="T46" s="64"/>
      <c r="U46" s="64"/>
      <c r="V46" s="64"/>
    </row>
    <row r="47" spans="1:66" s="2" customFormat="1" ht="15" x14ac:dyDescent="0.25">
      <c r="B47" s="294" t="s">
        <v>106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T47" s="64"/>
      <c r="U47" s="64"/>
      <c r="V47" s="64"/>
    </row>
    <row r="48" spans="1:66" s="2" customFormat="1" ht="15" customHeight="1" x14ac:dyDescent="0.25">
      <c r="A48" s="64"/>
      <c r="B48" s="311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T48" s="64"/>
      <c r="U48" s="64"/>
      <c r="V48" s="64"/>
    </row>
    <row r="49" spans="1:22" s="2" customFormat="1" ht="15" x14ac:dyDescent="0.25">
      <c r="A49" s="135"/>
      <c r="B49" s="29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63"/>
      <c r="Q49" s="63"/>
      <c r="R49" s="63"/>
      <c r="T49" s="64"/>
      <c r="U49" s="64"/>
      <c r="V49" s="64"/>
    </row>
    <row r="50" spans="1:22" s="2" customFormat="1" ht="15" x14ac:dyDescent="0.25">
      <c r="A50" s="135"/>
      <c r="B50" s="29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63"/>
      <c r="P50" s="63"/>
      <c r="Q50" s="63"/>
      <c r="R50" s="63"/>
      <c r="T50" s="64"/>
      <c r="U50" s="64"/>
      <c r="V50" s="64"/>
    </row>
    <row r="51" spans="1:22" s="2" customFormat="1" ht="15" customHeight="1" x14ac:dyDescent="0.25">
      <c r="A51" s="135"/>
      <c r="B51" s="292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T51" s="64"/>
      <c r="U51" s="64"/>
      <c r="V51" s="64"/>
    </row>
    <row r="52" spans="1:22" s="2" customFormat="1" ht="15" x14ac:dyDescent="0.25">
      <c r="C52" s="8"/>
      <c r="E52" s="64"/>
      <c r="F52" s="64"/>
      <c r="G52" s="64"/>
      <c r="H52" s="64"/>
      <c r="I52" s="64"/>
      <c r="J52" s="64"/>
      <c r="K52" s="63"/>
      <c r="L52" s="63"/>
      <c r="M52" s="63"/>
      <c r="N52" s="63"/>
      <c r="O52" s="63"/>
      <c r="P52" s="63"/>
      <c r="T52" s="64"/>
      <c r="U52" s="64"/>
      <c r="V52" s="64"/>
    </row>
    <row r="53" spans="1:22" s="2" customFormat="1" ht="15" x14ac:dyDescent="0.25">
      <c r="C53" s="8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C54" s="8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C55" s="8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C56" s="8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C57" s="8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C58" s="8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C59" s="8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C60" s="8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C61" s="8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C62" s="8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C63" s="8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C64" s="8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T64" s="64"/>
      <c r="U64" s="64"/>
      <c r="V64" s="64"/>
    </row>
    <row r="65" spans="3:22" s="2" customFormat="1" ht="15" x14ac:dyDescent="0.25">
      <c r="C65" s="8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T65" s="64"/>
      <c r="U65" s="64"/>
      <c r="V65" s="64"/>
    </row>
    <row r="66" spans="3:22" s="2" customFormat="1" ht="15" x14ac:dyDescent="0.25">
      <c r="C66" s="8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T66" s="64"/>
      <c r="U66" s="64"/>
      <c r="V66" s="64"/>
    </row>
    <row r="67" spans="3:22" s="2" customFormat="1" ht="15" x14ac:dyDescent="0.25">
      <c r="C67" s="8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T67" s="64"/>
      <c r="U67" s="64"/>
      <c r="V67" s="64"/>
    </row>
    <row r="68" spans="3:22" s="2" customFormat="1" ht="15" x14ac:dyDescent="0.25">
      <c r="C68" s="8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T68" s="64"/>
      <c r="U68" s="64"/>
      <c r="V68" s="64"/>
    </row>
    <row r="69" spans="3:22" s="2" customFormat="1" ht="15" x14ac:dyDescent="0.25">
      <c r="C69" s="8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T69" s="64"/>
      <c r="U69" s="64"/>
      <c r="V69" s="64"/>
    </row>
    <row r="70" spans="3:22" s="2" customFormat="1" ht="15" x14ac:dyDescent="0.25">
      <c r="C70" s="8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T70" s="64"/>
      <c r="U70" s="64"/>
      <c r="V70" s="64"/>
    </row>
    <row r="71" spans="3:22" s="2" customFormat="1" ht="15" x14ac:dyDescent="0.25">
      <c r="C71" s="8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T71" s="64"/>
      <c r="U71" s="64"/>
      <c r="V71" s="64"/>
    </row>
    <row r="72" spans="3:22" s="2" customFormat="1" ht="15" x14ac:dyDescent="0.25">
      <c r="C72" s="8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T72" s="64"/>
      <c r="U72" s="64"/>
      <c r="V72" s="64"/>
    </row>
    <row r="73" spans="3:22" s="2" customFormat="1" ht="15" x14ac:dyDescent="0.25">
      <c r="C73" s="8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T73" s="64"/>
      <c r="U73" s="64"/>
      <c r="V73" s="64"/>
    </row>
    <row r="74" spans="3:22" s="2" customFormat="1" ht="15" x14ac:dyDescent="0.25">
      <c r="C74" s="8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T74" s="64"/>
      <c r="U74" s="64"/>
      <c r="V74" s="64"/>
    </row>
    <row r="75" spans="3:22" s="2" customFormat="1" ht="15" x14ac:dyDescent="0.25">
      <c r="C75" s="8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T75" s="64"/>
      <c r="U75" s="64"/>
      <c r="V75" s="64"/>
    </row>
    <row r="76" spans="3:22" s="2" customFormat="1" ht="15" x14ac:dyDescent="0.25">
      <c r="C76" s="8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T76" s="64"/>
      <c r="U76" s="64"/>
      <c r="V76" s="64"/>
    </row>
    <row r="77" spans="3:22" s="2" customFormat="1" ht="15" x14ac:dyDescent="0.25">
      <c r="C77" s="8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T77" s="64"/>
      <c r="U77" s="64"/>
      <c r="V77" s="64"/>
    </row>
    <row r="78" spans="3:22" s="2" customFormat="1" ht="15" x14ac:dyDescent="0.25">
      <c r="C78" s="8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T78" s="64"/>
      <c r="U78" s="64"/>
      <c r="V78" s="64"/>
    </row>
    <row r="79" spans="3:22" s="2" customFormat="1" ht="15" x14ac:dyDescent="0.25">
      <c r="C79" s="8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T79" s="64"/>
      <c r="U79" s="64"/>
      <c r="V79" s="64"/>
    </row>
    <row r="80" spans="3:22" s="2" customFormat="1" ht="15" x14ac:dyDescent="0.25">
      <c r="C80" s="8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T80" s="64"/>
      <c r="U80" s="64"/>
      <c r="V80" s="64"/>
    </row>
    <row r="81" spans="3:22" s="2" customFormat="1" ht="15" x14ac:dyDescent="0.25">
      <c r="C81" s="8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T81" s="64"/>
      <c r="U81" s="64"/>
      <c r="V81" s="64"/>
    </row>
    <row r="82" spans="3:22" s="2" customFormat="1" ht="15" x14ac:dyDescent="0.25">
      <c r="C82" s="8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T82" s="64"/>
      <c r="U82" s="64"/>
      <c r="V82" s="64"/>
    </row>
    <row r="83" spans="3:22" s="2" customFormat="1" ht="15" x14ac:dyDescent="0.25">
      <c r="C83" s="8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T83" s="64"/>
      <c r="U83" s="64"/>
      <c r="V83" s="64"/>
    </row>
    <row r="84" spans="3:22" s="2" customFormat="1" ht="15" x14ac:dyDescent="0.25">
      <c r="C84" s="8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T84" s="64"/>
      <c r="U84" s="64"/>
      <c r="V84" s="64"/>
    </row>
    <row r="85" spans="3:22" s="2" customFormat="1" ht="15" x14ac:dyDescent="0.25">
      <c r="C85" s="8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T85" s="64"/>
      <c r="U85" s="64"/>
      <c r="V85" s="64"/>
    </row>
    <row r="86" spans="3:22" s="2" customFormat="1" ht="15" x14ac:dyDescent="0.25">
      <c r="C86" s="8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T86" s="64"/>
      <c r="U86" s="64"/>
      <c r="V86" s="64"/>
    </row>
    <row r="87" spans="3:22" s="2" customFormat="1" ht="15" x14ac:dyDescent="0.25">
      <c r="C87" s="8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T87" s="64"/>
      <c r="U87" s="64"/>
      <c r="V87" s="64"/>
    </row>
    <row r="88" spans="3:22" s="2" customFormat="1" ht="15" x14ac:dyDescent="0.25">
      <c r="C88" s="8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T88" s="64"/>
      <c r="U88" s="64"/>
      <c r="V88" s="64"/>
    </row>
    <row r="89" spans="3:22" s="2" customFormat="1" ht="15" x14ac:dyDescent="0.25">
      <c r="C89" s="8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T89" s="64"/>
      <c r="U89" s="64"/>
      <c r="V89" s="64"/>
    </row>
    <row r="90" spans="3:22" s="2" customFormat="1" ht="15" x14ac:dyDescent="0.25">
      <c r="C90" s="8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T90" s="64"/>
      <c r="U90" s="64"/>
      <c r="V90" s="64"/>
    </row>
    <row r="91" spans="3:22" s="2" customFormat="1" ht="15" x14ac:dyDescent="0.25">
      <c r="C91" s="8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T91" s="64"/>
      <c r="U91" s="64"/>
      <c r="V91" s="64"/>
    </row>
    <row r="92" spans="3:22" s="2" customFormat="1" ht="15" x14ac:dyDescent="0.25">
      <c r="C92" s="8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T92" s="64"/>
      <c r="U92" s="64"/>
      <c r="V92" s="64"/>
    </row>
    <row r="93" spans="3:22" s="2" customFormat="1" ht="15" x14ac:dyDescent="0.25">
      <c r="C93" s="8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T93" s="64"/>
      <c r="U93" s="64"/>
      <c r="V93" s="64"/>
    </row>
    <row r="94" spans="3:22" s="2" customFormat="1" ht="15" x14ac:dyDescent="0.25">
      <c r="C94" s="8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T94" s="64"/>
      <c r="U94" s="64"/>
      <c r="V94" s="64"/>
    </row>
    <row r="95" spans="3:22" s="2" customFormat="1" ht="15" x14ac:dyDescent="0.25">
      <c r="C95" s="8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T95" s="64"/>
      <c r="U95" s="64"/>
      <c r="V95" s="64"/>
    </row>
    <row r="96" spans="3:22" s="2" customFormat="1" ht="15" x14ac:dyDescent="0.25">
      <c r="C96" s="8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T96" s="64"/>
      <c r="U96" s="64"/>
      <c r="V96" s="64"/>
    </row>
    <row r="97" spans="3:22" s="2" customFormat="1" ht="15" x14ac:dyDescent="0.25">
      <c r="C97" s="8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T97" s="64"/>
      <c r="U97" s="64"/>
      <c r="V97" s="64"/>
    </row>
    <row r="98" spans="3:22" s="2" customFormat="1" ht="15" x14ac:dyDescent="0.25">
      <c r="C98" s="8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T98" s="64"/>
      <c r="U98" s="64"/>
      <c r="V98" s="64"/>
    </row>
    <row r="99" spans="3:22" s="2" customFormat="1" ht="15" x14ac:dyDescent="0.25">
      <c r="C99" s="8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T99" s="64"/>
      <c r="U99" s="64"/>
      <c r="V99" s="64"/>
    </row>
    <row r="100" spans="3:22" s="2" customFormat="1" ht="15" x14ac:dyDescent="0.25">
      <c r="C100" s="8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3:22" s="2" customFormat="1" ht="15" x14ac:dyDescent="0.25">
      <c r="C101" s="8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3:22" s="2" customFormat="1" ht="15" x14ac:dyDescent="0.25">
      <c r="C102" s="8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3:22" s="2" customFormat="1" ht="15" x14ac:dyDescent="0.25">
      <c r="C103" s="8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3:22" s="2" customFormat="1" ht="15" x14ac:dyDescent="0.25">
      <c r="C104" s="8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3:22" s="2" customFormat="1" ht="15" x14ac:dyDescent="0.25">
      <c r="C105" s="8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3:22" s="2" customFormat="1" ht="15" x14ac:dyDescent="0.25">
      <c r="C106" s="8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3:22" s="2" customFormat="1" ht="15" x14ac:dyDescent="0.25">
      <c r="C107" s="8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3:22" s="2" customFormat="1" ht="15" x14ac:dyDescent="0.25">
      <c r="C108" s="8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3:22" s="2" customFormat="1" ht="15" x14ac:dyDescent="0.25">
      <c r="C109" s="8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3:22" s="2" customFormat="1" ht="15" x14ac:dyDescent="0.25">
      <c r="C110" s="8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3:22" s="2" customFormat="1" ht="15" x14ac:dyDescent="0.25">
      <c r="C111" s="8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3:22" s="2" customFormat="1" ht="15" x14ac:dyDescent="0.25">
      <c r="C112" s="8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3:22" s="2" customFormat="1" ht="15" x14ac:dyDescent="0.25">
      <c r="C113" s="8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3:22" s="2" customFormat="1" ht="15" x14ac:dyDescent="0.25">
      <c r="C114" s="8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3:22" s="2" customFormat="1" ht="15" x14ac:dyDescent="0.25">
      <c r="C115" s="8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3:22" s="2" customFormat="1" ht="15" x14ac:dyDescent="0.25">
      <c r="C116" s="8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3:22" s="2" customFormat="1" ht="15" x14ac:dyDescent="0.25">
      <c r="C117" s="8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3:22" s="2" customFormat="1" ht="15" x14ac:dyDescent="0.25">
      <c r="C118" s="8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3:22" s="2" customFormat="1" ht="15" x14ac:dyDescent="0.25">
      <c r="C119" s="8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3:22" s="2" customFormat="1" ht="15" x14ac:dyDescent="0.25">
      <c r="C120" s="8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3:22" s="2" customFormat="1" ht="15" x14ac:dyDescent="0.25">
      <c r="C121" s="8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3:22" s="2" customFormat="1" ht="15" x14ac:dyDescent="0.25">
      <c r="C122" s="8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3:22" s="2" customFormat="1" ht="15" x14ac:dyDescent="0.25">
      <c r="C123" s="8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3:22" s="2" customFormat="1" ht="15" x14ac:dyDescent="0.25">
      <c r="C124" s="8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3:22" s="2" customFormat="1" ht="15" x14ac:dyDescent="0.25">
      <c r="C125" s="8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3:22" s="2" customFormat="1" ht="15" x14ac:dyDescent="0.25">
      <c r="C126" s="8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3:22" s="2" customFormat="1" ht="15" x14ac:dyDescent="0.25">
      <c r="C127" s="8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3:22" s="2" customFormat="1" ht="15" x14ac:dyDescent="0.25">
      <c r="C128" s="8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3:22" s="2" customFormat="1" ht="15" x14ac:dyDescent="0.25">
      <c r="C129" s="8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3:22" s="2" customFormat="1" ht="15" x14ac:dyDescent="0.25">
      <c r="C130" s="8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3:22" s="2" customFormat="1" ht="15" x14ac:dyDescent="0.25">
      <c r="C131" s="8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3:22" s="2" customFormat="1" ht="15" x14ac:dyDescent="0.25">
      <c r="C132" s="8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3:22" s="2" customFormat="1" ht="15" x14ac:dyDescent="0.25">
      <c r="C133" s="8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3:22" s="2" customFormat="1" ht="15" x14ac:dyDescent="0.25">
      <c r="C134" s="8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3:22" s="2" customFormat="1" ht="15" x14ac:dyDescent="0.25">
      <c r="C135" s="8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3:22" s="2" customFormat="1" ht="15" x14ac:dyDescent="0.25">
      <c r="C136" s="8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3:22" s="2" customFormat="1" ht="15" x14ac:dyDescent="0.25">
      <c r="C137" s="8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3:22" s="2" customFormat="1" ht="15" x14ac:dyDescent="0.25">
      <c r="C138" s="8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3:22" s="2" customFormat="1" ht="15" x14ac:dyDescent="0.25">
      <c r="C139" s="8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3:22" s="2" customFormat="1" ht="15" x14ac:dyDescent="0.25">
      <c r="C140" s="8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3:22" s="2" customFormat="1" ht="15" x14ac:dyDescent="0.25">
      <c r="C141" s="8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3:22" s="2" customFormat="1" ht="15" x14ac:dyDescent="0.25">
      <c r="C142" s="8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3:22" s="2" customFormat="1" ht="15" x14ac:dyDescent="0.25">
      <c r="C143" s="8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3:22" s="2" customFormat="1" ht="15" x14ac:dyDescent="0.25">
      <c r="C144" s="8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3:22" s="2" customFormat="1" ht="15" x14ac:dyDescent="0.25">
      <c r="C145" s="8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3:22" s="2" customFormat="1" ht="15" x14ac:dyDescent="0.25">
      <c r="C146" s="8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3:22" s="2" customFormat="1" ht="15" x14ac:dyDescent="0.25">
      <c r="C147" s="8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3:22" s="2" customFormat="1" ht="15" x14ac:dyDescent="0.25">
      <c r="C148" s="8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3:22" s="2" customFormat="1" ht="15" x14ac:dyDescent="0.25">
      <c r="C149" s="8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3:22" s="2" customFormat="1" ht="15" x14ac:dyDescent="0.25">
      <c r="C150" s="8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3:22" s="2" customFormat="1" ht="15" x14ac:dyDescent="0.25">
      <c r="C151" s="8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3:22" s="2" customFormat="1" ht="15" x14ac:dyDescent="0.25">
      <c r="C152" s="8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3:22" s="2" customFormat="1" ht="15" x14ac:dyDescent="0.25">
      <c r="C153" s="8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3:22" s="2" customFormat="1" ht="15" x14ac:dyDescent="0.25">
      <c r="C154" s="8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3:22" s="2" customFormat="1" ht="15" x14ac:dyDescent="0.25">
      <c r="C155" s="8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3:22" s="2" customFormat="1" ht="15" x14ac:dyDescent="0.25">
      <c r="C156" s="8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3:22" s="2" customFormat="1" ht="15" x14ac:dyDescent="0.25">
      <c r="C157" s="8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3:22" s="2" customFormat="1" ht="15" x14ac:dyDescent="0.25">
      <c r="C158" s="8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3:22" s="2" customFormat="1" ht="15" x14ac:dyDescent="0.25">
      <c r="C159" s="8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3:22" s="2" customFormat="1" ht="15" x14ac:dyDescent="0.25">
      <c r="C160" s="8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3:22" s="2" customFormat="1" ht="15" x14ac:dyDescent="0.25">
      <c r="C161" s="8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3:22" s="2" customFormat="1" ht="15" x14ac:dyDescent="0.25">
      <c r="C162" s="8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3:22" s="2" customFormat="1" ht="15" x14ac:dyDescent="0.25">
      <c r="C163" s="8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3:22" s="2" customFormat="1" ht="15" x14ac:dyDescent="0.25">
      <c r="C164" s="8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3:22" s="2" customFormat="1" ht="15" x14ac:dyDescent="0.25">
      <c r="C165" s="8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3:22" s="2" customFormat="1" ht="15" x14ac:dyDescent="0.25">
      <c r="C166" s="8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3:22" s="2" customFormat="1" ht="15" x14ac:dyDescent="0.25">
      <c r="C167" s="8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3:22" s="2" customFormat="1" ht="15" x14ac:dyDescent="0.25">
      <c r="C168" s="8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3:22" s="2" customFormat="1" ht="15" x14ac:dyDescent="0.25">
      <c r="C169" s="8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3:22" s="2" customFormat="1" ht="15" x14ac:dyDescent="0.25">
      <c r="C170" s="8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3:22" s="2" customFormat="1" ht="15" x14ac:dyDescent="0.25">
      <c r="C171" s="8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3:22" s="2" customFormat="1" ht="15" x14ac:dyDescent="0.25">
      <c r="C172" s="8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3:22" s="2" customFormat="1" ht="15" x14ac:dyDescent="0.25">
      <c r="C173" s="8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3:22" s="2" customFormat="1" ht="15" x14ac:dyDescent="0.25">
      <c r="C174" s="8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3:22" s="2" customFormat="1" ht="15" x14ac:dyDescent="0.25">
      <c r="C175" s="8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3:22" s="2" customFormat="1" ht="15" x14ac:dyDescent="0.25">
      <c r="C176" s="8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3:22" s="2" customFormat="1" ht="15" x14ac:dyDescent="0.25">
      <c r="C177" s="8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3:22" s="2" customFormat="1" ht="15" x14ac:dyDescent="0.25">
      <c r="C178" s="8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3:22" s="2" customFormat="1" ht="15" x14ac:dyDescent="0.25">
      <c r="C179" s="8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3:22" s="2" customFormat="1" ht="15" x14ac:dyDescent="0.25">
      <c r="C180" s="8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3:22" s="2" customFormat="1" ht="15" x14ac:dyDescent="0.25">
      <c r="C181" s="8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3:22" s="2" customFormat="1" ht="15" x14ac:dyDescent="0.25">
      <c r="C182" s="8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3:22" s="2" customFormat="1" ht="15" x14ac:dyDescent="0.25">
      <c r="C183" s="8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3:22" s="2" customFormat="1" ht="15" x14ac:dyDescent="0.25">
      <c r="C184" s="8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3:22" s="2" customFormat="1" ht="15" x14ac:dyDescent="0.25">
      <c r="C185" s="8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3:22" s="2" customFormat="1" ht="15" x14ac:dyDescent="0.25">
      <c r="C186" s="8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3:22" s="2" customFormat="1" ht="15" x14ac:dyDescent="0.25">
      <c r="C187" s="8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3:22" s="2" customFormat="1" ht="15" x14ac:dyDescent="0.25">
      <c r="C188" s="8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3:22" s="2" customFormat="1" ht="15" x14ac:dyDescent="0.25">
      <c r="C189" s="8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3:22" s="2" customFormat="1" ht="15" x14ac:dyDescent="0.25">
      <c r="C190" s="8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3:22" s="2" customFormat="1" ht="15" x14ac:dyDescent="0.25">
      <c r="C191" s="8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3:22" s="2" customFormat="1" ht="15" x14ac:dyDescent="0.25">
      <c r="C192" s="8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3:22" s="2" customFormat="1" ht="15" x14ac:dyDescent="0.25">
      <c r="C193" s="8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3:22" s="2" customFormat="1" ht="15" x14ac:dyDescent="0.25">
      <c r="C194" s="8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3:22" s="2" customFormat="1" ht="15" x14ac:dyDescent="0.25">
      <c r="C195" s="8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3:22" s="2" customFormat="1" ht="15" x14ac:dyDescent="0.25">
      <c r="C196" s="8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3:22" s="2" customFormat="1" ht="15" x14ac:dyDescent="0.25">
      <c r="C197" s="8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3:22" s="2" customFormat="1" ht="15" x14ac:dyDescent="0.25">
      <c r="C198" s="8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3:22" s="2" customFormat="1" ht="15" x14ac:dyDescent="0.25">
      <c r="C199" s="8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3:22" s="2" customFormat="1" ht="15" x14ac:dyDescent="0.25">
      <c r="C200" s="8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3:22" s="2" customFormat="1" ht="15" x14ac:dyDescent="0.25">
      <c r="C201" s="8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3:22" s="2" customFormat="1" ht="15" x14ac:dyDescent="0.25">
      <c r="C202" s="8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3:22" s="2" customFormat="1" ht="15" x14ac:dyDescent="0.25">
      <c r="C203" s="8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3:22" s="2" customFormat="1" ht="15" x14ac:dyDescent="0.25">
      <c r="C204" s="8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3:22" s="2" customFormat="1" ht="15" x14ac:dyDescent="0.25">
      <c r="C205" s="8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3:22" s="2" customFormat="1" ht="15" x14ac:dyDescent="0.25">
      <c r="C206" s="8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3:22" s="2" customFormat="1" ht="15" x14ac:dyDescent="0.25">
      <c r="C207" s="8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3:22" s="2" customFormat="1" ht="15" x14ac:dyDescent="0.25">
      <c r="C208" s="8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3:22" s="2" customFormat="1" ht="15" x14ac:dyDescent="0.25">
      <c r="C209" s="8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3:22" s="2" customFormat="1" ht="15" x14ac:dyDescent="0.25">
      <c r="C210" s="8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3:22" s="2" customFormat="1" ht="15" x14ac:dyDescent="0.25">
      <c r="C211" s="8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3:22" s="2" customFormat="1" ht="15" x14ac:dyDescent="0.25">
      <c r="C212" s="8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3:22" s="2" customFormat="1" ht="15" x14ac:dyDescent="0.25">
      <c r="C213" s="8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3:22" s="2" customFormat="1" ht="15" x14ac:dyDescent="0.25">
      <c r="C214" s="8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3:22" s="2" customFormat="1" ht="15" x14ac:dyDescent="0.25">
      <c r="C215" s="8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3:22" s="2" customFormat="1" ht="15" x14ac:dyDescent="0.25">
      <c r="C216" s="8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3:22" s="2" customFormat="1" ht="15" x14ac:dyDescent="0.25">
      <c r="C217" s="8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3:22" s="2" customFormat="1" ht="15" x14ac:dyDescent="0.25">
      <c r="C218" s="8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3:22" s="2" customFormat="1" ht="15" x14ac:dyDescent="0.25">
      <c r="C219" s="8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3:22" s="2" customFormat="1" ht="15" x14ac:dyDescent="0.25">
      <c r="C220" s="8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3:22" s="2" customFormat="1" ht="15" x14ac:dyDescent="0.25">
      <c r="C221" s="8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3:22" s="2" customFormat="1" ht="15" x14ac:dyDescent="0.25">
      <c r="C222" s="8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3:22" s="2" customFormat="1" ht="15" x14ac:dyDescent="0.25">
      <c r="C223" s="8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3:22" s="2" customFormat="1" ht="15" x14ac:dyDescent="0.25">
      <c r="C224" s="8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3:22" s="2" customFormat="1" ht="15" x14ac:dyDescent="0.25">
      <c r="C225" s="8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3:22" s="2" customFormat="1" ht="15" x14ac:dyDescent="0.25">
      <c r="C226" s="8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3:22" s="2" customFormat="1" ht="15" x14ac:dyDescent="0.25">
      <c r="C227" s="8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3:22" s="2" customFormat="1" ht="15" x14ac:dyDescent="0.25">
      <c r="C228" s="8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3:22" s="2" customFormat="1" ht="15" x14ac:dyDescent="0.25">
      <c r="C229" s="8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3:22" s="2" customFormat="1" ht="15" x14ac:dyDescent="0.25">
      <c r="C230" s="8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3:22" s="2" customFormat="1" ht="15" x14ac:dyDescent="0.25">
      <c r="C231" s="8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3:22" s="2" customFormat="1" ht="15" x14ac:dyDescent="0.25">
      <c r="C232" s="8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3:22" s="2" customFormat="1" ht="15" x14ac:dyDescent="0.25">
      <c r="C233" s="8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3:22" s="2" customFormat="1" ht="15" x14ac:dyDescent="0.25">
      <c r="C234" s="8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3:22" s="2" customFormat="1" ht="15" x14ac:dyDescent="0.25">
      <c r="C235" s="8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3:22" s="2" customFormat="1" ht="15" x14ac:dyDescent="0.25">
      <c r="C236" s="8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3:22" s="2" customFormat="1" ht="15" x14ac:dyDescent="0.25">
      <c r="C237" s="8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3:22" s="2" customFormat="1" ht="15" x14ac:dyDescent="0.25">
      <c r="C238" s="8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3:22" s="2" customFormat="1" ht="15" x14ac:dyDescent="0.25">
      <c r="C239" s="8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3:22" s="2" customFormat="1" ht="15" x14ac:dyDescent="0.25">
      <c r="C240" s="8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3:22" s="2" customFormat="1" ht="15" x14ac:dyDescent="0.25">
      <c r="C241" s="8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3:22" s="2" customFormat="1" ht="15" x14ac:dyDescent="0.25">
      <c r="C242" s="8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3:22" s="2" customFormat="1" ht="15" x14ac:dyDescent="0.25">
      <c r="C243" s="8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3:22" s="2" customFormat="1" ht="15" x14ac:dyDescent="0.25">
      <c r="C244" s="8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3:22" s="2" customFormat="1" ht="15" x14ac:dyDescent="0.25">
      <c r="C245" s="8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3:22" s="2" customFormat="1" ht="15" x14ac:dyDescent="0.25">
      <c r="C246" s="8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3:22" s="2" customFormat="1" ht="15" x14ac:dyDescent="0.25">
      <c r="C247" s="8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3:22" s="2" customFormat="1" ht="15" x14ac:dyDescent="0.25">
      <c r="C248" s="8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3:22" s="2" customFormat="1" ht="15" x14ac:dyDescent="0.25">
      <c r="C249" s="8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3:22" s="2" customFormat="1" ht="15" x14ac:dyDescent="0.25">
      <c r="C250" s="8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3:22" s="2" customFormat="1" ht="15" x14ac:dyDescent="0.25">
      <c r="C251" s="8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3:22" s="2" customFormat="1" ht="15" x14ac:dyDescent="0.25">
      <c r="C252" s="8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3:22" s="2" customFormat="1" ht="15" x14ac:dyDescent="0.25">
      <c r="C253" s="8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3:22" s="2" customFormat="1" ht="15" x14ac:dyDescent="0.25">
      <c r="C254" s="8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3:22" s="2" customFormat="1" ht="15" x14ac:dyDescent="0.25">
      <c r="C255" s="8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3:22" s="2" customFormat="1" ht="15" x14ac:dyDescent="0.25">
      <c r="C256" s="8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3:22" s="2" customFormat="1" ht="15" x14ac:dyDescent="0.25">
      <c r="C257" s="8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3:22" s="2" customFormat="1" ht="15" x14ac:dyDescent="0.25">
      <c r="C258" s="8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3:22" s="2" customFormat="1" ht="15" x14ac:dyDescent="0.25">
      <c r="C259" s="8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3:22" s="2" customFormat="1" ht="15" x14ac:dyDescent="0.25">
      <c r="C260" s="8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3:22" s="2" customFormat="1" ht="15" x14ac:dyDescent="0.25">
      <c r="C261" s="8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3:22" s="2" customFormat="1" ht="15" x14ac:dyDescent="0.25">
      <c r="C262" s="8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3:22" s="2" customFormat="1" ht="15" x14ac:dyDescent="0.25">
      <c r="C263" s="8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3:22" s="2" customFormat="1" ht="15" x14ac:dyDescent="0.25">
      <c r="C264" s="8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3:22" s="2" customFormat="1" ht="15" x14ac:dyDescent="0.25">
      <c r="C265" s="8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3:22" s="2" customFormat="1" ht="15" x14ac:dyDescent="0.25">
      <c r="C266" s="8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3:22" s="2" customFormat="1" ht="15" x14ac:dyDescent="0.25">
      <c r="C267" s="8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3:22" s="2" customFormat="1" ht="15" x14ac:dyDescent="0.25">
      <c r="C268" s="8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3:22" s="2" customFormat="1" ht="15" x14ac:dyDescent="0.25">
      <c r="C269" s="8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3:22" s="2" customFormat="1" ht="15" x14ac:dyDescent="0.25">
      <c r="C270" s="8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3:22" s="2" customFormat="1" ht="15" x14ac:dyDescent="0.25">
      <c r="C271" s="8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3:22" s="2" customFormat="1" ht="15" x14ac:dyDescent="0.25">
      <c r="C272" s="8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3:22" s="2" customFormat="1" ht="15" x14ac:dyDescent="0.25">
      <c r="C273" s="8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3:22" s="2" customFormat="1" ht="15" x14ac:dyDescent="0.25">
      <c r="C274" s="8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3:22" s="2" customFormat="1" ht="15" x14ac:dyDescent="0.25">
      <c r="C275" s="8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3:22" s="2" customFormat="1" ht="15" x14ac:dyDescent="0.25">
      <c r="C276" s="8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3:22" s="2" customFormat="1" ht="15" x14ac:dyDescent="0.25">
      <c r="C277" s="8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3:22" s="2" customFormat="1" ht="15" x14ac:dyDescent="0.25">
      <c r="C278" s="8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3:22" s="2" customFormat="1" ht="15" x14ac:dyDescent="0.25">
      <c r="C279" s="8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3:22" s="2" customFormat="1" ht="15" x14ac:dyDescent="0.25">
      <c r="C280" s="8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3:22" s="2" customFormat="1" ht="15" x14ac:dyDescent="0.25">
      <c r="C281" s="8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3:22" s="2" customFormat="1" ht="15" x14ac:dyDescent="0.25">
      <c r="C282" s="8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3:22" s="2" customFormat="1" ht="15" x14ac:dyDescent="0.25">
      <c r="C283" s="8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3:22" s="2" customFormat="1" ht="15" x14ac:dyDescent="0.25">
      <c r="C284" s="8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3:22" s="2" customFormat="1" ht="15" x14ac:dyDescent="0.25">
      <c r="C285" s="8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3:22" s="2" customFormat="1" ht="15" x14ac:dyDescent="0.25">
      <c r="C286" s="8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3:22" s="2" customFormat="1" ht="15" x14ac:dyDescent="0.25">
      <c r="C287" s="8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3:22" s="2" customFormat="1" ht="15" x14ac:dyDescent="0.25">
      <c r="C288" s="8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3:22" s="2" customFormat="1" ht="15" x14ac:dyDescent="0.25">
      <c r="C289" s="8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3:22" s="2" customFormat="1" ht="15" x14ac:dyDescent="0.25">
      <c r="C290" s="8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3:22" s="2" customFormat="1" ht="15" x14ac:dyDescent="0.25">
      <c r="C291" s="8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3:22" s="2" customFormat="1" ht="15" x14ac:dyDescent="0.25">
      <c r="C292" s="8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3:22" s="2" customFormat="1" ht="15" x14ac:dyDescent="0.25">
      <c r="C293" s="8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3:22" s="2" customFormat="1" ht="15" x14ac:dyDescent="0.25">
      <c r="C294" s="8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3:22" s="2" customFormat="1" ht="15" x14ac:dyDescent="0.25">
      <c r="C295" s="8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3:22" s="2" customFormat="1" ht="15" x14ac:dyDescent="0.25">
      <c r="C296" s="8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3:22" s="2" customFormat="1" ht="15" x14ac:dyDescent="0.25">
      <c r="C297" s="8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3:22" s="2" customFormat="1" ht="15" x14ac:dyDescent="0.25">
      <c r="C298" s="8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3:22" s="2" customFormat="1" ht="15" x14ac:dyDescent="0.25">
      <c r="C299" s="8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3:22" s="2" customFormat="1" ht="15" x14ac:dyDescent="0.25">
      <c r="C300" s="8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3:22" s="2" customFormat="1" ht="15" x14ac:dyDescent="0.25">
      <c r="C301" s="8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3:22" s="2" customFormat="1" ht="15" x14ac:dyDescent="0.25">
      <c r="C302" s="8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3:22" s="2" customFormat="1" ht="15" x14ac:dyDescent="0.25">
      <c r="C303" s="8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3:22" s="2" customFormat="1" ht="15" x14ac:dyDescent="0.25">
      <c r="C304" s="8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3:22" s="2" customFormat="1" ht="15" x14ac:dyDescent="0.25">
      <c r="C305" s="8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3:22" s="2" customFormat="1" ht="15" x14ac:dyDescent="0.25">
      <c r="C306" s="8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3:22" s="2" customFormat="1" ht="15" x14ac:dyDescent="0.25">
      <c r="C307" s="8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3:22" s="2" customFormat="1" ht="15" x14ac:dyDescent="0.25">
      <c r="C308" s="8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3:22" s="2" customFormat="1" ht="15" x14ac:dyDescent="0.25">
      <c r="C309" s="8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3:22" s="2" customFormat="1" ht="15" x14ac:dyDescent="0.25">
      <c r="C310" s="8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3:22" s="2" customFormat="1" ht="15" x14ac:dyDescent="0.25">
      <c r="C311" s="8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3:22" s="2" customFormat="1" ht="15" x14ac:dyDescent="0.25">
      <c r="C312" s="8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3:22" s="2" customFormat="1" ht="15" x14ac:dyDescent="0.25">
      <c r="C313" s="8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3:22" s="2" customFormat="1" ht="15" x14ac:dyDescent="0.25">
      <c r="C314" s="8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3:22" s="2" customFormat="1" ht="15" x14ac:dyDescent="0.25">
      <c r="C315" s="8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3:22" s="2" customFormat="1" ht="15" x14ac:dyDescent="0.25">
      <c r="C316" s="8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3:22" s="2" customFormat="1" ht="15" x14ac:dyDescent="0.25">
      <c r="C317" s="8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3:22" s="2" customFormat="1" ht="15" x14ac:dyDescent="0.25">
      <c r="C318" s="8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3:22" s="2" customFormat="1" ht="15" x14ac:dyDescent="0.25">
      <c r="C319" s="8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3:22" s="2" customFormat="1" ht="15" x14ac:dyDescent="0.25">
      <c r="C320" s="8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3:22" s="2" customFormat="1" ht="15" x14ac:dyDescent="0.25">
      <c r="C321" s="8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3:22" s="2" customFormat="1" ht="15" x14ac:dyDescent="0.25">
      <c r="C322" s="8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3:22" s="2" customFormat="1" ht="15" x14ac:dyDescent="0.25">
      <c r="C323" s="8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3:22" s="2" customFormat="1" ht="15" x14ac:dyDescent="0.25">
      <c r="C324" s="8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3:22" s="2" customFormat="1" ht="15" x14ac:dyDescent="0.25">
      <c r="C325" s="8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3:22" s="2" customFormat="1" ht="15" x14ac:dyDescent="0.25">
      <c r="C326" s="8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3:22" s="2" customFormat="1" ht="15" x14ac:dyDescent="0.25">
      <c r="C327" s="8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3:22" s="2" customFormat="1" ht="15" x14ac:dyDescent="0.25">
      <c r="C328" s="8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3:22" s="2" customFormat="1" ht="15" x14ac:dyDescent="0.25">
      <c r="C329" s="8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3:22" s="2" customFormat="1" ht="15" x14ac:dyDescent="0.25">
      <c r="C330" s="8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3:22" s="2" customFormat="1" ht="15" x14ac:dyDescent="0.25">
      <c r="C331" s="8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3:22" s="2" customFormat="1" ht="15" x14ac:dyDescent="0.25">
      <c r="C332" s="8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3:22" s="2" customFormat="1" ht="15" x14ac:dyDescent="0.25">
      <c r="C333" s="8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3:22" s="2" customFormat="1" ht="15" x14ac:dyDescent="0.25">
      <c r="C334" s="8"/>
      <c r="E334" s="64"/>
      <c r="F334" s="64"/>
      <c r="G334" s="64"/>
      <c r="H334" s="64"/>
      <c r="I334" s="64"/>
      <c r="J334" s="64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3:22" s="2" customFormat="1" ht="15" x14ac:dyDescent="0.25">
      <c r="C335" s="8"/>
      <c r="E335" s="64"/>
      <c r="F335" s="64"/>
      <c r="G335" s="64"/>
      <c r="H335" s="64"/>
      <c r="I335" s="64"/>
      <c r="J335" s="64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3:22" s="2" customFormat="1" ht="15" x14ac:dyDescent="0.25">
      <c r="C336" s="8"/>
      <c r="E336" s="64"/>
      <c r="F336" s="64"/>
      <c r="G336" s="64"/>
      <c r="H336" s="64"/>
      <c r="I336" s="64"/>
      <c r="J336" s="64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3:22" s="2" customFormat="1" ht="15" x14ac:dyDescent="0.25">
      <c r="C337" s="8"/>
      <c r="E337" s="64"/>
      <c r="F337" s="64"/>
      <c r="G337" s="64"/>
      <c r="H337" s="64"/>
      <c r="I337" s="64"/>
      <c r="J337" s="64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3:22" s="2" customFormat="1" ht="15" x14ac:dyDescent="0.25">
      <c r="C338" s="8"/>
      <c r="E338" s="64"/>
      <c r="F338" s="64"/>
      <c r="G338" s="64"/>
      <c r="H338" s="64"/>
      <c r="I338" s="64"/>
      <c r="J338" s="64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3:22" s="2" customFormat="1" ht="15" x14ac:dyDescent="0.25">
      <c r="C339" s="8"/>
      <c r="E339" s="64"/>
      <c r="F339" s="64"/>
      <c r="G339" s="64"/>
      <c r="H339" s="64"/>
      <c r="I339" s="64"/>
      <c r="J339" s="64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3:22" s="2" customFormat="1" x14ac:dyDescent="0.25">
      <c r="C340" s="8"/>
      <c r="E340" s="64"/>
      <c r="F340" s="64"/>
      <c r="G340" s="64"/>
      <c r="H340" s="64"/>
      <c r="I340" s="64"/>
      <c r="J340" s="64"/>
      <c r="K340" s="63"/>
      <c r="L340" s="63"/>
      <c r="M340" s="63"/>
      <c r="N340" s="63"/>
      <c r="O340" s="63"/>
      <c r="P340" s="63"/>
      <c r="Q340" s="1"/>
      <c r="R340" s="1"/>
      <c r="T340" s="64"/>
      <c r="U340" s="64"/>
      <c r="V340" s="64"/>
    </row>
    <row r="341" spans="3:22" x14ac:dyDescent="0.25">
      <c r="C341" s="7"/>
      <c r="K341" s="65"/>
      <c r="L341" s="65"/>
      <c r="M341" s="65"/>
      <c r="N341" s="65"/>
      <c r="O341" s="65"/>
      <c r="P341" s="65"/>
    </row>
    <row r="342" spans="3:22" x14ac:dyDescent="0.25">
      <c r="C342" s="7"/>
      <c r="K342" s="65"/>
      <c r="L342" s="65"/>
      <c r="M342" s="65"/>
      <c r="N342" s="65"/>
      <c r="O342" s="65"/>
      <c r="P342" s="65"/>
    </row>
    <row r="343" spans="3:22" x14ac:dyDescent="0.25">
      <c r="C343" s="7"/>
      <c r="K343" s="65"/>
      <c r="L343" s="65"/>
      <c r="M343" s="65"/>
      <c r="N343" s="65"/>
      <c r="O343" s="65"/>
      <c r="P343" s="65"/>
    </row>
    <row r="344" spans="3:22" x14ac:dyDescent="0.25">
      <c r="C344" s="7"/>
      <c r="K344" s="65"/>
      <c r="L344" s="65"/>
      <c r="M344" s="65"/>
      <c r="N344" s="65"/>
      <c r="O344" s="65"/>
      <c r="P344" s="65"/>
    </row>
    <row r="345" spans="3:22" x14ac:dyDescent="0.25">
      <c r="C345" s="7"/>
      <c r="K345" s="65"/>
      <c r="L345" s="65"/>
      <c r="M345" s="65"/>
      <c r="N345" s="65"/>
      <c r="O345" s="65"/>
      <c r="P345" s="65"/>
    </row>
    <row r="346" spans="3:22" x14ac:dyDescent="0.25">
      <c r="C346" s="7"/>
      <c r="K346" s="65"/>
      <c r="L346" s="65"/>
      <c r="M346" s="65"/>
      <c r="N346" s="65"/>
      <c r="O346" s="65"/>
      <c r="P346" s="65"/>
    </row>
    <row r="347" spans="3:22" x14ac:dyDescent="0.25">
      <c r="C347" s="7"/>
      <c r="K347" s="65"/>
      <c r="L347" s="65"/>
      <c r="M347" s="65"/>
      <c r="N347" s="65"/>
      <c r="O347" s="65"/>
      <c r="P347" s="65"/>
    </row>
    <row r="348" spans="3:22" x14ac:dyDescent="0.25">
      <c r="C348" s="7"/>
      <c r="K348" s="65"/>
      <c r="L348" s="65"/>
      <c r="M348" s="65"/>
      <c r="N348" s="65"/>
      <c r="O348" s="65"/>
      <c r="P348" s="65"/>
    </row>
    <row r="349" spans="3:22" x14ac:dyDescent="0.25">
      <c r="C349" s="7"/>
      <c r="K349" s="65"/>
      <c r="L349" s="65"/>
      <c r="M349" s="65"/>
      <c r="N349" s="65"/>
      <c r="O349" s="65"/>
      <c r="P349" s="65"/>
    </row>
    <row r="350" spans="3:22" x14ac:dyDescent="0.25">
      <c r="C350" s="7"/>
      <c r="K350" s="65"/>
      <c r="L350" s="65"/>
      <c r="M350" s="65"/>
      <c r="N350" s="65"/>
      <c r="O350" s="65"/>
      <c r="P350" s="65"/>
    </row>
    <row r="351" spans="3:22" x14ac:dyDescent="0.25">
      <c r="C351" s="7"/>
      <c r="K351" s="65"/>
      <c r="L351" s="65"/>
      <c r="M351" s="65"/>
      <c r="N351" s="65"/>
      <c r="O351" s="65"/>
      <c r="P351" s="65"/>
    </row>
    <row r="352" spans="3:22" x14ac:dyDescent="0.25">
      <c r="C352" s="7"/>
      <c r="K352" s="65"/>
      <c r="L352" s="65"/>
      <c r="M352" s="65"/>
      <c r="N352" s="65"/>
      <c r="O352" s="65"/>
      <c r="P352" s="65"/>
    </row>
    <row r="353" spans="3:16" x14ac:dyDescent="0.25">
      <c r="C353" s="7"/>
      <c r="K353" s="65"/>
      <c r="L353" s="65"/>
      <c r="M353" s="65"/>
      <c r="N353" s="65"/>
      <c r="O353" s="65"/>
      <c r="P353" s="65"/>
    </row>
    <row r="354" spans="3:16" x14ac:dyDescent="0.25">
      <c r="C354" s="7"/>
      <c r="K354" s="65"/>
      <c r="L354" s="65"/>
      <c r="M354" s="65"/>
      <c r="N354" s="65"/>
      <c r="O354" s="65"/>
      <c r="P354" s="65"/>
    </row>
    <row r="355" spans="3:16" x14ac:dyDescent="0.25">
      <c r="C355" s="7"/>
      <c r="K355" s="65"/>
      <c r="L355" s="65"/>
      <c r="M355" s="65"/>
      <c r="N355" s="65"/>
      <c r="O355" s="65"/>
      <c r="P355" s="65"/>
    </row>
    <row r="356" spans="3:16" x14ac:dyDescent="0.25">
      <c r="C356" s="7"/>
      <c r="K356" s="65"/>
      <c r="L356" s="65"/>
      <c r="M356" s="65"/>
      <c r="N356" s="65"/>
      <c r="O356" s="65"/>
      <c r="P356" s="65"/>
    </row>
    <row r="357" spans="3:16" x14ac:dyDescent="0.25">
      <c r="C357" s="7"/>
      <c r="K357" s="65"/>
      <c r="L357" s="65"/>
      <c r="M357" s="65"/>
      <c r="N357" s="65"/>
      <c r="O357" s="65"/>
      <c r="P357" s="65"/>
    </row>
    <row r="358" spans="3:16" x14ac:dyDescent="0.25">
      <c r="C358" s="7"/>
      <c r="K358" s="65"/>
      <c r="L358" s="65"/>
      <c r="M358" s="65"/>
      <c r="N358" s="65"/>
      <c r="O358" s="65"/>
      <c r="P358" s="65"/>
    </row>
    <row r="359" spans="3:16" x14ac:dyDescent="0.25">
      <c r="C359" s="7"/>
      <c r="K359" s="65"/>
      <c r="L359" s="65"/>
      <c r="M359" s="65"/>
      <c r="N359" s="65"/>
      <c r="O359" s="65"/>
      <c r="P359" s="65"/>
    </row>
    <row r="360" spans="3:16" x14ac:dyDescent="0.25">
      <c r="C360" s="7"/>
      <c r="K360" s="65"/>
      <c r="L360" s="65"/>
      <c r="M360" s="65"/>
      <c r="N360" s="65"/>
      <c r="O360" s="65"/>
      <c r="P360" s="65"/>
    </row>
    <row r="361" spans="3:16" x14ac:dyDescent="0.25">
      <c r="C361" s="7"/>
      <c r="K361" s="65"/>
      <c r="L361" s="65"/>
      <c r="M361" s="65"/>
      <c r="N361" s="65"/>
      <c r="O361" s="65"/>
      <c r="P361" s="65"/>
    </row>
    <row r="362" spans="3:16" x14ac:dyDescent="0.25">
      <c r="C362" s="7"/>
      <c r="K362" s="65"/>
      <c r="L362" s="65"/>
      <c r="M362" s="65"/>
      <c r="N362" s="65"/>
      <c r="O362" s="65"/>
      <c r="P362" s="65"/>
    </row>
    <row r="363" spans="3:16" x14ac:dyDescent="0.25">
      <c r="C363" s="7"/>
      <c r="K363" s="65"/>
      <c r="L363" s="65"/>
      <c r="M363" s="65"/>
      <c r="N363" s="65"/>
      <c r="O363" s="65"/>
      <c r="P363" s="65"/>
    </row>
    <row r="364" spans="3:16" x14ac:dyDescent="0.25">
      <c r="C364" s="7"/>
      <c r="K364" s="65"/>
      <c r="L364" s="65"/>
      <c r="M364" s="65"/>
      <c r="N364" s="65"/>
      <c r="O364" s="65"/>
      <c r="P364" s="65"/>
    </row>
    <row r="365" spans="3:16" x14ac:dyDescent="0.25">
      <c r="C365" s="7"/>
      <c r="K365" s="65"/>
      <c r="L365" s="65"/>
      <c r="M365" s="65"/>
      <c r="N365" s="65"/>
      <c r="O365" s="65"/>
      <c r="P365" s="65"/>
    </row>
    <row r="366" spans="3:16" x14ac:dyDescent="0.25">
      <c r="C366" s="7"/>
      <c r="K366" s="65"/>
      <c r="L366" s="65"/>
      <c r="M366" s="65"/>
      <c r="N366" s="65"/>
      <c r="O366" s="65"/>
      <c r="P366" s="65"/>
    </row>
    <row r="367" spans="3:16" x14ac:dyDescent="0.25">
      <c r="C367" s="7"/>
      <c r="K367" s="65"/>
      <c r="L367" s="65"/>
      <c r="M367" s="65"/>
      <c r="N367" s="65"/>
      <c r="O367" s="65"/>
      <c r="P367" s="65"/>
    </row>
    <row r="368" spans="3:16" x14ac:dyDescent="0.25">
      <c r="C368" s="7"/>
      <c r="K368" s="65"/>
      <c r="L368" s="65"/>
      <c r="M368" s="65"/>
      <c r="N368" s="65"/>
      <c r="O368" s="65"/>
      <c r="P368" s="65"/>
    </row>
    <row r="369" spans="3:16" x14ac:dyDescent="0.25">
      <c r="C369" s="7"/>
      <c r="K369" s="65"/>
      <c r="L369" s="65"/>
      <c r="M369" s="65"/>
      <c r="N369" s="65"/>
      <c r="O369" s="65"/>
      <c r="P369" s="65"/>
    </row>
    <row r="370" spans="3:16" x14ac:dyDescent="0.25">
      <c r="C370" s="7"/>
      <c r="K370" s="65"/>
      <c r="L370" s="65"/>
      <c r="M370" s="65"/>
      <c r="N370" s="65"/>
      <c r="O370" s="65"/>
      <c r="P370" s="65"/>
    </row>
    <row r="371" spans="3:16" x14ac:dyDescent="0.25">
      <c r="C371" s="7"/>
      <c r="K371" s="65"/>
      <c r="L371" s="65"/>
      <c r="M371" s="65"/>
      <c r="N371" s="65"/>
      <c r="O371" s="65"/>
      <c r="P371" s="65"/>
    </row>
    <row r="372" spans="3:16" x14ac:dyDescent="0.25">
      <c r="C372" s="7"/>
      <c r="K372" s="65"/>
      <c r="L372" s="65"/>
      <c r="M372" s="65"/>
      <c r="N372" s="65"/>
      <c r="O372" s="65"/>
      <c r="P372" s="65"/>
    </row>
    <row r="373" spans="3:16" x14ac:dyDescent="0.25">
      <c r="C373" s="7"/>
      <c r="K373" s="65"/>
      <c r="L373" s="65"/>
      <c r="M373" s="65"/>
      <c r="N373" s="65"/>
      <c r="O373" s="65"/>
      <c r="P373" s="65"/>
    </row>
    <row r="374" spans="3:16" x14ac:dyDescent="0.25">
      <c r="C374" s="7"/>
      <c r="K374" s="65"/>
      <c r="L374" s="65"/>
      <c r="M374" s="65"/>
      <c r="N374" s="65"/>
      <c r="O374" s="65"/>
      <c r="P374" s="65"/>
    </row>
    <row r="375" spans="3:16" x14ac:dyDescent="0.25">
      <c r="C375" s="7"/>
      <c r="K375" s="65"/>
      <c r="L375" s="65"/>
      <c r="M375" s="65"/>
      <c r="N375" s="65"/>
      <c r="O375" s="65"/>
      <c r="P375" s="65"/>
    </row>
    <row r="376" spans="3:16" x14ac:dyDescent="0.25">
      <c r="C376" s="7"/>
      <c r="K376" s="65"/>
      <c r="L376" s="65"/>
      <c r="M376" s="65"/>
      <c r="N376" s="65"/>
      <c r="O376" s="65"/>
      <c r="P376" s="65"/>
    </row>
    <row r="377" spans="3:16" x14ac:dyDescent="0.25">
      <c r="C377" s="7"/>
      <c r="K377" s="65"/>
      <c r="L377" s="65"/>
      <c r="M377" s="65"/>
      <c r="N377" s="65"/>
      <c r="O377" s="65"/>
      <c r="P377" s="65"/>
    </row>
    <row r="378" spans="3:16" x14ac:dyDescent="0.25">
      <c r="C378" s="7"/>
      <c r="K378" s="65"/>
      <c r="L378" s="65"/>
      <c r="M378" s="65"/>
      <c r="N378" s="65"/>
      <c r="O378" s="65"/>
      <c r="P378" s="65"/>
    </row>
    <row r="379" spans="3:16" x14ac:dyDescent="0.25">
      <c r="C379" s="7"/>
      <c r="K379" s="65"/>
      <c r="L379" s="65"/>
      <c r="M379" s="65"/>
      <c r="N379" s="65"/>
      <c r="O379" s="65"/>
      <c r="P379" s="65"/>
    </row>
    <row r="380" spans="3:16" x14ac:dyDescent="0.25">
      <c r="C380" s="7"/>
      <c r="K380" s="65"/>
      <c r="L380" s="65"/>
      <c r="M380" s="65"/>
      <c r="N380" s="65"/>
      <c r="O380" s="65"/>
      <c r="P380" s="65"/>
    </row>
    <row r="381" spans="3:16" x14ac:dyDescent="0.25">
      <c r="C381" s="7"/>
      <c r="K381" s="65"/>
      <c r="L381" s="65"/>
      <c r="M381" s="65"/>
      <c r="N381" s="65"/>
      <c r="O381" s="65"/>
      <c r="P381" s="65"/>
    </row>
    <row r="382" spans="3:16" x14ac:dyDescent="0.25">
      <c r="C382" s="7"/>
      <c r="K382" s="65"/>
      <c r="L382" s="65"/>
      <c r="M382" s="65"/>
      <c r="N382" s="65"/>
      <c r="O382" s="65"/>
      <c r="P382" s="65"/>
    </row>
    <row r="383" spans="3:16" x14ac:dyDescent="0.25">
      <c r="C383" s="7"/>
      <c r="K383" s="65"/>
      <c r="L383" s="65"/>
      <c r="M383" s="65"/>
      <c r="N383" s="65"/>
      <c r="O383" s="65"/>
      <c r="P383" s="65"/>
    </row>
    <row r="384" spans="3:16" x14ac:dyDescent="0.25">
      <c r="C384" s="7"/>
      <c r="K384" s="65"/>
      <c r="L384" s="65"/>
      <c r="M384" s="65"/>
      <c r="N384" s="65"/>
      <c r="O384" s="65"/>
      <c r="P384" s="65"/>
    </row>
    <row r="385" spans="3:16" x14ac:dyDescent="0.25">
      <c r="C385" s="7"/>
      <c r="K385" s="65"/>
      <c r="L385" s="65"/>
      <c r="M385" s="65"/>
      <c r="N385" s="65"/>
      <c r="O385" s="65"/>
      <c r="P385" s="65"/>
    </row>
    <row r="386" spans="3:16" x14ac:dyDescent="0.25">
      <c r="C386" s="7"/>
      <c r="K386" s="65"/>
      <c r="L386" s="65"/>
      <c r="M386" s="65"/>
      <c r="N386" s="65"/>
      <c r="O386" s="65"/>
      <c r="P386" s="65"/>
    </row>
    <row r="387" spans="3:16" x14ac:dyDescent="0.25">
      <c r="C387" s="7"/>
      <c r="K387" s="65"/>
      <c r="L387" s="65"/>
      <c r="M387" s="65"/>
      <c r="N387" s="65"/>
      <c r="O387" s="65"/>
      <c r="P387" s="65"/>
    </row>
    <row r="388" spans="3:16" x14ac:dyDescent="0.25">
      <c r="C388" s="7"/>
      <c r="K388" s="65"/>
      <c r="L388" s="65"/>
      <c r="M388" s="65"/>
      <c r="N388" s="65"/>
      <c r="O388" s="65"/>
      <c r="P388" s="65"/>
    </row>
    <row r="389" spans="3:16" x14ac:dyDescent="0.25">
      <c r="C389" s="7"/>
      <c r="K389" s="65"/>
      <c r="L389" s="65"/>
      <c r="M389" s="65"/>
      <c r="N389" s="65"/>
      <c r="O389" s="65"/>
      <c r="P389" s="65"/>
    </row>
    <row r="390" spans="3:16" x14ac:dyDescent="0.25">
      <c r="C390" s="7"/>
      <c r="K390" s="65"/>
      <c r="L390" s="65"/>
      <c r="M390" s="65"/>
      <c r="N390" s="65"/>
      <c r="O390" s="65"/>
      <c r="P390" s="65"/>
    </row>
    <row r="391" spans="3:16" x14ac:dyDescent="0.25">
      <c r="C391" s="7"/>
      <c r="K391" s="65"/>
      <c r="L391" s="65"/>
      <c r="M391" s="65"/>
      <c r="N391" s="65"/>
      <c r="O391" s="65"/>
      <c r="P391" s="65"/>
    </row>
    <row r="392" spans="3:16" x14ac:dyDescent="0.25">
      <c r="C392" s="7"/>
      <c r="K392" s="65"/>
      <c r="L392" s="65"/>
      <c r="M392" s="65"/>
      <c r="N392" s="65"/>
      <c r="O392" s="65"/>
      <c r="P392" s="65"/>
    </row>
    <row r="393" spans="3:16" x14ac:dyDescent="0.25">
      <c r="C393" s="7"/>
      <c r="K393" s="65"/>
      <c r="L393" s="65"/>
      <c r="M393" s="65"/>
      <c r="N393" s="65"/>
      <c r="O393" s="65"/>
      <c r="P393" s="65"/>
    </row>
    <row r="394" spans="3:16" x14ac:dyDescent="0.25">
      <c r="C394" s="7"/>
      <c r="K394" s="65"/>
      <c r="L394" s="65"/>
      <c r="M394" s="65"/>
      <c r="N394" s="65"/>
      <c r="O394" s="65"/>
      <c r="P394" s="65"/>
    </row>
    <row r="395" spans="3:16" x14ac:dyDescent="0.25">
      <c r="C395" s="7"/>
      <c r="K395" s="65"/>
      <c r="L395" s="65"/>
      <c r="M395" s="65"/>
      <c r="N395" s="65"/>
      <c r="O395" s="65"/>
      <c r="P395" s="65"/>
    </row>
    <row r="396" spans="3:16" x14ac:dyDescent="0.25">
      <c r="C396" s="7"/>
      <c r="K396" s="65"/>
      <c r="L396" s="65"/>
      <c r="M396" s="65"/>
      <c r="N396" s="65"/>
      <c r="O396" s="65"/>
      <c r="P396" s="65"/>
    </row>
    <row r="397" spans="3:16" x14ac:dyDescent="0.25">
      <c r="C397" s="7"/>
      <c r="K397" s="65"/>
      <c r="L397" s="65"/>
      <c r="M397" s="65"/>
      <c r="N397" s="65"/>
      <c r="O397" s="65"/>
      <c r="P397" s="65"/>
    </row>
    <row r="398" spans="3:16" x14ac:dyDescent="0.25">
      <c r="C398" s="7"/>
      <c r="K398" s="65"/>
      <c r="L398" s="65"/>
      <c r="M398" s="65"/>
      <c r="N398" s="65"/>
      <c r="O398" s="65"/>
      <c r="P398" s="65"/>
    </row>
    <row r="399" spans="3:16" x14ac:dyDescent="0.25">
      <c r="C399" s="7"/>
      <c r="K399" s="65"/>
      <c r="L399" s="65"/>
      <c r="M399" s="65"/>
      <c r="N399" s="65"/>
      <c r="O399" s="65"/>
      <c r="P399" s="65"/>
    </row>
    <row r="400" spans="3:16" x14ac:dyDescent="0.25">
      <c r="C400" s="7"/>
      <c r="K400" s="65"/>
      <c r="L400" s="65"/>
      <c r="M400" s="65"/>
      <c r="N400" s="65"/>
      <c r="O400" s="65"/>
      <c r="P400" s="65"/>
    </row>
    <row r="401" spans="3:16" x14ac:dyDescent="0.25">
      <c r="C401" s="7"/>
      <c r="K401" s="65"/>
      <c r="L401" s="65"/>
      <c r="M401" s="65"/>
      <c r="N401" s="65"/>
      <c r="O401" s="65"/>
      <c r="P401" s="65"/>
    </row>
    <row r="402" spans="3:16" x14ac:dyDescent="0.25">
      <c r="C402" s="7"/>
      <c r="K402" s="65"/>
      <c r="L402" s="65"/>
      <c r="M402" s="65"/>
      <c r="N402" s="65"/>
      <c r="O402" s="65"/>
      <c r="P402" s="65"/>
    </row>
    <row r="403" spans="3:16" x14ac:dyDescent="0.25">
      <c r="C403" s="7"/>
      <c r="K403" s="65"/>
      <c r="L403" s="65"/>
      <c r="M403" s="65"/>
      <c r="N403" s="65"/>
      <c r="O403" s="65"/>
      <c r="P403" s="65"/>
    </row>
    <row r="404" spans="3:16" x14ac:dyDescent="0.25">
      <c r="C404" s="7"/>
      <c r="K404" s="65"/>
      <c r="L404" s="65"/>
      <c r="M404" s="65"/>
      <c r="N404" s="65"/>
      <c r="O404" s="65"/>
      <c r="P404" s="65"/>
    </row>
    <row r="405" spans="3:16" x14ac:dyDescent="0.25">
      <c r="C405" s="7"/>
      <c r="K405" s="65"/>
      <c r="L405" s="65"/>
      <c r="M405" s="65"/>
      <c r="N405" s="65"/>
      <c r="O405" s="65"/>
      <c r="P405" s="65"/>
    </row>
    <row r="406" spans="3:16" x14ac:dyDescent="0.25">
      <c r="C406" s="7"/>
      <c r="K406" s="65"/>
      <c r="L406" s="65"/>
      <c r="M406" s="65"/>
      <c r="N406" s="65"/>
      <c r="O406" s="65"/>
      <c r="P406" s="65"/>
    </row>
    <row r="407" spans="3:16" x14ac:dyDescent="0.25">
      <c r="C407" s="7"/>
      <c r="K407" s="65"/>
      <c r="L407" s="65"/>
      <c r="M407" s="65"/>
      <c r="N407" s="65"/>
      <c r="O407" s="65"/>
      <c r="P407" s="65"/>
    </row>
    <row r="408" spans="3:16" x14ac:dyDescent="0.25">
      <c r="C408" s="7"/>
      <c r="K408" s="65"/>
      <c r="L408" s="65"/>
      <c r="M408" s="65"/>
      <c r="N408" s="65"/>
      <c r="O408" s="65"/>
      <c r="P408" s="65"/>
    </row>
    <row r="409" spans="3:16" x14ac:dyDescent="0.25">
      <c r="C409" s="7"/>
      <c r="K409" s="65"/>
      <c r="L409" s="65"/>
      <c r="M409" s="65"/>
      <c r="N409" s="65"/>
      <c r="O409" s="65"/>
      <c r="P409" s="65"/>
    </row>
    <row r="410" spans="3:16" x14ac:dyDescent="0.25">
      <c r="C410" s="7"/>
      <c r="K410" s="65"/>
      <c r="L410" s="65"/>
      <c r="M410" s="65"/>
      <c r="N410" s="65"/>
      <c r="O410" s="65"/>
      <c r="P410" s="65"/>
    </row>
    <row r="411" spans="3:16" x14ac:dyDescent="0.25">
      <c r="C411" s="7"/>
      <c r="K411" s="65"/>
      <c r="L411" s="65"/>
      <c r="M411" s="65"/>
      <c r="N411" s="65"/>
      <c r="O411" s="65"/>
      <c r="P411" s="65"/>
    </row>
    <row r="412" spans="3:16" x14ac:dyDescent="0.25">
      <c r="C412" s="7"/>
      <c r="K412" s="65"/>
      <c r="L412" s="65"/>
      <c r="M412" s="65"/>
      <c r="N412" s="65"/>
      <c r="O412" s="65"/>
      <c r="P412" s="65"/>
    </row>
    <row r="413" spans="3:16" x14ac:dyDescent="0.25">
      <c r="C413" s="7"/>
      <c r="K413" s="65"/>
      <c r="L413" s="65"/>
      <c r="M413" s="65"/>
      <c r="N413" s="65"/>
      <c r="O413" s="65"/>
      <c r="P413" s="65"/>
    </row>
    <row r="414" spans="3:16" x14ac:dyDescent="0.25">
      <c r="C414" s="7"/>
      <c r="K414" s="65"/>
      <c r="L414" s="65"/>
      <c r="M414" s="65"/>
      <c r="N414" s="65"/>
      <c r="O414" s="65"/>
      <c r="P414" s="65"/>
    </row>
    <row r="415" spans="3:16" x14ac:dyDescent="0.25">
      <c r="C415" s="7"/>
      <c r="K415" s="65"/>
      <c r="L415" s="65"/>
      <c r="M415" s="65"/>
      <c r="N415" s="65"/>
      <c r="O415" s="65"/>
      <c r="P415" s="65"/>
    </row>
    <row r="416" spans="3:16" x14ac:dyDescent="0.25">
      <c r="C416" s="7"/>
      <c r="K416" s="65"/>
      <c r="L416" s="65"/>
      <c r="M416" s="65"/>
      <c r="N416" s="65"/>
      <c r="O416" s="65"/>
      <c r="P416" s="65"/>
    </row>
    <row r="417" spans="3:16" x14ac:dyDescent="0.25">
      <c r="C417" s="7"/>
      <c r="K417" s="65"/>
      <c r="L417" s="65"/>
      <c r="M417" s="65"/>
      <c r="N417" s="65"/>
      <c r="O417" s="65"/>
      <c r="P417" s="65"/>
    </row>
    <row r="418" spans="3:16" x14ac:dyDescent="0.25">
      <c r="C418" s="7"/>
      <c r="K418" s="65"/>
      <c r="L418" s="65"/>
      <c r="M418" s="65"/>
      <c r="N418" s="65"/>
      <c r="O418" s="65"/>
      <c r="P418" s="65"/>
    </row>
    <row r="419" spans="3:16" x14ac:dyDescent="0.25">
      <c r="C419" s="7"/>
      <c r="K419" s="65"/>
      <c r="L419" s="65"/>
      <c r="M419" s="65"/>
      <c r="N419" s="65"/>
      <c r="O419" s="65"/>
      <c r="P419" s="65"/>
    </row>
    <row r="420" spans="3:16" x14ac:dyDescent="0.25">
      <c r="C420" s="7"/>
      <c r="K420" s="65"/>
      <c r="L420" s="65"/>
      <c r="M420" s="65"/>
      <c r="N420" s="65"/>
      <c r="O420" s="65"/>
      <c r="P420" s="65"/>
    </row>
    <row r="421" spans="3:16" x14ac:dyDescent="0.25">
      <c r="C421" s="7"/>
      <c r="K421" s="65"/>
      <c r="L421" s="65"/>
      <c r="M421" s="65"/>
      <c r="N421" s="65"/>
      <c r="O421" s="65"/>
      <c r="P421" s="65"/>
    </row>
    <row r="422" spans="3:16" x14ac:dyDescent="0.25">
      <c r="C422" s="7"/>
      <c r="K422" s="65"/>
      <c r="L422" s="65"/>
      <c r="M422" s="65"/>
      <c r="N422" s="65"/>
      <c r="O422" s="65"/>
      <c r="P422" s="65"/>
    </row>
    <row r="423" spans="3:16" x14ac:dyDescent="0.25">
      <c r="C423" s="7"/>
      <c r="K423" s="65"/>
      <c r="L423" s="65"/>
      <c r="M423" s="65"/>
      <c r="N423" s="65"/>
      <c r="O423" s="65"/>
      <c r="P423" s="65"/>
    </row>
    <row r="424" spans="3:16" x14ac:dyDescent="0.25">
      <c r="C424" s="7"/>
      <c r="K424" s="65"/>
      <c r="L424" s="65"/>
      <c r="M424" s="65"/>
      <c r="N424" s="65"/>
      <c r="O424" s="65"/>
      <c r="P424" s="65"/>
    </row>
    <row r="425" spans="3:16" x14ac:dyDescent="0.25">
      <c r="C425" s="7"/>
      <c r="K425" s="65"/>
      <c r="L425" s="65"/>
      <c r="M425" s="65"/>
      <c r="N425" s="65"/>
      <c r="O425" s="65"/>
      <c r="P425" s="65"/>
    </row>
    <row r="426" spans="3:16" x14ac:dyDescent="0.25">
      <c r="C426" s="7"/>
      <c r="K426" s="65"/>
      <c r="L426" s="65"/>
      <c r="M426" s="65"/>
      <c r="N426" s="65"/>
      <c r="O426" s="65"/>
      <c r="P426" s="65"/>
    </row>
    <row r="427" spans="3:16" x14ac:dyDescent="0.25">
      <c r="C427" s="7"/>
      <c r="K427" s="65"/>
      <c r="L427" s="65"/>
      <c r="M427" s="65"/>
      <c r="N427" s="65"/>
      <c r="O427" s="65"/>
      <c r="P427" s="65"/>
    </row>
    <row r="428" spans="3:16" x14ac:dyDescent="0.25">
      <c r="C428" s="7"/>
      <c r="K428" s="65"/>
      <c r="L428" s="65"/>
      <c r="M428" s="65"/>
      <c r="N428" s="65"/>
      <c r="O428" s="65"/>
      <c r="P428" s="65"/>
    </row>
    <row r="429" spans="3:16" x14ac:dyDescent="0.25">
      <c r="C429" s="7"/>
      <c r="K429" s="65"/>
      <c r="L429" s="65"/>
      <c r="M429" s="65"/>
      <c r="N429" s="65"/>
      <c r="O429" s="65"/>
      <c r="P429" s="65"/>
    </row>
    <row r="430" spans="3:16" x14ac:dyDescent="0.25">
      <c r="C430" s="7"/>
      <c r="K430" s="65"/>
      <c r="L430" s="65"/>
      <c r="M430" s="65"/>
      <c r="N430" s="65"/>
      <c r="O430" s="65"/>
      <c r="P430" s="65"/>
    </row>
    <row r="431" spans="3:16" x14ac:dyDescent="0.25">
      <c r="C431" s="7"/>
      <c r="K431" s="65"/>
      <c r="L431" s="65"/>
      <c r="M431" s="65"/>
      <c r="N431" s="65"/>
      <c r="O431" s="65"/>
      <c r="P431" s="65"/>
    </row>
    <row r="432" spans="3:16" x14ac:dyDescent="0.25">
      <c r="C432" s="7"/>
      <c r="K432" s="65"/>
      <c r="L432" s="65"/>
      <c r="M432" s="65"/>
      <c r="N432" s="65"/>
      <c r="O432" s="65"/>
      <c r="P432" s="65"/>
    </row>
    <row r="433" spans="3:16" x14ac:dyDescent="0.25">
      <c r="C433" s="7"/>
      <c r="K433" s="65"/>
      <c r="L433" s="65"/>
      <c r="M433" s="65"/>
      <c r="N433" s="65"/>
      <c r="O433" s="65"/>
      <c r="P433" s="65"/>
    </row>
    <row r="434" spans="3:16" x14ac:dyDescent="0.25">
      <c r="C434" s="7"/>
      <c r="K434" s="65"/>
      <c r="L434" s="65"/>
      <c r="M434" s="65"/>
      <c r="N434" s="65"/>
      <c r="O434" s="65"/>
      <c r="P434" s="65"/>
    </row>
    <row r="435" spans="3:16" x14ac:dyDescent="0.25">
      <c r="C435" s="7"/>
      <c r="K435" s="65"/>
      <c r="L435" s="65"/>
      <c r="M435" s="65"/>
      <c r="N435" s="65"/>
      <c r="O435" s="65"/>
      <c r="P435" s="65"/>
    </row>
    <row r="436" spans="3:16" x14ac:dyDescent="0.25">
      <c r="C436" s="7"/>
      <c r="K436" s="65"/>
      <c r="L436" s="65"/>
      <c r="M436" s="65"/>
      <c r="N436" s="65"/>
      <c r="O436" s="65"/>
      <c r="P436" s="65"/>
    </row>
    <row r="437" spans="3:16" x14ac:dyDescent="0.25">
      <c r="C437" s="7"/>
      <c r="K437" s="65"/>
      <c r="L437" s="65"/>
      <c r="M437" s="65"/>
      <c r="N437" s="65"/>
      <c r="O437" s="65"/>
      <c r="P437" s="65"/>
    </row>
    <row r="438" spans="3:16" x14ac:dyDescent="0.25">
      <c r="C438" s="7"/>
      <c r="K438" s="65"/>
      <c r="L438" s="65"/>
      <c r="M438" s="65"/>
      <c r="N438" s="65"/>
      <c r="O438" s="65"/>
      <c r="P438" s="65"/>
    </row>
    <row r="439" spans="3:16" x14ac:dyDescent="0.25">
      <c r="C439" s="7"/>
      <c r="K439" s="65"/>
      <c r="L439" s="65"/>
      <c r="M439" s="65"/>
      <c r="N439" s="65"/>
      <c r="O439" s="65"/>
      <c r="P439" s="65"/>
    </row>
    <row r="440" spans="3:16" x14ac:dyDescent="0.25">
      <c r="C440" s="7"/>
      <c r="K440" s="65"/>
      <c r="L440" s="65"/>
      <c r="M440" s="65"/>
      <c r="N440" s="65"/>
      <c r="O440" s="65"/>
      <c r="P440" s="65"/>
    </row>
    <row r="441" spans="3:16" x14ac:dyDescent="0.25">
      <c r="C441" s="7"/>
      <c r="K441" s="65"/>
      <c r="L441" s="65"/>
      <c r="M441" s="65"/>
      <c r="N441" s="65"/>
      <c r="O441" s="65"/>
      <c r="P441" s="65"/>
    </row>
    <row r="442" spans="3:16" x14ac:dyDescent="0.25">
      <c r="C442" s="7"/>
      <c r="K442" s="65"/>
      <c r="L442" s="65"/>
      <c r="M442" s="65"/>
      <c r="N442" s="65"/>
      <c r="O442" s="65"/>
      <c r="P442" s="65"/>
    </row>
    <row r="443" spans="3:16" x14ac:dyDescent="0.25">
      <c r="C443" s="7"/>
      <c r="K443" s="65"/>
      <c r="L443" s="65"/>
      <c r="M443" s="65"/>
      <c r="N443" s="65"/>
      <c r="O443" s="65"/>
      <c r="P443" s="65"/>
    </row>
    <row r="444" spans="3:16" x14ac:dyDescent="0.25">
      <c r="C444" s="7"/>
      <c r="K444" s="65"/>
      <c r="L444" s="65"/>
      <c r="M444" s="65"/>
      <c r="N444" s="65"/>
      <c r="O444" s="65"/>
      <c r="P444" s="65"/>
    </row>
    <row r="445" spans="3:16" x14ac:dyDescent="0.25">
      <c r="C445" s="7"/>
      <c r="K445" s="65"/>
      <c r="L445" s="65"/>
      <c r="M445" s="65"/>
      <c r="N445" s="65"/>
      <c r="O445" s="65"/>
      <c r="P445" s="65"/>
    </row>
    <row r="446" spans="3:16" x14ac:dyDescent="0.25">
      <c r="C446" s="7"/>
      <c r="K446" s="65"/>
      <c r="L446" s="65"/>
      <c r="M446" s="65"/>
      <c r="N446" s="65"/>
      <c r="O446" s="65"/>
      <c r="P446" s="65"/>
    </row>
    <row r="447" spans="3:16" x14ac:dyDescent="0.25">
      <c r="C447" s="7"/>
      <c r="K447" s="65"/>
      <c r="L447" s="65"/>
      <c r="M447" s="65"/>
      <c r="N447" s="65"/>
      <c r="O447" s="65"/>
      <c r="P447" s="65"/>
    </row>
    <row r="448" spans="3:16" x14ac:dyDescent="0.25">
      <c r="C448" s="7"/>
      <c r="K448" s="65"/>
      <c r="L448" s="65"/>
      <c r="M448" s="65"/>
      <c r="N448" s="65"/>
      <c r="O448" s="65"/>
      <c r="P448" s="65"/>
    </row>
    <row r="449" spans="3:16" x14ac:dyDescent="0.25">
      <c r="C449" s="7"/>
      <c r="K449" s="65"/>
      <c r="L449" s="65"/>
      <c r="M449" s="65"/>
      <c r="N449" s="65"/>
      <c r="O449" s="65"/>
      <c r="P449" s="65"/>
    </row>
    <row r="450" spans="3:16" x14ac:dyDescent="0.25">
      <c r="C450" s="7"/>
      <c r="K450" s="65"/>
      <c r="L450" s="65"/>
      <c r="M450" s="65"/>
      <c r="N450" s="65"/>
      <c r="O450" s="65"/>
      <c r="P450" s="65"/>
    </row>
    <row r="451" spans="3:16" x14ac:dyDescent="0.25">
      <c r="C451" s="7"/>
      <c r="K451" s="65"/>
      <c r="L451" s="65"/>
      <c r="M451" s="65"/>
      <c r="N451" s="65"/>
      <c r="O451" s="65"/>
      <c r="P451" s="65"/>
    </row>
    <row r="452" spans="3:16" x14ac:dyDescent="0.25">
      <c r="C452" s="7"/>
      <c r="K452" s="65"/>
      <c r="L452" s="65"/>
      <c r="M452" s="65"/>
      <c r="N452" s="65"/>
      <c r="O452" s="65"/>
      <c r="P452" s="65"/>
    </row>
    <row r="453" spans="3:16" x14ac:dyDescent="0.25">
      <c r="C453" s="7"/>
      <c r="K453" s="65"/>
      <c r="L453" s="65"/>
      <c r="M453" s="65"/>
      <c r="N453" s="65"/>
      <c r="O453" s="65"/>
      <c r="P453" s="65"/>
    </row>
    <row r="454" spans="3:16" x14ac:dyDescent="0.25">
      <c r="C454" s="7"/>
      <c r="K454" s="65"/>
      <c r="L454" s="65"/>
      <c r="M454" s="65"/>
      <c r="N454" s="65"/>
      <c r="O454" s="65"/>
      <c r="P454" s="65"/>
    </row>
    <row r="455" spans="3:16" x14ac:dyDescent="0.25">
      <c r="C455" s="7"/>
      <c r="K455" s="65"/>
      <c r="L455" s="65"/>
      <c r="M455" s="65"/>
      <c r="N455" s="65"/>
      <c r="O455" s="65"/>
      <c r="P455" s="65"/>
    </row>
    <row r="456" spans="3:16" x14ac:dyDescent="0.25">
      <c r="C456" s="7"/>
      <c r="K456" s="65"/>
      <c r="L456" s="65"/>
      <c r="M456" s="65"/>
      <c r="N456" s="65"/>
      <c r="O456" s="65"/>
      <c r="P456" s="65"/>
    </row>
    <row r="457" spans="3:16" x14ac:dyDescent="0.25">
      <c r="C457" s="7"/>
      <c r="K457" s="65"/>
      <c r="L457" s="65"/>
      <c r="M457" s="65"/>
      <c r="N457" s="65"/>
      <c r="O457" s="65"/>
      <c r="P457" s="65"/>
    </row>
    <row r="458" spans="3:16" x14ac:dyDescent="0.25">
      <c r="C458" s="7"/>
      <c r="K458" s="65"/>
      <c r="L458" s="65"/>
      <c r="M458" s="65"/>
      <c r="N458" s="65"/>
      <c r="O458" s="65"/>
      <c r="P458" s="65"/>
    </row>
    <row r="459" spans="3:16" x14ac:dyDescent="0.25">
      <c r="C459" s="7"/>
      <c r="K459" s="65"/>
      <c r="L459" s="65"/>
      <c r="M459" s="65"/>
      <c r="N459" s="65"/>
      <c r="O459" s="65"/>
      <c r="P459" s="65"/>
    </row>
    <row r="460" spans="3:16" x14ac:dyDescent="0.25">
      <c r="C460" s="7"/>
      <c r="K460" s="65"/>
      <c r="L460" s="65"/>
      <c r="M460" s="65"/>
      <c r="N460" s="65"/>
      <c r="O460" s="65"/>
      <c r="P460" s="65"/>
    </row>
    <row r="461" spans="3:16" x14ac:dyDescent="0.25">
      <c r="C461" s="7"/>
      <c r="K461" s="65"/>
      <c r="L461" s="65"/>
      <c r="M461" s="65"/>
      <c r="N461" s="65"/>
      <c r="O461" s="65"/>
      <c r="P461" s="65"/>
    </row>
    <row r="462" spans="3:16" x14ac:dyDescent="0.25">
      <c r="C462" s="7"/>
      <c r="K462" s="65"/>
      <c r="L462" s="65"/>
      <c r="M462" s="65"/>
      <c r="N462" s="65"/>
      <c r="O462" s="65"/>
      <c r="P462" s="65"/>
    </row>
    <row r="463" spans="3:16" x14ac:dyDescent="0.25">
      <c r="C463" s="7"/>
      <c r="K463" s="65"/>
      <c r="L463" s="65"/>
      <c r="M463" s="65"/>
      <c r="N463" s="65"/>
      <c r="O463" s="65"/>
      <c r="P463" s="65"/>
    </row>
    <row r="464" spans="3:16" x14ac:dyDescent="0.25">
      <c r="C464" s="7"/>
      <c r="K464" s="65"/>
      <c r="L464" s="65"/>
      <c r="M464" s="65"/>
      <c r="N464" s="65"/>
      <c r="O464" s="65"/>
      <c r="P464" s="65"/>
    </row>
    <row r="465" spans="3:16" x14ac:dyDescent="0.25">
      <c r="C465" s="7"/>
      <c r="K465" s="65"/>
      <c r="L465" s="65"/>
      <c r="M465" s="65"/>
      <c r="N465" s="65"/>
      <c r="O465" s="65"/>
      <c r="P465" s="65"/>
    </row>
    <row r="466" spans="3:16" x14ac:dyDescent="0.25">
      <c r="C466" s="7"/>
      <c r="K466" s="65"/>
      <c r="L466" s="65"/>
      <c r="M466" s="65"/>
      <c r="N466" s="65"/>
      <c r="O466" s="65"/>
      <c r="P466" s="65"/>
    </row>
    <row r="467" spans="3:16" x14ac:dyDescent="0.25">
      <c r="C467" s="7"/>
      <c r="K467" s="65"/>
      <c r="L467" s="65"/>
      <c r="M467" s="65"/>
      <c r="N467" s="65"/>
      <c r="O467" s="65"/>
      <c r="P467" s="65"/>
    </row>
    <row r="468" spans="3:16" x14ac:dyDescent="0.25">
      <c r="C468" s="7"/>
      <c r="K468" s="65"/>
      <c r="L468" s="65"/>
      <c r="M468" s="65"/>
      <c r="N468" s="65"/>
      <c r="O468" s="65"/>
      <c r="P468" s="65"/>
    </row>
    <row r="469" spans="3:16" x14ac:dyDescent="0.25">
      <c r="C469" s="7"/>
      <c r="K469" s="65"/>
      <c r="L469" s="65"/>
      <c r="M469" s="65"/>
      <c r="N469" s="65"/>
      <c r="O469" s="65"/>
      <c r="P469" s="65"/>
    </row>
    <row r="470" spans="3:16" x14ac:dyDescent="0.25">
      <c r="C470" s="7"/>
      <c r="K470" s="65"/>
      <c r="L470" s="65"/>
      <c r="M470" s="65"/>
      <c r="N470" s="65"/>
      <c r="O470" s="65"/>
      <c r="P470" s="65"/>
    </row>
    <row r="471" spans="3:16" x14ac:dyDescent="0.25">
      <c r="C471" s="7"/>
      <c r="K471" s="65"/>
      <c r="L471" s="65"/>
      <c r="M471" s="65"/>
      <c r="N471" s="65"/>
      <c r="O471" s="65"/>
      <c r="P471" s="65"/>
    </row>
    <row r="472" spans="3:16" x14ac:dyDescent="0.25">
      <c r="C472" s="7"/>
      <c r="K472" s="65"/>
      <c r="L472" s="65"/>
      <c r="M472" s="65"/>
      <c r="N472" s="65"/>
      <c r="O472" s="65"/>
      <c r="P472" s="65"/>
    </row>
    <row r="473" spans="3:16" x14ac:dyDescent="0.25">
      <c r="C473" s="7"/>
      <c r="K473" s="65"/>
      <c r="L473" s="65"/>
      <c r="M473" s="65"/>
      <c r="N473" s="65"/>
      <c r="O473" s="65"/>
      <c r="P473" s="65"/>
    </row>
    <row r="474" spans="3:16" x14ac:dyDescent="0.25">
      <c r="C474" s="7"/>
      <c r="K474" s="65"/>
      <c r="L474" s="65"/>
      <c r="M474" s="65"/>
      <c r="N474" s="65"/>
      <c r="O474" s="65"/>
      <c r="P474" s="65"/>
    </row>
    <row r="475" spans="3:16" x14ac:dyDescent="0.25">
      <c r="C475" s="7"/>
      <c r="K475" s="65"/>
      <c r="L475" s="65"/>
      <c r="M475" s="65"/>
      <c r="N475" s="65"/>
      <c r="O475" s="65"/>
      <c r="P475" s="65"/>
    </row>
    <row r="476" spans="3:16" x14ac:dyDescent="0.25">
      <c r="C476" s="7"/>
      <c r="K476" s="65"/>
      <c r="L476" s="65"/>
      <c r="M476" s="65"/>
      <c r="N476" s="65"/>
      <c r="O476" s="65"/>
      <c r="P476" s="65"/>
    </row>
    <row r="477" spans="3:16" x14ac:dyDescent="0.25">
      <c r="C477" s="7"/>
      <c r="K477" s="65"/>
      <c r="L477" s="65"/>
      <c r="M477" s="65"/>
      <c r="N477" s="65"/>
      <c r="O477" s="65"/>
      <c r="P477" s="65"/>
    </row>
    <row r="478" spans="3:16" x14ac:dyDescent="0.25">
      <c r="C478" s="7"/>
      <c r="K478" s="65"/>
      <c r="L478" s="65"/>
      <c r="M478" s="65"/>
      <c r="N478" s="65"/>
      <c r="O478" s="65"/>
      <c r="P478" s="65"/>
    </row>
    <row r="479" spans="3:16" x14ac:dyDescent="0.25">
      <c r="C479" s="7"/>
      <c r="K479" s="65"/>
      <c r="L479" s="65"/>
      <c r="M479" s="65"/>
      <c r="N479" s="65"/>
      <c r="O479" s="65"/>
      <c r="P479" s="65"/>
    </row>
    <row r="480" spans="3:16" x14ac:dyDescent="0.25">
      <c r="C480" s="7"/>
      <c r="K480" s="65"/>
      <c r="L480" s="65"/>
      <c r="M480" s="65"/>
      <c r="N480" s="65"/>
      <c r="O480" s="65"/>
      <c r="P480" s="65"/>
    </row>
    <row r="481" spans="3:16" x14ac:dyDescent="0.25">
      <c r="C481" s="7"/>
      <c r="K481" s="65"/>
      <c r="L481" s="65"/>
      <c r="M481" s="65"/>
      <c r="N481" s="65"/>
      <c r="O481" s="65"/>
      <c r="P481" s="65"/>
    </row>
    <row r="482" spans="3:16" x14ac:dyDescent="0.25">
      <c r="C482" s="7"/>
      <c r="K482" s="65"/>
      <c r="L482" s="65"/>
      <c r="M482" s="65"/>
      <c r="N482" s="65"/>
      <c r="O482" s="65"/>
      <c r="P482" s="65"/>
    </row>
    <row r="483" spans="3:16" x14ac:dyDescent="0.25">
      <c r="C483" s="7"/>
      <c r="K483" s="65"/>
      <c r="L483" s="65"/>
      <c r="M483" s="65"/>
      <c r="N483" s="65"/>
      <c r="O483" s="65"/>
      <c r="P483" s="65"/>
    </row>
    <row r="484" spans="3:16" x14ac:dyDescent="0.25">
      <c r="C484" s="7"/>
      <c r="K484" s="65"/>
      <c r="L484" s="65"/>
      <c r="M484" s="65"/>
      <c r="N484" s="65"/>
      <c r="O484" s="65"/>
      <c r="P484" s="65"/>
    </row>
    <row r="485" spans="3:16" x14ac:dyDescent="0.25">
      <c r="C485" s="7"/>
      <c r="K485" s="65"/>
      <c r="L485" s="65"/>
      <c r="M485" s="65"/>
      <c r="N485" s="65"/>
      <c r="O485" s="65"/>
      <c r="P485" s="65"/>
    </row>
    <row r="486" spans="3:16" x14ac:dyDescent="0.25">
      <c r="C486" s="7"/>
      <c r="K486" s="65"/>
      <c r="L486" s="65"/>
      <c r="M486" s="65"/>
      <c r="N486" s="65"/>
      <c r="O486" s="65"/>
      <c r="P486" s="65"/>
    </row>
    <row r="487" spans="3:16" x14ac:dyDescent="0.25">
      <c r="C487" s="7"/>
      <c r="K487" s="65"/>
      <c r="L487" s="65"/>
      <c r="M487" s="65"/>
      <c r="N487" s="65"/>
      <c r="O487" s="65"/>
      <c r="P487" s="65"/>
    </row>
    <row r="488" spans="3:16" x14ac:dyDescent="0.25">
      <c r="C488" s="7"/>
      <c r="K488" s="65"/>
      <c r="L488" s="65"/>
      <c r="M488" s="65"/>
      <c r="N488" s="65"/>
      <c r="O488" s="65"/>
      <c r="P488" s="65"/>
    </row>
    <row r="489" spans="3:16" x14ac:dyDescent="0.25">
      <c r="C489" s="7"/>
      <c r="K489" s="65"/>
      <c r="L489" s="65"/>
      <c r="M489" s="65"/>
      <c r="N489" s="65"/>
      <c r="O489" s="65"/>
      <c r="P489" s="65"/>
    </row>
    <row r="490" spans="3:16" x14ac:dyDescent="0.25">
      <c r="C490" s="7"/>
      <c r="K490" s="65"/>
      <c r="L490" s="65"/>
      <c r="M490" s="65"/>
      <c r="N490" s="65"/>
      <c r="O490" s="65"/>
      <c r="P490" s="65"/>
    </row>
    <row r="491" spans="3:16" x14ac:dyDescent="0.25">
      <c r="C491" s="7"/>
      <c r="K491" s="65"/>
      <c r="L491" s="65"/>
      <c r="M491" s="65"/>
      <c r="N491" s="65"/>
      <c r="O491" s="65"/>
      <c r="P491" s="65"/>
    </row>
    <row r="492" spans="3:16" x14ac:dyDescent="0.25">
      <c r="C492" s="7"/>
      <c r="K492" s="65"/>
      <c r="L492" s="65"/>
      <c r="M492" s="65"/>
      <c r="N492" s="65"/>
      <c r="O492" s="65"/>
      <c r="P492" s="65"/>
    </row>
    <row r="493" spans="3:16" x14ac:dyDescent="0.25">
      <c r="C493" s="7"/>
      <c r="K493" s="65"/>
      <c r="L493" s="65"/>
      <c r="M493" s="65"/>
      <c r="N493" s="65"/>
      <c r="O493" s="65"/>
      <c r="P493" s="65"/>
    </row>
    <row r="494" spans="3:16" x14ac:dyDescent="0.25">
      <c r="C494" s="7"/>
      <c r="K494" s="65"/>
      <c r="L494" s="65"/>
      <c r="M494" s="65"/>
      <c r="N494" s="65"/>
      <c r="O494" s="65"/>
      <c r="P494" s="65"/>
    </row>
    <row r="495" spans="3:16" x14ac:dyDescent="0.25">
      <c r="C495" s="7"/>
      <c r="K495" s="65"/>
      <c r="L495" s="65"/>
      <c r="M495" s="65"/>
      <c r="N495" s="65"/>
      <c r="O495" s="65"/>
      <c r="P495" s="65"/>
    </row>
    <row r="496" spans="3:16" x14ac:dyDescent="0.25">
      <c r="C496" s="7"/>
      <c r="K496" s="65"/>
      <c r="L496" s="65"/>
      <c r="M496" s="65"/>
      <c r="N496" s="65"/>
      <c r="O496" s="65"/>
      <c r="P496" s="65"/>
    </row>
    <row r="497" spans="3:16" x14ac:dyDescent="0.25">
      <c r="C497" s="7"/>
      <c r="K497" s="65"/>
      <c r="L497" s="65"/>
      <c r="M497" s="65"/>
      <c r="N497" s="65"/>
      <c r="O497" s="65"/>
      <c r="P497" s="65"/>
    </row>
    <row r="498" spans="3:16" x14ac:dyDescent="0.25">
      <c r="C498" s="7"/>
      <c r="K498" s="65"/>
      <c r="L498" s="65"/>
      <c r="M498" s="65"/>
      <c r="N498" s="65"/>
      <c r="O498" s="65"/>
      <c r="P498" s="65"/>
    </row>
    <row r="499" spans="3:16" x14ac:dyDescent="0.25">
      <c r="C499" s="7"/>
      <c r="K499" s="65"/>
      <c r="L499" s="65"/>
      <c r="M499" s="65"/>
      <c r="N499" s="65"/>
      <c r="O499" s="65"/>
      <c r="P499" s="65"/>
    </row>
    <row r="500" spans="3:16" x14ac:dyDescent="0.25">
      <c r="C500" s="7"/>
      <c r="K500" s="65"/>
      <c r="L500" s="65"/>
      <c r="M500" s="65"/>
      <c r="N500" s="65"/>
      <c r="O500" s="65"/>
      <c r="P500" s="65"/>
    </row>
    <row r="501" spans="3:16" x14ac:dyDescent="0.25">
      <c r="C501" s="7"/>
      <c r="K501" s="65"/>
      <c r="L501" s="65"/>
      <c r="M501" s="65"/>
      <c r="N501" s="65"/>
      <c r="O501" s="65"/>
      <c r="P501" s="65"/>
    </row>
    <row r="502" spans="3:16" x14ac:dyDescent="0.25">
      <c r="C502" s="7"/>
      <c r="K502" s="65"/>
      <c r="L502" s="65"/>
      <c r="M502" s="65"/>
      <c r="N502" s="65"/>
      <c r="O502" s="65"/>
      <c r="P502" s="65"/>
    </row>
    <row r="503" spans="3:16" x14ac:dyDescent="0.25">
      <c r="C503" s="7"/>
      <c r="K503" s="65"/>
      <c r="L503" s="65"/>
      <c r="M503" s="65"/>
      <c r="N503" s="65"/>
      <c r="O503" s="65"/>
      <c r="P503" s="65"/>
    </row>
    <row r="504" spans="3:16" x14ac:dyDescent="0.25">
      <c r="C504" s="7"/>
      <c r="K504" s="65"/>
      <c r="L504" s="65"/>
      <c r="M504" s="65"/>
      <c r="N504" s="65"/>
      <c r="O504" s="65"/>
      <c r="P504" s="65"/>
    </row>
    <row r="505" spans="3:16" x14ac:dyDescent="0.25">
      <c r="C505" s="7"/>
      <c r="K505" s="65"/>
      <c r="L505" s="65"/>
      <c r="M505" s="65"/>
      <c r="N505" s="65"/>
      <c r="O505" s="65"/>
      <c r="P505" s="65"/>
    </row>
    <row r="506" spans="3:16" x14ac:dyDescent="0.25">
      <c r="C506" s="7"/>
      <c r="K506" s="65"/>
      <c r="L506" s="65"/>
      <c r="M506" s="65"/>
      <c r="N506" s="65"/>
      <c r="O506" s="65"/>
      <c r="P506" s="65"/>
    </row>
    <row r="507" spans="3:16" x14ac:dyDescent="0.25">
      <c r="C507" s="7"/>
      <c r="K507" s="65"/>
      <c r="L507" s="65"/>
      <c r="M507" s="65"/>
      <c r="N507" s="65"/>
      <c r="O507" s="65"/>
      <c r="P507" s="65"/>
    </row>
    <row r="508" spans="3:16" x14ac:dyDescent="0.25">
      <c r="C508" s="7"/>
      <c r="K508" s="65"/>
      <c r="L508" s="65"/>
      <c r="M508" s="65"/>
      <c r="N508" s="65"/>
      <c r="O508" s="65"/>
      <c r="P508" s="65"/>
    </row>
    <row r="509" spans="3:16" x14ac:dyDescent="0.25">
      <c r="C509" s="7"/>
      <c r="K509" s="65"/>
      <c r="L509" s="65"/>
      <c r="M509" s="65"/>
      <c r="N509" s="65"/>
      <c r="O509" s="65"/>
      <c r="P509" s="65"/>
    </row>
    <row r="510" spans="3:16" x14ac:dyDescent="0.25">
      <c r="C510" s="7"/>
      <c r="K510" s="65"/>
      <c r="L510" s="65"/>
      <c r="M510" s="65"/>
      <c r="N510" s="65"/>
      <c r="O510" s="65"/>
      <c r="P510" s="65"/>
    </row>
    <row r="511" spans="3:16" x14ac:dyDescent="0.25">
      <c r="C511" s="7"/>
      <c r="K511" s="65"/>
      <c r="L511" s="65"/>
      <c r="M511" s="65"/>
      <c r="N511" s="65"/>
      <c r="O511" s="65"/>
      <c r="P511" s="65"/>
    </row>
    <row r="512" spans="3:16" x14ac:dyDescent="0.25">
      <c r="C512" s="7"/>
      <c r="K512" s="65"/>
      <c r="L512" s="65"/>
      <c r="M512" s="65"/>
      <c r="N512" s="65"/>
      <c r="O512" s="65"/>
      <c r="P512" s="65"/>
    </row>
    <row r="513" spans="3:16" x14ac:dyDescent="0.25">
      <c r="C513" s="7"/>
      <c r="K513" s="65"/>
      <c r="L513" s="65"/>
      <c r="M513" s="65"/>
      <c r="N513" s="65"/>
      <c r="O513" s="65"/>
      <c r="P513" s="65"/>
    </row>
    <row r="514" spans="3:16" x14ac:dyDescent="0.25">
      <c r="C514" s="7"/>
      <c r="K514" s="65"/>
      <c r="L514" s="65"/>
      <c r="M514" s="65"/>
      <c r="N514" s="65"/>
      <c r="O514" s="65"/>
      <c r="P514" s="65"/>
    </row>
    <row r="515" spans="3:16" x14ac:dyDescent="0.25">
      <c r="C515" s="7"/>
      <c r="K515" s="65"/>
      <c r="L515" s="65"/>
      <c r="M515" s="65"/>
      <c r="N515" s="65"/>
      <c r="O515" s="65"/>
      <c r="P515" s="65"/>
    </row>
    <row r="516" spans="3:16" x14ac:dyDescent="0.25">
      <c r="C516" s="7"/>
      <c r="K516" s="65"/>
      <c r="L516" s="65"/>
      <c r="M516" s="65"/>
      <c r="N516" s="65"/>
      <c r="O516" s="65"/>
      <c r="P516" s="65"/>
    </row>
    <row r="517" spans="3:16" x14ac:dyDescent="0.25">
      <c r="C517" s="7"/>
      <c r="K517" s="65"/>
      <c r="L517" s="65"/>
      <c r="M517" s="65"/>
      <c r="N517" s="65"/>
      <c r="O517" s="65"/>
      <c r="P517" s="65"/>
    </row>
    <row r="518" spans="3:16" x14ac:dyDescent="0.25">
      <c r="C518" s="7"/>
      <c r="K518" s="65"/>
      <c r="L518" s="65"/>
      <c r="M518" s="65"/>
      <c r="N518" s="65"/>
      <c r="O518" s="65"/>
      <c r="P518" s="65"/>
    </row>
    <row r="519" spans="3:16" x14ac:dyDescent="0.25">
      <c r="C519" s="7"/>
      <c r="K519" s="65"/>
      <c r="L519" s="65"/>
      <c r="M519" s="65"/>
      <c r="N519" s="65"/>
      <c r="O519" s="65"/>
      <c r="P519" s="65"/>
    </row>
    <row r="520" spans="3:16" x14ac:dyDescent="0.25">
      <c r="C520" s="7"/>
      <c r="K520" s="65"/>
      <c r="L520" s="65"/>
      <c r="M520" s="65"/>
      <c r="N520" s="65"/>
      <c r="O520" s="65"/>
      <c r="P520" s="65"/>
    </row>
    <row r="521" spans="3:16" x14ac:dyDescent="0.25">
      <c r="C521" s="7"/>
      <c r="K521" s="65"/>
      <c r="L521" s="65"/>
      <c r="M521" s="65"/>
      <c r="N521" s="65"/>
      <c r="O521" s="65"/>
      <c r="P521" s="65"/>
    </row>
    <row r="522" spans="3:16" x14ac:dyDescent="0.25">
      <c r="C522" s="7"/>
      <c r="K522" s="65"/>
      <c r="L522" s="65"/>
      <c r="M522" s="65"/>
      <c r="N522" s="65"/>
      <c r="O522" s="65"/>
      <c r="P522" s="65"/>
    </row>
    <row r="523" spans="3:16" x14ac:dyDescent="0.25">
      <c r="C523" s="7"/>
      <c r="K523" s="65"/>
      <c r="L523" s="65"/>
      <c r="M523" s="65"/>
      <c r="N523" s="65"/>
      <c r="O523" s="65"/>
      <c r="P523" s="65"/>
    </row>
    <row r="524" spans="3:16" x14ac:dyDescent="0.25">
      <c r="C524" s="7"/>
      <c r="K524" s="65"/>
      <c r="L524" s="65"/>
      <c r="M524" s="65"/>
      <c r="N524" s="65"/>
      <c r="O524" s="65"/>
      <c r="P524" s="65"/>
    </row>
    <row r="525" spans="3:16" x14ac:dyDescent="0.25">
      <c r="C525" s="7"/>
      <c r="K525" s="65"/>
      <c r="L525" s="65"/>
      <c r="M525" s="65"/>
      <c r="N525" s="65"/>
      <c r="O525" s="65"/>
      <c r="P525" s="65"/>
    </row>
    <row r="526" spans="3:16" x14ac:dyDescent="0.25">
      <c r="C526" s="7"/>
      <c r="K526" s="65"/>
      <c r="L526" s="65"/>
      <c r="M526" s="65"/>
      <c r="N526" s="65"/>
      <c r="O526" s="65"/>
      <c r="P526" s="65"/>
    </row>
    <row r="527" spans="3:16" x14ac:dyDescent="0.25">
      <c r="C527" s="7"/>
      <c r="K527" s="65"/>
      <c r="L527" s="65"/>
      <c r="M527" s="65"/>
      <c r="N527" s="65"/>
      <c r="O527" s="65"/>
      <c r="P527" s="65"/>
    </row>
    <row r="528" spans="3:16" x14ac:dyDescent="0.25">
      <c r="C528" s="7"/>
      <c r="K528" s="65"/>
      <c r="L528" s="65"/>
      <c r="M528" s="65"/>
      <c r="N528" s="65"/>
      <c r="O528" s="65"/>
      <c r="P528" s="65"/>
    </row>
    <row r="529" spans="3:16" x14ac:dyDescent="0.25">
      <c r="C529" s="7"/>
      <c r="K529" s="65"/>
      <c r="L529" s="65"/>
      <c r="M529" s="65"/>
      <c r="N529" s="65"/>
      <c r="O529" s="65"/>
      <c r="P529" s="65"/>
    </row>
    <row r="530" spans="3:16" x14ac:dyDescent="0.25">
      <c r="C530" s="7"/>
      <c r="K530" s="65"/>
      <c r="L530" s="65"/>
      <c r="M530" s="65"/>
      <c r="N530" s="65"/>
      <c r="O530" s="65"/>
      <c r="P530" s="65"/>
    </row>
    <row r="531" spans="3:16" x14ac:dyDescent="0.25">
      <c r="C531" s="7"/>
      <c r="K531" s="65"/>
      <c r="L531" s="65"/>
      <c r="M531" s="65"/>
      <c r="N531" s="65"/>
      <c r="O531" s="65"/>
      <c r="P531" s="65"/>
    </row>
    <row r="532" spans="3:16" x14ac:dyDescent="0.25">
      <c r="C532" s="7"/>
      <c r="K532" s="65"/>
      <c r="L532" s="65"/>
      <c r="M532" s="65"/>
      <c r="N532" s="65"/>
      <c r="O532" s="65"/>
      <c r="P532" s="65"/>
    </row>
    <row r="533" spans="3:16" x14ac:dyDescent="0.25">
      <c r="C533" s="7"/>
      <c r="K533" s="65"/>
      <c r="L533" s="65"/>
      <c r="M533" s="65"/>
      <c r="N533" s="65"/>
      <c r="O533" s="65"/>
      <c r="P533" s="65"/>
    </row>
    <row r="534" spans="3:16" x14ac:dyDescent="0.25">
      <c r="C534" s="7"/>
      <c r="K534" s="65"/>
      <c r="L534" s="65"/>
      <c r="M534" s="65"/>
      <c r="N534" s="65"/>
      <c r="O534" s="65"/>
      <c r="P534" s="65"/>
    </row>
    <row r="535" spans="3:16" x14ac:dyDescent="0.25">
      <c r="C535" s="7"/>
      <c r="K535" s="65"/>
      <c r="L535" s="65"/>
      <c r="M535" s="65"/>
      <c r="N535" s="65"/>
      <c r="O535" s="65"/>
      <c r="P535" s="65"/>
    </row>
    <row r="536" spans="3:16" x14ac:dyDescent="0.25">
      <c r="C536" s="7"/>
      <c r="K536" s="65"/>
      <c r="L536" s="65"/>
      <c r="M536" s="65"/>
      <c r="N536" s="65"/>
      <c r="O536" s="65"/>
      <c r="P536" s="65"/>
    </row>
    <row r="537" spans="3:16" x14ac:dyDescent="0.25">
      <c r="C537" s="7"/>
      <c r="K537" s="65"/>
      <c r="L537" s="65"/>
      <c r="M537" s="65"/>
      <c r="N537" s="65"/>
      <c r="O537" s="65"/>
      <c r="P537" s="65"/>
    </row>
    <row r="538" spans="3:16" x14ac:dyDescent="0.25">
      <c r="C538" s="7"/>
      <c r="K538" s="65"/>
      <c r="L538" s="65"/>
      <c r="M538" s="65"/>
      <c r="N538" s="65"/>
      <c r="O538" s="65"/>
      <c r="P538" s="65"/>
    </row>
    <row r="539" spans="3:16" x14ac:dyDescent="0.25">
      <c r="C539" s="7"/>
      <c r="K539" s="65"/>
      <c r="L539" s="65"/>
      <c r="M539" s="65"/>
      <c r="N539" s="65"/>
      <c r="O539" s="65"/>
      <c r="P539" s="65"/>
    </row>
    <row r="540" spans="3:16" x14ac:dyDescent="0.25">
      <c r="C540" s="7"/>
      <c r="K540" s="65"/>
      <c r="L540" s="65"/>
      <c r="M540" s="65"/>
      <c r="N540" s="65"/>
      <c r="O540" s="65"/>
      <c r="P540" s="65"/>
    </row>
    <row r="541" spans="3:16" x14ac:dyDescent="0.25">
      <c r="C541" s="7"/>
      <c r="K541" s="65"/>
      <c r="L541" s="65"/>
      <c r="M541" s="65"/>
      <c r="N541" s="65"/>
      <c r="O541" s="65"/>
      <c r="P541" s="65"/>
    </row>
    <row r="542" spans="3:16" x14ac:dyDescent="0.25">
      <c r="C542" s="7"/>
      <c r="K542" s="65"/>
      <c r="L542" s="65"/>
      <c r="M542" s="65"/>
      <c r="N542" s="65"/>
      <c r="O542" s="65"/>
      <c r="P542" s="65"/>
    </row>
    <row r="543" spans="3:16" x14ac:dyDescent="0.25">
      <c r="C543" s="7"/>
      <c r="K543" s="65"/>
      <c r="L543" s="65"/>
      <c r="M543" s="65"/>
      <c r="N543" s="65"/>
      <c r="O543" s="65"/>
      <c r="P543" s="65"/>
    </row>
    <row r="544" spans="3:16" x14ac:dyDescent="0.25">
      <c r="C544" s="7"/>
      <c r="K544" s="65"/>
      <c r="L544" s="65"/>
      <c r="M544" s="65"/>
      <c r="N544" s="65"/>
      <c r="O544" s="65"/>
      <c r="P544" s="65"/>
    </row>
    <row r="545" spans="3:16" x14ac:dyDescent="0.25">
      <c r="C545" s="7"/>
      <c r="K545" s="65"/>
      <c r="L545" s="65"/>
      <c r="M545" s="65"/>
      <c r="N545" s="65"/>
      <c r="O545" s="65"/>
      <c r="P545" s="65"/>
    </row>
    <row r="546" spans="3:16" x14ac:dyDescent="0.25">
      <c r="C546" s="7"/>
      <c r="K546" s="65"/>
      <c r="L546" s="65"/>
      <c r="M546" s="65"/>
      <c r="N546" s="65"/>
      <c r="O546" s="65"/>
      <c r="P546" s="65"/>
    </row>
    <row r="547" spans="3:16" x14ac:dyDescent="0.25">
      <c r="C547" s="7"/>
      <c r="K547" s="65"/>
      <c r="L547" s="65"/>
      <c r="M547" s="65"/>
      <c r="N547" s="65"/>
      <c r="O547" s="65"/>
      <c r="P547" s="65"/>
    </row>
    <row r="548" spans="3:16" x14ac:dyDescent="0.25">
      <c r="C548" s="7"/>
      <c r="K548" s="65"/>
      <c r="L548" s="65"/>
      <c r="M548" s="65"/>
      <c r="N548" s="65"/>
      <c r="O548" s="65"/>
      <c r="P548" s="65"/>
    </row>
    <row r="549" spans="3:16" x14ac:dyDescent="0.25">
      <c r="C549" s="7"/>
      <c r="K549" s="65"/>
      <c r="L549" s="65"/>
      <c r="M549" s="65"/>
      <c r="N549" s="65"/>
      <c r="O549" s="65"/>
      <c r="P549" s="65"/>
    </row>
    <row r="550" spans="3:16" x14ac:dyDescent="0.25">
      <c r="C550" s="7"/>
      <c r="K550" s="65"/>
      <c r="L550" s="65"/>
      <c r="M550" s="65"/>
      <c r="N550" s="65"/>
      <c r="O550" s="65"/>
      <c r="P550" s="65"/>
    </row>
    <row r="551" spans="3:16" x14ac:dyDescent="0.25">
      <c r="C551" s="7"/>
      <c r="K551" s="65"/>
      <c r="L551" s="65"/>
      <c r="M551" s="65"/>
      <c r="N551" s="65"/>
      <c r="O551" s="65"/>
      <c r="P551" s="65"/>
    </row>
    <row r="552" spans="3:16" x14ac:dyDescent="0.25">
      <c r="C552" s="7"/>
      <c r="K552" s="65"/>
      <c r="L552" s="65"/>
      <c r="M552" s="65"/>
      <c r="N552" s="65"/>
      <c r="O552" s="65"/>
      <c r="P552" s="65"/>
    </row>
    <row r="553" spans="3:16" x14ac:dyDescent="0.25">
      <c r="C553" s="7"/>
      <c r="K553" s="65"/>
      <c r="L553" s="65"/>
      <c r="M553" s="65"/>
      <c r="N553" s="65"/>
      <c r="O553" s="65"/>
      <c r="P553" s="65"/>
    </row>
    <row r="554" spans="3:16" x14ac:dyDescent="0.25">
      <c r="C554" s="7"/>
      <c r="K554" s="65"/>
      <c r="L554" s="65"/>
      <c r="M554" s="65"/>
      <c r="N554" s="65"/>
      <c r="O554" s="65"/>
      <c r="P554" s="65"/>
    </row>
    <row r="555" spans="3:16" x14ac:dyDescent="0.25">
      <c r="C555" s="7"/>
      <c r="K555" s="65"/>
      <c r="L555" s="65"/>
      <c r="M555" s="65"/>
      <c r="N555" s="65"/>
      <c r="O555" s="65"/>
      <c r="P555" s="65"/>
    </row>
    <row r="556" spans="3:16" x14ac:dyDescent="0.25">
      <c r="C556" s="7"/>
      <c r="K556" s="65"/>
      <c r="L556" s="65"/>
      <c r="M556" s="65"/>
      <c r="N556" s="65"/>
      <c r="O556" s="65"/>
      <c r="P556" s="65"/>
    </row>
    <row r="557" spans="3:16" x14ac:dyDescent="0.25">
      <c r="C557" s="7"/>
      <c r="K557" s="65"/>
      <c r="L557" s="65"/>
      <c r="M557" s="65"/>
      <c r="N557" s="65"/>
      <c r="O557" s="65"/>
      <c r="P557" s="65"/>
    </row>
    <row r="558" spans="3:16" x14ac:dyDescent="0.25">
      <c r="C558" s="7"/>
      <c r="K558" s="65"/>
      <c r="L558" s="65"/>
      <c r="M558" s="65"/>
      <c r="N558" s="65"/>
      <c r="O558" s="65"/>
      <c r="P558" s="65"/>
    </row>
    <row r="559" spans="3:16" x14ac:dyDescent="0.25">
      <c r="C559" s="7"/>
      <c r="K559" s="65"/>
      <c r="L559" s="65"/>
      <c r="M559" s="65"/>
      <c r="N559" s="65"/>
      <c r="O559" s="65"/>
      <c r="P559" s="65"/>
    </row>
    <row r="560" spans="3:16" x14ac:dyDescent="0.25">
      <c r="C560" s="7"/>
      <c r="K560" s="65"/>
      <c r="L560" s="65"/>
      <c r="M560" s="65"/>
      <c r="N560" s="65"/>
      <c r="O560" s="65"/>
      <c r="P560" s="65"/>
    </row>
    <row r="561" spans="3:16" x14ac:dyDescent="0.25">
      <c r="C561" s="7"/>
      <c r="K561" s="65"/>
      <c r="L561" s="65"/>
      <c r="M561" s="65"/>
      <c r="N561" s="65"/>
      <c r="O561" s="65"/>
      <c r="P561" s="65"/>
    </row>
    <row r="562" spans="3:16" x14ac:dyDescent="0.25">
      <c r="C562" s="7"/>
      <c r="K562" s="65"/>
      <c r="L562" s="65"/>
      <c r="M562" s="65"/>
      <c r="N562" s="65"/>
      <c r="O562" s="65"/>
      <c r="P562" s="65"/>
    </row>
    <row r="563" spans="3:16" x14ac:dyDescent="0.25">
      <c r="C563" s="7"/>
      <c r="K563" s="65"/>
      <c r="L563" s="65"/>
      <c r="M563" s="65"/>
      <c r="N563" s="65"/>
      <c r="O563" s="65"/>
      <c r="P563" s="65"/>
    </row>
    <row r="564" spans="3:16" x14ac:dyDescent="0.25">
      <c r="C564" s="7"/>
      <c r="K564" s="65"/>
      <c r="L564" s="65"/>
      <c r="M564" s="65"/>
      <c r="N564" s="65"/>
      <c r="O564" s="65"/>
      <c r="P564" s="65"/>
    </row>
    <row r="565" spans="3:16" x14ac:dyDescent="0.25">
      <c r="C565" s="7"/>
      <c r="K565" s="65"/>
      <c r="L565" s="65"/>
      <c r="M565" s="65"/>
      <c r="N565" s="65"/>
      <c r="O565" s="65"/>
      <c r="P565" s="65"/>
    </row>
    <row r="566" spans="3:16" x14ac:dyDescent="0.25">
      <c r="C566" s="7"/>
      <c r="K566" s="65"/>
      <c r="L566" s="65"/>
      <c r="M566" s="65"/>
      <c r="N566" s="65"/>
      <c r="O566" s="65"/>
      <c r="P566" s="65"/>
    </row>
    <row r="567" spans="3:16" x14ac:dyDescent="0.25">
      <c r="C567" s="7"/>
      <c r="K567" s="65"/>
      <c r="L567" s="65"/>
      <c r="M567" s="65"/>
      <c r="N567" s="65"/>
      <c r="O567" s="65"/>
      <c r="P567" s="65"/>
    </row>
    <row r="568" spans="3:16" x14ac:dyDescent="0.25">
      <c r="C568" s="7"/>
      <c r="K568" s="65"/>
      <c r="L568" s="65"/>
      <c r="M568" s="65"/>
      <c r="N568" s="65"/>
      <c r="O568" s="65"/>
      <c r="P568" s="65"/>
    </row>
    <row r="569" spans="3:16" x14ac:dyDescent="0.25">
      <c r="C569" s="7"/>
      <c r="K569" s="65"/>
      <c r="L569" s="65"/>
      <c r="M569" s="65"/>
      <c r="N569" s="65"/>
      <c r="O569" s="65"/>
      <c r="P569" s="65"/>
    </row>
    <row r="570" spans="3:16" x14ac:dyDescent="0.25">
      <c r="C570" s="7"/>
      <c r="K570" s="65"/>
      <c r="L570" s="65"/>
      <c r="M570" s="65"/>
      <c r="N570" s="65"/>
      <c r="O570" s="65"/>
      <c r="P570" s="65"/>
    </row>
    <row r="571" spans="3:16" x14ac:dyDescent="0.25">
      <c r="C571" s="7"/>
      <c r="K571" s="65"/>
      <c r="L571" s="65"/>
      <c r="M571" s="65"/>
      <c r="N571" s="65"/>
      <c r="O571" s="65"/>
      <c r="P571" s="65"/>
    </row>
    <row r="572" spans="3:16" x14ac:dyDescent="0.25">
      <c r="C572" s="7"/>
      <c r="K572" s="65"/>
      <c r="L572" s="65"/>
      <c r="M572" s="65"/>
      <c r="N572" s="65"/>
      <c r="O572" s="65"/>
      <c r="P572" s="65"/>
    </row>
    <row r="573" spans="3:16" x14ac:dyDescent="0.25">
      <c r="C573" s="7"/>
      <c r="K573" s="65"/>
      <c r="L573" s="65"/>
      <c r="M573" s="65"/>
      <c r="N573" s="65"/>
      <c r="O573" s="65"/>
      <c r="P573" s="65"/>
    </row>
    <row r="574" spans="3:16" x14ac:dyDescent="0.25">
      <c r="C574" s="7"/>
      <c r="K574" s="65"/>
      <c r="L574" s="65"/>
      <c r="M574" s="65"/>
      <c r="N574" s="65"/>
      <c r="O574" s="65"/>
      <c r="P574" s="65"/>
    </row>
    <row r="575" spans="3:16" x14ac:dyDescent="0.25">
      <c r="C575" s="7"/>
      <c r="K575" s="65"/>
      <c r="L575" s="65"/>
      <c r="M575" s="65"/>
      <c r="N575" s="65"/>
      <c r="O575" s="65"/>
      <c r="P575" s="65"/>
    </row>
    <row r="576" spans="3:16" x14ac:dyDescent="0.25">
      <c r="C576" s="7"/>
      <c r="K576" s="65"/>
      <c r="L576" s="65"/>
      <c r="M576" s="65"/>
      <c r="N576" s="65"/>
      <c r="O576" s="65"/>
      <c r="P576" s="65"/>
    </row>
    <row r="577" spans="3:16" x14ac:dyDescent="0.25">
      <c r="C577" s="7"/>
      <c r="K577" s="65"/>
      <c r="L577" s="65"/>
      <c r="M577" s="65"/>
      <c r="N577" s="65"/>
      <c r="O577" s="65"/>
      <c r="P577" s="65"/>
    </row>
    <row r="578" spans="3:16" x14ac:dyDescent="0.25">
      <c r="C578" s="7"/>
      <c r="K578" s="65"/>
      <c r="L578" s="65"/>
      <c r="M578" s="65"/>
      <c r="N578" s="65"/>
      <c r="O578" s="65"/>
      <c r="P578" s="65"/>
    </row>
    <row r="579" spans="3:16" x14ac:dyDescent="0.25">
      <c r="C579" s="7"/>
      <c r="K579" s="65"/>
      <c r="L579" s="65"/>
      <c r="M579" s="65"/>
      <c r="N579" s="65"/>
      <c r="O579" s="65"/>
      <c r="P579" s="65"/>
    </row>
    <row r="580" spans="3:16" x14ac:dyDescent="0.25">
      <c r="C580" s="7"/>
      <c r="K580" s="65"/>
      <c r="L580" s="65"/>
      <c r="M580" s="65"/>
      <c r="N580" s="65"/>
      <c r="O580" s="65"/>
      <c r="P580" s="65"/>
    </row>
    <row r="581" spans="3:16" x14ac:dyDescent="0.25">
      <c r="C581" s="7"/>
      <c r="K581" s="65"/>
      <c r="L581" s="65"/>
      <c r="M581" s="65"/>
      <c r="N581" s="65"/>
      <c r="O581" s="65"/>
      <c r="P581" s="65"/>
    </row>
    <row r="582" spans="3:16" x14ac:dyDescent="0.25">
      <c r="C582" s="7"/>
      <c r="K582" s="65"/>
      <c r="L582" s="65"/>
      <c r="M582" s="65"/>
      <c r="N582" s="65"/>
      <c r="O582" s="65"/>
      <c r="P582" s="65"/>
    </row>
    <row r="583" spans="3:16" x14ac:dyDescent="0.25">
      <c r="C583" s="7"/>
      <c r="K583" s="65"/>
      <c r="L583" s="65"/>
      <c r="M583" s="65"/>
      <c r="N583" s="65"/>
      <c r="O583" s="65"/>
      <c r="P583" s="65"/>
    </row>
    <row r="584" spans="3:16" x14ac:dyDescent="0.25">
      <c r="C584" s="7"/>
      <c r="K584" s="65"/>
      <c r="L584" s="65"/>
      <c r="M584" s="65"/>
      <c r="N584" s="65"/>
      <c r="O584" s="65"/>
      <c r="P584" s="65"/>
    </row>
    <row r="585" spans="3:16" x14ac:dyDescent="0.25">
      <c r="C585" s="7"/>
      <c r="K585" s="65"/>
      <c r="L585" s="65"/>
      <c r="M585" s="65"/>
      <c r="N585" s="65"/>
      <c r="O585" s="65"/>
      <c r="P585" s="65"/>
    </row>
    <row r="586" spans="3:16" x14ac:dyDescent="0.25">
      <c r="C586" s="7"/>
      <c r="K586" s="65"/>
      <c r="L586" s="65"/>
      <c r="M586" s="65"/>
      <c r="N586" s="65"/>
      <c r="O586" s="65"/>
      <c r="P586" s="65"/>
    </row>
    <row r="587" spans="3:16" x14ac:dyDescent="0.25">
      <c r="C587" s="7"/>
      <c r="K587" s="65"/>
      <c r="L587" s="65"/>
      <c r="M587" s="65"/>
      <c r="N587" s="65"/>
      <c r="O587" s="65"/>
      <c r="P587" s="65"/>
    </row>
    <row r="588" spans="3:16" x14ac:dyDescent="0.25">
      <c r="C588" s="7"/>
      <c r="K588" s="65"/>
      <c r="L588" s="65"/>
      <c r="M588" s="65"/>
      <c r="N588" s="65"/>
      <c r="O588" s="65"/>
      <c r="P588" s="65"/>
    </row>
    <row r="589" spans="3:16" x14ac:dyDescent="0.25">
      <c r="C589" s="7"/>
      <c r="K589" s="65"/>
      <c r="L589" s="65"/>
      <c r="M589" s="65"/>
      <c r="N589" s="65"/>
      <c r="O589" s="65"/>
      <c r="P589" s="65"/>
    </row>
    <row r="590" spans="3:16" x14ac:dyDescent="0.25">
      <c r="C590" s="7"/>
      <c r="K590" s="65"/>
      <c r="L590" s="65"/>
      <c r="M590" s="65"/>
      <c r="N590" s="65"/>
      <c r="O590" s="65"/>
      <c r="P590" s="65"/>
    </row>
    <row r="591" spans="3:16" x14ac:dyDescent="0.25">
      <c r="C591" s="7"/>
      <c r="K591" s="65"/>
      <c r="L591" s="65"/>
      <c r="M591" s="65"/>
      <c r="N591" s="65"/>
      <c r="O591" s="65"/>
      <c r="P591" s="65"/>
    </row>
    <row r="592" spans="3:16" x14ac:dyDescent="0.25">
      <c r="C592" s="7"/>
      <c r="K592" s="65"/>
      <c r="L592" s="65"/>
      <c r="M592" s="65"/>
      <c r="N592" s="65"/>
      <c r="O592" s="65"/>
      <c r="P592" s="65"/>
    </row>
    <row r="593" spans="3:16" x14ac:dyDescent="0.25">
      <c r="C593" s="7"/>
      <c r="K593" s="65"/>
      <c r="L593" s="65"/>
      <c r="M593" s="65"/>
      <c r="N593" s="65"/>
      <c r="O593" s="65"/>
      <c r="P593" s="65"/>
    </row>
    <row r="594" spans="3:16" x14ac:dyDescent="0.25">
      <c r="C594" s="7"/>
      <c r="K594" s="65"/>
      <c r="L594" s="65"/>
      <c r="M594" s="65"/>
      <c r="N594" s="65"/>
      <c r="O594" s="65"/>
      <c r="P594" s="65"/>
    </row>
    <row r="595" spans="3:16" x14ac:dyDescent="0.25">
      <c r="C595" s="7"/>
      <c r="K595" s="65"/>
      <c r="L595" s="65"/>
      <c r="M595" s="65"/>
      <c r="N595" s="65"/>
      <c r="O595" s="65"/>
      <c r="P595" s="65"/>
    </row>
    <row r="596" spans="3:16" x14ac:dyDescent="0.25">
      <c r="C596" s="7"/>
      <c r="K596" s="65"/>
      <c r="L596" s="65"/>
      <c r="M596" s="65"/>
      <c r="N596" s="65"/>
      <c r="O596" s="65"/>
      <c r="P596" s="65"/>
    </row>
    <row r="597" spans="3:16" x14ac:dyDescent="0.25">
      <c r="C597" s="7"/>
      <c r="K597" s="65"/>
      <c r="L597" s="65"/>
      <c r="M597" s="65"/>
      <c r="N597" s="65"/>
      <c r="O597" s="65"/>
      <c r="P597" s="65"/>
    </row>
    <row r="598" spans="3:16" x14ac:dyDescent="0.25">
      <c r="C598" s="7"/>
      <c r="K598" s="65"/>
      <c r="L598" s="65"/>
      <c r="M598" s="65"/>
      <c r="N598" s="65"/>
      <c r="O598" s="65"/>
      <c r="P598" s="65"/>
    </row>
    <row r="599" spans="3:16" x14ac:dyDescent="0.25">
      <c r="C599" s="7"/>
      <c r="K599" s="65"/>
      <c r="L599" s="65"/>
      <c r="M599" s="65"/>
      <c r="N599" s="65"/>
      <c r="O599" s="65"/>
      <c r="P599" s="65"/>
    </row>
    <row r="600" spans="3:16" x14ac:dyDescent="0.25">
      <c r="C600" s="7"/>
      <c r="K600" s="65"/>
      <c r="L600" s="65"/>
      <c r="M600" s="65"/>
      <c r="N600" s="65"/>
      <c r="O600" s="65"/>
      <c r="P600" s="65"/>
    </row>
    <row r="601" spans="3:16" x14ac:dyDescent="0.25">
      <c r="C601" s="7"/>
      <c r="K601" s="65"/>
      <c r="L601" s="65"/>
      <c r="M601" s="65"/>
      <c r="N601" s="65"/>
      <c r="O601" s="65"/>
      <c r="P601" s="65"/>
    </row>
    <row r="602" spans="3:16" x14ac:dyDescent="0.25">
      <c r="C602" s="7"/>
      <c r="K602" s="65"/>
      <c r="L602" s="65"/>
      <c r="M602" s="65"/>
      <c r="N602" s="65"/>
      <c r="O602" s="65"/>
      <c r="P602" s="65"/>
    </row>
    <row r="603" spans="3:16" x14ac:dyDescent="0.25">
      <c r="C603" s="7"/>
      <c r="K603" s="65"/>
      <c r="L603" s="65"/>
      <c r="M603" s="65"/>
      <c r="N603" s="65"/>
      <c r="O603" s="65"/>
      <c r="P603" s="65"/>
    </row>
    <row r="604" spans="3:16" x14ac:dyDescent="0.25">
      <c r="C604" s="7"/>
      <c r="K604" s="65"/>
      <c r="L604" s="65"/>
      <c r="M604" s="65"/>
      <c r="N604" s="65"/>
      <c r="O604" s="65"/>
      <c r="P604" s="65"/>
    </row>
    <row r="605" spans="3:16" x14ac:dyDescent="0.25">
      <c r="C605" s="7"/>
      <c r="K605" s="65"/>
      <c r="L605" s="65"/>
      <c r="M605" s="65"/>
      <c r="N605" s="65"/>
      <c r="O605" s="65"/>
      <c r="P605" s="65"/>
    </row>
    <row r="606" spans="3:16" x14ac:dyDescent="0.25">
      <c r="C606" s="7"/>
      <c r="K606" s="65"/>
      <c r="L606" s="65"/>
      <c r="M606" s="65"/>
      <c r="N606" s="65"/>
      <c r="O606" s="65"/>
      <c r="P606" s="65"/>
    </row>
    <row r="607" spans="3:16" x14ac:dyDescent="0.25">
      <c r="C607" s="7"/>
      <c r="K607" s="65"/>
      <c r="L607" s="65"/>
      <c r="M607" s="65"/>
      <c r="N607" s="65"/>
      <c r="O607" s="65"/>
      <c r="P607" s="65"/>
    </row>
    <row r="608" spans="3:16" x14ac:dyDescent="0.25">
      <c r="C608" s="7"/>
      <c r="K608" s="65"/>
      <c r="L608" s="65"/>
      <c r="M608" s="65"/>
      <c r="N608" s="65"/>
      <c r="O608" s="65"/>
      <c r="P608" s="65"/>
    </row>
    <row r="609" spans="3:16" x14ac:dyDescent="0.25">
      <c r="C609" s="7"/>
      <c r="K609" s="65"/>
      <c r="L609" s="65"/>
      <c r="M609" s="65"/>
      <c r="N609" s="65"/>
      <c r="O609" s="65"/>
      <c r="P609" s="65"/>
    </row>
    <row r="610" spans="3:16" x14ac:dyDescent="0.25">
      <c r="C610" s="7"/>
      <c r="K610" s="65"/>
      <c r="L610" s="65"/>
      <c r="M610" s="65"/>
      <c r="N610" s="65"/>
      <c r="O610" s="65"/>
      <c r="P610" s="65"/>
    </row>
    <row r="611" spans="3:16" x14ac:dyDescent="0.25">
      <c r="C611" s="7"/>
      <c r="K611" s="65"/>
      <c r="L611" s="65"/>
      <c r="M611" s="65"/>
      <c r="N611" s="65"/>
      <c r="O611" s="65"/>
      <c r="P611" s="65"/>
    </row>
    <row r="612" spans="3:16" x14ac:dyDescent="0.25">
      <c r="C612" s="7"/>
      <c r="K612" s="65"/>
      <c r="L612" s="65"/>
      <c r="M612" s="65"/>
      <c r="N612" s="65"/>
      <c r="O612" s="65"/>
      <c r="P612" s="65"/>
    </row>
    <row r="613" spans="3:16" x14ac:dyDescent="0.25">
      <c r="C613" s="7"/>
      <c r="K613" s="65"/>
      <c r="L613" s="65"/>
      <c r="M613" s="65"/>
      <c r="N613" s="65"/>
      <c r="O613" s="65"/>
      <c r="P613" s="65"/>
    </row>
    <row r="614" spans="3:16" x14ac:dyDescent="0.25">
      <c r="C614" s="7"/>
      <c r="K614" s="65"/>
      <c r="L614" s="65"/>
      <c r="M614" s="65"/>
      <c r="N614" s="65"/>
      <c r="O614" s="65"/>
      <c r="P614" s="65"/>
    </row>
    <row r="615" spans="3:16" x14ac:dyDescent="0.25">
      <c r="C615" s="7"/>
      <c r="K615" s="65"/>
      <c r="L615" s="65"/>
      <c r="M615" s="65"/>
      <c r="N615" s="65"/>
      <c r="O615" s="65"/>
      <c r="P615" s="65"/>
    </row>
    <row r="616" spans="3:16" x14ac:dyDescent="0.25">
      <c r="C616" s="7"/>
      <c r="K616" s="65"/>
      <c r="L616" s="65"/>
      <c r="M616" s="65"/>
      <c r="N616" s="65"/>
      <c r="O616" s="65"/>
      <c r="P616" s="65"/>
    </row>
    <row r="617" spans="3:16" x14ac:dyDescent="0.25">
      <c r="C617" s="7"/>
      <c r="K617" s="65"/>
      <c r="L617" s="65"/>
      <c r="M617" s="65"/>
      <c r="N617" s="65"/>
      <c r="O617" s="65"/>
      <c r="P617" s="65"/>
    </row>
    <row r="618" spans="3:16" x14ac:dyDescent="0.25">
      <c r="C618" s="7"/>
      <c r="K618" s="65"/>
      <c r="L618" s="65"/>
      <c r="M618" s="65"/>
      <c r="N618" s="65"/>
      <c r="O618" s="65"/>
      <c r="P618" s="65"/>
    </row>
    <row r="619" spans="3:16" x14ac:dyDescent="0.25">
      <c r="C619" s="7"/>
      <c r="K619" s="65"/>
      <c r="L619" s="65"/>
      <c r="M619" s="65"/>
      <c r="N619" s="65"/>
      <c r="O619" s="65"/>
      <c r="P619" s="65"/>
    </row>
    <row r="620" spans="3:16" x14ac:dyDescent="0.25">
      <c r="C620" s="7"/>
      <c r="K620" s="65"/>
      <c r="L620" s="65"/>
      <c r="M620" s="65"/>
      <c r="N620" s="65"/>
      <c r="O620" s="65"/>
      <c r="P620" s="65"/>
    </row>
    <row r="621" spans="3:16" x14ac:dyDescent="0.25">
      <c r="C621" s="7"/>
      <c r="K621" s="65"/>
      <c r="L621" s="65"/>
      <c r="M621" s="65"/>
      <c r="N621" s="65"/>
      <c r="O621" s="65"/>
      <c r="P621" s="65"/>
    </row>
    <row r="622" spans="3:16" x14ac:dyDescent="0.25">
      <c r="C622" s="7"/>
      <c r="K622" s="65"/>
      <c r="L622" s="65"/>
      <c r="M622" s="65"/>
      <c r="N622" s="65"/>
      <c r="O622" s="65"/>
      <c r="P622" s="65"/>
    </row>
    <row r="623" spans="3:16" x14ac:dyDescent="0.25">
      <c r="C623" s="7"/>
      <c r="K623" s="65"/>
      <c r="L623" s="65"/>
      <c r="M623" s="65"/>
      <c r="N623" s="65"/>
      <c r="O623" s="65"/>
      <c r="P623" s="65"/>
    </row>
    <row r="624" spans="3:16" x14ac:dyDescent="0.25">
      <c r="C624" s="7"/>
      <c r="K624" s="65"/>
      <c r="L624" s="65"/>
      <c r="M624" s="65"/>
      <c r="N624" s="65"/>
      <c r="O624" s="65"/>
      <c r="P624" s="65"/>
    </row>
    <row r="625" spans="3:16" x14ac:dyDescent="0.25">
      <c r="C625" s="7"/>
      <c r="K625" s="65"/>
      <c r="L625" s="65"/>
      <c r="M625" s="65"/>
      <c r="N625" s="65"/>
      <c r="O625" s="65"/>
      <c r="P625" s="65"/>
    </row>
    <row r="626" spans="3:16" x14ac:dyDescent="0.25">
      <c r="C626" s="7"/>
      <c r="K626" s="65"/>
      <c r="L626" s="65"/>
      <c r="M626" s="65"/>
      <c r="N626" s="65"/>
      <c r="O626" s="65"/>
      <c r="P626" s="65"/>
    </row>
    <row r="627" spans="3:16" x14ac:dyDescent="0.25">
      <c r="C627" s="7"/>
      <c r="K627" s="65"/>
      <c r="L627" s="65"/>
      <c r="M627" s="65"/>
      <c r="N627" s="65"/>
      <c r="O627" s="65"/>
      <c r="P627" s="65"/>
    </row>
    <row r="628" spans="3:16" x14ac:dyDescent="0.25">
      <c r="C628" s="7"/>
      <c r="K628" s="65"/>
      <c r="L628" s="65"/>
      <c r="M628" s="65"/>
      <c r="N628" s="65"/>
      <c r="O628" s="65"/>
      <c r="P628" s="65"/>
    </row>
    <row r="629" spans="3:16" x14ac:dyDescent="0.25">
      <c r="C629" s="7"/>
      <c r="K629" s="65"/>
      <c r="L629" s="65"/>
      <c r="M629" s="65"/>
      <c r="N629" s="65"/>
      <c r="O629" s="65"/>
      <c r="P629" s="65"/>
    </row>
    <row r="630" spans="3:16" x14ac:dyDescent="0.25">
      <c r="C630" s="7"/>
      <c r="K630" s="65"/>
      <c r="L630" s="65"/>
      <c r="M630" s="65"/>
      <c r="N630" s="65"/>
      <c r="O630" s="65"/>
      <c r="P630" s="65"/>
    </row>
    <row r="631" spans="3:16" x14ac:dyDescent="0.25">
      <c r="C631" s="7"/>
      <c r="K631" s="65"/>
      <c r="L631" s="65"/>
      <c r="M631" s="65"/>
      <c r="N631" s="65"/>
      <c r="O631" s="65"/>
      <c r="P631" s="65"/>
    </row>
    <row r="632" spans="3:16" x14ac:dyDescent="0.25">
      <c r="C632" s="7"/>
      <c r="K632" s="65"/>
      <c r="L632" s="65"/>
      <c r="M632" s="65"/>
      <c r="N632" s="65"/>
      <c r="O632" s="65"/>
      <c r="P632" s="65"/>
    </row>
    <row r="633" spans="3:16" x14ac:dyDescent="0.25">
      <c r="C633" s="7"/>
      <c r="K633" s="65"/>
      <c r="L633" s="65"/>
      <c r="M633" s="65"/>
      <c r="N633" s="65"/>
      <c r="O633" s="65"/>
      <c r="P633" s="65"/>
    </row>
    <row r="634" spans="3:16" x14ac:dyDescent="0.25">
      <c r="C634" s="7"/>
      <c r="K634" s="65"/>
      <c r="L634" s="65"/>
      <c r="M634" s="65"/>
      <c r="N634" s="65"/>
      <c r="O634" s="65"/>
      <c r="P634" s="65"/>
    </row>
    <row r="635" spans="3:16" x14ac:dyDescent="0.25">
      <c r="C635" s="7"/>
      <c r="K635" s="65"/>
      <c r="L635" s="65"/>
      <c r="M635" s="65"/>
      <c r="N635" s="65"/>
      <c r="O635" s="65"/>
      <c r="P635" s="65"/>
    </row>
    <row r="636" spans="3:16" x14ac:dyDescent="0.25">
      <c r="C636" s="7"/>
      <c r="K636" s="65"/>
      <c r="L636" s="65"/>
      <c r="M636" s="65"/>
      <c r="N636" s="65"/>
      <c r="O636" s="65"/>
      <c r="P636" s="65"/>
    </row>
    <row r="637" spans="3:16" x14ac:dyDescent="0.25">
      <c r="C637" s="7"/>
      <c r="K637" s="65"/>
      <c r="L637" s="65"/>
      <c r="M637" s="65"/>
      <c r="N637" s="65"/>
      <c r="O637" s="65"/>
      <c r="P637" s="65"/>
    </row>
    <row r="638" spans="3:16" x14ac:dyDescent="0.25">
      <c r="C638" s="7"/>
      <c r="K638" s="65"/>
      <c r="L638" s="65"/>
      <c r="M638" s="65"/>
      <c r="N638" s="65"/>
      <c r="O638" s="65"/>
      <c r="P638" s="65"/>
    </row>
    <row r="639" spans="3:16" x14ac:dyDescent="0.25">
      <c r="C639" s="7"/>
      <c r="K639" s="65"/>
      <c r="L639" s="65"/>
      <c r="M639" s="65"/>
      <c r="N639" s="65"/>
      <c r="O639" s="65"/>
      <c r="P639" s="65"/>
    </row>
    <row r="640" spans="3:16" x14ac:dyDescent="0.25">
      <c r="C640" s="7"/>
      <c r="K640" s="65"/>
      <c r="L640" s="65"/>
      <c r="M640" s="65"/>
      <c r="N640" s="65"/>
      <c r="O640" s="65"/>
      <c r="P640" s="65"/>
    </row>
    <row r="641" spans="3:16" x14ac:dyDescent="0.25">
      <c r="C641" s="7"/>
      <c r="K641" s="65"/>
      <c r="L641" s="65"/>
      <c r="M641" s="65"/>
      <c r="N641" s="65"/>
      <c r="O641" s="65"/>
      <c r="P641" s="65"/>
    </row>
    <row r="642" spans="3:16" x14ac:dyDescent="0.25">
      <c r="C642" s="7"/>
      <c r="K642" s="65"/>
      <c r="L642" s="65"/>
      <c r="M642" s="65"/>
      <c r="N642" s="65"/>
      <c r="O642" s="65"/>
      <c r="P642" s="65"/>
    </row>
    <row r="643" spans="3:16" x14ac:dyDescent="0.25">
      <c r="C643" s="7"/>
      <c r="K643" s="65"/>
      <c r="L643" s="65"/>
      <c r="M643" s="65"/>
      <c r="N643" s="65"/>
      <c r="O643" s="65"/>
      <c r="P643" s="65"/>
    </row>
    <row r="644" spans="3:16" x14ac:dyDescent="0.25">
      <c r="C644" s="7"/>
      <c r="K644" s="65"/>
      <c r="L644" s="65"/>
      <c r="M644" s="65"/>
      <c r="N644" s="65"/>
      <c r="O644" s="65"/>
      <c r="P644" s="65"/>
    </row>
    <row r="645" spans="3:16" x14ac:dyDescent="0.25">
      <c r="C645" s="7"/>
      <c r="K645" s="65"/>
      <c r="L645" s="65"/>
      <c r="M645" s="65"/>
      <c r="N645" s="65"/>
      <c r="O645" s="65"/>
      <c r="P645" s="65"/>
    </row>
    <row r="646" spans="3:16" x14ac:dyDescent="0.25">
      <c r="C646" s="7"/>
      <c r="K646" s="65"/>
      <c r="L646" s="65"/>
      <c r="M646" s="65"/>
      <c r="N646" s="65"/>
      <c r="O646" s="65"/>
      <c r="P646" s="65"/>
    </row>
    <row r="647" spans="3:16" x14ac:dyDescent="0.25">
      <c r="C647" s="7"/>
      <c r="K647" s="65"/>
      <c r="L647" s="65"/>
      <c r="M647" s="65"/>
      <c r="N647" s="65"/>
      <c r="O647" s="65"/>
      <c r="P647" s="65"/>
    </row>
    <row r="648" spans="3:16" x14ac:dyDescent="0.25">
      <c r="C648" s="7"/>
      <c r="K648" s="65"/>
      <c r="L648" s="65"/>
      <c r="M648" s="65"/>
      <c r="N648" s="65"/>
      <c r="O648" s="65"/>
      <c r="P648" s="65"/>
    </row>
    <row r="649" spans="3:16" x14ac:dyDescent="0.25">
      <c r="C649" s="7"/>
      <c r="K649" s="65"/>
      <c r="L649" s="65"/>
      <c r="M649" s="65"/>
      <c r="N649" s="65"/>
      <c r="O649" s="65"/>
      <c r="P649" s="65"/>
    </row>
    <row r="650" spans="3:16" x14ac:dyDescent="0.25">
      <c r="C650" s="7"/>
      <c r="K650" s="65"/>
      <c r="L650" s="65"/>
      <c r="M650" s="65"/>
      <c r="N650" s="65"/>
      <c r="O650" s="65"/>
      <c r="P650" s="65"/>
    </row>
    <row r="651" spans="3:16" x14ac:dyDescent="0.25">
      <c r="C651" s="7"/>
      <c r="K651" s="65"/>
      <c r="L651" s="65"/>
      <c r="M651" s="65"/>
      <c r="N651" s="65"/>
      <c r="O651" s="65"/>
      <c r="P651" s="65"/>
    </row>
    <row r="652" spans="3:16" x14ac:dyDescent="0.25">
      <c r="C652" s="7"/>
      <c r="K652" s="65"/>
      <c r="L652" s="65"/>
      <c r="M652" s="65"/>
      <c r="N652" s="65"/>
      <c r="O652" s="65"/>
      <c r="P652" s="65"/>
    </row>
    <row r="653" spans="3:16" x14ac:dyDescent="0.25">
      <c r="C653" s="7"/>
      <c r="K653" s="65"/>
      <c r="L653" s="65"/>
      <c r="M653" s="65"/>
      <c r="N653" s="65"/>
      <c r="O653" s="65"/>
      <c r="P653" s="65"/>
    </row>
    <row r="654" spans="3:16" x14ac:dyDescent="0.25">
      <c r="C654" s="7"/>
      <c r="K654" s="65"/>
      <c r="L654" s="65"/>
      <c r="M654" s="65"/>
      <c r="N654" s="65"/>
      <c r="O654" s="65"/>
      <c r="P654" s="65"/>
    </row>
    <row r="655" spans="3:16" x14ac:dyDescent="0.25">
      <c r="C655" s="7"/>
      <c r="K655" s="65"/>
      <c r="L655" s="65"/>
      <c r="M655" s="65"/>
      <c r="N655" s="65"/>
      <c r="O655" s="65"/>
      <c r="P655" s="65"/>
    </row>
    <row r="656" spans="3:16" x14ac:dyDescent="0.25">
      <c r="C656" s="7"/>
      <c r="K656" s="65"/>
      <c r="L656" s="65"/>
      <c r="M656" s="65"/>
      <c r="N656" s="65"/>
      <c r="O656" s="65"/>
      <c r="P656" s="65"/>
    </row>
    <row r="657" spans="3:16" x14ac:dyDescent="0.25">
      <c r="C657" s="7"/>
      <c r="K657" s="65"/>
      <c r="L657" s="65"/>
      <c r="M657" s="65"/>
      <c r="N657" s="65"/>
      <c r="O657" s="65"/>
      <c r="P657" s="65"/>
    </row>
    <row r="658" spans="3:16" x14ac:dyDescent="0.25">
      <c r="C658" s="7"/>
      <c r="K658" s="65"/>
      <c r="L658" s="65"/>
      <c r="M658" s="65"/>
      <c r="N658" s="65"/>
      <c r="O658" s="65"/>
      <c r="P658" s="65"/>
    </row>
    <row r="659" spans="3:16" x14ac:dyDescent="0.25">
      <c r="C659" s="7"/>
      <c r="K659" s="65"/>
      <c r="L659" s="65"/>
      <c r="M659" s="65"/>
      <c r="N659" s="65"/>
      <c r="O659" s="65"/>
      <c r="P659" s="65"/>
    </row>
    <row r="660" spans="3:16" x14ac:dyDescent="0.25">
      <c r="C660" s="7"/>
      <c r="K660" s="65"/>
      <c r="L660" s="65"/>
      <c r="M660" s="65"/>
      <c r="N660" s="65"/>
      <c r="O660" s="65"/>
      <c r="P660" s="65"/>
    </row>
    <row r="661" spans="3:16" x14ac:dyDescent="0.25">
      <c r="C661" s="7"/>
      <c r="K661" s="65"/>
      <c r="L661" s="65"/>
      <c r="M661" s="65"/>
      <c r="N661" s="65"/>
      <c r="O661" s="65"/>
      <c r="P661" s="65"/>
    </row>
    <row r="662" spans="3:16" x14ac:dyDescent="0.25">
      <c r="C662" s="7"/>
      <c r="K662" s="65"/>
      <c r="L662" s="65"/>
      <c r="M662" s="65"/>
      <c r="N662" s="65"/>
      <c r="O662" s="65"/>
      <c r="P662" s="65"/>
    </row>
    <row r="663" spans="3:16" x14ac:dyDescent="0.25">
      <c r="C663" s="7"/>
      <c r="K663" s="65"/>
      <c r="L663" s="65"/>
      <c r="M663" s="65"/>
      <c r="N663" s="65"/>
      <c r="O663" s="65"/>
      <c r="P663" s="65"/>
    </row>
    <row r="664" spans="3:16" x14ac:dyDescent="0.25">
      <c r="C664" s="7"/>
      <c r="K664" s="65"/>
      <c r="L664" s="65"/>
      <c r="M664" s="65"/>
      <c r="N664" s="65"/>
      <c r="O664" s="65"/>
      <c r="P664" s="65"/>
    </row>
    <row r="665" spans="3:16" x14ac:dyDescent="0.25">
      <c r="C665" s="7"/>
      <c r="K665" s="65"/>
      <c r="L665" s="65"/>
      <c r="M665" s="65"/>
      <c r="N665" s="65"/>
      <c r="O665" s="65"/>
      <c r="P665" s="65"/>
    </row>
    <row r="666" spans="3:16" x14ac:dyDescent="0.25">
      <c r="C666" s="7"/>
      <c r="K666" s="65"/>
      <c r="L666" s="65"/>
      <c r="M666" s="65"/>
      <c r="N666" s="65"/>
      <c r="O666" s="65"/>
      <c r="P666" s="65"/>
    </row>
    <row r="667" spans="3:16" x14ac:dyDescent="0.25">
      <c r="C667" s="7"/>
      <c r="K667" s="65"/>
      <c r="L667" s="65"/>
      <c r="M667" s="65"/>
      <c r="N667" s="65"/>
      <c r="O667" s="65"/>
      <c r="P667" s="65"/>
    </row>
    <row r="668" spans="3:16" x14ac:dyDescent="0.25">
      <c r="C668" s="7"/>
      <c r="K668" s="65"/>
      <c r="L668" s="65"/>
      <c r="M668" s="65"/>
      <c r="N668" s="65"/>
      <c r="O668" s="65"/>
      <c r="P668" s="65"/>
    </row>
    <row r="669" spans="3:16" x14ac:dyDescent="0.25">
      <c r="C669" s="7"/>
      <c r="K669" s="65"/>
      <c r="L669" s="65"/>
      <c r="M669" s="65"/>
      <c r="N669" s="65"/>
      <c r="O669" s="65"/>
      <c r="P669" s="65"/>
    </row>
    <row r="670" spans="3:16" x14ac:dyDescent="0.25">
      <c r="C670" s="7"/>
      <c r="K670" s="65"/>
      <c r="L670" s="65"/>
      <c r="M670" s="65"/>
      <c r="N670" s="65"/>
      <c r="O670" s="65"/>
      <c r="P670" s="65"/>
    </row>
    <row r="671" spans="3:16" x14ac:dyDescent="0.25">
      <c r="C671" s="7"/>
      <c r="K671" s="65"/>
      <c r="L671" s="65"/>
      <c r="M671" s="65"/>
      <c r="N671" s="65"/>
      <c r="O671" s="65"/>
      <c r="P671" s="65"/>
    </row>
    <row r="672" spans="3:16" x14ac:dyDescent="0.25">
      <c r="C672" s="7"/>
      <c r="K672" s="65"/>
      <c r="L672" s="65"/>
      <c r="M672" s="65"/>
      <c r="N672" s="65"/>
      <c r="O672" s="65"/>
      <c r="P672" s="65"/>
    </row>
    <row r="673" spans="3:16" x14ac:dyDescent="0.25">
      <c r="C673" s="7"/>
      <c r="K673" s="65"/>
      <c r="L673" s="65"/>
      <c r="M673" s="65"/>
      <c r="N673" s="65"/>
      <c r="O673" s="65"/>
      <c r="P673" s="65"/>
    </row>
    <row r="674" spans="3:16" x14ac:dyDescent="0.25">
      <c r="C674" s="7"/>
      <c r="K674" s="65"/>
      <c r="L674" s="65"/>
      <c r="M674" s="65"/>
      <c r="N674" s="65"/>
      <c r="O674" s="65"/>
      <c r="P674" s="65"/>
    </row>
    <row r="675" spans="3:16" x14ac:dyDescent="0.25">
      <c r="C675" s="7"/>
      <c r="K675" s="65"/>
      <c r="L675" s="65"/>
      <c r="M675" s="65"/>
      <c r="N675" s="65"/>
      <c r="O675" s="65"/>
      <c r="P675" s="65"/>
    </row>
    <row r="676" spans="3:16" x14ac:dyDescent="0.25">
      <c r="C676" s="7"/>
      <c r="K676" s="65"/>
      <c r="L676" s="65"/>
      <c r="M676" s="65"/>
      <c r="N676" s="65"/>
      <c r="O676" s="65"/>
      <c r="P676" s="65"/>
    </row>
    <row r="677" spans="3:16" x14ac:dyDescent="0.25">
      <c r="C677" s="7"/>
      <c r="K677" s="65"/>
      <c r="L677" s="65"/>
      <c r="M677" s="65"/>
      <c r="N677" s="65"/>
      <c r="O677" s="65"/>
      <c r="P677" s="65"/>
    </row>
    <row r="678" spans="3:16" x14ac:dyDescent="0.25">
      <c r="C678" s="7"/>
      <c r="K678" s="65"/>
      <c r="L678" s="65"/>
      <c r="M678" s="65"/>
      <c r="N678" s="65"/>
      <c r="O678" s="65"/>
      <c r="P678" s="65"/>
    </row>
    <row r="679" spans="3:16" x14ac:dyDescent="0.25">
      <c r="C679" s="7"/>
      <c r="K679" s="65"/>
      <c r="L679" s="65"/>
      <c r="M679" s="65"/>
      <c r="N679" s="65"/>
      <c r="O679" s="65"/>
      <c r="P679" s="65"/>
    </row>
    <row r="680" spans="3:16" x14ac:dyDescent="0.25">
      <c r="C680" s="7"/>
      <c r="K680" s="65"/>
      <c r="L680" s="65"/>
      <c r="M680" s="65"/>
      <c r="N680" s="65"/>
      <c r="O680" s="65"/>
      <c r="P680" s="65"/>
    </row>
    <row r="681" spans="3:16" x14ac:dyDescent="0.25">
      <c r="C681" s="7"/>
      <c r="K681" s="65"/>
      <c r="L681" s="65"/>
      <c r="M681" s="65"/>
      <c r="N681" s="65"/>
      <c r="O681" s="65"/>
      <c r="P681" s="65"/>
    </row>
    <row r="682" spans="3:16" x14ac:dyDescent="0.25">
      <c r="C682" s="7"/>
      <c r="K682" s="65"/>
      <c r="L682" s="65"/>
      <c r="M682" s="65"/>
      <c r="N682" s="65"/>
      <c r="O682" s="65"/>
      <c r="P682" s="65"/>
    </row>
    <row r="683" spans="3:16" x14ac:dyDescent="0.25">
      <c r="C683" s="7"/>
      <c r="K683" s="65"/>
      <c r="L683" s="65"/>
      <c r="M683" s="65"/>
      <c r="N683" s="65"/>
      <c r="O683" s="65"/>
      <c r="P683" s="65"/>
    </row>
    <row r="684" spans="3:16" x14ac:dyDescent="0.25">
      <c r="C684" s="7"/>
      <c r="K684" s="65"/>
      <c r="L684" s="65"/>
      <c r="M684" s="65"/>
      <c r="N684" s="65"/>
      <c r="O684" s="65"/>
      <c r="P684" s="65"/>
    </row>
    <row r="685" spans="3:16" x14ac:dyDescent="0.25">
      <c r="C685" s="7"/>
      <c r="K685" s="65"/>
      <c r="L685" s="65"/>
      <c r="M685" s="65"/>
      <c r="N685" s="65"/>
      <c r="O685" s="65"/>
      <c r="P685" s="65"/>
    </row>
    <row r="686" spans="3:16" x14ac:dyDescent="0.25">
      <c r="C686" s="7"/>
      <c r="K686" s="65"/>
      <c r="L686" s="65"/>
      <c r="M686" s="65"/>
      <c r="N686" s="65"/>
      <c r="O686" s="65"/>
      <c r="P686" s="65"/>
    </row>
    <row r="687" spans="3:16" x14ac:dyDescent="0.25">
      <c r="C687" s="7"/>
      <c r="K687" s="65"/>
      <c r="L687" s="65"/>
      <c r="M687" s="65"/>
      <c r="N687" s="65"/>
      <c r="O687" s="65"/>
      <c r="P687" s="65"/>
    </row>
    <row r="688" spans="3:16" x14ac:dyDescent="0.25">
      <c r="C688" s="7"/>
      <c r="K688" s="65"/>
      <c r="L688" s="65"/>
      <c r="M688" s="65"/>
      <c r="N688" s="65"/>
      <c r="O688" s="65"/>
      <c r="P688" s="65"/>
    </row>
    <row r="689" spans="3:16" x14ac:dyDescent="0.25">
      <c r="C689" s="7"/>
      <c r="K689" s="65"/>
      <c r="L689" s="65"/>
      <c r="M689" s="65"/>
      <c r="N689" s="65"/>
      <c r="O689" s="65"/>
      <c r="P689" s="65"/>
    </row>
    <row r="690" spans="3:16" x14ac:dyDescent="0.25">
      <c r="C690" s="7"/>
      <c r="K690" s="65"/>
      <c r="L690" s="65"/>
      <c r="M690" s="65"/>
      <c r="N690" s="65"/>
      <c r="O690" s="65"/>
      <c r="P690" s="65"/>
    </row>
    <row r="691" spans="3:16" x14ac:dyDescent="0.25">
      <c r="C691" s="7"/>
      <c r="K691" s="65"/>
      <c r="L691" s="65"/>
      <c r="M691" s="65"/>
      <c r="N691" s="65"/>
      <c r="O691" s="65"/>
      <c r="P691" s="65"/>
    </row>
    <row r="692" spans="3:16" x14ac:dyDescent="0.25">
      <c r="C692" s="7"/>
      <c r="K692" s="65"/>
      <c r="L692" s="65"/>
      <c r="M692" s="65"/>
      <c r="N692" s="65"/>
      <c r="O692" s="65"/>
      <c r="P692" s="65"/>
    </row>
    <row r="693" spans="3:16" x14ac:dyDescent="0.25">
      <c r="C693" s="7"/>
      <c r="K693" s="65"/>
      <c r="L693" s="65"/>
      <c r="M693" s="65"/>
      <c r="N693" s="65"/>
      <c r="O693" s="65"/>
      <c r="P693" s="65"/>
    </row>
    <row r="694" spans="3:16" x14ac:dyDescent="0.25">
      <c r="C694" s="7"/>
      <c r="K694" s="65"/>
      <c r="L694" s="65"/>
      <c r="M694" s="65"/>
      <c r="N694" s="65"/>
      <c r="O694" s="65"/>
      <c r="P694" s="65"/>
    </row>
    <row r="695" spans="3:16" x14ac:dyDescent="0.25">
      <c r="C695" s="7"/>
      <c r="K695" s="65"/>
      <c r="L695" s="65"/>
      <c r="M695" s="65"/>
      <c r="N695" s="65"/>
      <c r="O695" s="65"/>
      <c r="P695" s="65"/>
    </row>
    <row r="696" spans="3:16" x14ac:dyDescent="0.25">
      <c r="C696" s="7"/>
      <c r="K696" s="65"/>
      <c r="L696" s="65"/>
      <c r="M696" s="65"/>
      <c r="N696" s="65"/>
      <c r="O696" s="65"/>
      <c r="P696" s="65"/>
    </row>
    <row r="697" spans="3:16" x14ac:dyDescent="0.25">
      <c r="C697" s="7"/>
      <c r="K697" s="65"/>
      <c r="L697" s="65"/>
      <c r="M697" s="65"/>
      <c r="N697" s="65"/>
      <c r="O697" s="65"/>
      <c r="P697" s="65"/>
    </row>
    <row r="698" spans="3:16" x14ac:dyDescent="0.25">
      <c r="C698" s="7"/>
      <c r="K698" s="65"/>
      <c r="L698" s="65"/>
      <c r="M698" s="65"/>
      <c r="N698" s="65"/>
      <c r="O698" s="65"/>
      <c r="P698" s="65"/>
    </row>
    <row r="699" spans="3:16" x14ac:dyDescent="0.25">
      <c r="C699" s="7"/>
      <c r="K699" s="65"/>
      <c r="L699" s="65"/>
      <c r="M699" s="65"/>
      <c r="N699" s="65"/>
      <c r="O699" s="65"/>
      <c r="P699" s="65"/>
    </row>
    <row r="700" spans="3:16" x14ac:dyDescent="0.25">
      <c r="C700" s="7"/>
      <c r="K700" s="65"/>
      <c r="L700" s="65"/>
      <c r="M700" s="65"/>
      <c r="N700" s="65"/>
      <c r="O700" s="65"/>
      <c r="P700" s="65"/>
    </row>
    <row r="701" spans="3:16" x14ac:dyDescent="0.25">
      <c r="C701" s="7"/>
      <c r="K701" s="65"/>
      <c r="L701" s="65"/>
      <c r="M701" s="65"/>
      <c r="N701" s="65"/>
      <c r="O701" s="65"/>
      <c r="P701" s="65"/>
    </row>
    <row r="702" spans="3:16" x14ac:dyDescent="0.25">
      <c r="C702" s="7"/>
      <c r="K702" s="65"/>
      <c r="L702" s="65"/>
      <c r="M702" s="65"/>
      <c r="N702" s="65"/>
      <c r="O702" s="65"/>
      <c r="P702" s="65"/>
    </row>
    <row r="703" spans="3:16" x14ac:dyDescent="0.25">
      <c r="C703" s="7"/>
      <c r="K703" s="65"/>
      <c r="L703" s="65"/>
      <c r="M703" s="65"/>
      <c r="N703" s="65"/>
      <c r="O703" s="65"/>
      <c r="P703" s="65"/>
    </row>
    <row r="704" spans="3:16" x14ac:dyDescent="0.25">
      <c r="C704" s="7"/>
      <c r="K704" s="65"/>
      <c r="L704" s="65"/>
      <c r="M704" s="65"/>
      <c r="N704" s="65"/>
      <c r="O704" s="65"/>
      <c r="P704" s="65"/>
    </row>
    <row r="705" spans="3:16" x14ac:dyDescent="0.25">
      <c r="C705" s="7"/>
      <c r="K705" s="65"/>
      <c r="L705" s="65"/>
      <c r="M705" s="65"/>
      <c r="N705" s="65"/>
      <c r="O705" s="65"/>
      <c r="P705" s="65"/>
    </row>
    <row r="706" spans="3:16" x14ac:dyDescent="0.25">
      <c r="C706" s="7"/>
      <c r="K706" s="65"/>
      <c r="L706" s="65"/>
      <c r="M706" s="65"/>
      <c r="N706" s="65"/>
      <c r="O706" s="65"/>
      <c r="P706" s="65"/>
    </row>
    <row r="707" spans="3:16" x14ac:dyDescent="0.25">
      <c r="C707" s="7"/>
      <c r="K707" s="65"/>
      <c r="L707" s="65"/>
      <c r="M707" s="65"/>
      <c r="N707" s="65"/>
      <c r="O707" s="65"/>
      <c r="P707" s="65"/>
    </row>
    <row r="708" spans="3:16" x14ac:dyDescent="0.25">
      <c r="C708" s="7"/>
      <c r="K708" s="65"/>
      <c r="L708" s="65"/>
      <c r="M708" s="65"/>
      <c r="N708" s="65"/>
      <c r="O708" s="65"/>
      <c r="P708" s="65"/>
    </row>
    <row r="709" spans="3:16" x14ac:dyDescent="0.25">
      <c r="C709" s="7"/>
      <c r="K709" s="65"/>
      <c r="L709" s="65"/>
      <c r="M709" s="65"/>
      <c r="N709" s="65"/>
      <c r="O709" s="65"/>
      <c r="P709" s="65"/>
    </row>
    <row r="710" spans="3:16" x14ac:dyDescent="0.25">
      <c r="C710" s="7"/>
      <c r="K710" s="65"/>
      <c r="L710" s="65"/>
      <c r="M710" s="65"/>
      <c r="N710" s="65"/>
      <c r="O710" s="65"/>
      <c r="P710" s="65"/>
    </row>
    <row r="711" spans="3:16" x14ac:dyDescent="0.25">
      <c r="C711" s="7"/>
      <c r="K711" s="65"/>
      <c r="L711" s="65"/>
      <c r="M711" s="65"/>
      <c r="N711" s="65"/>
      <c r="O711" s="65"/>
      <c r="P711" s="65"/>
    </row>
    <row r="712" spans="3:16" x14ac:dyDescent="0.25">
      <c r="C712" s="7"/>
      <c r="K712" s="65"/>
      <c r="L712" s="65"/>
      <c r="M712" s="65"/>
      <c r="N712" s="65"/>
      <c r="O712" s="65"/>
      <c r="P712" s="65"/>
    </row>
    <row r="713" spans="3:16" x14ac:dyDescent="0.25">
      <c r="C713" s="7"/>
      <c r="K713" s="65"/>
      <c r="L713" s="65"/>
      <c r="M713" s="65"/>
      <c r="N713" s="65"/>
      <c r="O713" s="65"/>
      <c r="P713" s="65"/>
    </row>
    <row r="714" spans="3:16" x14ac:dyDescent="0.25">
      <c r="C714" s="7"/>
      <c r="K714" s="65"/>
      <c r="L714" s="65"/>
      <c r="M714" s="65"/>
      <c r="N714" s="65"/>
      <c r="O714" s="65"/>
      <c r="P714" s="65"/>
    </row>
    <row r="715" spans="3:16" x14ac:dyDescent="0.25">
      <c r="C715" s="7"/>
      <c r="K715" s="65"/>
      <c r="L715" s="65"/>
      <c r="M715" s="65"/>
      <c r="N715" s="65"/>
      <c r="O715" s="65"/>
      <c r="P715" s="65"/>
    </row>
    <row r="716" spans="3:16" x14ac:dyDescent="0.25">
      <c r="C716" s="7"/>
      <c r="K716" s="65"/>
      <c r="L716" s="65"/>
      <c r="M716" s="65"/>
      <c r="N716" s="65"/>
      <c r="O716" s="65"/>
      <c r="P716" s="65"/>
    </row>
    <row r="717" spans="3:16" x14ac:dyDescent="0.25">
      <c r="C717" s="7"/>
      <c r="K717" s="65"/>
      <c r="L717" s="65"/>
      <c r="M717" s="65"/>
      <c r="N717" s="65"/>
      <c r="O717" s="65"/>
      <c r="P717" s="65"/>
    </row>
    <row r="718" spans="3:16" x14ac:dyDescent="0.25">
      <c r="C718" s="7"/>
      <c r="K718" s="65"/>
      <c r="L718" s="65"/>
      <c r="M718" s="65"/>
      <c r="N718" s="65"/>
      <c r="O718" s="65"/>
      <c r="P718" s="65"/>
    </row>
    <row r="719" spans="3:16" x14ac:dyDescent="0.25">
      <c r="C719" s="7"/>
      <c r="K719" s="65"/>
      <c r="L719" s="65"/>
      <c r="M719" s="65"/>
      <c r="N719" s="65"/>
      <c r="O719" s="65"/>
      <c r="P719" s="65"/>
    </row>
    <row r="720" spans="3:16" x14ac:dyDescent="0.25">
      <c r="C720" s="7"/>
      <c r="K720" s="65"/>
      <c r="L720" s="65"/>
      <c r="M720" s="65"/>
      <c r="N720" s="65"/>
      <c r="O720" s="65"/>
      <c r="P720" s="65"/>
    </row>
    <row r="721" spans="3:16" x14ac:dyDescent="0.25">
      <c r="C721" s="7"/>
      <c r="K721" s="65"/>
      <c r="L721" s="65"/>
      <c r="M721" s="65"/>
      <c r="N721" s="65"/>
      <c r="O721" s="65"/>
      <c r="P721" s="65"/>
    </row>
    <row r="722" spans="3:16" x14ac:dyDescent="0.25">
      <c r="C722" s="7"/>
      <c r="K722" s="65"/>
      <c r="L722" s="65"/>
      <c r="M722" s="65"/>
      <c r="N722" s="65"/>
      <c r="O722" s="65"/>
      <c r="P722" s="65"/>
    </row>
    <row r="723" spans="3:16" x14ac:dyDescent="0.25">
      <c r="C723" s="7"/>
      <c r="K723" s="65"/>
      <c r="L723" s="65"/>
      <c r="M723" s="65"/>
      <c r="N723" s="65"/>
      <c r="O723" s="65"/>
      <c r="P723" s="65"/>
    </row>
    <row r="724" spans="3:16" x14ac:dyDescent="0.25">
      <c r="C724" s="7"/>
      <c r="K724" s="65"/>
      <c r="L724" s="65"/>
      <c r="M724" s="65"/>
      <c r="N724" s="65"/>
      <c r="O724" s="65"/>
      <c r="P724" s="65"/>
    </row>
    <row r="725" spans="3:16" x14ac:dyDescent="0.25">
      <c r="C725" s="7"/>
      <c r="K725" s="65"/>
      <c r="L725" s="65"/>
      <c r="M725" s="65"/>
      <c r="N725" s="65"/>
      <c r="O725" s="65"/>
      <c r="P725" s="65"/>
    </row>
    <row r="726" spans="3:16" x14ac:dyDescent="0.25">
      <c r="C726" s="7"/>
      <c r="K726" s="65"/>
      <c r="L726" s="65"/>
      <c r="M726" s="65"/>
      <c r="N726" s="65"/>
      <c r="O726" s="65"/>
      <c r="P726" s="65"/>
    </row>
    <row r="727" spans="3:16" x14ac:dyDescent="0.25">
      <c r="C727" s="7"/>
      <c r="K727" s="65"/>
      <c r="L727" s="65"/>
      <c r="M727" s="65"/>
      <c r="N727" s="65"/>
      <c r="O727" s="65"/>
      <c r="P727" s="65"/>
    </row>
    <row r="728" spans="3:16" x14ac:dyDescent="0.25">
      <c r="C728" s="7"/>
      <c r="K728" s="65"/>
      <c r="L728" s="65"/>
      <c r="M728" s="65"/>
      <c r="N728" s="65"/>
      <c r="O728" s="65"/>
      <c r="P728" s="65"/>
    </row>
    <row r="729" spans="3:16" x14ac:dyDescent="0.25">
      <c r="C729" s="7"/>
      <c r="K729" s="65"/>
      <c r="L729" s="65"/>
      <c r="M729" s="65"/>
      <c r="N729" s="65"/>
      <c r="O729" s="65"/>
      <c r="P729" s="65"/>
    </row>
    <row r="730" spans="3:16" x14ac:dyDescent="0.25">
      <c r="C730" s="7"/>
      <c r="K730" s="65"/>
      <c r="L730" s="65"/>
      <c r="M730" s="65"/>
      <c r="N730" s="65"/>
      <c r="O730" s="65"/>
      <c r="P730" s="65"/>
    </row>
    <row r="731" spans="3:16" x14ac:dyDescent="0.25">
      <c r="C731" s="7"/>
      <c r="K731" s="65"/>
      <c r="L731" s="65"/>
      <c r="M731" s="65"/>
      <c r="N731" s="65"/>
      <c r="O731" s="65"/>
      <c r="P731" s="65"/>
    </row>
    <row r="732" spans="3:16" x14ac:dyDescent="0.25">
      <c r="C732" s="7"/>
      <c r="K732" s="65"/>
      <c r="L732" s="65"/>
      <c r="M732" s="65"/>
      <c r="N732" s="65"/>
      <c r="O732" s="65"/>
      <c r="P732" s="65"/>
    </row>
    <row r="733" spans="3:16" x14ac:dyDescent="0.25">
      <c r="C733" s="7"/>
      <c r="K733" s="65"/>
      <c r="L733" s="65"/>
      <c r="M733" s="65"/>
      <c r="N733" s="65"/>
      <c r="O733" s="65"/>
      <c r="P733" s="65"/>
    </row>
    <row r="734" spans="3:16" x14ac:dyDescent="0.25">
      <c r="C734" s="7"/>
      <c r="K734" s="65"/>
      <c r="L734" s="65"/>
      <c r="M734" s="65"/>
      <c r="N734" s="65"/>
      <c r="O734" s="65"/>
      <c r="P734" s="65"/>
    </row>
    <row r="735" spans="3:16" x14ac:dyDescent="0.25">
      <c r="C735" s="7"/>
      <c r="K735" s="65"/>
      <c r="L735" s="65"/>
      <c r="M735" s="65"/>
      <c r="N735" s="65"/>
      <c r="O735" s="65"/>
      <c r="P735" s="65"/>
    </row>
    <row r="736" spans="3:16" x14ac:dyDescent="0.25">
      <c r="C736" s="7"/>
      <c r="K736" s="65"/>
      <c r="L736" s="65"/>
      <c r="M736" s="65"/>
      <c r="N736" s="65"/>
      <c r="O736" s="65"/>
      <c r="P736" s="65"/>
    </row>
    <row r="737" spans="3:16" x14ac:dyDescent="0.25">
      <c r="C737" s="7"/>
      <c r="K737" s="65"/>
      <c r="L737" s="65"/>
      <c r="M737" s="65"/>
      <c r="N737" s="65"/>
      <c r="O737" s="65"/>
      <c r="P737" s="65"/>
    </row>
    <row r="738" spans="3:16" x14ac:dyDescent="0.25">
      <c r="C738" s="7"/>
      <c r="K738" s="65"/>
      <c r="L738" s="65"/>
      <c r="M738" s="65"/>
      <c r="N738" s="65"/>
      <c r="O738" s="65"/>
      <c r="P738" s="65"/>
    </row>
    <row r="739" spans="3:16" x14ac:dyDescent="0.25">
      <c r="C739" s="7"/>
      <c r="K739" s="65"/>
      <c r="L739" s="65"/>
      <c r="M739" s="65"/>
      <c r="N739" s="65"/>
      <c r="O739" s="65"/>
      <c r="P739" s="65"/>
    </row>
    <row r="740" spans="3:16" x14ac:dyDescent="0.25">
      <c r="C740" s="7"/>
      <c r="K740" s="65"/>
      <c r="L740" s="65"/>
      <c r="M740" s="65"/>
      <c r="N740" s="65"/>
      <c r="O740" s="65"/>
      <c r="P740" s="65"/>
    </row>
    <row r="741" spans="3:16" x14ac:dyDescent="0.25">
      <c r="C741" s="7"/>
      <c r="K741" s="65"/>
      <c r="L741" s="65"/>
      <c r="M741" s="65"/>
      <c r="N741" s="65"/>
      <c r="O741" s="65"/>
      <c r="P741" s="65"/>
    </row>
    <row r="742" spans="3:16" x14ac:dyDescent="0.25">
      <c r="C742" s="7"/>
      <c r="K742" s="65"/>
      <c r="L742" s="65"/>
      <c r="M742" s="65"/>
      <c r="N742" s="65"/>
      <c r="O742" s="65"/>
      <c r="P742" s="65"/>
    </row>
    <row r="743" spans="3:16" x14ac:dyDescent="0.25">
      <c r="C743" s="7"/>
      <c r="K743" s="65"/>
      <c r="L743" s="65"/>
      <c r="M743" s="65"/>
      <c r="N743" s="65"/>
      <c r="O743" s="65"/>
      <c r="P743" s="65"/>
    </row>
    <row r="744" spans="3:16" x14ac:dyDescent="0.25">
      <c r="C744" s="7"/>
      <c r="K744" s="65"/>
      <c r="L744" s="65"/>
      <c r="M744" s="65"/>
      <c r="N744" s="65"/>
      <c r="O744" s="65"/>
      <c r="P744" s="65"/>
    </row>
    <row r="745" spans="3:16" x14ac:dyDescent="0.25">
      <c r="C745" s="7"/>
      <c r="K745" s="65"/>
      <c r="L745" s="65"/>
      <c r="M745" s="65"/>
      <c r="N745" s="65"/>
      <c r="O745" s="65"/>
      <c r="P745" s="65"/>
    </row>
    <row r="746" spans="3:16" x14ac:dyDescent="0.25">
      <c r="C746" s="7"/>
      <c r="K746" s="65"/>
      <c r="L746" s="65"/>
      <c r="M746" s="65"/>
      <c r="N746" s="65"/>
      <c r="O746" s="65"/>
      <c r="P746" s="65"/>
    </row>
    <row r="747" spans="3:16" x14ac:dyDescent="0.25">
      <c r="C747" s="7"/>
      <c r="K747" s="65"/>
      <c r="L747" s="65"/>
      <c r="M747" s="65"/>
      <c r="N747" s="65"/>
      <c r="O747" s="65"/>
      <c r="P747" s="65"/>
    </row>
    <row r="748" spans="3:16" x14ac:dyDescent="0.25">
      <c r="C748" s="7"/>
      <c r="K748" s="65"/>
      <c r="L748" s="65"/>
      <c r="M748" s="65"/>
      <c r="N748" s="65"/>
      <c r="O748" s="65"/>
      <c r="P748" s="65"/>
    </row>
    <row r="749" spans="3:16" x14ac:dyDescent="0.25">
      <c r="C749" s="7"/>
      <c r="K749" s="65"/>
      <c r="L749" s="65"/>
      <c r="M749" s="65"/>
      <c r="N749" s="65"/>
      <c r="O749" s="65"/>
      <c r="P749" s="65"/>
    </row>
    <row r="750" spans="3:16" x14ac:dyDescent="0.25">
      <c r="C750" s="7"/>
      <c r="K750" s="65"/>
      <c r="L750" s="65"/>
      <c r="M750" s="65"/>
      <c r="N750" s="65"/>
      <c r="O750" s="65"/>
      <c r="P750" s="65"/>
    </row>
    <row r="751" spans="3:16" x14ac:dyDescent="0.25">
      <c r="C751" s="7"/>
      <c r="K751" s="65"/>
      <c r="L751" s="65"/>
      <c r="M751" s="65"/>
      <c r="N751" s="65"/>
      <c r="O751" s="65"/>
      <c r="P751" s="65"/>
    </row>
    <row r="752" spans="3:16" x14ac:dyDescent="0.25">
      <c r="C752" s="7"/>
      <c r="K752" s="65"/>
      <c r="L752" s="65"/>
      <c r="M752" s="65"/>
      <c r="N752" s="65"/>
      <c r="O752" s="65"/>
      <c r="P752" s="65"/>
    </row>
    <row r="753" spans="3:16" x14ac:dyDescent="0.25">
      <c r="C753" s="7"/>
      <c r="K753" s="65"/>
      <c r="L753" s="65"/>
      <c r="M753" s="65"/>
      <c r="N753" s="65"/>
      <c r="O753" s="65"/>
      <c r="P753" s="65"/>
    </row>
    <row r="754" spans="3:16" x14ac:dyDescent="0.25">
      <c r="C754" s="7"/>
      <c r="K754" s="65"/>
      <c r="L754" s="65"/>
      <c r="M754" s="65"/>
      <c r="N754" s="65"/>
      <c r="O754" s="65"/>
      <c r="P754" s="65"/>
    </row>
    <row r="755" spans="3:16" x14ac:dyDescent="0.25">
      <c r="C755" s="7"/>
      <c r="K755" s="65"/>
      <c r="L755" s="65"/>
      <c r="M755" s="65"/>
      <c r="N755" s="65"/>
      <c r="O755" s="65"/>
      <c r="P755" s="65"/>
    </row>
    <row r="756" spans="3:16" x14ac:dyDescent="0.25">
      <c r="C756" s="7"/>
      <c r="K756" s="65"/>
      <c r="L756" s="65"/>
      <c r="M756" s="65"/>
      <c r="N756" s="65"/>
      <c r="O756" s="65"/>
      <c r="P756" s="65"/>
    </row>
    <row r="757" spans="3:16" x14ac:dyDescent="0.25">
      <c r="C757" s="7"/>
      <c r="K757" s="65"/>
      <c r="L757" s="65"/>
      <c r="M757" s="65"/>
      <c r="N757" s="65"/>
      <c r="O757" s="65"/>
      <c r="P757" s="65"/>
    </row>
    <row r="758" spans="3:16" x14ac:dyDescent="0.25">
      <c r="C758" s="7"/>
      <c r="K758" s="65"/>
      <c r="L758" s="65"/>
      <c r="M758" s="65"/>
      <c r="N758" s="65"/>
      <c r="O758" s="65"/>
      <c r="P758" s="65"/>
    </row>
    <row r="759" spans="3:16" x14ac:dyDescent="0.25">
      <c r="C759" s="7"/>
      <c r="K759" s="65"/>
      <c r="L759" s="65"/>
      <c r="M759" s="65"/>
      <c r="N759" s="65"/>
      <c r="O759" s="65"/>
      <c r="P759" s="65"/>
    </row>
    <row r="760" spans="3:16" x14ac:dyDescent="0.25">
      <c r="C760" s="7"/>
      <c r="K760" s="65"/>
      <c r="L760" s="65"/>
      <c r="M760" s="65"/>
      <c r="N760" s="65"/>
      <c r="O760" s="65"/>
      <c r="P760" s="65"/>
    </row>
    <row r="761" spans="3:16" x14ac:dyDescent="0.25">
      <c r="C761" s="7"/>
      <c r="K761" s="65"/>
      <c r="L761" s="65"/>
      <c r="M761" s="65"/>
      <c r="N761" s="65"/>
      <c r="O761" s="65"/>
      <c r="P761" s="65"/>
    </row>
    <row r="762" spans="3:16" x14ac:dyDescent="0.25">
      <c r="C762" s="7"/>
      <c r="K762" s="65"/>
      <c r="L762" s="65"/>
      <c r="M762" s="65"/>
      <c r="N762" s="65"/>
      <c r="O762" s="65"/>
      <c r="P762" s="65"/>
    </row>
    <row r="763" spans="3:16" x14ac:dyDescent="0.25">
      <c r="C763" s="7"/>
      <c r="K763" s="65"/>
      <c r="L763" s="65"/>
      <c r="M763" s="65"/>
      <c r="N763" s="65"/>
      <c r="O763" s="65"/>
      <c r="P763" s="65"/>
    </row>
    <row r="764" spans="3:16" x14ac:dyDescent="0.25">
      <c r="C764" s="7"/>
      <c r="K764" s="65"/>
      <c r="L764" s="65"/>
      <c r="M764" s="65"/>
      <c r="N764" s="65"/>
      <c r="O764" s="65"/>
      <c r="P764" s="65"/>
    </row>
    <row r="765" spans="3:16" x14ac:dyDescent="0.25">
      <c r="C765" s="7"/>
      <c r="K765" s="65"/>
      <c r="L765" s="65"/>
      <c r="M765" s="65"/>
      <c r="N765" s="65"/>
      <c r="O765" s="65"/>
      <c r="P765" s="65"/>
    </row>
    <row r="766" spans="3:16" x14ac:dyDescent="0.25">
      <c r="C766" s="7"/>
      <c r="K766" s="65"/>
      <c r="L766" s="65"/>
      <c r="M766" s="65"/>
      <c r="N766" s="65"/>
      <c r="O766" s="65"/>
      <c r="P766" s="65"/>
    </row>
    <row r="767" spans="3:16" x14ac:dyDescent="0.25">
      <c r="C767" s="7"/>
      <c r="K767" s="65"/>
      <c r="L767" s="65"/>
      <c r="M767" s="65"/>
      <c r="N767" s="65"/>
      <c r="O767" s="65"/>
      <c r="P767" s="65"/>
    </row>
    <row r="768" spans="3:16" x14ac:dyDescent="0.25">
      <c r="C768" s="7"/>
      <c r="K768" s="65"/>
      <c r="L768" s="65"/>
      <c r="M768" s="65"/>
      <c r="N768" s="65"/>
      <c r="O768" s="65"/>
      <c r="P768" s="65"/>
    </row>
    <row r="769" spans="3:16" x14ac:dyDescent="0.25">
      <c r="C769" s="7"/>
      <c r="K769" s="65"/>
      <c r="L769" s="65"/>
      <c r="M769" s="65"/>
      <c r="N769" s="65"/>
      <c r="O769" s="65"/>
      <c r="P769" s="65"/>
    </row>
    <row r="770" spans="3:16" x14ac:dyDescent="0.25">
      <c r="C770" s="7"/>
      <c r="K770" s="65"/>
      <c r="L770" s="65"/>
      <c r="M770" s="65"/>
      <c r="N770" s="65"/>
      <c r="O770" s="65"/>
      <c r="P770" s="65"/>
    </row>
    <row r="771" spans="3:16" x14ac:dyDescent="0.25">
      <c r="C771" s="7"/>
      <c r="K771" s="65"/>
      <c r="L771" s="65"/>
      <c r="M771" s="65"/>
      <c r="N771" s="65"/>
      <c r="O771" s="65"/>
      <c r="P771" s="65"/>
    </row>
    <row r="772" spans="3:16" x14ac:dyDescent="0.25">
      <c r="C772" s="7"/>
      <c r="K772" s="65"/>
      <c r="L772" s="65"/>
      <c r="M772" s="65"/>
      <c r="N772" s="65"/>
      <c r="O772" s="65"/>
      <c r="P772" s="65"/>
    </row>
    <row r="773" spans="3:16" x14ac:dyDescent="0.25">
      <c r="C773" s="7"/>
      <c r="K773" s="65"/>
      <c r="L773" s="65"/>
      <c r="M773" s="65"/>
      <c r="N773" s="65"/>
      <c r="O773" s="65"/>
      <c r="P773" s="65"/>
    </row>
    <row r="774" spans="3:16" x14ac:dyDescent="0.25">
      <c r="C774" s="7"/>
      <c r="K774" s="65"/>
      <c r="L774" s="65"/>
      <c r="M774" s="65"/>
      <c r="N774" s="65"/>
      <c r="O774" s="65"/>
      <c r="P774" s="65"/>
    </row>
    <row r="775" spans="3:16" x14ac:dyDescent="0.25">
      <c r="C775" s="7"/>
      <c r="K775" s="65"/>
      <c r="L775" s="65"/>
      <c r="M775" s="65"/>
      <c r="N775" s="65"/>
      <c r="O775" s="65"/>
      <c r="P775" s="65"/>
    </row>
    <row r="776" spans="3:16" x14ac:dyDescent="0.25">
      <c r="C776" s="7"/>
      <c r="K776" s="65"/>
      <c r="L776" s="65"/>
      <c r="M776" s="65"/>
      <c r="N776" s="65"/>
      <c r="O776" s="65"/>
      <c r="P776" s="65"/>
    </row>
    <row r="777" spans="3:16" x14ac:dyDescent="0.25">
      <c r="C777" s="7"/>
      <c r="K777" s="65"/>
      <c r="L777" s="65"/>
      <c r="M777" s="65"/>
      <c r="N777" s="65"/>
      <c r="O777" s="65"/>
      <c r="P777" s="65"/>
    </row>
    <row r="778" spans="3:16" x14ac:dyDescent="0.25">
      <c r="C778" s="7"/>
      <c r="K778" s="65"/>
      <c r="L778" s="65"/>
      <c r="M778" s="65"/>
      <c r="N778" s="65"/>
      <c r="O778" s="65"/>
      <c r="P778" s="65"/>
    </row>
    <row r="779" spans="3:16" x14ac:dyDescent="0.25">
      <c r="C779" s="7"/>
      <c r="K779" s="65"/>
      <c r="L779" s="65"/>
      <c r="M779" s="65"/>
      <c r="N779" s="65"/>
      <c r="O779" s="65"/>
      <c r="P779" s="65"/>
    </row>
    <row r="780" spans="3:16" x14ac:dyDescent="0.25">
      <c r="C780" s="7"/>
      <c r="K780" s="65"/>
      <c r="L780" s="65"/>
      <c r="M780" s="65"/>
      <c r="N780" s="65"/>
      <c r="O780" s="65"/>
      <c r="P780" s="65"/>
    </row>
    <row r="781" spans="3:16" x14ac:dyDescent="0.25">
      <c r="C781" s="7"/>
      <c r="K781" s="65"/>
      <c r="L781" s="65"/>
      <c r="M781" s="65"/>
      <c r="N781" s="65"/>
      <c r="O781" s="65"/>
      <c r="P781" s="65"/>
    </row>
    <row r="782" spans="3:16" x14ac:dyDescent="0.25">
      <c r="C782" s="7"/>
      <c r="K782" s="65"/>
      <c r="L782" s="65"/>
      <c r="M782" s="65"/>
      <c r="N782" s="65"/>
      <c r="O782" s="65"/>
      <c r="P782" s="65"/>
    </row>
    <row r="783" spans="3:16" x14ac:dyDescent="0.25">
      <c r="C783" s="7"/>
      <c r="K783" s="65"/>
      <c r="L783" s="65"/>
      <c r="M783" s="65"/>
      <c r="N783" s="65"/>
      <c r="O783" s="65"/>
      <c r="P783" s="65"/>
    </row>
    <row r="784" spans="3:16" x14ac:dyDescent="0.25">
      <c r="C784" s="7"/>
      <c r="K784" s="65"/>
      <c r="L784" s="65"/>
      <c r="M784" s="65"/>
      <c r="N784" s="65"/>
      <c r="O784" s="65"/>
      <c r="P784" s="65"/>
    </row>
    <row r="785" spans="3:16" x14ac:dyDescent="0.25">
      <c r="C785" s="7"/>
      <c r="K785" s="65"/>
      <c r="L785" s="65"/>
      <c r="M785" s="65"/>
      <c r="N785" s="65"/>
      <c r="O785" s="65"/>
      <c r="P785" s="65"/>
    </row>
    <row r="786" spans="3:16" x14ac:dyDescent="0.25">
      <c r="C786" s="7"/>
      <c r="K786" s="65"/>
      <c r="L786" s="65"/>
      <c r="M786" s="65"/>
      <c r="N786" s="65"/>
      <c r="O786" s="65"/>
      <c r="P786" s="65"/>
    </row>
    <row r="787" spans="3:16" x14ac:dyDescent="0.25">
      <c r="C787" s="7"/>
      <c r="K787" s="65"/>
      <c r="L787" s="65"/>
      <c r="M787" s="65"/>
      <c r="N787" s="65"/>
      <c r="O787" s="65"/>
      <c r="P787" s="65"/>
    </row>
    <row r="788" spans="3:16" x14ac:dyDescent="0.25">
      <c r="C788" s="7"/>
      <c r="K788" s="65"/>
      <c r="L788" s="65"/>
      <c r="M788" s="65"/>
      <c r="N788" s="65"/>
      <c r="O788" s="65"/>
      <c r="P788" s="65"/>
    </row>
    <row r="789" spans="3:16" x14ac:dyDescent="0.25">
      <c r="C789" s="7"/>
      <c r="K789" s="65"/>
      <c r="L789" s="65"/>
      <c r="M789" s="65"/>
      <c r="N789" s="65"/>
      <c r="O789" s="65"/>
      <c r="P789" s="65"/>
    </row>
    <row r="790" spans="3:16" x14ac:dyDescent="0.25">
      <c r="C790" s="7"/>
      <c r="K790" s="65"/>
      <c r="L790" s="65"/>
      <c r="M790" s="65"/>
      <c r="N790" s="65"/>
      <c r="O790" s="65"/>
      <c r="P790" s="65"/>
    </row>
    <row r="791" spans="3:16" x14ac:dyDescent="0.25">
      <c r="C791" s="7"/>
      <c r="K791" s="65"/>
      <c r="L791" s="65"/>
      <c r="M791" s="65"/>
      <c r="N791" s="65"/>
      <c r="O791" s="65"/>
      <c r="P791" s="65"/>
    </row>
    <row r="792" spans="3:16" x14ac:dyDescent="0.25">
      <c r="C792" s="7"/>
      <c r="K792" s="65"/>
      <c r="L792" s="65"/>
      <c r="M792" s="65"/>
      <c r="N792" s="65"/>
      <c r="O792" s="65"/>
      <c r="P792" s="65"/>
    </row>
    <row r="793" spans="3:16" x14ac:dyDescent="0.25">
      <c r="C793" s="7"/>
      <c r="K793" s="65"/>
      <c r="L793" s="65"/>
      <c r="M793" s="65"/>
      <c r="N793" s="65"/>
      <c r="O793" s="65"/>
      <c r="P793" s="65"/>
    </row>
    <row r="794" spans="3:16" x14ac:dyDescent="0.25">
      <c r="C794" s="7"/>
      <c r="K794" s="65"/>
      <c r="L794" s="65"/>
      <c r="M794" s="65"/>
      <c r="N794" s="65"/>
      <c r="O794" s="65"/>
      <c r="P794" s="65"/>
    </row>
    <row r="795" spans="3:16" x14ac:dyDescent="0.25">
      <c r="C795" s="7"/>
      <c r="K795" s="65"/>
      <c r="L795" s="65"/>
      <c r="M795" s="65"/>
      <c r="N795" s="65"/>
      <c r="O795" s="65"/>
      <c r="P795" s="65"/>
    </row>
    <row r="796" spans="3:16" x14ac:dyDescent="0.25">
      <c r="C796" s="7"/>
      <c r="K796" s="65"/>
      <c r="L796" s="65"/>
      <c r="M796" s="65"/>
      <c r="N796" s="65"/>
      <c r="O796" s="65"/>
      <c r="P796" s="65"/>
    </row>
    <row r="797" spans="3:16" x14ac:dyDescent="0.25">
      <c r="C797" s="7"/>
      <c r="K797" s="65"/>
      <c r="L797" s="65"/>
      <c r="M797" s="65"/>
      <c r="N797" s="65"/>
      <c r="O797" s="65"/>
      <c r="P797" s="65"/>
    </row>
    <row r="798" spans="3:16" x14ac:dyDescent="0.25">
      <c r="C798" s="7"/>
      <c r="K798" s="65"/>
      <c r="L798" s="65"/>
      <c r="M798" s="65"/>
      <c r="N798" s="65"/>
      <c r="O798" s="65"/>
      <c r="P798" s="65"/>
    </row>
    <row r="799" spans="3:16" x14ac:dyDescent="0.25">
      <c r="C799" s="7"/>
      <c r="K799" s="65"/>
      <c r="L799" s="65"/>
      <c r="M799" s="65"/>
      <c r="N799" s="65"/>
      <c r="O799" s="65"/>
      <c r="P799" s="65"/>
    </row>
    <row r="800" spans="3:16" x14ac:dyDescent="0.25">
      <c r="C800" s="7"/>
      <c r="K800" s="65"/>
      <c r="L800" s="65"/>
      <c r="M800" s="65"/>
      <c r="N800" s="65"/>
      <c r="O800" s="65"/>
      <c r="P800" s="65"/>
    </row>
    <row r="801" spans="3:16" x14ac:dyDescent="0.25">
      <c r="C801" s="7"/>
      <c r="K801" s="65"/>
      <c r="L801" s="65"/>
      <c r="M801" s="65"/>
      <c r="N801" s="65"/>
      <c r="O801" s="65"/>
      <c r="P801" s="65"/>
    </row>
    <row r="802" spans="3:16" x14ac:dyDescent="0.25">
      <c r="C802" s="7"/>
      <c r="K802" s="65"/>
      <c r="L802" s="65"/>
      <c r="M802" s="65"/>
      <c r="N802" s="65"/>
      <c r="O802" s="65"/>
      <c r="P802" s="65"/>
    </row>
    <row r="803" spans="3:16" x14ac:dyDescent="0.25">
      <c r="C803" s="7"/>
      <c r="K803" s="65"/>
      <c r="L803" s="65"/>
      <c r="M803" s="65"/>
      <c r="N803" s="65"/>
      <c r="O803" s="65"/>
      <c r="P803" s="65"/>
    </row>
    <row r="804" spans="3:16" x14ac:dyDescent="0.25">
      <c r="C804" s="7"/>
      <c r="K804" s="65"/>
      <c r="L804" s="65"/>
      <c r="M804" s="65"/>
      <c r="N804" s="65"/>
      <c r="O804" s="65"/>
      <c r="P804" s="65"/>
    </row>
    <row r="805" spans="3:16" x14ac:dyDescent="0.25">
      <c r="C805" s="7"/>
      <c r="K805" s="65"/>
      <c r="L805" s="65"/>
      <c r="M805" s="65"/>
      <c r="N805" s="65"/>
      <c r="O805" s="65"/>
      <c r="P805" s="65"/>
    </row>
    <row r="806" spans="3:16" x14ac:dyDescent="0.25">
      <c r="C806" s="7"/>
      <c r="K806" s="65"/>
      <c r="L806" s="65"/>
      <c r="M806" s="65"/>
      <c r="N806" s="65"/>
      <c r="O806" s="65"/>
      <c r="P806" s="65"/>
    </row>
    <row r="807" spans="3:16" x14ac:dyDescent="0.25">
      <c r="C807" s="7"/>
      <c r="K807" s="65"/>
      <c r="L807" s="65"/>
      <c r="M807" s="65"/>
      <c r="N807" s="65"/>
      <c r="O807" s="65"/>
      <c r="P807" s="65"/>
    </row>
    <row r="808" spans="3:16" x14ac:dyDescent="0.25">
      <c r="C808" s="7"/>
      <c r="K808" s="65"/>
      <c r="L808" s="65"/>
      <c r="M808" s="65"/>
      <c r="N808" s="65"/>
      <c r="O808" s="65"/>
      <c r="P808" s="65"/>
    </row>
    <row r="809" spans="3:16" x14ac:dyDescent="0.25">
      <c r="C809" s="7"/>
      <c r="K809" s="65"/>
      <c r="L809" s="65"/>
      <c r="M809" s="65"/>
      <c r="N809" s="65"/>
      <c r="O809" s="65"/>
      <c r="P809" s="65"/>
    </row>
    <row r="810" spans="3:16" x14ac:dyDescent="0.25">
      <c r="C810" s="7"/>
      <c r="K810" s="65"/>
      <c r="L810" s="65"/>
      <c r="M810" s="65"/>
      <c r="N810" s="65"/>
      <c r="O810" s="65"/>
      <c r="P810" s="65"/>
    </row>
    <row r="811" spans="3:16" x14ac:dyDescent="0.25">
      <c r="C811" s="7"/>
      <c r="K811" s="65"/>
      <c r="L811" s="65"/>
      <c r="M811" s="65"/>
      <c r="N811" s="65"/>
      <c r="O811" s="65"/>
      <c r="P811" s="65"/>
    </row>
    <row r="812" spans="3:16" x14ac:dyDescent="0.25">
      <c r="C812" s="7"/>
      <c r="K812" s="65"/>
      <c r="L812" s="65"/>
      <c r="M812" s="65"/>
      <c r="N812" s="65"/>
      <c r="O812" s="65"/>
      <c r="P812" s="65"/>
    </row>
    <row r="813" spans="3:16" x14ac:dyDescent="0.25">
      <c r="C813" s="7"/>
      <c r="K813" s="65"/>
      <c r="L813" s="65"/>
      <c r="M813" s="65"/>
      <c r="N813" s="65"/>
      <c r="O813" s="65"/>
      <c r="P813" s="65"/>
    </row>
    <row r="814" spans="3:16" x14ac:dyDescent="0.25">
      <c r="C814" s="7"/>
      <c r="K814" s="65"/>
      <c r="L814" s="65"/>
      <c r="M814" s="65"/>
      <c r="N814" s="65"/>
      <c r="O814" s="65"/>
      <c r="P814" s="65"/>
    </row>
    <row r="815" spans="3:16" x14ac:dyDescent="0.25">
      <c r="C815" s="7"/>
      <c r="K815" s="65"/>
      <c r="L815" s="65"/>
      <c r="M815" s="65"/>
      <c r="N815" s="65"/>
      <c r="O815" s="65"/>
      <c r="P815" s="65"/>
    </row>
    <row r="816" spans="3:16" x14ac:dyDescent="0.25">
      <c r="C816" s="7"/>
      <c r="K816" s="65"/>
      <c r="L816" s="65"/>
      <c r="M816" s="65"/>
      <c r="N816" s="65"/>
      <c r="O816" s="65"/>
      <c r="P816" s="65"/>
    </row>
    <row r="817" spans="3:16" x14ac:dyDescent="0.25">
      <c r="C817" s="7"/>
      <c r="K817" s="65"/>
      <c r="L817" s="65"/>
      <c r="M817" s="65"/>
      <c r="N817" s="65"/>
      <c r="O817" s="65"/>
      <c r="P817" s="65"/>
    </row>
    <row r="818" spans="3:16" x14ac:dyDescent="0.25">
      <c r="C818" s="7"/>
      <c r="K818" s="65"/>
      <c r="L818" s="65"/>
      <c r="M818" s="65"/>
      <c r="N818" s="65"/>
      <c r="O818" s="65"/>
      <c r="P818" s="65"/>
    </row>
    <row r="819" spans="3:16" x14ac:dyDescent="0.25">
      <c r="C819" s="7"/>
      <c r="K819" s="65"/>
      <c r="L819" s="65"/>
      <c r="M819" s="65"/>
      <c r="N819" s="65"/>
      <c r="O819" s="65"/>
      <c r="P819" s="65"/>
    </row>
    <row r="820" spans="3:16" x14ac:dyDescent="0.25">
      <c r="C820" s="7"/>
      <c r="K820" s="65"/>
      <c r="L820" s="65"/>
      <c r="M820" s="65"/>
      <c r="N820" s="65"/>
      <c r="O820" s="65"/>
      <c r="P820" s="65"/>
    </row>
    <row r="821" spans="3:16" x14ac:dyDescent="0.25">
      <c r="C821" s="7"/>
      <c r="K821" s="65"/>
      <c r="L821" s="65"/>
      <c r="M821" s="65"/>
      <c r="N821" s="65"/>
      <c r="O821" s="65"/>
      <c r="P821" s="65"/>
    </row>
    <row r="822" spans="3:16" x14ac:dyDescent="0.25">
      <c r="C822" s="7"/>
      <c r="K822" s="65"/>
      <c r="L822" s="65"/>
      <c r="M822" s="65"/>
      <c r="N822" s="65"/>
      <c r="O822" s="65"/>
      <c r="P822" s="65"/>
    </row>
    <row r="823" spans="3:16" x14ac:dyDescent="0.25">
      <c r="C823" s="7"/>
      <c r="K823" s="65"/>
      <c r="L823" s="65"/>
      <c r="M823" s="65"/>
      <c r="N823" s="65"/>
      <c r="O823" s="65"/>
      <c r="P823" s="65"/>
    </row>
    <row r="824" spans="3:16" x14ac:dyDescent="0.25">
      <c r="C824" s="7"/>
      <c r="K824" s="65"/>
      <c r="L824" s="65"/>
      <c r="M824" s="65"/>
      <c r="N824" s="65"/>
      <c r="O824" s="65"/>
      <c r="P824" s="65"/>
    </row>
    <row r="825" spans="3:16" x14ac:dyDescent="0.25">
      <c r="C825" s="7"/>
      <c r="K825" s="65"/>
      <c r="L825" s="65"/>
      <c r="M825" s="65"/>
      <c r="N825" s="65"/>
      <c r="O825" s="65"/>
      <c r="P825" s="65"/>
    </row>
    <row r="826" spans="3:16" x14ac:dyDescent="0.25">
      <c r="C826" s="7"/>
      <c r="K826" s="65"/>
      <c r="L826" s="65"/>
      <c r="M826" s="65"/>
      <c r="N826" s="65"/>
      <c r="O826" s="65"/>
      <c r="P826" s="65"/>
    </row>
    <row r="827" spans="3:16" x14ac:dyDescent="0.25">
      <c r="C827" s="7"/>
      <c r="K827" s="65"/>
      <c r="L827" s="65"/>
      <c r="M827" s="65"/>
      <c r="N827" s="65"/>
      <c r="O827" s="65"/>
      <c r="P827" s="65"/>
    </row>
    <row r="828" spans="3:16" x14ac:dyDescent="0.25">
      <c r="C828" s="7"/>
      <c r="K828" s="65"/>
      <c r="L828" s="65"/>
      <c r="M828" s="65"/>
      <c r="N828" s="65"/>
      <c r="O828" s="65"/>
      <c r="P828" s="65"/>
    </row>
    <row r="829" spans="3:16" x14ac:dyDescent="0.25">
      <c r="C829" s="7"/>
      <c r="K829" s="65"/>
      <c r="L829" s="65"/>
      <c r="M829" s="65"/>
      <c r="N829" s="65"/>
      <c r="O829" s="65"/>
      <c r="P829" s="65"/>
    </row>
    <row r="830" spans="3:16" x14ac:dyDescent="0.25">
      <c r="C830" s="7"/>
      <c r="K830" s="65"/>
      <c r="L830" s="65"/>
      <c r="M830" s="65"/>
      <c r="N830" s="65"/>
      <c r="O830" s="65"/>
      <c r="P830" s="65"/>
    </row>
    <row r="831" spans="3:16" x14ac:dyDescent="0.25">
      <c r="C831" s="7"/>
      <c r="K831" s="65"/>
      <c r="L831" s="65"/>
      <c r="M831" s="65"/>
      <c r="N831" s="65"/>
      <c r="O831" s="65"/>
      <c r="P831" s="65"/>
    </row>
    <row r="832" spans="3:16" x14ac:dyDescent="0.25">
      <c r="C832" s="7"/>
      <c r="K832" s="65"/>
      <c r="L832" s="65"/>
      <c r="M832" s="65"/>
      <c r="N832" s="65"/>
      <c r="O832" s="65"/>
      <c r="P832" s="65"/>
    </row>
    <row r="833" spans="3:16" x14ac:dyDescent="0.25">
      <c r="C833" s="7"/>
      <c r="K833" s="65"/>
      <c r="L833" s="65"/>
      <c r="M833" s="65"/>
      <c r="N833" s="65"/>
      <c r="O833" s="65"/>
      <c r="P833" s="65"/>
    </row>
    <row r="834" spans="3:16" x14ac:dyDescent="0.25">
      <c r="C834" s="7"/>
      <c r="K834" s="65"/>
      <c r="L834" s="65"/>
      <c r="M834" s="65"/>
      <c r="N834" s="65"/>
      <c r="O834" s="65"/>
      <c r="P834" s="65"/>
    </row>
    <row r="835" spans="3:16" x14ac:dyDescent="0.25">
      <c r="C835" s="7"/>
      <c r="K835" s="65"/>
      <c r="L835" s="65"/>
      <c r="M835" s="65"/>
      <c r="N835" s="65"/>
      <c r="O835" s="65"/>
      <c r="P835" s="65"/>
    </row>
    <row r="836" spans="3:16" x14ac:dyDescent="0.25">
      <c r="C836" s="7"/>
      <c r="K836" s="65"/>
      <c r="L836" s="65"/>
      <c r="M836" s="65"/>
      <c r="N836" s="65"/>
      <c r="O836" s="65"/>
      <c r="P836" s="65"/>
    </row>
    <row r="837" spans="3:16" x14ac:dyDescent="0.25">
      <c r="C837" s="7"/>
      <c r="K837" s="65"/>
      <c r="L837" s="65"/>
      <c r="M837" s="65"/>
      <c r="N837" s="65"/>
      <c r="O837" s="65"/>
      <c r="P837" s="65"/>
    </row>
    <row r="838" spans="3:16" x14ac:dyDescent="0.25">
      <c r="C838" s="7"/>
      <c r="K838" s="65"/>
      <c r="L838" s="65"/>
      <c r="M838" s="65"/>
      <c r="N838" s="65"/>
      <c r="O838" s="65"/>
      <c r="P838" s="65"/>
    </row>
    <row r="839" spans="3:16" x14ac:dyDescent="0.25">
      <c r="C839" s="7"/>
      <c r="K839" s="65"/>
      <c r="L839" s="65"/>
      <c r="M839" s="65"/>
      <c r="N839" s="65"/>
      <c r="O839" s="65"/>
      <c r="P839" s="65"/>
    </row>
    <row r="840" spans="3:16" x14ac:dyDescent="0.25">
      <c r="C840" s="7"/>
      <c r="K840" s="65"/>
      <c r="L840" s="65"/>
      <c r="M840" s="65"/>
      <c r="N840" s="65"/>
      <c r="O840" s="65"/>
      <c r="P840" s="65"/>
    </row>
    <row r="841" spans="3:16" x14ac:dyDescent="0.25">
      <c r="C841" s="7"/>
      <c r="K841" s="65"/>
      <c r="L841" s="65"/>
      <c r="M841" s="65"/>
      <c r="N841" s="65"/>
      <c r="O841" s="65"/>
      <c r="P841" s="65"/>
    </row>
    <row r="842" spans="3:16" x14ac:dyDescent="0.25">
      <c r="C842" s="7"/>
      <c r="K842" s="65"/>
      <c r="L842" s="65"/>
      <c r="M842" s="65"/>
      <c r="N842" s="65"/>
      <c r="O842" s="65"/>
      <c r="P842" s="65"/>
    </row>
    <row r="843" spans="3:16" x14ac:dyDescent="0.25">
      <c r="C843" s="7"/>
      <c r="K843" s="65"/>
      <c r="L843" s="65"/>
      <c r="M843" s="65"/>
      <c r="N843" s="65"/>
      <c r="O843" s="65"/>
      <c r="P843" s="65"/>
    </row>
    <row r="844" spans="3:16" x14ac:dyDescent="0.25">
      <c r="C844" s="7"/>
      <c r="K844" s="65"/>
      <c r="L844" s="65"/>
      <c r="M844" s="65"/>
      <c r="N844" s="65"/>
      <c r="O844" s="65"/>
      <c r="P844" s="65"/>
    </row>
    <row r="845" spans="3:16" x14ac:dyDescent="0.25">
      <c r="C845" s="7"/>
      <c r="K845" s="65"/>
      <c r="L845" s="65"/>
      <c r="M845" s="65"/>
      <c r="N845" s="65"/>
      <c r="O845" s="65"/>
      <c r="P845" s="65"/>
    </row>
    <row r="846" spans="3:16" x14ac:dyDescent="0.25">
      <c r="C846" s="7"/>
      <c r="K846" s="65"/>
      <c r="L846" s="65"/>
      <c r="M846" s="65"/>
      <c r="N846" s="65"/>
      <c r="O846" s="65"/>
      <c r="P846" s="65"/>
    </row>
    <row r="847" spans="3:16" x14ac:dyDescent="0.25">
      <c r="C847" s="7"/>
      <c r="K847" s="65"/>
      <c r="L847" s="65"/>
      <c r="M847" s="65"/>
      <c r="N847" s="65"/>
      <c r="O847" s="65"/>
      <c r="P847" s="65"/>
    </row>
    <row r="848" spans="3:16" x14ac:dyDescent="0.25">
      <c r="C848" s="7"/>
      <c r="K848" s="65"/>
      <c r="L848" s="65"/>
      <c r="M848" s="65"/>
      <c r="N848" s="65"/>
      <c r="O848" s="65"/>
      <c r="P848" s="65"/>
    </row>
    <row r="849" spans="3:16" x14ac:dyDescent="0.25">
      <c r="C849" s="7"/>
      <c r="K849" s="65"/>
      <c r="L849" s="65"/>
      <c r="M849" s="65"/>
      <c r="N849" s="65"/>
      <c r="O849" s="65"/>
      <c r="P849" s="65"/>
    </row>
    <row r="850" spans="3:16" x14ac:dyDescent="0.25">
      <c r="C850" s="7"/>
      <c r="K850" s="65"/>
      <c r="L850" s="65"/>
      <c r="M850" s="65"/>
      <c r="N850" s="65"/>
      <c r="O850" s="65"/>
      <c r="P850" s="65"/>
    </row>
    <row r="851" spans="3:16" x14ac:dyDescent="0.25">
      <c r="C851" s="7"/>
      <c r="K851" s="65"/>
      <c r="L851" s="65"/>
      <c r="M851" s="65"/>
      <c r="N851" s="65"/>
      <c r="O851" s="65"/>
      <c r="P851" s="65"/>
    </row>
    <row r="852" spans="3:16" x14ac:dyDescent="0.25">
      <c r="C852" s="7"/>
      <c r="K852" s="65"/>
      <c r="L852" s="65"/>
      <c r="M852" s="65"/>
      <c r="N852" s="65"/>
      <c r="O852" s="65"/>
      <c r="P852" s="65"/>
    </row>
    <row r="853" spans="3:16" x14ac:dyDescent="0.25">
      <c r="C853" s="7"/>
      <c r="K853" s="65"/>
      <c r="L853" s="65"/>
      <c r="M853" s="65"/>
      <c r="N853" s="65"/>
      <c r="O853" s="65"/>
      <c r="P853" s="65"/>
    </row>
    <row r="854" spans="3:16" x14ac:dyDescent="0.25">
      <c r="C854" s="7"/>
      <c r="K854" s="65"/>
      <c r="L854" s="65"/>
      <c r="M854" s="65"/>
      <c r="N854" s="65"/>
      <c r="O854" s="65"/>
      <c r="P854" s="65"/>
    </row>
    <row r="855" spans="3:16" x14ac:dyDescent="0.25">
      <c r="C855" s="7"/>
      <c r="K855" s="65"/>
      <c r="L855" s="65"/>
      <c r="M855" s="65"/>
      <c r="N855" s="65"/>
      <c r="O855" s="65"/>
      <c r="P855" s="65"/>
    </row>
    <row r="856" spans="3:16" x14ac:dyDescent="0.25">
      <c r="C856" s="7"/>
      <c r="K856" s="65"/>
      <c r="L856" s="65"/>
      <c r="M856" s="65"/>
      <c r="N856" s="65"/>
      <c r="O856" s="65"/>
      <c r="P856" s="65"/>
    </row>
    <row r="857" spans="3:16" x14ac:dyDescent="0.25">
      <c r="C857" s="7"/>
      <c r="K857" s="65"/>
      <c r="L857" s="65"/>
      <c r="M857" s="65"/>
      <c r="N857" s="65"/>
      <c r="O857" s="65"/>
      <c r="P857" s="65"/>
    </row>
    <row r="858" spans="3:16" x14ac:dyDescent="0.25">
      <c r="C858" s="7"/>
      <c r="K858" s="65"/>
      <c r="L858" s="65"/>
      <c r="M858" s="65"/>
      <c r="N858" s="65"/>
      <c r="O858" s="65"/>
      <c r="P858" s="65"/>
    </row>
    <row r="859" spans="3:16" x14ac:dyDescent="0.25">
      <c r="C859" s="7"/>
      <c r="K859" s="65"/>
      <c r="L859" s="65"/>
      <c r="M859" s="65"/>
      <c r="N859" s="65"/>
      <c r="O859" s="65"/>
      <c r="P859" s="65"/>
    </row>
    <row r="860" spans="3:16" x14ac:dyDescent="0.25">
      <c r="C860" s="7"/>
      <c r="K860" s="65"/>
      <c r="L860" s="65"/>
      <c r="M860" s="65"/>
      <c r="N860" s="65"/>
      <c r="O860" s="65"/>
      <c r="P860" s="65"/>
    </row>
    <row r="861" spans="3:16" x14ac:dyDescent="0.25">
      <c r="C861" s="7"/>
      <c r="K861" s="65"/>
      <c r="L861" s="65"/>
      <c r="M861" s="65"/>
      <c r="N861" s="65"/>
      <c r="O861" s="65"/>
      <c r="P861" s="65"/>
    </row>
    <row r="862" spans="3:16" x14ac:dyDescent="0.25">
      <c r="C862" s="7"/>
      <c r="K862" s="65"/>
      <c r="L862" s="65"/>
      <c r="M862" s="65"/>
      <c r="N862" s="65"/>
      <c r="O862" s="65"/>
      <c r="P862" s="65"/>
    </row>
    <row r="863" spans="3:16" x14ac:dyDescent="0.25">
      <c r="C863" s="7"/>
      <c r="K863" s="65"/>
      <c r="L863" s="65"/>
      <c r="M863" s="65"/>
      <c r="N863" s="65"/>
      <c r="O863" s="65"/>
      <c r="P863" s="65"/>
    </row>
    <row r="864" spans="3:16" x14ac:dyDescent="0.25">
      <c r="C864" s="7"/>
      <c r="K864" s="65"/>
      <c r="L864" s="65"/>
      <c r="M864" s="65"/>
      <c r="N864" s="65"/>
      <c r="O864" s="65"/>
      <c r="P864" s="65"/>
    </row>
    <row r="865" spans="3:16" x14ac:dyDescent="0.25">
      <c r="C865" s="7"/>
      <c r="K865" s="65"/>
      <c r="L865" s="65"/>
      <c r="M865" s="65"/>
      <c r="N865" s="65"/>
      <c r="O865" s="65"/>
      <c r="P865" s="65"/>
    </row>
    <row r="866" spans="3:16" x14ac:dyDescent="0.25">
      <c r="C866" s="7"/>
      <c r="K866" s="65"/>
      <c r="L866" s="65"/>
      <c r="M866" s="65"/>
      <c r="N866" s="65"/>
      <c r="O866" s="65"/>
      <c r="P866" s="65"/>
    </row>
    <row r="867" spans="3:16" x14ac:dyDescent="0.25">
      <c r="C867" s="7"/>
      <c r="K867" s="65"/>
      <c r="L867" s="65"/>
      <c r="M867" s="65"/>
      <c r="N867" s="65"/>
      <c r="O867" s="65"/>
      <c r="P867" s="65"/>
    </row>
    <row r="868" spans="3:16" x14ac:dyDescent="0.25">
      <c r="C868" s="7"/>
      <c r="K868" s="65"/>
      <c r="L868" s="65"/>
      <c r="M868" s="65"/>
      <c r="N868" s="65"/>
      <c r="O868" s="65"/>
      <c r="P868" s="65"/>
    </row>
    <row r="869" spans="3:16" x14ac:dyDescent="0.25">
      <c r="C869" s="7"/>
      <c r="K869" s="65"/>
      <c r="L869" s="65"/>
      <c r="M869" s="65"/>
      <c r="N869" s="65"/>
      <c r="O869" s="65"/>
      <c r="P869" s="65"/>
    </row>
    <row r="870" spans="3:16" x14ac:dyDescent="0.25">
      <c r="C870" s="7"/>
      <c r="K870" s="65"/>
      <c r="L870" s="65"/>
      <c r="M870" s="65"/>
      <c r="N870" s="65"/>
      <c r="O870" s="65"/>
      <c r="P870" s="65"/>
    </row>
    <row r="871" spans="3:16" x14ac:dyDescent="0.25">
      <c r="C871" s="7"/>
      <c r="K871" s="65"/>
      <c r="L871" s="65"/>
      <c r="M871" s="65"/>
      <c r="N871" s="65"/>
      <c r="O871" s="65"/>
      <c r="P871" s="65"/>
    </row>
    <row r="872" spans="3:16" x14ac:dyDescent="0.25">
      <c r="C872" s="7"/>
      <c r="K872" s="65"/>
      <c r="L872" s="65"/>
      <c r="M872" s="65"/>
      <c r="N872" s="65"/>
      <c r="O872" s="65"/>
      <c r="P872" s="65"/>
    </row>
    <row r="873" spans="3:16" x14ac:dyDescent="0.25">
      <c r="C873" s="7"/>
      <c r="K873" s="65"/>
      <c r="L873" s="65"/>
      <c r="M873" s="65"/>
      <c r="N873" s="65"/>
      <c r="O873" s="65"/>
      <c r="P873" s="65"/>
    </row>
    <row r="874" spans="3:16" x14ac:dyDescent="0.25">
      <c r="C874" s="7"/>
      <c r="K874" s="65"/>
      <c r="L874" s="65"/>
      <c r="M874" s="65"/>
      <c r="N874" s="65"/>
      <c r="O874" s="65"/>
      <c r="P874" s="65"/>
    </row>
    <row r="875" spans="3:16" x14ac:dyDescent="0.25">
      <c r="C875" s="7"/>
      <c r="K875" s="65"/>
      <c r="L875" s="65"/>
      <c r="M875" s="65"/>
      <c r="N875" s="65"/>
      <c r="O875" s="65"/>
      <c r="P875" s="65"/>
    </row>
    <row r="876" spans="3:16" x14ac:dyDescent="0.25">
      <c r="C876" s="7"/>
      <c r="K876" s="65"/>
      <c r="L876" s="65"/>
      <c r="M876" s="65"/>
      <c r="N876" s="65"/>
      <c r="O876" s="65"/>
      <c r="P876" s="65"/>
    </row>
    <row r="877" spans="3:16" x14ac:dyDescent="0.25">
      <c r="C877" s="7"/>
      <c r="K877" s="65"/>
      <c r="L877" s="65"/>
      <c r="M877" s="65"/>
      <c r="N877" s="65"/>
      <c r="O877" s="65"/>
      <c r="P877" s="65"/>
    </row>
    <row r="878" spans="3:16" x14ac:dyDescent="0.25">
      <c r="C878" s="7"/>
      <c r="K878" s="65"/>
      <c r="L878" s="65"/>
      <c r="M878" s="65"/>
      <c r="N878" s="65"/>
      <c r="O878" s="65"/>
      <c r="P878" s="65"/>
    </row>
    <row r="879" spans="3:16" x14ac:dyDescent="0.25">
      <c r="C879" s="7"/>
      <c r="K879" s="65"/>
      <c r="L879" s="65"/>
      <c r="M879" s="65"/>
      <c r="N879" s="65"/>
      <c r="O879" s="65"/>
      <c r="P879" s="65"/>
    </row>
    <row r="880" spans="3:16" x14ac:dyDescent="0.25">
      <c r="C880" s="7"/>
      <c r="K880" s="65"/>
      <c r="L880" s="65"/>
      <c r="M880" s="65"/>
      <c r="N880" s="65"/>
      <c r="O880" s="65"/>
      <c r="P880" s="65"/>
    </row>
    <row r="881" spans="3:16" x14ac:dyDescent="0.25">
      <c r="C881" s="7"/>
      <c r="K881" s="65"/>
      <c r="L881" s="65"/>
      <c r="M881" s="65"/>
      <c r="N881" s="65"/>
      <c r="O881" s="65"/>
      <c r="P881" s="65"/>
    </row>
    <row r="882" spans="3:16" x14ac:dyDescent="0.25">
      <c r="C882" s="7"/>
      <c r="K882" s="65"/>
      <c r="L882" s="65"/>
      <c r="M882" s="65"/>
      <c r="N882" s="65"/>
      <c r="O882" s="65"/>
      <c r="P882" s="65"/>
    </row>
    <row r="883" spans="3:16" x14ac:dyDescent="0.25">
      <c r="C883" s="7"/>
      <c r="K883" s="65"/>
      <c r="L883" s="65"/>
      <c r="M883" s="65"/>
      <c r="N883" s="65"/>
      <c r="O883" s="65"/>
      <c r="P883" s="65"/>
    </row>
    <row r="884" spans="3:16" x14ac:dyDescent="0.25">
      <c r="C884" s="7"/>
      <c r="K884" s="65"/>
      <c r="L884" s="65"/>
      <c r="M884" s="65"/>
      <c r="N884" s="65"/>
      <c r="O884" s="65"/>
      <c r="P884" s="65"/>
    </row>
    <row r="885" spans="3:16" x14ac:dyDescent="0.25">
      <c r="C885" s="7"/>
      <c r="K885" s="65"/>
      <c r="L885" s="65"/>
      <c r="M885" s="65"/>
      <c r="N885" s="65"/>
      <c r="O885" s="65"/>
      <c r="P885" s="65"/>
    </row>
    <row r="886" spans="3:16" x14ac:dyDescent="0.25">
      <c r="C886" s="7"/>
      <c r="K886" s="65"/>
      <c r="L886" s="65"/>
      <c r="M886" s="65"/>
      <c r="N886" s="65"/>
      <c r="O886" s="65"/>
      <c r="P886" s="65"/>
    </row>
    <row r="887" spans="3:16" x14ac:dyDescent="0.25">
      <c r="C887" s="7"/>
      <c r="K887" s="65"/>
      <c r="L887" s="65"/>
      <c r="M887" s="65"/>
      <c r="N887" s="65"/>
      <c r="O887" s="65"/>
      <c r="P887" s="65"/>
    </row>
    <row r="888" spans="3:16" x14ac:dyDescent="0.25">
      <c r="C888" s="7"/>
      <c r="K888" s="65"/>
      <c r="L888" s="65"/>
      <c r="M888" s="65"/>
      <c r="N888" s="65"/>
      <c r="O888" s="65"/>
      <c r="P888" s="65"/>
    </row>
    <row r="889" spans="3:16" x14ac:dyDescent="0.25">
      <c r="C889" s="7"/>
      <c r="K889" s="65"/>
      <c r="L889" s="65"/>
      <c r="M889" s="65"/>
      <c r="N889" s="65"/>
      <c r="O889" s="65"/>
      <c r="P889" s="65"/>
    </row>
    <row r="890" spans="3:16" x14ac:dyDescent="0.25">
      <c r="C890" s="7"/>
      <c r="K890" s="65"/>
      <c r="L890" s="65"/>
      <c r="M890" s="65"/>
      <c r="N890" s="65"/>
      <c r="O890" s="65"/>
      <c r="P890" s="65"/>
    </row>
    <row r="891" spans="3:16" x14ac:dyDescent="0.25">
      <c r="C891" s="7"/>
      <c r="K891" s="65"/>
      <c r="L891" s="65"/>
      <c r="M891" s="65"/>
      <c r="N891" s="65"/>
      <c r="O891" s="65"/>
      <c r="P891" s="65"/>
    </row>
    <row r="892" spans="3:16" x14ac:dyDescent="0.25">
      <c r="C892" s="7"/>
      <c r="K892" s="65"/>
      <c r="L892" s="65"/>
      <c r="M892" s="65"/>
      <c r="N892" s="65"/>
      <c r="O892" s="65"/>
      <c r="P892" s="65"/>
    </row>
    <row r="893" spans="3:16" x14ac:dyDescent="0.25">
      <c r="C893" s="7"/>
      <c r="K893" s="65"/>
      <c r="L893" s="65"/>
      <c r="M893" s="65"/>
      <c r="N893" s="65"/>
      <c r="O893" s="65"/>
      <c r="P893" s="65"/>
    </row>
    <row r="894" spans="3:16" x14ac:dyDescent="0.25">
      <c r="C894" s="7"/>
      <c r="K894" s="65"/>
      <c r="L894" s="65"/>
      <c r="M894" s="65"/>
      <c r="N894" s="65"/>
      <c r="O894" s="65"/>
      <c r="P894" s="65"/>
    </row>
    <row r="895" spans="3:16" x14ac:dyDescent="0.25">
      <c r="C895" s="7"/>
      <c r="K895" s="65"/>
      <c r="L895" s="65"/>
      <c r="M895" s="65"/>
      <c r="N895" s="65"/>
      <c r="O895" s="65"/>
      <c r="P895" s="65"/>
    </row>
    <row r="896" spans="3:16" x14ac:dyDescent="0.25">
      <c r="C896" s="7"/>
      <c r="K896" s="65"/>
      <c r="L896" s="65"/>
      <c r="M896" s="65"/>
      <c r="N896" s="65"/>
      <c r="O896" s="65"/>
      <c r="P896" s="65"/>
    </row>
    <row r="897" spans="3:16" x14ac:dyDescent="0.25">
      <c r="C897" s="7"/>
      <c r="K897" s="65"/>
      <c r="L897" s="65"/>
      <c r="M897" s="65"/>
      <c r="N897" s="65"/>
      <c r="O897" s="65"/>
      <c r="P897" s="65"/>
    </row>
    <row r="898" spans="3:16" x14ac:dyDescent="0.25">
      <c r="C898" s="7"/>
      <c r="K898" s="65"/>
      <c r="L898" s="65"/>
      <c r="M898" s="65"/>
      <c r="N898" s="65"/>
      <c r="O898" s="65"/>
      <c r="P898" s="65"/>
    </row>
    <row r="899" spans="3:16" x14ac:dyDescent="0.25">
      <c r="C899" s="7"/>
      <c r="K899" s="65"/>
      <c r="L899" s="65"/>
      <c r="M899" s="65"/>
      <c r="N899" s="65"/>
      <c r="O899" s="65"/>
      <c r="P899" s="65"/>
    </row>
    <row r="900" spans="3:16" x14ac:dyDescent="0.25">
      <c r="C900" s="7"/>
      <c r="K900" s="65"/>
      <c r="L900" s="65"/>
      <c r="M900" s="65"/>
      <c r="N900" s="65"/>
      <c r="O900" s="65"/>
      <c r="P900" s="65"/>
    </row>
    <row r="901" spans="3:16" x14ac:dyDescent="0.25">
      <c r="C901" s="7"/>
      <c r="K901" s="65"/>
      <c r="L901" s="65"/>
      <c r="M901" s="65"/>
      <c r="N901" s="65"/>
      <c r="O901" s="65"/>
      <c r="P901" s="65"/>
    </row>
    <row r="902" spans="3:16" x14ac:dyDescent="0.25">
      <c r="C902" s="7"/>
      <c r="K902" s="65"/>
      <c r="L902" s="65"/>
      <c r="M902" s="65"/>
      <c r="N902" s="65"/>
      <c r="O902" s="65"/>
      <c r="P902" s="65"/>
    </row>
    <row r="903" spans="3:16" x14ac:dyDescent="0.25">
      <c r="C903" s="7"/>
      <c r="K903" s="65"/>
      <c r="L903" s="65"/>
      <c r="M903" s="65"/>
      <c r="N903" s="65"/>
      <c r="O903" s="65"/>
      <c r="P903" s="65"/>
    </row>
    <row r="904" spans="3:16" x14ac:dyDescent="0.25">
      <c r="C904" s="7"/>
      <c r="K904" s="65"/>
      <c r="L904" s="65"/>
      <c r="M904" s="65"/>
      <c r="N904" s="65"/>
      <c r="O904" s="65"/>
      <c r="P904" s="65"/>
    </row>
    <row r="905" spans="3:16" x14ac:dyDescent="0.25">
      <c r="C905" s="7"/>
      <c r="K905" s="65"/>
      <c r="L905" s="65"/>
      <c r="M905" s="65"/>
      <c r="N905" s="65"/>
      <c r="O905" s="65"/>
      <c r="P905" s="65"/>
    </row>
    <row r="906" spans="3:16" x14ac:dyDescent="0.25">
      <c r="C906" s="7"/>
      <c r="K906" s="65"/>
      <c r="L906" s="65"/>
      <c r="M906" s="65"/>
      <c r="N906" s="65"/>
      <c r="O906" s="65"/>
      <c r="P906" s="65"/>
    </row>
    <row r="907" spans="3:16" x14ac:dyDescent="0.25">
      <c r="C907" s="7"/>
      <c r="K907" s="65"/>
      <c r="L907" s="65"/>
      <c r="M907" s="65"/>
      <c r="N907" s="65"/>
      <c r="O907" s="65"/>
      <c r="P907" s="65"/>
    </row>
    <row r="908" spans="3:16" x14ac:dyDescent="0.25">
      <c r="C908" s="7"/>
      <c r="K908" s="65"/>
      <c r="L908" s="65"/>
      <c r="M908" s="65"/>
      <c r="N908" s="65"/>
      <c r="O908" s="65"/>
      <c r="P908" s="65"/>
    </row>
    <row r="909" spans="3:16" x14ac:dyDescent="0.25">
      <c r="C909" s="7"/>
      <c r="K909" s="65"/>
      <c r="L909" s="65"/>
      <c r="M909" s="65"/>
      <c r="N909" s="65"/>
      <c r="O909" s="65"/>
      <c r="P909" s="65"/>
    </row>
    <row r="910" spans="3:16" x14ac:dyDescent="0.25">
      <c r="C910" s="7"/>
      <c r="K910" s="65"/>
      <c r="L910" s="65"/>
      <c r="M910" s="65"/>
      <c r="N910" s="65"/>
      <c r="O910" s="65"/>
      <c r="P910" s="65"/>
    </row>
    <row r="911" spans="3:16" x14ac:dyDescent="0.25">
      <c r="C911" s="7"/>
      <c r="K911" s="65"/>
      <c r="L911" s="65"/>
      <c r="M911" s="65"/>
      <c r="N911" s="65"/>
      <c r="O911" s="65"/>
      <c r="P911" s="65"/>
    </row>
    <row r="912" spans="3:16" x14ac:dyDescent="0.25">
      <c r="C912" s="7"/>
      <c r="K912" s="65"/>
      <c r="L912" s="65"/>
      <c r="M912" s="65"/>
      <c r="N912" s="65"/>
      <c r="O912" s="65"/>
      <c r="P912" s="65"/>
    </row>
    <row r="913" spans="3:16" x14ac:dyDescent="0.25">
      <c r="C913" s="7"/>
      <c r="K913" s="65"/>
      <c r="L913" s="65"/>
      <c r="M913" s="65"/>
      <c r="N913" s="65"/>
      <c r="O913" s="65"/>
      <c r="P913" s="65"/>
    </row>
    <row r="914" spans="3:16" x14ac:dyDescent="0.25">
      <c r="C914" s="7"/>
      <c r="K914" s="65"/>
      <c r="L914" s="65"/>
      <c r="M914" s="65"/>
      <c r="N914" s="65"/>
      <c r="O914" s="65"/>
      <c r="P914" s="65"/>
    </row>
    <row r="915" spans="3:16" x14ac:dyDescent="0.25">
      <c r="C915" s="7"/>
      <c r="K915" s="65"/>
      <c r="L915" s="65"/>
      <c r="M915" s="65"/>
      <c r="N915" s="65"/>
      <c r="O915" s="65"/>
      <c r="P915" s="65"/>
    </row>
    <row r="916" spans="3:16" x14ac:dyDescent="0.25">
      <c r="C916" s="7"/>
      <c r="K916" s="65"/>
      <c r="L916" s="65"/>
      <c r="M916" s="65"/>
      <c r="N916" s="65"/>
      <c r="O916" s="65"/>
      <c r="P916" s="65"/>
    </row>
    <row r="917" spans="3:16" x14ac:dyDescent="0.25">
      <c r="C917" s="7"/>
      <c r="K917" s="65"/>
      <c r="L917" s="65"/>
      <c r="M917" s="65"/>
      <c r="N917" s="65"/>
      <c r="O917" s="65"/>
      <c r="P917" s="65"/>
    </row>
    <row r="918" spans="3:16" x14ac:dyDescent="0.25">
      <c r="C918" s="7"/>
      <c r="K918" s="65"/>
      <c r="L918" s="65"/>
      <c r="M918" s="65"/>
      <c r="N918" s="65"/>
      <c r="O918" s="65"/>
      <c r="P918" s="65"/>
    </row>
    <row r="919" spans="3:16" x14ac:dyDescent="0.25">
      <c r="C919" s="7"/>
      <c r="K919" s="65"/>
      <c r="L919" s="65"/>
      <c r="M919" s="65"/>
      <c r="N919" s="65"/>
      <c r="O919" s="65"/>
      <c r="P919" s="65"/>
    </row>
    <row r="920" spans="3:16" x14ac:dyDescent="0.25">
      <c r="C920" s="7"/>
      <c r="K920" s="65"/>
      <c r="L920" s="65"/>
      <c r="M920" s="65"/>
      <c r="N920" s="65"/>
      <c r="O920" s="65"/>
      <c r="P920" s="65"/>
    </row>
    <row r="921" spans="3:16" x14ac:dyDescent="0.25">
      <c r="C921" s="7"/>
      <c r="K921" s="65"/>
      <c r="L921" s="65"/>
      <c r="M921" s="65"/>
      <c r="N921" s="65"/>
      <c r="O921" s="65"/>
      <c r="P921" s="65"/>
    </row>
    <row r="922" spans="3:16" x14ac:dyDescent="0.25">
      <c r="C922" s="7"/>
      <c r="K922" s="65"/>
      <c r="L922" s="65"/>
      <c r="M922" s="65"/>
      <c r="N922" s="65"/>
      <c r="O922" s="65"/>
      <c r="P922" s="65"/>
    </row>
    <row r="923" spans="3:16" x14ac:dyDescent="0.25">
      <c r="C923" s="7"/>
      <c r="K923" s="65"/>
      <c r="L923" s="65"/>
      <c r="M923" s="65"/>
      <c r="N923" s="65"/>
      <c r="O923" s="65"/>
      <c r="P923" s="65"/>
    </row>
    <row r="924" spans="3:16" x14ac:dyDescent="0.25">
      <c r="C924" s="7"/>
      <c r="K924" s="65"/>
      <c r="L924" s="65"/>
      <c r="M924" s="65"/>
      <c r="N924" s="65"/>
      <c r="O924" s="65"/>
      <c r="P924" s="65"/>
    </row>
    <row r="925" spans="3:16" x14ac:dyDescent="0.25">
      <c r="C925" s="7"/>
      <c r="K925" s="65"/>
      <c r="L925" s="65"/>
      <c r="M925" s="65"/>
      <c r="N925" s="65"/>
      <c r="O925" s="65"/>
      <c r="P925" s="65"/>
    </row>
    <row r="926" spans="3:16" x14ac:dyDescent="0.25">
      <c r="C926" s="7"/>
      <c r="K926" s="65"/>
      <c r="L926" s="65"/>
      <c r="M926" s="65"/>
      <c r="N926" s="65"/>
      <c r="O926" s="65"/>
      <c r="P926" s="65"/>
    </row>
    <row r="927" spans="3:16" x14ac:dyDescent="0.25">
      <c r="C927" s="7"/>
      <c r="K927" s="65"/>
      <c r="L927" s="65"/>
      <c r="M927" s="65"/>
      <c r="N927" s="65"/>
      <c r="O927" s="65"/>
      <c r="P927" s="65"/>
    </row>
    <row r="928" spans="3:16" x14ac:dyDescent="0.25">
      <c r="C928" s="7"/>
      <c r="K928" s="65"/>
      <c r="L928" s="65"/>
      <c r="M928" s="65"/>
      <c r="N928" s="65"/>
      <c r="O928" s="65"/>
      <c r="P928" s="65"/>
    </row>
    <row r="929" spans="3:16" x14ac:dyDescent="0.25">
      <c r="C929" s="7"/>
      <c r="K929" s="65"/>
      <c r="L929" s="65"/>
      <c r="M929" s="65"/>
      <c r="N929" s="65"/>
      <c r="O929" s="65"/>
      <c r="P929" s="65"/>
    </row>
    <row r="930" spans="3:16" x14ac:dyDescent="0.25">
      <c r="C930" s="7"/>
      <c r="K930" s="65"/>
      <c r="L930" s="65"/>
      <c r="M930" s="65"/>
      <c r="N930" s="65"/>
      <c r="O930" s="65"/>
      <c r="P930" s="65"/>
    </row>
    <row r="931" spans="3:16" x14ac:dyDescent="0.25">
      <c r="C931" s="7"/>
      <c r="K931" s="65"/>
      <c r="L931" s="65"/>
      <c r="M931" s="65"/>
      <c r="N931" s="65"/>
      <c r="O931" s="65"/>
      <c r="P931" s="65"/>
    </row>
    <row r="932" spans="3:16" x14ac:dyDescent="0.25">
      <c r="C932" s="7"/>
      <c r="K932" s="65"/>
      <c r="L932" s="65"/>
      <c r="M932" s="65"/>
      <c r="N932" s="65"/>
      <c r="O932" s="65"/>
      <c r="P932" s="65"/>
    </row>
    <row r="933" spans="3:16" x14ac:dyDescent="0.25">
      <c r="C933" s="7"/>
      <c r="K933" s="65"/>
      <c r="L933" s="65"/>
      <c r="M933" s="65"/>
      <c r="N933" s="65"/>
      <c r="O933" s="65"/>
      <c r="P933" s="65"/>
    </row>
    <row r="934" spans="3:16" x14ac:dyDescent="0.25">
      <c r="C934" s="7"/>
      <c r="K934" s="65"/>
      <c r="L934" s="65"/>
      <c r="M934" s="65"/>
      <c r="N934" s="65"/>
      <c r="O934" s="65"/>
      <c r="P934" s="65"/>
    </row>
    <row r="935" spans="3:16" x14ac:dyDescent="0.25">
      <c r="C935" s="7"/>
      <c r="K935" s="65"/>
      <c r="L935" s="65"/>
      <c r="M935" s="65"/>
      <c r="N935" s="65"/>
      <c r="O935" s="65"/>
      <c r="P935" s="65"/>
    </row>
    <row r="936" spans="3:16" x14ac:dyDescent="0.25">
      <c r="C936" s="7"/>
      <c r="K936" s="65"/>
      <c r="L936" s="65"/>
      <c r="M936" s="65"/>
      <c r="N936" s="65"/>
      <c r="O936" s="65"/>
      <c r="P936" s="65"/>
    </row>
    <row r="937" spans="3:16" x14ac:dyDescent="0.25">
      <c r="C937" s="7"/>
      <c r="K937" s="65"/>
      <c r="L937" s="65"/>
      <c r="M937" s="65"/>
      <c r="N937" s="65"/>
      <c r="O937" s="65"/>
      <c r="P937" s="65"/>
    </row>
    <row r="938" spans="3:16" x14ac:dyDescent="0.25">
      <c r="C938" s="7"/>
      <c r="K938" s="65"/>
      <c r="L938" s="65"/>
      <c r="M938" s="65"/>
      <c r="N938" s="65"/>
      <c r="O938" s="65"/>
      <c r="P938" s="65"/>
    </row>
    <row r="939" spans="3:16" x14ac:dyDescent="0.25">
      <c r="C939" s="7"/>
      <c r="K939" s="65"/>
      <c r="L939" s="65"/>
      <c r="M939" s="65"/>
      <c r="N939" s="65"/>
      <c r="O939" s="65"/>
      <c r="P939" s="65"/>
    </row>
    <row r="940" spans="3:16" x14ac:dyDescent="0.25">
      <c r="C940" s="7"/>
      <c r="K940" s="65"/>
      <c r="L940" s="65"/>
      <c r="M940" s="65"/>
      <c r="N940" s="65"/>
      <c r="O940" s="65"/>
      <c r="P940" s="65"/>
    </row>
    <row r="941" spans="3:16" x14ac:dyDescent="0.25">
      <c r="C941" s="7"/>
      <c r="K941" s="65"/>
      <c r="L941" s="65"/>
      <c r="M941" s="65"/>
      <c r="N941" s="65"/>
      <c r="O941" s="65"/>
      <c r="P941" s="65"/>
    </row>
    <row r="942" spans="3:16" x14ac:dyDescent="0.25">
      <c r="C942" s="7"/>
      <c r="K942" s="65"/>
      <c r="L942" s="65"/>
      <c r="M942" s="65"/>
      <c r="N942" s="65"/>
      <c r="O942" s="65"/>
      <c r="P942" s="65"/>
    </row>
    <row r="943" spans="3:16" x14ac:dyDescent="0.25">
      <c r="C943" s="7"/>
      <c r="K943" s="65"/>
      <c r="L943" s="65"/>
      <c r="M943" s="65"/>
      <c r="N943" s="65"/>
      <c r="O943" s="65"/>
      <c r="P943" s="65"/>
    </row>
    <row r="944" spans="3:16" x14ac:dyDescent="0.25">
      <c r="C944" s="7"/>
      <c r="K944" s="65"/>
      <c r="L944" s="65"/>
      <c r="M944" s="65"/>
      <c r="N944" s="65"/>
      <c r="O944" s="65"/>
      <c r="P944" s="65"/>
    </row>
    <row r="945" spans="3:16" x14ac:dyDescent="0.25">
      <c r="C945" s="7"/>
      <c r="K945" s="65"/>
      <c r="L945" s="65"/>
      <c r="M945" s="65"/>
      <c r="N945" s="65"/>
      <c r="O945" s="65"/>
      <c r="P945" s="65"/>
    </row>
    <row r="946" spans="3:16" x14ac:dyDescent="0.25">
      <c r="C946" s="7"/>
      <c r="K946" s="65"/>
      <c r="L946" s="65"/>
      <c r="M946" s="65"/>
      <c r="N946" s="65"/>
      <c r="O946" s="65"/>
      <c r="P946" s="65"/>
    </row>
    <row r="947" spans="3:16" x14ac:dyDescent="0.25">
      <c r="C947" s="7"/>
      <c r="K947" s="65"/>
      <c r="L947" s="65"/>
      <c r="M947" s="65"/>
      <c r="N947" s="65"/>
      <c r="O947" s="65"/>
      <c r="P947" s="65"/>
    </row>
    <row r="948" spans="3:16" x14ac:dyDescent="0.25">
      <c r="C948" s="7"/>
      <c r="K948" s="65"/>
      <c r="L948" s="65"/>
      <c r="M948" s="65"/>
      <c r="N948" s="65"/>
      <c r="O948" s="65"/>
      <c r="P948" s="65"/>
    </row>
    <row r="949" spans="3:16" x14ac:dyDescent="0.25">
      <c r="C949" s="7"/>
      <c r="K949" s="65"/>
      <c r="L949" s="65"/>
      <c r="M949" s="65"/>
      <c r="N949" s="65"/>
      <c r="O949" s="65"/>
      <c r="P949" s="65"/>
    </row>
    <row r="950" spans="3:16" x14ac:dyDescent="0.25">
      <c r="C950" s="7"/>
      <c r="K950" s="65"/>
      <c r="L950" s="65"/>
      <c r="M950" s="65"/>
      <c r="N950" s="65"/>
      <c r="O950" s="65"/>
      <c r="P950" s="65"/>
    </row>
    <row r="951" spans="3:16" x14ac:dyDescent="0.25">
      <c r="C951" s="7"/>
      <c r="K951" s="65"/>
      <c r="L951" s="65"/>
      <c r="M951" s="65"/>
      <c r="N951" s="65"/>
      <c r="O951" s="65"/>
      <c r="P951" s="65"/>
    </row>
    <row r="952" spans="3:16" x14ac:dyDescent="0.25">
      <c r="C952" s="7"/>
      <c r="K952" s="65"/>
      <c r="L952" s="65"/>
      <c r="M952" s="65"/>
      <c r="N952" s="65"/>
      <c r="O952" s="65"/>
      <c r="P952" s="65"/>
    </row>
    <row r="953" spans="3:16" x14ac:dyDescent="0.25">
      <c r="C953" s="7"/>
      <c r="K953" s="65"/>
      <c r="L953" s="65"/>
      <c r="M953" s="65"/>
      <c r="N953" s="65"/>
      <c r="O953" s="65"/>
      <c r="P953" s="65"/>
    </row>
    <row r="954" spans="3:16" x14ac:dyDescent="0.25">
      <c r="C954" s="7"/>
      <c r="K954" s="65"/>
      <c r="L954" s="65"/>
      <c r="M954" s="65"/>
      <c r="N954" s="65"/>
      <c r="O954" s="65"/>
      <c r="P954" s="65"/>
    </row>
    <row r="955" spans="3:16" x14ac:dyDescent="0.25">
      <c r="C955" s="7"/>
      <c r="K955" s="65"/>
      <c r="L955" s="65"/>
      <c r="M955" s="65"/>
      <c r="N955" s="65"/>
      <c r="O955" s="65"/>
      <c r="P955" s="65"/>
    </row>
    <row r="956" spans="3:16" x14ac:dyDescent="0.25">
      <c r="C956" s="7"/>
      <c r="K956" s="65"/>
      <c r="L956" s="65"/>
      <c r="M956" s="65"/>
      <c r="N956" s="65"/>
      <c r="O956" s="65"/>
      <c r="P956" s="65"/>
    </row>
    <row r="957" spans="3:16" x14ac:dyDescent="0.25">
      <c r="C957" s="7"/>
      <c r="K957" s="65"/>
      <c r="L957" s="65"/>
      <c r="M957" s="65"/>
      <c r="N957" s="65"/>
      <c r="O957" s="65"/>
      <c r="P957" s="65"/>
    </row>
    <row r="958" spans="3:16" x14ac:dyDescent="0.25">
      <c r="C958" s="7"/>
      <c r="K958" s="65"/>
      <c r="L958" s="65"/>
      <c r="M958" s="65"/>
      <c r="N958" s="65"/>
      <c r="O958" s="65"/>
      <c r="P958" s="65"/>
    </row>
    <row r="959" spans="3:16" x14ac:dyDescent="0.25">
      <c r="C959" s="7"/>
      <c r="K959" s="65"/>
      <c r="L959" s="65"/>
      <c r="M959" s="65"/>
      <c r="N959" s="65"/>
      <c r="O959" s="65"/>
      <c r="P959" s="65"/>
    </row>
    <row r="960" spans="3:16" x14ac:dyDescent="0.25">
      <c r="C960" s="7"/>
      <c r="K960" s="65"/>
      <c r="L960" s="65"/>
      <c r="M960" s="65"/>
      <c r="N960" s="65"/>
      <c r="O960" s="65"/>
      <c r="P960" s="65"/>
    </row>
    <row r="961" spans="3:16" x14ac:dyDescent="0.25">
      <c r="C961" s="7"/>
      <c r="K961" s="65"/>
      <c r="L961" s="65"/>
      <c r="M961" s="65"/>
      <c r="N961" s="65"/>
      <c r="O961" s="65"/>
      <c r="P961" s="65"/>
    </row>
    <row r="962" spans="3:16" x14ac:dyDescent="0.25">
      <c r="C962" s="7"/>
      <c r="K962" s="65"/>
      <c r="L962" s="65"/>
      <c r="M962" s="65"/>
      <c r="N962" s="65"/>
      <c r="O962" s="65"/>
      <c r="P962" s="65"/>
    </row>
    <row r="963" spans="3:16" x14ac:dyDescent="0.25">
      <c r="C963" s="7"/>
      <c r="K963" s="65"/>
      <c r="L963" s="65"/>
      <c r="M963" s="65"/>
      <c r="N963" s="65"/>
      <c r="O963" s="65"/>
      <c r="P963" s="65"/>
    </row>
    <row r="964" spans="3:16" x14ac:dyDescent="0.25">
      <c r="C964" s="7"/>
      <c r="K964" s="65"/>
      <c r="L964" s="65"/>
      <c r="M964" s="65"/>
      <c r="N964" s="65"/>
      <c r="O964" s="65"/>
      <c r="P964" s="65"/>
    </row>
    <row r="965" spans="3:16" x14ac:dyDescent="0.25">
      <c r="C965" s="7"/>
      <c r="K965" s="65"/>
      <c r="L965" s="65"/>
      <c r="M965" s="65"/>
      <c r="N965" s="65"/>
      <c r="O965" s="65"/>
      <c r="P965" s="65"/>
    </row>
    <row r="966" spans="3:16" x14ac:dyDescent="0.25">
      <c r="C966" s="7"/>
      <c r="K966" s="65"/>
      <c r="L966" s="65"/>
      <c r="M966" s="65"/>
      <c r="N966" s="65"/>
      <c r="O966" s="65"/>
      <c r="P966" s="65"/>
    </row>
    <row r="967" spans="3:16" x14ac:dyDescent="0.25">
      <c r="C967" s="7"/>
      <c r="K967" s="65"/>
      <c r="L967" s="65"/>
      <c r="M967" s="65"/>
      <c r="N967" s="65"/>
      <c r="O967" s="65"/>
      <c r="P967" s="65"/>
    </row>
    <row r="968" spans="3:16" x14ac:dyDescent="0.25">
      <c r="C968" s="7"/>
      <c r="K968" s="65"/>
      <c r="L968" s="65"/>
      <c r="M968" s="65"/>
      <c r="N968" s="65"/>
      <c r="O968" s="65"/>
      <c r="P968" s="65"/>
    </row>
    <row r="969" spans="3:16" x14ac:dyDescent="0.25">
      <c r="C969" s="7"/>
      <c r="K969" s="65"/>
      <c r="L969" s="65"/>
      <c r="M969" s="65"/>
      <c r="N969" s="65"/>
      <c r="O969" s="65"/>
      <c r="P969" s="65"/>
    </row>
    <row r="970" spans="3:16" x14ac:dyDescent="0.25">
      <c r="C970" s="7"/>
      <c r="K970" s="65"/>
      <c r="L970" s="65"/>
      <c r="M970" s="65"/>
      <c r="N970" s="65"/>
      <c r="O970" s="65"/>
      <c r="P970" s="65"/>
    </row>
    <row r="971" spans="3:16" x14ac:dyDescent="0.25">
      <c r="C971" s="7"/>
      <c r="K971" s="65"/>
      <c r="L971" s="65"/>
      <c r="M971" s="65"/>
      <c r="N971" s="65"/>
      <c r="O971" s="65"/>
      <c r="P971" s="65"/>
    </row>
    <row r="972" spans="3:16" x14ac:dyDescent="0.25">
      <c r="C972" s="7"/>
      <c r="K972" s="65"/>
      <c r="L972" s="65"/>
      <c r="M972" s="65"/>
      <c r="N972" s="65"/>
      <c r="O972" s="65"/>
      <c r="P972" s="65"/>
    </row>
    <row r="973" spans="3:16" x14ac:dyDescent="0.25">
      <c r="C973" s="7"/>
      <c r="K973" s="65"/>
      <c r="L973" s="65"/>
      <c r="M973" s="65"/>
      <c r="N973" s="65"/>
      <c r="O973" s="65"/>
      <c r="P973" s="65"/>
    </row>
    <row r="974" spans="3:16" x14ac:dyDescent="0.25">
      <c r="C974" s="7"/>
      <c r="K974" s="65"/>
      <c r="L974" s="65"/>
      <c r="M974" s="65"/>
      <c r="N974" s="65"/>
      <c r="O974" s="65"/>
      <c r="P974" s="65"/>
    </row>
    <row r="975" spans="3:16" x14ac:dyDescent="0.25">
      <c r="C975" s="7"/>
      <c r="K975" s="65"/>
      <c r="L975" s="65"/>
      <c r="M975" s="65"/>
      <c r="N975" s="65"/>
      <c r="O975" s="65"/>
      <c r="P975" s="65"/>
    </row>
    <row r="976" spans="3:16" x14ac:dyDescent="0.25">
      <c r="C976" s="7"/>
      <c r="K976" s="65"/>
      <c r="L976" s="65"/>
      <c r="M976" s="65"/>
      <c r="N976" s="65"/>
      <c r="O976" s="65"/>
      <c r="P976" s="65"/>
    </row>
    <row r="977" spans="3:16" x14ac:dyDescent="0.25">
      <c r="C977" s="7"/>
      <c r="K977" s="65"/>
      <c r="L977" s="65"/>
      <c r="M977" s="65"/>
      <c r="N977" s="65"/>
      <c r="O977" s="65"/>
      <c r="P977" s="65"/>
    </row>
    <row r="978" spans="3:16" x14ac:dyDescent="0.25">
      <c r="C978" s="7"/>
      <c r="K978" s="65"/>
      <c r="L978" s="65"/>
      <c r="M978" s="65"/>
      <c r="N978" s="65"/>
      <c r="O978" s="65"/>
      <c r="P978" s="65"/>
    </row>
    <row r="979" spans="3:16" x14ac:dyDescent="0.25">
      <c r="C979" s="7"/>
      <c r="K979" s="65"/>
      <c r="L979" s="65"/>
      <c r="M979" s="65"/>
      <c r="N979" s="65"/>
      <c r="O979" s="65"/>
      <c r="P979" s="65"/>
    </row>
    <row r="980" spans="3:16" x14ac:dyDescent="0.25">
      <c r="C980" s="7"/>
      <c r="K980" s="65"/>
      <c r="L980" s="65"/>
      <c r="M980" s="65"/>
      <c r="N980" s="65"/>
      <c r="O980" s="65"/>
      <c r="P980" s="65"/>
    </row>
    <row r="981" spans="3:16" x14ac:dyDescent="0.25">
      <c r="C981" s="7"/>
      <c r="K981" s="65"/>
      <c r="L981" s="65"/>
      <c r="M981" s="65"/>
      <c r="N981" s="65"/>
      <c r="O981" s="65"/>
      <c r="P981" s="65"/>
    </row>
    <row r="982" spans="3:16" x14ac:dyDescent="0.25">
      <c r="C982" s="7"/>
      <c r="K982" s="65"/>
      <c r="L982" s="65"/>
      <c r="M982" s="65"/>
      <c r="N982" s="65"/>
      <c r="O982" s="65"/>
      <c r="P982" s="65"/>
    </row>
    <row r="983" spans="3:16" x14ac:dyDescent="0.25">
      <c r="C983" s="7"/>
      <c r="K983" s="65"/>
      <c r="L983" s="65"/>
      <c r="M983" s="65"/>
      <c r="N983" s="65"/>
      <c r="O983" s="65"/>
      <c r="P983" s="65"/>
    </row>
    <row r="984" spans="3:16" x14ac:dyDescent="0.25">
      <c r="C984" s="7"/>
      <c r="K984" s="65"/>
      <c r="L984" s="65"/>
      <c r="M984" s="65"/>
      <c r="N984" s="65"/>
      <c r="O984" s="65"/>
      <c r="P984" s="65"/>
    </row>
    <row r="985" spans="3:16" x14ac:dyDescent="0.25">
      <c r="C985" s="7"/>
      <c r="K985" s="65"/>
      <c r="L985" s="65"/>
      <c r="M985" s="65"/>
      <c r="N985" s="65"/>
      <c r="O985" s="65"/>
      <c r="P985" s="65"/>
    </row>
    <row r="986" spans="3:16" x14ac:dyDescent="0.25">
      <c r="C986" s="7"/>
      <c r="K986" s="65"/>
      <c r="L986" s="65"/>
      <c r="M986" s="65"/>
      <c r="N986" s="65"/>
      <c r="O986" s="65"/>
      <c r="P986" s="65"/>
    </row>
    <row r="987" spans="3:16" x14ac:dyDescent="0.25">
      <c r="C987" s="7"/>
      <c r="K987" s="65"/>
      <c r="L987" s="65"/>
      <c r="M987" s="65"/>
      <c r="N987" s="65"/>
      <c r="O987" s="65"/>
      <c r="P987" s="65"/>
    </row>
    <row r="988" spans="3:16" x14ac:dyDescent="0.25">
      <c r="C988" s="7"/>
      <c r="K988" s="65"/>
      <c r="L988" s="65"/>
      <c r="M988" s="65"/>
      <c r="N988" s="65"/>
      <c r="O988" s="65"/>
      <c r="P988" s="65"/>
    </row>
    <row r="989" spans="3:16" x14ac:dyDescent="0.25">
      <c r="C989" s="7"/>
      <c r="K989" s="65"/>
      <c r="L989" s="65"/>
      <c r="M989" s="65"/>
      <c r="N989" s="65"/>
      <c r="O989" s="65"/>
      <c r="P989" s="65"/>
    </row>
    <row r="990" spans="3:16" x14ac:dyDescent="0.25">
      <c r="C990" s="7"/>
      <c r="K990" s="65"/>
      <c r="L990" s="65"/>
      <c r="M990" s="65"/>
      <c r="N990" s="65"/>
      <c r="O990" s="65"/>
      <c r="P990" s="65"/>
    </row>
    <row r="991" spans="3:16" x14ac:dyDescent="0.25">
      <c r="C991" s="7"/>
      <c r="K991" s="65"/>
      <c r="L991" s="65"/>
      <c r="M991" s="65"/>
      <c r="N991" s="65"/>
      <c r="O991" s="65"/>
      <c r="P991" s="65"/>
    </row>
    <row r="992" spans="3:16" x14ac:dyDescent="0.25">
      <c r="C992" s="7"/>
      <c r="K992" s="65"/>
      <c r="L992" s="65"/>
      <c r="M992" s="65"/>
      <c r="N992" s="65"/>
      <c r="O992" s="65"/>
      <c r="P992" s="65"/>
    </row>
    <row r="993" spans="3:16" x14ac:dyDescent="0.25">
      <c r="C993" s="7"/>
      <c r="K993" s="65"/>
      <c r="L993" s="65"/>
      <c r="M993" s="65"/>
      <c r="N993" s="65"/>
      <c r="O993" s="65"/>
      <c r="P993" s="65"/>
    </row>
    <row r="994" spans="3:16" x14ac:dyDescent="0.25">
      <c r="C994" s="7"/>
      <c r="K994" s="65"/>
      <c r="L994" s="65"/>
      <c r="M994" s="65"/>
      <c r="N994" s="65"/>
      <c r="O994" s="65"/>
      <c r="P994" s="65"/>
    </row>
    <row r="995" spans="3:16" x14ac:dyDescent="0.25">
      <c r="C995" s="7"/>
      <c r="K995" s="65"/>
      <c r="L995" s="65"/>
      <c r="M995" s="65"/>
      <c r="N995" s="65"/>
      <c r="O995" s="65"/>
      <c r="P995" s="65"/>
    </row>
    <row r="996" spans="3:16" x14ac:dyDescent="0.25">
      <c r="C996" s="7"/>
      <c r="K996" s="65"/>
      <c r="L996" s="65"/>
      <c r="M996" s="65"/>
      <c r="N996" s="65"/>
      <c r="O996" s="65"/>
      <c r="P996" s="65"/>
    </row>
    <row r="997" spans="3:16" x14ac:dyDescent="0.25">
      <c r="C997" s="7"/>
      <c r="K997" s="65"/>
      <c r="L997" s="65"/>
      <c r="M997" s="65"/>
      <c r="N997" s="65"/>
      <c r="O997" s="65"/>
      <c r="P997" s="65"/>
    </row>
    <row r="998" spans="3:16" x14ac:dyDescent="0.25">
      <c r="C998" s="7"/>
      <c r="K998" s="65"/>
      <c r="L998" s="65"/>
      <c r="M998" s="65"/>
      <c r="N998" s="65"/>
      <c r="O998" s="65"/>
      <c r="P998" s="65"/>
    </row>
    <row r="999" spans="3:16" x14ac:dyDescent="0.25">
      <c r="C999" s="7"/>
      <c r="K999" s="65"/>
      <c r="L999" s="65"/>
      <c r="M999" s="65"/>
      <c r="N999" s="65"/>
      <c r="O999" s="65"/>
      <c r="P999" s="65"/>
    </row>
    <row r="1000" spans="3:16" x14ac:dyDescent="0.25">
      <c r="C1000" s="7"/>
      <c r="K1000" s="65"/>
      <c r="L1000" s="65"/>
      <c r="M1000" s="65"/>
      <c r="N1000" s="65"/>
      <c r="O1000" s="65"/>
      <c r="P1000" s="65"/>
    </row>
    <row r="1001" spans="3:16" x14ac:dyDescent="0.25">
      <c r="C1001" s="7"/>
      <c r="K1001" s="65"/>
      <c r="L1001" s="65"/>
      <c r="M1001" s="65"/>
      <c r="N1001" s="65"/>
      <c r="O1001" s="65"/>
      <c r="P1001" s="65"/>
    </row>
    <row r="1002" spans="3:16" x14ac:dyDescent="0.25">
      <c r="C1002" s="7"/>
      <c r="K1002" s="65"/>
      <c r="L1002" s="65"/>
      <c r="M1002" s="65"/>
      <c r="N1002" s="65"/>
      <c r="O1002" s="65"/>
      <c r="P1002" s="65"/>
    </row>
    <row r="1003" spans="3:16" x14ac:dyDescent="0.25">
      <c r="C1003" s="7"/>
      <c r="K1003" s="65"/>
      <c r="L1003" s="65"/>
      <c r="M1003" s="65"/>
      <c r="N1003" s="65"/>
      <c r="O1003" s="65"/>
      <c r="P1003" s="65"/>
    </row>
    <row r="1004" spans="3:16" x14ac:dyDescent="0.25">
      <c r="C1004" s="7"/>
      <c r="K1004" s="65"/>
      <c r="L1004" s="65"/>
      <c r="M1004" s="65"/>
      <c r="N1004" s="65"/>
      <c r="O1004" s="65"/>
      <c r="P1004" s="65"/>
    </row>
    <row r="1005" spans="3:16" x14ac:dyDescent="0.25">
      <c r="C1005" s="7"/>
      <c r="K1005" s="65"/>
      <c r="L1005" s="65"/>
      <c r="M1005" s="65"/>
      <c r="N1005" s="65"/>
      <c r="O1005" s="65"/>
      <c r="P1005" s="65"/>
    </row>
    <row r="1006" spans="3:16" x14ac:dyDescent="0.25">
      <c r="C1006" s="7"/>
      <c r="K1006" s="65"/>
      <c r="L1006" s="65"/>
      <c r="M1006" s="65"/>
      <c r="N1006" s="65"/>
      <c r="O1006" s="65"/>
      <c r="P1006" s="65"/>
    </row>
    <row r="1007" spans="3:16" x14ac:dyDescent="0.25">
      <c r="C1007" s="7"/>
      <c r="K1007" s="65"/>
      <c r="L1007" s="65"/>
      <c r="M1007" s="65"/>
      <c r="N1007" s="65"/>
      <c r="O1007" s="65"/>
      <c r="P1007" s="65"/>
    </row>
    <row r="1008" spans="3:16" x14ac:dyDescent="0.25">
      <c r="C1008" s="7"/>
      <c r="K1008" s="65"/>
      <c r="L1008" s="65"/>
      <c r="M1008" s="65"/>
      <c r="N1008" s="65"/>
      <c r="O1008" s="65"/>
      <c r="P1008" s="65"/>
    </row>
    <row r="1009" spans="3:16" x14ac:dyDescent="0.25">
      <c r="C1009" s="7"/>
      <c r="K1009" s="65"/>
      <c r="L1009" s="65"/>
      <c r="M1009" s="65"/>
      <c r="N1009" s="65"/>
      <c r="O1009" s="65"/>
      <c r="P1009" s="65"/>
    </row>
    <row r="1010" spans="3:16" x14ac:dyDescent="0.25">
      <c r="C1010" s="7"/>
      <c r="K1010" s="65"/>
      <c r="L1010" s="65"/>
      <c r="M1010" s="65"/>
      <c r="N1010" s="65"/>
      <c r="O1010" s="65"/>
      <c r="P1010" s="65"/>
    </row>
    <row r="1011" spans="3:16" x14ac:dyDescent="0.25">
      <c r="C1011" s="7"/>
      <c r="K1011" s="65"/>
      <c r="L1011" s="65"/>
      <c r="M1011" s="65"/>
      <c r="N1011" s="65"/>
      <c r="O1011" s="65"/>
      <c r="P1011" s="65"/>
    </row>
    <row r="1012" spans="3:16" x14ac:dyDescent="0.25">
      <c r="C1012" s="7"/>
      <c r="K1012" s="65"/>
      <c r="L1012" s="65"/>
      <c r="M1012" s="65"/>
      <c r="N1012" s="65"/>
      <c r="O1012" s="65"/>
      <c r="P1012" s="65"/>
    </row>
    <row r="1013" spans="3:16" x14ac:dyDescent="0.25">
      <c r="C1013" s="7"/>
      <c r="K1013" s="65"/>
      <c r="L1013" s="65"/>
      <c r="M1013" s="65"/>
      <c r="N1013" s="65"/>
      <c r="O1013" s="65"/>
      <c r="P1013" s="65"/>
    </row>
    <row r="1014" spans="3:16" x14ac:dyDescent="0.25">
      <c r="C1014" s="7"/>
      <c r="K1014" s="65"/>
      <c r="L1014" s="65"/>
      <c r="M1014" s="65"/>
      <c r="N1014" s="65"/>
      <c r="O1014" s="65"/>
      <c r="P1014" s="65"/>
    </row>
    <row r="1015" spans="3:16" x14ac:dyDescent="0.25">
      <c r="C1015" s="7"/>
      <c r="K1015" s="65"/>
      <c r="L1015" s="65"/>
      <c r="M1015" s="65"/>
      <c r="N1015" s="65"/>
      <c r="O1015" s="65"/>
      <c r="P1015" s="65"/>
    </row>
    <row r="1016" spans="3:16" x14ac:dyDescent="0.25">
      <c r="C1016" s="7"/>
      <c r="K1016" s="65"/>
      <c r="L1016" s="65"/>
      <c r="M1016" s="65"/>
      <c r="N1016" s="65"/>
      <c r="O1016" s="65"/>
      <c r="P1016" s="65"/>
    </row>
    <row r="1017" spans="3:16" x14ac:dyDescent="0.25">
      <c r="C1017" s="7"/>
      <c r="K1017" s="65"/>
      <c r="L1017" s="65"/>
      <c r="M1017" s="65"/>
      <c r="N1017" s="65"/>
      <c r="O1017" s="65"/>
      <c r="P1017" s="65"/>
    </row>
    <row r="1018" spans="3:16" x14ac:dyDescent="0.25">
      <c r="C1018" s="7"/>
      <c r="K1018" s="65"/>
      <c r="L1018" s="65"/>
      <c r="M1018" s="65"/>
      <c r="N1018" s="65"/>
      <c r="O1018" s="65"/>
      <c r="P1018" s="65"/>
    </row>
    <row r="1019" spans="3:16" x14ac:dyDescent="0.25">
      <c r="C1019" s="7"/>
      <c r="K1019" s="65"/>
      <c r="L1019" s="65"/>
      <c r="M1019" s="65"/>
      <c r="N1019" s="65"/>
      <c r="O1019" s="65"/>
      <c r="P1019" s="65"/>
    </row>
    <row r="1020" spans="3:16" x14ac:dyDescent="0.25">
      <c r="C1020" s="7"/>
      <c r="K1020" s="65"/>
      <c r="L1020" s="65"/>
      <c r="M1020" s="65"/>
      <c r="N1020" s="65"/>
      <c r="O1020" s="65"/>
      <c r="P1020" s="65"/>
    </row>
    <row r="1021" spans="3:16" x14ac:dyDescent="0.25">
      <c r="C1021" s="7"/>
      <c r="K1021" s="65"/>
      <c r="L1021" s="65"/>
      <c r="M1021" s="65"/>
      <c r="N1021" s="65"/>
      <c r="O1021" s="65"/>
      <c r="P1021" s="65"/>
    </row>
    <row r="1022" spans="3:16" x14ac:dyDescent="0.25">
      <c r="C1022" s="7"/>
      <c r="K1022" s="65"/>
      <c r="L1022" s="65"/>
      <c r="M1022" s="65"/>
      <c r="N1022" s="65"/>
      <c r="O1022" s="65"/>
      <c r="P1022" s="65"/>
    </row>
    <row r="1023" spans="3:16" x14ac:dyDescent="0.25">
      <c r="C1023" s="7"/>
      <c r="K1023" s="65"/>
      <c r="L1023" s="65"/>
      <c r="M1023" s="65"/>
      <c r="N1023" s="65"/>
      <c r="O1023" s="65"/>
      <c r="P1023" s="65"/>
    </row>
    <row r="1024" spans="3:16" x14ac:dyDescent="0.25">
      <c r="C1024" s="7"/>
      <c r="K1024" s="65"/>
      <c r="L1024" s="65"/>
      <c r="M1024" s="65"/>
      <c r="N1024" s="65"/>
      <c r="O1024" s="65"/>
      <c r="P1024" s="65"/>
    </row>
    <row r="1025" spans="3:16" x14ac:dyDescent="0.25">
      <c r="C1025" s="7"/>
      <c r="K1025" s="65"/>
      <c r="L1025" s="65"/>
      <c r="M1025" s="65"/>
      <c r="N1025" s="65"/>
      <c r="O1025" s="65"/>
      <c r="P1025" s="65"/>
    </row>
    <row r="1026" spans="3:16" x14ac:dyDescent="0.25">
      <c r="C1026" s="7"/>
      <c r="K1026" s="65"/>
      <c r="L1026" s="65"/>
      <c r="M1026" s="65"/>
      <c r="N1026" s="65"/>
      <c r="O1026" s="65"/>
      <c r="P1026" s="65"/>
    </row>
    <row r="1027" spans="3:16" x14ac:dyDescent="0.25">
      <c r="C1027" s="7"/>
      <c r="K1027" s="65"/>
      <c r="L1027" s="65"/>
      <c r="M1027" s="65"/>
      <c r="N1027" s="65"/>
      <c r="O1027" s="65"/>
      <c r="P1027" s="65"/>
    </row>
    <row r="1028" spans="3:16" x14ac:dyDescent="0.25">
      <c r="C1028" s="7"/>
      <c r="K1028" s="65"/>
      <c r="L1028" s="65"/>
      <c r="M1028" s="65"/>
      <c r="N1028" s="65"/>
      <c r="O1028" s="65"/>
      <c r="P1028" s="65"/>
    </row>
    <row r="1029" spans="3:16" x14ac:dyDescent="0.25">
      <c r="C1029" s="7"/>
      <c r="K1029" s="65"/>
      <c r="L1029" s="65"/>
      <c r="M1029" s="65"/>
      <c r="N1029" s="65"/>
      <c r="O1029" s="65"/>
      <c r="P1029" s="65"/>
    </row>
    <row r="1030" spans="3:16" x14ac:dyDescent="0.25">
      <c r="C1030" s="7"/>
      <c r="K1030" s="65"/>
      <c r="L1030" s="65"/>
      <c r="M1030" s="65"/>
      <c r="N1030" s="65"/>
      <c r="O1030" s="65"/>
      <c r="P1030" s="65"/>
    </row>
    <row r="1031" spans="3:16" x14ac:dyDescent="0.25">
      <c r="C1031" s="7"/>
      <c r="K1031" s="65"/>
      <c r="L1031" s="65"/>
      <c r="M1031" s="65"/>
      <c r="N1031" s="65"/>
      <c r="O1031" s="65"/>
      <c r="P1031" s="65"/>
    </row>
    <row r="1032" spans="3:16" x14ac:dyDescent="0.25">
      <c r="C1032" s="7"/>
      <c r="K1032" s="65"/>
      <c r="L1032" s="65"/>
      <c r="M1032" s="65"/>
      <c r="N1032" s="65"/>
      <c r="O1032" s="65"/>
      <c r="P1032" s="65"/>
    </row>
    <row r="1033" spans="3:16" x14ac:dyDescent="0.25">
      <c r="C1033" s="7"/>
      <c r="K1033" s="65"/>
      <c r="L1033" s="65"/>
      <c r="M1033" s="65"/>
      <c r="N1033" s="65"/>
      <c r="O1033" s="65"/>
      <c r="P1033" s="65"/>
    </row>
    <row r="1034" spans="3:16" x14ac:dyDescent="0.25">
      <c r="C1034" s="7"/>
      <c r="K1034" s="65"/>
      <c r="L1034" s="65"/>
      <c r="M1034" s="65"/>
      <c r="N1034" s="65"/>
      <c r="O1034" s="65"/>
      <c r="P1034" s="65"/>
    </row>
    <row r="1035" spans="3:16" x14ac:dyDescent="0.25">
      <c r="C1035" s="7"/>
      <c r="K1035" s="65"/>
      <c r="L1035" s="65"/>
      <c r="M1035" s="65"/>
      <c r="N1035" s="65"/>
      <c r="O1035" s="65"/>
      <c r="P1035" s="65"/>
    </row>
    <row r="1036" spans="3:16" x14ac:dyDescent="0.25">
      <c r="C1036" s="7"/>
      <c r="K1036" s="65"/>
      <c r="L1036" s="65"/>
      <c r="M1036" s="65"/>
      <c r="N1036" s="65"/>
      <c r="O1036" s="65"/>
      <c r="P1036" s="65"/>
    </row>
    <row r="1037" spans="3:16" x14ac:dyDescent="0.25">
      <c r="C1037" s="7"/>
      <c r="K1037" s="65"/>
      <c r="L1037" s="65"/>
      <c r="M1037" s="65"/>
      <c r="N1037" s="65"/>
      <c r="O1037" s="65"/>
      <c r="P1037" s="65"/>
    </row>
    <row r="1038" spans="3:16" x14ac:dyDescent="0.25">
      <c r="C1038" s="7"/>
      <c r="K1038" s="65"/>
      <c r="L1038" s="65"/>
      <c r="M1038" s="65"/>
      <c r="N1038" s="65"/>
      <c r="O1038" s="65"/>
      <c r="P1038" s="65"/>
    </row>
    <row r="1039" spans="3:16" x14ac:dyDescent="0.25">
      <c r="C1039" s="7"/>
      <c r="K1039" s="65"/>
      <c r="L1039" s="65"/>
      <c r="M1039" s="65"/>
      <c r="N1039" s="65"/>
      <c r="O1039" s="65"/>
      <c r="P1039" s="65"/>
    </row>
    <row r="1040" spans="3:16" x14ac:dyDescent="0.25">
      <c r="C1040" s="7"/>
      <c r="K1040" s="65"/>
      <c r="L1040" s="65"/>
      <c r="M1040" s="65"/>
      <c r="N1040" s="65"/>
      <c r="O1040" s="65"/>
      <c r="P1040" s="65"/>
    </row>
    <row r="1041" spans="3:16" x14ac:dyDescent="0.25">
      <c r="C1041" s="7"/>
      <c r="K1041" s="65"/>
      <c r="L1041" s="65"/>
      <c r="M1041" s="65"/>
      <c r="N1041" s="65"/>
      <c r="O1041" s="65"/>
      <c r="P1041" s="65"/>
    </row>
    <row r="1042" spans="3:16" x14ac:dyDescent="0.25">
      <c r="C1042" s="7"/>
      <c r="K1042" s="65"/>
      <c r="L1042" s="65"/>
      <c r="M1042" s="65"/>
      <c r="N1042" s="65"/>
      <c r="O1042" s="65"/>
      <c r="P1042" s="65"/>
    </row>
    <row r="1043" spans="3:16" x14ac:dyDescent="0.25">
      <c r="C1043" s="7"/>
      <c r="K1043" s="65"/>
      <c r="L1043" s="65"/>
      <c r="M1043" s="65"/>
      <c r="N1043" s="65"/>
      <c r="O1043" s="65"/>
      <c r="P1043" s="65"/>
    </row>
    <row r="1044" spans="3:16" x14ac:dyDescent="0.25">
      <c r="C1044" s="7"/>
      <c r="K1044" s="65"/>
      <c r="L1044" s="65"/>
      <c r="M1044" s="65"/>
      <c r="N1044" s="65"/>
      <c r="O1044" s="65"/>
      <c r="P1044" s="65"/>
    </row>
    <row r="1045" spans="3:16" x14ac:dyDescent="0.25">
      <c r="C1045" s="7"/>
      <c r="K1045" s="65"/>
      <c r="L1045" s="65"/>
      <c r="M1045" s="65"/>
      <c r="N1045" s="65"/>
      <c r="O1045" s="65"/>
      <c r="P1045" s="65"/>
    </row>
    <row r="1046" spans="3:16" x14ac:dyDescent="0.25">
      <c r="C1046" s="7"/>
      <c r="K1046" s="65"/>
      <c r="L1046" s="65"/>
      <c r="M1046" s="65"/>
      <c r="N1046" s="65"/>
      <c r="O1046" s="65"/>
      <c r="P1046" s="65"/>
    </row>
    <row r="1047" spans="3:16" x14ac:dyDescent="0.25">
      <c r="C1047" s="7"/>
      <c r="K1047" s="65"/>
      <c r="L1047" s="65"/>
      <c r="M1047" s="65"/>
      <c r="N1047" s="65"/>
      <c r="O1047" s="65"/>
      <c r="P1047" s="65"/>
    </row>
    <row r="1048" spans="3:16" x14ac:dyDescent="0.25">
      <c r="C1048" s="7"/>
      <c r="K1048" s="65"/>
      <c r="L1048" s="65"/>
      <c r="M1048" s="65"/>
      <c r="N1048" s="65"/>
      <c r="O1048" s="65"/>
      <c r="P1048" s="65"/>
    </row>
    <row r="1049" spans="3:16" x14ac:dyDescent="0.25">
      <c r="C1049" s="7"/>
      <c r="K1049" s="65"/>
      <c r="L1049" s="65"/>
      <c r="M1049" s="65"/>
      <c r="N1049" s="65"/>
      <c r="O1049" s="65"/>
      <c r="P1049" s="65"/>
    </row>
    <row r="1050" spans="3:16" x14ac:dyDescent="0.25">
      <c r="C1050" s="7"/>
      <c r="K1050" s="65"/>
      <c r="L1050" s="65"/>
      <c r="M1050" s="65"/>
      <c r="N1050" s="65"/>
      <c r="O1050" s="65"/>
      <c r="P1050" s="65"/>
    </row>
    <row r="1051" spans="3:16" x14ac:dyDescent="0.25">
      <c r="C1051" s="7"/>
      <c r="K1051" s="65"/>
      <c r="L1051" s="65"/>
      <c r="M1051" s="65"/>
      <c r="N1051" s="65"/>
      <c r="O1051" s="65"/>
      <c r="P1051" s="65"/>
    </row>
    <row r="1052" spans="3:16" x14ac:dyDescent="0.25">
      <c r="C1052" s="7"/>
      <c r="K1052" s="65"/>
      <c r="L1052" s="65"/>
      <c r="M1052" s="65"/>
      <c r="N1052" s="65"/>
      <c r="O1052" s="65"/>
      <c r="P1052" s="65"/>
    </row>
    <row r="1053" spans="3:16" x14ac:dyDescent="0.25">
      <c r="C1053" s="7"/>
      <c r="K1053" s="65"/>
      <c r="L1053" s="65"/>
      <c r="M1053" s="65"/>
      <c r="N1053" s="65"/>
      <c r="O1053" s="65"/>
      <c r="P1053" s="65"/>
    </row>
    <row r="1054" spans="3:16" x14ac:dyDescent="0.25">
      <c r="C1054" s="7"/>
      <c r="K1054" s="65"/>
      <c r="L1054" s="65"/>
      <c r="M1054" s="65"/>
      <c r="N1054" s="65"/>
      <c r="O1054" s="65"/>
      <c r="P1054" s="65"/>
    </row>
    <row r="1055" spans="3:16" x14ac:dyDescent="0.25">
      <c r="C1055" s="7"/>
      <c r="K1055" s="65"/>
      <c r="L1055" s="65"/>
      <c r="M1055" s="65"/>
      <c r="N1055" s="65"/>
      <c r="O1055" s="65"/>
      <c r="P1055" s="65"/>
    </row>
    <row r="1056" spans="3:16" x14ac:dyDescent="0.25">
      <c r="C1056" s="7"/>
      <c r="K1056" s="65"/>
      <c r="L1056" s="65"/>
      <c r="M1056" s="65"/>
      <c r="N1056" s="65"/>
      <c r="O1056" s="65"/>
      <c r="P1056" s="65"/>
    </row>
    <row r="1057" spans="3:16" x14ac:dyDescent="0.25">
      <c r="C1057" s="7"/>
      <c r="K1057" s="65"/>
      <c r="L1057" s="65"/>
      <c r="M1057" s="65"/>
      <c r="N1057" s="65"/>
      <c r="O1057" s="65"/>
      <c r="P1057" s="65"/>
    </row>
    <row r="1058" spans="3:16" x14ac:dyDescent="0.25">
      <c r="C1058" s="7"/>
      <c r="K1058" s="65"/>
      <c r="L1058" s="65"/>
      <c r="M1058" s="65"/>
      <c r="N1058" s="65"/>
      <c r="O1058" s="65"/>
      <c r="P1058" s="65"/>
    </row>
    <row r="1059" spans="3:16" x14ac:dyDescent="0.25">
      <c r="C1059" s="7"/>
      <c r="K1059" s="65"/>
      <c r="L1059" s="65"/>
      <c r="M1059" s="65"/>
      <c r="N1059" s="65"/>
      <c r="O1059" s="65"/>
      <c r="P1059" s="65"/>
    </row>
    <row r="1060" spans="3:16" x14ac:dyDescent="0.25">
      <c r="C1060" s="7"/>
      <c r="K1060" s="65"/>
      <c r="L1060" s="65"/>
      <c r="M1060" s="65"/>
      <c r="N1060" s="65"/>
      <c r="O1060" s="65"/>
      <c r="P1060" s="65"/>
    </row>
    <row r="1061" spans="3:16" x14ac:dyDescent="0.25">
      <c r="C1061" s="7"/>
      <c r="K1061" s="65"/>
      <c r="L1061" s="65"/>
      <c r="M1061" s="65"/>
      <c r="N1061" s="65"/>
      <c r="O1061" s="65"/>
      <c r="P1061" s="65"/>
    </row>
    <row r="1062" spans="3:16" x14ac:dyDescent="0.25">
      <c r="C1062" s="7"/>
      <c r="K1062" s="65"/>
      <c r="L1062" s="65"/>
      <c r="M1062" s="65"/>
      <c r="N1062" s="65"/>
      <c r="O1062" s="65"/>
      <c r="P1062" s="65"/>
    </row>
    <row r="1063" spans="3:16" x14ac:dyDescent="0.25">
      <c r="C1063" s="7"/>
      <c r="K1063" s="65"/>
      <c r="L1063" s="65"/>
      <c r="M1063" s="65"/>
      <c r="N1063" s="65"/>
      <c r="O1063" s="65"/>
      <c r="P1063" s="65"/>
    </row>
    <row r="1064" spans="3:16" x14ac:dyDescent="0.25">
      <c r="C1064" s="7"/>
      <c r="K1064" s="65"/>
      <c r="L1064" s="65"/>
      <c r="M1064" s="65"/>
      <c r="N1064" s="65"/>
      <c r="O1064" s="65"/>
      <c r="P1064" s="65"/>
    </row>
    <row r="1065" spans="3:16" x14ac:dyDescent="0.25">
      <c r="C1065" s="7"/>
      <c r="K1065" s="65"/>
      <c r="L1065" s="65"/>
      <c r="M1065" s="65"/>
      <c r="N1065" s="65"/>
      <c r="O1065" s="65"/>
      <c r="P1065" s="65"/>
    </row>
    <row r="1066" spans="3:16" x14ac:dyDescent="0.25">
      <c r="C1066" s="7"/>
      <c r="K1066" s="65"/>
      <c r="L1066" s="65"/>
      <c r="M1066" s="65"/>
      <c r="N1066" s="65"/>
      <c r="O1066" s="65"/>
      <c r="P1066" s="65"/>
    </row>
    <row r="1067" spans="3:16" x14ac:dyDescent="0.25">
      <c r="C1067" s="7"/>
      <c r="K1067" s="65"/>
      <c r="L1067" s="65"/>
      <c r="M1067" s="65"/>
      <c r="N1067" s="65"/>
      <c r="O1067" s="65"/>
      <c r="P1067" s="65"/>
    </row>
    <row r="1068" spans="3:16" x14ac:dyDescent="0.25">
      <c r="C1068" s="7"/>
      <c r="K1068" s="65"/>
      <c r="L1068" s="65"/>
      <c r="M1068" s="65"/>
      <c r="N1068" s="65"/>
      <c r="O1068" s="65"/>
      <c r="P1068" s="65"/>
    </row>
    <row r="1069" spans="3:16" x14ac:dyDescent="0.25">
      <c r="C1069" s="7"/>
      <c r="K1069" s="65"/>
      <c r="L1069" s="65"/>
      <c r="M1069" s="65"/>
      <c r="N1069" s="65"/>
      <c r="O1069" s="65"/>
      <c r="P1069" s="65"/>
    </row>
    <row r="1070" spans="3:16" x14ac:dyDescent="0.25">
      <c r="C1070" s="7"/>
      <c r="K1070" s="65"/>
      <c r="L1070" s="65"/>
      <c r="M1070" s="65"/>
      <c r="N1070" s="65"/>
      <c r="O1070" s="65"/>
      <c r="P1070" s="65"/>
    </row>
    <row r="1071" spans="3:16" x14ac:dyDescent="0.25">
      <c r="C1071" s="7"/>
      <c r="K1071" s="65"/>
      <c r="L1071" s="65"/>
      <c r="M1071" s="65"/>
      <c r="N1071" s="65"/>
      <c r="O1071" s="65"/>
      <c r="P1071" s="65"/>
    </row>
    <row r="1072" spans="3:16" x14ac:dyDescent="0.25">
      <c r="C1072" s="7"/>
      <c r="K1072" s="65"/>
      <c r="L1072" s="65"/>
      <c r="M1072" s="65"/>
      <c r="N1072" s="65"/>
      <c r="O1072" s="65"/>
      <c r="P1072" s="65"/>
    </row>
    <row r="1073" spans="3:16" x14ac:dyDescent="0.25">
      <c r="C1073" s="7"/>
      <c r="K1073" s="65"/>
      <c r="L1073" s="65"/>
      <c r="M1073" s="65"/>
      <c r="N1073" s="65"/>
      <c r="O1073" s="65"/>
      <c r="P1073" s="65"/>
    </row>
    <row r="1074" spans="3:16" x14ac:dyDescent="0.25">
      <c r="C1074" s="7"/>
      <c r="K1074" s="65"/>
      <c r="L1074" s="65"/>
      <c r="M1074" s="65"/>
      <c r="N1074" s="65"/>
      <c r="O1074" s="65"/>
      <c r="P1074" s="65"/>
    </row>
    <row r="1075" spans="3:16" x14ac:dyDescent="0.25">
      <c r="C1075" s="7"/>
      <c r="K1075" s="65"/>
      <c r="L1075" s="65"/>
      <c r="M1075" s="65"/>
      <c r="N1075" s="65"/>
      <c r="O1075" s="65"/>
      <c r="P1075" s="65"/>
    </row>
    <row r="1076" spans="3:16" x14ac:dyDescent="0.25">
      <c r="C1076" s="7"/>
      <c r="K1076" s="65"/>
      <c r="L1076" s="65"/>
      <c r="M1076" s="65"/>
      <c r="N1076" s="65"/>
      <c r="O1076" s="65"/>
      <c r="P1076" s="65"/>
    </row>
    <row r="1077" spans="3:16" x14ac:dyDescent="0.25">
      <c r="C1077" s="7"/>
      <c r="K1077" s="65"/>
      <c r="L1077" s="65"/>
      <c r="M1077" s="65"/>
      <c r="N1077" s="65"/>
      <c r="O1077" s="65"/>
      <c r="P1077" s="65"/>
    </row>
    <row r="1078" spans="3:16" x14ac:dyDescent="0.25">
      <c r="C1078" s="7"/>
      <c r="K1078" s="65"/>
      <c r="L1078" s="65"/>
      <c r="M1078" s="65"/>
      <c r="N1078" s="65"/>
      <c r="O1078" s="65"/>
      <c r="P1078" s="65"/>
    </row>
    <row r="1079" spans="3:16" x14ac:dyDescent="0.25">
      <c r="C1079" s="7"/>
      <c r="K1079" s="65"/>
      <c r="L1079" s="65"/>
      <c r="M1079" s="65"/>
      <c r="N1079" s="65"/>
      <c r="O1079" s="65"/>
      <c r="P1079" s="65"/>
    </row>
    <row r="1080" spans="3:16" x14ac:dyDescent="0.25">
      <c r="C1080" s="7"/>
      <c r="K1080" s="65"/>
      <c r="L1080" s="65"/>
      <c r="M1080" s="65"/>
      <c r="N1080" s="65"/>
      <c r="O1080" s="65"/>
      <c r="P1080" s="65"/>
    </row>
    <row r="1081" spans="3:16" x14ac:dyDescent="0.25">
      <c r="C1081" s="7"/>
      <c r="K1081" s="65"/>
      <c r="L1081" s="65"/>
      <c r="M1081" s="65"/>
      <c r="N1081" s="65"/>
      <c r="O1081" s="65"/>
      <c r="P1081" s="65"/>
    </row>
    <row r="1082" spans="3:16" x14ac:dyDescent="0.25">
      <c r="C1082" s="7"/>
      <c r="K1082" s="65"/>
      <c r="L1082" s="65"/>
      <c r="M1082" s="65"/>
      <c r="N1082" s="65"/>
      <c r="O1082" s="65"/>
      <c r="P1082" s="65"/>
    </row>
    <row r="1083" spans="3:16" x14ac:dyDescent="0.25">
      <c r="C1083" s="7"/>
      <c r="K1083" s="65"/>
      <c r="L1083" s="65"/>
      <c r="M1083" s="65"/>
      <c r="N1083" s="65"/>
      <c r="O1083" s="65"/>
      <c r="P1083" s="65"/>
    </row>
    <row r="1084" spans="3:16" x14ac:dyDescent="0.25">
      <c r="C1084" s="7"/>
      <c r="K1084" s="65"/>
      <c r="L1084" s="65"/>
      <c r="M1084" s="65"/>
      <c r="N1084" s="65"/>
      <c r="O1084" s="65"/>
      <c r="P1084" s="65"/>
    </row>
    <row r="1085" spans="3:16" x14ac:dyDescent="0.25">
      <c r="C1085" s="7"/>
      <c r="K1085" s="65"/>
      <c r="L1085" s="65"/>
      <c r="M1085" s="65"/>
      <c r="N1085" s="65"/>
      <c r="O1085" s="65"/>
      <c r="P1085" s="65"/>
    </row>
    <row r="1086" spans="3:16" x14ac:dyDescent="0.25">
      <c r="C1086" s="7"/>
      <c r="K1086" s="65"/>
      <c r="L1086" s="65"/>
      <c r="M1086" s="65"/>
      <c r="N1086" s="65"/>
      <c r="O1086" s="65"/>
      <c r="P1086" s="65"/>
    </row>
    <row r="1087" spans="3:16" x14ac:dyDescent="0.25">
      <c r="C1087" s="7"/>
      <c r="K1087" s="65"/>
      <c r="L1087" s="65"/>
      <c r="M1087" s="65"/>
      <c r="N1087" s="65"/>
      <c r="O1087" s="65"/>
      <c r="P1087" s="65"/>
    </row>
    <row r="1088" spans="3:16" x14ac:dyDescent="0.25">
      <c r="C1088" s="7"/>
      <c r="K1088" s="65"/>
      <c r="L1088" s="65"/>
      <c r="M1088" s="65"/>
      <c r="N1088" s="65"/>
      <c r="O1088" s="65"/>
      <c r="P1088" s="65"/>
    </row>
    <row r="1089" spans="3:16" x14ac:dyDescent="0.25">
      <c r="C1089" s="7"/>
      <c r="K1089" s="65"/>
      <c r="L1089" s="65"/>
      <c r="M1089" s="65"/>
      <c r="N1089" s="65"/>
      <c r="O1089" s="65"/>
      <c r="P1089" s="65"/>
    </row>
    <row r="1090" spans="3:16" x14ac:dyDescent="0.25">
      <c r="C1090" s="7"/>
      <c r="K1090" s="65"/>
      <c r="L1090" s="65"/>
      <c r="M1090" s="65"/>
      <c r="N1090" s="65"/>
      <c r="O1090" s="65"/>
      <c r="P1090" s="65"/>
    </row>
    <row r="1091" spans="3:16" x14ac:dyDescent="0.25">
      <c r="C1091" s="7"/>
      <c r="K1091" s="65"/>
      <c r="L1091" s="65"/>
      <c r="M1091" s="65"/>
      <c r="N1091" s="65"/>
      <c r="O1091" s="65"/>
      <c r="P1091" s="65"/>
    </row>
    <row r="1092" spans="3:16" x14ac:dyDescent="0.25">
      <c r="C1092" s="7"/>
      <c r="K1092" s="65"/>
      <c r="L1092" s="65"/>
      <c r="M1092" s="65"/>
      <c r="N1092" s="65"/>
      <c r="O1092" s="65"/>
      <c r="P1092" s="65"/>
    </row>
    <row r="1093" spans="3:16" x14ac:dyDescent="0.25">
      <c r="C1093" s="7"/>
      <c r="K1093" s="65"/>
      <c r="L1093" s="65"/>
      <c r="M1093" s="65"/>
      <c r="N1093" s="65"/>
      <c r="O1093" s="65"/>
      <c r="P1093" s="65"/>
    </row>
    <row r="1094" spans="3:16" x14ac:dyDescent="0.25">
      <c r="C1094" s="7"/>
      <c r="K1094" s="65"/>
      <c r="L1094" s="65"/>
      <c r="M1094" s="65"/>
      <c r="N1094" s="65"/>
      <c r="O1094" s="65"/>
      <c r="P1094" s="65"/>
    </row>
    <row r="1095" spans="3:16" x14ac:dyDescent="0.25">
      <c r="C1095" s="7"/>
      <c r="K1095" s="65"/>
      <c r="L1095" s="65"/>
      <c r="M1095" s="65"/>
      <c r="N1095" s="65"/>
      <c r="O1095" s="65"/>
      <c r="P1095" s="65"/>
    </row>
    <row r="1096" spans="3:16" x14ac:dyDescent="0.25">
      <c r="C1096" s="7"/>
      <c r="K1096" s="65"/>
      <c r="L1096" s="65"/>
      <c r="M1096" s="65"/>
      <c r="N1096" s="65"/>
      <c r="O1096" s="65"/>
      <c r="P1096" s="65"/>
    </row>
    <row r="1097" spans="3:16" x14ac:dyDescent="0.25">
      <c r="C1097" s="7"/>
      <c r="K1097" s="65"/>
      <c r="L1097" s="65"/>
      <c r="M1097" s="65"/>
      <c r="N1097" s="65"/>
      <c r="O1097" s="65"/>
      <c r="P1097" s="65"/>
    </row>
    <row r="1098" spans="3:16" x14ac:dyDescent="0.25">
      <c r="C1098" s="7"/>
      <c r="K1098" s="65"/>
      <c r="L1098" s="65"/>
      <c r="M1098" s="65"/>
      <c r="N1098" s="65"/>
      <c r="O1098" s="65"/>
      <c r="P1098" s="65"/>
    </row>
    <row r="1099" spans="3:16" x14ac:dyDescent="0.25">
      <c r="C1099" s="7"/>
      <c r="K1099" s="65"/>
      <c r="L1099" s="65"/>
      <c r="M1099" s="65"/>
      <c r="N1099" s="65"/>
      <c r="O1099" s="65"/>
      <c r="P1099" s="65"/>
    </row>
    <row r="1100" spans="3:16" x14ac:dyDescent="0.25">
      <c r="C1100" s="7"/>
      <c r="K1100" s="65"/>
      <c r="L1100" s="65"/>
      <c r="M1100" s="65"/>
      <c r="N1100" s="65"/>
      <c r="O1100" s="65"/>
      <c r="P1100" s="65"/>
    </row>
    <row r="1101" spans="3:16" x14ac:dyDescent="0.25">
      <c r="C1101" s="7"/>
      <c r="K1101" s="65"/>
      <c r="L1101" s="65"/>
      <c r="M1101" s="65"/>
      <c r="N1101" s="65"/>
      <c r="O1101" s="65"/>
      <c r="P1101" s="65"/>
    </row>
    <row r="1102" spans="3:16" x14ac:dyDescent="0.25">
      <c r="C1102" s="7"/>
      <c r="K1102" s="65"/>
      <c r="L1102" s="65"/>
      <c r="M1102" s="65"/>
      <c r="N1102" s="65"/>
      <c r="O1102" s="65"/>
      <c r="P1102" s="65"/>
    </row>
    <row r="1103" spans="3:16" x14ac:dyDescent="0.25">
      <c r="C1103" s="7"/>
      <c r="K1103" s="65"/>
      <c r="L1103" s="65"/>
      <c r="M1103" s="65"/>
      <c r="N1103" s="65"/>
      <c r="O1103" s="65"/>
      <c r="P1103" s="65"/>
    </row>
    <row r="1104" spans="3:16" x14ac:dyDescent="0.25">
      <c r="C1104" s="7"/>
      <c r="K1104" s="65"/>
      <c r="L1104" s="65"/>
      <c r="M1104" s="65"/>
      <c r="N1104" s="65"/>
      <c r="O1104" s="65"/>
      <c r="P1104" s="65"/>
    </row>
    <row r="1105" spans="3:16" x14ac:dyDescent="0.25">
      <c r="C1105" s="7"/>
      <c r="K1105" s="65"/>
      <c r="L1105" s="65"/>
      <c r="M1105" s="65"/>
      <c r="N1105" s="65"/>
      <c r="O1105" s="65"/>
      <c r="P1105" s="65"/>
    </row>
    <row r="1106" spans="3:16" x14ac:dyDescent="0.25">
      <c r="C1106" s="7"/>
      <c r="K1106" s="65"/>
      <c r="L1106" s="65"/>
      <c r="M1106" s="65"/>
      <c r="N1106" s="65"/>
      <c r="O1106" s="65"/>
      <c r="P1106" s="65"/>
    </row>
    <row r="1107" spans="3:16" x14ac:dyDescent="0.25">
      <c r="C1107" s="7"/>
      <c r="K1107" s="65"/>
      <c r="L1107" s="65"/>
      <c r="M1107" s="65"/>
      <c r="N1107" s="65"/>
      <c r="O1107" s="65"/>
      <c r="P1107" s="65"/>
    </row>
    <row r="1108" spans="3:16" x14ac:dyDescent="0.25">
      <c r="C1108" s="7"/>
      <c r="K1108" s="65"/>
      <c r="L1108" s="65"/>
      <c r="M1108" s="65"/>
      <c r="N1108" s="65"/>
      <c r="O1108" s="65"/>
      <c r="P1108" s="65"/>
    </row>
    <row r="1109" spans="3:16" x14ac:dyDescent="0.25">
      <c r="C1109" s="7"/>
      <c r="K1109" s="65"/>
      <c r="L1109" s="65"/>
      <c r="M1109" s="65"/>
      <c r="N1109" s="65"/>
      <c r="O1109" s="65"/>
      <c r="P1109" s="65"/>
    </row>
    <row r="1110" spans="3:16" x14ac:dyDescent="0.25">
      <c r="C1110" s="7"/>
      <c r="K1110" s="65"/>
      <c r="L1110" s="65"/>
      <c r="M1110" s="65"/>
      <c r="N1110" s="65"/>
      <c r="O1110" s="65"/>
      <c r="P1110" s="65"/>
    </row>
    <row r="1111" spans="3:16" x14ac:dyDescent="0.25">
      <c r="C1111" s="7"/>
      <c r="K1111" s="65"/>
      <c r="L1111" s="65"/>
      <c r="M1111" s="65"/>
      <c r="N1111" s="65"/>
      <c r="O1111" s="65"/>
      <c r="P1111" s="65"/>
    </row>
    <row r="1112" spans="3:16" x14ac:dyDescent="0.25">
      <c r="C1112" s="7"/>
      <c r="K1112" s="65"/>
      <c r="L1112" s="65"/>
      <c r="M1112" s="65"/>
      <c r="N1112" s="65"/>
      <c r="O1112" s="65"/>
      <c r="P1112" s="65"/>
    </row>
    <row r="1113" spans="3:16" x14ac:dyDescent="0.25">
      <c r="C1113" s="7"/>
      <c r="K1113" s="65"/>
      <c r="L1113" s="65"/>
      <c r="M1113" s="65"/>
      <c r="N1113" s="65"/>
      <c r="O1113" s="65"/>
      <c r="P1113" s="65"/>
    </row>
    <row r="1114" spans="3:16" x14ac:dyDescent="0.25">
      <c r="C1114" s="7"/>
      <c r="K1114" s="65"/>
      <c r="L1114" s="65"/>
      <c r="M1114" s="65"/>
      <c r="N1114" s="65"/>
      <c r="O1114" s="65"/>
      <c r="P1114" s="65"/>
    </row>
    <row r="1115" spans="3:16" x14ac:dyDescent="0.25">
      <c r="C1115" s="7"/>
      <c r="K1115" s="65"/>
      <c r="L1115" s="65"/>
      <c r="M1115" s="65"/>
      <c r="N1115" s="65"/>
      <c r="O1115" s="65"/>
      <c r="P1115" s="65"/>
    </row>
    <row r="1116" spans="3:16" x14ac:dyDescent="0.25">
      <c r="C1116" s="7"/>
      <c r="K1116" s="65"/>
      <c r="L1116" s="65"/>
      <c r="M1116" s="65"/>
      <c r="N1116" s="65"/>
      <c r="O1116" s="65"/>
      <c r="P1116" s="65"/>
    </row>
    <row r="1117" spans="3:16" x14ac:dyDescent="0.25">
      <c r="C1117" s="7"/>
      <c r="K1117" s="65"/>
      <c r="L1117" s="65"/>
      <c r="M1117" s="65"/>
      <c r="N1117" s="65"/>
      <c r="O1117" s="65"/>
      <c r="P1117" s="65"/>
    </row>
    <row r="1118" spans="3:16" x14ac:dyDescent="0.25">
      <c r="C1118" s="7"/>
      <c r="K1118" s="65"/>
      <c r="L1118" s="65"/>
      <c r="M1118" s="65"/>
      <c r="N1118" s="65"/>
      <c r="O1118" s="65"/>
      <c r="P1118" s="65"/>
    </row>
    <row r="1119" spans="3:16" x14ac:dyDescent="0.25">
      <c r="C1119" s="7"/>
      <c r="K1119" s="65"/>
      <c r="L1119" s="65"/>
      <c r="M1119" s="65"/>
      <c r="N1119" s="65"/>
      <c r="O1119" s="65"/>
      <c r="P1119" s="65"/>
    </row>
    <row r="1120" spans="3:16" x14ac:dyDescent="0.25">
      <c r="C1120" s="7"/>
      <c r="K1120" s="65"/>
      <c r="L1120" s="65"/>
      <c r="M1120" s="65"/>
      <c r="N1120" s="65"/>
      <c r="O1120" s="65"/>
      <c r="P1120" s="65"/>
    </row>
    <row r="1121" spans="3:16" x14ac:dyDescent="0.25">
      <c r="C1121" s="7"/>
      <c r="K1121" s="65"/>
      <c r="L1121" s="65"/>
      <c r="M1121" s="65"/>
      <c r="N1121" s="65"/>
      <c r="O1121" s="65"/>
      <c r="P1121" s="65"/>
    </row>
    <row r="1122" spans="3:16" x14ac:dyDescent="0.25">
      <c r="C1122" s="7"/>
      <c r="K1122" s="65"/>
      <c r="L1122" s="65"/>
      <c r="M1122" s="65"/>
      <c r="N1122" s="65"/>
      <c r="O1122" s="65"/>
      <c r="P1122" s="65"/>
    </row>
    <row r="1123" spans="3:16" x14ac:dyDescent="0.25">
      <c r="C1123" s="7"/>
      <c r="K1123" s="65"/>
      <c r="L1123" s="65"/>
      <c r="M1123" s="65"/>
      <c r="N1123" s="65"/>
      <c r="O1123" s="65"/>
      <c r="P1123" s="65"/>
    </row>
    <row r="1124" spans="3:16" x14ac:dyDescent="0.25">
      <c r="C1124" s="7"/>
      <c r="K1124" s="65"/>
      <c r="L1124" s="65"/>
      <c r="M1124" s="65"/>
      <c r="N1124" s="65"/>
      <c r="O1124" s="65"/>
      <c r="P1124" s="65"/>
    </row>
    <row r="1125" spans="3:16" x14ac:dyDescent="0.25">
      <c r="C1125" s="7"/>
      <c r="K1125" s="65"/>
      <c r="L1125" s="65"/>
      <c r="M1125" s="65"/>
      <c r="N1125" s="65"/>
      <c r="O1125" s="65"/>
      <c r="P1125" s="65"/>
    </row>
    <row r="1126" spans="3:16" x14ac:dyDescent="0.25">
      <c r="C1126" s="7"/>
      <c r="K1126" s="65"/>
      <c r="L1126" s="65"/>
      <c r="M1126" s="65"/>
      <c r="N1126" s="65"/>
      <c r="O1126" s="65"/>
      <c r="P1126" s="65"/>
    </row>
    <row r="1127" spans="3:16" x14ac:dyDescent="0.25">
      <c r="C1127" s="7"/>
      <c r="K1127" s="65"/>
      <c r="L1127" s="65"/>
      <c r="M1127" s="65"/>
      <c r="N1127" s="65"/>
      <c r="O1127" s="65"/>
      <c r="P1127" s="65"/>
    </row>
    <row r="1128" spans="3:16" x14ac:dyDescent="0.25">
      <c r="C1128" s="7"/>
      <c r="K1128" s="65"/>
      <c r="L1128" s="65"/>
      <c r="M1128" s="65"/>
      <c r="N1128" s="65"/>
      <c r="O1128" s="65"/>
      <c r="P1128" s="65"/>
    </row>
    <row r="1129" spans="3:16" x14ac:dyDescent="0.25">
      <c r="C1129" s="7"/>
      <c r="K1129" s="65"/>
      <c r="L1129" s="65"/>
      <c r="M1129" s="65"/>
      <c r="N1129" s="65"/>
      <c r="O1129" s="65"/>
      <c r="P1129" s="65"/>
    </row>
    <row r="1130" spans="3:16" x14ac:dyDescent="0.25">
      <c r="C1130" s="7"/>
      <c r="K1130" s="65"/>
      <c r="L1130" s="65"/>
      <c r="M1130" s="65"/>
      <c r="N1130" s="65"/>
      <c r="O1130" s="65"/>
      <c r="P1130" s="65"/>
    </row>
    <row r="1131" spans="3:16" x14ac:dyDescent="0.25">
      <c r="C1131" s="7"/>
      <c r="K1131" s="65"/>
      <c r="L1131" s="65"/>
      <c r="M1131" s="65"/>
      <c r="N1131" s="65"/>
      <c r="O1131" s="65"/>
      <c r="P1131" s="65"/>
    </row>
    <row r="1132" spans="3:16" x14ac:dyDescent="0.25">
      <c r="C1132" s="7"/>
      <c r="K1132" s="65"/>
      <c r="L1132" s="65"/>
      <c r="M1132" s="65"/>
      <c r="N1132" s="65"/>
      <c r="O1132" s="65"/>
      <c r="P1132" s="65"/>
    </row>
    <row r="1133" spans="3:16" x14ac:dyDescent="0.25">
      <c r="C1133" s="7"/>
      <c r="K1133" s="65"/>
      <c r="L1133" s="65"/>
      <c r="M1133" s="65"/>
      <c r="N1133" s="65"/>
      <c r="O1133" s="65"/>
      <c r="P1133" s="65"/>
    </row>
    <row r="1134" spans="3:16" x14ac:dyDescent="0.25">
      <c r="C1134" s="7"/>
      <c r="K1134" s="65"/>
      <c r="L1134" s="65"/>
      <c r="M1134" s="65"/>
      <c r="N1134" s="65"/>
      <c r="O1134" s="65"/>
      <c r="P1134" s="65"/>
    </row>
    <row r="1135" spans="3:16" x14ac:dyDescent="0.25">
      <c r="C1135" s="7"/>
      <c r="K1135" s="65"/>
      <c r="L1135" s="65"/>
      <c r="M1135" s="65"/>
      <c r="N1135" s="65"/>
      <c r="O1135" s="65"/>
      <c r="P1135" s="65"/>
    </row>
    <row r="1136" spans="3:16" x14ac:dyDescent="0.25">
      <c r="C1136" s="7"/>
      <c r="K1136" s="65"/>
      <c r="L1136" s="65"/>
      <c r="M1136" s="65"/>
      <c r="N1136" s="65"/>
      <c r="O1136" s="65"/>
      <c r="P1136" s="65"/>
    </row>
    <row r="1137" spans="3:16" x14ac:dyDescent="0.25">
      <c r="C1137" s="7"/>
      <c r="K1137" s="65"/>
      <c r="L1137" s="65"/>
      <c r="M1137" s="65"/>
      <c r="N1137" s="65"/>
      <c r="O1137" s="65"/>
      <c r="P1137" s="65"/>
    </row>
    <row r="1138" spans="3:16" x14ac:dyDescent="0.25">
      <c r="C1138" s="7"/>
      <c r="K1138" s="65"/>
      <c r="L1138" s="65"/>
      <c r="M1138" s="65"/>
      <c r="N1138" s="65"/>
      <c r="O1138" s="65"/>
      <c r="P1138" s="65"/>
    </row>
    <row r="1139" spans="3:16" x14ac:dyDescent="0.25">
      <c r="C1139" s="7"/>
      <c r="K1139" s="65"/>
      <c r="L1139" s="65"/>
      <c r="M1139" s="65"/>
      <c r="N1139" s="65"/>
      <c r="O1139" s="65"/>
      <c r="P1139" s="65"/>
    </row>
    <row r="1140" spans="3:16" x14ac:dyDescent="0.25">
      <c r="C1140" s="7"/>
      <c r="K1140" s="65"/>
      <c r="L1140" s="65"/>
      <c r="M1140" s="65"/>
      <c r="N1140" s="65"/>
      <c r="O1140" s="65"/>
      <c r="P1140" s="65"/>
    </row>
    <row r="1141" spans="3:16" x14ac:dyDescent="0.25">
      <c r="C1141" s="7"/>
      <c r="K1141" s="65"/>
      <c r="L1141" s="65"/>
      <c r="M1141" s="65"/>
      <c r="N1141" s="65"/>
      <c r="O1141" s="65"/>
      <c r="P1141" s="65"/>
    </row>
    <row r="1142" spans="3:16" x14ac:dyDescent="0.25">
      <c r="C1142" s="7"/>
      <c r="K1142" s="65"/>
      <c r="L1142" s="65"/>
      <c r="M1142" s="65"/>
      <c r="N1142" s="65"/>
      <c r="O1142" s="65"/>
      <c r="P1142" s="65"/>
    </row>
    <row r="1143" spans="3:16" x14ac:dyDescent="0.25">
      <c r="C1143" s="7"/>
      <c r="K1143" s="65"/>
      <c r="L1143" s="65"/>
      <c r="M1143" s="65"/>
      <c r="N1143" s="65"/>
      <c r="O1143" s="65"/>
      <c r="P1143" s="65"/>
    </row>
    <row r="1144" spans="3:16" x14ac:dyDescent="0.25">
      <c r="C1144" s="7"/>
      <c r="K1144" s="65"/>
      <c r="L1144" s="65"/>
      <c r="M1144" s="65"/>
      <c r="N1144" s="65"/>
      <c r="O1144" s="65"/>
      <c r="P1144" s="65"/>
    </row>
    <row r="1145" spans="3:16" x14ac:dyDescent="0.25">
      <c r="C1145" s="7"/>
      <c r="K1145" s="65"/>
      <c r="L1145" s="65"/>
      <c r="M1145" s="65"/>
      <c r="N1145" s="65"/>
      <c r="O1145" s="65"/>
      <c r="P1145" s="65"/>
    </row>
    <row r="1146" spans="3:16" x14ac:dyDescent="0.25">
      <c r="C1146" s="7"/>
      <c r="K1146" s="65"/>
      <c r="L1146" s="65"/>
      <c r="M1146" s="65"/>
      <c r="N1146" s="65"/>
      <c r="O1146" s="65"/>
      <c r="P1146" s="65"/>
    </row>
    <row r="1147" spans="3:16" x14ac:dyDescent="0.25">
      <c r="C1147" s="7"/>
      <c r="K1147" s="65"/>
      <c r="L1147" s="65"/>
      <c r="M1147" s="65"/>
      <c r="N1147" s="65"/>
      <c r="O1147" s="65"/>
      <c r="P1147" s="65"/>
    </row>
    <row r="1148" spans="3:16" x14ac:dyDescent="0.25">
      <c r="C1148" s="7"/>
      <c r="K1148" s="65"/>
      <c r="L1148" s="65"/>
      <c r="M1148" s="65"/>
      <c r="N1148" s="65"/>
      <c r="O1148" s="65"/>
      <c r="P1148" s="65"/>
    </row>
    <row r="1149" spans="3:16" x14ac:dyDescent="0.25">
      <c r="C1149" s="7"/>
      <c r="K1149" s="65"/>
      <c r="L1149" s="65"/>
      <c r="M1149" s="65"/>
      <c r="N1149" s="65"/>
      <c r="O1149" s="65"/>
      <c r="P1149" s="65"/>
    </row>
    <row r="1150" spans="3:16" x14ac:dyDescent="0.25">
      <c r="C1150" s="7"/>
      <c r="K1150" s="65"/>
      <c r="L1150" s="65"/>
      <c r="M1150" s="65"/>
      <c r="N1150" s="65"/>
      <c r="O1150" s="65"/>
      <c r="P1150" s="65"/>
    </row>
    <row r="1151" spans="3:16" x14ac:dyDescent="0.25">
      <c r="C1151" s="7"/>
      <c r="K1151" s="65"/>
      <c r="L1151" s="65"/>
      <c r="M1151" s="65"/>
      <c r="N1151" s="65"/>
      <c r="O1151" s="65"/>
      <c r="P1151" s="65"/>
    </row>
    <row r="1152" spans="3:16" x14ac:dyDescent="0.25">
      <c r="C1152" s="7"/>
      <c r="K1152" s="65"/>
      <c r="L1152" s="65"/>
      <c r="M1152" s="65"/>
      <c r="N1152" s="65"/>
      <c r="O1152" s="65"/>
      <c r="P1152" s="65"/>
    </row>
    <row r="1153" spans="3:16" x14ac:dyDescent="0.25">
      <c r="C1153" s="7"/>
      <c r="K1153" s="65"/>
      <c r="L1153" s="65"/>
      <c r="M1153" s="65"/>
      <c r="N1153" s="65"/>
      <c r="O1153" s="65"/>
      <c r="P1153" s="65"/>
    </row>
    <row r="1154" spans="3:16" x14ac:dyDescent="0.25">
      <c r="C1154" s="7"/>
      <c r="K1154" s="65"/>
      <c r="L1154" s="65"/>
      <c r="M1154" s="65"/>
      <c r="N1154" s="65"/>
      <c r="O1154" s="65"/>
      <c r="P1154" s="65"/>
    </row>
    <row r="1155" spans="3:16" x14ac:dyDescent="0.25">
      <c r="C1155" s="7"/>
      <c r="K1155" s="65"/>
      <c r="L1155" s="65"/>
      <c r="M1155" s="65"/>
      <c r="N1155" s="65"/>
      <c r="O1155" s="65"/>
      <c r="P1155" s="65"/>
    </row>
    <row r="1156" spans="3:16" x14ac:dyDescent="0.25">
      <c r="C1156" s="7"/>
      <c r="K1156" s="65"/>
      <c r="L1156" s="65"/>
      <c r="M1156" s="65"/>
      <c r="N1156" s="65"/>
      <c r="O1156" s="65"/>
      <c r="P1156" s="65"/>
    </row>
    <row r="1157" spans="3:16" x14ac:dyDescent="0.25">
      <c r="C1157" s="7"/>
      <c r="K1157" s="65"/>
      <c r="L1157" s="65"/>
      <c r="M1157" s="65"/>
      <c r="N1157" s="65"/>
      <c r="O1157" s="65"/>
      <c r="P1157" s="65"/>
    </row>
    <row r="1158" spans="3:16" x14ac:dyDescent="0.25">
      <c r="C1158" s="7"/>
      <c r="K1158" s="65"/>
      <c r="L1158" s="65"/>
      <c r="M1158" s="65"/>
      <c r="N1158" s="65"/>
      <c r="O1158" s="65"/>
      <c r="P1158" s="65"/>
    </row>
    <row r="1159" spans="3:16" x14ac:dyDescent="0.25">
      <c r="C1159" s="7"/>
      <c r="K1159" s="65"/>
      <c r="L1159" s="65"/>
      <c r="M1159" s="65"/>
      <c r="N1159" s="65"/>
      <c r="O1159" s="65"/>
      <c r="P1159" s="65"/>
    </row>
    <row r="1160" spans="3:16" x14ac:dyDescent="0.25">
      <c r="C1160" s="7"/>
      <c r="K1160" s="65"/>
      <c r="L1160" s="65"/>
      <c r="M1160" s="65"/>
      <c r="N1160" s="65"/>
      <c r="O1160" s="65"/>
      <c r="P1160" s="65"/>
    </row>
    <row r="1161" spans="3:16" x14ac:dyDescent="0.25">
      <c r="C1161" s="7"/>
      <c r="K1161" s="65"/>
      <c r="L1161" s="65"/>
      <c r="M1161" s="65"/>
      <c r="N1161" s="65"/>
      <c r="O1161" s="65"/>
      <c r="P1161" s="65"/>
    </row>
    <row r="1162" spans="3:16" x14ac:dyDescent="0.25">
      <c r="C1162" s="7"/>
      <c r="K1162" s="65"/>
      <c r="L1162" s="65"/>
      <c r="M1162" s="65"/>
      <c r="N1162" s="65"/>
      <c r="O1162" s="65"/>
      <c r="P1162" s="65"/>
    </row>
    <row r="1163" spans="3:16" x14ac:dyDescent="0.25">
      <c r="C1163" s="7"/>
      <c r="K1163" s="65"/>
      <c r="L1163" s="65"/>
      <c r="M1163" s="65"/>
      <c r="N1163" s="65"/>
      <c r="O1163" s="65"/>
      <c r="P1163" s="65"/>
    </row>
    <row r="1164" spans="3:16" x14ac:dyDescent="0.25">
      <c r="C1164" s="7"/>
      <c r="K1164" s="65"/>
      <c r="L1164" s="65"/>
      <c r="M1164" s="65"/>
      <c r="N1164" s="65"/>
      <c r="O1164" s="65"/>
      <c r="P1164" s="65"/>
    </row>
    <row r="1165" spans="3:16" x14ac:dyDescent="0.25">
      <c r="C1165" s="7"/>
      <c r="K1165" s="65"/>
      <c r="L1165" s="65"/>
      <c r="M1165" s="65"/>
      <c r="N1165" s="65"/>
      <c r="O1165" s="65"/>
      <c r="P1165" s="65"/>
    </row>
    <row r="1166" spans="3:16" x14ac:dyDescent="0.25">
      <c r="C1166" s="7"/>
      <c r="K1166" s="65"/>
      <c r="L1166" s="65"/>
      <c r="M1166" s="65"/>
      <c r="N1166" s="65"/>
      <c r="O1166" s="65"/>
      <c r="P1166" s="65"/>
    </row>
    <row r="1167" spans="3:16" x14ac:dyDescent="0.25">
      <c r="C1167" s="7"/>
      <c r="K1167" s="65"/>
      <c r="L1167" s="65"/>
      <c r="M1167" s="65"/>
      <c r="N1167" s="65"/>
      <c r="O1167" s="65"/>
      <c r="P1167" s="65"/>
    </row>
    <row r="1168" spans="3:16" x14ac:dyDescent="0.25">
      <c r="C1168" s="7"/>
      <c r="K1168" s="65"/>
      <c r="L1168" s="65"/>
      <c r="M1168" s="65"/>
      <c r="N1168" s="65"/>
      <c r="O1168" s="65"/>
      <c r="P1168" s="65"/>
    </row>
    <row r="1169" spans="3:16" x14ac:dyDescent="0.25">
      <c r="C1169" s="7"/>
      <c r="K1169" s="65"/>
      <c r="L1169" s="65"/>
      <c r="M1169" s="65"/>
      <c r="N1169" s="65"/>
      <c r="O1169" s="65"/>
      <c r="P1169" s="65"/>
    </row>
    <row r="1170" spans="3:16" x14ac:dyDescent="0.25">
      <c r="C1170" s="7"/>
      <c r="K1170" s="65"/>
      <c r="L1170" s="65"/>
      <c r="M1170" s="65"/>
      <c r="N1170" s="65"/>
      <c r="O1170" s="65"/>
      <c r="P1170" s="65"/>
    </row>
    <row r="1171" spans="3:16" x14ac:dyDescent="0.25">
      <c r="C1171" s="7"/>
      <c r="K1171" s="65"/>
      <c r="L1171" s="65"/>
      <c r="M1171" s="65"/>
      <c r="N1171" s="65"/>
      <c r="O1171" s="65"/>
      <c r="P1171" s="65"/>
    </row>
    <row r="1172" spans="3:16" x14ac:dyDescent="0.25">
      <c r="C1172" s="7"/>
      <c r="K1172" s="65"/>
      <c r="L1172" s="65"/>
      <c r="M1172" s="65"/>
      <c r="N1172" s="65"/>
      <c r="O1172" s="65"/>
      <c r="P1172" s="65"/>
    </row>
    <row r="1173" spans="3:16" x14ac:dyDescent="0.25">
      <c r="C1173" s="7"/>
      <c r="K1173" s="65"/>
      <c r="L1173" s="65"/>
      <c r="M1173" s="65"/>
      <c r="N1173" s="65"/>
      <c r="O1173" s="65"/>
      <c r="P1173" s="65"/>
    </row>
    <row r="1174" spans="3:16" x14ac:dyDescent="0.25">
      <c r="C1174" s="7"/>
      <c r="K1174" s="65"/>
      <c r="L1174" s="65"/>
      <c r="M1174" s="65"/>
      <c r="N1174" s="65"/>
      <c r="O1174" s="65"/>
      <c r="P1174" s="65"/>
    </row>
    <row r="1175" spans="3:16" x14ac:dyDescent="0.25">
      <c r="C1175" s="7"/>
      <c r="K1175" s="65"/>
      <c r="L1175" s="65"/>
      <c r="M1175" s="65"/>
      <c r="N1175" s="65"/>
      <c r="O1175" s="65"/>
      <c r="P1175" s="65"/>
    </row>
    <row r="1176" spans="3:16" x14ac:dyDescent="0.25">
      <c r="C1176" s="7"/>
      <c r="K1176" s="65"/>
      <c r="L1176" s="65"/>
      <c r="M1176" s="65"/>
      <c r="N1176" s="65"/>
      <c r="O1176" s="65"/>
      <c r="P1176" s="65"/>
    </row>
    <row r="1177" spans="3:16" x14ac:dyDescent="0.25">
      <c r="C1177" s="7"/>
      <c r="K1177" s="65"/>
      <c r="L1177" s="65"/>
      <c r="M1177" s="65"/>
      <c r="N1177" s="65"/>
      <c r="O1177" s="65"/>
      <c r="P1177" s="65"/>
    </row>
    <row r="1178" spans="3:16" x14ac:dyDescent="0.25">
      <c r="C1178" s="7"/>
      <c r="K1178" s="65"/>
      <c r="L1178" s="65"/>
      <c r="M1178" s="65"/>
      <c r="N1178" s="65"/>
      <c r="O1178" s="65"/>
      <c r="P1178" s="65"/>
    </row>
    <row r="1179" spans="3:16" x14ac:dyDescent="0.25">
      <c r="C1179" s="7"/>
      <c r="K1179" s="65"/>
      <c r="L1179" s="65"/>
      <c r="M1179" s="65"/>
      <c r="N1179" s="65"/>
      <c r="O1179" s="65"/>
      <c r="P1179" s="65"/>
    </row>
    <row r="1180" spans="3:16" x14ac:dyDescent="0.25">
      <c r="C1180" s="7"/>
      <c r="K1180" s="65"/>
      <c r="L1180" s="65"/>
      <c r="M1180" s="65"/>
      <c r="N1180" s="65"/>
      <c r="O1180" s="65"/>
      <c r="P1180" s="65"/>
    </row>
    <row r="1181" spans="3:16" x14ac:dyDescent="0.25">
      <c r="C1181" s="7"/>
      <c r="K1181" s="65"/>
      <c r="L1181" s="65"/>
      <c r="M1181" s="65"/>
      <c r="N1181" s="65"/>
      <c r="O1181" s="65"/>
      <c r="P1181" s="65"/>
    </row>
    <row r="1182" spans="3:16" x14ac:dyDescent="0.25">
      <c r="C1182" s="7"/>
      <c r="K1182" s="65"/>
      <c r="L1182" s="65"/>
      <c r="M1182" s="65"/>
      <c r="N1182" s="65"/>
      <c r="O1182" s="65"/>
      <c r="P1182" s="65"/>
    </row>
    <row r="1183" spans="3:16" x14ac:dyDescent="0.25">
      <c r="C1183" s="7"/>
      <c r="K1183" s="65"/>
      <c r="L1183" s="65"/>
      <c r="M1183" s="65"/>
      <c r="N1183" s="65"/>
      <c r="O1183" s="65"/>
      <c r="P1183" s="65"/>
    </row>
    <row r="1184" spans="3:16" x14ac:dyDescent="0.25">
      <c r="C1184" s="7"/>
      <c r="K1184" s="65"/>
      <c r="L1184" s="65"/>
      <c r="M1184" s="65"/>
      <c r="N1184" s="65"/>
      <c r="O1184" s="65"/>
      <c r="P1184" s="65"/>
    </row>
    <row r="1185" spans="3:16" x14ac:dyDescent="0.25">
      <c r="C1185" s="7"/>
      <c r="K1185" s="65"/>
      <c r="L1185" s="65"/>
      <c r="M1185" s="65"/>
      <c r="N1185" s="65"/>
      <c r="O1185" s="65"/>
      <c r="P1185" s="65"/>
    </row>
    <row r="1186" spans="3:16" x14ac:dyDescent="0.25">
      <c r="C1186" s="7"/>
      <c r="K1186" s="65"/>
      <c r="L1186" s="65"/>
      <c r="M1186" s="65"/>
      <c r="N1186" s="65"/>
      <c r="O1186" s="65"/>
      <c r="P1186" s="65"/>
    </row>
    <row r="1187" spans="3:16" x14ac:dyDescent="0.25">
      <c r="C1187" s="7"/>
      <c r="K1187" s="65"/>
      <c r="L1187" s="65"/>
      <c r="M1187" s="65"/>
      <c r="N1187" s="65"/>
      <c r="O1187" s="65"/>
      <c r="P1187" s="65"/>
    </row>
    <row r="1188" spans="3:16" x14ac:dyDescent="0.25">
      <c r="C1188" s="7"/>
      <c r="K1188" s="65"/>
      <c r="L1188" s="65"/>
      <c r="M1188" s="65"/>
      <c r="N1188" s="65"/>
      <c r="O1188" s="65"/>
      <c r="P1188" s="65"/>
    </row>
    <row r="1189" spans="3:16" x14ac:dyDescent="0.25">
      <c r="C1189" s="7"/>
      <c r="K1189" s="65"/>
      <c r="L1189" s="65"/>
      <c r="M1189" s="65"/>
      <c r="N1189" s="65"/>
      <c r="O1189" s="65"/>
      <c r="P1189" s="65"/>
    </row>
    <row r="1190" spans="3:16" x14ac:dyDescent="0.25">
      <c r="C1190" s="7"/>
      <c r="K1190" s="65"/>
      <c r="L1190" s="65"/>
      <c r="M1190" s="65"/>
      <c r="N1190" s="65"/>
      <c r="O1190" s="65"/>
      <c r="P1190" s="65"/>
    </row>
    <row r="1191" spans="3:16" x14ac:dyDescent="0.25">
      <c r="C1191" s="7"/>
      <c r="K1191" s="65"/>
      <c r="L1191" s="65"/>
      <c r="M1191" s="65"/>
      <c r="N1191" s="65"/>
      <c r="O1191" s="65"/>
      <c r="P1191" s="65"/>
    </row>
    <row r="1192" spans="3:16" x14ac:dyDescent="0.25">
      <c r="C1192" s="7"/>
      <c r="K1192" s="65"/>
      <c r="L1192" s="65"/>
      <c r="M1192" s="65"/>
      <c r="N1192" s="65"/>
      <c r="O1192" s="65"/>
      <c r="P1192" s="65"/>
    </row>
    <row r="1193" spans="3:16" x14ac:dyDescent="0.25">
      <c r="C1193" s="7"/>
      <c r="K1193" s="65"/>
      <c r="L1193" s="65"/>
      <c r="M1193" s="65"/>
      <c r="N1193" s="65"/>
      <c r="O1193" s="65"/>
      <c r="P1193" s="65"/>
    </row>
    <row r="1194" spans="3:16" x14ac:dyDescent="0.25">
      <c r="C1194" s="7"/>
      <c r="K1194" s="65"/>
      <c r="L1194" s="65"/>
      <c r="M1194" s="65"/>
      <c r="N1194" s="65"/>
      <c r="O1194" s="65"/>
      <c r="P1194" s="65"/>
    </row>
    <row r="1195" spans="3:16" x14ac:dyDescent="0.25">
      <c r="C1195" s="7"/>
      <c r="K1195" s="65"/>
      <c r="L1195" s="65"/>
      <c r="M1195" s="65"/>
      <c r="N1195" s="65"/>
      <c r="O1195" s="65"/>
      <c r="P1195" s="65"/>
    </row>
    <row r="1196" spans="3:16" x14ac:dyDescent="0.25">
      <c r="C1196" s="7"/>
      <c r="K1196" s="65"/>
      <c r="L1196" s="65"/>
      <c r="M1196" s="65"/>
      <c r="N1196" s="65"/>
      <c r="O1196" s="65"/>
      <c r="P1196" s="65"/>
    </row>
    <row r="1197" spans="3:16" x14ac:dyDescent="0.25">
      <c r="C1197" s="7"/>
      <c r="K1197" s="65"/>
      <c r="L1197" s="65"/>
      <c r="M1197" s="65"/>
      <c r="N1197" s="65"/>
      <c r="O1197" s="65"/>
      <c r="P1197" s="65"/>
    </row>
    <row r="1198" spans="3:16" x14ac:dyDescent="0.25">
      <c r="C1198" s="7"/>
      <c r="K1198" s="65"/>
      <c r="L1198" s="65"/>
      <c r="M1198" s="65"/>
      <c r="N1198" s="65"/>
      <c r="O1198" s="65"/>
      <c r="P1198" s="65"/>
    </row>
    <row r="1199" spans="3:16" x14ac:dyDescent="0.25">
      <c r="C1199" s="7"/>
      <c r="K1199" s="65"/>
      <c r="L1199" s="65"/>
      <c r="M1199" s="65"/>
      <c r="N1199" s="65"/>
      <c r="O1199" s="65"/>
      <c r="P1199" s="65"/>
    </row>
    <row r="1200" spans="3:16" x14ac:dyDescent="0.25">
      <c r="C1200" s="7"/>
      <c r="K1200" s="65"/>
      <c r="L1200" s="65"/>
      <c r="M1200" s="65"/>
      <c r="N1200" s="65"/>
      <c r="O1200" s="65"/>
      <c r="P1200" s="65"/>
    </row>
    <row r="1201" spans="3:16" x14ac:dyDescent="0.25">
      <c r="C1201" s="7"/>
      <c r="K1201" s="65"/>
      <c r="L1201" s="65"/>
      <c r="M1201" s="65"/>
      <c r="N1201" s="65"/>
      <c r="O1201" s="65"/>
      <c r="P1201" s="65"/>
    </row>
    <row r="1202" spans="3:16" x14ac:dyDescent="0.25">
      <c r="C1202" s="7"/>
      <c r="K1202" s="65"/>
      <c r="L1202" s="65"/>
      <c r="M1202" s="65"/>
      <c r="N1202" s="65"/>
      <c r="O1202" s="65"/>
      <c r="P1202" s="65"/>
    </row>
    <row r="1203" spans="3:16" x14ac:dyDescent="0.25">
      <c r="C1203" s="7"/>
      <c r="K1203" s="65"/>
      <c r="L1203" s="65"/>
      <c r="M1203" s="65"/>
      <c r="N1203" s="65"/>
      <c r="O1203" s="65"/>
      <c r="P1203" s="65"/>
    </row>
    <row r="1204" spans="3:16" x14ac:dyDescent="0.25">
      <c r="C1204" s="7"/>
      <c r="K1204" s="65"/>
      <c r="L1204" s="65"/>
      <c r="M1204" s="65"/>
      <c r="N1204" s="65"/>
      <c r="O1204" s="65"/>
      <c r="P1204" s="65"/>
    </row>
    <row r="1205" spans="3:16" x14ac:dyDescent="0.25">
      <c r="C1205" s="7"/>
      <c r="K1205" s="65"/>
      <c r="L1205" s="65"/>
      <c r="M1205" s="65"/>
      <c r="N1205" s="65"/>
      <c r="O1205" s="65"/>
      <c r="P1205" s="65"/>
    </row>
    <row r="1206" spans="3:16" x14ac:dyDescent="0.25">
      <c r="C1206" s="7"/>
      <c r="K1206" s="65"/>
      <c r="L1206" s="65"/>
      <c r="M1206" s="65"/>
      <c r="N1206" s="65"/>
      <c r="O1206" s="65"/>
      <c r="P1206" s="65"/>
    </row>
    <row r="1207" spans="3:16" x14ac:dyDescent="0.25">
      <c r="C1207" s="7"/>
      <c r="K1207" s="65"/>
      <c r="L1207" s="65"/>
      <c r="M1207" s="65"/>
      <c r="N1207" s="65"/>
      <c r="O1207" s="65"/>
      <c r="P1207" s="65"/>
    </row>
    <row r="1208" spans="3:16" x14ac:dyDescent="0.25">
      <c r="C1208" s="7"/>
      <c r="K1208" s="65"/>
      <c r="L1208" s="65"/>
      <c r="M1208" s="65"/>
      <c r="N1208" s="65"/>
      <c r="O1208" s="65"/>
      <c r="P1208" s="65"/>
    </row>
    <row r="1209" spans="3:16" x14ac:dyDescent="0.25">
      <c r="C1209" s="7"/>
      <c r="K1209" s="65"/>
      <c r="L1209" s="65"/>
      <c r="M1209" s="65"/>
      <c r="N1209" s="65"/>
      <c r="O1209" s="65"/>
      <c r="P1209" s="65"/>
    </row>
    <row r="1210" spans="3:16" x14ac:dyDescent="0.25">
      <c r="C1210" s="7"/>
      <c r="K1210" s="65"/>
      <c r="L1210" s="65"/>
      <c r="M1210" s="65"/>
      <c r="N1210" s="65"/>
      <c r="O1210" s="65"/>
      <c r="P1210" s="65"/>
    </row>
    <row r="1211" spans="3:16" x14ac:dyDescent="0.25">
      <c r="C1211" s="7"/>
      <c r="K1211" s="65"/>
      <c r="L1211" s="65"/>
      <c r="M1211" s="65"/>
      <c r="N1211" s="65"/>
      <c r="O1211" s="65"/>
      <c r="P1211" s="65"/>
    </row>
    <row r="1212" spans="3:16" x14ac:dyDescent="0.25">
      <c r="C1212" s="7"/>
      <c r="K1212" s="65"/>
      <c r="L1212" s="65"/>
      <c r="M1212" s="65"/>
      <c r="N1212" s="65"/>
      <c r="O1212" s="65"/>
      <c r="P1212" s="65"/>
    </row>
    <row r="1213" spans="3:16" x14ac:dyDescent="0.25">
      <c r="C1213" s="7"/>
      <c r="K1213" s="65"/>
      <c r="L1213" s="65"/>
      <c r="M1213" s="65"/>
      <c r="N1213" s="65"/>
      <c r="O1213" s="65"/>
      <c r="P1213" s="65"/>
    </row>
    <row r="1214" spans="3:16" x14ac:dyDescent="0.25">
      <c r="C1214" s="7"/>
      <c r="K1214" s="65"/>
      <c r="L1214" s="65"/>
      <c r="M1214" s="65"/>
      <c r="N1214" s="65"/>
      <c r="O1214" s="65"/>
      <c r="P1214" s="65"/>
    </row>
    <row r="1215" spans="3:16" x14ac:dyDescent="0.25">
      <c r="C1215" s="7"/>
      <c r="K1215" s="65"/>
      <c r="L1215" s="65"/>
      <c r="M1215" s="65"/>
      <c r="N1215" s="65"/>
      <c r="O1215" s="65"/>
      <c r="P1215" s="65"/>
    </row>
    <row r="1216" spans="3:16" x14ac:dyDescent="0.25">
      <c r="C1216" s="7"/>
      <c r="K1216" s="65"/>
      <c r="L1216" s="65"/>
      <c r="M1216" s="65"/>
      <c r="N1216" s="65"/>
      <c r="O1216" s="65"/>
      <c r="P1216" s="65"/>
    </row>
    <row r="1217" spans="3:16" x14ac:dyDescent="0.25">
      <c r="C1217" s="7"/>
      <c r="K1217" s="65"/>
      <c r="L1217" s="65"/>
      <c r="M1217" s="65"/>
      <c r="N1217" s="65"/>
      <c r="O1217" s="65"/>
      <c r="P1217" s="65"/>
    </row>
    <row r="1218" spans="3:16" x14ac:dyDescent="0.25">
      <c r="C1218" s="7"/>
      <c r="K1218" s="65"/>
      <c r="L1218" s="65"/>
      <c r="M1218" s="65"/>
      <c r="N1218" s="65"/>
      <c r="O1218" s="65"/>
      <c r="P1218" s="65"/>
    </row>
    <row r="1219" spans="3:16" x14ac:dyDescent="0.25">
      <c r="C1219" s="7"/>
      <c r="K1219" s="65"/>
      <c r="L1219" s="65"/>
      <c r="M1219" s="65"/>
      <c r="N1219" s="65"/>
      <c r="O1219" s="65"/>
      <c r="P1219" s="65"/>
    </row>
    <row r="1220" spans="3:16" x14ac:dyDescent="0.25">
      <c r="C1220" s="7"/>
      <c r="K1220" s="65"/>
      <c r="L1220" s="65"/>
      <c r="M1220" s="65"/>
      <c r="N1220" s="65"/>
      <c r="O1220" s="65"/>
      <c r="P1220" s="65"/>
    </row>
    <row r="1221" spans="3:16" x14ac:dyDescent="0.25">
      <c r="C1221" s="7"/>
      <c r="K1221" s="65"/>
      <c r="L1221" s="65"/>
      <c r="M1221" s="65"/>
      <c r="N1221" s="65"/>
      <c r="O1221" s="65"/>
      <c r="P1221" s="65"/>
    </row>
    <row r="1222" spans="3:16" x14ac:dyDescent="0.25">
      <c r="C1222" s="7"/>
      <c r="K1222" s="65"/>
      <c r="L1222" s="65"/>
      <c r="M1222" s="65"/>
      <c r="N1222" s="65"/>
      <c r="O1222" s="65"/>
      <c r="P1222" s="65"/>
    </row>
    <row r="1223" spans="3:16" x14ac:dyDescent="0.25">
      <c r="C1223" s="7"/>
      <c r="K1223" s="65"/>
      <c r="L1223" s="65"/>
      <c r="M1223" s="65"/>
      <c r="N1223" s="65"/>
      <c r="O1223" s="65"/>
      <c r="P1223" s="65"/>
    </row>
    <row r="1224" spans="3:16" x14ac:dyDescent="0.25">
      <c r="C1224" s="7"/>
      <c r="K1224" s="65"/>
      <c r="L1224" s="65"/>
      <c r="M1224" s="65"/>
      <c r="N1224" s="65"/>
      <c r="O1224" s="65"/>
      <c r="P1224" s="65"/>
    </row>
    <row r="1225" spans="3:16" x14ac:dyDescent="0.25">
      <c r="C1225" s="7"/>
      <c r="K1225" s="65"/>
      <c r="L1225" s="65"/>
      <c r="M1225" s="65"/>
      <c r="N1225" s="65"/>
      <c r="O1225" s="65"/>
      <c r="P1225" s="65"/>
    </row>
    <row r="1226" spans="3:16" x14ac:dyDescent="0.25">
      <c r="C1226" s="7"/>
      <c r="K1226" s="65"/>
      <c r="L1226" s="65"/>
      <c r="M1226" s="65"/>
      <c r="N1226" s="65"/>
      <c r="O1226" s="65"/>
      <c r="P1226" s="65"/>
    </row>
    <row r="1227" spans="3:16" x14ac:dyDescent="0.25">
      <c r="C1227" s="7"/>
      <c r="K1227" s="65"/>
      <c r="L1227" s="65"/>
      <c r="M1227" s="65"/>
      <c r="N1227" s="65"/>
      <c r="O1227" s="65"/>
      <c r="P1227" s="65"/>
    </row>
    <row r="1228" spans="3:16" x14ac:dyDescent="0.25">
      <c r="C1228" s="7"/>
      <c r="K1228" s="65"/>
      <c r="L1228" s="65"/>
      <c r="M1228" s="65"/>
      <c r="N1228" s="65"/>
      <c r="O1228" s="65"/>
      <c r="P1228" s="65"/>
    </row>
    <row r="1229" spans="3:16" x14ac:dyDescent="0.25">
      <c r="C1229" s="7"/>
      <c r="K1229" s="65"/>
      <c r="L1229" s="65"/>
      <c r="M1229" s="65"/>
      <c r="N1229" s="65"/>
      <c r="O1229" s="65"/>
      <c r="P1229" s="65"/>
    </row>
    <row r="1230" spans="3:16" x14ac:dyDescent="0.25">
      <c r="C1230" s="7"/>
      <c r="K1230" s="65"/>
      <c r="L1230" s="65"/>
      <c r="M1230" s="65"/>
      <c r="N1230" s="65"/>
      <c r="O1230" s="65"/>
      <c r="P1230" s="65"/>
    </row>
    <row r="1231" spans="3:16" x14ac:dyDescent="0.25">
      <c r="C1231" s="7"/>
      <c r="K1231" s="65"/>
      <c r="L1231" s="65"/>
      <c r="M1231" s="65"/>
      <c r="N1231" s="65"/>
      <c r="O1231" s="65"/>
      <c r="P1231" s="65"/>
    </row>
    <row r="1232" spans="3:16" x14ac:dyDescent="0.25">
      <c r="C1232" s="7"/>
      <c r="K1232" s="65"/>
      <c r="L1232" s="65"/>
      <c r="M1232" s="65"/>
      <c r="N1232" s="65"/>
      <c r="O1232" s="65"/>
      <c r="P1232" s="65"/>
    </row>
    <row r="1233" spans="3:16" x14ac:dyDescent="0.25">
      <c r="C1233" s="7"/>
      <c r="K1233" s="65"/>
      <c r="L1233" s="65"/>
      <c r="M1233" s="65"/>
      <c r="N1233" s="65"/>
      <c r="O1233" s="65"/>
      <c r="P1233" s="65"/>
    </row>
    <row r="1234" spans="3:16" x14ac:dyDescent="0.25">
      <c r="C1234" s="7"/>
      <c r="K1234" s="65"/>
      <c r="L1234" s="65"/>
      <c r="M1234" s="65"/>
      <c r="N1234" s="65"/>
      <c r="O1234" s="65"/>
      <c r="P1234" s="65"/>
    </row>
    <row r="1235" spans="3:16" x14ac:dyDescent="0.25">
      <c r="C1235" s="7"/>
      <c r="K1235" s="65"/>
      <c r="L1235" s="65"/>
      <c r="M1235" s="65"/>
      <c r="N1235" s="65"/>
      <c r="O1235" s="65"/>
      <c r="P1235" s="65"/>
    </row>
    <row r="1236" spans="3:16" x14ac:dyDescent="0.25">
      <c r="C1236" s="7"/>
      <c r="K1236" s="65"/>
      <c r="L1236" s="65"/>
      <c r="M1236" s="65"/>
      <c r="N1236" s="65"/>
      <c r="O1236" s="65"/>
      <c r="P1236" s="65"/>
    </row>
    <row r="1237" spans="3:16" x14ac:dyDescent="0.25">
      <c r="C1237" s="7"/>
      <c r="K1237" s="65"/>
      <c r="L1237" s="65"/>
      <c r="M1237" s="65"/>
      <c r="N1237" s="65"/>
      <c r="O1237" s="65"/>
      <c r="P1237" s="65"/>
    </row>
    <row r="1238" spans="3:16" x14ac:dyDescent="0.25">
      <c r="C1238" s="7"/>
      <c r="K1238" s="65"/>
      <c r="L1238" s="65"/>
      <c r="M1238" s="65"/>
      <c r="N1238" s="65"/>
      <c r="O1238" s="65"/>
      <c r="P1238" s="65"/>
    </row>
    <row r="1239" spans="3:16" x14ac:dyDescent="0.25">
      <c r="C1239" s="7"/>
      <c r="K1239" s="65"/>
      <c r="L1239" s="65"/>
      <c r="M1239" s="65"/>
      <c r="N1239" s="65"/>
      <c r="O1239" s="65"/>
      <c r="P1239" s="65"/>
    </row>
    <row r="1240" spans="3:16" x14ac:dyDescent="0.25">
      <c r="C1240" s="7"/>
      <c r="K1240" s="65"/>
      <c r="L1240" s="65"/>
      <c r="M1240" s="65"/>
      <c r="N1240" s="65"/>
      <c r="O1240" s="65"/>
      <c r="P1240" s="65"/>
    </row>
    <row r="1241" spans="3:16" x14ac:dyDescent="0.25">
      <c r="C1241" s="7"/>
      <c r="K1241" s="65"/>
      <c r="L1241" s="65"/>
      <c r="M1241" s="65"/>
      <c r="N1241" s="65"/>
      <c r="O1241" s="65"/>
      <c r="P1241" s="65"/>
    </row>
    <row r="1242" spans="3:16" x14ac:dyDescent="0.25">
      <c r="C1242" s="7"/>
      <c r="K1242" s="65"/>
      <c r="L1242" s="65"/>
      <c r="M1242" s="65"/>
      <c r="N1242" s="65"/>
      <c r="O1242" s="65"/>
      <c r="P1242" s="65"/>
    </row>
    <row r="1243" spans="3:16" x14ac:dyDescent="0.25">
      <c r="C1243" s="7"/>
      <c r="K1243" s="65"/>
      <c r="L1243" s="65"/>
      <c r="M1243" s="65"/>
      <c r="N1243" s="65"/>
      <c r="O1243" s="65"/>
      <c r="P1243" s="65"/>
    </row>
    <row r="1244" spans="3:16" x14ac:dyDescent="0.25">
      <c r="C1244" s="7"/>
      <c r="K1244" s="65"/>
      <c r="L1244" s="65"/>
      <c r="M1244" s="65"/>
      <c r="N1244" s="65"/>
      <c r="O1244" s="65"/>
      <c r="P1244" s="65"/>
    </row>
    <row r="1245" spans="3:16" x14ac:dyDescent="0.25">
      <c r="C1245" s="7"/>
      <c r="K1245" s="65"/>
      <c r="L1245" s="65"/>
      <c r="M1245" s="65"/>
      <c r="N1245" s="65"/>
      <c r="O1245" s="65"/>
      <c r="P1245" s="65"/>
    </row>
    <row r="1246" spans="3:16" x14ac:dyDescent="0.25">
      <c r="C1246" s="7"/>
      <c r="K1246" s="65"/>
      <c r="L1246" s="65"/>
      <c r="M1246" s="65"/>
      <c r="N1246" s="65"/>
      <c r="O1246" s="65"/>
      <c r="P1246" s="65"/>
    </row>
    <row r="1247" spans="3:16" x14ac:dyDescent="0.25">
      <c r="C1247" s="7"/>
      <c r="K1247" s="65"/>
      <c r="L1247" s="65"/>
      <c r="M1247" s="65"/>
      <c r="N1247" s="65"/>
      <c r="O1247" s="65"/>
      <c r="P1247" s="65"/>
    </row>
    <row r="1248" spans="3:16" x14ac:dyDescent="0.25">
      <c r="C1248" s="7"/>
      <c r="K1248" s="65"/>
      <c r="L1248" s="65"/>
      <c r="M1248" s="65"/>
      <c r="N1248" s="65"/>
      <c r="O1248" s="65"/>
      <c r="P1248" s="65"/>
    </row>
    <row r="1249" spans="3:16" x14ac:dyDescent="0.25">
      <c r="C1249" s="7"/>
      <c r="K1249" s="65"/>
      <c r="L1249" s="65"/>
      <c r="M1249" s="65"/>
      <c r="N1249" s="65"/>
      <c r="O1249" s="65"/>
      <c r="P1249" s="65"/>
    </row>
    <row r="1250" spans="3:16" x14ac:dyDescent="0.25">
      <c r="C1250" s="7"/>
      <c r="K1250" s="65"/>
      <c r="L1250" s="65"/>
      <c r="M1250" s="65"/>
      <c r="N1250" s="65"/>
      <c r="O1250" s="65"/>
      <c r="P1250" s="65"/>
    </row>
    <row r="1251" spans="3:16" x14ac:dyDescent="0.25">
      <c r="C1251" s="7"/>
      <c r="K1251" s="65"/>
      <c r="L1251" s="65"/>
      <c r="M1251" s="65"/>
      <c r="N1251" s="65"/>
      <c r="O1251" s="65"/>
      <c r="P1251" s="65"/>
    </row>
    <row r="1252" spans="3:16" x14ac:dyDescent="0.25">
      <c r="C1252" s="7"/>
      <c r="K1252" s="65"/>
      <c r="L1252" s="65"/>
      <c r="M1252" s="65"/>
      <c r="N1252" s="65"/>
      <c r="O1252" s="65"/>
      <c r="P1252" s="65"/>
    </row>
    <row r="1253" spans="3:16" x14ac:dyDescent="0.25">
      <c r="C1253" s="7"/>
      <c r="K1253" s="65"/>
      <c r="L1253" s="65"/>
      <c r="M1253" s="65"/>
      <c r="N1253" s="65"/>
      <c r="O1253" s="65"/>
      <c r="P1253" s="65"/>
    </row>
    <row r="1254" spans="3:16" x14ac:dyDescent="0.25">
      <c r="C1254" s="7"/>
      <c r="K1254" s="65"/>
      <c r="L1254" s="65"/>
      <c r="M1254" s="65"/>
      <c r="N1254" s="65"/>
      <c r="O1254" s="65"/>
      <c r="P1254" s="65"/>
    </row>
    <row r="1255" spans="3:16" x14ac:dyDescent="0.25">
      <c r="C1255" s="7"/>
      <c r="K1255" s="65"/>
      <c r="L1255" s="65"/>
      <c r="M1255" s="65"/>
      <c r="N1255" s="65"/>
      <c r="O1255" s="65"/>
      <c r="P1255" s="65"/>
    </row>
    <row r="1256" spans="3:16" x14ac:dyDescent="0.25">
      <c r="C1256" s="7"/>
      <c r="K1256" s="65"/>
      <c r="L1256" s="65"/>
      <c r="M1256" s="65"/>
      <c r="N1256" s="65"/>
      <c r="O1256" s="65"/>
      <c r="P1256" s="65"/>
    </row>
    <row r="1257" spans="3:16" x14ac:dyDescent="0.25">
      <c r="C1257" s="7"/>
      <c r="K1257" s="65"/>
      <c r="L1257" s="65"/>
      <c r="M1257" s="65"/>
      <c r="N1257" s="65"/>
      <c r="O1257" s="65"/>
      <c r="P1257" s="65"/>
    </row>
    <row r="1258" spans="3:16" x14ac:dyDescent="0.25">
      <c r="C1258" s="7"/>
      <c r="K1258" s="65"/>
      <c r="L1258" s="65"/>
      <c r="M1258" s="65"/>
      <c r="N1258" s="65"/>
      <c r="O1258" s="65"/>
      <c r="P1258" s="65"/>
    </row>
    <row r="1259" spans="3:16" x14ac:dyDescent="0.25">
      <c r="C1259" s="7"/>
      <c r="K1259" s="65"/>
      <c r="L1259" s="65"/>
      <c r="M1259" s="65"/>
      <c r="N1259" s="65"/>
      <c r="O1259" s="65"/>
      <c r="P1259" s="65"/>
    </row>
    <row r="1260" spans="3:16" x14ac:dyDescent="0.25">
      <c r="C1260" s="7"/>
      <c r="K1260" s="65"/>
      <c r="L1260" s="65"/>
      <c r="M1260" s="65"/>
      <c r="N1260" s="65"/>
      <c r="O1260" s="65"/>
      <c r="P1260" s="65"/>
    </row>
    <row r="1261" spans="3:16" x14ac:dyDescent="0.25">
      <c r="C1261" s="7"/>
      <c r="K1261" s="65"/>
      <c r="L1261" s="65"/>
      <c r="M1261" s="65"/>
      <c r="N1261" s="65"/>
      <c r="O1261" s="65"/>
      <c r="P1261" s="65"/>
    </row>
    <row r="1262" spans="3:16" x14ac:dyDescent="0.25">
      <c r="C1262" s="7"/>
      <c r="K1262" s="65"/>
      <c r="L1262" s="65"/>
      <c r="M1262" s="65"/>
      <c r="N1262" s="65"/>
      <c r="O1262" s="65"/>
      <c r="P1262" s="65"/>
    </row>
    <row r="1263" spans="3:16" x14ac:dyDescent="0.25">
      <c r="C1263" s="7"/>
      <c r="K1263" s="65"/>
      <c r="L1263" s="65"/>
      <c r="M1263" s="65"/>
      <c r="N1263" s="65"/>
      <c r="O1263" s="65"/>
      <c r="P1263" s="65"/>
    </row>
    <row r="1264" spans="3:16" x14ac:dyDescent="0.25">
      <c r="C1264" s="7"/>
      <c r="K1264" s="65"/>
      <c r="L1264" s="65"/>
      <c r="M1264" s="65"/>
      <c r="N1264" s="65"/>
      <c r="O1264" s="65"/>
      <c r="P1264" s="65"/>
    </row>
    <row r="1265" spans="3:16" x14ac:dyDescent="0.25">
      <c r="C1265" s="7"/>
      <c r="K1265" s="65"/>
      <c r="L1265" s="65"/>
      <c r="M1265" s="65"/>
      <c r="N1265" s="65"/>
      <c r="O1265" s="65"/>
      <c r="P1265" s="65"/>
    </row>
    <row r="1266" spans="3:16" x14ac:dyDescent="0.25">
      <c r="C1266" s="7"/>
      <c r="K1266" s="65"/>
      <c r="L1266" s="65"/>
      <c r="M1266" s="65"/>
      <c r="N1266" s="65"/>
      <c r="O1266" s="65"/>
      <c r="P1266" s="65"/>
    </row>
    <row r="1267" spans="3:16" x14ac:dyDescent="0.25">
      <c r="C1267" s="7"/>
      <c r="K1267" s="65"/>
      <c r="L1267" s="65"/>
      <c r="M1267" s="65"/>
      <c r="N1267" s="65"/>
      <c r="O1267" s="65"/>
      <c r="P1267" s="65"/>
    </row>
    <row r="1268" spans="3:16" x14ac:dyDescent="0.25">
      <c r="C1268" s="7"/>
      <c r="K1268" s="65"/>
      <c r="L1268" s="65"/>
      <c r="M1268" s="65"/>
      <c r="N1268" s="65"/>
      <c r="O1268" s="65"/>
      <c r="P1268" s="65"/>
    </row>
    <row r="1269" spans="3:16" x14ac:dyDescent="0.25">
      <c r="C1269" s="7"/>
      <c r="K1269" s="65"/>
      <c r="L1269" s="65"/>
      <c r="M1269" s="65"/>
      <c r="N1269" s="65"/>
      <c r="O1269" s="65"/>
      <c r="P1269" s="65"/>
    </row>
    <row r="1270" spans="3:16" x14ac:dyDescent="0.25">
      <c r="C1270" s="7"/>
      <c r="K1270" s="65"/>
      <c r="L1270" s="65"/>
      <c r="M1270" s="65"/>
      <c r="N1270" s="65"/>
      <c r="O1270" s="65"/>
      <c r="P1270" s="65"/>
    </row>
    <row r="1271" spans="3:16" x14ac:dyDescent="0.25">
      <c r="C1271" s="7"/>
      <c r="K1271" s="65"/>
      <c r="L1271" s="65"/>
      <c r="M1271" s="65"/>
      <c r="N1271" s="65"/>
      <c r="O1271" s="65"/>
      <c r="P1271" s="65"/>
    </row>
    <row r="1272" spans="3:16" x14ac:dyDescent="0.25">
      <c r="C1272" s="7"/>
      <c r="K1272" s="65"/>
      <c r="L1272" s="65"/>
      <c r="M1272" s="65"/>
      <c r="N1272" s="65"/>
      <c r="O1272" s="65"/>
      <c r="P1272" s="65"/>
    </row>
    <row r="1273" spans="3:16" x14ac:dyDescent="0.25">
      <c r="C1273" s="7"/>
      <c r="K1273" s="65"/>
      <c r="L1273" s="65"/>
      <c r="M1273" s="65"/>
      <c r="N1273" s="65"/>
      <c r="O1273" s="65"/>
      <c r="P1273" s="65"/>
    </row>
    <row r="1274" spans="3:16" x14ac:dyDescent="0.25">
      <c r="C1274" s="7"/>
      <c r="K1274" s="65"/>
      <c r="L1274" s="65"/>
      <c r="M1274" s="65"/>
      <c r="N1274" s="65"/>
      <c r="O1274" s="65"/>
      <c r="P1274" s="65"/>
    </row>
    <row r="1275" spans="3:16" x14ac:dyDescent="0.25">
      <c r="C1275" s="7"/>
      <c r="K1275" s="65"/>
      <c r="L1275" s="65"/>
      <c r="M1275" s="65"/>
      <c r="N1275" s="65"/>
      <c r="O1275" s="65"/>
      <c r="P1275" s="65"/>
    </row>
    <row r="1276" spans="3:16" x14ac:dyDescent="0.25">
      <c r="C1276" s="7"/>
      <c r="K1276" s="65"/>
      <c r="L1276" s="65"/>
      <c r="M1276" s="65"/>
      <c r="N1276" s="65"/>
      <c r="O1276" s="65"/>
      <c r="P1276" s="65"/>
    </row>
    <row r="1277" spans="3:16" x14ac:dyDescent="0.25">
      <c r="C1277" s="7"/>
      <c r="K1277" s="65"/>
      <c r="L1277" s="65"/>
      <c r="M1277" s="65"/>
      <c r="N1277" s="65"/>
      <c r="O1277" s="65"/>
      <c r="P1277" s="65"/>
    </row>
    <row r="1278" spans="3:16" x14ac:dyDescent="0.25">
      <c r="C1278" s="7"/>
      <c r="K1278" s="65"/>
      <c r="L1278" s="65"/>
      <c r="M1278" s="65"/>
      <c r="N1278" s="65"/>
      <c r="O1278" s="65"/>
      <c r="P1278" s="65"/>
    </row>
    <row r="1279" spans="3:16" x14ac:dyDescent="0.25">
      <c r="C1279" s="7"/>
      <c r="K1279" s="65"/>
      <c r="L1279" s="65"/>
      <c r="M1279" s="65"/>
      <c r="N1279" s="65"/>
      <c r="O1279" s="65"/>
      <c r="P1279" s="65"/>
    </row>
    <row r="1280" spans="3:16" x14ac:dyDescent="0.25">
      <c r="C1280" s="7"/>
      <c r="K1280" s="65"/>
      <c r="L1280" s="65"/>
      <c r="M1280" s="65"/>
      <c r="N1280" s="65"/>
      <c r="O1280" s="65"/>
      <c r="P1280" s="65"/>
    </row>
    <row r="1281" spans="3:16" x14ac:dyDescent="0.25">
      <c r="C1281" s="7"/>
      <c r="K1281" s="65"/>
      <c r="L1281" s="65"/>
      <c r="M1281" s="65"/>
      <c r="N1281" s="65"/>
      <c r="O1281" s="65"/>
      <c r="P1281" s="65"/>
    </row>
    <row r="1282" spans="3:16" x14ac:dyDescent="0.25">
      <c r="C1282" s="7"/>
      <c r="K1282" s="65"/>
      <c r="L1282" s="65"/>
      <c r="M1282" s="65"/>
      <c r="N1282" s="65"/>
      <c r="O1282" s="65"/>
      <c r="P1282" s="65"/>
    </row>
    <row r="1283" spans="3:16" x14ac:dyDescent="0.25">
      <c r="C1283" s="7"/>
      <c r="K1283" s="65"/>
      <c r="L1283" s="65"/>
      <c r="M1283" s="65"/>
      <c r="N1283" s="65"/>
      <c r="O1283" s="65"/>
      <c r="P1283" s="65"/>
    </row>
    <row r="1284" spans="3:16" x14ac:dyDescent="0.25">
      <c r="C1284" s="7"/>
      <c r="K1284" s="65"/>
      <c r="L1284" s="65"/>
      <c r="M1284" s="65"/>
      <c r="N1284" s="65"/>
      <c r="O1284" s="65"/>
      <c r="P1284" s="65"/>
    </row>
    <row r="1285" spans="3:16" x14ac:dyDescent="0.25">
      <c r="C1285" s="7"/>
      <c r="K1285" s="65"/>
      <c r="L1285" s="65"/>
      <c r="M1285" s="65"/>
      <c r="N1285" s="65"/>
      <c r="O1285" s="65"/>
      <c r="P1285" s="65"/>
    </row>
    <row r="1286" spans="3:16" x14ac:dyDescent="0.25">
      <c r="C1286" s="7"/>
      <c r="K1286" s="65"/>
      <c r="L1286" s="65"/>
      <c r="M1286" s="65"/>
      <c r="N1286" s="65"/>
      <c r="O1286" s="65"/>
      <c r="P1286" s="65"/>
    </row>
    <row r="1287" spans="3:16" x14ac:dyDescent="0.25">
      <c r="C1287" s="7"/>
      <c r="K1287" s="65"/>
      <c r="L1287" s="65"/>
      <c r="M1287" s="65"/>
      <c r="N1287" s="65"/>
      <c r="O1287" s="65"/>
      <c r="P1287" s="65"/>
    </row>
    <row r="1288" spans="3:16" x14ac:dyDescent="0.25">
      <c r="C1288" s="7"/>
      <c r="K1288" s="65"/>
      <c r="L1288" s="65"/>
      <c r="M1288" s="65"/>
      <c r="N1288" s="65"/>
      <c r="O1288" s="65"/>
      <c r="P1288" s="65"/>
    </row>
    <row r="1289" spans="3:16" x14ac:dyDescent="0.25">
      <c r="C1289" s="7"/>
      <c r="K1289" s="65"/>
      <c r="L1289" s="65"/>
      <c r="M1289" s="65"/>
      <c r="N1289" s="65"/>
      <c r="O1289" s="65"/>
      <c r="P1289" s="65"/>
    </row>
    <row r="1290" spans="3:16" x14ac:dyDescent="0.25">
      <c r="C1290" s="7"/>
      <c r="K1290" s="65"/>
      <c r="L1290" s="65"/>
      <c r="M1290" s="65"/>
      <c r="N1290" s="65"/>
      <c r="O1290" s="65"/>
      <c r="P1290" s="65"/>
    </row>
    <row r="1291" spans="3:16" x14ac:dyDescent="0.25">
      <c r="C1291" s="7"/>
      <c r="K1291" s="65"/>
      <c r="L1291" s="65"/>
      <c r="M1291" s="65"/>
      <c r="N1291" s="65"/>
      <c r="O1291" s="65"/>
      <c r="P1291" s="65"/>
    </row>
    <row r="1292" spans="3:16" x14ac:dyDescent="0.25">
      <c r="C1292" s="7"/>
      <c r="K1292" s="65"/>
      <c r="L1292" s="65"/>
      <c r="M1292" s="65"/>
      <c r="N1292" s="65"/>
      <c r="O1292" s="65"/>
      <c r="P1292" s="65"/>
    </row>
    <row r="1293" spans="3:16" x14ac:dyDescent="0.25">
      <c r="C1293" s="7"/>
      <c r="K1293" s="65"/>
      <c r="L1293" s="65"/>
      <c r="M1293" s="65"/>
      <c r="N1293" s="65"/>
      <c r="O1293" s="65"/>
      <c r="P1293" s="65"/>
    </row>
    <row r="1294" spans="3:16" x14ac:dyDescent="0.25">
      <c r="C1294" s="7"/>
      <c r="K1294" s="65"/>
      <c r="L1294" s="65"/>
      <c r="M1294" s="65"/>
      <c r="N1294" s="65"/>
      <c r="O1294" s="65"/>
      <c r="P1294" s="65"/>
    </row>
    <row r="1295" spans="3:16" x14ac:dyDescent="0.25">
      <c r="C1295" s="7"/>
      <c r="K1295" s="65"/>
      <c r="L1295" s="65"/>
      <c r="M1295" s="65"/>
      <c r="N1295" s="65"/>
      <c r="O1295" s="65"/>
      <c r="P1295" s="65"/>
    </row>
    <row r="1296" spans="3:16" x14ac:dyDescent="0.25">
      <c r="C1296" s="7"/>
      <c r="K1296" s="65"/>
      <c r="L1296" s="65"/>
      <c r="M1296" s="65"/>
      <c r="N1296" s="65"/>
      <c r="O1296" s="65"/>
      <c r="P1296" s="65"/>
    </row>
    <row r="1297" spans="3:16" x14ac:dyDescent="0.25">
      <c r="C1297" s="7"/>
      <c r="K1297" s="65"/>
      <c r="L1297" s="65"/>
      <c r="M1297" s="65"/>
      <c r="N1297" s="65"/>
      <c r="O1297" s="65"/>
      <c r="P1297" s="65"/>
    </row>
    <row r="1298" spans="3:16" x14ac:dyDescent="0.25">
      <c r="C1298" s="7"/>
      <c r="K1298" s="65"/>
      <c r="L1298" s="65"/>
      <c r="M1298" s="65"/>
      <c r="N1298" s="65"/>
      <c r="O1298" s="65"/>
      <c r="P1298" s="65"/>
    </row>
    <row r="1299" spans="3:16" x14ac:dyDescent="0.25">
      <c r="C1299" s="7"/>
      <c r="K1299" s="65"/>
      <c r="L1299" s="65"/>
      <c r="M1299" s="65"/>
      <c r="N1299" s="65"/>
      <c r="O1299" s="65"/>
      <c r="P1299" s="65"/>
    </row>
    <row r="1300" spans="3:16" x14ac:dyDescent="0.25">
      <c r="C1300" s="7"/>
      <c r="K1300" s="65"/>
      <c r="L1300" s="65"/>
      <c r="M1300" s="65"/>
      <c r="N1300" s="65"/>
      <c r="O1300" s="65"/>
      <c r="P1300" s="65"/>
    </row>
    <row r="1301" spans="3:16" x14ac:dyDescent="0.25">
      <c r="C1301" s="7"/>
      <c r="K1301" s="65"/>
      <c r="L1301" s="65"/>
      <c r="M1301" s="65"/>
      <c r="N1301" s="65"/>
      <c r="O1301" s="65"/>
      <c r="P1301" s="65"/>
    </row>
    <row r="1302" spans="3:16" x14ac:dyDescent="0.25">
      <c r="C1302" s="7"/>
      <c r="K1302" s="65"/>
      <c r="L1302" s="65"/>
      <c r="M1302" s="65"/>
      <c r="N1302" s="65"/>
      <c r="O1302" s="65"/>
      <c r="P1302" s="65"/>
    </row>
    <row r="1303" spans="3:16" x14ac:dyDescent="0.25">
      <c r="C1303" s="7"/>
      <c r="K1303" s="65"/>
      <c r="L1303" s="65"/>
      <c r="M1303" s="65"/>
      <c r="N1303" s="65"/>
      <c r="O1303" s="65"/>
      <c r="P1303" s="65"/>
    </row>
    <row r="1304" spans="3:16" x14ac:dyDescent="0.25">
      <c r="C1304" s="7"/>
      <c r="K1304" s="65"/>
      <c r="L1304" s="65"/>
      <c r="M1304" s="65"/>
      <c r="N1304" s="65"/>
      <c r="O1304" s="65"/>
      <c r="P1304" s="65"/>
    </row>
    <row r="1305" spans="3:16" x14ac:dyDescent="0.25">
      <c r="C1305" s="7"/>
      <c r="K1305" s="65"/>
      <c r="L1305" s="65"/>
      <c r="M1305" s="65"/>
      <c r="N1305" s="65"/>
      <c r="O1305" s="65"/>
      <c r="P1305" s="65"/>
    </row>
    <row r="1306" spans="3:16" x14ac:dyDescent="0.25">
      <c r="C1306" s="7"/>
      <c r="K1306" s="65"/>
      <c r="L1306" s="65"/>
      <c r="M1306" s="65"/>
      <c r="N1306" s="65"/>
      <c r="O1306" s="65"/>
      <c r="P1306" s="65"/>
    </row>
    <row r="1307" spans="3:16" x14ac:dyDescent="0.25">
      <c r="C1307" s="7"/>
      <c r="K1307" s="65"/>
      <c r="L1307" s="65"/>
      <c r="M1307" s="65"/>
      <c r="N1307" s="65"/>
      <c r="O1307" s="65"/>
      <c r="P1307" s="65"/>
    </row>
    <row r="1308" spans="3:16" x14ac:dyDescent="0.25">
      <c r="C1308" s="7"/>
      <c r="K1308" s="65"/>
      <c r="L1308" s="65"/>
      <c r="M1308" s="65"/>
      <c r="N1308" s="65"/>
      <c r="O1308" s="65"/>
      <c r="P1308" s="65"/>
    </row>
    <row r="1309" spans="3:16" x14ac:dyDescent="0.25">
      <c r="C1309" s="7"/>
      <c r="K1309" s="65"/>
      <c r="L1309" s="65"/>
      <c r="M1309" s="65"/>
      <c r="N1309" s="65"/>
      <c r="O1309" s="65"/>
      <c r="P1309" s="65"/>
    </row>
    <row r="1310" spans="3:16" x14ac:dyDescent="0.25">
      <c r="C1310" s="7"/>
      <c r="K1310" s="65"/>
      <c r="L1310" s="65"/>
      <c r="M1310" s="65"/>
      <c r="N1310" s="65"/>
      <c r="O1310" s="65"/>
      <c r="P1310" s="65"/>
    </row>
    <row r="1311" spans="3:16" x14ac:dyDescent="0.25">
      <c r="C1311" s="7"/>
      <c r="K1311" s="65"/>
      <c r="L1311" s="65"/>
      <c r="M1311" s="65"/>
      <c r="N1311" s="65"/>
      <c r="O1311" s="65"/>
      <c r="P1311" s="65"/>
    </row>
    <row r="1312" spans="3:16" x14ac:dyDescent="0.25">
      <c r="C1312" s="7"/>
      <c r="K1312" s="65"/>
      <c r="L1312" s="65"/>
      <c r="M1312" s="65"/>
      <c r="N1312" s="65"/>
      <c r="O1312" s="65"/>
      <c r="P1312" s="65"/>
    </row>
    <row r="1313" spans="3:16" x14ac:dyDescent="0.25">
      <c r="C1313" s="7"/>
      <c r="K1313" s="65"/>
      <c r="L1313" s="65"/>
      <c r="M1313" s="65"/>
      <c r="N1313" s="65"/>
      <c r="O1313" s="65"/>
      <c r="P1313" s="65"/>
    </row>
    <row r="1314" spans="3:16" x14ac:dyDescent="0.25">
      <c r="C1314" s="7"/>
      <c r="K1314" s="65"/>
      <c r="L1314" s="65"/>
      <c r="M1314" s="65"/>
      <c r="N1314" s="65"/>
      <c r="O1314" s="65"/>
      <c r="P1314" s="65"/>
    </row>
    <row r="1315" spans="3:16" x14ac:dyDescent="0.25">
      <c r="C1315" s="7"/>
      <c r="K1315" s="65"/>
      <c r="L1315" s="65"/>
      <c r="M1315" s="65"/>
      <c r="N1315" s="65"/>
      <c r="O1315" s="65"/>
      <c r="P1315" s="65"/>
    </row>
    <row r="1316" spans="3:16" x14ac:dyDescent="0.25">
      <c r="C1316" s="7"/>
      <c r="K1316" s="65"/>
      <c r="L1316" s="65"/>
      <c r="M1316" s="65"/>
      <c r="N1316" s="65"/>
      <c r="O1316" s="65"/>
      <c r="P1316" s="65"/>
    </row>
    <row r="1317" spans="3:16" x14ac:dyDescent="0.25">
      <c r="C1317" s="7"/>
      <c r="K1317" s="65"/>
      <c r="L1317" s="65"/>
      <c r="M1317" s="65"/>
      <c r="N1317" s="65"/>
      <c r="O1317" s="65"/>
      <c r="P1317" s="65"/>
    </row>
    <row r="1318" spans="3:16" x14ac:dyDescent="0.25">
      <c r="C1318" s="7"/>
      <c r="K1318" s="65"/>
      <c r="L1318" s="65"/>
      <c r="M1318" s="65"/>
      <c r="N1318" s="65"/>
      <c r="O1318" s="65"/>
      <c r="P1318" s="65"/>
    </row>
    <row r="1319" spans="3:16" x14ac:dyDescent="0.25">
      <c r="C1319" s="7"/>
      <c r="K1319" s="65"/>
      <c r="L1319" s="65"/>
      <c r="M1319" s="65"/>
      <c r="N1319" s="65"/>
      <c r="O1319" s="65"/>
      <c r="P1319" s="65"/>
    </row>
    <row r="1320" spans="3:16" x14ac:dyDescent="0.25">
      <c r="C1320" s="7"/>
      <c r="K1320" s="65"/>
      <c r="L1320" s="65"/>
      <c r="M1320" s="65"/>
      <c r="N1320" s="65"/>
      <c r="O1320" s="65"/>
      <c r="P1320" s="65"/>
    </row>
    <row r="1321" spans="3:16" x14ac:dyDescent="0.25">
      <c r="C1321" s="7"/>
      <c r="K1321" s="65"/>
      <c r="L1321" s="65"/>
      <c r="M1321" s="65"/>
      <c r="N1321" s="65"/>
      <c r="O1321" s="65"/>
      <c r="P1321" s="65"/>
    </row>
    <row r="1322" spans="3:16" x14ac:dyDescent="0.25">
      <c r="C1322" s="7"/>
      <c r="K1322" s="65"/>
      <c r="L1322" s="65"/>
      <c r="M1322" s="65"/>
      <c r="N1322" s="65"/>
      <c r="O1322" s="65"/>
      <c r="P1322" s="65"/>
    </row>
    <row r="1323" spans="3:16" x14ac:dyDescent="0.25">
      <c r="C1323" s="7"/>
      <c r="K1323" s="65"/>
      <c r="L1323" s="65"/>
      <c r="M1323" s="65"/>
      <c r="N1323" s="65"/>
      <c r="O1323" s="65"/>
      <c r="P1323" s="65"/>
    </row>
    <row r="1324" spans="3:16" x14ac:dyDescent="0.25">
      <c r="C1324" s="7"/>
      <c r="K1324" s="65"/>
      <c r="L1324" s="65"/>
      <c r="M1324" s="65"/>
      <c r="N1324" s="65"/>
      <c r="O1324" s="65"/>
      <c r="P1324" s="65"/>
    </row>
    <row r="1325" spans="3:16" x14ac:dyDescent="0.25">
      <c r="C1325" s="7"/>
      <c r="K1325" s="65"/>
      <c r="L1325" s="65"/>
      <c r="M1325" s="65"/>
      <c r="N1325" s="65"/>
      <c r="O1325" s="65"/>
      <c r="P1325" s="65"/>
    </row>
    <row r="1326" spans="3:16" x14ac:dyDescent="0.25">
      <c r="C1326" s="7"/>
      <c r="K1326" s="65"/>
      <c r="L1326" s="65"/>
      <c r="M1326" s="65"/>
      <c r="N1326" s="65"/>
      <c r="O1326" s="65"/>
      <c r="P1326" s="65"/>
    </row>
    <row r="1327" spans="3:16" x14ac:dyDescent="0.25">
      <c r="C1327" s="7"/>
      <c r="K1327" s="65"/>
      <c r="L1327" s="65"/>
      <c r="M1327" s="65"/>
      <c r="N1327" s="65"/>
      <c r="O1327" s="65"/>
      <c r="P1327" s="65"/>
    </row>
    <row r="1328" spans="3:16" x14ac:dyDescent="0.25">
      <c r="C1328" s="7"/>
      <c r="K1328" s="65"/>
      <c r="L1328" s="65"/>
      <c r="M1328" s="65"/>
      <c r="N1328" s="65"/>
      <c r="O1328" s="65"/>
      <c r="P1328" s="65"/>
    </row>
    <row r="1329" spans="3:16" x14ac:dyDescent="0.25">
      <c r="C1329" s="7"/>
      <c r="K1329" s="65"/>
      <c r="L1329" s="65"/>
      <c r="M1329" s="65"/>
      <c r="N1329" s="65"/>
      <c r="O1329" s="65"/>
      <c r="P1329" s="65"/>
    </row>
    <row r="1330" spans="3:16" x14ac:dyDescent="0.25">
      <c r="C1330" s="7"/>
      <c r="K1330" s="65"/>
      <c r="L1330" s="65"/>
      <c r="M1330" s="65"/>
      <c r="N1330" s="65"/>
      <c r="O1330" s="65"/>
      <c r="P1330" s="65"/>
    </row>
    <row r="1331" spans="3:16" x14ac:dyDescent="0.25">
      <c r="C1331" s="7"/>
      <c r="K1331" s="65"/>
      <c r="L1331" s="65"/>
      <c r="M1331" s="65"/>
      <c r="N1331" s="65"/>
      <c r="O1331" s="65"/>
      <c r="P1331" s="65"/>
    </row>
    <row r="1332" spans="3:16" x14ac:dyDescent="0.25">
      <c r="C1332" s="7"/>
      <c r="K1332" s="65"/>
      <c r="L1332" s="65"/>
      <c r="M1332" s="65"/>
      <c r="N1332" s="65"/>
      <c r="O1332" s="65"/>
      <c r="P1332" s="65"/>
    </row>
    <row r="1333" spans="3:16" x14ac:dyDescent="0.25">
      <c r="C1333" s="7"/>
      <c r="K1333" s="65"/>
      <c r="L1333" s="65"/>
      <c r="M1333" s="65"/>
      <c r="N1333" s="65"/>
      <c r="O1333" s="65"/>
      <c r="P1333" s="65"/>
    </row>
    <row r="1334" spans="3:16" x14ac:dyDescent="0.25">
      <c r="C1334" s="7"/>
      <c r="K1334" s="65"/>
      <c r="L1334" s="65"/>
      <c r="M1334" s="65"/>
      <c r="N1334" s="65"/>
      <c r="O1334" s="65"/>
      <c r="P1334" s="65"/>
    </row>
    <row r="1335" spans="3:16" x14ac:dyDescent="0.25">
      <c r="C1335" s="7"/>
      <c r="K1335" s="65"/>
      <c r="L1335" s="65"/>
      <c r="M1335" s="65"/>
      <c r="N1335" s="65"/>
      <c r="O1335" s="65"/>
      <c r="P1335" s="65"/>
    </row>
    <row r="1336" spans="3:16" x14ac:dyDescent="0.25">
      <c r="C1336" s="7"/>
      <c r="K1336" s="65"/>
      <c r="L1336" s="65"/>
      <c r="M1336" s="65"/>
      <c r="N1336" s="65"/>
      <c r="O1336" s="65"/>
      <c r="P1336" s="65"/>
    </row>
    <row r="1337" spans="3:16" x14ac:dyDescent="0.25">
      <c r="C1337" s="7"/>
      <c r="K1337" s="65"/>
      <c r="L1337" s="65"/>
      <c r="M1337" s="65"/>
      <c r="N1337" s="65"/>
      <c r="O1337" s="65"/>
      <c r="P1337" s="65"/>
    </row>
    <row r="1338" spans="3:16" x14ac:dyDescent="0.25">
      <c r="C1338" s="7"/>
      <c r="K1338" s="65"/>
      <c r="L1338" s="65"/>
      <c r="M1338" s="65"/>
      <c r="N1338" s="65"/>
      <c r="O1338" s="65"/>
      <c r="P1338" s="65"/>
    </row>
    <row r="1339" spans="3:16" x14ac:dyDescent="0.25">
      <c r="C1339" s="7"/>
      <c r="K1339" s="65"/>
      <c r="L1339" s="65"/>
      <c r="M1339" s="65"/>
      <c r="N1339" s="65"/>
      <c r="O1339" s="65"/>
      <c r="P1339" s="65"/>
    </row>
    <row r="1340" spans="3:16" x14ac:dyDescent="0.25">
      <c r="C1340" s="7"/>
      <c r="K1340" s="65"/>
      <c r="L1340" s="65"/>
      <c r="M1340" s="65"/>
      <c r="N1340" s="65"/>
      <c r="O1340" s="65"/>
      <c r="P1340" s="65"/>
    </row>
    <row r="1341" spans="3:16" x14ac:dyDescent="0.25">
      <c r="C1341" s="7"/>
      <c r="K1341" s="65"/>
      <c r="L1341" s="65"/>
      <c r="M1341" s="65"/>
      <c r="N1341" s="65"/>
      <c r="O1341" s="65"/>
      <c r="P1341" s="65"/>
    </row>
    <row r="1342" spans="3:16" x14ac:dyDescent="0.25">
      <c r="C1342" s="7"/>
      <c r="K1342" s="65"/>
      <c r="L1342" s="65"/>
      <c r="M1342" s="65"/>
      <c r="N1342" s="65"/>
      <c r="O1342" s="65"/>
      <c r="P1342" s="65"/>
    </row>
    <row r="1343" spans="3:16" x14ac:dyDescent="0.25">
      <c r="C1343" s="7"/>
      <c r="K1343" s="65"/>
      <c r="L1343" s="65"/>
      <c r="M1343" s="65"/>
      <c r="N1343" s="65"/>
      <c r="O1343" s="65"/>
      <c r="P1343" s="65"/>
    </row>
    <row r="1344" spans="3:16" x14ac:dyDescent="0.25">
      <c r="C1344" s="7"/>
      <c r="K1344" s="65"/>
      <c r="L1344" s="65"/>
      <c r="M1344" s="65"/>
      <c r="N1344" s="65"/>
      <c r="O1344" s="65"/>
      <c r="P1344" s="65"/>
    </row>
    <row r="1345" spans="3:16" x14ac:dyDescent="0.25">
      <c r="C1345" s="7"/>
      <c r="K1345" s="65"/>
      <c r="L1345" s="65"/>
      <c r="M1345" s="65"/>
      <c r="N1345" s="65"/>
      <c r="O1345" s="65"/>
      <c r="P1345" s="65"/>
    </row>
    <row r="1346" spans="3:16" x14ac:dyDescent="0.25">
      <c r="C1346" s="7"/>
      <c r="K1346" s="65"/>
      <c r="L1346" s="65"/>
      <c r="M1346" s="65"/>
      <c r="N1346" s="65"/>
      <c r="O1346" s="65"/>
      <c r="P1346" s="65"/>
    </row>
    <row r="1347" spans="3:16" x14ac:dyDescent="0.25">
      <c r="C1347" s="7"/>
      <c r="K1347" s="65"/>
      <c r="L1347" s="65"/>
      <c r="M1347" s="65"/>
      <c r="N1347" s="65"/>
      <c r="O1347" s="65"/>
      <c r="P1347" s="65"/>
    </row>
    <row r="1348" spans="3:16" x14ac:dyDescent="0.25">
      <c r="C1348" s="7"/>
      <c r="K1348" s="65"/>
      <c r="L1348" s="65"/>
      <c r="M1348" s="65"/>
      <c r="N1348" s="65"/>
      <c r="O1348" s="65"/>
      <c r="P1348" s="65"/>
    </row>
    <row r="1349" spans="3:16" x14ac:dyDescent="0.25">
      <c r="C1349" s="7"/>
      <c r="K1349" s="65"/>
      <c r="L1349" s="65"/>
      <c r="M1349" s="65"/>
      <c r="N1349" s="65"/>
      <c r="O1349" s="65"/>
      <c r="P1349" s="65"/>
    </row>
    <row r="1350" spans="3:16" x14ac:dyDescent="0.25">
      <c r="C1350" s="7"/>
      <c r="K1350" s="65"/>
      <c r="L1350" s="65"/>
      <c r="M1350" s="65"/>
      <c r="N1350" s="65"/>
      <c r="O1350" s="65"/>
      <c r="P1350" s="65"/>
    </row>
    <row r="1351" spans="3:16" x14ac:dyDescent="0.25">
      <c r="C1351" s="7"/>
      <c r="K1351" s="65"/>
      <c r="L1351" s="65"/>
      <c r="M1351" s="65"/>
      <c r="N1351" s="65"/>
      <c r="O1351" s="65"/>
      <c r="P1351" s="65"/>
    </row>
    <row r="1352" spans="3:16" x14ac:dyDescent="0.25">
      <c r="C1352" s="7"/>
      <c r="K1352" s="65"/>
      <c r="L1352" s="65"/>
      <c r="M1352" s="65"/>
      <c r="N1352" s="65"/>
      <c r="O1352" s="65"/>
      <c r="P1352" s="65"/>
    </row>
    <row r="1353" spans="3:16" x14ac:dyDescent="0.25">
      <c r="C1353" s="7"/>
      <c r="K1353" s="65"/>
      <c r="L1353" s="65"/>
      <c r="M1353" s="65"/>
      <c r="N1353" s="65"/>
      <c r="O1353" s="65"/>
      <c r="P1353" s="65"/>
    </row>
    <row r="1354" spans="3:16" x14ac:dyDescent="0.25">
      <c r="C1354" s="7"/>
      <c r="K1354" s="65"/>
      <c r="L1354" s="65"/>
      <c r="M1354" s="65"/>
      <c r="N1354" s="65"/>
      <c r="O1354" s="65"/>
      <c r="P1354" s="65"/>
    </row>
    <row r="1355" spans="3:16" x14ac:dyDescent="0.25">
      <c r="C1355" s="7"/>
      <c r="K1355" s="65"/>
      <c r="L1355" s="65"/>
      <c r="M1355" s="65"/>
      <c r="N1355" s="65"/>
      <c r="O1355" s="65"/>
      <c r="P1355" s="65"/>
    </row>
    <row r="1356" spans="3:16" x14ac:dyDescent="0.25">
      <c r="C1356" s="7"/>
      <c r="K1356" s="65"/>
      <c r="L1356" s="65"/>
      <c r="M1356" s="65"/>
      <c r="N1356" s="65"/>
      <c r="O1356" s="65"/>
      <c r="P1356" s="65"/>
    </row>
    <row r="1357" spans="3:16" x14ac:dyDescent="0.25">
      <c r="C1357" s="7"/>
      <c r="K1357" s="65"/>
      <c r="L1357" s="65"/>
      <c r="M1357" s="65"/>
      <c r="N1357" s="65"/>
      <c r="O1357" s="65"/>
      <c r="P1357" s="65"/>
    </row>
    <row r="1358" spans="3:16" x14ac:dyDescent="0.25">
      <c r="C1358" s="7"/>
      <c r="K1358" s="65"/>
      <c r="L1358" s="65"/>
      <c r="M1358" s="65"/>
      <c r="N1358" s="65"/>
      <c r="O1358" s="65"/>
      <c r="P1358" s="65"/>
    </row>
    <row r="1359" spans="3:16" x14ac:dyDescent="0.25">
      <c r="C1359" s="7"/>
      <c r="K1359" s="65"/>
      <c r="L1359" s="65"/>
      <c r="M1359" s="65"/>
      <c r="N1359" s="65"/>
      <c r="O1359" s="65"/>
      <c r="P1359" s="65"/>
    </row>
    <row r="1360" spans="3:16" x14ac:dyDescent="0.25">
      <c r="C1360" s="7"/>
      <c r="K1360" s="65"/>
      <c r="L1360" s="65"/>
      <c r="M1360" s="65"/>
      <c r="N1360" s="65"/>
      <c r="O1360" s="65"/>
      <c r="P1360" s="65"/>
    </row>
    <row r="1361" spans="3:16" x14ac:dyDescent="0.25">
      <c r="C1361" s="7"/>
      <c r="K1361" s="65"/>
      <c r="L1361" s="65"/>
      <c r="M1361" s="65"/>
      <c r="N1361" s="65"/>
      <c r="O1361" s="65"/>
      <c r="P1361" s="65"/>
    </row>
    <row r="1362" spans="3:16" x14ac:dyDescent="0.25">
      <c r="C1362" s="7"/>
      <c r="K1362" s="65"/>
      <c r="L1362" s="65"/>
      <c r="M1362" s="65"/>
      <c r="N1362" s="65"/>
      <c r="O1362" s="65"/>
      <c r="P1362" s="65"/>
    </row>
    <row r="1363" spans="3:16" x14ac:dyDescent="0.25">
      <c r="C1363" s="7"/>
      <c r="K1363" s="65"/>
      <c r="L1363" s="65"/>
      <c r="M1363" s="65"/>
      <c r="N1363" s="65"/>
      <c r="O1363" s="65"/>
      <c r="P1363" s="65"/>
    </row>
    <row r="1364" spans="3:16" x14ac:dyDescent="0.25">
      <c r="C1364" s="7"/>
      <c r="K1364" s="65"/>
      <c r="L1364" s="65"/>
      <c r="M1364" s="65"/>
      <c r="N1364" s="65"/>
      <c r="O1364" s="65"/>
      <c r="P1364" s="65"/>
    </row>
    <row r="1365" spans="3:16" x14ac:dyDescent="0.25">
      <c r="C1365" s="7"/>
      <c r="K1365" s="65"/>
      <c r="L1365" s="65"/>
      <c r="M1365" s="65"/>
      <c r="N1365" s="65"/>
      <c r="O1365" s="65"/>
      <c r="P1365" s="65"/>
    </row>
    <row r="1366" spans="3:16" x14ac:dyDescent="0.25">
      <c r="C1366" s="7"/>
      <c r="K1366" s="65"/>
      <c r="L1366" s="65"/>
      <c r="M1366" s="65"/>
      <c r="N1366" s="65"/>
      <c r="O1366" s="65"/>
      <c r="P1366" s="65"/>
    </row>
    <row r="1367" spans="3:16" x14ac:dyDescent="0.25">
      <c r="C1367" s="7"/>
      <c r="K1367" s="65"/>
      <c r="L1367" s="65"/>
      <c r="M1367" s="65"/>
      <c r="N1367" s="65"/>
      <c r="O1367" s="65"/>
      <c r="P1367" s="65"/>
    </row>
    <row r="1368" spans="3:16" x14ac:dyDescent="0.25">
      <c r="C1368" s="7"/>
      <c r="K1368" s="65"/>
      <c r="L1368" s="65"/>
      <c r="M1368" s="65"/>
      <c r="N1368" s="65"/>
      <c r="O1368" s="65"/>
      <c r="P1368" s="65"/>
    </row>
    <row r="1369" spans="3:16" x14ac:dyDescent="0.25">
      <c r="C1369" s="7"/>
      <c r="K1369" s="65"/>
      <c r="L1369" s="65"/>
      <c r="M1369" s="65"/>
      <c r="N1369" s="65"/>
      <c r="O1369" s="65"/>
      <c r="P1369" s="65"/>
    </row>
    <row r="1370" spans="3:16" x14ac:dyDescent="0.25">
      <c r="C1370" s="7"/>
      <c r="K1370" s="65"/>
      <c r="L1370" s="65"/>
      <c r="M1370" s="65"/>
      <c r="N1370" s="65"/>
      <c r="O1370" s="65"/>
      <c r="P1370" s="65"/>
    </row>
    <row r="1371" spans="3:16" x14ac:dyDescent="0.25">
      <c r="C1371" s="7"/>
      <c r="K1371" s="65"/>
      <c r="L1371" s="65"/>
      <c r="M1371" s="65"/>
      <c r="N1371" s="65"/>
      <c r="O1371" s="65"/>
      <c r="P1371" s="65"/>
    </row>
    <row r="1372" spans="3:16" x14ac:dyDescent="0.25">
      <c r="C1372" s="7"/>
      <c r="K1372" s="65"/>
      <c r="L1372" s="65"/>
      <c r="M1372" s="65"/>
      <c r="N1372" s="65"/>
      <c r="O1372" s="65"/>
      <c r="P1372" s="65"/>
    </row>
    <row r="1373" spans="3:16" x14ac:dyDescent="0.25">
      <c r="C1373" s="7"/>
      <c r="K1373" s="65"/>
      <c r="L1373" s="65"/>
      <c r="M1373" s="65"/>
      <c r="N1373" s="65"/>
      <c r="O1373" s="65"/>
      <c r="P1373" s="65"/>
    </row>
    <row r="1374" spans="3:16" x14ac:dyDescent="0.25">
      <c r="C1374" s="7"/>
      <c r="K1374" s="65"/>
      <c r="L1374" s="65"/>
      <c r="M1374" s="65"/>
      <c r="N1374" s="65"/>
      <c r="O1374" s="65"/>
      <c r="P1374" s="65"/>
    </row>
    <row r="1375" spans="3:16" x14ac:dyDescent="0.25">
      <c r="C1375" s="7"/>
      <c r="K1375" s="65"/>
      <c r="L1375" s="65"/>
      <c r="M1375" s="65"/>
      <c r="N1375" s="65"/>
      <c r="O1375" s="65"/>
      <c r="P1375" s="65"/>
    </row>
    <row r="1376" spans="3:16" x14ac:dyDescent="0.25">
      <c r="C1376" s="7"/>
      <c r="K1376" s="65"/>
      <c r="L1376" s="65"/>
      <c r="M1376" s="65"/>
      <c r="N1376" s="65"/>
      <c r="O1376" s="65"/>
      <c r="P1376" s="65"/>
    </row>
    <row r="1377" spans="3:16" x14ac:dyDescent="0.25">
      <c r="C1377" s="7"/>
      <c r="K1377" s="65"/>
      <c r="L1377" s="65"/>
      <c r="M1377" s="65"/>
      <c r="N1377" s="65"/>
      <c r="O1377" s="65"/>
      <c r="P1377" s="65"/>
    </row>
    <row r="1378" spans="3:16" x14ac:dyDescent="0.25">
      <c r="C1378" s="7"/>
      <c r="K1378" s="65"/>
      <c r="L1378" s="65"/>
      <c r="M1378" s="65"/>
      <c r="N1378" s="65"/>
      <c r="O1378" s="65"/>
      <c r="P1378" s="65"/>
    </row>
    <row r="1379" spans="3:16" x14ac:dyDescent="0.25">
      <c r="C1379" s="7"/>
      <c r="K1379" s="65"/>
      <c r="L1379" s="65"/>
      <c r="M1379" s="65"/>
      <c r="N1379" s="65"/>
      <c r="O1379" s="65"/>
      <c r="P1379" s="65"/>
    </row>
    <row r="1380" spans="3:16" x14ac:dyDescent="0.25">
      <c r="C1380" s="7"/>
      <c r="K1380" s="65"/>
      <c r="L1380" s="65"/>
      <c r="M1380" s="65"/>
      <c r="N1380" s="65"/>
      <c r="O1380" s="65"/>
      <c r="P1380" s="65"/>
    </row>
    <row r="1381" spans="3:16" x14ac:dyDescent="0.25">
      <c r="C1381" s="7"/>
      <c r="K1381" s="65"/>
      <c r="L1381" s="65"/>
      <c r="M1381" s="65"/>
      <c r="N1381" s="65"/>
      <c r="O1381" s="65"/>
      <c r="P1381" s="65"/>
    </row>
    <row r="1382" spans="3:16" x14ac:dyDescent="0.25">
      <c r="C1382" s="7"/>
      <c r="K1382" s="65"/>
      <c r="L1382" s="65"/>
      <c r="M1382" s="65"/>
      <c r="N1382" s="65"/>
      <c r="O1382" s="65"/>
      <c r="P1382" s="65"/>
    </row>
    <row r="1383" spans="3:16" x14ac:dyDescent="0.25">
      <c r="C1383" s="7"/>
      <c r="K1383" s="65"/>
      <c r="L1383" s="65"/>
      <c r="M1383" s="65"/>
      <c r="N1383" s="65"/>
      <c r="O1383" s="65"/>
      <c r="P1383" s="65"/>
    </row>
    <row r="1384" spans="3:16" x14ac:dyDescent="0.25">
      <c r="C1384" s="7"/>
      <c r="K1384" s="65"/>
      <c r="L1384" s="65"/>
      <c r="M1384" s="65"/>
      <c r="N1384" s="65"/>
      <c r="O1384" s="65"/>
      <c r="P1384" s="65"/>
    </row>
    <row r="1385" spans="3:16" x14ac:dyDescent="0.25">
      <c r="C1385" s="7"/>
      <c r="K1385" s="65"/>
      <c r="L1385" s="65"/>
      <c r="M1385" s="65"/>
      <c r="N1385" s="65"/>
      <c r="O1385" s="65"/>
      <c r="P1385" s="65"/>
    </row>
    <row r="1386" spans="3:16" x14ac:dyDescent="0.25">
      <c r="C1386" s="7"/>
      <c r="K1386" s="65"/>
      <c r="L1386" s="65"/>
      <c r="M1386" s="65"/>
      <c r="N1386" s="65"/>
      <c r="O1386" s="65"/>
      <c r="P1386" s="65"/>
    </row>
    <row r="1387" spans="3:16" x14ac:dyDescent="0.25">
      <c r="C1387" s="7"/>
      <c r="K1387" s="65"/>
      <c r="L1387" s="65"/>
      <c r="M1387" s="65"/>
      <c r="N1387" s="65"/>
      <c r="O1387" s="65"/>
      <c r="P1387" s="65"/>
    </row>
    <row r="1388" spans="3:16" x14ac:dyDescent="0.25">
      <c r="C1388" s="7"/>
      <c r="K1388" s="65"/>
      <c r="L1388" s="65"/>
      <c r="M1388" s="65"/>
      <c r="N1388" s="65"/>
      <c r="O1388" s="65"/>
      <c r="P1388" s="65"/>
    </row>
    <row r="1389" spans="3:16" x14ac:dyDescent="0.25">
      <c r="C1389" s="7"/>
      <c r="K1389" s="65"/>
      <c r="L1389" s="65"/>
      <c r="M1389" s="65"/>
      <c r="N1389" s="65"/>
      <c r="O1389" s="65"/>
      <c r="P1389" s="65"/>
    </row>
    <row r="1390" spans="3:16" x14ac:dyDescent="0.25">
      <c r="C1390" s="7"/>
      <c r="K1390" s="65"/>
      <c r="L1390" s="65"/>
      <c r="M1390" s="65"/>
      <c r="N1390" s="65"/>
      <c r="O1390" s="65"/>
      <c r="P1390" s="65"/>
    </row>
    <row r="1391" spans="3:16" x14ac:dyDescent="0.25">
      <c r="C1391" s="7"/>
      <c r="K1391" s="65"/>
      <c r="L1391" s="65"/>
      <c r="M1391" s="65"/>
      <c r="N1391" s="65"/>
      <c r="O1391" s="65"/>
      <c r="P1391" s="65"/>
    </row>
    <row r="1392" spans="3:16" x14ac:dyDescent="0.25">
      <c r="C1392" s="7"/>
      <c r="K1392" s="65"/>
      <c r="L1392" s="65"/>
      <c r="M1392" s="65"/>
      <c r="N1392" s="65"/>
      <c r="O1392" s="65"/>
      <c r="P1392" s="65"/>
    </row>
    <row r="1393" spans="3:16" x14ac:dyDescent="0.25">
      <c r="C1393" s="7"/>
      <c r="K1393" s="65"/>
      <c r="L1393" s="65"/>
      <c r="M1393" s="65"/>
      <c r="N1393" s="65"/>
      <c r="O1393" s="65"/>
      <c r="P1393" s="65"/>
    </row>
    <row r="1394" spans="3:16" x14ac:dyDescent="0.25">
      <c r="C1394" s="7"/>
      <c r="K1394" s="65"/>
      <c r="L1394" s="65"/>
      <c r="M1394" s="65"/>
      <c r="N1394" s="65"/>
      <c r="O1394" s="65"/>
      <c r="P1394" s="65"/>
    </row>
    <row r="1395" spans="3:16" x14ac:dyDescent="0.25">
      <c r="C1395" s="7"/>
      <c r="K1395" s="65"/>
      <c r="L1395" s="65"/>
      <c r="M1395" s="65"/>
      <c r="N1395" s="65"/>
      <c r="O1395" s="65"/>
      <c r="P1395" s="65"/>
    </row>
    <row r="1396" spans="3:16" x14ac:dyDescent="0.25">
      <c r="C1396" s="7"/>
      <c r="K1396" s="65"/>
      <c r="L1396" s="65"/>
      <c r="M1396" s="65"/>
      <c r="N1396" s="65"/>
      <c r="O1396" s="65"/>
      <c r="P1396" s="65"/>
    </row>
    <row r="1397" spans="3:16" x14ac:dyDescent="0.25">
      <c r="C1397" s="7"/>
      <c r="K1397" s="65"/>
      <c r="L1397" s="65"/>
      <c r="M1397" s="65"/>
      <c r="N1397" s="65"/>
      <c r="O1397" s="65"/>
      <c r="P1397" s="65"/>
    </row>
    <row r="1398" spans="3:16" x14ac:dyDescent="0.25">
      <c r="C1398" s="7"/>
      <c r="K1398" s="65"/>
      <c r="L1398" s="65"/>
      <c r="M1398" s="65"/>
      <c r="N1398" s="65"/>
      <c r="O1398" s="65"/>
      <c r="P1398" s="65"/>
    </row>
    <row r="1399" spans="3:16" x14ac:dyDescent="0.25">
      <c r="C1399" s="7"/>
      <c r="K1399" s="65"/>
      <c r="L1399" s="65"/>
      <c r="M1399" s="65"/>
      <c r="N1399" s="65"/>
      <c r="O1399" s="65"/>
      <c r="P1399" s="65"/>
    </row>
    <row r="1400" spans="3:16" x14ac:dyDescent="0.25">
      <c r="C1400" s="7"/>
      <c r="K1400" s="65"/>
      <c r="L1400" s="65"/>
      <c r="M1400" s="65"/>
      <c r="N1400" s="65"/>
      <c r="O1400" s="65"/>
      <c r="P1400" s="65"/>
    </row>
    <row r="1401" spans="3:16" x14ac:dyDescent="0.25">
      <c r="C1401" s="7"/>
      <c r="K1401" s="65"/>
      <c r="L1401" s="65"/>
      <c r="M1401" s="65"/>
      <c r="N1401" s="65"/>
      <c r="O1401" s="65"/>
      <c r="P1401" s="65"/>
    </row>
    <row r="1402" spans="3:16" x14ac:dyDescent="0.25">
      <c r="C1402" s="7"/>
      <c r="K1402" s="65"/>
      <c r="L1402" s="65"/>
      <c r="M1402" s="65"/>
      <c r="N1402" s="65"/>
      <c r="O1402" s="65"/>
      <c r="P1402" s="65"/>
    </row>
    <row r="1403" spans="3:16" x14ac:dyDescent="0.25">
      <c r="C1403" s="7"/>
      <c r="K1403" s="65"/>
      <c r="L1403" s="65"/>
      <c r="M1403" s="65"/>
      <c r="N1403" s="65"/>
      <c r="O1403" s="65"/>
      <c r="P1403" s="65"/>
    </row>
    <row r="1404" spans="3:16" x14ac:dyDescent="0.25">
      <c r="C1404" s="7"/>
      <c r="K1404" s="65"/>
      <c r="L1404" s="65"/>
      <c r="M1404" s="65"/>
      <c r="N1404" s="65"/>
      <c r="O1404" s="65"/>
      <c r="P1404" s="65"/>
    </row>
    <row r="1405" spans="3:16" x14ac:dyDescent="0.25">
      <c r="C1405" s="7"/>
      <c r="K1405" s="65"/>
      <c r="L1405" s="65"/>
      <c r="M1405" s="65"/>
      <c r="N1405" s="65"/>
      <c r="O1405" s="65"/>
      <c r="P1405" s="65"/>
    </row>
    <row r="1406" spans="3:16" x14ac:dyDescent="0.25">
      <c r="C1406" s="7"/>
      <c r="K1406" s="65"/>
      <c r="L1406" s="65"/>
      <c r="M1406" s="65"/>
      <c r="N1406" s="65"/>
      <c r="O1406" s="65"/>
      <c r="P1406" s="65"/>
    </row>
    <row r="1407" spans="3:16" x14ac:dyDescent="0.25">
      <c r="C1407" s="7"/>
      <c r="K1407" s="65"/>
      <c r="L1407" s="65"/>
      <c r="M1407" s="65"/>
      <c r="N1407" s="65"/>
      <c r="O1407" s="65"/>
      <c r="P1407" s="65"/>
    </row>
    <row r="1408" spans="3:16" x14ac:dyDescent="0.25">
      <c r="C1408" s="7"/>
      <c r="K1408" s="65"/>
      <c r="L1408" s="65"/>
      <c r="M1408" s="65"/>
      <c r="N1408" s="65"/>
      <c r="O1408" s="65"/>
      <c r="P1408" s="65"/>
    </row>
    <row r="1409" spans="3:16" x14ac:dyDescent="0.25">
      <c r="C1409" s="7"/>
      <c r="K1409" s="65"/>
      <c r="L1409" s="65"/>
      <c r="M1409" s="65"/>
      <c r="N1409" s="65"/>
      <c r="O1409" s="65"/>
      <c r="P1409" s="65"/>
    </row>
    <row r="1410" spans="3:16" x14ac:dyDescent="0.25">
      <c r="C1410" s="7"/>
      <c r="K1410" s="65"/>
      <c r="L1410" s="65"/>
      <c r="M1410" s="65"/>
      <c r="N1410" s="65"/>
      <c r="O1410" s="65"/>
      <c r="P1410" s="65"/>
    </row>
    <row r="1411" spans="3:16" x14ac:dyDescent="0.25">
      <c r="C1411" s="7"/>
      <c r="K1411" s="65"/>
      <c r="L1411" s="65"/>
      <c r="M1411" s="65"/>
      <c r="N1411" s="65"/>
      <c r="O1411" s="65"/>
      <c r="P1411" s="65"/>
    </row>
    <row r="1412" spans="3:16" x14ac:dyDescent="0.25">
      <c r="C1412" s="7"/>
      <c r="K1412" s="65"/>
      <c r="L1412" s="65"/>
      <c r="M1412" s="65"/>
      <c r="N1412" s="65"/>
      <c r="O1412" s="65"/>
      <c r="P1412" s="65"/>
    </row>
    <row r="1413" spans="3:16" x14ac:dyDescent="0.25">
      <c r="C1413" s="7"/>
      <c r="K1413" s="65"/>
      <c r="L1413" s="65"/>
      <c r="M1413" s="65"/>
      <c r="N1413" s="65"/>
      <c r="O1413" s="65"/>
      <c r="P1413" s="65"/>
    </row>
    <row r="1414" spans="3:16" x14ac:dyDescent="0.25">
      <c r="C1414" s="7"/>
      <c r="K1414" s="65"/>
      <c r="L1414" s="65"/>
      <c r="M1414" s="65"/>
      <c r="N1414" s="65"/>
      <c r="O1414" s="65"/>
      <c r="P1414" s="65"/>
    </row>
    <row r="1415" spans="3:16" x14ac:dyDescent="0.25">
      <c r="C1415" s="7"/>
      <c r="K1415" s="65"/>
      <c r="L1415" s="65"/>
      <c r="M1415" s="65"/>
      <c r="N1415" s="65"/>
      <c r="O1415" s="65"/>
      <c r="P1415" s="65"/>
    </row>
    <row r="1416" spans="3:16" x14ac:dyDescent="0.25">
      <c r="C1416" s="7"/>
      <c r="K1416" s="65"/>
      <c r="L1416" s="65"/>
      <c r="M1416" s="65"/>
      <c r="N1416" s="65"/>
      <c r="O1416" s="65"/>
      <c r="P1416" s="65"/>
    </row>
    <row r="1417" spans="3:16" x14ac:dyDescent="0.25">
      <c r="C1417" s="7"/>
      <c r="K1417" s="65"/>
      <c r="L1417" s="65"/>
      <c r="M1417" s="65"/>
      <c r="N1417" s="65"/>
      <c r="O1417" s="65"/>
      <c r="P1417" s="65"/>
    </row>
    <row r="1418" spans="3:16" x14ac:dyDescent="0.25">
      <c r="C1418" s="7"/>
      <c r="K1418" s="65"/>
      <c r="L1418" s="65"/>
      <c r="M1418" s="65"/>
      <c r="N1418" s="65"/>
      <c r="O1418" s="65"/>
      <c r="P1418" s="65"/>
    </row>
    <row r="1419" spans="3:16" x14ac:dyDescent="0.25">
      <c r="C1419" s="7"/>
      <c r="K1419" s="65"/>
      <c r="L1419" s="65"/>
      <c r="M1419" s="65"/>
      <c r="N1419" s="65"/>
      <c r="O1419" s="65"/>
      <c r="P1419" s="65"/>
    </row>
    <row r="1420" spans="3:16" x14ac:dyDescent="0.25">
      <c r="C1420" s="7"/>
      <c r="K1420" s="65"/>
      <c r="L1420" s="65"/>
      <c r="M1420" s="65"/>
      <c r="N1420" s="65"/>
      <c r="O1420" s="65"/>
      <c r="P1420" s="65"/>
    </row>
    <row r="1421" spans="3:16" x14ac:dyDescent="0.25">
      <c r="C1421" s="7"/>
      <c r="K1421" s="65"/>
      <c r="L1421" s="65"/>
      <c r="M1421" s="65"/>
      <c r="N1421" s="65"/>
      <c r="O1421" s="65"/>
      <c r="P1421" s="65"/>
    </row>
    <row r="1422" spans="3:16" x14ac:dyDescent="0.25">
      <c r="C1422" s="7"/>
      <c r="K1422" s="65"/>
      <c r="L1422" s="65"/>
      <c r="M1422" s="65"/>
      <c r="N1422" s="65"/>
      <c r="O1422" s="65"/>
      <c r="P1422" s="65"/>
    </row>
    <row r="1423" spans="3:16" x14ac:dyDescent="0.25">
      <c r="C1423" s="7"/>
      <c r="K1423" s="65"/>
      <c r="L1423" s="65"/>
      <c r="M1423" s="65"/>
      <c r="N1423" s="65"/>
      <c r="O1423" s="65"/>
      <c r="P1423" s="65"/>
    </row>
    <row r="1424" spans="3:16" x14ac:dyDescent="0.25">
      <c r="C1424" s="7"/>
      <c r="K1424" s="65"/>
      <c r="L1424" s="65"/>
      <c r="M1424" s="65"/>
      <c r="N1424" s="65"/>
      <c r="O1424" s="65"/>
      <c r="P1424" s="65"/>
    </row>
    <row r="1425" spans="3:16" x14ac:dyDescent="0.25">
      <c r="C1425" s="7"/>
      <c r="K1425" s="65"/>
      <c r="L1425" s="65"/>
      <c r="M1425" s="65"/>
      <c r="N1425" s="65"/>
      <c r="O1425" s="65"/>
      <c r="P1425" s="65"/>
    </row>
    <row r="1426" spans="3:16" x14ac:dyDescent="0.25">
      <c r="C1426" s="7"/>
      <c r="K1426" s="65"/>
      <c r="L1426" s="65"/>
      <c r="M1426" s="65"/>
      <c r="N1426" s="65"/>
      <c r="O1426" s="65"/>
      <c r="P1426" s="65"/>
    </row>
    <row r="1427" spans="3:16" x14ac:dyDescent="0.25">
      <c r="C1427" s="7"/>
      <c r="K1427" s="65"/>
      <c r="L1427" s="65"/>
      <c r="M1427" s="65"/>
      <c r="N1427" s="65"/>
      <c r="O1427" s="65"/>
      <c r="P1427" s="65"/>
    </row>
    <row r="1428" spans="3:16" x14ac:dyDescent="0.25">
      <c r="C1428" s="7"/>
      <c r="K1428" s="65"/>
      <c r="L1428" s="65"/>
      <c r="M1428" s="65"/>
      <c r="N1428" s="65"/>
      <c r="O1428" s="65"/>
      <c r="P1428" s="65"/>
    </row>
    <row r="1429" spans="3:16" x14ac:dyDescent="0.25">
      <c r="C1429" s="7"/>
      <c r="K1429" s="65"/>
      <c r="L1429" s="65"/>
      <c r="M1429" s="65"/>
      <c r="N1429" s="65"/>
      <c r="O1429" s="65"/>
      <c r="P1429" s="65"/>
    </row>
    <row r="1430" spans="3:16" x14ac:dyDescent="0.25">
      <c r="C1430" s="7"/>
      <c r="K1430" s="65"/>
      <c r="L1430" s="65"/>
      <c r="M1430" s="65"/>
      <c r="N1430" s="65"/>
      <c r="O1430" s="65"/>
      <c r="P1430" s="65"/>
    </row>
    <row r="1431" spans="3:16" x14ac:dyDescent="0.25">
      <c r="C1431" s="7"/>
      <c r="K1431" s="65"/>
      <c r="L1431" s="65"/>
      <c r="M1431" s="65"/>
      <c r="N1431" s="65"/>
      <c r="O1431" s="65"/>
      <c r="P1431" s="65"/>
    </row>
    <row r="1432" spans="3:16" x14ac:dyDescent="0.25">
      <c r="C1432" s="7"/>
      <c r="K1432" s="65"/>
      <c r="L1432" s="65"/>
      <c r="M1432" s="65"/>
      <c r="N1432" s="65"/>
      <c r="O1432" s="65"/>
      <c r="P1432" s="65"/>
    </row>
    <row r="1433" spans="3:16" x14ac:dyDescent="0.25">
      <c r="C1433" s="7"/>
      <c r="K1433" s="65"/>
      <c r="L1433" s="65"/>
      <c r="M1433" s="65"/>
      <c r="N1433" s="65"/>
      <c r="O1433" s="65"/>
      <c r="P1433" s="65"/>
    </row>
    <row r="1434" spans="3:16" x14ac:dyDescent="0.25">
      <c r="C1434" s="7"/>
      <c r="K1434" s="65"/>
      <c r="L1434" s="65"/>
      <c r="M1434" s="65"/>
      <c r="N1434" s="65"/>
      <c r="O1434" s="65"/>
      <c r="P1434" s="65"/>
    </row>
    <row r="1435" spans="3:16" x14ac:dyDescent="0.25">
      <c r="C1435" s="7"/>
      <c r="K1435" s="65"/>
      <c r="L1435" s="65"/>
      <c r="M1435" s="65"/>
      <c r="N1435" s="65"/>
      <c r="O1435" s="65"/>
      <c r="P1435" s="65"/>
    </row>
    <row r="1436" spans="3:16" x14ac:dyDescent="0.25">
      <c r="C1436" s="7"/>
      <c r="K1436" s="65"/>
      <c r="L1436" s="65"/>
      <c r="M1436" s="65"/>
      <c r="N1436" s="65"/>
      <c r="O1436" s="65"/>
      <c r="P1436" s="65"/>
    </row>
    <row r="1437" spans="3:16" x14ac:dyDescent="0.25">
      <c r="C1437" s="7"/>
      <c r="K1437" s="65"/>
      <c r="L1437" s="65"/>
      <c r="M1437" s="65"/>
      <c r="N1437" s="65"/>
      <c r="O1437" s="65"/>
      <c r="P1437" s="65"/>
    </row>
    <row r="1438" spans="3:16" x14ac:dyDescent="0.25">
      <c r="C1438" s="7"/>
      <c r="K1438" s="65"/>
      <c r="L1438" s="65"/>
      <c r="M1438" s="65"/>
      <c r="N1438" s="65"/>
      <c r="O1438" s="65"/>
      <c r="P1438" s="65"/>
    </row>
    <row r="1439" spans="3:16" x14ac:dyDescent="0.25">
      <c r="C1439" s="7"/>
      <c r="K1439" s="65"/>
      <c r="L1439" s="65"/>
      <c r="M1439" s="65"/>
      <c r="N1439" s="65"/>
      <c r="O1439" s="65"/>
      <c r="P1439" s="65"/>
    </row>
    <row r="1440" spans="3:16" x14ac:dyDescent="0.25">
      <c r="C1440" s="7"/>
      <c r="K1440" s="65"/>
      <c r="L1440" s="65"/>
      <c r="M1440" s="65"/>
      <c r="N1440" s="65"/>
      <c r="O1440" s="65"/>
      <c r="P1440" s="65"/>
    </row>
    <row r="1441" spans="3:16" x14ac:dyDescent="0.25">
      <c r="C1441" s="7"/>
      <c r="K1441" s="65"/>
      <c r="L1441" s="65"/>
      <c r="M1441" s="65"/>
      <c r="N1441" s="65"/>
      <c r="O1441" s="65"/>
      <c r="P1441" s="65"/>
    </row>
    <row r="1442" spans="3:16" x14ac:dyDescent="0.25">
      <c r="C1442" s="7"/>
      <c r="K1442" s="65"/>
      <c r="L1442" s="65"/>
      <c r="M1442" s="65"/>
      <c r="N1442" s="65"/>
      <c r="O1442" s="65"/>
      <c r="P1442" s="65"/>
    </row>
    <row r="1443" spans="3:16" x14ac:dyDescent="0.25">
      <c r="C1443" s="7"/>
      <c r="K1443" s="65"/>
      <c r="L1443" s="65"/>
      <c r="M1443" s="65"/>
      <c r="N1443" s="65"/>
      <c r="O1443" s="65"/>
      <c r="P1443" s="65"/>
    </row>
    <row r="1444" spans="3:16" x14ac:dyDescent="0.25">
      <c r="C1444" s="7"/>
      <c r="K1444" s="65"/>
      <c r="L1444" s="65"/>
      <c r="M1444" s="65"/>
      <c r="N1444" s="65"/>
      <c r="O1444" s="65"/>
      <c r="P1444" s="65"/>
    </row>
    <row r="1445" spans="3:16" x14ac:dyDescent="0.25">
      <c r="C1445" s="7"/>
      <c r="K1445" s="65"/>
      <c r="L1445" s="65"/>
      <c r="M1445" s="65"/>
      <c r="N1445" s="65"/>
      <c r="O1445" s="65"/>
      <c r="P1445" s="65"/>
    </row>
    <row r="1446" spans="3:16" x14ac:dyDescent="0.25">
      <c r="C1446" s="7"/>
      <c r="K1446" s="65"/>
      <c r="L1446" s="65"/>
      <c r="M1446" s="65"/>
      <c r="N1446" s="65"/>
      <c r="O1446" s="65"/>
      <c r="P1446" s="65"/>
    </row>
    <row r="1447" spans="3:16" x14ac:dyDescent="0.25">
      <c r="C1447" s="7"/>
      <c r="K1447" s="65"/>
      <c r="L1447" s="65"/>
      <c r="M1447" s="65"/>
      <c r="N1447" s="65"/>
      <c r="O1447" s="65"/>
      <c r="P1447" s="65"/>
    </row>
    <row r="1448" spans="3:16" x14ac:dyDescent="0.25">
      <c r="C1448" s="7"/>
      <c r="K1448" s="65"/>
      <c r="L1448" s="65"/>
      <c r="M1448" s="65"/>
      <c r="N1448" s="65"/>
      <c r="O1448" s="65"/>
      <c r="P1448" s="65"/>
    </row>
    <row r="1449" spans="3:16" x14ac:dyDescent="0.25">
      <c r="C1449" s="7"/>
      <c r="K1449" s="65"/>
      <c r="L1449" s="65"/>
      <c r="M1449" s="65"/>
      <c r="N1449" s="65"/>
      <c r="O1449" s="65"/>
      <c r="P1449" s="65"/>
    </row>
    <row r="1450" spans="3:16" x14ac:dyDescent="0.25">
      <c r="C1450" s="7"/>
      <c r="K1450" s="65"/>
      <c r="L1450" s="65"/>
      <c r="M1450" s="65"/>
      <c r="N1450" s="65"/>
      <c r="O1450" s="65"/>
      <c r="P1450" s="65"/>
    </row>
    <row r="1451" spans="3:16" x14ac:dyDescent="0.25">
      <c r="C1451" s="7"/>
      <c r="K1451" s="65"/>
      <c r="L1451" s="65"/>
      <c r="M1451" s="65"/>
      <c r="N1451" s="65"/>
      <c r="O1451" s="65"/>
      <c r="P1451" s="65"/>
    </row>
    <row r="1452" spans="3:16" x14ac:dyDescent="0.25">
      <c r="C1452" s="7"/>
      <c r="K1452" s="65"/>
      <c r="L1452" s="65"/>
      <c r="M1452" s="65"/>
      <c r="N1452" s="65"/>
      <c r="O1452" s="65"/>
      <c r="P1452" s="65"/>
    </row>
    <row r="1453" spans="3:16" x14ac:dyDescent="0.25">
      <c r="C1453" s="7"/>
      <c r="K1453" s="65"/>
      <c r="L1453" s="65"/>
      <c r="M1453" s="65"/>
      <c r="N1453" s="65"/>
      <c r="O1453" s="65"/>
      <c r="P1453" s="65"/>
    </row>
    <row r="1454" spans="3:16" x14ac:dyDescent="0.25">
      <c r="C1454" s="7"/>
      <c r="K1454" s="65"/>
      <c r="L1454" s="65"/>
      <c r="M1454" s="65"/>
      <c r="N1454" s="65"/>
      <c r="O1454" s="65"/>
      <c r="P1454" s="65"/>
    </row>
    <row r="1455" spans="3:16" x14ac:dyDescent="0.25">
      <c r="C1455" s="7"/>
      <c r="K1455" s="65"/>
      <c r="L1455" s="65"/>
      <c r="M1455" s="65"/>
      <c r="N1455" s="65"/>
      <c r="O1455" s="65"/>
      <c r="P1455" s="65"/>
    </row>
    <row r="1456" spans="3:16" x14ac:dyDescent="0.25">
      <c r="C1456" s="7"/>
      <c r="K1456" s="65"/>
      <c r="L1456" s="65"/>
      <c r="M1456" s="65"/>
      <c r="N1456" s="65"/>
      <c r="O1456" s="65"/>
      <c r="P1456" s="65"/>
    </row>
    <row r="1457" spans="3:16" x14ac:dyDescent="0.25">
      <c r="C1457" s="7"/>
      <c r="K1457" s="65"/>
      <c r="L1457" s="65"/>
      <c r="M1457" s="65"/>
      <c r="N1457" s="65"/>
      <c r="O1457" s="65"/>
      <c r="P1457" s="65"/>
    </row>
    <row r="1458" spans="3:16" x14ac:dyDescent="0.25">
      <c r="C1458" s="7"/>
      <c r="K1458" s="65"/>
      <c r="L1458" s="65"/>
      <c r="M1458" s="65"/>
      <c r="N1458" s="65"/>
      <c r="O1458" s="65"/>
      <c r="P1458" s="65"/>
    </row>
    <row r="1459" spans="3:16" x14ac:dyDescent="0.25">
      <c r="C1459" s="7"/>
      <c r="K1459" s="65"/>
      <c r="L1459" s="65"/>
      <c r="M1459" s="65"/>
      <c r="N1459" s="65"/>
      <c r="O1459" s="65"/>
      <c r="P1459" s="65"/>
    </row>
    <row r="1460" spans="3:16" x14ac:dyDescent="0.25">
      <c r="C1460" s="7"/>
      <c r="K1460" s="65"/>
      <c r="L1460" s="65"/>
      <c r="M1460" s="65"/>
      <c r="N1460" s="65"/>
      <c r="O1460" s="65"/>
      <c r="P1460" s="65"/>
    </row>
    <row r="1461" spans="3:16" x14ac:dyDescent="0.25">
      <c r="C1461" s="7"/>
      <c r="K1461" s="65"/>
      <c r="L1461" s="65"/>
      <c r="M1461" s="65"/>
      <c r="N1461" s="65"/>
      <c r="O1461" s="65"/>
      <c r="P1461" s="65"/>
    </row>
    <row r="1462" spans="3:16" x14ac:dyDescent="0.25">
      <c r="C1462" s="7"/>
      <c r="K1462" s="65"/>
      <c r="L1462" s="65"/>
      <c r="M1462" s="65"/>
      <c r="N1462" s="65"/>
      <c r="O1462" s="65"/>
      <c r="P1462" s="65"/>
    </row>
    <row r="1463" spans="3:16" x14ac:dyDescent="0.25">
      <c r="C1463" s="7"/>
      <c r="K1463" s="65"/>
      <c r="L1463" s="65"/>
      <c r="M1463" s="65"/>
      <c r="N1463" s="65"/>
      <c r="O1463" s="65"/>
      <c r="P1463" s="65"/>
    </row>
    <row r="1464" spans="3:16" x14ac:dyDescent="0.25">
      <c r="C1464" s="7"/>
      <c r="K1464" s="65"/>
      <c r="L1464" s="65"/>
      <c r="M1464" s="65"/>
      <c r="N1464" s="65"/>
      <c r="O1464" s="65"/>
      <c r="P1464" s="65"/>
    </row>
    <row r="1465" spans="3:16" x14ac:dyDescent="0.25">
      <c r="C1465" s="7"/>
      <c r="K1465" s="65"/>
      <c r="L1465" s="65"/>
      <c r="M1465" s="65"/>
      <c r="N1465" s="65"/>
      <c r="O1465" s="65"/>
      <c r="P1465" s="65"/>
    </row>
    <row r="1466" spans="3:16" x14ac:dyDescent="0.25">
      <c r="C1466" s="7"/>
      <c r="K1466" s="65"/>
      <c r="L1466" s="65"/>
      <c r="M1466" s="65"/>
      <c r="N1466" s="65"/>
      <c r="O1466" s="65"/>
      <c r="P1466" s="65"/>
    </row>
    <row r="1467" spans="3:16" x14ac:dyDescent="0.25">
      <c r="C1467" s="7"/>
      <c r="K1467" s="65"/>
      <c r="L1467" s="65"/>
      <c r="M1467" s="65"/>
      <c r="N1467" s="65"/>
      <c r="O1467" s="65"/>
      <c r="P1467" s="65"/>
    </row>
    <row r="1468" spans="3:16" x14ac:dyDescent="0.25">
      <c r="C1468" s="7"/>
      <c r="K1468" s="65"/>
      <c r="L1468" s="65"/>
      <c r="M1468" s="65"/>
      <c r="N1468" s="65"/>
      <c r="O1468" s="65"/>
      <c r="P1468" s="65"/>
    </row>
    <row r="1469" spans="3:16" x14ac:dyDescent="0.25">
      <c r="C1469" s="7"/>
      <c r="K1469" s="65"/>
      <c r="L1469" s="65"/>
      <c r="M1469" s="65"/>
      <c r="N1469" s="65"/>
      <c r="O1469" s="65"/>
      <c r="P1469" s="65"/>
    </row>
    <row r="1470" spans="3:16" x14ac:dyDescent="0.25">
      <c r="C1470" s="7"/>
      <c r="K1470" s="65"/>
      <c r="L1470" s="65"/>
      <c r="M1470" s="65"/>
      <c r="N1470" s="65"/>
      <c r="O1470" s="65"/>
      <c r="P1470" s="65"/>
    </row>
    <row r="1471" spans="3:16" x14ac:dyDescent="0.25">
      <c r="C1471" s="7"/>
      <c r="K1471" s="65"/>
      <c r="L1471" s="65"/>
      <c r="M1471" s="65"/>
      <c r="N1471" s="65"/>
      <c r="O1471" s="65"/>
      <c r="P1471" s="65"/>
    </row>
    <row r="1472" spans="3:16" x14ac:dyDescent="0.25">
      <c r="C1472" s="7"/>
      <c r="K1472" s="65"/>
      <c r="L1472" s="65"/>
      <c r="M1472" s="65"/>
      <c r="N1472" s="65"/>
      <c r="O1472" s="65"/>
      <c r="P1472" s="65"/>
    </row>
    <row r="1473" spans="3:16" x14ac:dyDescent="0.25">
      <c r="C1473" s="7"/>
      <c r="K1473" s="65"/>
      <c r="L1473" s="65"/>
      <c r="M1473" s="65"/>
      <c r="N1473" s="65"/>
      <c r="O1473" s="65"/>
      <c r="P1473" s="65"/>
    </row>
    <row r="1474" spans="3:16" x14ac:dyDescent="0.25">
      <c r="C1474" s="7"/>
      <c r="K1474" s="65"/>
      <c r="L1474" s="65"/>
      <c r="M1474" s="65"/>
      <c r="N1474" s="65"/>
      <c r="O1474" s="65"/>
      <c r="P1474" s="65"/>
    </row>
    <row r="1475" spans="3:16" x14ac:dyDescent="0.25">
      <c r="C1475" s="7"/>
      <c r="K1475" s="65"/>
      <c r="L1475" s="65"/>
      <c r="M1475" s="65"/>
      <c r="N1475" s="65"/>
      <c r="O1475" s="65"/>
      <c r="P1475" s="65"/>
    </row>
    <row r="1476" spans="3:16" x14ac:dyDescent="0.25">
      <c r="C1476" s="7"/>
      <c r="K1476" s="65"/>
      <c r="L1476" s="65"/>
      <c r="M1476" s="65"/>
      <c r="N1476" s="65"/>
      <c r="O1476" s="65"/>
      <c r="P1476" s="65"/>
    </row>
    <row r="1477" spans="3:16" x14ac:dyDescent="0.25">
      <c r="C1477" s="7"/>
      <c r="K1477" s="65"/>
      <c r="L1477" s="65"/>
      <c r="M1477" s="65"/>
      <c r="N1477" s="65"/>
      <c r="O1477" s="65"/>
      <c r="P1477" s="65"/>
    </row>
    <row r="1478" spans="3:16" x14ac:dyDescent="0.25">
      <c r="C1478" s="7"/>
      <c r="K1478" s="65"/>
      <c r="L1478" s="65"/>
      <c r="M1478" s="65"/>
      <c r="N1478" s="65"/>
      <c r="O1478" s="65"/>
      <c r="P1478" s="65"/>
    </row>
    <row r="1479" spans="3:16" x14ac:dyDescent="0.25">
      <c r="C1479" s="7"/>
      <c r="K1479" s="65"/>
      <c r="L1479" s="65"/>
      <c r="M1479" s="65"/>
      <c r="N1479" s="65"/>
      <c r="O1479" s="65"/>
      <c r="P1479" s="65"/>
    </row>
    <row r="1480" spans="3:16" x14ac:dyDescent="0.25">
      <c r="C1480" s="7"/>
      <c r="K1480" s="65"/>
      <c r="L1480" s="65"/>
      <c r="M1480" s="65"/>
      <c r="N1480" s="65"/>
      <c r="O1480" s="65"/>
      <c r="P1480" s="65"/>
    </row>
    <row r="1481" spans="3:16" x14ac:dyDescent="0.25">
      <c r="C1481" s="7"/>
      <c r="K1481" s="65"/>
      <c r="L1481" s="65"/>
      <c r="M1481" s="65"/>
      <c r="N1481" s="65"/>
      <c r="O1481" s="65"/>
      <c r="P1481" s="65"/>
    </row>
    <row r="1482" spans="3:16" x14ac:dyDescent="0.25">
      <c r="C1482" s="7"/>
      <c r="K1482" s="65"/>
      <c r="L1482" s="65"/>
      <c r="M1482" s="65"/>
      <c r="N1482" s="65"/>
      <c r="O1482" s="65"/>
      <c r="P1482" s="65"/>
    </row>
    <row r="1483" spans="3:16" x14ac:dyDescent="0.25">
      <c r="C1483" s="7"/>
      <c r="K1483" s="65"/>
      <c r="L1483" s="65"/>
      <c r="M1483" s="65"/>
      <c r="N1483" s="65"/>
      <c r="O1483" s="65"/>
      <c r="P1483" s="65"/>
    </row>
    <row r="1484" spans="3:16" x14ac:dyDescent="0.25">
      <c r="C1484" s="7"/>
      <c r="K1484" s="65"/>
      <c r="L1484" s="65"/>
      <c r="M1484" s="65"/>
      <c r="N1484" s="65"/>
      <c r="O1484" s="65"/>
      <c r="P1484" s="65"/>
    </row>
    <row r="1485" spans="3:16" x14ac:dyDescent="0.25">
      <c r="C1485" s="7"/>
      <c r="K1485" s="65"/>
      <c r="L1485" s="65"/>
      <c r="M1485" s="65"/>
      <c r="N1485" s="65"/>
      <c r="O1485" s="65"/>
      <c r="P1485" s="65"/>
    </row>
    <row r="1486" spans="3:16" x14ac:dyDescent="0.25">
      <c r="C1486" s="7"/>
      <c r="K1486" s="65"/>
      <c r="L1486" s="65"/>
      <c r="M1486" s="65"/>
      <c r="N1486" s="65"/>
      <c r="O1486" s="65"/>
      <c r="P1486" s="65"/>
    </row>
    <row r="1487" spans="3:16" x14ac:dyDescent="0.25">
      <c r="C1487" s="7"/>
      <c r="K1487" s="65"/>
      <c r="L1487" s="65"/>
      <c r="M1487" s="65"/>
      <c r="N1487" s="65"/>
      <c r="O1487" s="65"/>
      <c r="P1487" s="65"/>
    </row>
    <row r="1488" spans="3:16" x14ac:dyDescent="0.25">
      <c r="C1488" s="7"/>
      <c r="K1488" s="65"/>
      <c r="L1488" s="65"/>
      <c r="M1488" s="65"/>
      <c r="N1488" s="65"/>
      <c r="O1488" s="65"/>
      <c r="P1488" s="65"/>
    </row>
    <row r="1489" spans="3:16" x14ac:dyDescent="0.25">
      <c r="C1489" s="7"/>
      <c r="K1489" s="65"/>
      <c r="L1489" s="65"/>
      <c r="M1489" s="65"/>
      <c r="N1489" s="65"/>
      <c r="O1489" s="65"/>
      <c r="P1489" s="65"/>
    </row>
    <row r="1490" spans="3:16" x14ac:dyDescent="0.25">
      <c r="C1490" s="7"/>
      <c r="K1490" s="65"/>
      <c r="L1490" s="65"/>
      <c r="M1490" s="65"/>
      <c r="N1490" s="65"/>
      <c r="O1490" s="65"/>
      <c r="P1490" s="65"/>
    </row>
    <row r="1491" spans="3:16" x14ac:dyDescent="0.25">
      <c r="C1491" s="7"/>
      <c r="K1491" s="65"/>
      <c r="L1491" s="65"/>
      <c r="M1491" s="65"/>
      <c r="N1491" s="65"/>
      <c r="O1491" s="65"/>
      <c r="P1491" s="65"/>
    </row>
    <row r="1492" spans="3:16" x14ac:dyDescent="0.25">
      <c r="C1492" s="7"/>
      <c r="K1492" s="65"/>
      <c r="L1492" s="65"/>
      <c r="M1492" s="65"/>
      <c r="N1492" s="65"/>
      <c r="O1492" s="65"/>
      <c r="P1492" s="65"/>
    </row>
    <row r="1493" spans="3:16" x14ac:dyDescent="0.25">
      <c r="C1493" s="7"/>
      <c r="K1493" s="65"/>
      <c r="L1493" s="65"/>
      <c r="M1493" s="65"/>
      <c r="N1493" s="65"/>
      <c r="O1493" s="65"/>
      <c r="P1493" s="65"/>
    </row>
    <row r="1494" spans="3:16" x14ac:dyDescent="0.25">
      <c r="C1494" s="7"/>
      <c r="K1494" s="65"/>
      <c r="L1494" s="65"/>
      <c r="M1494" s="65"/>
      <c r="N1494" s="65"/>
      <c r="O1494" s="65"/>
      <c r="P1494" s="65"/>
    </row>
    <row r="1495" spans="3:16" x14ac:dyDescent="0.25">
      <c r="C1495" s="7"/>
      <c r="K1495" s="65"/>
      <c r="L1495" s="65"/>
      <c r="M1495" s="65"/>
      <c r="N1495" s="65"/>
      <c r="O1495" s="65"/>
      <c r="P1495" s="65"/>
    </row>
    <row r="1496" spans="3:16" x14ac:dyDescent="0.25">
      <c r="C1496" s="7"/>
      <c r="K1496" s="65"/>
      <c r="L1496" s="65"/>
      <c r="M1496" s="65"/>
      <c r="N1496" s="65"/>
      <c r="O1496" s="65"/>
      <c r="P1496" s="65"/>
    </row>
    <row r="1497" spans="3:16" x14ac:dyDescent="0.25">
      <c r="C1497" s="7"/>
      <c r="K1497" s="65"/>
      <c r="L1497" s="65"/>
      <c r="M1497" s="65"/>
      <c r="N1497" s="65"/>
      <c r="O1497" s="65"/>
      <c r="P1497" s="65"/>
    </row>
    <row r="1498" spans="3:16" x14ac:dyDescent="0.25">
      <c r="C1498" s="7"/>
      <c r="K1498" s="65"/>
      <c r="L1498" s="65"/>
      <c r="M1498" s="65"/>
      <c r="N1498" s="65"/>
      <c r="O1498" s="65"/>
      <c r="P1498" s="65"/>
    </row>
    <row r="1499" spans="3:16" x14ac:dyDescent="0.25">
      <c r="C1499" s="7"/>
      <c r="K1499" s="65"/>
      <c r="L1499" s="65"/>
      <c r="M1499" s="65"/>
      <c r="N1499" s="65"/>
      <c r="O1499" s="65"/>
      <c r="P1499" s="65"/>
    </row>
    <row r="1500" spans="3:16" x14ac:dyDescent="0.25">
      <c r="C1500" s="7"/>
      <c r="K1500" s="65"/>
      <c r="L1500" s="65"/>
      <c r="M1500" s="65"/>
      <c r="N1500" s="65"/>
      <c r="O1500" s="65"/>
      <c r="P1500" s="65"/>
    </row>
    <row r="1501" spans="3:16" x14ac:dyDescent="0.25">
      <c r="C1501" s="7"/>
      <c r="K1501" s="65"/>
      <c r="L1501" s="65"/>
      <c r="M1501" s="65"/>
      <c r="N1501" s="65"/>
      <c r="O1501" s="65"/>
      <c r="P1501" s="65"/>
    </row>
    <row r="1502" spans="3:16" x14ac:dyDescent="0.25">
      <c r="C1502" s="7"/>
      <c r="K1502" s="65"/>
      <c r="L1502" s="65"/>
      <c r="M1502" s="65"/>
      <c r="N1502" s="65"/>
      <c r="O1502" s="65"/>
      <c r="P1502" s="65"/>
    </row>
    <row r="1503" spans="3:16" x14ac:dyDescent="0.25">
      <c r="C1503" s="7"/>
      <c r="K1503" s="65"/>
      <c r="L1503" s="65"/>
      <c r="M1503" s="65"/>
      <c r="N1503" s="65"/>
      <c r="O1503" s="65"/>
      <c r="P1503" s="65"/>
    </row>
    <row r="1504" spans="3:16" x14ac:dyDescent="0.25">
      <c r="C1504" s="7"/>
      <c r="K1504" s="65"/>
      <c r="L1504" s="65"/>
      <c r="M1504" s="65"/>
      <c r="N1504" s="65"/>
      <c r="O1504" s="65"/>
      <c r="P1504" s="65"/>
    </row>
    <row r="1505" spans="3:16" x14ac:dyDescent="0.25">
      <c r="C1505" s="7"/>
      <c r="K1505" s="65"/>
      <c r="L1505" s="65"/>
      <c r="M1505" s="65"/>
      <c r="N1505" s="65"/>
      <c r="O1505" s="65"/>
      <c r="P1505" s="65"/>
    </row>
    <row r="1506" spans="3:16" x14ac:dyDescent="0.25">
      <c r="C1506" s="7"/>
      <c r="K1506" s="65"/>
      <c r="L1506" s="65"/>
      <c r="M1506" s="65"/>
      <c r="N1506" s="65"/>
      <c r="O1506" s="65"/>
      <c r="P1506" s="65"/>
    </row>
    <row r="1507" spans="3:16" x14ac:dyDescent="0.25">
      <c r="C1507" s="7"/>
      <c r="K1507" s="65"/>
      <c r="L1507" s="65"/>
      <c r="M1507" s="65"/>
      <c r="N1507" s="65"/>
      <c r="O1507" s="65"/>
      <c r="P1507" s="65"/>
    </row>
    <row r="1508" spans="3:16" x14ac:dyDescent="0.25">
      <c r="C1508" s="7"/>
      <c r="K1508" s="65"/>
      <c r="L1508" s="65"/>
      <c r="M1508" s="65"/>
      <c r="N1508" s="65"/>
      <c r="O1508" s="65"/>
      <c r="P1508" s="65"/>
    </row>
    <row r="1509" spans="3:16" x14ac:dyDescent="0.25">
      <c r="C1509" s="7"/>
      <c r="K1509" s="65"/>
      <c r="L1509" s="65"/>
      <c r="M1509" s="65"/>
      <c r="N1509" s="65"/>
      <c r="O1509" s="65"/>
      <c r="P1509" s="65"/>
    </row>
    <row r="1510" spans="3:16" x14ac:dyDescent="0.25">
      <c r="C1510" s="7"/>
      <c r="K1510" s="65"/>
      <c r="L1510" s="65"/>
      <c r="M1510" s="65"/>
      <c r="N1510" s="65"/>
      <c r="O1510" s="65"/>
      <c r="P1510" s="65"/>
    </row>
    <row r="1511" spans="3:16" x14ac:dyDescent="0.25">
      <c r="C1511" s="7"/>
      <c r="K1511" s="65"/>
      <c r="L1511" s="65"/>
      <c r="M1511" s="65"/>
      <c r="N1511" s="65"/>
      <c r="O1511" s="65"/>
      <c r="P1511" s="65"/>
    </row>
    <row r="1512" spans="3:16" x14ac:dyDescent="0.25">
      <c r="C1512" s="7"/>
      <c r="K1512" s="65"/>
      <c r="L1512" s="65"/>
      <c r="M1512" s="65"/>
      <c r="N1512" s="65"/>
      <c r="O1512" s="65"/>
      <c r="P1512" s="65"/>
    </row>
    <row r="1513" spans="3:16" x14ac:dyDescent="0.25">
      <c r="C1513" s="7"/>
      <c r="K1513" s="65"/>
      <c r="L1513" s="65"/>
      <c r="M1513" s="65"/>
      <c r="N1513" s="65"/>
      <c r="O1513" s="65"/>
      <c r="P1513" s="65"/>
    </row>
    <row r="1514" spans="3:16" x14ac:dyDescent="0.25">
      <c r="C1514" s="7"/>
      <c r="K1514" s="65"/>
      <c r="L1514" s="65"/>
      <c r="M1514" s="65"/>
      <c r="N1514" s="65"/>
      <c r="O1514" s="65"/>
      <c r="P1514" s="65"/>
    </row>
    <row r="1515" spans="3:16" x14ac:dyDescent="0.25">
      <c r="C1515" s="7"/>
      <c r="K1515" s="65"/>
      <c r="L1515" s="65"/>
      <c r="M1515" s="65"/>
      <c r="N1515" s="65"/>
      <c r="O1515" s="65"/>
      <c r="P1515" s="65"/>
    </row>
    <row r="1516" spans="3:16" x14ac:dyDescent="0.25">
      <c r="C1516" s="7"/>
      <c r="K1516" s="65"/>
      <c r="L1516" s="65"/>
      <c r="M1516" s="65"/>
      <c r="N1516" s="65"/>
      <c r="O1516" s="65"/>
      <c r="P1516" s="65"/>
    </row>
    <row r="1517" spans="3:16" x14ac:dyDescent="0.25">
      <c r="C1517" s="7"/>
      <c r="K1517" s="65"/>
      <c r="L1517" s="65"/>
      <c r="M1517" s="65"/>
      <c r="N1517" s="65"/>
      <c r="O1517" s="65"/>
      <c r="P1517" s="65"/>
    </row>
    <row r="1518" spans="3:16" x14ac:dyDescent="0.25">
      <c r="C1518" s="7"/>
      <c r="K1518" s="65"/>
      <c r="L1518" s="65"/>
      <c r="M1518" s="65"/>
      <c r="N1518" s="65"/>
      <c r="O1518" s="65"/>
      <c r="P1518" s="65"/>
    </row>
    <row r="1519" spans="3:16" x14ac:dyDescent="0.25">
      <c r="C1519" s="7"/>
      <c r="K1519" s="65"/>
      <c r="L1519" s="65"/>
      <c r="M1519" s="65"/>
      <c r="N1519" s="65"/>
      <c r="O1519" s="65"/>
      <c r="P1519" s="65"/>
    </row>
    <row r="1520" spans="3:16" x14ac:dyDescent="0.25">
      <c r="C1520" s="7"/>
      <c r="K1520" s="65"/>
      <c r="L1520" s="65"/>
      <c r="M1520" s="65"/>
      <c r="N1520" s="65"/>
      <c r="O1520" s="65"/>
      <c r="P1520" s="65"/>
    </row>
    <row r="1521" spans="3:16" x14ac:dyDescent="0.25">
      <c r="C1521" s="7"/>
      <c r="K1521" s="65"/>
      <c r="L1521" s="65"/>
      <c r="M1521" s="65"/>
      <c r="N1521" s="65"/>
      <c r="O1521" s="65"/>
      <c r="P1521" s="65"/>
    </row>
    <row r="1522" spans="3:16" x14ac:dyDescent="0.25">
      <c r="C1522" s="7"/>
      <c r="K1522" s="65"/>
      <c r="L1522" s="65"/>
      <c r="M1522" s="65"/>
      <c r="N1522" s="65"/>
      <c r="O1522" s="65"/>
      <c r="P1522" s="65"/>
    </row>
    <row r="1523" spans="3:16" x14ac:dyDescent="0.25">
      <c r="C1523" s="7"/>
      <c r="K1523" s="65"/>
      <c r="L1523" s="65"/>
      <c r="M1523" s="65"/>
      <c r="N1523" s="65"/>
      <c r="O1523" s="65"/>
      <c r="P1523" s="65"/>
    </row>
    <row r="1524" spans="3:16" x14ac:dyDescent="0.25">
      <c r="C1524" s="7"/>
      <c r="K1524" s="65"/>
      <c r="L1524" s="65"/>
      <c r="M1524" s="65"/>
      <c r="N1524" s="65"/>
      <c r="O1524" s="65"/>
      <c r="P1524" s="65"/>
    </row>
    <row r="1525" spans="3:16" x14ac:dyDescent="0.25">
      <c r="C1525" s="7"/>
      <c r="K1525" s="65"/>
      <c r="L1525" s="65"/>
      <c r="M1525" s="65"/>
      <c r="N1525" s="65"/>
      <c r="O1525" s="65"/>
      <c r="P1525" s="65"/>
    </row>
    <row r="1526" spans="3:16" x14ac:dyDescent="0.25">
      <c r="C1526" s="7"/>
      <c r="K1526" s="65"/>
      <c r="L1526" s="65"/>
      <c r="M1526" s="65"/>
      <c r="N1526" s="65"/>
      <c r="O1526" s="65"/>
      <c r="P1526" s="65"/>
    </row>
    <row r="1527" spans="3:16" x14ac:dyDescent="0.25">
      <c r="C1527" s="7"/>
      <c r="K1527" s="65"/>
      <c r="L1527" s="65"/>
      <c r="M1527" s="65"/>
      <c r="N1527" s="65"/>
      <c r="O1527" s="65"/>
      <c r="P1527" s="65"/>
    </row>
    <row r="1528" spans="3:16" x14ac:dyDescent="0.25">
      <c r="C1528" s="7"/>
      <c r="K1528" s="65"/>
      <c r="L1528" s="65"/>
      <c r="M1528" s="65"/>
      <c r="N1528" s="65"/>
      <c r="O1528" s="65"/>
      <c r="P1528" s="65"/>
    </row>
    <row r="1529" spans="3:16" x14ac:dyDescent="0.25">
      <c r="C1529" s="7"/>
      <c r="K1529" s="65"/>
      <c r="L1529" s="65"/>
      <c r="M1529" s="65"/>
      <c r="N1529" s="65"/>
      <c r="O1529" s="65"/>
      <c r="P1529" s="65"/>
    </row>
    <row r="1530" spans="3:16" x14ac:dyDescent="0.25">
      <c r="C1530" s="7"/>
      <c r="K1530" s="65"/>
      <c r="L1530" s="65"/>
      <c r="M1530" s="65"/>
      <c r="N1530" s="65"/>
      <c r="O1530" s="65"/>
      <c r="P1530" s="65"/>
    </row>
    <row r="1531" spans="3:16" x14ac:dyDescent="0.25">
      <c r="C1531" s="7"/>
      <c r="K1531" s="65"/>
      <c r="L1531" s="65"/>
      <c r="M1531" s="65"/>
      <c r="N1531" s="65"/>
      <c r="O1531" s="65"/>
      <c r="P1531" s="65"/>
    </row>
    <row r="1532" spans="3:16" x14ac:dyDescent="0.25">
      <c r="C1532" s="7"/>
      <c r="K1532" s="65"/>
      <c r="L1532" s="65"/>
      <c r="M1532" s="65"/>
      <c r="N1532" s="65"/>
      <c r="O1532" s="65"/>
      <c r="P1532" s="65"/>
    </row>
    <row r="1533" spans="3:16" x14ac:dyDescent="0.25">
      <c r="C1533" s="7"/>
      <c r="K1533" s="65"/>
      <c r="L1533" s="65"/>
      <c r="M1533" s="65"/>
      <c r="N1533" s="65"/>
      <c r="O1533" s="65"/>
      <c r="P1533" s="65"/>
    </row>
    <row r="1534" spans="3:16" x14ac:dyDescent="0.25">
      <c r="C1534" s="7"/>
      <c r="K1534" s="65"/>
      <c r="L1534" s="65"/>
      <c r="M1534" s="65"/>
      <c r="N1534" s="65"/>
      <c r="O1534" s="65"/>
      <c r="P1534" s="65"/>
    </row>
    <row r="1535" spans="3:16" x14ac:dyDescent="0.25">
      <c r="C1535" s="7"/>
      <c r="K1535" s="65"/>
      <c r="L1535" s="65"/>
      <c r="M1535" s="65"/>
      <c r="N1535" s="65"/>
      <c r="O1535" s="65"/>
      <c r="P1535" s="65"/>
    </row>
    <row r="1536" spans="3:16" x14ac:dyDescent="0.25">
      <c r="C1536" s="7"/>
      <c r="K1536" s="65"/>
      <c r="L1536" s="65"/>
      <c r="M1536" s="65"/>
      <c r="N1536" s="65"/>
      <c r="O1536" s="65"/>
      <c r="P1536" s="65"/>
    </row>
    <row r="1537" spans="3:16" x14ac:dyDescent="0.25">
      <c r="C1537" s="7"/>
      <c r="K1537" s="65"/>
      <c r="L1537" s="65"/>
      <c r="M1537" s="65"/>
      <c r="N1537" s="65"/>
      <c r="O1537" s="65"/>
      <c r="P1537" s="65"/>
    </row>
    <row r="1538" spans="3:16" x14ac:dyDescent="0.25">
      <c r="C1538" s="7"/>
      <c r="K1538" s="65"/>
      <c r="L1538" s="65"/>
      <c r="M1538" s="65"/>
      <c r="N1538" s="65"/>
      <c r="O1538" s="65"/>
      <c r="P1538" s="65"/>
    </row>
    <row r="1539" spans="3:16" x14ac:dyDescent="0.25">
      <c r="C1539" s="7"/>
      <c r="K1539" s="65"/>
      <c r="L1539" s="65"/>
      <c r="M1539" s="65"/>
      <c r="N1539" s="65"/>
      <c r="O1539" s="65"/>
      <c r="P1539" s="65"/>
    </row>
    <row r="1540" spans="3:16" x14ac:dyDescent="0.25">
      <c r="C1540" s="7"/>
      <c r="K1540" s="65"/>
      <c r="L1540" s="65"/>
      <c r="M1540" s="65"/>
      <c r="N1540" s="65"/>
      <c r="O1540" s="65"/>
      <c r="P1540" s="65"/>
    </row>
    <row r="1541" spans="3:16" x14ac:dyDescent="0.25">
      <c r="C1541" s="7"/>
      <c r="K1541" s="65"/>
      <c r="L1541" s="65"/>
      <c r="M1541" s="65"/>
      <c r="N1541" s="65"/>
      <c r="O1541" s="65"/>
      <c r="P1541" s="65"/>
    </row>
    <row r="1542" spans="3:16" x14ac:dyDescent="0.25">
      <c r="C1542" s="7"/>
      <c r="K1542" s="65"/>
      <c r="L1542" s="65"/>
      <c r="M1542" s="65"/>
      <c r="N1542" s="65"/>
      <c r="O1542" s="65"/>
      <c r="P1542" s="65"/>
    </row>
    <row r="1543" spans="3:16" x14ac:dyDescent="0.25">
      <c r="C1543" s="7"/>
      <c r="K1543" s="65"/>
      <c r="L1543" s="65"/>
      <c r="M1543" s="65"/>
      <c r="N1543" s="65"/>
      <c r="O1543" s="65"/>
      <c r="P1543" s="65"/>
    </row>
    <row r="1544" spans="3:16" x14ac:dyDescent="0.25">
      <c r="C1544" s="7"/>
      <c r="K1544" s="65"/>
      <c r="L1544" s="65"/>
      <c r="M1544" s="65"/>
      <c r="N1544" s="65"/>
      <c r="O1544" s="65"/>
      <c r="P1544" s="65"/>
    </row>
    <row r="1545" spans="3:16" x14ac:dyDescent="0.25">
      <c r="C1545" s="7"/>
      <c r="K1545" s="65"/>
      <c r="L1545" s="65"/>
      <c r="M1545" s="65"/>
      <c r="N1545" s="65"/>
      <c r="O1545" s="65"/>
      <c r="P1545" s="65"/>
    </row>
    <row r="1546" spans="3:16" x14ac:dyDescent="0.25">
      <c r="C1546" s="7"/>
      <c r="K1546" s="65"/>
      <c r="L1546" s="65"/>
      <c r="M1546" s="65"/>
      <c r="N1546" s="65"/>
      <c r="O1546" s="65"/>
      <c r="P1546" s="65"/>
    </row>
    <row r="1547" spans="3:16" x14ac:dyDescent="0.25">
      <c r="C1547" s="7"/>
      <c r="K1547" s="65"/>
      <c r="L1547" s="65"/>
      <c r="M1547" s="65"/>
      <c r="N1547" s="65"/>
      <c r="O1547" s="65"/>
      <c r="P1547" s="65"/>
    </row>
    <row r="1548" spans="3:16" x14ac:dyDescent="0.25">
      <c r="C1548" s="7"/>
      <c r="K1548" s="65"/>
      <c r="L1548" s="65"/>
      <c r="M1548" s="65"/>
      <c r="N1548" s="65"/>
      <c r="O1548" s="65"/>
      <c r="P1548" s="65"/>
    </row>
    <row r="1549" spans="3:16" x14ac:dyDescent="0.25">
      <c r="C1549" s="7"/>
      <c r="K1549" s="65"/>
      <c r="L1549" s="65"/>
      <c r="M1549" s="65"/>
      <c r="N1549" s="65"/>
      <c r="O1549" s="65"/>
      <c r="P1549" s="65"/>
    </row>
    <row r="1550" spans="3:16" x14ac:dyDescent="0.25">
      <c r="C1550" s="7"/>
      <c r="K1550" s="65"/>
      <c r="L1550" s="65"/>
      <c r="M1550" s="65"/>
      <c r="N1550" s="65"/>
      <c r="O1550" s="65"/>
      <c r="P1550" s="65"/>
    </row>
    <row r="1551" spans="3:16" x14ac:dyDescent="0.25">
      <c r="C1551" s="7"/>
      <c r="K1551" s="65"/>
      <c r="L1551" s="65"/>
      <c r="M1551" s="65"/>
      <c r="N1551" s="65"/>
      <c r="O1551" s="65"/>
      <c r="P1551" s="65"/>
    </row>
    <row r="1552" spans="3:16" x14ac:dyDescent="0.25">
      <c r="C1552" s="7"/>
      <c r="K1552" s="65"/>
      <c r="L1552" s="65"/>
      <c r="M1552" s="65"/>
      <c r="N1552" s="65"/>
      <c r="O1552" s="65"/>
      <c r="P1552" s="65"/>
    </row>
    <row r="1553" spans="3:16" x14ac:dyDescent="0.25">
      <c r="C1553" s="7"/>
      <c r="K1553" s="65"/>
      <c r="L1553" s="65"/>
      <c r="M1553" s="65"/>
      <c r="N1553" s="65"/>
      <c r="O1553" s="65"/>
      <c r="P1553" s="65"/>
    </row>
    <row r="1554" spans="3:16" x14ac:dyDescent="0.25">
      <c r="C1554" s="7"/>
      <c r="K1554" s="65"/>
      <c r="L1554" s="65"/>
      <c r="M1554" s="65"/>
      <c r="N1554" s="65"/>
      <c r="O1554" s="65"/>
      <c r="P1554" s="65"/>
    </row>
    <row r="1555" spans="3:16" x14ac:dyDescent="0.25">
      <c r="C1555" s="7"/>
      <c r="K1555" s="65"/>
      <c r="L1555" s="65"/>
      <c r="M1555" s="65"/>
      <c r="N1555" s="65"/>
      <c r="O1555" s="65"/>
      <c r="P1555" s="65"/>
    </row>
    <row r="1556" spans="3:16" x14ac:dyDescent="0.25">
      <c r="C1556" s="7"/>
      <c r="K1556" s="65"/>
      <c r="L1556" s="65"/>
      <c r="M1556" s="65"/>
      <c r="N1556" s="65"/>
      <c r="O1556" s="65"/>
      <c r="P1556" s="65"/>
    </row>
    <row r="1557" spans="3:16" x14ac:dyDescent="0.25">
      <c r="C1557" s="7"/>
      <c r="K1557" s="65"/>
      <c r="L1557" s="65"/>
      <c r="M1557" s="65"/>
      <c r="N1557" s="65"/>
      <c r="O1557" s="65"/>
      <c r="P1557" s="65"/>
    </row>
    <row r="1558" spans="3:16" x14ac:dyDescent="0.25">
      <c r="C1558" s="7"/>
      <c r="K1558" s="65"/>
      <c r="L1558" s="65"/>
      <c r="M1558" s="65"/>
      <c r="N1558" s="65"/>
      <c r="O1558" s="65"/>
      <c r="P1558" s="65"/>
    </row>
    <row r="1559" spans="3:16" x14ac:dyDescent="0.25">
      <c r="C1559" s="7"/>
      <c r="K1559" s="65"/>
      <c r="L1559" s="65"/>
      <c r="M1559" s="65"/>
      <c r="N1559" s="65"/>
      <c r="O1559" s="65"/>
      <c r="P1559" s="65"/>
    </row>
    <row r="1560" spans="3:16" x14ac:dyDescent="0.25">
      <c r="C1560" s="7"/>
      <c r="K1560" s="65"/>
      <c r="L1560" s="65"/>
      <c r="M1560" s="65"/>
      <c r="N1560" s="65"/>
      <c r="O1560" s="65"/>
      <c r="P1560" s="65"/>
    </row>
    <row r="1561" spans="3:16" x14ac:dyDescent="0.25">
      <c r="C1561" s="7"/>
      <c r="K1561" s="65"/>
      <c r="L1561" s="65"/>
      <c r="M1561" s="65"/>
      <c r="N1561" s="65"/>
      <c r="O1561" s="65"/>
      <c r="P1561" s="65"/>
    </row>
    <row r="1562" spans="3:16" x14ac:dyDescent="0.25">
      <c r="C1562" s="7"/>
      <c r="K1562" s="65"/>
      <c r="L1562" s="65"/>
      <c r="M1562" s="65"/>
      <c r="N1562" s="65"/>
      <c r="O1562" s="65"/>
      <c r="P1562" s="65"/>
    </row>
    <row r="1563" spans="3:16" x14ac:dyDescent="0.25">
      <c r="C1563" s="7"/>
      <c r="K1563" s="65"/>
      <c r="L1563" s="65"/>
      <c r="M1563" s="65"/>
      <c r="N1563" s="65"/>
      <c r="O1563" s="65"/>
      <c r="P1563" s="65"/>
    </row>
    <row r="1564" spans="3:16" x14ac:dyDescent="0.25">
      <c r="C1564" s="7"/>
      <c r="K1564" s="65"/>
      <c r="L1564" s="65"/>
      <c r="M1564" s="65"/>
      <c r="N1564" s="65"/>
      <c r="O1564" s="65"/>
      <c r="P1564" s="65"/>
    </row>
    <row r="1565" spans="3:16" x14ac:dyDescent="0.25">
      <c r="C1565" s="7"/>
      <c r="K1565" s="65"/>
      <c r="L1565" s="65"/>
      <c r="M1565" s="65"/>
      <c r="N1565" s="65"/>
      <c r="O1565" s="65"/>
      <c r="P1565" s="65"/>
    </row>
    <row r="1566" spans="3:16" x14ac:dyDescent="0.25">
      <c r="C1566" s="7"/>
      <c r="K1566" s="65"/>
      <c r="L1566" s="65"/>
      <c r="M1566" s="65"/>
      <c r="N1566" s="65"/>
      <c r="O1566" s="65"/>
      <c r="P1566" s="65"/>
    </row>
    <row r="1567" spans="3:16" x14ac:dyDescent="0.25">
      <c r="C1567" s="7"/>
      <c r="K1567" s="65"/>
      <c r="L1567" s="65"/>
      <c r="M1567" s="65"/>
      <c r="N1567" s="65"/>
      <c r="O1567" s="65"/>
      <c r="P1567" s="65"/>
    </row>
    <row r="1568" spans="3:16" x14ac:dyDescent="0.25">
      <c r="C1568" s="7"/>
      <c r="K1568" s="65"/>
      <c r="L1568" s="65"/>
      <c r="M1568" s="65"/>
      <c r="N1568" s="65"/>
      <c r="O1568" s="65"/>
      <c r="P1568" s="65"/>
    </row>
    <row r="1569" spans="3:16" x14ac:dyDescent="0.25">
      <c r="C1569" s="7"/>
      <c r="K1569" s="65"/>
      <c r="L1569" s="65"/>
      <c r="M1569" s="65"/>
      <c r="N1569" s="65"/>
      <c r="O1569" s="65"/>
      <c r="P1569" s="65"/>
    </row>
    <row r="1570" spans="3:16" x14ac:dyDescent="0.25">
      <c r="C1570" s="7"/>
      <c r="K1570" s="65"/>
      <c r="L1570" s="65"/>
      <c r="M1570" s="65"/>
      <c r="N1570" s="65"/>
      <c r="O1570" s="65"/>
      <c r="P1570" s="65"/>
    </row>
    <row r="1571" spans="3:16" x14ac:dyDescent="0.25">
      <c r="C1571" s="7"/>
      <c r="K1571" s="65"/>
      <c r="L1571" s="65"/>
      <c r="M1571" s="65"/>
      <c r="N1571" s="65"/>
      <c r="O1571" s="65"/>
      <c r="P1571" s="65"/>
    </row>
    <row r="1572" spans="3:16" x14ac:dyDescent="0.25">
      <c r="C1572" s="7"/>
      <c r="K1572" s="65"/>
      <c r="L1572" s="65"/>
      <c r="M1572" s="65"/>
      <c r="N1572" s="65"/>
      <c r="O1572" s="65"/>
      <c r="P1572" s="65"/>
    </row>
    <row r="1573" spans="3:16" x14ac:dyDescent="0.25">
      <c r="C1573" s="7"/>
      <c r="K1573" s="65"/>
      <c r="L1573" s="65"/>
      <c r="M1573" s="65"/>
      <c r="N1573" s="65"/>
      <c r="O1573" s="65"/>
      <c r="P1573" s="65"/>
    </row>
    <row r="1574" spans="3:16" x14ac:dyDescent="0.25">
      <c r="C1574" s="7"/>
      <c r="K1574" s="65"/>
      <c r="L1574" s="65"/>
      <c r="M1574" s="65"/>
      <c r="N1574" s="65"/>
      <c r="O1574" s="65"/>
      <c r="P1574" s="65"/>
    </row>
    <row r="1575" spans="3:16" x14ac:dyDescent="0.25">
      <c r="C1575" s="7"/>
      <c r="K1575" s="65"/>
      <c r="L1575" s="65"/>
      <c r="M1575" s="65"/>
      <c r="N1575" s="65"/>
      <c r="O1575" s="65"/>
      <c r="P1575" s="65"/>
    </row>
    <row r="1576" spans="3:16" x14ac:dyDescent="0.25">
      <c r="C1576" s="7"/>
      <c r="K1576" s="65"/>
      <c r="L1576" s="65"/>
      <c r="M1576" s="65"/>
      <c r="N1576" s="65"/>
      <c r="O1576" s="65"/>
      <c r="P1576" s="65"/>
    </row>
    <row r="1577" spans="3:16" x14ac:dyDescent="0.25">
      <c r="C1577" s="7"/>
      <c r="K1577" s="65"/>
      <c r="L1577" s="65"/>
      <c r="M1577" s="65"/>
      <c r="N1577" s="65"/>
      <c r="O1577" s="65"/>
      <c r="P1577" s="65"/>
    </row>
    <row r="1578" spans="3:16" x14ac:dyDescent="0.25">
      <c r="C1578" s="7"/>
      <c r="K1578" s="65"/>
      <c r="L1578" s="65"/>
      <c r="M1578" s="65"/>
      <c r="N1578" s="65"/>
      <c r="O1578" s="65"/>
      <c r="P1578" s="65"/>
    </row>
    <row r="1579" spans="3:16" x14ac:dyDescent="0.25">
      <c r="C1579" s="7"/>
      <c r="K1579" s="65"/>
      <c r="L1579" s="65"/>
      <c r="M1579" s="65"/>
      <c r="N1579" s="65"/>
      <c r="O1579" s="65"/>
      <c r="P1579" s="65"/>
    </row>
    <row r="1580" spans="3:16" x14ac:dyDescent="0.25">
      <c r="C1580" s="7"/>
      <c r="K1580" s="65"/>
      <c r="L1580" s="65"/>
      <c r="M1580" s="65"/>
      <c r="N1580" s="65"/>
      <c r="O1580" s="65"/>
      <c r="P1580" s="65"/>
    </row>
    <row r="1581" spans="3:16" x14ac:dyDescent="0.25">
      <c r="C1581" s="7"/>
      <c r="K1581" s="65"/>
      <c r="L1581" s="65"/>
      <c r="M1581" s="65"/>
      <c r="N1581" s="65"/>
      <c r="O1581" s="65"/>
      <c r="P1581" s="65"/>
    </row>
    <row r="1582" spans="3:16" x14ac:dyDescent="0.25">
      <c r="C1582" s="7"/>
      <c r="K1582" s="65"/>
      <c r="L1582" s="65"/>
      <c r="M1582" s="65"/>
      <c r="N1582" s="65"/>
      <c r="O1582" s="65"/>
      <c r="P1582" s="65"/>
    </row>
    <row r="1583" spans="3:16" x14ac:dyDescent="0.25">
      <c r="C1583" s="7"/>
      <c r="K1583" s="65"/>
      <c r="L1583" s="65"/>
      <c r="M1583" s="65"/>
      <c r="N1583" s="65"/>
      <c r="O1583" s="65"/>
      <c r="P1583" s="65"/>
    </row>
    <row r="1584" spans="3:16" x14ac:dyDescent="0.25">
      <c r="C1584" s="7"/>
      <c r="K1584" s="65"/>
      <c r="L1584" s="65"/>
      <c r="M1584" s="65"/>
      <c r="N1584" s="65"/>
      <c r="O1584" s="65"/>
      <c r="P1584" s="65"/>
    </row>
    <row r="1585" spans="3:16" x14ac:dyDescent="0.25">
      <c r="C1585" s="7"/>
      <c r="K1585" s="65"/>
      <c r="L1585" s="65"/>
      <c r="M1585" s="65"/>
      <c r="N1585" s="65"/>
      <c r="O1585" s="65"/>
      <c r="P1585" s="65"/>
    </row>
    <row r="1586" spans="3:16" x14ac:dyDescent="0.25">
      <c r="C1586" s="7"/>
      <c r="K1586" s="65"/>
      <c r="L1586" s="65"/>
      <c r="M1586" s="65"/>
      <c r="N1586" s="65"/>
      <c r="O1586" s="65"/>
      <c r="P1586" s="65"/>
    </row>
    <row r="1587" spans="3:16" x14ac:dyDescent="0.25">
      <c r="C1587" s="7"/>
      <c r="K1587" s="65"/>
      <c r="L1587" s="65"/>
      <c r="M1587" s="65"/>
      <c r="N1587" s="65"/>
      <c r="O1587" s="65"/>
      <c r="P1587" s="65"/>
    </row>
    <row r="1588" spans="3:16" x14ac:dyDescent="0.25">
      <c r="C1588" s="7"/>
      <c r="K1588" s="65"/>
      <c r="L1588" s="65"/>
      <c r="M1588" s="65"/>
      <c r="N1588" s="65"/>
      <c r="O1588" s="65"/>
      <c r="P1588" s="65"/>
    </row>
    <row r="1589" spans="3:16" x14ac:dyDescent="0.25">
      <c r="C1589" s="7"/>
      <c r="K1589" s="65"/>
      <c r="L1589" s="65"/>
      <c r="M1589" s="65"/>
      <c r="N1589" s="65"/>
      <c r="O1589" s="65"/>
      <c r="P1589" s="65"/>
    </row>
    <row r="1590" spans="3:16" x14ac:dyDescent="0.25">
      <c r="C1590" s="7"/>
      <c r="K1590" s="65"/>
      <c r="L1590" s="65"/>
      <c r="M1590" s="65"/>
      <c r="N1590" s="65"/>
      <c r="O1590" s="65"/>
      <c r="P1590" s="65"/>
    </row>
    <row r="1591" spans="3:16" x14ac:dyDescent="0.25">
      <c r="C1591" s="7"/>
      <c r="K1591" s="65"/>
      <c r="L1591" s="65"/>
      <c r="M1591" s="65"/>
      <c r="N1591" s="65"/>
      <c r="O1591" s="65"/>
      <c r="P1591" s="65"/>
    </row>
    <row r="1592" spans="3:16" x14ac:dyDescent="0.25">
      <c r="C1592" s="7"/>
      <c r="K1592" s="65"/>
      <c r="L1592" s="65"/>
      <c r="M1592" s="65"/>
      <c r="N1592" s="65"/>
      <c r="O1592" s="65"/>
      <c r="P1592" s="65"/>
    </row>
    <row r="1593" spans="3:16" x14ac:dyDescent="0.25">
      <c r="C1593" s="7"/>
      <c r="K1593" s="65"/>
      <c r="L1593" s="65"/>
      <c r="M1593" s="65"/>
      <c r="N1593" s="65"/>
      <c r="O1593" s="65"/>
      <c r="P1593" s="65"/>
    </row>
    <row r="1594" spans="3:16" x14ac:dyDescent="0.25">
      <c r="C1594" s="7"/>
      <c r="K1594" s="65"/>
      <c r="L1594" s="65"/>
      <c r="M1594" s="65"/>
      <c r="N1594" s="65"/>
      <c r="O1594" s="65"/>
      <c r="P1594" s="65"/>
    </row>
    <row r="1595" spans="3:16" x14ac:dyDescent="0.25">
      <c r="C1595" s="7"/>
      <c r="K1595" s="65"/>
      <c r="L1595" s="65"/>
      <c r="M1595" s="65"/>
      <c r="N1595" s="65"/>
      <c r="O1595" s="65"/>
      <c r="P1595" s="65"/>
    </row>
    <row r="1596" spans="3:16" x14ac:dyDescent="0.25">
      <c r="C1596" s="7"/>
      <c r="K1596" s="65"/>
      <c r="L1596" s="65"/>
      <c r="M1596" s="65"/>
      <c r="N1596" s="65"/>
      <c r="O1596" s="65"/>
      <c r="P1596" s="65"/>
    </row>
    <row r="1597" spans="3:16" x14ac:dyDescent="0.25">
      <c r="C1597" s="7"/>
      <c r="K1597" s="65"/>
      <c r="L1597" s="65"/>
      <c r="M1597" s="65"/>
      <c r="N1597" s="65"/>
      <c r="O1597" s="65"/>
      <c r="P1597" s="65"/>
    </row>
    <row r="1598" spans="3:16" x14ac:dyDescent="0.25">
      <c r="C1598" s="7"/>
      <c r="K1598" s="65"/>
      <c r="L1598" s="65"/>
      <c r="M1598" s="65"/>
      <c r="N1598" s="65"/>
      <c r="O1598" s="65"/>
      <c r="P1598" s="65"/>
    </row>
    <row r="1599" spans="3:16" x14ac:dyDescent="0.25">
      <c r="C1599" s="7"/>
      <c r="K1599" s="65"/>
      <c r="L1599" s="65"/>
      <c r="M1599" s="65"/>
      <c r="N1599" s="65"/>
      <c r="O1599" s="65"/>
      <c r="P1599" s="65"/>
    </row>
    <row r="1600" spans="3:16" x14ac:dyDescent="0.25">
      <c r="C1600" s="7"/>
      <c r="K1600" s="65"/>
      <c r="L1600" s="65"/>
      <c r="M1600" s="65"/>
      <c r="N1600" s="65"/>
      <c r="O1600" s="65"/>
      <c r="P1600" s="65"/>
    </row>
    <row r="1601" spans="3:16" x14ac:dyDescent="0.25">
      <c r="C1601" s="7"/>
      <c r="K1601" s="65"/>
      <c r="L1601" s="65"/>
      <c r="M1601" s="65"/>
      <c r="N1601" s="65"/>
      <c r="O1601" s="65"/>
      <c r="P1601" s="65"/>
    </row>
    <row r="1602" spans="3:16" x14ac:dyDescent="0.25">
      <c r="C1602" s="7"/>
      <c r="K1602" s="65"/>
      <c r="L1602" s="65"/>
      <c r="M1602" s="65"/>
      <c r="N1602" s="65"/>
      <c r="O1602" s="65"/>
      <c r="P1602" s="65"/>
    </row>
    <row r="1603" spans="3:16" x14ac:dyDescent="0.25">
      <c r="C1603" s="7"/>
      <c r="K1603" s="65"/>
      <c r="L1603" s="65"/>
      <c r="M1603" s="65"/>
      <c r="N1603" s="65"/>
      <c r="O1603" s="65"/>
      <c r="P1603" s="65"/>
    </row>
    <row r="1604" spans="3:16" x14ac:dyDescent="0.25">
      <c r="C1604" s="7"/>
      <c r="K1604" s="65"/>
      <c r="L1604" s="65"/>
      <c r="M1604" s="65"/>
      <c r="N1604" s="65"/>
      <c r="O1604" s="65"/>
      <c r="P1604" s="65"/>
    </row>
    <row r="1605" spans="3:16" x14ac:dyDescent="0.25">
      <c r="C1605" s="7"/>
      <c r="K1605" s="65"/>
      <c r="L1605" s="65"/>
      <c r="M1605" s="65"/>
      <c r="N1605" s="65"/>
      <c r="O1605" s="65"/>
      <c r="P1605" s="65"/>
    </row>
    <row r="1606" spans="3:16" x14ac:dyDescent="0.25">
      <c r="C1606" s="7"/>
      <c r="K1606" s="65"/>
      <c r="L1606" s="65"/>
      <c r="M1606" s="65"/>
      <c r="N1606" s="65"/>
      <c r="O1606" s="65"/>
      <c r="P1606" s="65"/>
    </row>
    <row r="1607" spans="3:16" x14ac:dyDescent="0.25">
      <c r="C1607" s="7"/>
      <c r="K1607" s="65"/>
      <c r="L1607" s="65"/>
      <c r="M1607" s="65"/>
      <c r="N1607" s="65"/>
      <c r="O1607" s="65"/>
      <c r="P1607" s="65"/>
    </row>
    <row r="1608" spans="3:16" x14ac:dyDescent="0.25">
      <c r="C1608" s="7"/>
      <c r="K1608" s="65"/>
      <c r="L1608" s="65"/>
      <c r="M1608" s="65"/>
      <c r="N1608" s="65"/>
      <c r="O1608" s="65"/>
      <c r="P1608" s="65"/>
    </row>
    <row r="1609" spans="3:16" x14ac:dyDescent="0.25">
      <c r="C1609" s="7"/>
      <c r="K1609" s="65"/>
      <c r="L1609" s="65"/>
      <c r="M1609" s="65"/>
      <c r="N1609" s="65"/>
      <c r="O1609" s="65"/>
      <c r="P1609" s="65"/>
    </row>
    <row r="1610" spans="3:16" x14ac:dyDescent="0.25">
      <c r="C1610" s="7"/>
      <c r="K1610" s="65"/>
      <c r="L1610" s="65"/>
      <c r="M1610" s="65"/>
      <c r="N1610" s="65"/>
      <c r="O1610" s="65"/>
      <c r="P1610" s="65"/>
    </row>
    <row r="1611" spans="3:16" x14ac:dyDescent="0.25">
      <c r="C1611" s="7"/>
      <c r="K1611" s="65"/>
      <c r="L1611" s="65"/>
      <c r="M1611" s="65"/>
      <c r="N1611" s="65"/>
      <c r="O1611" s="65"/>
      <c r="P1611" s="65"/>
    </row>
    <row r="1612" spans="3:16" x14ac:dyDescent="0.25">
      <c r="C1612" s="7"/>
      <c r="K1612" s="65"/>
      <c r="L1612" s="65"/>
      <c r="M1612" s="65"/>
      <c r="N1612" s="65"/>
      <c r="O1612" s="65"/>
      <c r="P1612" s="65"/>
    </row>
    <row r="1613" spans="3:16" x14ac:dyDescent="0.25">
      <c r="C1613" s="7"/>
      <c r="K1613" s="65"/>
      <c r="L1613" s="65"/>
      <c r="M1613" s="65"/>
      <c r="N1613" s="65"/>
      <c r="O1613" s="65"/>
      <c r="P1613" s="65"/>
    </row>
    <row r="1614" spans="3:16" x14ac:dyDescent="0.25">
      <c r="C1614" s="7"/>
      <c r="K1614" s="65"/>
      <c r="L1614" s="65"/>
      <c r="M1614" s="65"/>
      <c r="N1614" s="65"/>
      <c r="O1614" s="65"/>
      <c r="P1614" s="65"/>
    </row>
    <row r="1615" spans="3:16" x14ac:dyDescent="0.25">
      <c r="C1615" s="7"/>
      <c r="K1615" s="65"/>
      <c r="L1615" s="65"/>
      <c r="M1615" s="65"/>
      <c r="N1615" s="65"/>
      <c r="O1615" s="65"/>
      <c r="P1615" s="65"/>
    </row>
    <row r="1616" spans="3:16" x14ac:dyDescent="0.25">
      <c r="C1616" s="7"/>
      <c r="K1616" s="65"/>
      <c r="L1616" s="65"/>
      <c r="M1616" s="65"/>
      <c r="N1616" s="65"/>
      <c r="O1616" s="65"/>
      <c r="P1616" s="65"/>
    </row>
    <row r="1617" spans="3:16" x14ac:dyDescent="0.25">
      <c r="C1617" s="7"/>
      <c r="K1617" s="65"/>
      <c r="L1617" s="65"/>
      <c r="M1617" s="65"/>
      <c r="N1617" s="65"/>
      <c r="O1617" s="65"/>
      <c r="P1617" s="65"/>
    </row>
    <row r="1618" spans="3:16" x14ac:dyDescent="0.25">
      <c r="C1618" s="7"/>
      <c r="K1618" s="65"/>
      <c r="L1618" s="65"/>
      <c r="M1618" s="65"/>
      <c r="N1618" s="65"/>
      <c r="O1618" s="65"/>
      <c r="P1618" s="65"/>
    </row>
    <row r="1619" spans="3:16" x14ac:dyDescent="0.25">
      <c r="C1619" s="7"/>
      <c r="K1619" s="65"/>
      <c r="L1619" s="65"/>
      <c r="M1619" s="65"/>
      <c r="N1619" s="65"/>
      <c r="O1619" s="65"/>
      <c r="P1619" s="65"/>
    </row>
    <row r="1620" spans="3:16" x14ac:dyDescent="0.25">
      <c r="C1620" s="7"/>
      <c r="K1620" s="65"/>
      <c r="L1620" s="65"/>
      <c r="M1620" s="65"/>
      <c r="N1620" s="65"/>
      <c r="O1620" s="65"/>
      <c r="P1620" s="65"/>
    </row>
    <row r="1621" spans="3:16" x14ac:dyDescent="0.25">
      <c r="C1621" s="7"/>
      <c r="K1621" s="65"/>
      <c r="L1621" s="65"/>
      <c r="M1621" s="65"/>
      <c r="N1621" s="65"/>
      <c r="O1621" s="65"/>
      <c r="P1621" s="65"/>
    </row>
    <row r="1622" spans="3:16" x14ac:dyDescent="0.25">
      <c r="C1622" s="7"/>
      <c r="K1622" s="65"/>
      <c r="L1622" s="65"/>
      <c r="M1622" s="65"/>
      <c r="N1622" s="65"/>
      <c r="O1622" s="65"/>
      <c r="P1622" s="65"/>
    </row>
    <row r="1623" spans="3:16" x14ac:dyDescent="0.25">
      <c r="C1623" s="7"/>
      <c r="K1623" s="65"/>
      <c r="L1623" s="65"/>
      <c r="M1623" s="65"/>
      <c r="N1623" s="65"/>
      <c r="O1623" s="65"/>
      <c r="P1623" s="65"/>
    </row>
    <row r="1624" spans="3:16" x14ac:dyDescent="0.25">
      <c r="C1624" s="7"/>
      <c r="K1624" s="65"/>
      <c r="L1624" s="65"/>
      <c r="M1624" s="65"/>
      <c r="N1624" s="65"/>
      <c r="O1624" s="65"/>
      <c r="P1624" s="65"/>
    </row>
    <row r="1625" spans="3:16" x14ac:dyDescent="0.25">
      <c r="C1625" s="7"/>
      <c r="K1625" s="65"/>
      <c r="L1625" s="65"/>
      <c r="M1625" s="65"/>
      <c r="N1625" s="65"/>
      <c r="O1625" s="65"/>
      <c r="P1625" s="65"/>
    </row>
    <row r="1626" spans="3:16" x14ac:dyDescent="0.25">
      <c r="C1626" s="7"/>
      <c r="K1626" s="65"/>
      <c r="L1626" s="65"/>
      <c r="M1626" s="65"/>
      <c r="N1626" s="65"/>
      <c r="O1626" s="65"/>
      <c r="P1626" s="65"/>
    </row>
    <row r="1627" spans="3:16" x14ac:dyDescent="0.25">
      <c r="C1627" s="7"/>
      <c r="K1627" s="65"/>
      <c r="L1627" s="65"/>
      <c r="M1627" s="65"/>
      <c r="N1627" s="65"/>
      <c r="O1627" s="65"/>
      <c r="P1627" s="65"/>
    </row>
    <row r="1628" spans="3:16" x14ac:dyDescent="0.25">
      <c r="C1628" s="7"/>
      <c r="K1628" s="65"/>
      <c r="L1628" s="65"/>
      <c r="M1628" s="65"/>
      <c r="N1628" s="65"/>
      <c r="O1628" s="65"/>
      <c r="P1628" s="65"/>
    </row>
    <row r="1629" spans="3:16" x14ac:dyDescent="0.25">
      <c r="C1629" s="7"/>
      <c r="K1629" s="65"/>
      <c r="L1629" s="65"/>
      <c r="M1629" s="65"/>
      <c r="N1629" s="65"/>
      <c r="O1629" s="65"/>
      <c r="P1629" s="65"/>
    </row>
    <row r="1630" spans="3:16" x14ac:dyDescent="0.25">
      <c r="C1630" s="7"/>
      <c r="K1630" s="65"/>
      <c r="L1630" s="65"/>
      <c r="M1630" s="65"/>
      <c r="N1630" s="65"/>
      <c r="O1630" s="65"/>
      <c r="P1630" s="65"/>
    </row>
    <row r="1631" spans="3:16" x14ac:dyDescent="0.25">
      <c r="C1631" s="7"/>
      <c r="K1631" s="65"/>
      <c r="L1631" s="65"/>
      <c r="M1631" s="65"/>
      <c r="N1631" s="65"/>
      <c r="O1631" s="65"/>
      <c r="P1631" s="65"/>
    </row>
    <row r="1632" spans="3:16" x14ac:dyDescent="0.25">
      <c r="C1632" s="7"/>
      <c r="K1632" s="65"/>
      <c r="L1632" s="65"/>
      <c r="M1632" s="65"/>
      <c r="N1632" s="65"/>
      <c r="O1632" s="65"/>
      <c r="P1632" s="65"/>
    </row>
    <row r="1633" spans="3:16" x14ac:dyDescent="0.25">
      <c r="C1633" s="7"/>
      <c r="K1633" s="65"/>
      <c r="L1633" s="65"/>
      <c r="M1633" s="65"/>
      <c r="N1633" s="65"/>
      <c r="O1633" s="65"/>
      <c r="P1633" s="65"/>
    </row>
    <row r="1634" spans="3:16" x14ac:dyDescent="0.25">
      <c r="C1634" s="7"/>
      <c r="K1634" s="65"/>
      <c r="L1634" s="65"/>
      <c r="M1634" s="65"/>
      <c r="N1634" s="65"/>
      <c r="O1634" s="65"/>
      <c r="P1634" s="65"/>
    </row>
    <row r="1635" spans="3:16" x14ac:dyDescent="0.25">
      <c r="C1635" s="7"/>
      <c r="K1635" s="65"/>
      <c r="L1635" s="65"/>
      <c r="M1635" s="65"/>
      <c r="N1635" s="65"/>
      <c r="O1635" s="65"/>
      <c r="P1635" s="65"/>
    </row>
    <row r="1636" spans="3:16" x14ac:dyDescent="0.25">
      <c r="C1636" s="7"/>
      <c r="K1636" s="65"/>
      <c r="L1636" s="65"/>
      <c r="M1636" s="65"/>
      <c r="N1636" s="65"/>
      <c r="O1636" s="65"/>
      <c r="P1636" s="65"/>
    </row>
    <row r="1637" spans="3:16" x14ac:dyDescent="0.25">
      <c r="C1637" s="7"/>
      <c r="K1637" s="65"/>
      <c r="L1637" s="65"/>
      <c r="M1637" s="65"/>
      <c r="N1637" s="65"/>
      <c r="O1637" s="65"/>
      <c r="P1637" s="65"/>
    </row>
    <row r="1638" spans="3:16" x14ac:dyDescent="0.25">
      <c r="C1638" s="7"/>
      <c r="K1638" s="65"/>
      <c r="L1638" s="65"/>
      <c r="M1638" s="65"/>
      <c r="N1638" s="65"/>
      <c r="O1638" s="65"/>
      <c r="P1638" s="65"/>
    </row>
    <row r="1639" spans="3:16" x14ac:dyDescent="0.25">
      <c r="C1639" s="7"/>
      <c r="K1639" s="65"/>
      <c r="L1639" s="65"/>
      <c r="M1639" s="65"/>
      <c r="N1639" s="65"/>
      <c r="O1639" s="65"/>
      <c r="P1639" s="65"/>
    </row>
    <row r="1640" spans="3:16" x14ac:dyDescent="0.25">
      <c r="C1640" s="7"/>
      <c r="K1640" s="65"/>
      <c r="L1640" s="65"/>
      <c r="M1640" s="65"/>
      <c r="N1640" s="65"/>
      <c r="O1640" s="65"/>
      <c r="P1640" s="65"/>
    </row>
    <row r="1641" spans="3:16" x14ac:dyDescent="0.25">
      <c r="C1641" s="7"/>
      <c r="K1641" s="65"/>
      <c r="L1641" s="65"/>
      <c r="M1641" s="65"/>
      <c r="N1641" s="65"/>
      <c r="O1641" s="65"/>
      <c r="P1641" s="65"/>
    </row>
    <row r="1642" spans="3:16" x14ac:dyDescent="0.25">
      <c r="C1642" s="7"/>
      <c r="K1642" s="65"/>
      <c r="L1642" s="65"/>
      <c r="M1642" s="65"/>
      <c r="N1642" s="65"/>
      <c r="O1642" s="65"/>
      <c r="P1642" s="65"/>
    </row>
    <row r="1643" spans="3:16" x14ac:dyDescent="0.25">
      <c r="C1643" s="7"/>
      <c r="K1643" s="65"/>
      <c r="L1643" s="65"/>
      <c r="M1643" s="65"/>
      <c r="N1643" s="65"/>
      <c r="O1643" s="65"/>
      <c r="P1643" s="65"/>
    </row>
    <row r="1644" spans="3:16" x14ac:dyDescent="0.25">
      <c r="C1644" s="7"/>
      <c r="K1644" s="65"/>
      <c r="L1644" s="65"/>
      <c r="M1644" s="65"/>
      <c r="N1644" s="65"/>
      <c r="O1644" s="65"/>
      <c r="P1644" s="65"/>
    </row>
    <row r="1645" spans="3:16" x14ac:dyDescent="0.25">
      <c r="C1645" s="7"/>
      <c r="K1645" s="65"/>
      <c r="L1645" s="65"/>
      <c r="M1645" s="65"/>
      <c r="N1645" s="65"/>
      <c r="O1645" s="65"/>
      <c r="P1645" s="65"/>
    </row>
    <row r="1646" spans="3:16" x14ac:dyDescent="0.25">
      <c r="C1646" s="7"/>
      <c r="K1646" s="65"/>
      <c r="L1646" s="65"/>
      <c r="M1646" s="65"/>
      <c r="N1646" s="65"/>
      <c r="O1646" s="65"/>
      <c r="P1646" s="65"/>
    </row>
    <row r="1647" spans="3:16" x14ac:dyDescent="0.25">
      <c r="C1647" s="7"/>
      <c r="K1647" s="65"/>
      <c r="L1647" s="65"/>
      <c r="M1647" s="65"/>
      <c r="N1647" s="65"/>
      <c r="O1647" s="65"/>
      <c r="P1647" s="65"/>
    </row>
    <row r="1648" spans="3:16" x14ac:dyDescent="0.25">
      <c r="C1648" s="7"/>
      <c r="K1648" s="65"/>
      <c r="L1648" s="65"/>
      <c r="M1648" s="65"/>
      <c r="N1648" s="65"/>
      <c r="O1648" s="65"/>
      <c r="P1648" s="65"/>
    </row>
    <row r="1649" spans="3:16" x14ac:dyDescent="0.25">
      <c r="C1649" s="7"/>
      <c r="K1649" s="65"/>
      <c r="L1649" s="65"/>
      <c r="M1649" s="65"/>
      <c r="N1649" s="65"/>
      <c r="O1649" s="65"/>
      <c r="P1649" s="65"/>
    </row>
    <row r="1650" spans="3:16" x14ac:dyDescent="0.25">
      <c r="C1650" s="7"/>
      <c r="K1650" s="65"/>
      <c r="L1650" s="65"/>
      <c r="M1650" s="65"/>
      <c r="N1650" s="65"/>
      <c r="O1650" s="65"/>
      <c r="P1650" s="65"/>
    </row>
    <row r="1651" spans="3:16" x14ac:dyDescent="0.25">
      <c r="C1651" s="7"/>
      <c r="K1651" s="65"/>
      <c r="L1651" s="65"/>
      <c r="M1651" s="65"/>
      <c r="N1651" s="65"/>
      <c r="O1651" s="65"/>
      <c r="P1651" s="65"/>
    </row>
    <row r="1652" spans="3:16" x14ac:dyDescent="0.25">
      <c r="C1652" s="7"/>
      <c r="K1652" s="65"/>
      <c r="L1652" s="65"/>
      <c r="M1652" s="65"/>
      <c r="N1652" s="65"/>
      <c r="O1652" s="65"/>
      <c r="P1652" s="65"/>
    </row>
    <row r="1653" spans="3:16" x14ac:dyDescent="0.25">
      <c r="C1653" s="7"/>
      <c r="K1653" s="65"/>
      <c r="L1653" s="65"/>
      <c r="M1653" s="65"/>
      <c r="N1653" s="65"/>
      <c r="O1653" s="65"/>
      <c r="P1653" s="65"/>
    </row>
    <row r="1654" spans="3:16" x14ac:dyDescent="0.25">
      <c r="C1654" s="7"/>
      <c r="K1654" s="65"/>
      <c r="L1654" s="65"/>
      <c r="M1654" s="65"/>
      <c r="N1654" s="65"/>
      <c r="O1654" s="65"/>
      <c r="P1654" s="65"/>
    </row>
    <row r="1655" spans="3:16" x14ac:dyDescent="0.25">
      <c r="C1655" s="7"/>
      <c r="K1655" s="65"/>
      <c r="L1655" s="65"/>
      <c r="M1655" s="65"/>
      <c r="N1655" s="65"/>
      <c r="O1655" s="65"/>
      <c r="P1655" s="65"/>
    </row>
    <row r="1656" spans="3:16" x14ac:dyDescent="0.25">
      <c r="C1656" s="7"/>
      <c r="K1656" s="65"/>
      <c r="L1656" s="65"/>
      <c r="M1656" s="65"/>
      <c r="N1656" s="65"/>
      <c r="O1656" s="65"/>
      <c r="P1656" s="65"/>
    </row>
    <row r="1657" spans="3:16" x14ac:dyDescent="0.25">
      <c r="C1657" s="7"/>
      <c r="K1657" s="65"/>
      <c r="L1657" s="65"/>
      <c r="M1657" s="65"/>
      <c r="N1657" s="65"/>
      <c r="O1657" s="65"/>
      <c r="P1657" s="65"/>
    </row>
    <row r="1658" spans="3:16" x14ac:dyDescent="0.25">
      <c r="C1658" s="7"/>
      <c r="K1658" s="65"/>
      <c r="L1658" s="65"/>
      <c r="M1658" s="65"/>
      <c r="N1658" s="65"/>
      <c r="O1658" s="65"/>
      <c r="P1658" s="65"/>
    </row>
    <row r="1659" spans="3:16" x14ac:dyDescent="0.25">
      <c r="C1659" s="7"/>
      <c r="K1659" s="65"/>
      <c r="L1659" s="65"/>
      <c r="M1659" s="65"/>
      <c r="N1659" s="65"/>
      <c r="O1659" s="65"/>
      <c r="P1659" s="65"/>
    </row>
    <row r="1660" spans="3:16" x14ac:dyDescent="0.25">
      <c r="C1660" s="7"/>
      <c r="K1660" s="65"/>
      <c r="L1660" s="65"/>
      <c r="M1660" s="65"/>
      <c r="N1660" s="65"/>
      <c r="O1660" s="65"/>
      <c r="P1660" s="65"/>
    </row>
    <row r="1661" spans="3:16" x14ac:dyDescent="0.25">
      <c r="C1661" s="7"/>
      <c r="K1661" s="65"/>
      <c r="L1661" s="65"/>
      <c r="M1661" s="65"/>
      <c r="N1661" s="65"/>
      <c r="O1661" s="65"/>
      <c r="P1661" s="65"/>
    </row>
    <row r="1662" spans="3:16" x14ac:dyDescent="0.25">
      <c r="C1662" s="7"/>
      <c r="K1662" s="65"/>
      <c r="L1662" s="65"/>
      <c r="M1662" s="65"/>
      <c r="N1662" s="65"/>
      <c r="O1662" s="65"/>
      <c r="P1662" s="65"/>
    </row>
    <row r="1663" spans="3:16" x14ac:dyDescent="0.25">
      <c r="C1663" s="7"/>
      <c r="K1663" s="65"/>
      <c r="L1663" s="65"/>
      <c r="M1663" s="65"/>
      <c r="N1663" s="65"/>
      <c r="O1663" s="65"/>
      <c r="P1663" s="65"/>
    </row>
    <row r="1664" spans="3:16" x14ac:dyDescent="0.25">
      <c r="C1664" s="7"/>
      <c r="K1664" s="65"/>
      <c r="L1664" s="65"/>
      <c r="M1664" s="65"/>
      <c r="N1664" s="65"/>
      <c r="O1664" s="65"/>
      <c r="P1664" s="65"/>
    </row>
    <row r="1665" spans="3:16" x14ac:dyDescent="0.25">
      <c r="C1665" s="7"/>
      <c r="K1665" s="65"/>
      <c r="L1665" s="65"/>
      <c r="M1665" s="65"/>
      <c r="N1665" s="65"/>
      <c r="O1665" s="65"/>
      <c r="P1665" s="65"/>
    </row>
    <row r="1666" spans="3:16" x14ac:dyDescent="0.25">
      <c r="C1666" s="7"/>
      <c r="K1666" s="65"/>
      <c r="L1666" s="65"/>
      <c r="M1666" s="65"/>
      <c r="N1666" s="65"/>
      <c r="O1666" s="65"/>
      <c r="P1666" s="65"/>
    </row>
    <row r="1667" spans="3:16" x14ac:dyDescent="0.25">
      <c r="C1667" s="7"/>
      <c r="K1667" s="65"/>
      <c r="L1667" s="65"/>
      <c r="M1667" s="65"/>
      <c r="N1667" s="65"/>
      <c r="O1667" s="65"/>
      <c r="P1667" s="65"/>
    </row>
    <row r="1668" spans="3:16" x14ac:dyDescent="0.25">
      <c r="C1668" s="7"/>
      <c r="K1668" s="65"/>
      <c r="L1668" s="65"/>
      <c r="M1668" s="65"/>
      <c r="N1668" s="65"/>
      <c r="O1668" s="65"/>
      <c r="P1668" s="65"/>
    </row>
    <row r="1669" spans="3:16" x14ac:dyDescent="0.25">
      <c r="C1669" s="7"/>
      <c r="K1669" s="65"/>
      <c r="L1669" s="65"/>
      <c r="M1669" s="65"/>
      <c r="N1669" s="65"/>
      <c r="O1669" s="65"/>
      <c r="P1669" s="65"/>
    </row>
    <row r="1670" spans="3:16" x14ac:dyDescent="0.25">
      <c r="C1670" s="7"/>
      <c r="K1670" s="65"/>
      <c r="L1670" s="65"/>
      <c r="M1670" s="65"/>
      <c r="N1670" s="65"/>
      <c r="O1670" s="65"/>
      <c r="P1670" s="65"/>
    </row>
    <row r="1671" spans="3:16" x14ac:dyDescent="0.25">
      <c r="C1671" s="7"/>
      <c r="K1671" s="65"/>
      <c r="L1671" s="65"/>
      <c r="M1671" s="65"/>
      <c r="N1671" s="65"/>
      <c r="O1671" s="65"/>
      <c r="P1671" s="65"/>
    </row>
    <row r="1672" spans="3:16" x14ac:dyDescent="0.25">
      <c r="C1672" s="7"/>
      <c r="K1672" s="65"/>
      <c r="L1672" s="65"/>
      <c r="M1672" s="65"/>
      <c r="N1672" s="65"/>
      <c r="O1672" s="65"/>
      <c r="P1672" s="65"/>
    </row>
    <row r="1673" spans="3:16" x14ac:dyDescent="0.25">
      <c r="C1673" s="7"/>
      <c r="K1673" s="65"/>
      <c r="L1673" s="65"/>
      <c r="M1673" s="65"/>
      <c r="N1673" s="65"/>
      <c r="O1673" s="65"/>
      <c r="P1673" s="65"/>
    </row>
    <row r="1674" spans="3:16" x14ac:dyDescent="0.25">
      <c r="C1674" s="7"/>
      <c r="K1674" s="65"/>
      <c r="L1674" s="65"/>
      <c r="M1674" s="65"/>
      <c r="N1674" s="65"/>
      <c r="O1674" s="65"/>
      <c r="P1674" s="65"/>
    </row>
    <row r="1675" spans="3:16" x14ac:dyDescent="0.25">
      <c r="C1675" s="7"/>
      <c r="K1675" s="65"/>
      <c r="L1675" s="65"/>
      <c r="M1675" s="65"/>
      <c r="N1675" s="65"/>
      <c r="O1675" s="65"/>
      <c r="P1675" s="65"/>
    </row>
    <row r="1676" spans="3:16" x14ac:dyDescent="0.25">
      <c r="C1676" s="7"/>
      <c r="K1676" s="65"/>
      <c r="L1676" s="65"/>
      <c r="M1676" s="65"/>
      <c r="N1676" s="65"/>
      <c r="O1676" s="65"/>
      <c r="P1676" s="65"/>
    </row>
    <row r="1677" spans="3:16" x14ac:dyDescent="0.25">
      <c r="C1677" s="7"/>
      <c r="K1677" s="65"/>
      <c r="L1677" s="65"/>
      <c r="M1677" s="65"/>
      <c r="N1677" s="65"/>
      <c r="O1677" s="65"/>
      <c r="P1677" s="65"/>
    </row>
    <row r="1678" spans="3:16" x14ac:dyDescent="0.25">
      <c r="C1678" s="7"/>
      <c r="K1678" s="65"/>
      <c r="L1678" s="65"/>
      <c r="M1678" s="65"/>
      <c r="N1678" s="65"/>
      <c r="O1678" s="65"/>
      <c r="P1678" s="65"/>
    </row>
    <row r="1679" spans="3:16" x14ac:dyDescent="0.25">
      <c r="C1679" s="7"/>
      <c r="K1679" s="65"/>
      <c r="L1679" s="65"/>
      <c r="M1679" s="65"/>
      <c r="N1679" s="65"/>
      <c r="O1679" s="65"/>
      <c r="P1679" s="65"/>
    </row>
    <row r="1680" spans="3:16" x14ac:dyDescent="0.25">
      <c r="C1680" s="7"/>
      <c r="K1680" s="65"/>
      <c r="L1680" s="65"/>
      <c r="M1680" s="65"/>
      <c r="N1680" s="65"/>
      <c r="O1680" s="65"/>
      <c r="P1680" s="65"/>
    </row>
    <row r="1681" spans="3:16" x14ac:dyDescent="0.25">
      <c r="C1681" s="7"/>
      <c r="K1681" s="65"/>
      <c r="L1681" s="65"/>
      <c r="M1681" s="65"/>
      <c r="N1681" s="65"/>
      <c r="O1681" s="65"/>
      <c r="P1681" s="65"/>
    </row>
    <row r="1682" spans="3:16" x14ac:dyDescent="0.25">
      <c r="C1682" s="7"/>
      <c r="K1682" s="65"/>
      <c r="L1682" s="65"/>
      <c r="M1682" s="65"/>
      <c r="N1682" s="65"/>
      <c r="O1682" s="65"/>
      <c r="P1682" s="65"/>
    </row>
    <row r="1683" spans="3:16" x14ac:dyDescent="0.25">
      <c r="C1683" s="7"/>
      <c r="K1683" s="65"/>
      <c r="L1683" s="65"/>
      <c r="M1683" s="65"/>
      <c r="N1683" s="65"/>
      <c r="O1683" s="65"/>
      <c r="P1683" s="65"/>
    </row>
    <row r="1684" spans="3:16" x14ac:dyDescent="0.25">
      <c r="C1684" s="7"/>
      <c r="K1684" s="65"/>
      <c r="L1684" s="65"/>
      <c r="M1684" s="65"/>
      <c r="N1684" s="65"/>
      <c r="O1684" s="65"/>
      <c r="P1684" s="65"/>
    </row>
    <row r="1685" spans="3:16" x14ac:dyDescent="0.25">
      <c r="C1685" s="7"/>
      <c r="K1685" s="65"/>
      <c r="L1685" s="65"/>
      <c r="M1685" s="65"/>
      <c r="N1685" s="65"/>
      <c r="O1685" s="65"/>
      <c r="P1685" s="65"/>
    </row>
    <row r="1686" spans="3:16" x14ac:dyDescent="0.25">
      <c r="C1686" s="7"/>
      <c r="K1686" s="65"/>
      <c r="L1686" s="65"/>
      <c r="M1686" s="65"/>
      <c r="N1686" s="65"/>
      <c r="O1686" s="65"/>
      <c r="P1686" s="65"/>
    </row>
    <row r="1687" spans="3:16" x14ac:dyDescent="0.25">
      <c r="C1687" s="7"/>
      <c r="K1687" s="65"/>
      <c r="L1687" s="65"/>
      <c r="M1687" s="65"/>
      <c r="N1687" s="65"/>
      <c r="O1687" s="65"/>
      <c r="P1687" s="65"/>
    </row>
    <row r="1688" spans="3:16" x14ac:dyDescent="0.25">
      <c r="C1688" s="7"/>
      <c r="K1688" s="65"/>
      <c r="L1688" s="65"/>
      <c r="M1688" s="65"/>
      <c r="N1688" s="65"/>
      <c r="O1688" s="65"/>
      <c r="P1688" s="65"/>
    </row>
    <row r="1689" spans="3:16" x14ac:dyDescent="0.25">
      <c r="C1689" s="7"/>
      <c r="K1689" s="65"/>
      <c r="L1689" s="65"/>
      <c r="M1689" s="65"/>
      <c r="N1689" s="65"/>
      <c r="O1689" s="65"/>
      <c r="P1689" s="65"/>
    </row>
    <row r="1690" spans="3:16" x14ac:dyDescent="0.25">
      <c r="C1690" s="7"/>
      <c r="K1690" s="65"/>
      <c r="L1690" s="65"/>
      <c r="M1690" s="65"/>
      <c r="N1690" s="65"/>
      <c r="O1690" s="65"/>
      <c r="P1690" s="65"/>
    </row>
    <row r="1691" spans="3:16" x14ac:dyDescent="0.25">
      <c r="C1691" s="7"/>
      <c r="K1691" s="65"/>
      <c r="L1691" s="65"/>
      <c r="M1691" s="65"/>
      <c r="N1691" s="65"/>
      <c r="O1691" s="65"/>
      <c r="P1691" s="65"/>
    </row>
    <row r="1692" spans="3:16" x14ac:dyDescent="0.25">
      <c r="C1692" s="7"/>
      <c r="K1692" s="65"/>
      <c r="L1692" s="65"/>
      <c r="M1692" s="65"/>
      <c r="N1692" s="65"/>
      <c r="O1692" s="65"/>
      <c r="P1692" s="65"/>
    </row>
    <row r="1693" spans="3:16" x14ac:dyDescent="0.25">
      <c r="C1693" s="7"/>
      <c r="K1693" s="65"/>
      <c r="L1693" s="65"/>
      <c r="M1693" s="65"/>
      <c r="N1693" s="65"/>
      <c r="O1693" s="65"/>
      <c r="P1693" s="65"/>
    </row>
    <row r="1694" spans="3:16" x14ac:dyDescent="0.25">
      <c r="C1694" s="7"/>
      <c r="K1694" s="65"/>
      <c r="L1694" s="65"/>
      <c r="M1694" s="65"/>
      <c r="N1694" s="65"/>
      <c r="O1694" s="65"/>
      <c r="P1694" s="65"/>
    </row>
    <row r="1695" spans="3:16" x14ac:dyDescent="0.25">
      <c r="C1695" s="7"/>
      <c r="K1695" s="65"/>
      <c r="L1695" s="65"/>
      <c r="M1695" s="65"/>
      <c r="N1695" s="65"/>
      <c r="O1695" s="65"/>
      <c r="P1695" s="65"/>
    </row>
    <row r="1696" spans="3:16" x14ac:dyDescent="0.25">
      <c r="C1696" s="7"/>
      <c r="K1696" s="65"/>
      <c r="L1696" s="65"/>
      <c r="M1696" s="65"/>
      <c r="N1696" s="65"/>
      <c r="O1696" s="65"/>
      <c r="P1696" s="65"/>
    </row>
    <row r="1697" spans="3:16" x14ac:dyDescent="0.25">
      <c r="C1697" s="7"/>
      <c r="K1697" s="65"/>
      <c r="L1697" s="65"/>
      <c r="M1697" s="65"/>
      <c r="N1697" s="65"/>
      <c r="O1697" s="65"/>
      <c r="P1697" s="65"/>
    </row>
    <row r="1698" spans="3:16" x14ac:dyDescent="0.25">
      <c r="C1698" s="7"/>
      <c r="K1698" s="65"/>
      <c r="L1698" s="65"/>
      <c r="M1698" s="65"/>
      <c r="N1698" s="65"/>
      <c r="O1698" s="65"/>
      <c r="P1698" s="65"/>
    </row>
    <row r="1699" spans="3:16" x14ac:dyDescent="0.25">
      <c r="C1699" s="7"/>
      <c r="K1699" s="65"/>
      <c r="L1699" s="65"/>
      <c r="M1699" s="65"/>
      <c r="N1699" s="65"/>
      <c r="O1699" s="65"/>
      <c r="P1699" s="65"/>
    </row>
    <row r="1700" spans="3:16" x14ac:dyDescent="0.25">
      <c r="C1700" s="7"/>
      <c r="K1700" s="65"/>
      <c r="L1700" s="65"/>
      <c r="M1700" s="65"/>
      <c r="N1700" s="65"/>
      <c r="O1700" s="65"/>
      <c r="P1700" s="65"/>
    </row>
    <row r="1701" spans="3:16" x14ac:dyDescent="0.25">
      <c r="C1701" s="7"/>
      <c r="K1701" s="65"/>
      <c r="L1701" s="65"/>
      <c r="M1701" s="65"/>
      <c r="N1701" s="65"/>
      <c r="O1701" s="65"/>
      <c r="P1701" s="65"/>
    </row>
    <row r="1702" spans="3:16" x14ac:dyDescent="0.25">
      <c r="C1702" s="7"/>
      <c r="K1702" s="65"/>
      <c r="L1702" s="65"/>
      <c r="M1702" s="65"/>
      <c r="N1702" s="65"/>
      <c r="O1702" s="65"/>
      <c r="P1702" s="65"/>
    </row>
    <row r="1703" spans="3:16" x14ac:dyDescent="0.25">
      <c r="C1703" s="7"/>
      <c r="K1703" s="65"/>
      <c r="L1703" s="65"/>
      <c r="M1703" s="65"/>
      <c r="N1703" s="65"/>
      <c r="O1703" s="65"/>
      <c r="P1703" s="65"/>
    </row>
    <row r="1704" spans="3:16" x14ac:dyDescent="0.25">
      <c r="C1704" s="7"/>
      <c r="K1704" s="65"/>
      <c r="L1704" s="65"/>
      <c r="M1704" s="65"/>
      <c r="N1704" s="65"/>
      <c r="O1704" s="65"/>
      <c r="P1704" s="65"/>
    </row>
    <row r="1705" spans="3:16" x14ac:dyDescent="0.25">
      <c r="C1705" s="7"/>
      <c r="K1705" s="65"/>
      <c r="L1705" s="65"/>
      <c r="M1705" s="65"/>
      <c r="N1705" s="65"/>
      <c r="O1705" s="65"/>
      <c r="P1705" s="65"/>
    </row>
    <row r="1706" spans="3:16" x14ac:dyDescent="0.25">
      <c r="C1706" s="7"/>
      <c r="K1706" s="65"/>
      <c r="L1706" s="65"/>
      <c r="M1706" s="65"/>
      <c r="N1706" s="65"/>
      <c r="O1706" s="65"/>
      <c r="P1706" s="65"/>
    </row>
    <row r="1707" spans="3:16" x14ac:dyDescent="0.25">
      <c r="C1707" s="7"/>
      <c r="K1707" s="65"/>
      <c r="L1707" s="65"/>
      <c r="M1707" s="65"/>
      <c r="N1707" s="65"/>
      <c r="O1707" s="65"/>
      <c r="P1707" s="65"/>
    </row>
    <row r="1708" spans="3:16" x14ac:dyDescent="0.25">
      <c r="C1708" s="7"/>
      <c r="K1708" s="65"/>
      <c r="L1708" s="65"/>
      <c r="M1708" s="65"/>
      <c r="N1708" s="65"/>
      <c r="O1708" s="65"/>
      <c r="P1708" s="65"/>
    </row>
    <row r="1709" spans="3:16" x14ac:dyDescent="0.25">
      <c r="C1709" s="7"/>
      <c r="K1709" s="65"/>
      <c r="L1709" s="65"/>
      <c r="M1709" s="65"/>
      <c r="N1709" s="65"/>
      <c r="O1709" s="65"/>
      <c r="P1709" s="65"/>
    </row>
    <row r="1710" spans="3:16" x14ac:dyDescent="0.25">
      <c r="C1710" s="7"/>
      <c r="K1710" s="65"/>
      <c r="L1710" s="65"/>
      <c r="M1710" s="65"/>
      <c r="N1710" s="65"/>
      <c r="O1710" s="65"/>
      <c r="P1710" s="65"/>
    </row>
    <row r="1711" spans="3:16" x14ac:dyDescent="0.25">
      <c r="C1711" s="7"/>
      <c r="K1711" s="65"/>
      <c r="L1711" s="65"/>
      <c r="M1711" s="65"/>
      <c r="N1711" s="65"/>
      <c r="O1711" s="65"/>
      <c r="P1711" s="65"/>
    </row>
    <row r="1712" spans="3:16" x14ac:dyDescent="0.25">
      <c r="C1712" s="7"/>
      <c r="K1712" s="65"/>
      <c r="L1712" s="65"/>
      <c r="M1712" s="65"/>
      <c r="N1712" s="65"/>
      <c r="O1712" s="65"/>
      <c r="P1712" s="65"/>
    </row>
    <row r="1713" spans="3:16" x14ac:dyDescent="0.25">
      <c r="C1713" s="7"/>
      <c r="K1713" s="65"/>
      <c r="L1713" s="65"/>
      <c r="M1713" s="65"/>
      <c r="N1713" s="65"/>
      <c r="O1713" s="65"/>
      <c r="P1713" s="65"/>
    </row>
    <row r="1714" spans="3:16" x14ac:dyDescent="0.25">
      <c r="C1714" s="7"/>
      <c r="K1714" s="65"/>
      <c r="L1714" s="65"/>
      <c r="M1714" s="65"/>
      <c r="N1714" s="65"/>
      <c r="O1714" s="65"/>
      <c r="P1714" s="65"/>
    </row>
    <row r="1715" spans="3:16" x14ac:dyDescent="0.25">
      <c r="C1715" s="7"/>
      <c r="K1715" s="65"/>
      <c r="L1715" s="65"/>
      <c r="M1715" s="65"/>
      <c r="N1715" s="65"/>
      <c r="O1715" s="65"/>
      <c r="P1715" s="65"/>
    </row>
    <row r="1716" spans="3:16" x14ac:dyDescent="0.25">
      <c r="C1716" s="7"/>
      <c r="K1716" s="65"/>
      <c r="L1716" s="65"/>
      <c r="M1716" s="65"/>
      <c r="N1716" s="65"/>
      <c r="O1716" s="65"/>
      <c r="P1716" s="65"/>
    </row>
    <row r="1717" spans="3:16" x14ac:dyDescent="0.25">
      <c r="C1717" s="7"/>
      <c r="K1717" s="65"/>
      <c r="L1717" s="65"/>
      <c r="M1717" s="65"/>
      <c r="N1717" s="65"/>
      <c r="O1717" s="65"/>
      <c r="P1717" s="65"/>
    </row>
    <row r="1718" spans="3:16" x14ac:dyDescent="0.25">
      <c r="C1718" s="7"/>
      <c r="K1718" s="65"/>
      <c r="L1718" s="65"/>
      <c r="M1718" s="65"/>
      <c r="N1718" s="65"/>
      <c r="O1718" s="65"/>
      <c r="P1718" s="65"/>
    </row>
    <row r="1719" spans="3:16" x14ac:dyDescent="0.25">
      <c r="C1719" s="7"/>
      <c r="K1719" s="65"/>
      <c r="L1719" s="65"/>
      <c r="M1719" s="65"/>
      <c r="N1719" s="65"/>
      <c r="O1719" s="65"/>
      <c r="P1719" s="65"/>
    </row>
    <row r="1720" spans="3:16" x14ac:dyDescent="0.25">
      <c r="C1720" s="7"/>
      <c r="K1720" s="65"/>
      <c r="L1720" s="65"/>
      <c r="M1720" s="65"/>
      <c r="N1720" s="65"/>
      <c r="O1720" s="65"/>
      <c r="P1720" s="65"/>
    </row>
    <row r="1721" spans="3:16" x14ac:dyDescent="0.25">
      <c r="C1721" s="7"/>
      <c r="K1721" s="65"/>
      <c r="L1721" s="65"/>
      <c r="M1721" s="65"/>
      <c r="N1721" s="65"/>
      <c r="O1721" s="65"/>
      <c r="P1721" s="65"/>
    </row>
    <row r="1722" spans="3:16" x14ac:dyDescent="0.25">
      <c r="C1722" s="7"/>
      <c r="K1722" s="65"/>
      <c r="L1722" s="65"/>
      <c r="M1722" s="65"/>
      <c r="N1722" s="65"/>
      <c r="O1722" s="65"/>
      <c r="P1722" s="65"/>
    </row>
    <row r="1723" spans="3:16" x14ac:dyDescent="0.25">
      <c r="C1723" s="7"/>
      <c r="K1723" s="65"/>
      <c r="L1723" s="65"/>
      <c r="M1723" s="65"/>
      <c r="N1723" s="65"/>
      <c r="O1723" s="65"/>
      <c r="P1723" s="65"/>
    </row>
    <row r="1724" spans="3:16" x14ac:dyDescent="0.25">
      <c r="C1724" s="7"/>
      <c r="K1724" s="65"/>
      <c r="L1724" s="65"/>
      <c r="M1724" s="65"/>
      <c r="N1724" s="65"/>
      <c r="O1724" s="65"/>
      <c r="P1724" s="65"/>
    </row>
    <row r="1725" spans="3:16" x14ac:dyDescent="0.25">
      <c r="C1725" s="7"/>
      <c r="K1725" s="65"/>
      <c r="L1725" s="65"/>
      <c r="M1725" s="65"/>
      <c r="N1725" s="65"/>
      <c r="O1725" s="65"/>
      <c r="P1725" s="65"/>
    </row>
    <row r="1726" spans="3:16" x14ac:dyDescent="0.25">
      <c r="C1726" s="7"/>
      <c r="K1726" s="65"/>
      <c r="L1726" s="65"/>
      <c r="M1726" s="65"/>
      <c r="N1726" s="65"/>
      <c r="O1726" s="65"/>
      <c r="P1726" s="65"/>
    </row>
    <row r="1727" spans="3:16" x14ac:dyDescent="0.25">
      <c r="C1727" s="7"/>
      <c r="K1727" s="65"/>
      <c r="L1727" s="65"/>
      <c r="M1727" s="65"/>
      <c r="N1727" s="65"/>
      <c r="O1727" s="65"/>
      <c r="P1727" s="65"/>
    </row>
    <row r="1728" spans="3:16" x14ac:dyDescent="0.25">
      <c r="C1728" s="7"/>
      <c r="K1728" s="65"/>
      <c r="L1728" s="65"/>
      <c r="M1728" s="65"/>
      <c r="N1728" s="65"/>
      <c r="O1728" s="65"/>
      <c r="P1728" s="65"/>
    </row>
    <row r="1729" spans="3:16" x14ac:dyDescent="0.25">
      <c r="C1729" s="7"/>
      <c r="K1729" s="65"/>
      <c r="L1729" s="65"/>
      <c r="M1729" s="65"/>
      <c r="N1729" s="65"/>
      <c r="O1729" s="65"/>
      <c r="P1729" s="65"/>
    </row>
    <row r="1730" spans="3:16" x14ac:dyDescent="0.25">
      <c r="C1730" s="7"/>
      <c r="K1730" s="65"/>
      <c r="L1730" s="65"/>
      <c r="M1730" s="65"/>
      <c r="N1730" s="65"/>
      <c r="O1730" s="65"/>
      <c r="P1730" s="65"/>
    </row>
    <row r="1731" spans="3:16" x14ac:dyDescent="0.25">
      <c r="C1731" s="7"/>
      <c r="K1731" s="65"/>
      <c r="L1731" s="65"/>
      <c r="M1731" s="65"/>
      <c r="N1731" s="65"/>
      <c r="O1731" s="65"/>
      <c r="P1731" s="65"/>
    </row>
    <row r="1732" spans="3:16" x14ac:dyDescent="0.25">
      <c r="C1732" s="7"/>
      <c r="K1732" s="65"/>
      <c r="L1732" s="65"/>
      <c r="M1732" s="65"/>
      <c r="N1732" s="65"/>
      <c r="O1732" s="65"/>
      <c r="P1732" s="65"/>
    </row>
    <row r="1733" spans="3:16" x14ac:dyDescent="0.25">
      <c r="C1733" s="7"/>
      <c r="K1733" s="65"/>
      <c r="L1733" s="65"/>
      <c r="M1733" s="65"/>
      <c r="N1733" s="65"/>
      <c r="O1733" s="65"/>
      <c r="P1733" s="65"/>
    </row>
    <row r="1734" spans="3:16" x14ac:dyDescent="0.25">
      <c r="C1734" s="7"/>
      <c r="K1734" s="65"/>
      <c r="L1734" s="65"/>
      <c r="M1734" s="65"/>
      <c r="N1734" s="65"/>
      <c r="O1734" s="65"/>
      <c r="P1734" s="65"/>
    </row>
    <row r="1735" spans="3:16" x14ac:dyDescent="0.25">
      <c r="C1735" s="7"/>
      <c r="K1735" s="65"/>
      <c r="L1735" s="65"/>
      <c r="M1735" s="65"/>
      <c r="N1735" s="65"/>
      <c r="O1735" s="65"/>
      <c r="P1735" s="65"/>
    </row>
    <row r="1736" spans="3:16" x14ac:dyDescent="0.25">
      <c r="C1736" s="7"/>
      <c r="K1736" s="65"/>
      <c r="L1736" s="65"/>
      <c r="M1736" s="65"/>
      <c r="N1736" s="65"/>
      <c r="O1736" s="65"/>
      <c r="P1736" s="65"/>
    </row>
    <row r="1737" spans="3:16" x14ac:dyDescent="0.25">
      <c r="C1737" s="7"/>
      <c r="K1737" s="65"/>
      <c r="L1737" s="65"/>
      <c r="M1737" s="65"/>
      <c r="N1737" s="65"/>
      <c r="O1737" s="65"/>
      <c r="P1737" s="65"/>
    </row>
    <row r="1738" spans="3:16" x14ac:dyDescent="0.25">
      <c r="C1738" s="7"/>
      <c r="K1738" s="65"/>
      <c r="L1738" s="65"/>
      <c r="M1738" s="65"/>
      <c r="N1738" s="65"/>
      <c r="O1738" s="65"/>
      <c r="P1738" s="65"/>
    </row>
    <row r="1739" spans="3:16" x14ac:dyDescent="0.25">
      <c r="C1739" s="7"/>
      <c r="K1739" s="65"/>
      <c r="L1739" s="65"/>
      <c r="M1739" s="65"/>
      <c r="N1739" s="65"/>
      <c r="O1739" s="65"/>
      <c r="P1739" s="65"/>
    </row>
    <row r="1740" spans="3:16" x14ac:dyDescent="0.25">
      <c r="C1740" s="7"/>
      <c r="K1740" s="65"/>
      <c r="L1740" s="65"/>
      <c r="M1740" s="65"/>
      <c r="N1740" s="65"/>
      <c r="O1740" s="65"/>
      <c r="P1740" s="65"/>
    </row>
    <row r="1741" spans="3:16" x14ac:dyDescent="0.25">
      <c r="C1741" s="7"/>
      <c r="K1741" s="65"/>
      <c r="L1741" s="65"/>
      <c r="M1741" s="65"/>
      <c r="N1741" s="65"/>
      <c r="O1741" s="65"/>
      <c r="P1741" s="65"/>
    </row>
    <row r="1742" spans="3:16" x14ac:dyDescent="0.25">
      <c r="C1742" s="7"/>
      <c r="K1742" s="65"/>
      <c r="L1742" s="65"/>
      <c r="M1742" s="65"/>
      <c r="N1742" s="65"/>
      <c r="O1742" s="65"/>
      <c r="P1742" s="65"/>
    </row>
    <row r="1743" spans="3:16" x14ac:dyDescent="0.25">
      <c r="C1743" s="7"/>
      <c r="K1743" s="65"/>
      <c r="L1743" s="65"/>
      <c r="M1743" s="65"/>
      <c r="N1743" s="65"/>
      <c r="O1743" s="65"/>
      <c r="P1743" s="65"/>
    </row>
    <row r="1744" spans="3:16" x14ac:dyDescent="0.25">
      <c r="C1744" s="7"/>
      <c r="K1744" s="65"/>
      <c r="L1744" s="65"/>
      <c r="M1744" s="65"/>
      <c r="N1744" s="65"/>
      <c r="O1744" s="65"/>
      <c r="P1744" s="65"/>
    </row>
    <row r="1745" spans="3:16" x14ac:dyDescent="0.25">
      <c r="C1745" s="7"/>
      <c r="K1745" s="65"/>
      <c r="L1745" s="65"/>
      <c r="M1745" s="65"/>
      <c r="N1745" s="65"/>
      <c r="O1745" s="65"/>
      <c r="P1745" s="65"/>
    </row>
    <row r="1746" spans="3:16" x14ac:dyDescent="0.25">
      <c r="C1746" s="7"/>
      <c r="K1746" s="65"/>
      <c r="L1746" s="65"/>
      <c r="M1746" s="65"/>
      <c r="N1746" s="65"/>
      <c r="O1746" s="65"/>
      <c r="P1746" s="65"/>
    </row>
    <row r="1747" spans="3:16" x14ac:dyDescent="0.25">
      <c r="C1747" s="7"/>
      <c r="K1747" s="65"/>
      <c r="L1747" s="65"/>
      <c r="M1747" s="65"/>
      <c r="N1747" s="65"/>
      <c r="O1747" s="65"/>
      <c r="P1747" s="65"/>
    </row>
    <row r="1748" spans="3:16" x14ac:dyDescent="0.25">
      <c r="C1748" s="7"/>
      <c r="K1748" s="65"/>
      <c r="L1748" s="65"/>
      <c r="M1748" s="65"/>
      <c r="N1748" s="65"/>
      <c r="O1748" s="65"/>
      <c r="P1748" s="65"/>
    </row>
    <row r="1749" spans="3:16" x14ac:dyDescent="0.25">
      <c r="C1749" s="7"/>
      <c r="K1749" s="65"/>
      <c r="L1749" s="65"/>
      <c r="M1749" s="65"/>
      <c r="N1749" s="65"/>
      <c r="O1749" s="65"/>
      <c r="P1749" s="65"/>
    </row>
    <row r="1750" spans="3:16" x14ac:dyDescent="0.25">
      <c r="C1750" s="7"/>
      <c r="K1750" s="65"/>
      <c r="L1750" s="65"/>
      <c r="M1750" s="65"/>
      <c r="N1750" s="65"/>
      <c r="O1750" s="65"/>
      <c r="P1750" s="65"/>
    </row>
    <row r="1751" spans="3:16" x14ac:dyDescent="0.25">
      <c r="C1751" s="7"/>
      <c r="K1751" s="65"/>
      <c r="L1751" s="65"/>
      <c r="M1751" s="65"/>
      <c r="N1751" s="65"/>
      <c r="O1751" s="65"/>
      <c r="P1751" s="65"/>
    </row>
    <row r="1752" spans="3:16" x14ac:dyDescent="0.25">
      <c r="C1752" s="7"/>
      <c r="K1752" s="65"/>
      <c r="L1752" s="65"/>
      <c r="M1752" s="65"/>
      <c r="N1752" s="65"/>
      <c r="O1752" s="65"/>
      <c r="P1752" s="65"/>
    </row>
    <row r="1753" spans="3:16" x14ac:dyDescent="0.25">
      <c r="C1753" s="7"/>
      <c r="K1753" s="65"/>
      <c r="L1753" s="65"/>
      <c r="M1753" s="65"/>
      <c r="N1753" s="65"/>
      <c r="O1753" s="65"/>
      <c r="P1753" s="65"/>
    </row>
    <row r="1754" spans="3:16" x14ac:dyDescent="0.25">
      <c r="C1754" s="7"/>
      <c r="K1754" s="65"/>
      <c r="L1754" s="65"/>
      <c r="M1754" s="65"/>
      <c r="N1754" s="65"/>
      <c r="O1754" s="65"/>
      <c r="P1754" s="65"/>
    </row>
    <row r="1755" spans="3:16" x14ac:dyDescent="0.25">
      <c r="C1755" s="7"/>
      <c r="K1755" s="65"/>
      <c r="L1755" s="65"/>
      <c r="M1755" s="65"/>
      <c r="N1755" s="65"/>
      <c r="O1755" s="65"/>
      <c r="P1755" s="65"/>
    </row>
    <row r="1756" spans="3:16" x14ac:dyDescent="0.25">
      <c r="C1756" s="7"/>
      <c r="K1756" s="65"/>
      <c r="L1756" s="65"/>
      <c r="M1756" s="65"/>
      <c r="N1756" s="65"/>
      <c r="O1756" s="65"/>
      <c r="P1756" s="65"/>
    </row>
    <row r="1757" spans="3:16" x14ac:dyDescent="0.25">
      <c r="C1757" s="7"/>
      <c r="K1757" s="65"/>
      <c r="L1757" s="65"/>
      <c r="M1757" s="65"/>
      <c r="N1757" s="65"/>
      <c r="O1757" s="65"/>
      <c r="P1757" s="65"/>
    </row>
    <row r="1758" spans="3:16" x14ac:dyDescent="0.25">
      <c r="C1758" s="7"/>
      <c r="K1758" s="65"/>
      <c r="L1758" s="65"/>
      <c r="M1758" s="65"/>
      <c r="N1758" s="65"/>
      <c r="O1758" s="65"/>
      <c r="P1758" s="65"/>
    </row>
    <row r="1759" spans="3:16" x14ac:dyDescent="0.25">
      <c r="C1759" s="7"/>
      <c r="K1759" s="65"/>
      <c r="L1759" s="65"/>
      <c r="M1759" s="65"/>
      <c r="N1759" s="65"/>
      <c r="O1759" s="65"/>
      <c r="P1759" s="65"/>
    </row>
    <row r="1760" spans="3:16" x14ac:dyDescent="0.25">
      <c r="C1760" s="7"/>
      <c r="K1760" s="65"/>
      <c r="L1760" s="65"/>
      <c r="M1760" s="65"/>
      <c r="N1760" s="65"/>
      <c r="O1760" s="65"/>
      <c r="P1760" s="65"/>
    </row>
    <row r="1761" spans="3:16" x14ac:dyDescent="0.25">
      <c r="C1761" s="7"/>
      <c r="K1761" s="65"/>
      <c r="L1761" s="65"/>
      <c r="M1761" s="65"/>
      <c r="N1761" s="65"/>
      <c r="O1761" s="65"/>
      <c r="P1761" s="65"/>
    </row>
    <row r="1762" spans="3:16" x14ac:dyDescent="0.25">
      <c r="C1762" s="7"/>
      <c r="K1762" s="65"/>
      <c r="L1762" s="65"/>
      <c r="M1762" s="65"/>
      <c r="N1762" s="65"/>
      <c r="O1762" s="65"/>
      <c r="P1762" s="65"/>
    </row>
    <row r="1763" spans="3:16" x14ac:dyDescent="0.25">
      <c r="C1763" s="7"/>
      <c r="K1763" s="65"/>
      <c r="L1763" s="65"/>
      <c r="M1763" s="65"/>
      <c r="N1763" s="65"/>
      <c r="O1763" s="65"/>
      <c r="P1763" s="65"/>
    </row>
    <row r="1764" spans="3:16" x14ac:dyDescent="0.25">
      <c r="C1764" s="7"/>
      <c r="K1764" s="65"/>
      <c r="L1764" s="65"/>
      <c r="M1764" s="65"/>
      <c r="N1764" s="65"/>
      <c r="O1764" s="65"/>
      <c r="P1764" s="65"/>
    </row>
    <row r="1765" spans="3:16" x14ac:dyDescent="0.25">
      <c r="C1765" s="7"/>
      <c r="K1765" s="65"/>
      <c r="L1765" s="65"/>
      <c r="M1765" s="65"/>
      <c r="N1765" s="65"/>
      <c r="O1765" s="65"/>
      <c r="P1765" s="65"/>
    </row>
    <row r="1766" spans="3:16" x14ac:dyDescent="0.25">
      <c r="C1766" s="7"/>
      <c r="K1766" s="65"/>
      <c r="L1766" s="65"/>
      <c r="M1766" s="65"/>
      <c r="N1766" s="65"/>
      <c r="O1766" s="65"/>
      <c r="P1766" s="65"/>
    </row>
    <row r="1767" spans="3:16" x14ac:dyDescent="0.25">
      <c r="C1767" s="7"/>
      <c r="K1767" s="65"/>
      <c r="L1767" s="65"/>
      <c r="M1767" s="65"/>
      <c r="N1767" s="65"/>
      <c r="O1767" s="65"/>
      <c r="P1767" s="65"/>
    </row>
    <row r="1768" spans="3:16" x14ac:dyDescent="0.25">
      <c r="C1768" s="7"/>
      <c r="K1768" s="65"/>
      <c r="L1768" s="65"/>
      <c r="M1768" s="65"/>
      <c r="N1768" s="65"/>
      <c r="O1768" s="65"/>
      <c r="P1768" s="65"/>
    </row>
    <row r="1769" spans="3:16" x14ac:dyDescent="0.25">
      <c r="C1769" s="7"/>
      <c r="K1769" s="65"/>
      <c r="L1769" s="65"/>
      <c r="M1769" s="65"/>
      <c r="N1769" s="65"/>
      <c r="O1769" s="65"/>
      <c r="P1769" s="65"/>
    </row>
    <row r="1770" spans="3:16" x14ac:dyDescent="0.25">
      <c r="C1770" s="7"/>
      <c r="K1770" s="65"/>
      <c r="L1770" s="65"/>
      <c r="M1770" s="65"/>
      <c r="N1770" s="65"/>
      <c r="O1770" s="65"/>
      <c r="P1770" s="65"/>
    </row>
    <row r="1771" spans="3:16" x14ac:dyDescent="0.25">
      <c r="C1771" s="7"/>
      <c r="K1771" s="65"/>
      <c r="L1771" s="65"/>
      <c r="M1771" s="65"/>
      <c r="N1771" s="65"/>
      <c r="O1771" s="65"/>
      <c r="P1771" s="65"/>
    </row>
    <row r="1772" spans="3:16" x14ac:dyDescent="0.25">
      <c r="C1772" s="7"/>
      <c r="K1772" s="65"/>
      <c r="L1772" s="65"/>
      <c r="M1772" s="65"/>
      <c r="N1772" s="65"/>
      <c r="O1772" s="65"/>
      <c r="P1772" s="65"/>
    </row>
    <row r="1773" spans="3:16" x14ac:dyDescent="0.25">
      <c r="C1773" s="7"/>
      <c r="K1773" s="65"/>
      <c r="L1773" s="65"/>
      <c r="M1773" s="65"/>
      <c r="N1773" s="65"/>
      <c r="O1773" s="65"/>
      <c r="P1773" s="65"/>
    </row>
    <row r="1774" spans="3:16" x14ac:dyDescent="0.25">
      <c r="C1774" s="7"/>
      <c r="K1774" s="65"/>
      <c r="L1774" s="65"/>
      <c r="M1774" s="65"/>
      <c r="N1774" s="65"/>
      <c r="O1774" s="65"/>
      <c r="P1774" s="65"/>
    </row>
    <row r="1775" spans="3:16" x14ac:dyDescent="0.25">
      <c r="C1775" s="7"/>
      <c r="K1775" s="65"/>
      <c r="L1775" s="65"/>
      <c r="M1775" s="65"/>
      <c r="N1775" s="65"/>
      <c r="O1775" s="65"/>
      <c r="P1775" s="65"/>
    </row>
    <row r="1776" spans="3:16" x14ac:dyDescent="0.25">
      <c r="C1776" s="7"/>
      <c r="K1776" s="65"/>
      <c r="L1776" s="65"/>
      <c r="M1776" s="65"/>
      <c r="N1776" s="65"/>
      <c r="O1776" s="65"/>
      <c r="P1776" s="65"/>
    </row>
    <row r="1777" spans="3:16" x14ac:dyDescent="0.25">
      <c r="C1777" s="7"/>
      <c r="K1777" s="65"/>
      <c r="L1777" s="65"/>
      <c r="M1777" s="65"/>
      <c r="N1777" s="65"/>
      <c r="O1777" s="65"/>
      <c r="P1777" s="65"/>
    </row>
    <row r="1778" spans="3:16" x14ac:dyDescent="0.25">
      <c r="C1778" s="7"/>
      <c r="K1778" s="65"/>
      <c r="L1778" s="65"/>
      <c r="M1778" s="65"/>
      <c r="N1778" s="65"/>
      <c r="O1778" s="65"/>
      <c r="P1778" s="65"/>
    </row>
    <row r="1779" spans="3:16" x14ac:dyDescent="0.25">
      <c r="C1779" s="7"/>
      <c r="K1779" s="65"/>
      <c r="L1779" s="65"/>
      <c r="M1779" s="65"/>
      <c r="N1779" s="65"/>
      <c r="O1779" s="65"/>
      <c r="P1779" s="65"/>
    </row>
    <row r="1780" spans="3:16" x14ac:dyDescent="0.25">
      <c r="C1780" s="7"/>
      <c r="K1780" s="65"/>
      <c r="L1780" s="65"/>
      <c r="M1780" s="65"/>
      <c r="N1780" s="65"/>
      <c r="O1780" s="65"/>
      <c r="P1780" s="65"/>
    </row>
    <row r="1781" spans="3:16" x14ac:dyDescent="0.25">
      <c r="C1781" s="7"/>
      <c r="K1781" s="65"/>
      <c r="L1781" s="65"/>
      <c r="M1781" s="65"/>
      <c r="N1781" s="65"/>
      <c r="O1781" s="65"/>
      <c r="P1781" s="65"/>
    </row>
    <row r="1782" spans="3:16" x14ac:dyDescent="0.25">
      <c r="C1782" s="7"/>
      <c r="K1782" s="65"/>
      <c r="L1782" s="65"/>
      <c r="M1782" s="65"/>
      <c r="N1782" s="65"/>
      <c r="O1782" s="65"/>
      <c r="P1782" s="65"/>
    </row>
    <row r="1783" spans="3:16" x14ac:dyDescent="0.25">
      <c r="C1783" s="7"/>
      <c r="K1783" s="65"/>
      <c r="L1783" s="65"/>
      <c r="M1783" s="65"/>
      <c r="N1783" s="65"/>
      <c r="O1783" s="65"/>
      <c r="P1783" s="65"/>
    </row>
    <row r="1784" spans="3:16" x14ac:dyDescent="0.25">
      <c r="C1784" s="7"/>
      <c r="K1784" s="65"/>
      <c r="L1784" s="65"/>
      <c r="M1784" s="65"/>
      <c r="N1784" s="65"/>
      <c r="O1784" s="65"/>
      <c r="P1784" s="65"/>
    </row>
    <row r="1785" spans="3:16" x14ac:dyDescent="0.25">
      <c r="C1785" s="7"/>
      <c r="K1785" s="65"/>
      <c r="L1785" s="65"/>
      <c r="M1785" s="65"/>
      <c r="N1785" s="65"/>
      <c r="O1785" s="65"/>
      <c r="P1785" s="65"/>
    </row>
    <row r="1786" spans="3:16" x14ac:dyDescent="0.25">
      <c r="C1786" s="7"/>
      <c r="K1786" s="65"/>
      <c r="L1786" s="65"/>
      <c r="M1786" s="65"/>
      <c r="N1786" s="65"/>
      <c r="O1786" s="65"/>
      <c r="P1786" s="65"/>
    </row>
    <row r="1787" spans="3:16" x14ac:dyDescent="0.25">
      <c r="C1787" s="7"/>
      <c r="K1787" s="65"/>
      <c r="L1787" s="65"/>
      <c r="M1787" s="65"/>
      <c r="N1787" s="65"/>
      <c r="O1787" s="65"/>
      <c r="P1787" s="65"/>
    </row>
    <row r="1788" spans="3:16" x14ac:dyDescent="0.25">
      <c r="C1788" s="7"/>
      <c r="K1788" s="65"/>
      <c r="L1788" s="65"/>
      <c r="M1788" s="65"/>
      <c r="N1788" s="65"/>
      <c r="O1788" s="65"/>
      <c r="P1788" s="65"/>
    </row>
    <row r="1789" spans="3:16" x14ac:dyDescent="0.25">
      <c r="C1789" s="7"/>
      <c r="K1789" s="65"/>
      <c r="L1789" s="65"/>
      <c r="M1789" s="65"/>
      <c r="N1789" s="65"/>
      <c r="O1789" s="65"/>
      <c r="P1789" s="65"/>
    </row>
    <row r="1790" spans="3:16" x14ac:dyDescent="0.25">
      <c r="C1790" s="7"/>
      <c r="K1790" s="65"/>
      <c r="L1790" s="65"/>
      <c r="M1790" s="65"/>
      <c r="N1790" s="65"/>
      <c r="O1790" s="65"/>
      <c r="P1790" s="65"/>
    </row>
    <row r="1791" spans="3:16" x14ac:dyDescent="0.25">
      <c r="C1791" s="7"/>
      <c r="K1791" s="65"/>
      <c r="L1791" s="65"/>
      <c r="M1791" s="65"/>
      <c r="N1791" s="65"/>
      <c r="O1791" s="65"/>
      <c r="P1791" s="65"/>
    </row>
    <row r="1792" spans="3:16" x14ac:dyDescent="0.25">
      <c r="C1792" s="7"/>
      <c r="K1792" s="65"/>
      <c r="L1792" s="65"/>
      <c r="M1792" s="65"/>
      <c r="N1792" s="65"/>
      <c r="O1792" s="65"/>
      <c r="P1792" s="65"/>
    </row>
    <row r="1793" spans="3:16" x14ac:dyDescent="0.25">
      <c r="C1793" s="7"/>
      <c r="K1793" s="65"/>
      <c r="L1793" s="65"/>
      <c r="M1793" s="65"/>
      <c r="N1793" s="65"/>
      <c r="O1793" s="65"/>
      <c r="P1793" s="65"/>
    </row>
    <row r="1794" spans="3:16" x14ac:dyDescent="0.25">
      <c r="C1794" s="7"/>
      <c r="K1794" s="65"/>
      <c r="L1794" s="65"/>
      <c r="M1794" s="65"/>
      <c r="N1794" s="65"/>
      <c r="O1794" s="65"/>
      <c r="P1794" s="65"/>
    </row>
    <row r="1795" spans="3:16" x14ac:dyDescent="0.25">
      <c r="C1795" s="7"/>
      <c r="K1795" s="65"/>
      <c r="L1795" s="65"/>
      <c r="M1795" s="65"/>
      <c r="N1795" s="65"/>
      <c r="O1795" s="65"/>
      <c r="P1795" s="65"/>
    </row>
    <row r="1796" spans="3:16" x14ac:dyDescent="0.25">
      <c r="C1796" s="7"/>
      <c r="K1796" s="65"/>
      <c r="L1796" s="65"/>
      <c r="M1796" s="65"/>
      <c r="N1796" s="65"/>
      <c r="O1796" s="65"/>
      <c r="P1796" s="65"/>
    </row>
    <row r="1797" spans="3:16" x14ac:dyDescent="0.25">
      <c r="C1797" s="7"/>
      <c r="K1797" s="65"/>
      <c r="L1797" s="65"/>
      <c r="M1797" s="65"/>
      <c r="N1797" s="65"/>
      <c r="O1797" s="65"/>
      <c r="P1797" s="65"/>
    </row>
    <row r="1798" spans="3:16" x14ac:dyDescent="0.25">
      <c r="C1798" s="7"/>
      <c r="K1798" s="65"/>
      <c r="L1798" s="65"/>
      <c r="M1798" s="65"/>
      <c r="N1798" s="65"/>
      <c r="O1798" s="65"/>
      <c r="P1798" s="65"/>
    </row>
    <row r="1799" spans="3:16" x14ac:dyDescent="0.25">
      <c r="C1799" s="7"/>
      <c r="K1799" s="65"/>
      <c r="L1799" s="65"/>
      <c r="M1799" s="65"/>
      <c r="N1799" s="65"/>
      <c r="O1799" s="65"/>
      <c r="P1799" s="65"/>
    </row>
    <row r="1800" spans="3:16" x14ac:dyDescent="0.25">
      <c r="C1800" s="7"/>
      <c r="K1800" s="65"/>
      <c r="L1800" s="65"/>
      <c r="M1800" s="65"/>
      <c r="N1800" s="65"/>
      <c r="O1800" s="65"/>
      <c r="P1800" s="65"/>
    </row>
    <row r="1801" spans="3:16" x14ac:dyDescent="0.25">
      <c r="C1801" s="7"/>
      <c r="K1801" s="65"/>
      <c r="L1801" s="65"/>
      <c r="M1801" s="65"/>
      <c r="N1801" s="65"/>
      <c r="O1801" s="65"/>
      <c r="P1801" s="65"/>
    </row>
    <row r="1802" spans="3:16" x14ac:dyDescent="0.25">
      <c r="C1802" s="7"/>
      <c r="K1802" s="65"/>
      <c r="L1802" s="65"/>
      <c r="M1802" s="65"/>
      <c r="N1802" s="65"/>
      <c r="O1802" s="65"/>
      <c r="P1802" s="65"/>
    </row>
    <row r="1803" spans="3:16" x14ac:dyDescent="0.25">
      <c r="C1803" s="7"/>
      <c r="K1803" s="65"/>
      <c r="L1803" s="65"/>
      <c r="M1803" s="65"/>
      <c r="N1803" s="65"/>
      <c r="O1803" s="65"/>
      <c r="P1803" s="65"/>
    </row>
    <row r="1804" spans="3:16" x14ac:dyDescent="0.25">
      <c r="C1804" s="7"/>
      <c r="K1804" s="65"/>
      <c r="L1804" s="65"/>
      <c r="M1804" s="65"/>
      <c r="N1804" s="65"/>
      <c r="O1804" s="65"/>
      <c r="P1804" s="65"/>
    </row>
    <row r="1805" spans="3:16" x14ac:dyDescent="0.25">
      <c r="C1805" s="7"/>
      <c r="K1805" s="65"/>
      <c r="L1805" s="65"/>
      <c r="M1805" s="65"/>
      <c r="N1805" s="65"/>
      <c r="O1805" s="65"/>
      <c r="P1805" s="65"/>
    </row>
    <row r="1806" spans="3:16" x14ac:dyDescent="0.25">
      <c r="C1806" s="7"/>
      <c r="K1806" s="65"/>
      <c r="L1806" s="65"/>
      <c r="M1806" s="65"/>
      <c r="N1806" s="65"/>
      <c r="O1806" s="65"/>
      <c r="P1806" s="65"/>
    </row>
    <row r="1807" spans="3:16" x14ac:dyDescent="0.25">
      <c r="C1807" s="7"/>
      <c r="K1807" s="65"/>
      <c r="L1807" s="65"/>
      <c r="M1807" s="65"/>
      <c r="N1807" s="65"/>
      <c r="O1807" s="65"/>
      <c r="P1807" s="65"/>
    </row>
    <row r="1808" spans="3:16" x14ac:dyDescent="0.25">
      <c r="C1808" s="7"/>
      <c r="K1808" s="65"/>
      <c r="L1808" s="65"/>
      <c r="M1808" s="65"/>
      <c r="N1808" s="65"/>
      <c r="O1808" s="65"/>
      <c r="P1808" s="65"/>
    </row>
    <row r="1809" spans="3:16" x14ac:dyDescent="0.25">
      <c r="C1809" s="7"/>
      <c r="K1809" s="65"/>
      <c r="L1809" s="65"/>
      <c r="M1809" s="65"/>
      <c r="N1809" s="65"/>
      <c r="O1809" s="65"/>
      <c r="P1809" s="65"/>
    </row>
    <row r="1810" spans="3:16" x14ac:dyDescent="0.25">
      <c r="C1810" s="7"/>
      <c r="K1810" s="65"/>
      <c r="L1810" s="65"/>
      <c r="M1810" s="65"/>
      <c r="N1810" s="65"/>
      <c r="O1810" s="65"/>
      <c r="P1810" s="65"/>
    </row>
    <row r="1811" spans="3:16" x14ac:dyDescent="0.25">
      <c r="C1811" s="7"/>
      <c r="K1811" s="65"/>
      <c r="L1811" s="65"/>
      <c r="M1811" s="65"/>
      <c r="N1811" s="65"/>
      <c r="O1811" s="65"/>
      <c r="P1811" s="65"/>
    </row>
    <row r="1812" spans="3:16" x14ac:dyDescent="0.25">
      <c r="C1812" s="7"/>
      <c r="K1812" s="65"/>
      <c r="L1812" s="65"/>
      <c r="M1812" s="65"/>
      <c r="N1812" s="65"/>
      <c r="O1812" s="65"/>
      <c r="P1812" s="65"/>
    </row>
    <row r="1813" spans="3:16" x14ac:dyDescent="0.25">
      <c r="C1813" s="7"/>
      <c r="K1813" s="65"/>
      <c r="L1813" s="65"/>
      <c r="M1813" s="65"/>
      <c r="N1813" s="65"/>
      <c r="O1813" s="65"/>
      <c r="P1813" s="65"/>
    </row>
    <row r="1814" spans="3:16" x14ac:dyDescent="0.25">
      <c r="C1814" s="7"/>
      <c r="K1814" s="65"/>
      <c r="L1814" s="65"/>
      <c r="M1814" s="65"/>
      <c r="N1814" s="65"/>
      <c r="O1814" s="65"/>
      <c r="P1814" s="65"/>
    </row>
    <row r="1815" spans="3:16" x14ac:dyDescent="0.25">
      <c r="C1815" s="7"/>
      <c r="K1815" s="65"/>
      <c r="L1815" s="65"/>
      <c r="M1815" s="65"/>
      <c r="N1815" s="65"/>
      <c r="O1815" s="65"/>
      <c r="P1815" s="65"/>
    </row>
    <row r="1816" spans="3:16" x14ac:dyDescent="0.25">
      <c r="C1816" s="7"/>
      <c r="K1816" s="65"/>
      <c r="L1816" s="65"/>
      <c r="M1816" s="65"/>
      <c r="N1816" s="65"/>
      <c r="O1816" s="65"/>
      <c r="P1816" s="65"/>
    </row>
    <row r="1817" spans="3:16" x14ac:dyDescent="0.25">
      <c r="C1817" s="7"/>
      <c r="K1817" s="65"/>
      <c r="L1817" s="65"/>
      <c r="M1817" s="65"/>
      <c r="N1817" s="65"/>
      <c r="O1817" s="65"/>
      <c r="P1817" s="65"/>
    </row>
    <row r="1818" spans="3:16" x14ac:dyDescent="0.25">
      <c r="C1818" s="7"/>
      <c r="K1818" s="65"/>
      <c r="L1818" s="65"/>
      <c r="M1818" s="65"/>
      <c r="N1818" s="65"/>
      <c r="O1818" s="65"/>
      <c r="P1818" s="65"/>
    </row>
    <row r="1819" spans="3:16" x14ac:dyDescent="0.25">
      <c r="C1819" s="7"/>
      <c r="K1819" s="65"/>
      <c r="L1819" s="65"/>
      <c r="M1819" s="65"/>
      <c r="N1819" s="65"/>
      <c r="O1819" s="65"/>
      <c r="P1819" s="65"/>
    </row>
    <row r="1820" spans="3:16" x14ac:dyDescent="0.25">
      <c r="C1820" s="7"/>
      <c r="K1820" s="65"/>
      <c r="L1820" s="65"/>
      <c r="M1820" s="65"/>
      <c r="N1820" s="65"/>
      <c r="O1820" s="65"/>
      <c r="P1820" s="65"/>
    </row>
    <row r="1821" spans="3:16" x14ac:dyDescent="0.25">
      <c r="C1821" s="7"/>
      <c r="K1821" s="65"/>
      <c r="L1821" s="65"/>
      <c r="M1821" s="65"/>
      <c r="N1821" s="65"/>
      <c r="O1821" s="65"/>
      <c r="P1821" s="65"/>
    </row>
    <row r="1822" spans="3:16" x14ac:dyDescent="0.25">
      <c r="C1822" s="7"/>
      <c r="K1822" s="65"/>
      <c r="L1822" s="65"/>
      <c r="M1822" s="65"/>
      <c r="N1822" s="65"/>
      <c r="O1822" s="65"/>
      <c r="P1822" s="65"/>
    </row>
    <row r="1823" spans="3:16" x14ac:dyDescent="0.25">
      <c r="C1823" s="7"/>
      <c r="K1823" s="65"/>
      <c r="L1823" s="65"/>
      <c r="M1823" s="65"/>
      <c r="N1823" s="65"/>
      <c r="O1823" s="65"/>
      <c r="P1823" s="65"/>
    </row>
    <row r="1824" spans="3:16" x14ac:dyDescent="0.25">
      <c r="C1824" s="7"/>
      <c r="K1824" s="65"/>
      <c r="L1824" s="65"/>
      <c r="M1824" s="65"/>
      <c r="N1824" s="65"/>
      <c r="O1824" s="65"/>
      <c r="P1824" s="65"/>
    </row>
    <row r="1825" spans="3:16" x14ac:dyDescent="0.25">
      <c r="C1825" s="7"/>
      <c r="K1825" s="65"/>
      <c r="L1825" s="65"/>
      <c r="M1825" s="65"/>
      <c r="N1825" s="65"/>
      <c r="O1825" s="65"/>
      <c r="P1825" s="65"/>
    </row>
    <row r="1826" spans="3:16" x14ac:dyDescent="0.25">
      <c r="C1826" s="7"/>
      <c r="K1826" s="65"/>
      <c r="L1826" s="65"/>
      <c r="M1826" s="65"/>
      <c r="N1826" s="65"/>
      <c r="O1826" s="65"/>
      <c r="P1826" s="65"/>
    </row>
    <row r="1827" spans="3:16" x14ac:dyDescent="0.25">
      <c r="C1827" s="7"/>
      <c r="K1827" s="65"/>
      <c r="L1827" s="65"/>
      <c r="M1827" s="65"/>
      <c r="N1827" s="65"/>
      <c r="O1827" s="65"/>
      <c r="P1827" s="65"/>
    </row>
    <row r="1828" spans="3:16" x14ac:dyDescent="0.25">
      <c r="C1828" s="7"/>
      <c r="K1828" s="65"/>
      <c r="L1828" s="65"/>
      <c r="M1828" s="65"/>
      <c r="N1828" s="65"/>
      <c r="O1828" s="65"/>
      <c r="P1828" s="65"/>
    </row>
    <row r="1829" spans="3:16" x14ac:dyDescent="0.25">
      <c r="C1829" s="7"/>
      <c r="K1829" s="65"/>
      <c r="L1829" s="65"/>
      <c r="M1829" s="65"/>
      <c r="N1829" s="65"/>
      <c r="O1829" s="65"/>
      <c r="P1829" s="65"/>
    </row>
    <row r="1830" spans="3:16" x14ac:dyDescent="0.25">
      <c r="C1830" s="7"/>
      <c r="K1830" s="65"/>
      <c r="L1830" s="65"/>
      <c r="M1830" s="65"/>
      <c r="N1830" s="65"/>
      <c r="O1830" s="65"/>
      <c r="P1830" s="65"/>
    </row>
    <row r="1831" spans="3:16" x14ac:dyDescent="0.25">
      <c r="C1831" s="7"/>
      <c r="K1831" s="65"/>
      <c r="L1831" s="65"/>
      <c r="M1831" s="65"/>
      <c r="N1831" s="65"/>
      <c r="O1831" s="65"/>
      <c r="P1831" s="65"/>
    </row>
    <row r="1832" spans="3:16" x14ac:dyDescent="0.25">
      <c r="C1832" s="7"/>
      <c r="K1832" s="65"/>
      <c r="L1832" s="65"/>
      <c r="M1832" s="65"/>
      <c r="N1832" s="65"/>
      <c r="O1832" s="65"/>
      <c r="P1832" s="65"/>
    </row>
    <row r="1833" spans="3:16" x14ac:dyDescent="0.25">
      <c r="C1833" s="7"/>
      <c r="K1833" s="65"/>
      <c r="L1833" s="65"/>
      <c r="M1833" s="65"/>
      <c r="N1833" s="65"/>
      <c r="O1833" s="65"/>
      <c r="P1833" s="65"/>
    </row>
    <row r="1834" spans="3:16" x14ac:dyDescent="0.25">
      <c r="C1834" s="7"/>
      <c r="K1834" s="65"/>
      <c r="L1834" s="65"/>
      <c r="M1834" s="65"/>
      <c r="N1834" s="65"/>
      <c r="O1834" s="65"/>
      <c r="P1834" s="65"/>
    </row>
    <row r="1835" spans="3:16" x14ac:dyDescent="0.25">
      <c r="C1835" s="7"/>
      <c r="K1835" s="65"/>
      <c r="L1835" s="65"/>
      <c r="M1835" s="65"/>
      <c r="N1835" s="65"/>
      <c r="O1835" s="65"/>
      <c r="P1835" s="65"/>
    </row>
    <row r="1836" spans="3:16" x14ac:dyDescent="0.25">
      <c r="C1836" s="7"/>
      <c r="K1836" s="65"/>
      <c r="L1836" s="65"/>
      <c r="M1836" s="65"/>
      <c r="N1836" s="65"/>
      <c r="O1836" s="65"/>
      <c r="P1836" s="65"/>
    </row>
    <row r="1837" spans="3:16" x14ac:dyDescent="0.25">
      <c r="C1837" s="7"/>
      <c r="K1837" s="65"/>
      <c r="L1837" s="65"/>
      <c r="M1837" s="65"/>
      <c r="N1837" s="65"/>
      <c r="O1837" s="65"/>
      <c r="P1837" s="65"/>
    </row>
    <row r="1838" spans="3:16" x14ac:dyDescent="0.25">
      <c r="C1838" s="7"/>
      <c r="K1838" s="65"/>
      <c r="L1838" s="65"/>
      <c r="M1838" s="65"/>
      <c r="N1838" s="65"/>
      <c r="O1838" s="65"/>
      <c r="P1838" s="65"/>
    </row>
    <row r="1839" spans="3:16" x14ac:dyDescent="0.25">
      <c r="C1839" s="7"/>
      <c r="K1839" s="65"/>
      <c r="L1839" s="65"/>
      <c r="M1839" s="65"/>
      <c r="N1839" s="65"/>
      <c r="O1839" s="65"/>
      <c r="P1839" s="65"/>
    </row>
    <row r="1840" spans="3:16" x14ac:dyDescent="0.25">
      <c r="C1840" s="7"/>
      <c r="K1840" s="65"/>
      <c r="L1840" s="65"/>
      <c r="M1840" s="65"/>
      <c r="N1840" s="65"/>
      <c r="O1840" s="65"/>
      <c r="P1840" s="65"/>
    </row>
    <row r="1841" spans="3:16" x14ac:dyDescent="0.25">
      <c r="C1841" s="7"/>
      <c r="K1841" s="65"/>
      <c r="L1841" s="65"/>
      <c r="M1841" s="65"/>
      <c r="N1841" s="65"/>
      <c r="O1841" s="65"/>
      <c r="P1841" s="65"/>
    </row>
    <row r="1842" spans="3:16" x14ac:dyDescent="0.25">
      <c r="C1842" s="7"/>
      <c r="K1842" s="65"/>
      <c r="L1842" s="65"/>
      <c r="M1842" s="65"/>
      <c r="N1842" s="65"/>
      <c r="O1842" s="65"/>
      <c r="P1842" s="65"/>
    </row>
    <row r="1843" spans="3:16" x14ac:dyDescent="0.25">
      <c r="C1843" s="7"/>
      <c r="K1843" s="65"/>
      <c r="L1843" s="65"/>
      <c r="M1843" s="65"/>
      <c r="N1843" s="65"/>
      <c r="O1843" s="65"/>
      <c r="P1843" s="65"/>
    </row>
    <row r="1844" spans="3:16" x14ac:dyDescent="0.25">
      <c r="C1844" s="7"/>
      <c r="K1844" s="65"/>
      <c r="L1844" s="65"/>
      <c r="M1844" s="65"/>
      <c r="N1844" s="65"/>
      <c r="O1844" s="65"/>
      <c r="P1844" s="65"/>
    </row>
    <row r="1845" spans="3:16" x14ac:dyDescent="0.25">
      <c r="C1845" s="7"/>
      <c r="K1845" s="65"/>
      <c r="L1845" s="65"/>
      <c r="M1845" s="65"/>
      <c r="N1845" s="65"/>
      <c r="O1845" s="65"/>
      <c r="P1845" s="65"/>
    </row>
    <row r="1846" spans="3:16" x14ac:dyDescent="0.25">
      <c r="C1846" s="7"/>
      <c r="K1846" s="65"/>
      <c r="L1846" s="65"/>
      <c r="M1846" s="65"/>
      <c r="N1846" s="65"/>
      <c r="O1846" s="65"/>
      <c r="P1846" s="65"/>
    </row>
    <row r="1847" spans="3:16" x14ac:dyDescent="0.25">
      <c r="C1847" s="7"/>
      <c r="K1847" s="65"/>
      <c r="L1847" s="65"/>
      <c r="M1847" s="65"/>
      <c r="N1847" s="65"/>
      <c r="O1847" s="65"/>
      <c r="P1847" s="65"/>
    </row>
    <row r="1848" spans="3:16" x14ac:dyDescent="0.25">
      <c r="C1848" s="7"/>
      <c r="K1848" s="65"/>
      <c r="L1848" s="65"/>
      <c r="M1848" s="65"/>
      <c r="N1848" s="65"/>
      <c r="O1848" s="65"/>
      <c r="P1848" s="65"/>
    </row>
    <row r="1849" spans="3:16" x14ac:dyDescent="0.25">
      <c r="C1849" s="7"/>
      <c r="K1849" s="65"/>
      <c r="L1849" s="65"/>
      <c r="M1849" s="65"/>
      <c r="N1849" s="65"/>
      <c r="O1849" s="65"/>
      <c r="P1849" s="65"/>
    </row>
    <row r="1850" spans="3:16" x14ac:dyDescent="0.25">
      <c r="C1850" s="7"/>
      <c r="K1850" s="65"/>
      <c r="L1850" s="65"/>
      <c r="M1850" s="65"/>
      <c r="N1850" s="65"/>
      <c r="O1850" s="65"/>
      <c r="P1850" s="65"/>
    </row>
    <row r="1851" spans="3:16" x14ac:dyDescent="0.25">
      <c r="C1851" s="7"/>
      <c r="K1851" s="65"/>
      <c r="L1851" s="65"/>
      <c r="M1851" s="65"/>
      <c r="N1851" s="65"/>
      <c r="O1851" s="65"/>
      <c r="P1851" s="65"/>
    </row>
    <row r="1852" spans="3:16" x14ac:dyDescent="0.25">
      <c r="C1852" s="7"/>
      <c r="K1852" s="65"/>
      <c r="L1852" s="65"/>
      <c r="M1852" s="65"/>
      <c r="N1852" s="65"/>
      <c r="O1852" s="65"/>
      <c r="P1852" s="65"/>
    </row>
    <row r="1853" spans="3:16" x14ac:dyDescent="0.25">
      <c r="C1853" s="7"/>
      <c r="K1853" s="65"/>
      <c r="L1853" s="65"/>
      <c r="M1853" s="65"/>
      <c r="N1853" s="65"/>
      <c r="O1853" s="65"/>
      <c r="P1853" s="65"/>
    </row>
  </sheetData>
  <mergeCells count="19">
    <mergeCell ref="B50:N50"/>
    <mergeCell ref="B51:R51"/>
    <mergeCell ref="Q11:R12"/>
    <mergeCell ref="E11:H12"/>
    <mergeCell ref="I11:L12"/>
    <mergeCell ref="B47:R47"/>
    <mergeCell ref="B48:R48"/>
    <mergeCell ref="L1:V1"/>
    <mergeCell ref="L2:V2"/>
    <mergeCell ref="H3:V3"/>
    <mergeCell ref="I4:V4"/>
    <mergeCell ref="B49:O49"/>
    <mergeCell ref="T11:V12"/>
    <mergeCell ref="A6:P6"/>
    <mergeCell ref="A11:A13"/>
    <mergeCell ref="B11:B13"/>
    <mergeCell ref="C11:D12"/>
    <mergeCell ref="M11:N12"/>
    <mergeCell ref="O11:P12"/>
  </mergeCells>
  <phoneticPr fontId="3" type="noConversion"/>
  <pageMargins left="0.31496062992125984" right="0.11811023622047245" top="0.74803149606299213" bottom="0.74803149606299213" header="0.31496062992125984" footer="0.31496062992125984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2"/>
  <sheetViews>
    <sheetView workbookViewId="0">
      <selection activeCell="W16" sqref="W16"/>
    </sheetView>
  </sheetViews>
  <sheetFormatPr defaultRowHeight="15.75" x14ac:dyDescent="0.25"/>
  <cols>
    <col min="1" max="1" width="10.7109375" style="1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.7109375" style="1" customWidth="1"/>
    <col min="19" max="19" width="8.7109375" style="1" customWidth="1"/>
    <col min="20" max="20" width="8.7109375" style="55" customWidth="1"/>
    <col min="21" max="21" width="9.85546875" style="55" customWidth="1"/>
    <col min="22" max="22" width="8.7109375" style="55" customWidth="1"/>
    <col min="23" max="16384" width="9.140625" style="1"/>
  </cols>
  <sheetData>
    <row r="1" spans="1:53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53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53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53" x14ac:dyDescent="0.25">
      <c r="A4" s="55"/>
      <c r="C4" s="1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6" spans="1:53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53" s="4" customFormat="1" ht="18.75" x14ac:dyDescent="0.3">
      <c r="A7" s="5"/>
      <c r="B7" s="108" t="s">
        <v>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T7" s="55"/>
      <c r="U7" s="55"/>
      <c r="V7" s="55"/>
    </row>
    <row r="8" spans="1:53" s="4" customFormat="1" ht="16.5" thickBot="1" x14ac:dyDescent="0.3">
      <c r="A8" s="5"/>
      <c r="B8" s="1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T8" s="55"/>
      <c r="U8" s="55"/>
      <c r="V8" s="55"/>
    </row>
    <row r="9" spans="1:53" s="2" customFormat="1" ht="32.25" customHeight="1" x14ac:dyDescent="0.25">
      <c r="A9" s="275" t="s">
        <v>76</v>
      </c>
      <c r="B9" s="275" t="s">
        <v>0</v>
      </c>
      <c r="C9" s="280" t="s">
        <v>3</v>
      </c>
      <c r="D9" s="281"/>
      <c r="E9" s="280" t="s">
        <v>1</v>
      </c>
      <c r="F9" s="305"/>
      <c r="G9" s="305"/>
      <c r="H9" s="281"/>
      <c r="I9" s="280" t="s">
        <v>5</v>
      </c>
      <c r="J9" s="305"/>
      <c r="K9" s="305"/>
      <c r="L9" s="296"/>
      <c r="M9" s="280" t="s">
        <v>51</v>
      </c>
      <c r="N9" s="296"/>
      <c r="O9" s="280" t="s">
        <v>2</v>
      </c>
      <c r="P9" s="296"/>
      <c r="Q9" s="299" t="s">
        <v>71</v>
      </c>
      <c r="R9" s="300"/>
      <c r="T9" s="273" t="s">
        <v>308</v>
      </c>
      <c r="U9" s="274"/>
      <c r="V9" s="274"/>
      <c r="BA9" s="9"/>
    </row>
    <row r="10" spans="1:53" s="2" customFormat="1" ht="15" customHeight="1" thickBot="1" x14ac:dyDescent="0.3">
      <c r="A10" s="278"/>
      <c r="B10" s="278"/>
      <c r="C10" s="282"/>
      <c r="D10" s="283"/>
      <c r="E10" s="282"/>
      <c r="F10" s="306"/>
      <c r="G10" s="306"/>
      <c r="H10" s="283"/>
      <c r="I10" s="282"/>
      <c r="J10" s="306"/>
      <c r="K10" s="306"/>
      <c r="L10" s="283"/>
      <c r="M10" s="282"/>
      <c r="N10" s="283"/>
      <c r="O10" s="297"/>
      <c r="P10" s="298"/>
      <c r="Q10" s="301"/>
      <c r="R10" s="302"/>
      <c r="T10" s="274"/>
      <c r="U10" s="274"/>
      <c r="V10" s="274"/>
    </row>
    <row r="11" spans="1:53" s="2" customFormat="1" ht="33" customHeight="1" thickBot="1" x14ac:dyDescent="0.3">
      <c r="A11" s="279"/>
      <c r="B11" s="279"/>
      <c r="C11" s="33" t="s">
        <v>38</v>
      </c>
      <c r="D11" s="189" t="s">
        <v>39</v>
      </c>
      <c r="E11" s="33" t="s">
        <v>38</v>
      </c>
      <c r="F11" s="189" t="s">
        <v>39</v>
      </c>
      <c r="G11" s="33" t="s">
        <v>38</v>
      </c>
      <c r="H11" s="189" t="s">
        <v>39</v>
      </c>
      <c r="I11" s="33" t="s">
        <v>38</v>
      </c>
      <c r="J11" s="190" t="s">
        <v>39</v>
      </c>
      <c r="K11" s="34" t="s">
        <v>38</v>
      </c>
      <c r="L11" s="190" t="s">
        <v>39</v>
      </c>
      <c r="M11" s="34" t="s">
        <v>38</v>
      </c>
      <c r="N11" s="189" t="s">
        <v>39</v>
      </c>
      <c r="O11" s="33" t="s">
        <v>38</v>
      </c>
      <c r="P11" s="190" t="s">
        <v>39</v>
      </c>
      <c r="Q11" s="33" t="s">
        <v>38</v>
      </c>
      <c r="R11" s="190" t="s">
        <v>39</v>
      </c>
      <c r="T11" s="256" t="s">
        <v>38</v>
      </c>
      <c r="U11" s="256"/>
      <c r="V11" s="256" t="s">
        <v>39</v>
      </c>
    </row>
    <row r="12" spans="1:53" s="2" customFormat="1" ht="15" x14ac:dyDescent="0.25">
      <c r="A12" s="131"/>
      <c r="B12" s="17" t="s">
        <v>6</v>
      </c>
      <c r="C12" s="57"/>
      <c r="D12" s="58"/>
      <c r="E12" s="54"/>
      <c r="F12" s="50"/>
      <c r="G12" s="57"/>
      <c r="H12" s="59"/>
      <c r="I12" s="57"/>
      <c r="J12" s="58"/>
      <c r="K12" s="60"/>
      <c r="L12" s="58"/>
      <c r="M12" s="54"/>
      <c r="N12" s="50"/>
      <c r="O12" s="57"/>
      <c r="P12" s="58"/>
      <c r="Q12" s="137"/>
      <c r="R12" s="112"/>
      <c r="T12" s="64"/>
      <c r="U12" s="64"/>
      <c r="V12" s="64"/>
    </row>
    <row r="13" spans="1:53" s="2" customFormat="1" ht="30" x14ac:dyDescent="0.25">
      <c r="A13" s="178" t="s">
        <v>235</v>
      </c>
      <c r="B13" s="14" t="s">
        <v>236</v>
      </c>
      <c r="C13" s="35">
        <v>220</v>
      </c>
      <c r="D13" s="28">
        <v>250</v>
      </c>
      <c r="E13" s="54">
        <f>6.38/200*220</f>
        <v>7.0179999999999998</v>
      </c>
      <c r="F13" s="50">
        <f>6.38/200*250</f>
        <v>7.9749999999999996</v>
      </c>
      <c r="G13" s="45">
        <v>17.059999999999999</v>
      </c>
      <c r="H13" s="50">
        <v>17.059999999999999</v>
      </c>
      <c r="I13" s="45">
        <f>7.41/200*220</f>
        <v>8.1509999999999998</v>
      </c>
      <c r="J13" s="43">
        <f>7.41/200*250</f>
        <v>9.2624999999999993</v>
      </c>
      <c r="K13" s="54">
        <v>0.06</v>
      </c>
      <c r="L13" s="43">
        <v>0.06</v>
      </c>
      <c r="M13" s="54">
        <f>27.2/200*220</f>
        <v>29.92</v>
      </c>
      <c r="N13" s="50">
        <f>27.2/200*250</f>
        <v>34</v>
      </c>
      <c r="O13" s="45">
        <f>201/200*220</f>
        <v>221.09999999999997</v>
      </c>
      <c r="P13" s="43">
        <f>201/200*250</f>
        <v>251.24999999999997</v>
      </c>
      <c r="Q13" s="45">
        <f>0.42/200*220</f>
        <v>0.46199999999999997</v>
      </c>
      <c r="R13" s="43">
        <f>0.42/200*250</f>
        <v>0.52500000000000002</v>
      </c>
      <c r="T13" s="64"/>
      <c r="U13" s="64"/>
      <c r="V13" s="64"/>
    </row>
    <row r="14" spans="1:53" s="2" customFormat="1" ht="15" x14ac:dyDescent="0.25">
      <c r="A14" s="178" t="s">
        <v>157</v>
      </c>
      <c r="B14" s="184" t="s">
        <v>30</v>
      </c>
      <c r="C14" s="35">
        <v>40</v>
      </c>
      <c r="D14" s="28">
        <v>40</v>
      </c>
      <c r="E14" s="72">
        <v>5.08</v>
      </c>
      <c r="F14" s="73">
        <v>5.08</v>
      </c>
      <c r="G14" s="72">
        <v>5.0999999999999996</v>
      </c>
      <c r="H14" s="73">
        <v>5.0999999999999996</v>
      </c>
      <c r="I14" s="72">
        <v>4.5999999999999996</v>
      </c>
      <c r="J14" s="71">
        <v>4.5999999999999996</v>
      </c>
      <c r="K14" s="74">
        <v>0</v>
      </c>
      <c r="L14" s="71">
        <v>0</v>
      </c>
      <c r="M14" s="72">
        <v>0.28000000000000003</v>
      </c>
      <c r="N14" s="73">
        <v>0.28000000000000003</v>
      </c>
      <c r="O14" s="72">
        <v>63</v>
      </c>
      <c r="P14" s="71">
        <v>63</v>
      </c>
      <c r="Q14" s="45">
        <v>0</v>
      </c>
      <c r="R14" s="43">
        <v>0</v>
      </c>
      <c r="S14" s="63"/>
      <c r="T14" s="64"/>
      <c r="U14" s="64"/>
      <c r="V14" s="64"/>
    </row>
    <row r="15" spans="1:53" s="2" customFormat="1" ht="15" x14ac:dyDescent="0.25">
      <c r="A15" s="178" t="s">
        <v>140</v>
      </c>
      <c r="B15" s="14" t="s">
        <v>16</v>
      </c>
      <c r="C15" s="35">
        <v>15</v>
      </c>
      <c r="D15" s="28">
        <v>20</v>
      </c>
      <c r="E15" s="54">
        <f>2.63/10*15</f>
        <v>3.9450000000000003</v>
      </c>
      <c r="F15" s="43">
        <f>2.63*2</f>
        <v>5.26</v>
      </c>
      <c r="G15" s="45">
        <v>3.48</v>
      </c>
      <c r="H15" s="50">
        <v>4.6399999999999997</v>
      </c>
      <c r="I15" s="45">
        <f>2.66/10*15</f>
        <v>3.99</v>
      </c>
      <c r="J15" s="43">
        <f>2.66*2</f>
        <v>5.32</v>
      </c>
      <c r="K15" s="54">
        <v>0</v>
      </c>
      <c r="L15" s="43">
        <v>0</v>
      </c>
      <c r="M15" s="45">
        <v>0</v>
      </c>
      <c r="N15" s="43">
        <v>0</v>
      </c>
      <c r="O15" s="45">
        <f>35/10*15</f>
        <v>52.5</v>
      </c>
      <c r="P15" s="43">
        <f>35*2</f>
        <v>70</v>
      </c>
      <c r="Q15" s="45">
        <f>0.07/10*15</f>
        <v>0.10500000000000001</v>
      </c>
      <c r="R15" s="43">
        <f>0.07*2</f>
        <v>0.14000000000000001</v>
      </c>
      <c r="T15" s="64"/>
      <c r="U15" s="64"/>
      <c r="V15" s="64"/>
    </row>
    <row r="16" spans="1:53" s="2" customFormat="1" ht="15" x14ac:dyDescent="0.25">
      <c r="A16" s="161" t="s">
        <v>273</v>
      </c>
      <c r="B16" s="158" t="s">
        <v>274</v>
      </c>
      <c r="C16" s="37" t="s">
        <v>275</v>
      </c>
      <c r="D16" s="49" t="s">
        <v>275</v>
      </c>
      <c r="E16" s="45">
        <v>3.88</v>
      </c>
      <c r="F16" s="43">
        <v>3.88</v>
      </c>
      <c r="G16" s="54">
        <v>0</v>
      </c>
      <c r="H16" s="50">
        <v>0</v>
      </c>
      <c r="I16" s="45">
        <v>7.7</v>
      </c>
      <c r="J16" s="43">
        <v>7.7</v>
      </c>
      <c r="K16" s="54">
        <v>0</v>
      </c>
      <c r="L16" s="50">
        <v>0</v>
      </c>
      <c r="M16" s="45">
        <v>23.48</v>
      </c>
      <c r="N16" s="50">
        <v>23.48</v>
      </c>
      <c r="O16" s="45">
        <v>179</v>
      </c>
      <c r="P16" s="43">
        <v>179</v>
      </c>
      <c r="Q16" s="45">
        <v>0</v>
      </c>
      <c r="R16" s="43">
        <v>0</v>
      </c>
      <c r="T16" s="64"/>
      <c r="U16" s="64"/>
      <c r="V16" s="64"/>
    </row>
    <row r="17" spans="1:22" s="2" customFormat="1" ht="15" x14ac:dyDescent="0.25">
      <c r="A17" s="178" t="s">
        <v>169</v>
      </c>
      <c r="B17" s="13" t="s">
        <v>170</v>
      </c>
      <c r="C17" s="35">
        <v>200</v>
      </c>
      <c r="D17" s="28">
        <v>200</v>
      </c>
      <c r="E17" s="45">
        <v>3.01</v>
      </c>
      <c r="F17" s="43">
        <v>3.01</v>
      </c>
      <c r="G17" s="45">
        <v>1.4</v>
      </c>
      <c r="H17" s="50">
        <v>1.4</v>
      </c>
      <c r="I17" s="45">
        <v>2.88</v>
      </c>
      <c r="J17" s="43">
        <v>2.88</v>
      </c>
      <c r="K17" s="54">
        <v>0.28999999999999998</v>
      </c>
      <c r="L17" s="43">
        <v>0.28999999999999998</v>
      </c>
      <c r="M17" s="45">
        <v>13.36</v>
      </c>
      <c r="N17" s="50">
        <v>13.36</v>
      </c>
      <c r="O17" s="45">
        <v>91</v>
      </c>
      <c r="P17" s="43">
        <v>91</v>
      </c>
      <c r="Q17" s="45">
        <v>0.52</v>
      </c>
      <c r="R17" s="43">
        <v>0.52</v>
      </c>
      <c r="T17" s="64"/>
      <c r="U17" s="64"/>
      <c r="V17" s="64"/>
    </row>
    <row r="18" spans="1:22" s="24" customFormat="1" ht="15" x14ac:dyDescent="0.25">
      <c r="A18" s="204"/>
      <c r="B18" s="23" t="s">
        <v>7</v>
      </c>
      <c r="C18" s="36">
        <f>220+40+15+60+200</f>
        <v>535</v>
      </c>
      <c r="D18" s="48">
        <f>250+60+60+200</f>
        <v>570</v>
      </c>
      <c r="E18" s="51">
        <f>SUM(E13:E17)</f>
        <v>22.933</v>
      </c>
      <c r="F18" s="62">
        <f t="shared" ref="F18:R18" si="0">SUM(F13:F17)</f>
        <v>25.204999999999998</v>
      </c>
      <c r="G18" s="46">
        <f t="shared" si="0"/>
        <v>27.039999999999996</v>
      </c>
      <c r="H18" s="62">
        <f t="shared" si="0"/>
        <v>28.199999999999996</v>
      </c>
      <c r="I18" s="46">
        <f t="shared" si="0"/>
        <v>27.320999999999998</v>
      </c>
      <c r="J18" s="44">
        <f t="shared" si="0"/>
        <v>29.762499999999996</v>
      </c>
      <c r="K18" s="51">
        <f t="shared" si="0"/>
        <v>0.35</v>
      </c>
      <c r="L18" s="44">
        <f t="shared" si="0"/>
        <v>0.35</v>
      </c>
      <c r="M18" s="51">
        <f t="shared" si="0"/>
        <v>67.040000000000006</v>
      </c>
      <c r="N18" s="62">
        <f t="shared" si="0"/>
        <v>71.12</v>
      </c>
      <c r="O18" s="46">
        <f t="shared" si="0"/>
        <v>606.59999999999991</v>
      </c>
      <c r="P18" s="44">
        <f t="shared" si="0"/>
        <v>654.25</v>
      </c>
      <c r="Q18" s="46">
        <f t="shared" si="0"/>
        <v>1.087</v>
      </c>
      <c r="R18" s="44">
        <f t="shared" si="0"/>
        <v>1.1850000000000001</v>
      </c>
      <c r="T18" s="258">
        <f>O18/O44*100</f>
        <v>23.890618304640434</v>
      </c>
      <c r="U18" s="258"/>
      <c r="V18" s="258">
        <f>P18/P44*100</f>
        <v>21.846382449432763</v>
      </c>
    </row>
    <row r="19" spans="1:22" s="2" customFormat="1" ht="15" x14ac:dyDescent="0.25">
      <c r="A19" s="205"/>
      <c r="B19" s="17" t="s">
        <v>8</v>
      </c>
      <c r="C19" s="45"/>
      <c r="D19" s="43"/>
      <c r="E19" s="54"/>
      <c r="F19" s="50"/>
      <c r="G19" s="45"/>
      <c r="H19" s="50"/>
      <c r="I19" s="45"/>
      <c r="J19" s="43"/>
      <c r="K19" s="54"/>
      <c r="L19" s="43"/>
      <c r="M19" s="54"/>
      <c r="N19" s="50"/>
      <c r="O19" s="45"/>
      <c r="P19" s="43"/>
      <c r="Q19" s="138"/>
      <c r="R19" s="42"/>
      <c r="T19" s="64"/>
      <c r="U19" s="64"/>
      <c r="V19" s="64"/>
    </row>
    <row r="20" spans="1:22" s="2" customFormat="1" ht="30" x14ac:dyDescent="0.25">
      <c r="A20" s="206" t="s">
        <v>222</v>
      </c>
      <c r="B20" s="14" t="s">
        <v>225</v>
      </c>
      <c r="C20" s="35">
        <v>70</v>
      </c>
      <c r="D20" s="28">
        <v>80</v>
      </c>
      <c r="E20" s="72">
        <f>3.08/100*70</f>
        <v>2.1560000000000001</v>
      </c>
      <c r="F20" s="71">
        <f>3.08/100*80</f>
        <v>2.464</v>
      </c>
      <c r="G20" s="72">
        <v>0</v>
      </c>
      <c r="H20" s="73">
        <v>0</v>
      </c>
      <c r="I20" s="72">
        <f>6.28/100*70</f>
        <v>4.3960000000000008</v>
      </c>
      <c r="J20" s="71">
        <f>6.28/100*80</f>
        <v>5.0240000000000009</v>
      </c>
      <c r="K20" s="74">
        <v>4.91</v>
      </c>
      <c r="L20" s="71">
        <v>5.62</v>
      </c>
      <c r="M20" s="72">
        <f>10.8/100*70</f>
        <v>7.5600000000000005</v>
      </c>
      <c r="N20" s="71">
        <f>10.8/100*80</f>
        <v>8.64</v>
      </c>
      <c r="O20" s="72">
        <f>112/100*70</f>
        <v>78.400000000000006</v>
      </c>
      <c r="P20" s="71">
        <f>112/100*80</f>
        <v>89.600000000000009</v>
      </c>
      <c r="Q20" s="45">
        <f>6.85/100*70</f>
        <v>4.794999999999999</v>
      </c>
      <c r="R20" s="43">
        <f>6.85/100*80</f>
        <v>5.4799999999999995</v>
      </c>
      <c r="T20" s="64"/>
      <c r="U20" s="64"/>
      <c r="V20" s="64"/>
    </row>
    <row r="21" spans="1:22" s="2" customFormat="1" ht="15" x14ac:dyDescent="0.25">
      <c r="A21" s="178" t="s">
        <v>237</v>
      </c>
      <c r="B21" s="14" t="s">
        <v>238</v>
      </c>
      <c r="C21" s="35">
        <v>250</v>
      </c>
      <c r="D21" s="28">
        <v>350</v>
      </c>
      <c r="E21" s="54">
        <f>3.37+0.97</f>
        <v>4.34</v>
      </c>
      <c r="F21" s="50">
        <f>3.37/250*350+1.36</f>
        <v>6.0780000000000003</v>
      </c>
      <c r="G21" s="72">
        <f>0.05*250/300</f>
        <v>4.1666666666666664E-2</v>
      </c>
      <c r="H21" s="73">
        <f>0.05*350/300</f>
        <v>5.8333333333333334E-2</v>
      </c>
      <c r="I21" s="45">
        <f>5.49+0.71</f>
        <v>6.2</v>
      </c>
      <c r="J21" s="43">
        <f>5.49/250*350+0.99</f>
        <v>8.6760000000000002</v>
      </c>
      <c r="K21" s="74">
        <f>0.68*250/300</f>
        <v>0.56666666666666665</v>
      </c>
      <c r="L21" s="71">
        <f>0.68*350/300</f>
        <v>0.79333333333333345</v>
      </c>
      <c r="M21" s="54">
        <f>20.38+0.5</f>
        <v>20.88</v>
      </c>
      <c r="N21" s="50">
        <f>20.38/250*350+0.7</f>
        <v>29.231999999999999</v>
      </c>
      <c r="O21" s="45">
        <f>144+12</f>
        <v>156</v>
      </c>
      <c r="P21" s="43">
        <f>144/250*350+16.8</f>
        <v>218.4</v>
      </c>
      <c r="Q21" s="45">
        <f>6.5+0.2</f>
        <v>6.7</v>
      </c>
      <c r="R21" s="52">
        <f>6.5/250*350+0.28</f>
        <v>9.379999999999999</v>
      </c>
      <c r="T21" s="64"/>
      <c r="U21" s="64"/>
      <c r="V21" s="64"/>
    </row>
    <row r="22" spans="1:22" s="2" customFormat="1" ht="15" x14ac:dyDescent="0.25">
      <c r="A22" s="178" t="s">
        <v>239</v>
      </c>
      <c r="B22" s="14" t="s">
        <v>242</v>
      </c>
      <c r="C22" s="35">
        <v>90</v>
      </c>
      <c r="D22" s="28">
        <v>100</v>
      </c>
      <c r="E22" s="54">
        <f>15.1/120*90</f>
        <v>11.324999999999999</v>
      </c>
      <c r="F22" s="50">
        <f>15.1/120*100</f>
        <v>12.583333333333332</v>
      </c>
      <c r="G22" s="72"/>
      <c r="H22" s="73"/>
      <c r="I22" s="45">
        <f>15.8/120*90</f>
        <v>11.850000000000001</v>
      </c>
      <c r="J22" s="43">
        <f>15.8/120*100</f>
        <v>13.166666666666668</v>
      </c>
      <c r="K22" s="74"/>
      <c r="L22" s="71"/>
      <c r="M22" s="54">
        <f>3.02/120*90</f>
        <v>2.2650000000000001</v>
      </c>
      <c r="N22" s="50">
        <f>3.02/120*100</f>
        <v>2.5166666666666666</v>
      </c>
      <c r="O22" s="45">
        <f>215/120*90</f>
        <v>161.25</v>
      </c>
      <c r="P22" s="43">
        <f>215/120*100</f>
        <v>179.16666666666669</v>
      </c>
      <c r="Q22" s="45">
        <f>10.97/120*90</f>
        <v>8.2275000000000009</v>
      </c>
      <c r="R22" s="43">
        <f>10.97/120*100</f>
        <v>9.1416666666666675</v>
      </c>
      <c r="T22" s="64"/>
      <c r="U22" s="64"/>
      <c r="V22" s="64"/>
    </row>
    <row r="23" spans="1:22" s="2" customFormat="1" ht="15" x14ac:dyDescent="0.25">
      <c r="A23" s="178" t="s">
        <v>177</v>
      </c>
      <c r="B23" s="14" t="s">
        <v>54</v>
      </c>
      <c r="C23" s="35">
        <v>150</v>
      </c>
      <c r="D23" s="28">
        <v>200</v>
      </c>
      <c r="E23" s="45">
        <v>3.5</v>
      </c>
      <c r="F23" s="43">
        <f>3.5/150*200</f>
        <v>4.666666666666667</v>
      </c>
      <c r="G23" s="45">
        <f>1.48*150/200</f>
        <v>1.1100000000000001</v>
      </c>
      <c r="H23" s="50">
        <v>1.48</v>
      </c>
      <c r="I23" s="45">
        <v>2.85</v>
      </c>
      <c r="J23" s="43">
        <f>2.85/150*200</f>
        <v>3.8</v>
      </c>
      <c r="K23" s="54">
        <f>0.3*150/200</f>
        <v>0.22500000000000001</v>
      </c>
      <c r="L23" s="43">
        <v>0.3</v>
      </c>
      <c r="M23" s="45">
        <v>13.56</v>
      </c>
      <c r="N23" s="43">
        <f>13.56/150*200</f>
        <v>18.080000000000002</v>
      </c>
      <c r="O23" s="45">
        <v>94</v>
      </c>
      <c r="P23" s="50">
        <f>94/150*200</f>
        <v>125.33333333333334</v>
      </c>
      <c r="Q23" s="45">
        <v>31.3</v>
      </c>
      <c r="R23" s="43">
        <f>31.3/150*200</f>
        <v>41.733333333333334</v>
      </c>
      <c r="T23" s="64"/>
      <c r="U23" s="64"/>
      <c r="V23" s="64"/>
    </row>
    <row r="24" spans="1:22" s="2" customFormat="1" ht="15" x14ac:dyDescent="0.25">
      <c r="A24" s="178" t="s">
        <v>115</v>
      </c>
      <c r="B24" s="14" t="s">
        <v>240</v>
      </c>
      <c r="C24" s="35">
        <v>200</v>
      </c>
      <c r="D24" s="19">
        <v>200</v>
      </c>
      <c r="E24" s="45">
        <v>0.24</v>
      </c>
      <c r="F24" s="50">
        <v>0.24</v>
      </c>
      <c r="G24" s="45">
        <v>0</v>
      </c>
      <c r="H24" s="50">
        <v>0</v>
      </c>
      <c r="I24" s="45">
        <v>0.11</v>
      </c>
      <c r="J24" s="43">
        <v>0.11</v>
      </c>
      <c r="K24" s="54">
        <v>0</v>
      </c>
      <c r="L24" s="43">
        <v>0</v>
      </c>
      <c r="M24" s="54">
        <v>18.329999999999998</v>
      </c>
      <c r="N24" s="50">
        <v>18.329999999999998</v>
      </c>
      <c r="O24" s="45">
        <v>75</v>
      </c>
      <c r="P24" s="43">
        <v>75</v>
      </c>
      <c r="Q24" s="45">
        <v>97.5</v>
      </c>
      <c r="R24" s="43">
        <v>97.5</v>
      </c>
      <c r="T24" s="64"/>
      <c r="U24" s="64"/>
      <c r="V24" s="64"/>
    </row>
    <row r="25" spans="1:22" s="24" customFormat="1" ht="15" x14ac:dyDescent="0.25">
      <c r="A25" s="93"/>
      <c r="B25" s="14" t="s">
        <v>9</v>
      </c>
      <c r="C25" s="35">
        <v>50</v>
      </c>
      <c r="D25" s="28">
        <v>80</v>
      </c>
      <c r="E25" s="45">
        <f>6.6/100*50</f>
        <v>3.3000000000000003</v>
      </c>
      <c r="F25" s="43">
        <f>6.6/100*80</f>
        <v>5.28</v>
      </c>
      <c r="G25" s="54">
        <v>0</v>
      </c>
      <c r="H25" s="50">
        <f>D25*0</f>
        <v>0</v>
      </c>
      <c r="I25" s="45">
        <f>1.2/100*50</f>
        <v>0.6</v>
      </c>
      <c r="J25" s="43">
        <f>1.2/100*80</f>
        <v>0.96</v>
      </c>
      <c r="K25" s="54">
        <v>0</v>
      </c>
      <c r="L25" s="50">
        <v>0</v>
      </c>
      <c r="M25" s="45">
        <f>33.4/100*50</f>
        <v>16.7</v>
      </c>
      <c r="N25" s="43">
        <f>33.4/100*80</f>
        <v>26.72</v>
      </c>
      <c r="O25" s="54">
        <f>174/100*50</f>
        <v>87</v>
      </c>
      <c r="P25" s="50">
        <f>174/100*80</f>
        <v>139.19999999999999</v>
      </c>
      <c r="Q25" s="45">
        <v>0</v>
      </c>
      <c r="R25" s="43">
        <v>0</v>
      </c>
      <c r="S25" s="50"/>
      <c r="T25" s="257"/>
      <c r="U25" s="257"/>
      <c r="V25" s="257"/>
    </row>
    <row r="26" spans="1:22" s="2" customFormat="1" ht="15" x14ac:dyDescent="0.25">
      <c r="A26" s="93"/>
      <c r="B26" s="14" t="s">
        <v>35</v>
      </c>
      <c r="C26" s="35">
        <v>50</v>
      </c>
      <c r="D26" s="28">
        <v>100</v>
      </c>
      <c r="E26" s="45">
        <f>7.7/100*50</f>
        <v>3.85</v>
      </c>
      <c r="F26" s="43">
        <v>7.7</v>
      </c>
      <c r="G26" s="54">
        <v>0</v>
      </c>
      <c r="H26" s="50">
        <v>0</v>
      </c>
      <c r="I26" s="45">
        <f>3/100*50</f>
        <v>1.5</v>
      </c>
      <c r="J26" s="43">
        <v>3</v>
      </c>
      <c r="K26" s="54">
        <v>0</v>
      </c>
      <c r="L26" s="50">
        <v>0</v>
      </c>
      <c r="M26" s="45">
        <f>50.1/100*50</f>
        <v>25.05</v>
      </c>
      <c r="N26" s="43">
        <v>50.1</v>
      </c>
      <c r="O26" s="54">
        <f>259/100*50</f>
        <v>129.5</v>
      </c>
      <c r="P26" s="50">
        <v>259</v>
      </c>
      <c r="Q26" s="45">
        <v>0</v>
      </c>
      <c r="R26" s="43">
        <v>0</v>
      </c>
      <c r="S26" s="50"/>
      <c r="T26" s="64"/>
      <c r="U26" s="64"/>
      <c r="V26" s="64"/>
    </row>
    <row r="27" spans="1:22" s="2" customFormat="1" ht="15" x14ac:dyDescent="0.25">
      <c r="A27" s="178"/>
      <c r="B27" s="14" t="s">
        <v>59</v>
      </c>
      <c r="C27" s="35">
        <v>200</v>
      </c>
      <c r="D27" s="28">
        <v>200</v>
      </c>
      <c r="E27" s="54">
        <v>0.8</v>
      </c>
      <c r="F27" s="50">
        <v>0.8</v>
      </c>
      <c r="G27" s="45">
        <v>0</v>
      </c>
      <c r="H27" s="50">
        <v>0</v>
      </c>
      <c r="I27" s="45">
        <v>0.6</v>
      </c>
      <c r="J27" s="43">
        <v>0.6</v>
      </c>
      <c r="K27" s="54">
        <v>0.6</v>
      </c>
      <c r="L27" s="50">
        <f>0.3/100*250</f>
        <v>0.75</v>
      </c>
      <c r="M27" s="54">
        <v>20.6</v>
      </c>
      <c r="N27" s="50">
        <v>20.6</v>
      </c>
      <c r="O27" s="45">
        <f>47*2</f>
        <v>94</v>
      </c>
      <c r="P27" s="43">
        <v>94</v>
      </c>
      <c r="Q27" s="45">
        <v>20</v>
      </c>
      <c r="R27" s="43">
        <v>20</v>
      </c>
      <c r="T27" s="64"/>
      <c r="U27" s="64"/>
      <c r="V27" s="64"/>
    </row>
    <row r="28" spans="1:22" s="2" customFormat="1" ht="15" x14ac:dyDescent="0.25">
      <c r="A28" s="204"/>
      <c r="B28" s="23" t="s">
        <v>7</v>
      </c>
      <c r="C28" s="36">
        <f>C20+C21+C23+C22+C24+C25+C26+C27</f>
        <v>1060</v>
      </c>
      <c r="D28" s="48">
        <f>D20+D21+D23+D22+D24+D25+D26+D27</f>
        <v>1310</v>
      </c>
      <c r="E28" s="51">
        <f>E20+E21+E23+E22+E24+E25+E26+E27</f>
        <v>29.510999999999999</v>
      </c>
      <c r="F28" s="51">
        <f>F20+F21+F23+F22+F24+F25+F26+F27</f>
        <v>39.811999999999998</v>
      </c>
      <c r="G28" s="51" t="e">
        <f>G20+G21+#REF!+G22+G24+G25+G26+G27</f>
        <v>#REF!</v>
      </c>
      <c r="H28" s="62" t="e">
        <f>H20+H21+#REF!+H22+H24+H25+H26+H27</f>
        <v>#REF!</v>
      </c>
      <c r="I28" s="46">
        <f>I20+I21+I23+I22+I24+I25+I26+I27</f>
        <v>28.106000000000002</v>
      </c>
      <c r="J28" s="44">
        <f>J20+J21+J23+J22+J24+J25+J26+J27</f>
        <v>35.336666666666666</v>
      </c>
      <c r="K28" s="51" t="e">
        <f>K20+K21+#REF!+K22+K24+K25+K26+K27</f>
        <v>#REF!</v>
      </c>
      <c r="L28" s="51" t="e">
        <f>L20+L21+#REF!+L22+L24+L25+L26+L27</f>
        <v>#REF!</v>
      </c>
      <c r="M28" s="51">
        <f t="shared" ref="M28:R28" si="1">M20+M21+M23+M22+M24+M25+M26+M27</f>
        <v>124.94499999999999</v>
      </c>
      <c r="N28" s="62">
        <f t="shared" si="1"/>
        <v>174.21866666666665</v>
      </c>
      <c r="O28" s="46">
        <f t="shared" si="1"/>
        <v>875.15</v>
      </c>
      <c r="P28" s="44">
        <f t="shared" si="1"/>
        <v>1179.7</v>
      </c>
      <c r="Q28" s="46">
        <f t="shared" si="1"/>
        <v>168.52250000000001</v>
      </c>
      <c r="R28" s="44">
        <f t="shared" si="1"/>
        <v>183.23500000000001</v>
      </c>
      <c r="T28" s="258">
        <f>O28/O44*100</f>
        <v>34.467317193053212</v>
      </c>
      <c r="U28" s="258"/>
      <c r="V28" s="258">
        <f>P28/P44*100</f>
        <v>39.391940963845364</v>
      </c>
    </row>
    <row r="29" spans="1:22" s="24" customFormat="1" ht="15" x14ac:dyDescent="0.25">
      <c r="A29" s="205"/>
      <c r="B29" s="17" t="s">
        <v>10</v>
      </c>
      <c r="C29" s="35"/>
      <c r="D29" s="28"/>
      <c r="E29" s="69"/>
      <c r="F29" s="19"/>
      <c r="G29" s="35"/>
      <c r="H29" s="19"/>
      <c r="I29" s="35"/>
      <c r="J29" s="28"/>
      <c r="K29" s="54"/>
      <c r="L29" s="43"/>
      <c r="M29" s="54"/>
      <c r="N29" s="50"/>
      <c r="O29" s="45"/>
      <c r="P29" s="43"/>
      <c r="Q29" s="139"/>
      <c r="R29" s="136"/>
      <c r="T29" s="257"/>
      <c r="U29" s="257"/>
      <c r="V29" s="257"/>
    </row>
    <row r="30" spans="1:22" s="2" customFormat="1" ht="15" x14ac:dyDescent="0.25">
      <c r="A30" s="178"/>
      <c r="B30" s="14" t="s">
        <v>46</v>
      </c>
      <c r="C30" s="35" t="str">
        <f>"200"</f>
        <v>200</v>
      </c>
      <c r="D30" s="28">
        <v>200</v>
      </c>
      <c r="E30" s="45">
        <f>0.3*2</f>
        <v>0.6</v>
      </c>
      <c r="F30" s="50">
        <v>0.6</v>
      </c>
      <c r="G30" s="45">
        <v>0</v>
      </c>
      <c r="H30" s="50">
        <v>0</v>
      </c>
      <c r="I30" s="45">
        <f>0.1*2</f>
        <v>0.2</v>
      </c>
      <c r="J30" s="43">
        <v>0.2</v>
      </c>
      <c r="K30" s="54">
        <v>0</v>
      </c>
      <c r="L30" s="43">
        <v>0</v>
      </c>
      <c r="M30" s="45">
        <f>11.8*2</f>
        <v>23.6</v>
      </c>
      <c r="N30" s="43">
        <v>23.6</v>
      </c>
      <c r="O30" s="45">
        <f>52*2</f>
        <v>104</v>
      </c>
      <c r="P30" s="43">
        <v>104</v>
      </c>
      <c r="Q30" s="45">
        <f>11*2</f>
        <v>22</v>
      </c>
      <c r="R30" s="43">
        <v>22</v>
      </c>
      <c r="T30" s="64"/>
      <c r="U30" s="64"/>
      <c r="V30" s="64"/>
    </row>
    <row r="31" spans="1:22" s="2" customFormat="1" ht="15" x14ac:dyDescent="0.25">
      <c r="A31" s="178"/>
      <c r="B31" s="13" t="s">
        <v>63</v>
      </c>
      <c r="C31" s="35">
        <v>90</v>
      </c>
      <c r="D31" s="28">
        <v>90</v>
      </c>
      <c r="E31" s="45">
        <f>6.93*90/50</f>
        <v>12.473999999999998</v>
      </c>
      <c r="F31" s="50">
        <v>12.47</v>
      </c>
      <c r="G31" s="45">
        <f>4.03*90/50</f>
        <v>7.2540000000000013</v>
      </c>
      <c r="H31" s="50">
        <v>7.25</v>
      </c>
      <c r="I31" s="45">
        <f>1.93*90/50</f>
        <v>3.4739999999999998</v>
      </c>
      <c r="J31" s="43">
        <v>3.47</v>
      </c>
      <c r="K31" s="54">
        <f>0.4*90/50</f>
        <v>0.72</v>
      </c>
      <c r="L31" s="43">
        <v>0.72</v>
      </c>
      <c r="M31" s="45">
        <f>24.1*90/50</f>
        <v>43.38</v>
      </c>
      <c r="N31" s="43">
        <v>43.38</v>
      </c>
      <c r="O31" s="45">
        <f>142.34*90/50</f>
        <v>256.21199999999999</v>
      </c>
      <c r="P31" s="43">
        <v>256.20999999999998</v>
      </c>
      <c r="Q31" s="45">
        <v>0</v>
      </c>
      <c r="R31" s="43">
        <v>0</v>
      </c>
      <c r="T31" s="257"/>
      <c r="U31" s="257"/>
      <c r="V31" s="257"/>
    </row>
    <row r="32" spans="1:22" s="2" customFormat="1" ht="15" x14ac:dyDescent="0.25">
      <c r="A32" s="204"/>
      <c r="B32" s="23" t="s">
        <v>7</v>
      </c>
      <c r="C32" s="36">
        <v>290</v>
      </c>
      <c r="D32" s="98">
        <v>290</v>
      </c>
      <c r="E32" s="51">
        <f>E30+E31</f>
        <v>13.073999999999998</v>
      </c>
      <c r="F32" s="51">
        <f t="shared" ref="F32:R32" si="2">F30+F31</f>
        <v>13.07</v>
      </c>
      <c r="G32" s="51">
        <f t="shared" si="2"/>
        <v>7.2540000000000013</v>
      </c>
      <c r="H32" s="62">
        <f t="shared" si="2"/>
        <v>7.25</v>
      </c>
      <c r="I32" s="46">
        <f t="shared" si="2"/>
        <v>3.6739999999999999</v>
      </c>
      <c r="J32" s="44">
        <f t="shared" si="2"/>
        <v>3.6700000000000004</v>
      </c>
      <c r="K32" s="51">
        <f t="shared" si="2"/>
        <v>0.72</v>
      </c>
      <c r="L32" s="51">
        <f t="shared" si="2"/>
        <v>0.72</v>
      </c>
      <c r="M32" s="51">
        <f t="shared" si="2"/>
        <v>66.98</v>
      </c>
      <c r="N32" s="62">
        <f t="shared" si="2"/>
        <v>66.98</v>
      </c>
      <c r="O32" s="46">
        <f t="shared" si="2"/>
        <v>360.21199999999999</v>
      </c>
      <c r="P32" s="44">
        <f t="shared" si="2"/>
        <v>360.21</v>
      </c>
      <c r="Q32" s="46">
        <f t="shared" si="2"/>
        <v>22</v>
      </c>
      <c r="R32" s="44">
        <f t="shared" si="2"/>
        <v>22</v>
      </c>
      <c r="T32" s="258">
        <f>O32/O44*100</f>
        <v>14.186757996622386</v>
      </c>
      <c r="U32" s="258"/>
      <c r="V32" s="258">
        <f>P32/P44*100</f>
        <v>12.027948677279596</v>
      </c>
    </row>
    <row r="33" spans="1:66" s="24" customFormat="1" ht="15" x14ac:dyDescent="0.25">
      <c r="A33" s="205"/>
      <c r="B33" s="17" t="s">
        <v>12</v>
      </c>
      <c r="C33" s="35"/>
      <c r="D33" s="28"/>
      <c r="E33" s="69"/>
      <c r="F33" s="19"/>
      <c r="G33" s="35"/>
      <c r="H33" s="19"/>
      <c r="I33" s="35"/>
      <c r="J33" s="28"/>
      <c r="K33" s="54"/>
      <c r="L33" s="43"/>
      <c r="M33" s="54"/>
      <c r="N33" s="50"/>
      <c r="O33" s="45"/>
      <c r="P33" s="43"/>
      <c r="Q33" s="139"/>
      <c r="R33" s="136"/>
      <c r="T33" s="257"/>
      <c r="U33" s="257"/>
      <c r="V33" s="257"/>
    </row>
    <row r="34" spans="1:66" s="2" customFormat="1" ht="30" x14ac:dyDescent="0.25">
      <c r="A34" s="178" t="s">
        <v>213</v>
      </c>
      <c r="B34" s="14" t="s">
        <v>241</v>
      </c>
      <c r="C34" s="35">
        <v>70</v>
      </c>
      <c r="D34" s="28">
        <v>80</v>
      </c>
      <c r="E34" s="54">
        <f>0.74/100*70</f>
        <v>0.51800000000000002</v>
      </c>
      <c r="F34" s="50">
        <f>0.74/100*80</f>
        <v>0.59200000000000008</v>
      </c>
      <c r="G34" s="45">
        <v>0</v>
      </c>
      <c r="H34" s="50">
        <v>0</v>
      </c>
      <c r="I34" s="45">
        <f>4.99/100*70</f>
        <v>3.4929999999999999</v>
      </c>
      <c r="J34" s="43">
        <f>4.99/100*80</f>
        <v>3.992</v>
      </c>
      <c r="K34" s="54">
        <v>4.3899999999999997</v>
      </c>
      <c r="L34" s="43">
        <v>5.0199999999999996</v>
      </c>
      <c r="M34" s="54">
        <f>2.33/100*70</f>
        <v>1.631</v>
      </c>
      <c r="N34" s="50">
        <f>2.33/100*80</f>
        <v>1.8640000000000001</v>
      </c>
      <c r="O34" s="45">
        <f>57/100*70</f>
        <v>39.9</v>
      </c>
      <c r="P34" s="43">
        <f>57/100*80</f>
        <v>45.599999999999994</v>
      </c>
      <c r="Q34" s="45">
        <f>9.31/100*70</f>
        <v>6.5170000000000003</v>
      </c>
      <c r="R34" s="43">
        <f>9.31/100*80</f>
        <v>7.4480000000000004</v>
      </c>
      <c r="T34" s="64"/>
      <c r="U34" s="64"/>
      <c r="V34" s="64"/>
    </row>
    <row r="35" spans="1:66" s="2" customFormat="1" ht="15" x14ac:dyDescent="0.25">
      <c r="A35" s="178" t="s">
        <v>251</v>
      </c>
      <c r="B35" s="14" t="s">
        <v>252</v>
      </c>
      <c r="C35" s="35">
        <v>220</v>
      </c>
      <c r="D35" s="28">
        <v>250</v>
      </c>
      <c r="E35" s="45">
        <f>15.72/200*220</f>
        <v>17.292000000000002</v>
      </c>
      <c r="F35" s="50">
        <f>15.72/200*250</f>
        <v>19.650000000000002</v>
      </c>
      <c r="G35" s="45"/>
      <c r="H35" s="50"/>
      <c r="I35" s="45">
        <f>15.66/200*220</f>
        <v>17.225999999999999</v>
      </c>
      <c r="J35" s="43">
        <f>15.66/200*250</f>
        <v>19.574999999999999</v>
      </c>
      <c r="K35" s="54"/>
      <c r="L35" s="43"/>
      <c r="M35" s="45">
        <f>19.81/200*220</f>
        <v>21.791</v>
      </c>
      <c r="N35" s="43">
        <f>19.81/200*250</f>
        <v>24.762499999999999</v>
      </c>
      <c r="O35" s="45">
        <f>283/200*220</f>
        <v>311.3</v>
      </c>
      <c r="P35" s="50">
        <f>283/200*250</f>
        <v>353.75</v>
      </c>
      <c r="Q35" s="45">
        <f>10.68/200*220</f>
        <v>11.747999999999999</v>
      </c>
      <c r="R35" s="43">
        <f>10.68/200*250</f>
        <v>13.35</v>
      </c>
      <c r="T35" s="64"/>
      <c r="U35" s="64"/>
      <c r="V35" s="64"/>
    </row>
    <row r="36" spans="1:66" s="2" customFormat="1" ht="15" x14ac:dyDescent="0.25">
      <c r="A36" s="178" t="s">
        <v>124</v>
      </c>
      <c r="B36" s="14" t="s">
        <v>125</v>
      </c>
      <c r="C36" s="35">
        <v>200</v>
      </c>
      <c r="D36" s="28">
        <v>200</v>
      </c>
      <c r="E36" s="45">
        <v>0.04</v>
      </c>
      <c r="F36" s="43">
        <v>0.04</v>
      </c>
      <c r="G36" s="45">
        <v>1.4</v>
      </c>
      <c r="H36" s="50">
        <v>1.4</v>
      </c>
      <c r="I36" s="45">
        <v>0.01</v>
      </c>
      <c r="J36" s="43">
        <v>0.01</v>
      </c>
      <c r="K36" s="54">
        <v>0.05</v>
      </c>
      <c r="L36" s="43">
        <v>0.05</v>
      </c>
      <c r="M36" s="45">
        <v>9.09</v>
      </c>
      <c r="N36" s="50">
        <v>9.09</v>
      </c>
      <c r="O36" s="45">
        <v>37</v>
      </c>
      <c r="P36" s="43">
        <v>37</v>
      </c>
      <c r="Q36" s="45">
        <v>0</v>
      </c>
      <c r="R36" s="43">
        <v>0</v>
      </c>
      <c r="T36" s="64"/>
      <c r="U36" s="64"/>
      <c r="V36" s="64"/>
    </row>
    <row r="37" spans="1:66" s="2" customFormat="1" ht="15" x14ac:dyDescent="0.25">
      <c r="A37" s="93"/>
      <c r="B37" s="14" t="s">
        <v>35</v>
      </c>
      <c r="C37" s="35">
        <v>50</v>
      </c>
      <c r="D37" s="28">
        <v>50</v>
      </c>
      <c r="E37" s="45">
        <v>3.85</v>
      </c>
      <c r="F37" s="43">
        <v>3.85</v>
      </c>
      <c r="G37" s="54">
        <v>0</v>
      </c>
      <c r="H37" s="50">
        <v>0</v>
      </c>
      <c r="I37" s="45">
        <v>1.5</v>
      </c>
      <c r="J37" s="43">
        <v>1.5</v>
      </c>
      <c r="K37" s="54">
        <v>0.5</v>
      </c>
      <c r="L37" s="50">
        <v>0.5</v>
      </c>
      <c r="M37" s="45">
        <v>25.05</v>
      </c>
      <c r="N37" s="43">
        <v>25.05</v>
      </c>
      <c r="O37" s="54">
        <v>129.5</v>
      </c>
      <c r="P37" s="50">
        <v>129.5</v>
      </c>
      <c r="Q37" s="45">
        <v>0</v>
      </c>
      <c r="R37" s="43">
        <v>0</v>
      </c>
      <c r="S37" s="50"/>
      <c r="T37" s="64"/>
      <c r="U37" s="64"/>
      <c r="V37" s="64"/>
    </row>
    <row r="38" spans="1:66" s="2" customFormat="1" ht="15" x14ac:dyDescent="0.25">
      <c r="A38" s="93"/>
      <c r="B38" s="14" t="s">
        <v>13</v>
      </c>
      <c r="C38" s="35">
        <v>30</v>
      </c>
      <c r="D38" s="28">
        <v>40</v>
      </c>
      <c r="E38" s="45">
        <f>6.6/100*30</f>
        <v>1.98</v>
      </c>
      <c r="F38" s="43">
        <f>6.6/100*40</f>
        <v>2.64</v>
      </c>
      <c r="G38" s="54">
        <v>0</v>
      </c>
      <c r="H38" s="50">
        <f>D38*0</f>
        <v>0</v>
      </c>
      <c r="I38" s="45">
        <f>1.2/100*30</f>
        <v>0.36</v>
      </c>
      <c r="J38" s="43">
        <f>1.2/100*40</f>
        <v>0.48</v>
      </c>
      <c r="K38" s="54">
        <v>0</v>
      </c>
      <c r="L38" s="50">
        <v>0</v>
      </c>
      <c r="M38" s="45">
        <f>33.4/100*30</f>
        <v>10.02</v>
      </c>
      <c r="N38" s="43">
        <f>33.4/100*40</f>
        <v>13.36</v>
      </c>
      <c r="O38" s="54">
        <f>174/100*30</f>
        <v>52.2</v>
      </c>
      <c r="P38" s="50">
        <f>174/100*40</f>
        <v>69.599999999999994</v>
      </c>
      <c r="Q38" s="45">
        <v>0</v>
      </c>
      <c r="R38" s="43">
        <v>0</v>
      </c>
      <c r="S38" s="50"/>
      <c r="T38" s="64"/>
      <c r="U38" s="64"/>
      <c r="V38" s="64"/>
    </row>
    <row r="39" spans="1:66" s="24" customFormat="1" ht="15" x14ac:dyDescent="0.25">
      <c r="A39" s="204"/>
      <c r="B39" s="23" t="s">
        <v>7</v>
      </c>
      <c r="C39" s="36">
        <f>SUM(C34:C38)</f>
        <v>570</v>
      </c>
      <c r="D39" s="48">
        <f>SUM(D34:D38)</f>
        <v>620</v>
      </c>
      <c r="E39" s="51">
        <f>SUM(E34:E38)</f>
        <v>23.680000000000003</v>
      </c>
      <c r="F39" s="62">
        <f>SUM(F34:F38)</f>
        <v>26.772000000000002</v>
      </c>
      <c r="G39" s="46" t="e">
        <f>#REF!+#REF!+G36+G37+G38+G34</f>
        <v>#REF!</v>
      </c>
      <c r="H39" s="62" t="e">
        <f>#REF!+#REF!+H36+H37+H38+H34</f>
        <v>#REF!</v>
      </c>
      <c r="I39" s="46">
        <f>SUM(I34:I38)</f>
        <v>22.588999999999999</v>
      </c>
      <c r="J39" s="44">
        <f>SUM(J34:J38)</f>
        <v>25.557000000000002</v>
      </c>
      <c r="K39" s="51" t="e">
        <f>#REF!+#REF!+K36+K37+K38+K34</f>
        <v>#REF!</v>
      </c>
      <c r="L39" s="44" t="e">
        <f>#REF!+#REF!+L36+L37+L38+L34</f>
        <v>#REF!</v>
      </c>
      <c r="M39" s="51">
        <f t="shared" ref="M39:R39" si="3">SUM(M34:M38)</f>
        <v>67.581999999999994</v>
      </c>
      <c r="N39" s="62">
        <f t="shared" si="3"/>
        <v>74.126499999999993</v>
      </c>
      <c r="O39" s="46">
        <f t="shared" si="3"/>
        <v>569.90000000000009</v>
      </c>
      <c r="P39" s="44">
        <f t="shared" si="3"/>
        <v>635.45000000000005</v>
      </c>
      <c r="Q39" s="46">
        <f t="shared" si="3"/>
        <v>18.265000000000001</v>
      </c>
      <c r="R39" s="44">
        <f t="shared" si="3"/>
        <v>20.798000000000002</v>
      </c>
      <c r="T39" s="258">
        <f>(O39+O43)/O44*100</f>
        <v>27.455306505683968</v>
      </c>
      <c r="U39" s="258"/>
      <c r="V39" s="258">
        <f>(P39+P43)/P44*100</f>
        <v>26.733727909442283</v>
      </c>
    </row>
    <row r="40" spans="1:66" s="2" customFormat="1" ht="15" x14ac:dyDescent="0.25">
      <c r="A40" s="205"/>
      <c r="B40" s="17" t="s">
        <v>25</v>
      </c>
      <c r="C40" s="35"/>
      <c r="D40" s="28"/>
      <c r="E40" s="69"/>
      <c r="F40" s="19"/>
      <c r="G40" s="35"/>
      <c r="H40" s="19"/>
      <c r="I40" s="35"/>
      <c r="J40" s="28"/>
      <c r="K40" s="54"/>
      <c r="L40" s="43"/>
      <c r="M40" s="54"/>
      <c r="N40" s="50"/>
      <c r="O40" s="45"/>
      <c r="P40" s="43"/>
      <c r="Q40" s="138"/>
      <c r="R40" s="42"/>
      <c r="T40" s="64"/>
      <c r="U40" s="64"/>
      <c r="V40" s="64"/>
    </row>
    <row r="41" spans="1:66" s="2" customFormat="1" ht="15" x14ac:dyDescent="0.25">
      <c r="A41" s="178"/>
      <c r="B41" s="14" t="s">
        <v>295</v>
      </c>
      <c r="C41" s="35">
        <v>150</v>
      </c>
      <c r="D41" s="28">
        <v>180</v>
      </c>
      <c r="E41" s="45">
        <f>2.9/100*150</f>
        <v>4.3499999999999996</v>
      </c>
      <c r="F41" s="50">
        <f>2.9/100*180</f>
        <v>5.22</v>
      </c>
      <c r="G41" s="54">
        <v>5.8</v>
      </c>
      <c r="H41" s="50">
        <v>5.8</v>
      </c>
      <c r="I41" s="45">
        <f>3.2/100*150</f>
        <v>4.8</v>
      </c>
      <c r="J41" s="43">
        <f>3.2/100*180</f>
        <v>5.76</v>
      </c>
      <c r="K41" s="54">
        <v>0</v>
      </c>
      <c r="L41" s="43">
        <v>0</v>
      </c>
      <c r="M41" s="45">
        <f>4.1/100*150</f>
        <v>6.1499999999999995</v>
      </c>
      <c r="N41" s="50">
        <f>4.1/100*180</f>
        <v>7.379999999999999</v>
      </c>
      <c r="O41" s="45">
        <f>57/100*150</f>
        <v>85.499999999999986</v>
      </c>
      <c r="P41" s="43">
        <f>57/100*180</f>
        <v>102.6</v>
      </c>
      <c r="Q41" s="45">
        <f>0.7/100*150</f>
        <v>1.0499999999999998</v>
      </c>
      <c r="R41" s="43">
        <f>0.7/100*180</f>
        <v>1.2599999999999998</v>
      </c>
      <c r="T41" s="64"/>
      <c r="U41" s="64"/>
      <c r="V41" s="64"/>
    </row>
    <row r="42" spans="1:66" s="2" customFormat="1" ht="15" x14ac:dyDescent="0.25">
      <c r="A42" s="203"/>
      <c r="B42" s="13" t="s">
        <v>37</v>
      </c>
      <c r="C42" s="35">
        <v>10</v>
      </c>
      <c r="D42" s="19">
        <v>15</v>
      </c>
      <c r="E42" s="72">
        <f>7.5/100*10</f>
        <v>0.75</v>
      </c>
      <c r="F42" s="71">
        <f>7.5/100*15</f>
        <v>1.125</v>
      </c>
      <c r="G42" s="74">
        <v>0.4</v>
      </c>
      <c r="H42" s="73">
        <v>0.4</v>
      </c>
      <c r="I42" s="72">
        <f>11.8/100*10</f>
        <v>1.1800000000000002</v>
      </c>
      <c r="J42" s="71">
        <f>11.8/100*15</f>
        <v>1.77</v>
      </c>
      <c r="K42" s="74">
        <v>0</v>
      </c>
      <c r="L42" s="73">
        <v>0</v>
      </c>
      <c r="M42" s="72">
        <f>74.9/100*10</f>
        <v>7.4900000000000011</v>
      </c>
      <c r="N42" s="71">
        <f>74.9/100*15</f>
        <v>11.235000000000001</v>
      </c>
      <c r="O42" s="72">
        <f>417.1/100*10</f>
        <v>41.71</v>
      </c>
      <c r="P42" s="71">
        <f>417.1/100*15</f>
        <v>62.565000000000005</v>
      </c>
      <c r="Q42" s="45">
        <v>0</v>
      </c>
      <c r="R42" s="43">
        <v>0</v>
      </c>
      <c r="T42" s="64"/>
      <c r="U42" s="64"/>
      <c r="V42" s="64"/>
      <c r="BM42" s="219"/>
      <c r="BN42" s="219"/>
    </row>
    <row r="43" spans="1:66" s="24" customFormat="1" ht="15" x14ac:dyDescent="0.25">
      <c r="A43" s="207"/>
      <c r="B43" s="23" t="s">
        <v>7</v>
      </c>
      <c r="C43" s="36">
        <f>C41+C42</f>
        <v>160</v>
      </c>
      <c r="D43" s="48">
        <f>D41+D42</f>
        <v>195</v>
      </c>
      <c r="E43" s="51">
        <f>E41+E42</f>
        <v>5.0999999999999996</v>
      </c>
      <c r="F43" s="62">
        <f t="shared" ref="F43:P43" si="4">F41+F42</f>
        <v>6.3449999999999998</v>
      </c>
      <c r="G43" s="46">
        <f t="shared" si="4"/>
        <v>6.2</v>
      </c>
      <c r="H43" s="62">
        <f t="shared" si="4"/>
        <v>6.2</v>
      </c>
      <c r="I43" s="46">
        <f t="shared" si="4"/>
        <v>5.98</v>
      </c>
      <c r="J43" s="44">
        <f t="shared" si="4"/>
        <v>7.5299999999999994</v>
      </c>
      <c r="K43" s="51">
        <f t="shared" si="4"/>
        <v>0</v>
      </c>
      <c r="L43" s="44">
        <f t="shared" si="4"/>
        <v>0</v>
      </c>
      <c r="M43" s="51">
        <f t="shared" si="4"/>
        <v>13.64</v>
      </c>
      <c r="N43" s="62">
        <f t="shared" si="4"/>
        <v>18.615000000000002</v>
      </c>
      <c r="O43" s="46">
        <f t="shared" si="4"/>
        <v>127.20999999999998</v>
      </c>
      <c r="P43" s="44">
        <f t="shared" si="4"/>
        <v>165.16499999999999</v>
      </c>
      <c r="Q43" s="46">
        <f t="shared" ref="Q43:R43" si="5">Q41+Q42</f>
        <v>1.0499999999999998</v>
      </c>
      <c r="R43" s="44">
        <f t="shared" si="5"/>
        <v>1.2599999999999998</v>
      </c>
      <c r="T43" s="257"/>
      <c r="U43" s="257"/>
      <c r="V43" s="257"/>
    </row>
    <row r="44" spans="1:66" s="24" customFormat="1" thickBot="1" x14ac:dyDescent="0.3">
      <c r="A44" s="208"/>
      <c r="B44" s="25" t="s">
        <v>15</v>
      </c>
      <c r="C44" s="38">
        <f t="shared" ref="C44:R44" si="6">C18+C28+C32+C39+C43</f>
        <v>2615</v>
      </c>
      <c r="D44" s="40">
        <f t="shared" si="6"/>
        <v>2985</v>
      </c>
      <c r="E44" s="39">
        <f t="shared" si="6"/>
        <v>94.298000000000002</v>
      </c>
      <c r="F44" s="41">
        <f t="shared" si="6"/>
        <v>111.20399999999999</v>
      </c>
      <c r="G44" s="39" t="e">
        <f t="shared" si="6"/>
        <v>#REF!</v>
      </c>
      <c r="H44" s="102" t="e">
        <f t="shared" si="6"/>
        <v>#REF!</v>
      </c>
      <c r="I44" s="39">
        <f t="shared" si="6"/>
        <v>87.67</v>
      </c>
      <c r="J44" s="47">
        <f t="shared" si="6"/>
        <v>101.85616666666667</v>
      </c>
      <c r="K44" s="41" t="e">
        <f t="shared" si="6"/>
        <v>#REF!</v>
      </c>
      <c r="L44" s="39" t="e">
        <f t="shared" si="6"/>
        <v>#REF!</v>
      </c>
      <c r="M44" s="39">
        <f t="shared" si="6"/>
        <v>340.18700000000001</v>
      </c>
      <c r="N44" s="70">
        <f t="shared" si="6"/>
        <v>405.06016666666665</v>
      </c>
      <c r="O44" s="39">
        <f t="shared" si="6"/>
        <v>2539.0720000000001</v>
      </c>
      <c r="P44" s="47">
        <f t="shared" si="6"/>
        <v>2994.7749999999996</v>
      </c>
      <c r="Q44" s="39">
        <f t="shared" si="6"/>
        <v>210.92450000000002</v>
      </c>
      <c r="R44" s="47">
        <f t="shared" si="6"/>
        <v>228.47800000000001</v>
      </c>
      <c r="T44" s="258">
        <f>T18+T28+T32+T39</f>
        <v>100</v>
      </c>
      <c r="U44" s="258"/>
      <c r="V44" s="258">
        <f>V18+V28+V32+V39</f>
        <v>100</v>
      </c>
    </row>
    <row r="45" spans="1:66" s="2" customFormat="1" ht="15" x14ac:dyDescent="0.25">
      <c r="B45" s="186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T45" s="64"/>
      <c r="U45" s="64"/>
      <c r="V45" s="64"/>
    </row>
    <row r="46" spans="1:66" s="2" customFormat="1" ht="15" x14ac:dyDescent="0.25">
      <c r="B46" s="294" t="s">
        <v>106</v>
      </c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T46" s="64"/>
      <c r="U46" s="64"/>
      <c r="V46" s="64"/>
    </row>
    <row r="47" spans="1:66" s="2" customFormat="1" ht="15" customHeight="1" x14ac:dyDescent="0.25">
      <c r="A47" s="64"/>
      <c r="B47" s="311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T47" s="64"/>
      <c r="U47" s="64"/>
      <c r="V47" s="64"/>
    </row>
    <row r="48" spans="1:66" s="2" customFormat="1" ht="15" x14ac:dyDescent="0.25">
      <c r="A48" s="135"/>
      <c r="B48" s="29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63"/>
      <c r="Q48" s="63"/>
      <c r="R48" s="63"/>
      <c r="T48" s="64"/>
      <c r="U48" s="64"/>
      <c r="V48" s="64"/>
    </row>
    <row r="49" spans="1:22" s="2" customFormat="1" ht="15" x14ac:dyDescent="0.25">
      <c r="A49" s="135"/>
      <c r="B49" s="29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63"/>
      <c r="P49" s="63"/>
      <c r="Q49" s="63"/>
      <c r="R49" s="63"/>
      <c r="T49" s="64"/>
      <c r="U49" s="64"/>
      <c r="V49" s="64"/>
    </row>
    <row r="50" spans="1:22" s="2" customFormat="1" ht="15" customHeight="1" x14ac:dyDescent="0.25">
      <c r="A50" s="135"/>
      <c r="B50" s="292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T50" s="64"/>
      <c r="U50" s="64"/>
      <c r="V50" s="64"/>
    </row>
    <row r="51" spans="1:22" s="2" customFormat="1" ht="15" x14ac:dyDescent="0.25"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T51" s="64"/>
      <c r="U51" s="64"/>
      <c r="V51" s="64"/>
    </row>
    <row r="52" spans="1:22" s="2" customFormat="1" ht="15" x14ac:dyDescent="0.25"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T52" s="64"/>
      <c r="U52" s="64"/>
      <c r="V52" s="64"/>
    </row>
    <row r="53" spans="1:22" s="2" customFormat="1" ht="15" x14ac:dyDescent="0.25"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T64" s="64"/>
      <c r="U64" s="64"/>
      <c r="V64" s="64"/>
    </row>
    <row r="65" spans="3:22" s="2" customFormat="1" ht="15" x14ac:dyDescent="0.25"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T65" s="64"/>
      <c r="U65" s="64"/>
      <c r="V65" s="64"/>
    </row>
    <row r="66" spans="3:22" s="2" customFormat="1" ht="15" x14ac:dyDescent="0.25"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T66" s="64"/>
      <c r="U66" s="64"/>
      <c r="V66" s="64"/>
    </row>
    <row r="67" spans="3:22" s="2" customFormat="1" ht="15" x14ac:dyDescent="0.25"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T67" s="64"/>
      <c r="U67" s="64"/>
      <c r="V67" s="64"/>
    </row>
    <row r="68" spans="3:22" s="2" customFormat="1" ht="15" x14ac:dyDescent="0.25"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T68" s="64"/>
      <c r="U68" s="64"/>
      <c r="V68" s="64"/>
    </row>
    <row r="69" spans="3:22" s="2" customFormat="1" ht="15" x14ac:dyDescent="0.25"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T69" s="64"/>
      <c r="U69" s="64"/>
      <c r="V69" s="64"/>
    </row>
    <row r="70" spans="3:22" s="2" customFormat="1" ht="15" x14ac:dyDescent="0.25"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T70" s="64"/>
      <c r="U70" s="64"/>
      <c r="V70" s="64"/>
    </row>
    <row r="71" spans="3:22" s="2" customFormat="1" ht="15" x14ac:dyDescent="0.25"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T71" s="64"/>
      <c r="U71" s="64"/>
      <c r="V71" s="64"/>
    </row>
    <row r="72" spans="3:22" s="2" customFormat="1" ht="15" x14ac:dyDescent="0.25"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T72" s="64"/>
      <c r="U72" s="64"/>
      <c r="V72" s="64"/>
    </row>
    <row r="73" spans="3:22" s="2" customFormat="1" ht="15" x14ac:dyDescent="0.25"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T73" s="64"/>
      <c r="U73" s="64"/>
      <c r="V73" s="64"/>
    </row>
    <row r="74" spans="3:22" s="2" customFormat="1" ht="15" x14ac:dyDescent="0.25"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T74" s="64"/>
      <c r="U74" s="64"/>
      <c r="V74" s="64"/>
    </row>
    <row r="75" spans="3:22" s="2" customFormat="1" ht="15" x14ac:dyDescent="0.25"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T75" s="64"/>
      <c r="U75" s="64"/>
      <c r="V75" s="64"/>
    </row>
    <row r="76" spans="3:22" s="2" customFormat="1" ht="15" x14ac:dyDescent="0.25"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T76" s="64"/>
      <c r="U76" s="64"/>
      <c r="V76" s="64"/>
    </row>
    <row r="77" spans="3:22" s="2" customFormat="1" ht="15" x14ac:dyDescent="0.25"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T77" s="64"/>
      <c r="U77" s="64"/>
      <c r="V77" s="64"/>
    </row>
    <row r="78" spans="3:22" s="2" customFormat="1" ht="15" x14ac:dyDescent="0.25"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T78" s="64"/>
      <c r="U78" s="64"/>
      <c r="V78" s="64"/>
    </row>
    <row r="79" spans="3:22" s="2" customFormat="1" ht="15" x14ac:dyDescent="0.25"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T79" s="64"/>
      <c r="U79" s="64"/>
      <c r="V79" s="64"/>
    </row>
    <row r="80" spans="3:22" s="2" customFormat="1" ht="15" x14ac:dyDescent="0.25"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T80" s="64"/>
      <c r="U80" s="64"/>
      <c r="V80" s="64"/>
    </row>
    <row r="81" spans="3:22" s="2" customFormat="1" ht="15" x14ac:dyDescent="0.25"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T81" s="64"/>
      <c r="U81" s="64"/>
      <c r="V81" s="64"/>
    </row>
    <row r="82" spans="3:22" s="2" customFormat="1" ht="15" x14ac:dyDescent="0.25"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T82" s="64"/>
      <c r="U82" s="64"/>
      <c r="V82" s="64"/>
    </row>
    <row r="83" spans="3:22" s="2" customFormat="1" ht="15" x14ac:dyDescent="0.25"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T83" s="64"/>
      <c r="U83" s="64"/>
      <c r="V83" s="64"/>
    </row>
    <row r="84" spans="3:22" s="2" customFormat="1" ht="15" x14ac:dyDescent="0.25"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T84" s="64"/>
      <c r="U84" s="64"/>
      <c r="V84" s="64"/>
    </row>
    <row r="85" spans="3:22" s="2" customFormat="1" ht="15" x14ac:dyDescent="0.25"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T85" s="64"/>
      <c r="U85" s="64"/>
      <c r="V85" s="64"/>
    </row>
    <row r="86" spans="3:22" s="2" customFormat="1" ht="15" x14ac:dyDescent="0.25"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T86" s="64"/>
      <c r="U86" s="64"/>
      <c r="V86" s="64"/>
    </row>
    <row r="87" spans="3:22" s="2" customFormat="1" ht="15" x14ac:dyDescent="0.25"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T87" s="64"/>
      <c r="U87" s="64"/>
      <c r="V87" s="64"/>
    </row>
    <row r="88" spans="3:22" s="2" customFormat="1" ht="15" x14ac:dyDescent="0.25"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T88" s="64"/>
      <c r="U88" s="64"/>
      <c r="V88" s="64"/>
    </row>
    <row r="89" spans="3:22" s="2" customFormat="1" ht="15" x14ac:dyDescent="0.25"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T89" s="64"/>
      <c r="U89" s="64"/>
      <c r="V89" s="64"/>
    </row>
    <row r="90" spans="3:22" s="2" customFormat="1" ht="15" x14ac:dyDescent="0.25"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T90" s="64"/>
      <c r="U90" s="64"/>
      <c r="V90" s="64"/>
    </row>
    <row r="91" spans="3:22" s="2" customFormat="1" ht="15" x14ac:dyDescent="0.25"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T91" s="64"/>
      <c r="U91" s="64"/>
      <c r="V91" s="64"/>
    </row>
    <row r="92" spans="3:22" s="2" customFormat="1" ht="15" x14ac:dyDescent="0.25"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T92" s="64"/>
      <c r="U92" s="64"/>
      <c r="V92" s="64"/>
    </row>
    <row r="93" spans="3:22" s="2" customFormat="1" ht="15" x14ac:dyDescent="0.25"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T93" s="64"/>
      <c r="U93" s="64"/>
      <c r="V93" s="64"/>
    </row>
    <row r="94" spans="3:22" s="2" customFormat="1" ht="15" x14ac:dyDescent="0.25"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T94" s="64"/>
      <c r="U94" s="64"/>
      <c r="V94" s="64"/>
    </row>
    <row r="95" spans="3:22" s="2" customFormat="1" ht="15" x14ac:dyDescent="0.25"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T95" s="64"/>
      <c r="U95" s="64"/>
      <c r="V95" s="64"/>
    </row>
    <row r="96" spans="3:22" s="2" customFormat="1" ht="15" x14ac:dyDescent="0.25"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T96" s="64"/>
      <c r="U96" s="64"/>
      <c r="V96" s="64"/>
    </row>
    <row r="97" spans="3:22" s="2" customFormat="1" ht="15" x14ac:dyDescent="0.25"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T97" s="64"/>
      <c r="U97" s="64"/>
      <c r="V97" s="64"/>
    </row>
    <row r="98" spans="3:22" s="2" customFormat="1" ht="15" x14ac:dyDescent="0.25"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T98" s="64"/>
      <c r="U98" s="64"/>
      <c r="V98" s="64"/>
    </row>
    <row r="99" spans="3:22" s="2" customFormat="1" ht="15" x14ac:dyDescent="0.25"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T99" s="64"/>
      <c r="U99" s="64"/>
      <c r="V99" s="64"/>
    </row>
    <row r="100" spans="3:22" s="2" customFormat="1" ht="15" x14ac:dyDescent="0.25"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3:22" s="2" customFormat="1" ht="15" x14ac:dyDescent="0.25"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3:22" s="2" customFormat="1" ht="15" x14ac:dyDescent="0.25"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3:22" s="2" customFormat="1" ht="15" x14ac:dyDescent="0.25"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3:22" s="2" customFormat="1" ht="15" x14ac:dyDescent="0.25"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3:22" s="2" customFormat="1" ht="15" x14ac:dyDescent="0.25"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3:22" s="2" customFormat="1" ht="15" x14ac:dyDescent="0.25"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3:22" s="2" customFormat="1" ht="15" x14ac:dyDescent="0.25"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3:22" s="2" customFormat="1" ht="15" x14ac:dyDescent="0.25"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3:22" s="2" customFormat="1" ht="15" x14ac:dyDescent="0.25"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3:22" s="2" customFormat="1" ht="15" x14ac:dyDescent="0.25"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3:22" s="2" customFormat="1" ht="15" x14ac:dyDescent="0.25"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3:22" s="2" customFormat="1" ht="15" x14ac:dyDescent="0.25"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3:22" s="2" customFormat="1" ht="15" x14ac:dyDescent="0.25"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3:22" s="2" customFormat="1" ht="15" x14ac:dyDescent="0.25"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3:22" s="2" customFormat="1" ht="15" x14ac:dyDescent="0.25"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3:22" s="2" customFormat="1" ht="15" x14ac:dyDescent="0.25"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3:22" s="2" customFormat="1" ht="15" x14ac:dyDescent="0.25"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3:22" s="2" customFormat="1" ht="15" x14ac:dyDescent="0.25"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3:22" s="2" customFormat="1" ht="15" x14ac:dyDescent="0.25"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3:22" s="2" customFormat="1" ht="15" x14ac:dyDescent="0.25"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3:22" s="2" customFormat="1" ht="15" x14ac:dyDescent="0.25"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3:22" s="2" customFormat="1" ht="15" x14ac:dyDescent="0.25"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3:22" s="2" customFormat="1" ht="15" x14ac:dyDescent="0.25"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3:22" s="2" customFormat="1" ht="15" x14ac:dyDescent="0.25"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3:22" s="2" customFormat="1" ht="15" x14ac:dyDescent="0.25"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3:22" s="2" customFormat="1" ht="15" x14ac:dyDescent="0.25"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3:22" s="2" customFormat="1" ht="15" x14ac:dyDescent="0.25"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3:22" s="2" customFormat="1" ht="15" x14ac:dyDescent="0.25"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3:22" s="2" customFormat="1" ht="15" x14ac:dyDescent="0.25"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3:22" s="2" customFormat="1" ht="15" x14ac:dyDescent="0.25"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3:22" s="2" customFormat="1" ht="15" x14ac:dyDescent="0.25"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3:22" s="2" customFormat="1" ht="15" x14ac:dyDescent="0.25"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3:22" s="2" customFormat="1" ht="15" x14ac:dyDescent="0.25"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3:22" s="2" customFormat="1" ht="15" x14ac:dyDescent="0.25"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3:22" s="2" customFormat="1" ht="15" x14ac:dyDescent="0.25"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3:22" s="2" customFormat="1" ht="15" x14ac:dyDescent="0.25"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3:22" s="2" customFormat="1" ht="15" x14ac:dyDescent="0.25"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3:22" s="2" customFormat="1" ht="15" x14ac:dyDescent="0.25"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3:22" s="2" customFormat="1" ht="15" x14ac:dyDescent="0.25"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3:22" s="2" customFormat="1" ht="15" x14ac:dyDescent="0.25"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3:22" s="2" customFormat="1" ht="15" x14ac:dyDescent="0.25"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3:22" s="2" customFormat="1" ht="15" x14ac:dyDescent="0.25"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3:22" s="2" customFormat="1" ht="15" x14ac:dyDescent="0.25"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3:22" s="2" customFormat="1" ht="15" x14ac:dyDescent="0.25"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3:22" s="2" customFormat="1" ht="15" x14ac:dyDescent="0.25"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3:22" s="2" customFormat="1" ht="15" x14ac:dyDescent="0.25"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3:22" s="2" customFormat="1" ht="15" x14ac:dyDescent="0.25"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3:22" s="2" customFormat="1" ht="15" x14ac:dyDescent="0.25"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3:22" s="2" customFormat="1" ht="15" x14ac:dyDescent="0.25"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3:22" s="2" customFormat="1" ht="15" x14ac:dyDescent="0.25"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3:22" s="2" customFormat="1" ht="15" x14ac:dyDescent="0.25"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3:22" s="2" customFormat="1" ht="15" x14ac:dyDescent="0.25"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3:22" s="2" customFormat="1" ht="15" x14ac:dyDescent="0.25"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3:22" s="2" customFormat="1" ht="15" x14ac:dyDescent="0.25"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3:22" s="2" customFormat="1" ht="15" x14ac:dyDescent="0.25"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3:22" s="2" customFormat="1" ht="15" x14ac:dyDescent="0.25"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3:22" s="2" customFormat="1" ht="15" x14ac:dyDescent="0.25"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3:22" s="2" customFormat="1" ht="15" x14ac:dyDescent="0.25"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3:22" s="2" customFormat="1" ht="15" x14ac:dyDescent="0.25"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3:22" s="2" customFormat="1" ht="15" x14ac:dyDescent="0.25"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3:22" s="2" customFormat="1" ht="15" x14ac:dyDescent="0.25"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3:22" s="2" customFormat="1" ht="15" x14ac:dyDescent="0.25"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3:22" s="2" customFormat="1" ht="15" x14ac:dyDescent="0.25"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3:22" s="2" customFormat="1" ht="15" x14ac:dyDescent="0.25"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3:22" s="2" customFormat="1" ht="15" x14ac:dyDescent="0.25"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3:22" s="2" customFormat="1" ht="15" x14ac:dyDescent="0.25"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3:22" s="2" customFormat="1" ht="15" x14ac:dyDescent="0.25"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3:22" s="2" customFormat="1" ht="15" x14ac:dyDescent="0.25"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3:22" s="2" customFormat="1" ht="15" x14ac:dyDescent="0.25"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3:22" s="2" customFormat="1" ht="15" x14ac:dyDescent="0.25"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3:22" s="2" customFormat="1" ht="15" x14ac:dyDescent="0.25"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3:22" s="2" customFormat="1" ht="15" x14ac:dyDescent="0.25"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3:22" s="2" customFormat="1" ht="15" x14ac:dyDescent="0.25"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3:22" s="2" customFormat="1" ht="15" x14ac:dyDescent="0.25"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3:22" s="2" customFormat="1" ht="15" x14ac:dyDescent="0.25"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3:22" s="2" customFormat="1" ht="15" x14ac:dyDescent="0.25"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3:22" s="2" customFormat="1" ht="15" x14ac:dyDescent="0.25"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3:22" s="2" customFormat="1" ht="15" x14ac:dyDescent="0.25"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3:22" s="2" customFormat="1" ht="15" x14ac:dyDescent="0.25"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3:22" s="2" customFormat="1" ht="15" x14ac:dyDescent="0.25"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3:22" s="2" customFormat="1" ht="15" x14ac:dyDescent="0.25"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3:22" s="2" customFormat="1" ht="15" x14ac:dyDescent="0.25"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3:22" s="2" customFormat="1" ht="15" x14ac:dyDescent="0.25"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3:22" s="2" customFormat="1" ht="15" x14ac:dyDescent="0.25"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3:22" s="2" customFormat="1" ht="15" x14ac:dyDescent="0.25"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3:22" s="2" customFormat="1" ht="15" x14ac:dyDescent="0.25"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3:22" s="2" customFormat="1" ht="15" x14ac:dyDescent="0.25"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3:22" s="2" customFormat="1" ht="15" x14ac:dyDescent="0.25"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3:22" s="2" customFormat="1" ht="15" x14ac:dyDescent="0.25"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3:22" s="2" customFormat="1" ht="15" x14ac:dyDescent="0.25"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3:22" s="2" customFormat="1" ht="15" x14ac:dyDescent="0.25"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3:22" s="2" customFormat="1" ht="15" x14ac:dyDescent="0.25"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3:22" s="2" customFormat="1" ht="15" x14ac:dyDescent="0.25"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3:22" s="2" customFormat="1" ht="15" x14ac:dyDescent="0.25"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3:22" s="2" customFormat="1" ht="15" x14ac:dyDescent="0.25"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3:22" s="2" customFormat="1" ht="15" x14ac:dyDescent="0.25"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3:22" s="2" customFormat="1" ht="15" x14ac:dyDescent="0.25"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3:22" s="2" customFormat="1" ht="15" x14ac:dyDescent="0.25"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3:22" s="2" customFormat="1" ht="15" x14ac:dyDescent="0.25"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3:22" s="2" customFormat="1" ht="15" x14ac:dyDescent="0.25"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3:22" s="2" customFormat="1" ht="15" x14ac:dyDescent="0.25"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3:22" s="2" customFormat="1" ht="15" x14ac:dyDescent="0.25"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3:22" s="2" customFormat="1" ht="15" x14ac:dyDescent="0.25"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3:22" s="2" customFormat="1" ht="15" x14ac:dyDescent="0.25"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3:22" s="2" customFormat="1" ht="15" x14ac:dyDescent="0.25"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3:22" s="2" customFormat="1" ht="15" x14ac:dyDescent="0.25"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3:22" s="2" customFormat="1" ht="15" x14ac:dyDescent="0.25"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3:22" s="2" customFormat="1" ht="15" x14ac:dyDescent="0.25"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3:22" s="2" customFormat="1" ht="15" x14ac:dyDescent="0.25"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3:22" s="2" customFormat="1" ht="15" x14ac:dyDescent="0.25"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3:22" s="2" customFormat="1" ht="15" x14ac:dyDescent="0.25"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3:22" s="2" customFormat="1" ht="15" x14ac:dyDescent="0.25"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3:22" s="2" customFormat="1" ht="15" x14ac:dyDescent="0.25"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3:22" s="2" customFormat="1" ht="15" x14ac:dyDescent="0.25"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3:22" s="2" customFormat="1" ht="15" x14ac:dyDescent="0.25"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3:22" s="2" customFormat="1" ht="15" x14ac:dyDescent="0.25"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3:22" s="2" customFormat="1" ht="15" x14ac:dyDescent="0.25"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3:22" s="2" customFormat="1" ht="15" x14ac:dyDescent="0.25"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3:22" s="2" customFormat="1" ht="15" x14ac:dyDescent="0.25"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3:22" s="2" customFormat="1" ht="15" x14ac:dyDescent="0.25"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3:22" s="2" customFormat="1" ht="15" x14ac:dyDescent="0.25"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3:22" s="2" customFormat="1" ht="15" x14ac:dyDescent="0.25"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3:22" s="2" customFormat="1" ht="15" x14ac:dyDescent="0.25"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3:22" s="2" customFormat="1" ht="15" x14ac:dyDescent="0.25"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3:22" s="2" customFormat="1" ht="15" x14ac:dyDescent="0.25"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3:22" s="2" customFormat="1" ht="15" x14ac:dyDescent="0.25"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3:22" s="2" customFormat="1" ht="15" x14ac:dyDescent="0.25"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3:22" s="2" customFormat="1" ht="15" x14ac:dyDescent="0.25"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3:22" s="2" customFormat="1" ht="15" x14ac:dyDescent="0.25"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3:22" s="2" customFormat="1" ht="15" x14ac:dyDescent="0.25"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3:22" s="2" customFormat="1" ht="15" x14ac:dyDescent="0.25"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3:22" s="2" customFormat="1" ht="15" x14ac:dyDescent="0.25"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3:22" s="2" customFormat="1" ht="15" x14ac:dyDescent="0.25"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3:22" s="2" customFormat="1" ht="15" x14ac:dyDescent="0.25"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3:22" s="2" customFormat="1" ht="15" x14ac:dyDescent="0.25"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3:22" s="2" customFormat="1" ht="15" x14ac:dyDescent="0.25"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3:22" s="2" customFormat="1" ht="15" x14ac:dyDescent="0.25"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3:22" s="2" customFormat="1" ht="15" x14ac:dyDescent="0.25"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3:22" s="2" customFormat="1" ht="15" x14ac:dyDescent="0.25"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3:22" s="2" customFormat="1" ht="15" x14ac:dyDescent="0.25"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3:22" s="2" customFormat="1" ht="15" x14ac:dyDescent="0.25"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3:22" s="2" customFormat="1" ht="15" x14ac:dyDescent="0.25"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3:22" s="2" customFormat="1" ht="15" x14ac:dyDescent="0.25"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3:22" s="2" customFormat="1" ht="15" x14ac:dyDescent="0.25"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3:22" s="2" customFormat="1" ht="15" x14ac:dyDescent="0.25"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3:22" s="2" customFormat="1" ht="15" x14ac:dyDescent="0.25"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3:22" s="2" customFormat="1" ht="15" x14ac:dyDescent="0.25"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3:22" s="2" customFormat="1" ht="15" x14ac:dyDescent="0.25"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3:22" s="2" customFormat="1" ht="15" x14ac:dyDescent="0.25"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3:22" s="2" customFormat="1" ht="15" x14ac:dyDescent="0.25"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3:22" s="2" customFormat="1" ht="15" x14ac:dyDescent="0.25"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3:22" s="2" customFormat="1" ht="15" x14ac:dyDescent="0.25"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3:22" s="2" customFormat="1" ht="15" x14ac:dyDescent="0.25"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3:22" s="2" customFormat="1" ht="15" x14ac:dyDescent="0.25"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3:22" s="2" customFormat="1" ht="15" x14ac:dyDescent="0.25"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3:22" s="2" customFormat="1" ht="15" x14ac:dyDescent="0.25"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3:22" s="2" customFormat="1" ht="15" x14ac:dyDescent="0.25"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3:22" s="2" customFormat="1" ht="15" x14ac:dyDescent="0.25"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3:22" s="2" customFormat="1" ht="15" x14ac:dyDescent="0.25"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3:22" s="2" customFormat="1" ht="15" x14ac:dyDescent="0.25"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3:22" s="2" customFormat="1" ht="15" x14ac:dyDescent="0.25"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3:22" s="2" customFormat="1" ht="15" x14ac:dyDescent="0.25"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3:22" s="2" customFormat="1" ht="15" x14ac:dyDescent="0.25"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3:22" s="2" customFormat="1" ht="15" x14ac:dyDescent="0.25"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3:22" s="2" customFormat="1" ht="15" x14ac:dyDescent="0.25"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3:22" s="2" customFormat="1" ht="15" x14ac:dyDescent="0.25"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3:22" s="2" customFormat="1" ht="15" x14ac:dyDescent="0.25"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3:22" s="2" customFormat="1" ht="15" x14ac:dyDescent="0.25"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3:22" s="2" customFormat="1" ht="15" x14ac:dyDescent="0.25"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3:22" s="2" customFormat="1" ht="15" x14ac:dyDescent="0.25"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3:22" s="2" customFormat="1" ht="15" x14ac:dyDescent="0.25"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3:22" s="2" customFormat="1" ht="15" x14ac:dyDescent="0.25"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3:22" s="2" customFormat="1" ht="15" x14ac:dyDescent="0.25"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3:22" s="2" customFormat="1" ht="15" x14ac:dyDescent="0.25"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3:22" s="2" customFormat="1" ht="15" x14ac:dyDescent="0.25"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3:22" s="2" customFormat="1" ht="15" x14ac:dyDescent="0.25"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3:22" s="2" customFormat="1" ht="15" x14ac:dyDescent="0.25"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3:22" s="2" customFormat="1" ht="15" x14ac:dyDescent="0.25"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3:22" s="2" customFormat="1" ht="15" x14ac:dyDescent="0.25"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3:22" s="2" customFormat="1" ht="15" x14ac:dyDescent="0.25"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3:22" s="2" customFormat="1" ht="15" x14ac:dyDescent="0.25"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3:22" s="2" customFormat="1" ht="15" x14ac:dyDescent="0.25"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3:22" s="2" customFormat="1" ht="15" x14ac:dyDescent="0.25"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3:22" s="2" customFormat="1" ht="15" x14ac:dyDescent="0.25"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3:22" s="2" customFormat="1" ht="15" x14ac:dyDescent="0.25"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3:22" s="2" customFormat="1" ht="15" x14ac:dyDescent="0.25"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3:22" s="2" customFormat="1" ht="15" x14ac:dyDescent="0.25"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3:22" s="2" customFormat="1" ht="15" x14ac:dyDescent="0.25"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3:22" s="2" customFormat="1" ht="15" x14ac:dyDescent="0.25"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3:22" s="2" customFormat="1" ht="15" x14ac:dyDescent="0.25"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3:22" s="2" customFormat="1" ht="15" x14ac:dyDescent="0.25"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3:22" s="2" customFormat="1" ht="15" x14ac:dyDescent="0.25"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3:22" s="2" customFormat="1" ht="15" x14ac:dyDescent="0.25"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3:22" s="2" customFormat="1" ht="15" x14ac:dyDescent="0.25"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3:22" s="2" customFormat="1" ht="15" x14ac:dyDescent="0.25"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3:22" s="2" customFormat="1" ht="15" x14ac:dyDescent="0.25"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3:22" s="2" customFormat="1" ht="15" x14ac:dyDescent="0.25"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3:22" s="2" customFormat="1" ht="15" x14ac:dyDescent="0.25"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3:22" s="2" customFormat="1" ht="15" x14ac:dyDescent="0.25"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3:22" s="2" customFormat="1" ht="15" x14ac:dyDescent="0.25"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3:22" s="2" customFormat="1" ht="15" x14ac:dyDescent="0.25"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3:22" s="2" customFormat="1" ht="15" x14ac:dyDescent="0.25"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3:22" s="2" customFormat="1" ht="15" x14ac:dyDescent="0.25"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3:22" s="2" customFormat="1" ht="15" x14ac:dyDescent="0.25"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3:22" s="2" customFormat="1" ht="15" x14ac:dyDescent="0.25"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3:22" s="2" customFormat="1" ht="15" x14ac:dyDescent="0.25"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3:22" s="2" customFormat="1" ht="15" x14ac:dyDescent="0.25"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3:22" s="2" customFormat="1" ht="15" x14ac:dyDescent="0.25"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3:22" s="2" customFormat="1" ht="15" x14ac:dyDescent="0.25"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3:22" s="2" customFormat="1" ht="15" x14ac:dyDescent="0.25"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3:22" s="2" customFormat="1" ht="15" x14ac:dyDescent="0.25"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3:22" s="2" customFormat="1" ht="15" x14ac:dyDescent="0.25"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3:22" s="2" customFormat="1" ht="15" x14ac:dyDescent="0.25"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3:22" s="2" customFormat="1" ht="15" x14ac:dyDescent="0.25"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3:22" s="2" customFormat="1" ht="15" x14ac:dyDescent="0.25"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3:22" s="2" customFormat="1" ht="15" x14ac:dyDescent="0.25"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3:22" s="2" customFormat="1" ht="15" x14ac:dyDescent="0.25"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3:22" s="2" customFormat="1" ht="15" x14ac:dyDescent="0.25"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3:22" s="2" customFormat="1" ht="15" x14ac:dyDescent="0.25"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3:22" s="2" customFormat="1" ht="15" x14ac:dyDescent="0.25"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3:22" s="2" customFormat="1" ht="15" x14ac:dyDescent="0.25"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3:22" s="2" customFormat="1" ht="15" x14ac:dyDescent="0.25"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3:22" s="2" customFormat="1" ht="15" x14ac:dyDescent="0.25"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3:22" s="2" customFormat="1" ht="15" x14ac:dyDescent="0.25"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3:22" s="2" customFormat="1" ht="15" x14ac:dyDescent="0.25"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3:22" s="2" customFormat="1" ht="15" x14ac:dyDescent="0.25"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3:22" s="2" customFormat="1" ht="15" x14ac:dyDescent="0.25"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3:22" s="2" customFormat="1" ht="15" x14ac:dyDescent="0.25"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3:22" s="2" customFormat="1" ht="15" x14ac:dyDescent="0.25"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3:22" s="2" customFormat="1" ht="15" x14ac:dyDescent="0.25"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3:22" s="2" customFormat="1" ht="15" x14ac:dyDescent="0.25"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3:22" s="2" customFormat="1" ht="15" x14ac:dyDescent="0.25"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3:22" s="2" customFormat="1" ht="15" x14ac:dyDescent="0.25"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3:22" s="2" customFormat="1" ht="15" x14ac:dyDescent="0.25"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3:22" s="2" customFormat="1" ht="15" x14ac:dyDescent="0.25"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3:22" s="2" customFormat="1" ht="15" x14ac:dyDescent="0.25"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3:22" s="2" customFormat="1" ht="15" x14ac:dyDescent="0.25"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3:22" s="2" customFormat="1" ht="15" x14ac:dyDescent="0.25"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3:22" s="2" customFormat="1" ht="15" x14ac:dyDescent="0.25"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3:22" x14ac:dyDescent="0.25"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</row>
    <row r="341" spans="3:22" x14ac:dyDescent="0.25"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</row>
    <row r="342" spans="3:22" x14ac:dyDescent="0.25"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</row>
    <row r="343" spans="3:22" x14ac:dyDescent="0.25"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</row>
    <row r="344" spans="3:22" x14ac:dyDescent="0.25"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</row>
    <row r="345" spans="3:22" x14ac:dyDescent="0.25"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</row>
    <row r="346" spans="3:22" x14ac:dyDescent="0.25"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</row>
    <row r="347" spans="3:22" x14ac:dyDescent="0.25"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</row>
    <row r="348" spans="3:22" x14ac:dyDescent="0.25"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</row>
    <row r="349" spans="3:22" x14ac:dyDescent="0.25"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</row>
    <row r="350" spans="3:22" x14ac:dyDescent="0.25"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</row>
    <row r="351" spans="3:22" x14ac:dyDescent="0.25"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</row>
    <row r="352" spans="3:22" x14ac:dyDescent="0.25"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</row>
    <row r="353" spans="3:16" x14ac:dyDescent="0.25"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</row>
    <row r="354" spans="3:16" x14ac:dyDescent="0.25"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</row>
    <row r="355" spans="3:16" x14ac:dyDescent="0.25"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</row>
    <row r="356" spans="3:16" x14ac:dyDescent="0.25"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</row>
    <row r="357" spans="3:16" x14ac:dyDescent="0.25"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</row>
    <row r="358" spans="3:16" x14ac:dyDescent="0.25"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</row>
    <row r="359" spans="3:16" x14ac:dyDescent="0.25"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</row>
    <row r="360" spans="3:16" x14ac:dyDescent="0.25"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</row>
    <row r="361" spans="3:16" x14ac:dyDescent="0.25"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</row>
    <row r="362" spans="3:16" x14ac:dyDescent="0.25"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</row>
    <row r="363" spans="3:16" x14ac:dyDescent="0.25"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</row>
    <row r="364" spans="3:16" x14ac:dyDescent="0.25"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</row>
    <row r="365" spans="3:16" x14ac:dyDescent="0.25"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</row>
    <row r="366" spans="3:16" x14ac:dyDescent="0.25"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</row>
    <row r="367" spans="3:16" x14ac:dyDescent="0.25"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</row>
    <row r="368" spans="3:16" x14ac:dyDescent="0.25"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</row>
    <row r="369" spans="3:16" x14ac:dyDescent="0.25"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</row>
    <row r="370" spans="3:16" x14ac:dyDescent="0.25"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</row>
    <row r="371" spans="3:16" x14ac:dyDescent="0.25"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</row>
    <row r="372" spans="3:16" x14ac:dyDescent="0.25"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</row>
    <row r="373" spans="3:16" x14ac:dyDescent="0.25"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</row>
    <row r="374" spans="3:16" x14ac:dyDescent="0.25"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</row>
    <row r="375" spans="3:16" x14ac:dyDescent="0.25"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</row>
    <row r="376" spans="3:16" x14ac:dyDescent="0.25"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</row>
    <row r="377" spans="3:16" x14ac:dyDescent="0.25"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</row>
    <row r="378" spans="3:16" x14ac:dyDescent="0.25"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</row>
    <row r="379" spans="3:16" x14ac:dyDescent="0.25"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</row>
    <row r="380" spans="3:16" x14ac:dyDescent="0.25"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</row>
    <row r="381" spans="3:16" x14ac:dyDescent="0.25"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</row>
    <row r="382" spans="3:16" x14ac:dyDescent="0.25"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</row>
    <row r="383" spans="3:16" x14ac:dyDescent="0.25"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</row>
    <row r="384" spans="3:16" x14ac:dyDescent="0.25"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</row>
    <row r="385" spans="3:16" x14ac:dyDescent="0.25"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</row>
    <row r="386" spans="3:16" x14ac:dyDescent="0.25"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3:16" x14ac:dyDescent="0.25"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3:16" x14ac:dyDescent="0.25"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3:16" x14ac:dyDescent="0.25"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</row>
    <row r="390" spans="3:16" x14ac:dyDescent="0.25"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</row>
    <row r="391" spans="3:16" x14ac:dyDescent="0.25"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</row>
    <row r="392" spans="3:16" x14ac:dyDescent="0.25"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</row>
    <row r="393" spans="3:16" x14ac:dyDescent="0.25"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</row>
    <row r="394" spans="3:16" x14ac:dyDescent="0.25"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</row>
    <row r="395" spans="3:16" x14ac:dyDescent="0.25"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</row>
    <row r="396" spans="3:16" x14ac:dyDescent="0.25"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</row>
    <row r="397" spans="3:16" x14ac:dyDescent="0.25"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</row>
    <row r="398" spans="3:16" x14ac:dyDescent="0.25"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</row>
    <row r="399" spans="3:16" x14ac:dyDescent="0.25"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</row>
    <row r="400" spans="3:16" x14ac:dyDescent="0.25"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</row>
    <row r="401" spans="3:16" x14ac:dyDescent="0.25"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</row>
    <row r="402" spans="3:16" x14ac:dyDescent="0.25"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</row>
    <row r="403" spans="3:16" x14ac:dyDescent="0.25"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</row>
    <row r="404" spans="3:16" x14ac:dyDescent="0.25"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</row>
    <row r="405" spans="3:16" x14ac:dyDescent="0.25"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</row>
    <row r="406" spans="3:16" x14ac:dyDescent="0.25"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</row>
    <row r="407" spans="3:16" x14ac:dyDescent="0.25"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</row>
    <row r="408" spans="3:16" x14ac:dyDescent="0.25"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</row>
    <row r="409" spans="3:16" x14ac:dyDescent="0.25"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</row>
    <row r="410" spans="3:16" x14ac:dyDescent="0.25"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</row>
    <row r="411" spans="3:16" x14ac:dyDescent="0.25"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</row>
    <row r="412" spans="3:16" x14ac:dyDescent="0.25"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</row>
    <row r="413" spans="3:16" x14ac:dyDescent="0.25"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</row>
    <row r="414" spans="3:16" x14ac:dyDescent="0.25"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</row>
    <row r="415" spans="3:16" x14ac:dyDescent="0.25"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</row>
    <row r="416" spans="3:16" x14ac:dyDescent="0.25"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</row>
    <row r="417" spans="3:16" x14ac:dyDescent="0.25"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</row>
    <row r="418" spans="3:16" x14ac:dyDescent="0.25"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</row>
    <row r="419" spans="3:16" x14ac:dyDescent="0.25"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</row>
    <row r="420" spans="3:16" x14ac:dyDescent="0.25"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</row>
    <row r="421" spans="3:16" x14ac:dyDescent="0.25"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</row>
    <row r="422" spans="3:16" x14ac:dyDescent="0.25"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</row>
    <row r="423" spans="3:16" x14ac:dyDescent="0.25"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</row>
    <row r="424" spans="3:16" x14ac:dyDescent="0.25"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</row>
    <row r="425" spans="3:16" x14ac:dyDescent="0.25"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</row>
    <row r="426" spans="3:16" x14ac:dyDescent="0.25"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</row>
    <row r="427" spans="3:16" x14ac:dyDescent="0.25"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</row>
    <row r="428" spans="3:16" x14ac:dyDescent="0.25"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</row>
    <row r="429" spans="3:16" x14ac:dyDescent="0.25"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</row>
    <row r="430" spans="3:16" x14ac:dyDescent="0.25"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</row>
    <row r="431" spans="3:16" x14ac:dyDescent="0.25"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</row>
    <row r="432" spans="3:16" x14ac:dyDescent="0.25"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</row>
    <row r="433" spans="3:16" x14ac:dyDescent="0.25"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</row>
    <row r="434" spans="3:16" x14ac:dyDescent="0.25"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</row>
    <row r="435" spans="3:16" x14ac:dyDescent="0.25"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</row>
    <row r="436" spans="3:16" x14ac:dyDescent="0.25"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</row>
    <row r="437" spans="3:16" x14ac:dyDescent="0.25"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</row>
    <row r="438" spans="3:16" x14ac:dyDescent="0.25"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</row>
    <row r="439" spans="3:16" x14ac:dyDescent="0.25"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</row>
    <row r="440" spans="3:16" x14ac:dyDescent="0.25"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</row>
    <row r="441" spans="3:16" x14ac:dyDescent="0.25"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</row>
    <row r="442" spans="3:16" x14ac:dyDescent="0.25"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</row>
    <row r="443" spans="3:16" x14ac:dyDescent="0.25"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</row>
    <row r="444" spans="3:16" x14ac:dyDescent="0.25"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</row>
    <row r="445" spans="3:16" x14ac:dyDescent="0.25"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</row>
    <row r="446" spans="3:16" x14ac:dyDescent="0.25"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</row>
    <row r="447" spans="3:16" x14ac:dyDescent="0.25"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</row>
    <row r="448" spans="3:16" x14ac:dyDescent="0.25"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</row>
    <row r="449" spans="3:16" x14ac:dyDescent="0.25"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</row>
    <row r="450" spans="3:16" x14ac:dyDescent="0.25"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</row>
    <row r="451" spans="3:16" x14ac:dyDescent="0.25"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</row>
    <row r="452" spans="3:16" x14ac:dyDescent="0.25"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</row>
    <row r="453" spans="3:16" x14ac:dyDescent="0.25"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</row>
    <row r="454" spans="3:16" x14ac:dyDescent="0.25"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</row>
    <row r="455" spans="3:16" x14ac:dyDescent="0.25"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</row>
    <row r="456" spans="3:16" x14ac:dyDescent="0.25"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</row>
    <row r="457" spans="3:16" x14ac:dyDescent="0.25"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</row>
    <row r="458" spans="3:16" x14ac:dyDescent="0.25"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</row>
    <row r="459" spans="3:16" x14ac:dyDescent="0.25"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</row>
    <row r="460" spans="3:16" x14ac:dyDescent="0.25"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</row>
    <row r="461" spans="3:16" x14ac:dyDescent="0.25"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</row>
    <row r="462" spans="3:16" x14ac:dyDescent="0.25"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</row>
    <row r="463" spans="3:16" x14ac:dyDescent="0.25"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</row>
    <row r="464" spans="3:16" x14ac:dyDescent="0.25"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</row>
    <row r="465" spans="3:16" x14ac:dyDescent="0.25"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</row>
    <row r="466" spans="3:16" x14ac:dyDescent="0.25"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</row>
    <row r="467" spans="3:16" x14ac:dyDescent="0.25"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</row>
    <row r="468" spans="3:16" x14ac:dyDescent="0.25"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</row>
    <row r="469" spans="3:16" x14ac:dyDescent="0.25"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</row>
    <row r="470" spans="3:16" x14ac:dyDescent="0.25"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</row>
    <row r="471" spans="3:16" x14ac:dyDescent="0.25"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</row>
    <row r="472" spans="3:16" x14ac:dyDescent="0.25"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</row>
    <row r="473" spans="3:16" x14ac:dyDescent="0.25"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</row>
    <row r="474" spans="3:16" x14ac:dyDescent="0.25"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</row>
    <row r="475" spans="3:16" x14ac:dyDescent="0.25"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</row>
    <row r="476" spans="3:16" x14ac:dyDescent="0.25"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</row>
    <row r="477" spans="3:16" x14ac:dyDescent="0.25"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</row>
    <row r="478" spans="3:16" x14ac:dyDescent="0.25"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</row>
    <row r="479" spans="3:16" x14ac:dyDescent="0.25"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</row>
    <row r="480" spans="3:16" x14ac:dyDescent="0.25"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</row>
    <row r="481" spans="3:16" x14ac:dyDescent="0.25"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</row>
    <row r="482" spans="3:16" x14ac:dyDescent="0.25"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</row>
    <row r="483" spans="3:16" x14ac:dyDescent="0.25"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</row>
    <row r="484" spans="3:16" x14ac:dyDescent="0.25"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</row>
    <row r="485" spans="3:16" x14ac:dyDescent="0.25"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</row>
    <row r="486" spans="3:16" x14ac:dyDescent="0.25"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</row>
    <row r="487" spans="3:16" x14ac:dyDescent="0.25"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</row>
    <row r="488" spans="3:16" x14ac:dyDescent="0.25"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</row>
    <row r="489" spans="3:16" x14ac:dyDescent="0.25"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</row>
    <row r="490" spans="3:16" x14ac:dyDescent="0.25"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</row>
    <row r="491" spans="3:16" x14ac:dyDescent="0.25"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</row>
    <row r="492" spans="3:16" x14ac:dyDescent="0.25"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</row>
    <row r="493" spans="3:16" x14ac:dyDescent="0.25"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</row>
    <row r="494" spans="3:16" x14ac:dyDescent="0.25"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</row>
    <row r="495" spans="3:16" x14ac:dyDescent="0.25"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</row>
    <row r="496" spans="3:16" x14ac:dyDescent="0.25"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</row>
    <row r="497" spans="3:16" x14ac:dyDescent="0.25"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</row>
    <row r="498" spans="3:16" x14ac:dyDescent="0.25"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</row>
    <row r="499" spans="3:16" x14ac:dyDescent="0.25"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</row>
    <row r="500" spans="3:16" x14ac:dyDescent="0.25"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</row>
    <row r="501" spans="3:16" x14ac:dyDescent="0.25"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</row>
    <row r="502" spans="3:16" x14ac:dyDescent="0.25"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</row>
    <row r="503" spans="3:16" x14ac:dyDescent="0.25"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</row>
    <row r="504" spans="3:16" x14ac:dyDescent="0.25"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</row>
    <row r="505" spans="3:16" x14ac:dyDescent="0.25"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</row>
    <row r="506" spans="3:16" x14ac:dyDescent="0.25"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</row>
    <row r="507" spans="3:16" x14ac:dyDescent="0.25"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</row>
    <row r="508" spans="3:16" x14ac:dyDescent="0.25"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</row>
    <row r="509" spans="3:16" x14ac:dyDescent="0.25"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</row>
    <row r="510" spans="3:16" x14ac:dyDescent="0.25"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</row>
    <row r="511" spans="3:16" x14ac:dyDescent="0.25"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</row>
    <row r="512" spans="3:16" x14ac:dyDescent="0.25"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</row>
    <row r="513" spans="3:16" x14ac:dyDescent="0.25"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</row>
    <row r="514" spans="3:16" x14ac:dyDescent="0.25"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</row>
    <row r="515" spans="3:16" x14ac:dyDescent="0.25"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</row>
    <row r="516" spans="3:16" x14ac:dyDescent="0.25"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</row>
    <row r="517" spans="3:16" x14ac:dyDescent="0.25"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</row>
    <row r="518" spans="3:16" x14ac:dyDescent="0.25"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</row>
    <row r="519" spans="3:16" x14ac:dyDescent="0.25"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</row>
    <row r="520" spans="3:16" x14ac:dyDescent="0.25"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</row>
    <row r="521" spans="3:16" x14ac:dyDescent="0.25"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</row>
    <row r="522" spans="3:16" x14ac:dyDescent="0.25"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</row>
    <row r="523" spans="3:16" x14ac:dyDescent="0.25"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</row>
    <row r="524" spans="3:16" x14ac:dyDescent="0.25"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</row>
    <row r="525" spans="3:16" x14ac:dyDescent="0.25"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</row>
    <row r="526" spans="3:16" x14ac:dyDescent="0.25"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</row>
    <row r="527" spans="3:16" x14ac:dyDescent="0.25"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</row>
    <row r="528" spans="3:16" x14ac:dyDescent="0.25"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</row>
    <row r="529" spans="3:16" x14ac:dyDescent="0.25"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</row>
    <row r="530" spans="3:16" x14ac:dyDescent="0.25"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</row>
    <row r="531" spans="3:16" x14ac:dyDescent="0.25"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</row>
    <row r="532" spans="3:16" x14ac:dyDescent="0.25"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</row>
    <row r="533" spans="3:16" x14ac:dyDescent="0.25"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</row>
    <row r="534" spans="3:16" x14ac:dyDescent="0.25"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</row>
    <row r="535" spans="3:16" x14ac:dyDescent="0.25"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</row>
    <row r="536" spans="3:16" x14ac:dyDescent="0.25"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</row>
    <row r="537" spans="3:16" x14ac:dyDescent="0.25"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</row>
    <row r="538" spans="3:16" x14ac:dyDescent="0.25"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</row>
    <row r="539" spans="3:16" x14ac:dyDescent="0.25"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</row>
    <row r="540" spans="3:16" x14ac:dyDescent="0.25"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</row>
    <row r="541" spans="3:16" x14ac:dyDescent="0.25"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</row>
    <row r="542" spans="3:16" x14ac:dyDescent="0.25"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</row>
    <row r="543" spans="3:16" x14ac:dyDescent="0.25"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</row>
    <row r="544" spans="3:16" x14ac:dyDescent="0.25"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</row>
    <row r="545" spans="3:16" x14ac:dyDescent="0.25"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</row>
    <row r="546" spans="3:16" x14ac:dyDescent="0.25"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</row>
    <row r="547" spans="3:16" x14ac:dyDescent="0.25"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</row>
    <row r="548" spans="3:16" x14ac:dyDescent="0.25"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</row>
    <row r="549" spans="3:16" x14ac:dyDescent="0.25"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</row>
    <row r="550" spans="3:16" x14ac:dyDescent="0.25"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</row>
    <row r="551" spans="3:16" x14ac:dyDescent="0.25"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</row>
    <row r="552" spans="3:16" x14ac:dyDescent="0.25"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</row>
    <row r="553" spans="3:16" x14ac:dyDescent="0.25"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</row>
    <row r="554" spans="3:16" x14ac:dyDescent="0.25"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</row>
    <row r="555" spans="3:16" x14ac:dyDescent="0.25"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</row>
    <row r="556" spans="3:16" x14ac:dyDescent="0.25"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</row>
    <row r="557" spans="3:16" x14ac:dyDescent="0.25"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</row>
    <row r="558" spans="3:16" x14ac:dyDescent="0.25"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</row>
    <row r="559" spans="3:16" x14ac:dyDescent="0.25"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</row>
    <row r="560" spans="3:16" x14ac:dyDescent="0.25"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</row>
    <row r="561" spans="3:16" x14ac:dyDescent="0.25"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</row>
    <row r="562" spans="3:16" x14ac:dyDescent="0.25"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</row>
    <row r="563" spans="3:16" x14ac:dyDescent="0.25"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</row>
    <row r="564" spans="3:16" x14ac:dyDescent="0.25"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</row>
    <row r="565" spans="3:16" x14ac:dyDescent="0.25"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</row>
    <row r="566" spans="3:16" x14ac:dyDescent="0.25"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</row>
    <row r="567" spans="3:16" x14ac:dyDescent="0.25"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</row>
    <row r="568" spans="3:16" x14ac:dyDescent="0.25"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</row>
    <row r="569" spans="3:16" x14ac:dyDescent="0.25"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</row>
    <row r="570" spans="3:16" x14ac:dyDescent="0.25"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</row>
    <row r="571" spans="3:16" x14ac:dyDescent="0.25"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</row>
    <row r="572" spans="3:16" x14ac:dyDescent="0.25"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</row>
    <row r="573" spans="3:16" x14ac:dyDescent="0.25"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</row>
    <row r="574" spans="3:16" x14ac:dyDescent="0.25"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</row>
    <row r="575" spans="3:16" x14ac:dyDescent="0.25"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</row>
    <row r="576" spans="3:16" x14ac:dyDescent="0.25"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</row>
    <row r="577" spans="3:16" x14ac:dyDescent="0.25"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</row>
    <row r="578" spans="3:16" x14ac:dyDescent="0.25"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</row>
    <row r="579" spans="3:16" x14ac:dyDescent="0.25"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</row>
    <row r="580" spans="3:16" x14ac:dyDescent="0.25"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</row>
    <row r="581" spans="3:16" x14ac:dyDescent="0.25"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</row>
    <row r="582" spans="3:16" x14ac:dyDescent="0.25"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</row>
    <row r="583" spans="3:16" x14ac:dyDescent="0.25"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</row>
    <row r="584" spans="3:16" x14ac:dyDescent="0.25"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</row>
    <row r="585" spans="3:16" x14ac:dyDescent="0.25"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</row>
    <row r="586" spans="3:16" x14ac:dyDescent="0.25"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</row>
    <row r="587" spans="3:16" x14ac:dyDescent="0.25"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</row>
    <row r="588" spans="3:16" x14ac:dyDescent="0.25"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</row>
    <row r="589" spans="3:16" x14ac:dyDescent="0.25"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</row>
    <row r="590" spans="3:16" x14ac:dyDescent="0.25"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</row>
    <row r="591" spans="3:16" x14ac:dyDescent="0.25"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</row>
    <row r="592" spans="3:16" x14ac:dyDescent="0.25"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</row>
    <row r="593" spans="3:16" x14ac:dyDescent="0.25"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</row>
    <row r="594" spans="3:16" x14ac:dyDescent="0.25"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</row>
    <row r="595" spans="3:16" x14ac:dyDescent="0.25"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</row>
    <row r="596" spans="3:16" x14ac:dyDescent="0.25"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</row>
    <row r="597" spans="3:16" x14ac:dyDescent="0.25"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</row>
    <row r="598" spans="3:16" x14ac:dyDescent="0.25"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</row>
    <row r="599" spans="3:16" x14ac:dyDescent="0.25"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</row>
    <row r="600" spans="3:16" x14ac:dyDescent="0.25"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</row>
    <row r="601" spans="3:16" x14ac:dyDescent="0.25"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</row>
    <row r="602" spans="3:16" x14ac:dyDescent="0.25"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</row>
    <row r="603" spans="3:16" x14ac:dyDescent="0.25"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</row>
    <row r="604" spans="3:16" x14ac:dyDescent="0.25"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</row>
    <row r="605" spans="3:16" x14ac:dyDescent="0.25"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</row>
    <row r="606" spans="3:16" x14ac:dyDescent="0.25"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</row>
    <row r="607" spans="3:16" x14ac:dyDescent="0.25"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</row>
    <row r="608" spans="3:16" x14ac:dyDescent="0.25"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</row>
    <row r="609" spans="3:16" x14ac:dyDescent="0.25"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</row>
    <row r="610" spans="3:16" x14ac:dyDescent="0.25"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</row>
    <row r="611" spans="3:16" x14ac:dyDescent="0.25"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</row>
    <row r="612" spans="3:16" x14ac:dyDescent="0.25"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</row>
    <row r="613" spans="3:16" x14ac:dyDescent="0.25"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</row>
    <row r="614" spans="3:16" x14ac:dyDescent="0.25"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</row>
    <row r="615" spans="3:16" x14ac:dyDescent="0.25"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</row>
    <row r="616" spans="3:16" x14ac:dyDescent="0.25"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</row>
    <row r="617" spans="3:16" x14ac:dyDescent="0.25"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</row>
    <row r="618" spans="3:16" x14ac:dyDescent="0.25"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</row>
    <row r="619" spans="3:16" x14ac:dyDescent="0.25"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</row>
    <row r="620" spans="3:16" x14ac:dyDescent="0.25"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</row>
    <row r="621" spans="3:16" x14ac:dyDescent="0.25"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</row>
    <row r="622" spans="3:16" x14ac:dyDescent="0.25"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</row>
    <row r="623" spans="3:16" x14ac:dyDescent="0.25"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</row>
    <row r="624" spans="3:16" x14ac:dyDescent="0.25"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</row>
    <row r="625" spans="3:16" x14ac:dyDescent="0.25"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</row>
    <row r="626" spans="3:16" x14ac:dyDescent="0.25"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</row>
    <row r="627" spans="3:16" x14ac:dyDescent="0.25"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</row>
    <row r="628" spans="3:16" x14ac:dyDescent="0.25"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</row>
    <row r="629" spans="3:16" x14ac:dyDescent="0.25"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</row>
    <row r="630" spans="3:16" x14ac:dyDescent="0.25"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</row>
    <row r="631" spans="3:16" x14ac:dyDescent="0.25"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</row>
    <row r="632" spans="3:16" x14ac:dyDescent="0.25"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</row>
    <row r="633" spans="3:16" x14ac:dyDescent="0.25"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</row>
    <row r="634" spans="3:16" x14ac:dyDescent="0.25"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</row>
    <row r="635" spans="3:16" x14ac:dyDescent="0.25"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</row>
    <row r="636" spans="3:16" x14ac:dyDescent="0.25"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</row>
    <row r="637" spans="3:16" x14ac:dyDescent="0.25"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</row>
    <row r="638" spans="3:16" x14ac:dyDescent="0.25"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</row>
    <row r="639" spans="3:16" x14ac:dyDescent="0.25"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</row>
    <row r="640" spans="3:16" x14ac:dyDescent="0.25"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</row>
    <row r="641" spans="3:16" x14ac:dyDescent="0.25"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</row>
    <row r="642" spans="3:16" x14ac:dyDescent="0.25"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</row>
    <row r="643" spans="3:16" x14ac:dyDescent="0.25"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</row>
    <row r="644" spans="3:16" x14ac:dyDescent="0.25"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</row>
    <row r="645" spans="3:16" x14ac:dyDescent="0.25"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</row>
    <row r="646" spans="3:16" x14ac:dyDescent="0.25"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</row>
    <row r="647" spans="3:16" x14ac:dyDescent="0.25"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</row>
    <row r="648" spans="3:16" x14ac:dyDescent="0.25"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</row>
    <row r="649" spans="3:16" x14ac:dyDescent="0.25"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</row>
    <row r="650" spans="3:16" x14ac:dyDescent="0.25"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</row>
    <row r="651" spans="3:16" x14ac:dyDescent="0.25"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</row>
    <row r="652" spans="3:16" x14ac:dyDescent="0.25"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</row>
    <row r="653" spans="3:16" x14ac:dyDescent="0.25"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</row>
    <row r="654" spans="3:16" x14ac:dyDescent="0.25"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</row>
    <row r="655" spans="3:16" x14ac:dyDescent="0.25"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</row>
    <row r="656" spans="3:16" x14ac:dyDescent="0.25"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</row>
    <row r="657" spans="3:16" x14ac:dyDescent="0.25"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</row>
    <row r="658" spans="3:16" x14ac:dyDescent="0.25"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</row>
    <row r="659" spans="3:16" x14ac:dyDescent="0.25"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</row>
    <row r="660" spans="3:16" x14ac:dyDescent="0.25"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</row>
    <row r="661" spans="3:16" x14ac:dyDescent="0.25"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</row>
    <row r="662" spans="3:16" x14ac:dyDescent="0.25"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</row>
    <row r="663" spans="3:16" x14ac:dyDescent="0.25"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</row>
    <row r="664" spans="3:16" x14ac:dyDescent="0.25"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</row>
    <row r="665" spans="3:16" x14ac:dyDescent="0.25"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</row>
    <row r="666" spans="3:16" x14ac:dyDescent="0.25"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</row>
    <row r="667" spans="3:16" x14ac:dyDescent="0.25"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</row>
    <row r="668" spans="3:16" x14ac:dyDescent="0.25"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</row>
    <row r="669" spans="3:16" x14ac:dyDescent="0.25"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</row>
    <row r="670" spans="3:16" x14ac:dyDescent="0.25"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</row>
    <row r="671" spans="3:16" x14ac:dyDescent="0.25"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</row>
    <row r="672" spans="3:16" x14ac:dyDescent="0.25"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</row>
    <row r="673" spans="3:16" x14ac:dyDescent="0.25"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</row>
    <row r="674" spans="3:16" x14ac:dyDescent="0.25"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</row>
    <row r="675" spans="3:16" x14ac:dyDescent="0.25"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</row>
    <row r="676" spans="3:16" x14ac:dyDescent="0.25"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</row>
    <row r="677" spans="3:16" x14ac:dyDescent="0.25"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</row>
    <row r="678" spans="3:16" x14ac:dyDescent="0.25"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</row>
    <row r="679" spans="3:16" x14ac:dyDescent="0.25"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</row>
    <row r="680" spans="3:16" x14ac:dyDescent="0.25"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</row>
    <row r="681" spans="3:16" x14ac:dyDescent="0.25"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</row>
    <row r="682" spans="3:16" x14ac:dyDescent="0.25"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</row>
    <row r="683" spans="3:16" x14ac:dyDescent="0.25"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</row>
    <row r="684" spans="3:16" x14ac:dyDescent="0.25"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</row>
    <row r="685" spans="3:16" x14ac:dyDescent="0.25"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</row>
    <row r="686" spans="3:16" x14ac:dyDescent="0.25"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</row>
    <row r="687" spans="3:16" x14ac:dyDescent="0.25"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</row>
    <row r="688" spans="3:16" x14ac:dyDescent="0.25"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</row>
    <row r="689" spans="3:16" x14ac:dyDescent="0.25"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</row>
    <row r="690" spans="3:16" x14ac:dyDescent="0.25"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</row>
    <row r="691" spans="3:16" x14ac:dyDescent="0.25"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</row>
    <row r="692" spans="3:16" x14ac:dyDescent="0.25"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</row>
    <row r="693" spans="3:16" x14ac:dyDescent="0.25"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</row>
    <row r="694" spans="3:16" x14ac:dyDescent="0.25"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</row>
    <row r="695" spans="3:16" x14ac:dyDescent="0.25"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</row>
    <row r="696" spans="3:16" x14ac:dyDescent="0.25"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</row>
    <row r="697" spans="3:16" x14ac:dyDescent="0.25"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</row>
    <row r="698" spans="3:16" x14ac:dyDescent="0.25"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</row>
    <row r="699" spans="3:16" x14ac:dyDescent="0.25"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</row>
    <row r="700" spans="3:16" x14ac:dyDescent="0.25"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</row>
    <row r="701" spans="3:16" x14ac:dyDescent="0.25"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</row>
    <row r="702" spans="3:16" x14ac:dyDescent="0.25"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</row>
    <row r="703" spans="3:16" x14ac:dyDescent="0.25"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</row>
    <row r="704" spans="3:16" x14ac:dyDescent="0.25"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</row>
    <row r="705" spans="3:16" x14ac:dyDescent="0.25"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</row>
    <row r="706" spans="3:16" x14ac:dyDescent="0.25"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</row>
    <row r="707" spans="3:16" x14ac:dyDescent="0.25"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</row>
    <row r="708" spans="3:16" x14ac:dyDescent="0.25"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</row>
    <row r="709" spans="3:16" x14ac:dyDescent="0.25"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</row>
    <row r="710" spans="3:16" x14ac:dyDescent="0.25"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</row>
    <row r="711" spans="3:16" x14ac:dyDescent="0.25"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</row>
    <row r="712" spans="3:16" x14ac:dyDescent="0.25"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</row>
    <row r="713" spans="3:16" x14ac:dyDescent="0.25"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</row>
    <row r="714" spans="3:16" x14ac:dyDescent="0.25"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</row>
    <row r="715" spans="3:16" x14ac:dyDescent="0.25"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</row>
    <row r="716" spans="3:16" x14ac:dyDescent="0.25"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</row>
    <row r="717" spans="3:16" x14ac:dyDescent="0.25"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</row>
    <row r="718" spans="3:16" x14ac:dyDescent="0.25"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</row>
    <row r="719" spans="3:16" x14ac:dyDescent="0.25"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</row>
    <row r="720" spans="3:16" x14ac:dyDescent="0.25"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</row>
    <row r="721" spans="3:16" x14ac:dyDescent="0.25"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</row>
    <row r="722" spans="3:16" x14ac:dyDescent="0.25"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</row>
    <row r="723" spans="3:16" x14ac:dyDescent="0.25"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</row>
    <row r="724" spans="3:16" x14ac:dyDescent="0.25"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</row>
    <row r="725" spans="3:16" x14ac:dyDescent="0.25"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</row>
    <row r="726" spans="3:16" x14ac:dyDescent="0.25"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</row>
    <row r="727" spans="3:16" x14ac:dyDescent="0.25"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</row>
    <row r="728" spans="3:16" x14ac:dyDescent="0.25"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</row>
    <row r="729" spans="3:16" x14ac:dyDescent="0.25"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</row>
    <row r="730" spans="3:16" x14ac:dyDescent="0.25"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</row>
    <row r="731" spans="3:16" x14ac:dyDescent="0.25"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</row>
    <row r="732" spans="3:16" x14ac:dyDescent="0.25"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</row>
    <row r="733" spans="3:16" x14ac:dyDescent="0.25"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</row>
    <row r="734" spans="3:16" x14ac:dyDescent="0.25"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</row>
    <row r="735" spans="3:16" x14ac:dyDescent="0.25"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</row>
    <row r="736" spans="3:16" x14ac:dyDescent="0.25"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</row>
    <row r="737" spans="3:16" x14ac:dyDescent="0.25"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</row>
    <row r="738" spans="3:16" x14ac:dyDescent="0.25"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</row>
    <row r="739" spans="3:16" x14ac:dyDescent="0.25"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</row>
    <row r="740" spans="3:16" x14ac:dyDescent="0.25"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</row>
    <row r="741" spans="3:16" x14ac:dyDescent="0.25"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</row>
    <row r="742" spans="3:16" x14ac:dyDescent="0.25"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</row>
    <row r="743" spans="3:16" x14ac:dyDescent="0.25"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</row>
    <row r="744" spans="3:16" x14ac:dyDescent="0.25"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</row>
    <row r="745" spans="3:16" x14ac:dyDescent="0.25"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</row>
    <row r="746" spans="3:16" x14ac:dyDescent="0.25"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</row>
    <row r="747" spans="3:16" x14ac:dyDescent="0.25"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</row>
    <row r="748" spans="3:16" x14ac:dyDescent="0.25"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</row>
    <row r="749" spans="3:16" x14ac:dyDescent="0.25"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</row>
    <row r="750" spans="3:16" x14ac:dyDescent="0.25"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</row>
    <row r="751" spans="3:16" x14ac:dyDescent="0.25"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</row>
    <row r="752" spans="3:16" x14ac:dyDescent="0.25"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</row>
    <row r="753" spans="3:16" x14ac:dyDescent="0.25"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</row>
    <row r="754" spans="3:16" x14ac:dyDescent="0.25"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</row>
    <row r="755" spans="3:16" x14ac:dyDescent="0.25"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</row>
    <row r="756" spans="3:16" x14ac:dyDescent="0.25"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</row>
    <row r="757" spans="3:16" x14ac:dyDescent="0.25"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</row>
    <row r="758" spans="3:16" x14ac:dyDescent="0.25"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</row>
    <row r="759" spans="3:16" x14ac:dyDescent="0.25"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</row>
    <row r="760" spans="3:16" x14ac:dyDescent="0.25"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</row>
    <row r="761" spans="3:16" x14ac:dyDescent="0.25"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</row>
    <row r="762" spans="3:16" x14ac:dyDescent="0.25"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</row>
    <row r="763" spans="3:16" x14ac:dyDescent="0.25"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</row>
    <row r="764" spans="3:16" x14ac:dyDescent="0.25"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</row>
    <row r="765" spans="3:16" x14ac:dyDescent="0.25"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</row>
    <row r="766" spans="3:16" x14ac:dyDescent="0.25"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</row>
    <row r="767" spans="3:16" x14ac:dyDescent="0.25"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</row>
    <row r="768" spans="3:16" x14ac:dyDescent="0.25"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</row>
    <row r="769" spans="3:16" x14ac:dyDescent="0.25"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</row>
    <row r="770" spans="3:16" x14ac:dyDescent="0.25"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</row>
    <row r="771" spans="3:16" x14ac:dyDescent="0.25"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</row>
    <row r="772" spans="3:16" x14ac:dyDescent="0.25"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</row>
    <row r="773" spans="3:16" x14ac:dyDescent="0.25"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</row>
    <row r="774" spans="3:16" x14ac:dyDescent="0.25"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</row>
    <row r="775" spans="3:16" x14ac:dyDescent="0.25"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</row>
    <row r="776" spans="3:16" x14ac:dyDescent="0.25"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</row>
    <row r="777" spans="3:16" x14ac:dyDescent="0.25"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</row>
    <row r="778" spans="3:16" x14ac:dyDescent="0.25"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</row>
    <row r="779" spans="3:16" x14ac:dyDescent="0.25"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</row>
    <row r="780" spans="3:16" x14ac:dyDescent="0.25"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</row>
    <row r="781" spans="3:16" x14ac:dyDescent="0.25"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</row>
    <row r="782" spans="3:16" x14ac:dyDescent="0.25"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</row>
    <row r="783" spans="3:16" x14ac:dyDescent="0.25"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</row>
    <row r="784" spans="3:16" x14ac:dyDescent="0.25"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</row>
    <row r="785" spans="3:16" x14ac:dyDescent="0.25"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</row>
    <row r="786" spans="3:16" x14ac:dyDescent="0.25"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</row>
    <row r="787" spans="3:16" x14ac:dyDescent="0.25"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</row>
    <row r="788" spans="3:16" x14ac:dyDescent="0.25"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</row>
    <row r="789" spans="3:16" x14ac:dyDescent="0.25"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</row>
    <row r="790" spans="3:16" x14ac:dyDescent="0.25"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</row>
    <row r="791" spans="3:16" x14ac:dyDescent="0.25"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</row>
    <row r="792" spans="3:16" x14ac:dyDescent="0.25"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</row>
    <row r="793" spans="3:16" x14ac:dyDescent="0.25"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</row>
    <row r="794" spans="3:16" x14ac:dyDescent="0.25"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</row>
    <row r="795" spans="3:16" x14ac:dyDescent="0.25"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</row>
    <row r="796" spans="3:16" x14ac:dyDescent="0.25"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</row>
    <row r="797" spans="3:16" x14ac:dyDescent="0.25"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</row>
    <row r="798" spans="3:16" x14ac:dyDescent="0.25"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</row>
    <row r="799" spans="3:16" x14ac:dyDescent="0.25"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</row>
    <row r="800" spans="3:16" x14ac:dyDescent="0.25"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</row>
    <row r="801" spans="3:16" x14ac:dyDescent="0.25"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</row>
    <row r="802" spans="3:16" x14ac:dyDescent="0.25"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</row>
    <row r="803" spans="3:16" x14ac:dyDescent="0.25"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</row>
    <row r="804" spans="3:16" x14ac:dyDescent="0.25"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</row>
    <row r="805" spans="3:16" x14ac:dyDescent="0.25"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</row>
    <row r="806" spans="3:16" x14ac:dyDescent="0.25"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</row>
    <row r="807" spans="3:16" x14ac:dyDescent="0.25"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</row>
    <row r="808" spans="3:16" x14ac:dyDescent="0.25"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</row>
    <row r="809" spans="3:16" x14ac:dyDescent="0.25"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</row>
    <row r="810" spans="3:16" x14ac:dyDescent="0.25"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</row>
    <row r="811" spans="3:16" x14ac:dyDescent="0.25"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</row>
    <row r="812" spans="3:16" x14ac:dyDescent="0.25"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</row>
    <row r="813" spans="3:16" x14ac:dyDescent="0.25"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</row>
    <row r="814" spans="3:16" x14ac:dyDescent="0.25"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</row>
    <row r="815" spans="3:16" x14ac:dyDescent="0.25"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</row>
    <row r="816" spans="3:16" x14ac:dyDescent="0.25"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</row>
    <row r="817" spans="3:16" x14ac:dyDescent="0.25"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</row>
    <row r="818" spans="3:16" x14ac:dyDescent="0.25"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</row>
    <row r="819" spans="3:16" x14ac:dyDescent="0.25"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</row>
    <row r="820" spans="3:16" x14ac:dyDescent="0.25"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</row>
    <row r="821" spans="3:16" x14ac:dyDescent="0.25"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</row>
    <row r="822" spans="3:16" x14ac:dyDescent="0.25"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</row>
    <row r="823" spans="3:16" x14ac:dyDescent="0.25"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</row>
    <row r="824" spans="3:16" x14ac:dyDescent="0.25"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</row>
    <row r="825" spans="3:16" x14ac:dyDescent="0.25"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</row>
    <row r="826" spans="3:16" x14ac:dyDescent="0.25"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</row>
    <row r="827" spans="3:16" x14ac:dyDescent="0.25"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</row>
    <row r="828" spans="3:16" x14ac:dyDescent="0.25"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</row>
    <row r="829" spans="3:16" x14ac:dyDescent="0.25"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</row>
    <row r="830" spans="3:16" x14ac:dyDescent="0.25"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</row>
    <row r="831" spans="3:16" x14ac:dyDescent="0.25"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</row>
    <row r="832" spans="3:16" x14ac:dyDescent="0.25"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</row>
    <row r="833" spans="3:16" x14ac:dyDescent="0.25"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</row>
    <row r="834" spans="3:16" x14ac:dyDescent="0.25"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</row>
    <row r="835" spans="3:16" x14ac:dyDescent="0.25"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</row>
    <row r="836" spans="3:16" x14ac:dyDescent="0.25"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</row>
    <row r="837" spans="3:16" x14ac:dyDescent="0.25"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</row>
    <row r="838" spans="3:16" x14ac:dyDescent="0.25"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</row>
    <row r="839" spans="3:16" x14ac:dyDescent="0.25"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</row>
    <row r="840" spans="3:16" x14ac:dyDescent="0.25"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</row>
    <row r="841" spans="3:16" x14ac:dyDescent="0.25"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</row>
    <row r="842" spans="3:16" x14ac:dyDescent="0.25"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</row>
    <row r="843" spans="3:16" x14ac:dyDescent="0.25"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</row>
    <row r="844" spans="3:16" x14ac:dyDescent="0.25"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</row>
    <row r="845" spans="3:16" x14ac:dyDescent="0.25"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</row>
    <row r="846" spans="3:16" x14ac:dyDescent="0.25"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</row>
    <row r="847" spans="3:16" x14ac:dyDescent="0.25"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</row>
    <row r="848" spans="3:16" x14ac:dyDescent="0.25"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</row>
    <row r="849" spans="3:16" x14ac:dyDescent="0.25"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</row>
    <row r="850" spans="3:16" x14ac:dyDescent="0.25"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</row>
    <row r="851" spans="3:16" x14ac:dyDescent="0.25"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</row>
    <row r="852" spans="3:16" x14ac:dyDescent="0.25"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</row>
    <row r="853" spans="3:16" x14ac:dyDescent="0.25"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</row>
    <row r="854" spans="3:16" x14ac:dyDescent="0.25"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</row>
    <row r="855" spans="3:16" x14ac:dyDescent="0.25"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</row>
    <row r="856" spans="3:16" x14ac:dyDescent="0.25"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</row>
    <row r="857" spans="3:16" x14ac:dyDescent="0.25"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</row>
    <row r="858" spans="3:16" x14ac:dyDescent="0.25"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</row>
    <row r="859" spans="3:16" x14ac:dyDescent="0.25"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</row>
    <row r="860" spans="3:16" x14ac:dyDescent="0.25"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</row>
    <row r="861" spans="3:16" x14ac:dyDescent="0.25"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</row>
    <row r="862" spans="3:16" x14ac:dyDescent="0.25"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</row>
    <row r="863" spans="3:16" x14ac:dyDescent="0.25"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</row>
    <row r="864" spans="3:16" x14ac:dyDescent="0.25"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</row>
    <row r="865" spans="3:16" x14ac:dyDescent="0.25"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</row>
    <row r="866" spans="3:16" x14ac:dyDescent="0.25"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</row>
    <row r="867" spans="3:16" x14ac:dyDescent="0.25"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</row>
    <row r="868" spans="3:16" x14ac:dyDescent="0.25"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</row>
    <row r="869" spans="3:16" x14ac:dyDescent="0.25"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</row>
    <row r="870" spans="3:16" x14ac:dyDescent="0.25"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</row>
    <row r="871" spans="3:16" x14ac:dyDescent="0.25"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</row>
    <row r="872" spans="3:16" x14ac:dyDescent="0.25"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</row>
    <row r="873" spans="3:16" x14ac:dyDescent="0.25"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</row>
    <row r="874" spans="3:16" x14ac:dyDescent="0.25"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</row>
    <row r="875" spans="3:16" x14ac:dyDescent="0.25"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</row>
    <row r="876" spans="3:16" x14ac:dyDescent="0.25"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</row>
    <row r="877" spans="3:16" x14ac:dyDescent="0.25"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</row>
    <row r="878" spans="3:16" x14ac:dyDescent="0.25"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</row>
    <row r="879" spans="3:16" x14ac:dyDescent="0.25"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</row>
    <row r="880" spans="3:16" x14ac:dyDescent="0.25"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</row>
    <row r="881" spans="3:16" x14ac:dyDescent="0.25"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</row>
    <row r="882" spans="3:16" x14ac:dyDescent="0.25"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</row>
    <row r="883" spans="3:16" x14ac:dyDescent="0.25"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</row>
    <row r="884" spans="3:16" x14ac:dyDescent="0.25"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</row>
    <row r="885" spans="3:16" x14ac:dyDescent="0.25"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</row>
    <row r="886" spans="3:16" x14ac:dyDescent="0.25"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</row>
    <row r="887" spans="3:16" x14ac:dyDescent="0.25"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</row>
    <row r="888" spans="3:16" x14ac:dyDescent="0.25"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</row>
    <row r="889" spans="3:16" x14ac:dyDescent="0.25"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</row>
    <row r="890" spans="3:16" x14ac:dyDescent="0.25"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</row>
    <row r="891" spans="3:16" x14ac:dyDescent="0.25"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</row>
    <row r="892" spans="3:16" x14ac:dyDescent="0.25"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</row>
    <row r="893" spans="3:16" x14ac:dyDescent="0.25"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</row>
    <row r="894" spans="3:16" x14ac:dyDescent="0.25"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</row>
    <row r="895" spans="3:16" x14ac:dyDescent="0.25"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</row>
    <row r="896" spans="3:16" x14ac:dyDescent="0.25"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</row>
    <row r="897" spans="3:16" x14ac:dyDescent="0.25"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</row>
    <row r="898" spans="3:16" x14ac:dyDescent="0.25"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</row>
    <row r="899" spans="3:16" x14ac:dyDescent="0.25"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</row>
    <row r="900" spans="3:16" x14ac:dyDescent="0.25"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</row>
    <row r="901" spans="3:16" x14ac:dyDescent="0.25"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</row>
    <row r="902" spans="3:16" x14ac:dyDescent="0.25"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</row>
    <row r="903" spans="3:16" x14ac:dyDescent="0.25"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</row>
    <row r="904" spans="3:16" x14ac:dyDescent="0.25"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</row>
    <row r="905" spans="3:16" x14ac:dyDescent="0.25"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</row>
    <row r="906" spans="3:16" x14ac:dyDescent="0.25"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</row>
    <row r="907" spans="3:16" x14ac:dyDescent="0.25"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</row>
    <row r="908" spans="3:16" x14ac:dyDescent="0.25"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</row>
    <row r="909" spans="3:16" x14ac:dyDescent="0.25"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</row>
    <row r="910" spans="3:16" x14ac:dyDescent="0.25"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</row>
    <row r="911" spans="3:16" x14ac:dyDescent="0.25"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</row>
    <row r="912" spans="3:16" x14ac:dyDescent="0.25"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</row>
    <row r="913" spans="3:16" x14ac:dyDescent="0.25"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</row>
    <row r="914" spans="3:16" x14ac:dyDescent="0.25"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</row>
    <row r="915" spans="3:16" x14ac:dyDescent="0.25"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</row>
    <row r="916" spans="3:16" x14ac:dyDescent="0.25"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</row>
    <row r="917" spans="3:16" x14ac:dyDescent="0.25"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</row>
    <row r="918" spans="3:16" x14ac:dyDescent="0.25"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</row>
    <row r="919" spans="3:16" x14ac:dyDescent="0.25"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</row>
    <row r="920" spans="3:16" x14ac:dyDescent="0.25"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</row>
    <row r="921" spans="3:16" x14ac:dyDescent="0.25"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</row>
    <row r="922" spans="3:16" x14ac:dyDescent="0.25"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</row>
    <row r="923" spans="3:16" x14ac:dyDescent="0.25"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</row>
    <row r="924" spans="3:16" x14ac:dyDescent="0.25"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</row>
    <row r="925" spans="3:16" x14ac:dyDescent="0.25"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</row>
    <row r="926" spans="3:16" x14ac:dyDescent="0.25"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</row>
    <row r="927" spans="3:16" x14ac:dyDescent="0.25"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</row>
    <row r="928" spans="3:16" x14ac:dyDescent="0.25"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</row>
    <row r="929" spans="3:16" x14ac:dyDescent="0.25"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</row>
    <row r="930" spans="3:16" x14ac:dyDescent="0.25"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</row>
    <row r="931" spans="3:16" x14ac:dyDescent="0.25"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</row>
    <row r="932" spans="3:16" x14ac:dyDescent="0.25"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</row>
    <row r="933" spans="3:16" x14ac:dyDescent="0.25"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</row>
    <row r="934" spans="3:16" x14ac:dyDescent="0.25"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</row>
    <row r="935" spans="3:16" x14ac:dyDescent="0.25"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</row>
    <row r="936" spans="3:16" x14ac:dyDescent="0.25"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</row>
    <row r="937" spans="3:16" x14ac:dyDescent="0.25"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</row>
    <row r="938" spans="3:16" x14ac:dyDescent="0.25"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</row>
    <row r="939" spans="3:16" x14ac:dyDescent="0.25"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</row>
    <row r="940" spans="3:16" x14ac:dyDescent="0.25"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</row>
    <row r="941" spans="3:16" x14ac:dyDescent="0.25"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</row>
    <row r="942" spans="3:16" x14ac:dyDescent="0.25"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</row>
    <row r="943" spans="3:16" x14ac:dyDescent="0.25"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</row>
    <row r="944" spans="3:16" x14ac:dyDescent="0.25"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</row>
    <row r="945" spans="3:16" x14ac:dyDescent="0.25"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</row>
    <row r="946" spans="3:16" x14ac:dyDescent="0.25"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</row>
    <row r="947" spans="3:16" x14ac:dyDescent="0.25"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</row>
    <row r="948" spans="3:16" x14ac:dyDescent="0.25"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</row>
    <row r="949" spans="3:16" x14ac:dyDescent="0.25"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</row>
    <row r="950" spans="3:16" x14ac:dyDescent="0.25"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</row>
    <row r="951" spans="3:16" x14ac:dyDescent="0.25"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</row>
    <row r="952" spans="3:16" x14ac:dyDescent="0.25"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</row>
    <row r="953" spans="3:16" x14ac:dyDescent="0.25"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</row>
    <row r="954" spans="3:16" x14ac:dyDescent="0.25"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</row>
    <row r="955" spans="3:16" x14ac:dyDescent="0.25"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</row>
    <row r="956" spans="3:16" x14ac:dyDescent="0.25"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</row>
    <row r="957" spans="3:16" x14ac:dyDescent="0.25"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</row>
    <row r="958" spans="3:16" x14ac:dyDescent="0.25"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</row>
    <row r="959" spans="3:16" x14ac:dyDescent="0.25"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</row>
    <row r="960" spans="3:16" x14ac:dyDescent="0.25"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</row>
    <row r="961" spans="3:16" x14ac:dyDescent="0.25"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</row>
    <row r="962" spans="3:16" x14ac:dyDescent="0.25"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</row>
    <row r="963" spans="3:16" x14ac:dyDescent="0.25"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</row>
    <row r="964" spans="3:16" x14ac:dyDescent="0.25"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</row>
    <row r="965" spans="3:16" x14ac:dyDescent="0.25"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</row>
    <row r="966" spans="3:16" x14ac:dyDescent="0.25"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</row>
    <row r="967" spans="3:16" x14ac:dyDescent="0.25"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</row>
    <row r="968" spans="3:16" x14ac:dyDescent="0.25"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</row>
    <row r="969" spans="3:16" x14ac:dyDescent="0.25"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</row>
    <row r="970" spans="3:16" x14ac:dyDescent="0.25"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</row>
    <row r="971" spans="3:16" x14ac:dyDescent="0.25"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</row>
    <row r="972" spans="3:16" x14ac:dyDescent="0.25"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</row>
    <row r="973" spans="3:16" x14ac:dyDescent="0.25"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</row>
    <row r="974" spans="3:16" x14ac:dyDescent="0.25"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</row>
    <row r="975" spans="3:16" x14ac:dyDescent="0.25"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</row>
    <row r="976" spans="3:16" x14ac:dyDescent="0.25"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</row>
    <row r="977" spans="3:16" x14ac:dyDescent="0.25"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</row>
    <row r="978" spans="3:16" x14ac:dyDescent="0.25"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</row>
    <row r="979" spans="3:16" x14ac:dyDescent="0.25"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</row>
    <row r="980" spans="3:16" x14ac:dyDescent="0.25"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</row>
    <row r="981" spans="3:16" x14ac:dyDescent="0.25"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</row>
    <row r="982" spans="3:16" x14ac:dyDescent="0.25"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</row>
    <row r="983" spans="3:16" x14ac:dyDescent="0.25"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</row>
    <row r="984" spans="3:16" x14ac:dyDescent="0.25"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</row>
    <row r="985" spans="3:16" x14ac:dyDescent="0.25"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</row>
    <row r="986" spans="3:16" x14ac:dyDescent="0.25"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</row>
    <row r="987" spans="3:16" x14ac:dyDescent="0.25"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</row>
    <row r="988" spans="3:16" x14ac:dyDescent="0.25"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</row>
    <row r="989" spans="3:16" x14ac:dyDescent="0.25"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</row>
    <row r="990" spans="3:16" x14ac:dyDescent="0.25"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</row>
    <row r="991" spans="3:16" x14ac:dyDescent="0.25"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</row>
    <row r="992" spans="3:16" x14ac:dyDescent="0.25"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</row>
    <row r="993" spans="3:16" x14ac:dyDescent="0.25"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</row>
    <row r="994" spans="3:16" x14ac:dyDescent="0.25"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</row>
    <row r="995" spans="3:16" x14ac:dyDescent="0.25"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</row>
    <row r="996" spans="3:16" x14ac:dyDescent="0.25"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</row>
    <row r="997" spans="3:16" x14ac:dyDescent="0.25"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</row>
    <row r="998" spans="3:16" x14ac:dyDescent="0.25"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</row>
    <row r="999" spans="3:16" x14ac:dyDescent="0.25"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</row>
    <row r="1000" spans="3:16" x14ac:dyDescent="0.25"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</row>
    <row r="1001" spans="3:16" x14ac:dyDescent="0.25">
      <c r="C1001" s="65"/>
      <c r="D1001" s="65"/>
      <c r="E1001" s="65"/>
      <c r="F1001" s="65"/>
      <c r="G1001" s="65"/>
      <c r="H1001" s="65"/>
      <c r="I1001" s="65"/>
      <c r="J1001" s="65"/>
      <c r="K1001" s="65"/>
      <c r="L1001" s="65"/>
      <c r="M1001" s="65"/>
      <c r="N1001" s="65"/>
      <c r="O1001" s="65"/>
      <c r="P1001" s="65"/>
    </row>
    <row r="1002" spans="3:16" x14ac:dyDescent="0.25">
      <c r="C1002" s="65"/>
      <c r="D1002" s="65"/>
      <c r="E1002" s="65"/>
      <c r="F1002" s="65"/>
      <c r="G1002" s="65"/>
      <c r="H1002" s="65"/>
      <c r="I1002" s="65"/>
      <c r="J1002" s="65"/>
      <c r="K1002" s="65"/>
      <c r="L1002" s="65"/>
      <c r="M1002" s="65"/>
      <c r="N1002" s="65"/>
      <c r="O1002" s="65"/>
      <c r="P1002" s="65"/>
    </row>
    <row r="1003" spans="3:16" x14ac:dyDescent="0.25">
      <c r="C1003" s="65"/>
      <c r="D1003" s="65"/>
      <c r="E1003" s="65"/>
      <c r="F1003" s="65"/>
      <c r="G1003" s="65"/>
      <c r="H1003" s="65"/>
      <c r="I1003" s="65"/>
      <c r="J1003" s="65"/>
      <c r="K1003" s="65"/>
      <c r="L1003" s="65"/>
      <c r="M1003" s="65"/>
      <c r="N1003" s="65"/>
      <c r="O1003" s="65"/>
      <c r="P1003" s="65"/>
    </row>
    <row r="1004" spans="3:16" x14ac:dyDescent="0.25">
      <c r="C1004" s="65"/>
      <c r="D1004" s="65"/>
      <c r="E1004" s="65"/>
      <c r="F1004" s="65"/>
      <c r="G1004" s="65"/>
      <c r="H1004" s="65"/>
      <c r="I1004" s="65"/>
      <c r="J1004" s="65"/>
      <c r="K1004" s="65"/>
      <c r="L1004" s="65"/>
      <c r="M1004" s="65"/>
      <c r="N1004" s="65"/>
      <c r="O1004" s="65"/>
      <c r="P1004" s="65"/>
    </row>
    <row r="1005" spans="3:16" x14ac:dyDescent="0.25">
      <c r="C1005" s="65"/>
      <c r="D1005" s="65"/>
      <c r="E1005" s="65"/>
      <c r="F1005" s="65"/>
      <c r="G1005" s="65"/>
      <c r="H1005" s="65"/>
      <c r="I1005" s="65"/>
      <c r="J1005" s="65"/>
      <c r="K1005" s="65"/>
      <c r="L1005" s="65"/>
      <c r="M1005" s="65"/>
      <c r="N1005" s="65"/>
      <c r="O1005" s="65"/>
      <c r="P1005" s="65"/>
    </row>
    <row r="1006" spans="3:16" x14ac:dyDescent="0.25">
      <c r="C1006" s="65"/>
      <c r="D1006" s="65"/>
      <c r="E1006" s="65"/>
      <c r="F1006" s="65"/>
      <c r="G1006" s="65"/>
      <c r="H1006" s="65"/>
      <c r="I1006" s="65"/>
      <c r="J1006" s="65"/>
      <c r="K1006" s="65"/>
      <c r="L1006" s="65"/>
      <c r="M1006" s="65"/>
      <c r="N1006" s="65"/>
      <c r="O1006" s="65"/>
      <c r="P1006" s="65"/>
    </row>
    <row r="1007" spans="3:16" x14ac:dyDescent="0.25">
      <c r="C1007" s="65"/>
      <c r="D1007" s="65"/>
      <c r="E1007" s="65"/>
      <c r="F1007" s="65"/>
      <c r="G1007" s="65"/>
      <c r="H1007" s="65"/>
      <c r="I1007" s="65"/>
      <c r="J1007" s="65"/>
      <c r="K1007" s="65"/>
      <c r="L1007" s="65"/>
      <c r="M1007" s="65"/>
      <c r="N1007" s="65"/>
      <c r="O1007" s="65"/>
      <c r="P1007" s="65"/>
    </row>
    <row r="1008" spans="3:16" x14ac:dyDescent="0.25">
      <c r="C1008" s="65"/>
      <c r="D1008" s="65"/>
      <c r="E1008" s="65"/>
      <c r="F1008" s="65"/>
      <c r="G1008" s="65"/>
      <c r="H1008" s="65"/>
      <c r="I1008" s="65"/>
      <c r="J1008" s="65"/>
      <c r="K1008" s="65"/>
      <c r="L1008" s="65"/>
      <c r="M1008" s="65"/>
      <c r="N1008" s="65"/>
      <c r="O1008" s="65"/>
      <c r="P1008" s="65"/>
    </row>
    <row r="1009" spans="3:16" x14ac:dyDescent="0.25">
      <c r="C1009" s="65"/>
      <c r="D1009" s="65"/>
      <c r="E1009" s="65"/>
      <c r="F1009" s="65"/>
      <c r="G1009" s="65"/>
      <c r="H1009" s="65"/>
      <c r="I1009" s="65"/>
      <c r="J1009" s="65"/>
      <c r="K1009" s="65"/>
      <c r="L1009" s="65"/>
      <c r="M1009" s="65"/>
      <c r="N1009" s="65"/>
      <c r="O1009" s="65"/>
      <c r="P1009" s="65"/>
    </row>
    <row r="1010" spans="3:16" x14ac:dyDescent="0.25">
      <c r="C1010" s="65"/>
      <c r="D1010" s="65"/>
      <c r="E1010" s="65"/>
      <c r="F1010" s="65"/>
      <c r="G1010" s="65"/>
      <c r="H1010" s="65"/>
      <c r="I1010" s="65"/>
      <c r="J1010" s="65"/>
      <c r="K1010" s="65"/>
      <c r="L1010" s="65"/>
      <c r="M1010" s="65"/>
      <c r="N1010" s="65"/>
      <c r="O1010" s="65"/>
      <c r="P1010" s="65"/>
    </row>
    <row r="1011" spans="3:16" x14ac:dyDescent="0.25">
      <c r="C1011" s="65"/>
      <c r="D1011" s="65"/>
      <c r="E1011" s="65"/>
      <c r="F1011" s="65"/>
      <c r="G1011" s="65"/>
      <c r="H1011" s="65"/>
      <c r="I1011" s="65"/>
      <c r="J1011" s="65"/>
      <c r="K1011" s="65"/>
      <c r="L1011" s="65"/>
      <c r="M1011" s="65"/>
      <c r="N1011" s="65"/>
      <c r="O1011" s="65"/>
      <c r="P1011" s="65"/>
    </row>
    <row r="1012" spans="3:16" x14ac:dyDescent="0.25">
      <c r="C1012" s="65"/>
      <c r="D1012" s="65"/>
      <c r="E1012" s="65"/>
      <c r="F1012" s="65"/>
      <c r="G1012" s="65"/>
      <c r="H1012" s="65"/>
      <c r="I1012" s="65"/>
      <c r="J1012" s="65"/>
      <c r="K1012" s="65"/>
      <c r="L1012" s="65"/>
      <c r="M1012" s="65"/>
      <c r="N1012" s="65"/>
      <c r="O1012" s="65"/>
      <c r="P1012" s="65"/>
    </row>
    <row r="1013" spans="3:16" x14ac:dyDescent="0.25">
      <c r="C1013" s="65"/>
      <c r="D1013" s="65"/>
      <c r="E1013" s="65"/>
      <c r="F1013" s="65"/>
      <c r="G1013" s="65"/>
      <c r="H1013" s="65"/>
      <c r="I1013" s="65"/>
      <c r="J1013" s="65"/>
      <c r="K1013" s="65"/>
      <c r="L1013" s="65"/>
      <c r="M1013" s="65"/>
      <c r="N1013" s="65"/>
      <c r="O1013" s="65"/>
      <c r="P1013" s="65"/>
    </row>
    <row r="1014" spans="3:16" x14ac:dyDescent="0.25">
      <c r="C1014" s="65"/>
      <c r="D1014" s="65"/>
      <c r="E1014" s="65"/>
      <c r="F1014" s="65"/>
      <c r="G1014" s="65"/>
      <c r="H1014" s="65"/>
      <c r="I1014" s="65"/>
      <c r="J1014" s="65"/>
      <c r="K1014" s="65"/>
      <c r="L1014" s="65"/>
      <c r="M1014" s="65"/>
      <c r="N1014" s="65"/>
      <c r="O1014" s="65"/>
      <c r="P1014" s="65"/>
    </row>
    <row r="1015" spans="3:16" x14ac:dyDescent="0.25">
      <c r="C1015" s="65"/>
      <c r="D1015" s="65"/>
      <c r="E1015" s="65"/>
      <c r="F1015" s="65"/>
      <c r="G1015" s="65"/>
      <c r="H1015" s="65"/>
      <c r="I1015" s="65"/>
      <c r="J1015" s="65"/>
      <c r="K1015" s="65"/>
      <c r="L1015" s="65"/>
      <c r="M1015" s="65"/>
      <c r="N1015" s="65"/>
      <c r="O1015" s="65"/>
      <c r="P1015" s="65"/>
    </row>
    <row r="1016" spans="3:16" x14ac:dyDescent="0.25">
      <c r="C1016" s="65"/>
      <c r="D1016" s="65"/>
      <c r="E1016" s="65"/>
      <c r="F1016" s="65"/>
      <c r="G1016" s="65"/>
      <c r="H1016" s="65"/>
      <c r="I1016" s="65"/>
      <c r="J1016" s="65"/>
      <c r="K1016" s="65"/>
      <c r="L1016" s="65"/>
      <c r="M1016" s="65"/>
      <c r="N1016" s="65"/>
      <c r="O1016" s="65"/>
      <c r="P1016" s="65"/>
    </row>
    <row r="1017" spans="3:16" x14ac:dyDescent="0.25">
      <c r="C1017" s="65"/>
      <c r="D1017" s="65"/>
      <c r="E1017" s="65"/>
      <c r="F1017" s="65"/>
      <c r="G1017" s="65"/>
      <c r="H1017" s="65"/>
      <c r="I1017" s="65"/>
      <c r="J1017" s="65"/>
      <c r="K1017" s="65"/>
      <c r="L1017" s="65"/>
      <c r="M1017" s="65"/>
      <c r="N1017" s="65"/>
      <c r="O1017" s="65"/>
      <c r="P1017" s="65"/>
    </row>
    <row r="1018" spans="3:16" x14ac:dyDescent="0.25">
      <c r="C1018" s="65"/>
      <c r="D1018" s="65"/>
      <c r="E1018" s="65"/>
      <c r="F1018" s="65"/>
      <c r="G1018" s="65"/>
      <c r="H1018" s="65"/>
      <c r="I1018" s="65"/>
      <c r="J1018" s="65"/>
      <c r="K1018" s="65"/>
      <c r="L1018" s="65"/>
      <c r="M1018" s="65"/>
      <c r="N1018" s="65"/>
      <c r="O1018" s="65"/>
      <c r="P1018" s="65"/>
    </row>
    <row r="1019" spans="3:16" x14ac:dyDescent="0.25">
      <c r="C1019" s="65"/>
      <c r="D1019" s="65"/>
      <c r="E1019" s="65"/>
      <c r="F1019" s="65"/>
      <c r="G1019" s="65"/>
      <c r="H1019" s="65"/>
      <c r="I1019" s="65"/>
      <c r="J1019" s="65"/>
      <c r="K1019" s="65"/>
      <c r="L1019" s="65"/>
      <c r="M1019" s="65"/>
      <c r="N1019" s="65"/>
      <c r="O1019" s="65"/>
      <c r="P1019" s="65"/>
    </row>
    <row r="1020" spans="3:16" x14ac:dyDescent="0.25">
      <c r="C1020" s="65"/>
      <c r="D1020" s="65"/>
      <c r="E1020" s="65"/>
      <c r="F1020" s="65"/>
      <c r="G1020" s="65"/>
      <c r="H1020" s="65"/>
      <c r="I1020" s="65"/>
      <c r="J1020" s="65"/>
      <c r="K1020" s="65"/>
      <c r="L1020" s="65"/>
      <c r="M1020" s="65"/>
      <c r="N1020" s="65"/>
      <c r="O1020" s="65"/>
      <c r="P1020" s="65"/>
    </row>
    <row r="1021" spans="3:16" x14ac:dyDescent="0.25">
      <c r="C1021" s="65"/>
      <c r="D1021" s="65"/>
      <c r="E1021" s="65"/>
      <c r="F1021" s="65"/>
      <c r="G1021" s="65"/>
      <c r="H1021" s="65"/>
      <c r="I1021" s="65"/>
      <c r="J1021" s="65"/>
      <c r="K1021" s="65"/>
      <c r="L1021" s="65"/>
      <c r="M1021" s="65"/>
      <c r="N1021" s="65"/>
      <c r="O1021" s="65"/>
      <c r="P1021" s="65"/>
    </row>
    <row r="1022" spans="3:16" x14ac:dyDescent="0.25">
      <c r="C1022" s="65"/>
      <c r="D1022" s="65"/>
      <c r="E1022" s="65"/>
      <c r="F1022" s="65"/>
      <c r="G1022" s="65"/>
      <c r="H1022" s="65"/>
      <c r="I1022" s="65"/>
      <c r="J1022" s="65"/>
      <c r="K1022" s="65"/>
      <c r="L1022" s="65"/>
      <c r="M1022" s="65"/>
      <c r="N1022" s="65"/>
      <c r="O1022" s="65"/>
      <c r="P1022" s="65"/>
    </row>
    <row r="1023" spans="3:16" x14ac:dyDescent="0.25">
      <c r="C1023" s="65"/>
      <c r="D1023" s="65"/>
      <c r="E1023" s="65"/>
      <c r="F1023" s="65"/>
      <c r="G1023" s="65"/>
      <c r="H1023" s="65"/>
      <c r="I1023" s="65"/>
      <c r="J1023" s="65"/>
      <c r="K1023" s="65"/>
      <c r="L1023" s="65"/>
      <c r="M1023" s="65"/>
      <c r="N1023" s="65"/>
      <c r="O1023" s="65"/>
      <c r="P1023" s="65"/>
    </row>
    <row r="1024" spans="3:16" x14ac:dyDescent="0.25">
      <c r="C1024" s="65"/>
      <c r="D1024" s="65"/>
      <c r="E1024" s="65"/>
      <c r="F1024" s="65"/>
      <c r="G1024" s="65"/>
      <c r="H1024" s="65"/>
      <c r="I1024" s="65"/>
      <c r="J1024" s="65"/>
      <c r="K1024" s="65"/>
      <c r="L1024" s="65"/>
      <c r="M1024" s="65"/>
      <c r="N1024" s="65"/>
      <c r="O1024" s="65"/>
      <c r="P1024" s="65"/>
    </row>
    <row r="1025" spans="3:16" x14ac:dyDescent="0.25">
      <c r="C1025" s="65"/>
      <c r="D1025" s="65"/>
      <c r="E1025" s="65"/>
      <c r="F1025" s="65"/>
      <c r="G1025" s="65"/>
      <c r="H1025" s="65"/>
      <c r="I1025" s="65"/>
      <c r="J1025" s="65"/>
      <c r="K1025" s="65"/>
      <c r="L1025" s="65"/>
      <c r="M1025" s="65"/>
      <c r="N1025" s="65"/>
      <c r="O1025" s="65"/>
      <c r="P1025" s="65"/>
    </row>
    <row r="1026" spans="3:16" x14ac:dyDescent="0.25">
      <c r="C1026" s="65"/>
      <c r="D1026" s="65"/>
      <c r="E1026" s="65"/>
      <c r="F1026" s="65"/>
      <c r="G1026" s="65"/>
      <c r="H1026" s="65"/>
      <c r="I1026" s="65"/>
      <c r="J1026" s="65"/>
      <c r="K1026" s="65"/>
      <c r="L1026" s="65"/>
      <c r="M1026" s="65"/>
      <c r="N1026" s="65"/>
      <c r="O1026" s="65"/>
      <c r="P1026" s="65"/>
    </row>
    <row r="1027" spans="3:16" x14ac:dyDescent="0.25">
      <c r="C1027" s="65"/>
      <c r="D1027" s="65"/>
      <c r="E1027" s="65"/>
      <c r="F1027" s="65"/>
      <c r="G1027" s="65"/>
      <c r="H1027" s="65"/>
      <c r="I1027" s="65"/>
      <c r="J1027" s="65"/>
      <c r="K1027" s="65"/>
      <c r="L1027" s="65"/>
      <c r="M1027" s="65"/>
      <c r="N1027" s="65"/>
      <c r="O1027" s="65"/>
      <c r="P1027" s="65"/>
    </row>
    <row r="1028" spans="3:16" x14ac:dyDescent="0.25">
      <c r="C1028" s="65"/>
      <c r="D1028" s="65"/>
      <c r="E1028" s="65"/>
      <c r="F1028" s="65"/>
      <c r="G1028" s="65"/>
      <c r="H1028" s="65"/>
      <c r="I1028" s="65"/>
      <c r="J1028" s="65"/>
      <c r="K1028" s="65"/>
      <c r="L1028" s="65"/>
      <c r="M1028" s="65"/>
      <c r="N1028" s="65"/>
      <c r="O1028" s="65"/>
      <c r="P1028" s="65"/>
    </row>
    <row r="1029" spans="3:16" x14ac:dyDescent="0.25">
      <c r="C1029" s="65"/>
      <c r="D1029" s="65"/>
      <c r="E1029" s="65"/>
      <c r="F1029" s="65"/>
      <c r="G1029" s="65"/>
      <c r="H1029" s="65"/>
      <c r="I1029" s="65"/>
      <c r="J1029" s="65"/>
      <c r="K1029" s="65"/>
      <c r="L1029" s="65"/>
      <c r="M1029" s="65"/>
      <c r="N1029" s="65"/>
      <c r="O1029" s="65"/>
      <c r="P1029" s="65"/>
    </row>
    <row r="1030" spans="3:16" x14ac:dyDescent="0.25">
      <c r="C1030" s="65"/>
      <c r="D1030" s="65"/>
      <c r="E1030" s="65"/>
      <c r="F1030" s="65"/>
      <c r="G1030" s="65"/>
      <c r="H1030" s="65"/>
      <c r="I1030" s="65"/>
      <c r="J1030" s="65"/>
      <c r="K1030" s="65"/>
      <c r="L1030" s="65"/>
      <c r="M1030" s="65"/>
      <c r="N1030" s="65"/>
      <c r="O1030" s="65"/>
      <c r="P1030" s="65"/>
    </row>
    <row r="1031" spans="3:16" x14ac:dyDescent="0.25">
      <c r="C1031" s="65"/>
      <c r="D1031" s="65"/>
      <c r="E1031" s="65"/>
      <c r="F1031" s="65"/>
      <c r="G1031" s="65"/>
      <c r="H1031" s="65"/>
      <c r="I1031" s="65"/>
      <c r="J1031" s="65"/>
      <c r="K1031" s="65"/>
      <c r="L1031" s="65"/>
      <c r="M1031" s="65"/>
      <c r="N1031" s="65"/>
      <c r="O1031" s="65"/>
      <c r="P1031" s="65"/>
    </row>
    <row r="1032" spans="3:16" x14ac:dyDescent="0.25">
      <c r="C1032" s="65"/>
      <c r="D1032" s="65"/>
      <c r="E1032" s="65"/>
      <c r="F1032" s="65"/>
      <c r="G1032" s="65"/>
      <c r="H1032" s="65"/>
      <c r="I1032" s="65"/>
      <c r="J1032" s="65"/>
      <c r="K1032" s="65"/>
      <c r="L1032" s="65"/>
      <c r="M1032" s="65"/>
      <c r="N1032" s="65"/>
      <c r="O1032" s="65"/>
      <c r="P1032" s="65"/>
    </row>
    <row r="1033" spans="3:16" x14ac:dyDescent="0.25">
      <c r="C1033" s="65"/>
      <c r="D1033" s="65"/>
      <c r="E1033" s="65"/>
      <c r="F1033" s="65"/>
      <c r="G1033" s="65"/>
      <c r="H1033" s="65"/>
      <c r="I1033" s="65"/>
      <c r="J1033" s="65"/>
      <c r="K1033" s="65"/>
      <c r="L1033" s="65"/>
      <c r="M1033" s="65"/>
      <c r="N1033" s="65"/>
      <c r="O1033" s="65"/>
      <c r="P1033" s="65"/>
    </row>
    <row r="1034" spans="3:16" x14ac:dyDescent="0.25">
      <c r="C1034" s="65"/>
      <c r="D1034" s="65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</row>
    <row r="1035" spans="3:16" x14ac:dyDescent="0.25">
      <c r="C1035" s="65"/>
      <c r="D1035" s="65"/>
      <c r="E1035" s="65"/>
      <c r="F1035" s="65"/>
      <c r="G1035" s="65"/>
      <c r="H1035" s="65"/>
      <c r="I1035" s="65"/>
      <c r="J1035" s="65"/>
      <c r="K1035" s="65"/>
      <c r="L1035" s="65"/>
      <c r="M1035" s="65"/>
      <c r="N1035" s="65"/>
      <c r="O1035" s="65"/>
      <c r="P1035" s="65"/>
    </row>
    <row r="1036" spans="3:16" x14ac:dyDescent="0.25">
      <c r="C1036" s="65"/>
      <c r="D1036" s="65"/>
      <c r="E1036" s="65"/>
      <c r="F1036" s="65"/>
      <c r="G1036" s="65"/>
      <c r="H1036" s="65"/>
      <c r="I1036" s="65"/>
      <c r="J1036" s="65"/>
      <c r="K1036" s="65"/>
      <c r="L1036" s="65"/>
      <c r="M1036" s="65"/>
      <c r="N1036" s="65"/>
      <c r="O1036" s="65"/>
      <c r="P1036" s="65"/>
    </row>
    <row r="1037" spans="3:16" x14ac:dyDescent="0.25">
      <c r="C1037" s="65"/>
      <c r="D1037" s="65"/>
      <c r="E1037" s="65"/>
      <c r="F1037" s="65"/>
      <c r="G1037" s="65"/>
      <c r="H1037" s="65"/>
      <c r="I1037" s="65"/>
      <c r="J1037" s="65"/>
      <c r="K1037" s="65"/>
      <c r="L1037" s="65"/>
      <c r="M1037" s="65"/>
      <c r="N1037" s="65"/>
      <c r="O1037" s="65"/>
      <c r="P1037" s="65"/>
    </row>
    <row r="1038" spans="3:16" x14ac:dyDescent="0.25">
      <c r="C1038" s="65"/>
      <c r="D1038" s="65"/>
      <c r="E1038" s="65"/>
      <c r="F1038" s="65"/>
      <c r="G1038" s="65"/>
      <c r="H1038" s="65"/>
      <c r="I1038" s="65"/>
      <c r="J1038" s="65"/>
      <c r="K1038" s="65"/>
      <c r="L1038" s="65"/>
      <c r="M1038" s="65"/>
      <c r="N1038" s="65"/>
      <c r="O1038" s="65"/>
      <c r="P1038" s="65"/>
    </row>
    <row r="1039" spans="3:16" x14ac:dyDescent="0.25">
      <c r="C1039" s="65"/>
      <c r="D1039" s="65"/>
      <c r="E1039" s="65"/>
      <c r="F1039" s="65"/>
      <c r="G1039" s="65"/>
      <c r="H1039" s="65"/>
      <c r="I1039" s="65"/>
      <c r="J1039" s="65"/>
      <c r="K1039" s="65"/>
      <c r="L1039" s="65"/>
      <c r="M1039" s="65"/>
      <c r="N1039" s="65"/>
      <c r="O1039" s="65"/>
      <c r="P1039" s="65"/>
    </row>
    <row r="1040" spans="3:16" x14ac:dyDescent="0.25">
      <c r="C1040" s="65"/>
      <c r="D1040" s="65"/>
      <c r="E1040" s="65"/>
      <c r="F1040" s="65"/>
      <c r="G1040" s="65"/>
      <c r="H1040" s="65"/>
      <c r="I1040" s="65"/>
      <c r="J1040" s="65"/>
      <c r="K1040" s="65"/>
      <c r="L1040" s="65"/>
      <c r="M1040" s="65"/>
      <c r="N1040" s="65"/>
      <c r="O1040" s="65"/>
      <c r="P1040" s="65"/>
    </row>
    <row r="1041" spans="3:16" x14ac:dyDescent="0.25">
      <c r="C1041" s="65"/>
      <c r="D1041" s="65"/>
      <c r="E1041" s="65"/>
      <c r="F1041" s="65"/>
      <c r="G1041" s="65"/>
      <c r="H1041" s="65"/>
      <c r="I1041" s="65"/>
      <c r="J1041" s="65"/>
      <c r="K1041" s="65"/>
      <c r="L1041" s="65"/>
      <c r="M1041" s="65"/>
      <c r="N1041" s="65"/>
      <c r="O1041" s="65"/>
      <c r="P1041" s="65"/>
    </row>
    <row r="1042" spans="3:16" x14ac:dyDescent="0.25">
      <c r="C1042" s="65"/>
      <c r="D1042" s="65"/>
      <c r="E1042" s="65"/>
      <c r="F1042" s="65"/>
      <c r="G1042" s="65"/>
      <c r="H1042" s="65"/>
      <c r="I1042" s="65"/>
      <c r="J1042" s="65"/>
      <c r="K1042" s="65"/>
      <c r="L1042" s="65"/>
      <c r="M1042" s="65"/>
      <c r="N1042" s="65"/>
      <c r="O1042" s="65"/>
      <c r="P1042" s="65"/>
    </row>
    <row r="1043" spans="3:16" x14ac:dyDescent="0.25">
      <c r="C1043" s="65"/>
      <c r="D1043" s="65"/>
      <c r="E1043" s="65"/>
      <c r="F1043" s="65"/>
      <c r="G1043" s="65"/>
      <c r="H1043" s="65"/>
      <c r="I1043" s="65"/>
      <c r="J1043" s="65"/>
      <c r="K1043" s="65"/>
      <c r="L1043" s="65"/>
      <c r="M1043" s="65"/>
      <c r="N1043" s="65"/>
      <c r="O1043" s="65"/>
      <c r="P1043" s="65"/>
    </row>
    <row r="1044" spans="3:16" x14ac:dyDescent="0.25">
      <c r="C1044" s="65"/>
      <c r="D1044" s="65"/>
      <c r="E1044" s="65"/>
      <c r="F1044" s="65"/>
      <c r="G1044" s="65"/>
      <c r="H1044" s="65"/>
      <c r="I1044" s="65"/>
      <c r="J1044" s="65"/>
      <c r="K1044" s="65"/>
      <c r="L1044" s="65"/>
      <c r="M1044" s="65"/>
      <c r="N1044" s="65"/>
      <c r="O1044" s="65"/>
      <c r="P1044" s="65"/>
    </row>
    <row r="1045" spans="3:16" x14ac:dyDescent="0.25">
      <c r="C1045" s="65"/>
      <c r="D1045" s="65"/>
      <c r="E1045" s="65"/>
      <c r="F1045" s="65"/>
      <c r="G1045" s="65"/>
      <c r="H1045" s="65"/>
      <c r="I1045" s="65"/>
      <c r="J1045" s="65"/>
      <c r="K1045" s="65"/>
      <c r="L1045" s="65"/>
      <c r="M1045" s="65"/>
      <c r="N1045" s="65"/>
      <c r="O1045" s="65"/>
      <c r="P1045" s="65"/>
    </row>
    <row r="1046" spans="3:16" x14ac:dyDescent="0.25">
      <c r="C1046" s="65"/>
      <c r="D1046" s="65"/>
      <c r="E1046" s="65"/>
      <c r="F1046" s="65"/>
      <c r="G1046" s="65"/>
      <c r="H1046" s="65"/>
      <c r="I1046" s="65"/>
      <c r="J1046" s="65"/>
      <c r="K1046" s="65"/>
      <c r="L1046" s="65"/>
      <c r="M1046" s="65"/>
      <c r="N1046" s="65"/>
      <c r="O1046" s="65"/>
      <c r="P1046" s="65"/>
    </row>
    <row r="1047" spans="3:16" x14ac:dyDescent="0.25">
      <c r="C1047" s="65"/>
      <c r="D1047" s="65"/>
      <c r="E1047" s="65"/>
      <c r="F1047" s="65"/>
      <c r="G1047" s="65"/>
      <c r="H1047" s="65"/>
      <c r="I1047" s="65"/>
      <c r="J1047" s="65"/>
      <c r="K1047" s="65"/>
      <c r="L1047" s="65"/>
      <c r="M1047" s="65"/>
      <c r="N1047" s="65"/>
      <c r="O1047" s="65"/>
      <c r="P1047" s="65"/>
    </row>
    <row r="1048" spans="3:16" x14ac:dyDescent="0.25">
      <c r="C1048" s="65"/>
      <c r="D1048" s="65"/>
      <c r="E1048" s="65"/>
      <c r="F1048" s="65"/>
      <c r="G1048" s="65"/>
      <c r="H1048" s="65"/>
      <c r="I1048" s="65"/>
      <c r="J1048" s="65"/>
      <c r="K1048" s="65"/>
      <c r="L1048" s="65"/>
      <c r="M1048" s="65"/>
      <c r="N1048" s="65"/>
      <c r="O1048" s="65"/>
      <c r="P1048" s="65"/>
    </row>
    <row r="1049" spans="3:16" x14ac:dyDescent="0.25">
      <c r="C1049" s="65"/>
      <c r="D1049" s="65"/>
      <c r="E1049" s="65"/>
      <c r="F1049" s="65"/>
      <c r="G1049" s="65"/>
      <c r="H1049" s="65"/>
      <c r="I1049" s="65"/>
      <c r="J1049" s="65"/>
      <c r="K1049" s="65"/>
      <c r="L1049" s="65"/>
      <c r="M1049" s="65"/>
      <c r="N1049" s="65"/>
      <c r="O1049" s="65"/>
      <c r="P1049" s="65"/>
    </row>
    <row r="1050" spans="3:16" x14ac:dyDescent="0.25">
      <c r="C1050" s="65"/>
      <c r="D1050" s="65"/>
      <c r="E1050" s="65"/>
      <c r="F1050" s="65"/>
      <c r="G1050" s="65"/>
      <c r="H1050" s="65"/>
      <c r="I1050" s="65"/>
      <c r="J1050" s="65"/>
      <c r="K1050" s="65"/>
      <c r="L1050" s="65"/>
      <c r="M1050" s="65"/>
      <c r="N1050" s="65"/>
      <c r="O1050" s="65"/>
      <c r="P1050" s="65"/>
    </row>
    <row r="1051" spans="3:16" x14ac:dyDescent="0.25">
      <c r="C1051" s="65"/>
      <c r="D1051" s="65"/>
      <c r="E1051" s="65"/>
      <c r="F1051" s="65"/>
      <c r="G1051" s="65"/>
      <c r="H1051" s="65"/>
      <c r="I1051" s="65"/>
      <c r="J1051" s="65"/>
      <c r="K1051" s="65"/>
      <c r="L1051" s="65"/>
      <c r="M1051" s="65"/>
      <c r="N1051" s="65"/>
      <c r="O1051" s="65"/>
      <c r="P1051" s="65"/>
    </row>
    <row r="1052" spans="3:16" x14ac:dyDescent="0.25">
      <c r="C1052" s="65"/>
      <c r="D1052" s="65"/>
      <c r="E1052" s="65"/>
      <c r="F1052" s="65"/>
      <c r="G1052" s="65"/>
      <c r="H1052" s="65"/>
      <c r="I1052" s="65"/>
      <c r="J1052" s="65"/>
      <c r="K1052" s="65"/>
      <c r="L1052" s="65"/>
      <c r="M1052" s="65"/>
      <c r="N1052" s="65"/>
      <c r="O1052" s="65"/>
      <c r="P1052" s="65"/>
    </row>
    <row r="1053" spans="3:16" x14ac:dyDescent="0.25">
      <c r="C1053" s="65"/>
      <c r="D1053" s="65"/>
      <c r="E1053" s="65"/>
      <c r="F1053" s="65"/>
      <c r="G1053" s="65"/>
      <c r="H1053" s="65"/>
      <c r="I1053" s="65"/>
      <c r="J1053" s="65"/>
      <c r="K1053" s="65"/>
      <c r="L1053" s="65"/>
      <c r="M1053" s="65"/>
      <c r="N1053" s="65"/>
      <c r="O1053" s="65"/>
      <c r="P1053" s="65"/>
    </row>
    <row r="1054" spans="3:16" x14ac:dyDescent="0.25">
      <c r="C1054" s="65"/>
      <c r="D1054" s="65"/>
      <c r="E1054" s="65"/>
      <c r="F1054" s="65"/>
      <c r="G1054" s="65"/>
      <c r="H1054" s="65"/>
      <c r="I1054" s="65"/>
      <c r="J1054" s="65"/>
      <c r="K1054" s="65"/>
      <c r="L1054" s="65"/>
      <c r="M1054" s="65"/>
      <c r="N1054" s="65"/>
      <c r="O1054" s="65"/>
      <c r="P1054" s="65"/>
    </row>
    <row r="1055" spans="3:16" x14ac:dyDescent="0.25">
      <c r="C1055" s="65"/>
      <c r="D1055" s="65"/>
      <c r="E1055" s="65"/>
      <c r="F1055" s="65"/>
      <c r="G1055" s="65"/>
      <c r="H1055" s="65"/>
      <c r="I1055" s="65"/>
      <c r="J1055" s="65"/>
      <c r="K1055" s="65"/>
      <c r="L1055" s="65"/>
      <c r="M1055" s="65"/>
      <c r="N1055" s="65"/>
      <c r="O1055" s="65"/>
      <c r="P1055" s="65"/>
    </row>
    <row r="1056" spans="3:16" x14ac:dyDescent="0.25">
      <c r="C1056" s="65"/>
      <c r="D1056" s="65"/>
      <c r="E1056" s="65"/>
      <c r="F1056" s="65"/>
      <c r="G1056" s="65"/>
      <c r="H1056" s="65"/>
      <c r="I1056" s="65"/>
      <c r="J1056" s="65"/>
      <c r="K1056" s="65"/>
      <c r="L1056" s="65"/>
      <c r="M1056" s="65"/>
      <c r="N1056" s="65"/>
      <c r="O1056" s="65"/>
      <c r="P1056" s="65"/>
    </row>
    <row r="1057" spans="3:16" x14ac:dyDescent="0.25">
      <c r="C1057" s="65"/>
      <c r="D1057" s="65"/>
      <c r="E1057" s="65"/>
      <c r="F1057" s="65"/>
      <c r="G1057" s="65"/>
      <c r="H1057" s="65"/>
      <c r="I1057" s="65"/>
      <c r="J1057" s="65"/>
      <c r="K1057" s="65"/>
      <c r="L1057" s="65"/>
      <c r="M1057" s="65"/>
      <c r="N1057" s="65"/>
      <c r="O1057" s="65"/>
      <c r="P1057" s="65"/>
    </row>
    <row r="1058" spans="3:16" x14ac:dyDescent="0.25">
      <c r="C1058" s="65"/>
      <c r="D1058" s="65"/>
      <c r="E1058" s="65"/>
      <c r="F1058" s="65"/>
      <c r="G1058" s="65"/>
      <c r="H1058" s="65"/>
      <c r="I1058" s="65"/>
      <c r="J1058" s="65"/>
      <c r="K1058" s="65"/>
      <c r="L1058" s="65"/>
      <c r="M1058" s="65"/>
      <c r="N1058" s="65"/>
      <c r="O1058" s="65"/>
      <c r="P1058" s="65"/>
    </row>
    <row r="1059" spans="3:16" x14ac:dyDescent="0.25">
      <c r="C1059" s="65"/>
      <c r="D1059" s="65"/>
      <c r="E1059" s="65"/>
      <c r="F1059" s="65"/>
      <c r="G1059" s="65"/>
      <c r="H1059" s="65"/>
      <c r="I1059" s="65"/>
      <c r="J1059" s="65"/>
      <c r="K1059" s="65"/>
      <c r="L1059" s="65"/>
      <c r="M1059" s="65"/>
      <c r="N1059" s="65"/>
      <c r="O1059" s="65"/>
      <c r="P1059" s="65"/>
    </row>
    <row r="1060" spans="3:16" x14ac:dyDescent="0.25">
      <c r="C1060" s="65"/>
      <c r="D1060" s="65"/>
      <c r="E1060" s="65"/>
      <c r="F1060" s="65"/>
      <c r="G1060" s="65"/>
      <c r="H1060" s="65"/>
      <c r="I1060" s="65"/>
      <c r="J1060" s="65"/>
      <c r="K1060" s="65"/>
      <c r="L1060" s="65"/>
      <c r="M1060" s="65"/>
      <c r="N1060" s="65"/>
      <c r="O1060" s="65"/>
      <c r="P1060" s="65"/>
    </row>
    <row r="1061" spans="3:16" x14ac:dyDescent="0.25">
      <c r="C1061" s="65"/>
      <c r="D1061" s="65"/>
      <c r="E1061" s="65"/>
      <c r="F1061" s="65"/>
      <c r="G1061" s="65"/>
      <c r="H1061" s="65"/>
      <c r="I1061" s="65"/>
      <c r="J1061" s="65"/>
      <c r="K1061" s="65"/>
      <c r="L1061" s="65"/>
      <c r="M1061" s="65"/>
      <c r="N1061" s="65"/>
      <c r="O1061" s="65"/>
      <c r="P1061" s="65"/>
    </row>
    <row r="1062" spans="3:16" x14ac:dyDescent="0.25">
      <c r="C1062" s="65"/>
      <c r="D1062" s="65"/>
      <c r="E1062" s="65"/>
      <c r="F1062" s="65"/>
      <c r="G1062" s="65"/>
      <c r="H1062" s="65"/>
      <c r="I1062" s="65"/>
      <c r="J1062" s="65"/>
      <c r="K1062" s="65"/>
      <c r="L1062" s="65"/>
      <c r="M1062" s="65"/>
      <c r="N1062" s="65"/>
      <c r="O1062" s="65"/>
      <c r="P1062" s="65"/>
    </row>
    <row r="1063" spans="3:16" x14ac:dyDescent="0.25">
      <c r="C1063" s="65"/>
      <c r="D1063" s="65"/>
      <c r="E1063" s="65"/>
      <c r="F1063" s="65"/>
      <c r="G1063" s="65"/>
      <c r="H1063" s="65"/>
      <c r="I1063" s="65"/>
      <c r="J1063" s="65"/>
      <c r="K1063" s="65"/>
      <c r="L1063" s="65"/>
      <c r="M1063" s="65"/>
      <c r="N1063" s="65"/>
      <c r="O1063" s="65"/>
      <c r="P1063" s="65"/>
    </row>
    <row r="1064" spans="3:16" x14ac:dyDescent="0.25">
      <c r="C1064" s="65"/>
      <c r="D1064" s="65"/>
      <c r="E1064" s="65"/>
      <c r="F1064" s="65"/>
      <c r="G1064" s="65"/>
      <c r="H1064" s="65"/>
      <c r="I1064" s="65"/>
      <c r="J1064" s="65"/>
      <c r="K1064" s="65"/>
      <c r="L1064" s="65"/>
      <c r="M1064" s="65"/>
      <c r="N1064" s="65"/>
      <c r="O1064" s="65"/>
      <c r="P1064" s="65"/>
    </row>
    <row r="1065" spans="3:16" x14ac:dyDescent="0.25">
      <c r="C1065" s="65"/>
      <c r="D1065" s="65"/>
      <c r="E1065" s="65"/>
      <c r="F1065" s="65"/>
      <c r="G1065" s="65"/>
      <c r="H1065" s="65"/>
      <c r="I1065" s="65"/>
      <c r="J1065" s="65"/>
      <c r="K1065" s="65"/>
      <c r="L1065" s="65"/>
      <c r="M1065" s="65"/>
      <c r="N1065" s="65"/>
      <c r="O1065" s="65"/>
      <c r="P1065" s="65"/>
    </row>
    <row r="1066" spans="3:16" x14ac:dyDescent="0.25">
      <c r="C1066" s="65"/>
      <c r="D1066" s="65"/>
      <c r="E1066" s="65"/>
      <c r="F1066" s="65"/>
      <c r="G1066" s="65"/>
      <c r="H1066" s="65"/>
      <c r="I1066" s="65"/>
      <c r="J1066" s="65"/>
      <c r="K1066" s="65"/>
      <c r="L1066" s="65"/>
      <c r="M1066" s="65"/>
      <c r="N1066" s="65"/>
      <c r="O1066" s="65"/>
      <c r="P1066" s="65"/>
    </row>
    <row r="1067" spans="3:16" x14ac:dyDescent="0.25">
      <c r="C1067" s="65"/>
      <c r="D1067" s="65"/>
      <c r="E1067" s="65"/>
      <c r="F1067" s="65"/>
      <c r="G1067" s="65"/>
      <c r="H1067" s="65"/>
      <c r="I1067" s="65"/>
      <c r="J1067" s="65"/>
      <c r="K1067" s="65"/>
      <c r="L1067" s="65"/>
      <c r="M1067" s="65"/>
      <c r="N1067" s="65"/>
      <c r="O1067" s="65"/>
      <c r="P1067" s="65"/>
    </row>
    <row r="1068" spans="3:16" x14ac:dyDescent="0.25">
      <c r="C1068" s="65"/>
      <c r="D1068" s="65"/>
      <c r="E1068" s="65"/>
      <c r="F1068" s="65"/>
      <c r="G1068" s="65"/>
      <c r="H1068" s="65"/>
      <c r="I1068" s="65"/>
      <c r="J1068" s="65"/>
      <c r="K1068" s="65"/>
      <c r="L1068" s="65"/>
      <c r="M1068" s="65"/>
      <c r="N1068" s="65"/>
      <c r="O1068" s="65"/>
      <c r="P1068" s="65"/>
    </row>
    <row r="1069" spans="3:16" x14ac:dyDescent="0.25">
      <c r="C1069" s="65"/>
      <c r="D1069" s="65"/>
      <c r="E1069" s="65"/>
      <c r="F1069" s="65"/>
      <c r="G1069" s="65"/>
      <c r="H1069" s="65"/>
      <c r="I1069" s="65"/>
      <c r="J1069" s="65"/>
      <c r="K1069" s="65"/>
      <c r="L1069" s="65"/>
      <c r="M1069" s="65"/>
      <c r="N1069" s="65"/>
      <c r="O1069" s="65"/>
      <c r="P1069" s="65"/>
    </row>
    <row r="1070" spans="3:16" x14ac:dyDescent="0.25">
      <c r="C1070" s="65"/>
      <c r="D1070" s="65"/>
      <c r="E1070" s="65"/>
      <c r="F1070" s="65"/>
      <c r="G1070" s="65"/>
      <c r="H1070" s="65"/>
      <c r="I1070" s="65"/>
      <c r="J1070" s="65"/>
      <c r="K1070" s="65"/>
      <c r="L1070" s="65"/>
      <c r="M1070" s="65"/>
      <c r="N1070" s="65"/>
      <c r="O1070" s="65"/>
      <c r="P1070" s="65"/>
    </row>
    <row r="1071" spans="3:16" x14ac:dyDescent="0.25">
      <c r="C1071" s="65"/>
      <c r="D1071" s="65"/>
      <c r="E1071" s="65"/>
      <c r="F1071" s="65"/>
      <c r="G1071" s="65"/>
      <c r="H1071" s="65"/>
      <c r="I1071" s="65"/>
      <c r="J1071" s="65"/>
      <c r="K1071" s="65"/>
      <c r="L1071" s="65"/>
      <c r="M1071" s="65"/>
      <c r="N1071" s="65"/>
      <c r="O1071" s="65"/>
      <c r="P1071" s="65"/>
    </row>
    <row r="1072" spans="3:16" x14ac:dyDescent="0.25">
      <c r="C1072" s="65"/>
      <c r="D1072" s="65"/>
      <c r="E1072" s="65"/>
      <c r="F1072" s="65"/>
      <c r="G1072" s="65"/>
      <c r="H1072" s="65"/>
      <c r="I1072" s="65"/>
      <c r="J1072" s="65"/>
      <c r="K1072" s="65"/>
      <c r="L1072" s="65"/>
      <c r="M1072" s="65"/>
      <c r="N1072" s="65"/>
      <c r="O1072" s="65"/>
      <c r="P1072" s="65"/>
    </row>
    <row r="1073" spans="3:16" x14ac:dyDescent="0.25">
      <c r="C1073" s="65"/>
      <c r="D1073" s="65"/>
      <c r="E1073" s="65"/>
      <c r="F1073" s="65"/>
      <c r="G1073" s="65"/>
      <c r="H1073" s="65"/>
      <c r="I1073" s="65"/>
      <c r="J1073" s="65"/>
      <c r="K1073" s="65"/>
      <c r="L1073" s="65"/>
      <c r="M1073" s="65"/>
      <c r="N1073" s="65"/>
      <c r="O1073" s="65"/>
      <c r="P1073" s="65"/>
    </row>
    <row r="1074" spans="3:16" x14ac:dyDescent="0.25">
      <c r="C1074" s="65"/>
      <c r="D1074" s="65"/>
      <c r="E1074" s="65"/>
      <c r="F1074" s="65"/>
      <c r="G1074" s="65"/>
      <c r="H1074" s="65"/>
      <c r="I1074" s="65"/>
      <c r="J1074" s="65"/>
      <c r="K1074" s="65"/>
      <c r="L1074" s="65"/>
      <c r="M1074" s="65"/>
      <c r="N1074" s="65"/>
      <c r="O1074" s="65"/>
      <c r="P1074" s="65"/>
    </row>
    <row r="1075" spans="3:16" x14ac:dyDescent="0.25">
      <c r="C1075" s="65"/>
      <c r="D1075" s="65"/>
      <c r="E1075" s="65"/>
      <c r="F1075" s="65"/>
      <c r="G1075" s="65"/>
      <c r="H1075" s="65"/>
      <c r="I1075" s="65"/>
      <c r="J1075" s="65"/>
      <c r="K1075" s="65"/>
      <c r="L1075" s="65"/>
      <c r="M1075" s="65"/>
      <c r="N1075" s="65"/>
      <c r="O1075" s="65"/>
      <c r="P1075" s="65"/>
    </row>
    <row r="1076" spans="3:16" x14ac:dyDescent="0.25">
      <c r="C1076" s="65"/>
      <c r="D1076" s="65"/>
      <c r="E1076" s="65"/>
      <c r="F1076" s="65"/>
      <c r="G1076" s="65"/>
      <c r="H1076" s="65"/>
      <c r="I1076" s="65"/>
      <c r="J1076" s="65"/>
      <c r="K1076" s="65"/>
      <c r="L1076" s="65"/>
      <c r="M1076" s="65"/>
      <c r="N1076" s="65"/>
      <c r="O1076" s="65"/>
      <c r="P1076" s="65"/>
    </row>
    <row r="1077" spans="3:16" x14ac:dyDescent="0.25">
      <c r="C1077" s="65"/>
      <c r="D1077" s="65"/>
      <c r="E1077" s="65"/>
      <c r="F1077" s="65"/>
      <c r="G1077" s="65"/>
      <c r="H1077" s="65"/>
      <c r="I1077" s="65"/>
      <c r="J1077" s="65"/>
      <c r="K1077" s="65"/>
      <c r="L1077" s="65"/>
      <c r="M1077" s="65"/>
      <c r="N1077" s="65"/>
      <c r="O1077" s="65"/>
      <c r="P1077" s="65"/>
    </row>
    <row r="1078" spans="3:16" x14ac:dyDescent="0.25">
      <c r="C1078" s="65"/>
      <c r="D1078" s="65"/>
      <c r="E1078" s="65"/>
      <c r="F1078" s="65"/>
      <c r="G1078" s="65"/>
      <c r="H1078" s="65"/>
      <c r="I1078" s="65"/>
      <c r="J1078" s="65"/>
      <c r="K1078" s="65"/>
      <c r="L1078" s="65"/>
      <c r="M1078" s="65"/>
      <c r="N1078" s="65"/>
      <c r="O1078" s="65"/>
      <c r="P1078" s="65"/>
    </row>
    <row r="1079" spans="3:16" x14ac:dyDescent="0.25">
      <c r="C1079" s="65"/>
      <c r="D1079" s="65"/>
      <c r="E1079" s="65"/>
      <c r="F1079" s="65"/>
      <c r="G1079" s="65"/>
      <c r="H1079" s="65"/>
      <c r="I1079" s="65"/>
      <c r="J1079" s="65"/>
      <c r="K1079" s="65"/>
      <c r="L1079" s="65"/>
      <c r="M1079" s="65"/>
      <c r="N1079" s="65"/>
      <c r="O1079" s="65"/>
      <c r="P1079" s="65"/>
    </row>
    <row r="1080" spans="3:16" x14ac:dyDescent="0.25">
      <c r="C1080" s="65"/>
      <c r="D1080" s="65"/>
      <c r="E1080" s="65"/>
      <c r="F1080" s="65"/>
      <c r="G1080" s="65"/>
      <c r="H1080" s="65"/>
      <c r="I1080" s="65"/>
      <c r="J1080" s="65"/>
      <c r="K1080" s="65"/>
      <c r="L1080" s="65"/>
      <c r="M1080" s="65"/>
      <c r="N1080" s="65"/>
      <c r="O1080" s="65"/>
      <c r="P1080" s="65"/>
    </row>
    <row r="1081" spans="3:16" x14ac:dyDescent="0.25">
      <c r="C1081" s="65"/>
      <c r="D1081" s="65"/>
      <c r="E1081" s="65"/>
      <c r="F1081" s="65"/>
      <c r="G1081" s="65"/>
      <c r="H1081" s="65"/>
      <c r="I1081" s="65"/>
      <c r="J1081" s="65"/>
      <c r="K1081" s="65"/>
      <c r="L1081" s="65"/>
      <c r="M1081" s="65"/>
      <c r="N1081" s="65"/>
      <c r="O1081" s="65"/>
      <c r="P1081" s="65"/>
    </row>
    <row r="1082" spans="3:16" x14ac:dyDescent="0.25">
      <c r="C1082" s="65"/>
      <c r="D1082" s="65"/>
      <c r="E1082" s="65"/>
      <c r="F1082" s="65"/>
      <c r="G1082" s="65"/>
      <c r="H1082" s="65"/>
      <c r="I1082" s="65"/>
      <c r="J1082" s="65"/>
      <c r="K1082" s="65"/>
      <c r="L1082" s="65"/>
      <c r="M1082" s="65"/>
      <c r="N1082" s="65"/>
      <c r="O1082" s="65"/>
      <c r="P1082" s="65"/>
    </row>
    <row r="1083" spans="3:16" x14ac:dyDescent="0.25">
      <c r="C1083" s="65"/>
      <c r="D1083" s="65"/>
      <c r="E1083" s="65"/>
      <c r="F1083" s="65"/>
      <c r="G1083" s="65"/>
      <c r="H1083" s="65"/>
      <c r="I1083" s="65"/>
      <c r="J1083" s="65"/>
      <c r="K1083" s="65"/>
      <c r="L1083" s="65"/>
      <c r="M1083" s="65"/>
      <c r="N1083" s="65"/>
      <c r="O1083" s="65"/>
      <c r="P1083" s="65"/>
    </row>
    <row r="1084" spans="3:16" x14ac:dyDescent="0.25">
      <c r="C1084" s="65"/>
      <c r="D1084" s="65"/>
      <c r="E1084" s="65"/>
      <c r="F1084" s="65"/>
      <c r="G1084" s="65"/>
      <c r="H1084" s="65"/>
      <c r="I1084" s="65"/>
      <c r="J1084" s="65"/>
      <c r="K1084" s="65"/>
      <c r="L1084" s="65"/>
      <c r="M1084" s="65"/>
      <c r="N1084" s="65"/>
      <c r="O1084" s="65"/>
      <c r="P1084" s="65"/>
    </row>
    <row r="1085" spans="3:16" x14ac:dyDescent="0.25">
      <c r="C1085" s="65"/>
      <c r="D1085" s="65"/>
      <c r="E1085" s="65"/>
      <c r="F1085" s="65"/>
      <c r="G1085" s="65"/>
      <c r="H1085" s="65"/>
      <c r="I1085" s="65"/>
      <c r="J1085" s="65"/>
      <c r="K1085" s="65"/>
      <c r="L1085" s="65"/>
      <c r="M1085" s="65"/>
      <c r="N1085" s="65"/>
      <c r="O1085" s="65"/>
      <c r="P1085" s="65"/>
    </row>
    <row r="1086" spans="3:16" x14ac:dyDescent="0.25">
      <c r="C1086" s="65"/>
      <c r="D1086" s="65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</row>
    <row r="1087" spans="3:16" x14ac:dyDescent="0.25">
      <c r="C1087" s="65"/>
      <c r="D1087" s="65"/>
      <c r="E1087" s="65"/>
      <c r="F1087" s="65"/>
      <c r="G1087" s="65"/>
      <c r="H1087" s="65"/>
      <c r="I1087" s="65"/>
      <c r="J1087" s="65"/>
      <c r="K1087" s="65"/>
      <c r="L1087" s="65"/>
      <c r="M1087" s="65"/>
      <c r="N1087" s="65"/>
      <c r="O1087" s="65"/>
      <c r="P1087" s="65"/>
    </row>
    <row r="1088" spans="3:16" x14ac:dyDescent="0.25">
      <c r="C1088" s="65"/>
      <c r="D1088" s="65"/>
      <c r="E1088" s="65"/>
      <c r="F1088" s="65"/>
      <c r="G1088" s="65"/>
      <c r="H1088" s="65"/>
      <c r="I1088" s="65"/>
      <c r="J1088" s="65"/>
      <c r="K1088" s="65"/>
      <c r="L1088" s="65"/>
      <c r="M1088" s="65"/>
      <c r="N1088" s="65"/>
      <c r="O1088" s="65"/>
      <c r="P1088" s="65"/>
    </row>
    <row r="1089" spans="3:16" x14ac:dyDescent="0.25">
      <c r="C1089" s="65"/>
      <c r="D1089" s="65"/>
      <c r="E1089" s="65"/>
      <c r="F1089" s="65"/>
      <c r="G1089" s="65"/>
      <c r="H1089" s="65"/>
      <c r="I1089" s="65"/>
      <c r="J1089" s="65"/>
      <c r="K1089" s="65"/>
      <c r="L1089" s="65"/>
      <c r="M1089" s="65"/>
      <c r="N1089" s="65"/>
      <c r="O1089" s="65"/>
      <c r="P1089" s="65"/>
    </row>
    <row r="1090" spans="3:16" x14ac:dyDescent="0.25">
      <c r="C1090" s="65"/>
      <c r="D1090" s="65"/>
      <c r="E1090" s="65"/>
      <c r="F1090" s="65"/>
      <c r="G1090" s="65"/>
      <c r="H1090" s="65"/>
      <c r="I1090" s="65"/>
      <c r="J1090" s="65"/>
      <c r="K1090" s="65"/>
      <c r="L1090" s="65"/>
      <c r="M1090" s="65"/>
      <c r="N1090" s="65"/>
      <c r="O1090" s="65"/>
      <c r="P1090" s="65"/>
    </row>
    <row r="1091" spans="3:16" x14ac:dyDescent="0.25">
      <c r="C1091" s="65"/>
      <c r="D1091" s="65"/>
      <c r="E1091" s="65"/>
      <c r="F1091" s="65"/>
      <c r="G1091" s="65"/>
      <c r="H1091" s="65"/>
      <c r="I1091" s="65"/>
      <c r="J1091" s="65"/>
      <c r="K1091" s="65"/>
      <c r="L1091" s="65"/>
      <c r="M1091" s="65"/>
      <c r="N1091" s="65"/>
      <c r="O1091" s="65"/>
      <c r="P1091" s="65"/>
    </row>
    <row r="1092" spans="3:16" x14ac:dyDescent="0.25">
      <c r="C1092" s="65"/>
      <c r="D1092" s="65"/>
      <c r="E1092" s="65"/>
      <c r="F1092" s="65"/>
      <c r="G1092" s="65"/>
      <c r="H1092" s="65"/>
      <c r="I1092" s="65"/>
      <c r="J1092" s="65"/>
      <c r="K1092" s="65"/>
      <c r="L1092" s="65"/>
      <c r="M1092" s="65"/>
      <c r="N1092" s="65"/>
      <c r="O1092" s="65"/>
      <c r="P1092" s="65"/>
    </row>
    <row r="1093" spans="3:16" x14ac:dyDescent="0.25">
      <c r="C1093" s="65"/>
      <c r="D1093" s="65"/>
      <c r="E1093" s="65"/>
      <c r="F1093" s="65"/>
      <c r="G1093" s="65"/>
      <c r="H1093" s="65"/>
      <c r="I1093" s="65"/>
      <c r="J1093" s="65"/>
      <c r="K1093" s="65"/>
      <c r="L1093" s="65"/>
      <c r="M1093" s="65"/>
      <c r="N1093" s="65"/>
      <c r="O1093" s="65"/>
      <c r="P1093" s="65"/>
    </row>
    <row r="1094" spans="3:16" x14ac:dyDescent="0.25">
      <c r="C1094" s="65"/>
      <c r="D1094" s="65"/>
      <c r="E1094" s="65"/>
      <c r="F1094" s="65"/>
      <c r="G1094" s="65"/>
      <c r="H1094" s="65"/>
      <c r="I1094" s="65"/>
      <c r="J1094" s="65"/>
      <c r="K1094" s="65"/>
      <c r="L1094" s="65"/>
      <c r="M1094" s="65"/>
      <c r="N1094" s="65"/>
      <c r="O1094" s="65"/>
      <c r="P1094" s="65"/>
    </row>
    <row r="1095" spans="3:16" x14ac:dyDescent="0.25">
      <c r="C1095" s="65"/>
      <c r="D1095" s="65"/>
      <c r="E1095" s="65"/>
      <c r="F1095" s="65"/>
      <c r="G1095" s="65"/>
      <c r="H1095" s="65"/>
      <c r="I1095" s="65"/>
      <c r="J1095" s="65"/>
      <c r="K1095" s="65"/>
      <c r="L1095" s="65"/>
      <c r="M1095" s="65"/>
      <c r="N1095" s="65"/>
      <c r="O1095" s="65"/>
      <c r="P1095" s="65"/>
    </row>
    <row r="1096" spans="3:16" x14ac:dyDescent="0.25">
      <c r="C1096" s="65"/>
      <c r="D1096" s="65"/>
      <c r="E1096" s="65"/>
      <c r="F1096" s="65"/>
      <c r="G1096" s="65"/>
      <c r="H1096" s="65"/>
      <c r="I1096" s="65"/>
      <c r="J1096" s="65"/>
      <c r="K1096" s="65"/>
      <c r="L1096" s="65"/>
      <c r="M1096" s="65"/>
      <c r="N1096" s="65"/>
      <c r="O1096" s="65"/>
      <c r="P1096" s="65"/>
    </row>
    <row r="1097" spans="3:16" x14ac:dyDescent="0.25">
      <c r="C1097" s="65"/>
      <c r="D1097" s="65"/>
      <c r="E1097" s="65"/>
      <c r="F1097" s="65"/>
      <c r="G1097" s="65"/>
      <c r="H1097" s="65"/>
      <c r="I1097" s="65"/>
      <c r="J1097" s="65"/>
      <c r="K1097" s="65"/>
      <c r="L1097" s="65"/>
      <c r="M1097" s="65"/>
      <c r="N1097" s="65"/>
      <c r="O1097" s="65"/>
      <c r="P1097" s="65"/>
    </row>
    <row r="1098" spans="3:16" x14ac:dyDescent="0.25">
      <c r="C1098" s="65"/>
      <c r="D1098" s="65"/>
      <c r="E1098" s="65"/>
      <c r="F1098" s="65"/>
      <c r="G1098" s="65"/>
      <c r="H1098" s="65"/>
      <c r="I1098" s="65"/>
      <c r="J1098" s="65"/>
      <c r="K1098" s="65"/>
      <c r="L1098" s="65"/>
      <c r="M1098" s="65"/>
      <c r="N1098" s="65"/>
      <c r="O1098" s="65"/>
      <c r="P1098" s="65"/>
    </row>
    <row r="1099" spans="3:16" x14ac:dyDescent="0.25">
      <c r="C1099" s="65"/>
      <c r="D1099" s="65"/>
      <c r="E1099" s="65"/>
      <c r="F1099" s="65"/>
      <c r="G1099" s="65"/>
      <c r="H1099" s="65"/>
      <c r="I1099" s="65"/>
      <c r="J1099" s="65"/>
      <c r="K1099" s="65"/>
      <c r="L1099" s="65"/>
      <c r="M1099" s="65"/>
      <c r="N1099" s="65"/>
      <c r="O1099" s="65"/>
      <c r="P1099" s="65"/>
    </row>
    <row r="1100" spans="3:16" x14ac:dyDescent="0.25">
      <c r="C1100" s="65"/>
      <c r="D1100" s="65"/>
      <c r="E1100" s="65"/>
      <c r="F1100" s="65"/>
      <c r="G1100" s="65"/>
      <c r="H1100" s="65"/>
      <c r="I1100" s="65"/>
      <c r="J1100" s="65"/>
      <c r="K1100" s="65"/>
      <c r="L1100" s="65"/>
      <c r="M1100" s="65"/>
      <c r="N1100" s="65"/>
      <c r="O1100" s="65"/>
      <c r="P1100" s="65"/>
    </row>
    <row r="1101" spans="3:16" x14ac:dyDescent="0.25">
      <c r="C1101" s="65"/>
      <c r="D1101" s="65"/>
      <c r="E1101" s="65"/>
      <c r="F1101" s="65"/>
      <c r="G1101" s="65"/>
      <c r="H1101" s="65"/>
      <c r="I1101" s="65"/>
      <c r="J1101" s="65"/>
      <c r="K1101" s="65"/>
      <c r="L1101" s="65"/>
      <c r="M1101" s="65"/>
      <c r="N1101" s="65"/>
      <c r="O1101" s="65"/>
      <c r="P1101" s="65"/>
    </row>
    <row r="1102" spans="3:16" x14ac:dyDescent="0.25">
      <c r="C1102" s="65"/>
      <c r="D1102" s="65"/>
      <c r="E1102" s="65"/>
      <c r="F1102" s="65"/>
      <c r="G1102" s="65"/>
      <c r="H1102" s="65"/>
      <c r="I1102" s="65"/>
      <c r="J1102" s="65"/>
      <c r="K1102" s="65"/>
      <c r="L1102" s="65"/>
      <c r="M1102" s="65"/>
      <c r="N1102" s="65"/>
      <c r="O1102" s="65"/>
      <c r="P1102" s="65"/>
    </row>
    <row r="1103" spans="3:16" x14ac:dyDescent="0.25">
      <c r="C1103" s="65"/>
      <c r="D1103" s="65"/>
      <c r="E1103" s="65"/>
      <c r="F1103" s="65"/>
      <c r="G1103" s="65"/>
      <c r="H1103" s="65"/>
      <c r="I1103" s="65"/>
      <c r="J1103" s="65"/>
      <c r="K1103" s="65"/>
      <c r="L1103" s="65"/>
      <c r="M1103" s="65"/>
      <c r="N1103" s="65"/>
      <c r="O1103" s="65"/>
      <c r="P1103" s="65"/>
    </row>
    <row r="1104" spans="3:16" x14ac:dyDescent="0.25">
      <c r="C1104" s="65"/>
      <c r="D1104" s="65"/>
      <c r="E1104" s="65"/>
      <c r="F1104" s="65"/>
      <c r="G1104" s="65"/>
      <c r="H1104" s="65"/>
      <c r="I1104" s="65"/>
      <c r="J1104" s="65"/>
      <c r="K1104" s="65"/>
      <c r="L1104" s="65"/>
      <c r="M1104" s="65"/>
      <c r="N1104" s="65"/>
      <c r="O1104" s="65"/>
      <c r="P1104" s="65"/>
    </row>
    <row r="1105" spans="3:16" x14ac:dyDescent="0.25">
      <c r="C1105" s="65"/>
      <c r="D1105" s="65"/>
      <c r="E1105" s="65"/>
      <c r="F1105" s="65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</row>
    <row r="1106" spans="3:16" x14ac:dyDescent="0.25">
      <c r="C1106" s="65"/>
      <c r="D1106" s="65"/>
      <c r="E1106" s="65"/>
      <c r="F1106" s="65"/>
      <c r="G1106" s="65"/>
      <c r="H1106" s="65"/>
      <c r="I1106" s="65"/>
      <c r="J1106" s="65"/>
      <c r="K1106" s="65"/>
      <c r="L1106" s="65"/>
      <c r="M1106" s="65"/>
      <c r="N1106" s="65"/>
      <c r="O1106" s="65"/>
      <c r="P1106" s="65"/>
    </row>
    <row r="1107" spans="3:16" x14ac:dyDescent="0.25">
      <c r="C1107" s="65"/>
      <c r="D1107" s="65"/>
      <c r="E1107" s="65"/>
      <c r="F1107" s="65"/>
      <c r="G1107" s="65"/>
      <c r="H1107" s="65"/>
      <c r="I1107" s="65"/>
      <c r="J1107" s="65"/>
      <c r="K1107" s="65"/>
      <c r="L1107" s="65"/>
      <c r="M1107" s="65"/>
      <c r="N1107" s="65"/>
      <c r="O1107" s="65"/>
      <c r="P1107" s="65"/>
    </row>
    <row r="1108" spans="3:16" x14ac:dyDescent="0.25">
      <c r="C1108" s="65"/>
      <c r="D1108" s="65"/>
      <c r="E1108" s="65"/>
      <c r="F1108" s="65"/>
      <c r="G1108" s="65"/>
      <c r="H1108" s="65"/>
      <c r="I1108" s="65"/>
      <c r="J1108" s="65"/>
      <c r="K1108" s="65"/>
      <c r="L1108" s="65"/>
      <c r="M1108" s="65"/>
      <c r="N1108" s="65"/>
      <c r="O1108" s="65"/>
      <c r="P1108" s="65"/>
    </row>
    <row r="1109" spans="3:16" x14ac:dyDescent="0.25">
      <c r="C1109" s="65"/>
      <c r="D1109" s="65"/>
      <c r="E1109" s="65"/>
      <c r="F1109" s="65"/>
      <c r="G1109" s="65"/>
      <c r="H1109" s="65"/>
      <c r="I1109" s="65"/>
      <c r="J1109" s="65"/>
      <c r="K1109" s="65"/>
      <c r="L1109" s="65"/>
      <c r="M1109" s="65"/>
      <c r="N1109" s="65"/>
      <c r="O1109" s="65"/>
      <c r="P1109" s="65"/>
    </row>
    <row r="1110" spans="3:16" x14ac:dyDescent="0.25">
      <c r="C1110" s="65"/>
      <c r="D1110" s="65"/>
      <c r="E1110" s="65"/>
      <c r="F1110" s="65"/>
      <c r="G1110" s="65"/>
      <c r="H1110" s="65"/>
      <c r="I1110" s="65"/>
      <c r="J1110" s="65"/>
      <c r="K1110" s="65"/>
      <c r="L1110" s="65"/>
      <c r="M1110" s="65"/>
      <c r="N1110" s="65"/>
      <c r="O1110" s="65"/>
      <c r="P1110" s="65"/>
    </row>
    <row r="1111" spans="3:16" x14ac:dyDescent="0.25">
      <c r="C1111" s="65"/>
      <c r="D1111" s="65"/>
      <c r="E1111" s="65"/>
      <c r="F1111" s="65"/>
      <c r="G1111" s="65"/>
      <c r="H1111" s="65"/>
      <c r="I1111" s="65"/>
      <c r="J1111" s="65"/>
      <c r="K1111" s="65"/>
      <c r="L1111" s="65"/>
      <c r="M1111" s="65"/>
      <c r="N1111" s="65"/>
      <c r="O1111" s="65"/>
      <c r="P1111" s="65"/>
    </row>
    <row r="1112" spans="3:16" x14ac:dyDescent="0.25">
      <c r="C1112" s="65"/>
      <c r="D1112" s="65"/>
      <c r="E1112" s="65"/>
      <c r="F1112" s="65"/>
      <c r="G1112" s="65"/>
      <c r="H1112" s="65"/>
      <c r="I1112" s="65"/>
      <c r="J1112" s="65"/>
      <c r="K1112" s="65"/>
      <c r="L1112" s="65"/>
      <c r="M1112" s="65"/>
      <c r="N1112" s="65"/>
      <c r="O1112" s="65"/>
      <c r="P1112" s="65"/>
    </row>
    <row r="1113" spans="3:16" x14ac:dyDescent="0.25">
      <c r="C1113" s="65"/>
      <c r="D1113" s="65"/>
      <c r="E1113" s="65"/>
      <c r="F1113" s="65"/>
      <c r="G1113" s="65"/>
      <c r="H1113" s="65"/>
      <c r="I1113" s="65"/>
      <c r="J1113" s="65"/>
      <c r="K1113" s="65"/>
      <c r="L1113" s="65"/>
      <c r="M1113" s="65"/>
      <c r="N1113" s="65"/>
      <c r="O1113" s="65"/>
      <c r="P1113" s="65"/>
    </row>
    <row r="1114" spans="3:16" x14ac:dyDescent="0.25">
      <c r="C1114" s="65"/>
      <c r="D1114" s="65"/>
      <c r="E1114" s="65"/>
      <c r="F1114" s="65"/>
      <c r="G1114" s="65"/>
      <c r="H1114" s="65"/>
      <c r="I1114" s="65"/>
      <c r="J1114" s="65"/>
      <c r="K1114" s="65"/>
      <c r="L1114" s="65"/>
      <c r="M1114" s="65"/>
      <c r="N1114" s="65"/>
      <c r="O1114" s="65"/>
      <c r="P1114" s="65"/>
    </row>
    <row r="1115" spans="3:16" x14ac:dyDescent="0.25">
      <c r="C1115" s="65"/>
      <c r="D1115" s="65"/>
      <c r="E1115" s="65"/>
      <c r="F1115" s="65"/>
      <c r="G1115" s="65"/>
      <c r="H1115" s="65"/>
      <c r="I1115" s="65"/>
      <c r="J1115" s="65"/>
      <c r="K1115" s="65"/>
      <c r="L1115" s="65"/>
      <c r="M1115" s="65"/>
      <c r="N1115" s="65"/>
      <c r="O1115" s="65"/>
      <c r="P1115" s="65"/>
    </row>
    <row r="1116" spans="3:16" x14ac:dyDescent="0.25">
      <c r="C1116" s="65"/>
      <c r="D1116" s="65"/>
      <c r="E1116" s="65"/>
      <c r="F1116" s="65"/>
      <c r="G1116" s="65"/>
      <c r="H1116" s="65"/>
      <c r="I1116" s="65"/>
      <c r="J1116" s="65"/>
      <c r="K1116" s="65"/>
      <c r="L1116" s="65"/>
      <c r="M1116" s="65"/>
      <c r="N1116" s="65"/>
      <c r="O1116" s="65"/>
      <c r="P1116" s="65"/>
    </row>
    <row r="1117" spans="3:16" x14ac:dyDescent="0.25">
      <c r="C1117" s="65"/>
      <c r="D1117" s="65"/>
      <c r="E1117" s="65"/>
      <c r="F1117" s="65"/>
      <c r="G1117" s="65"/>
      <c r="H1117" s="65"/>
      <c r="I1117" s="65"/>
      <c r="J1117" s="65"/>
      <c r="K1117" s="65"/>
      <c r="L1117" s="65"/>
      <c r="M1117" s="65"/>
      <c r="N1117" s="65"/>
      <c r="O1117" s="65"/>
      <c r="P1117" s="65"/>
    </row>
    <row r="1118" spans="3:16" x14ac:dyDescent="0.25">
      <c r="C1118" s="65"/>
      <c r="D1118" s="65"/>
      <c r="E1118" s="65"/>
      <c r="F1118" s="65"/>
      <c r="G1118" s="65"/>
      <c r="H1118" s="65"/>
      <c r="I1118" s="65"/>
      <c r="J1118" s="65"/>
      <c r="K1118" s="65"/>
      <c r="L1118" s="65"/>
      <c r="M1118" s="65"/>
      <c r="N1118" s="65"/>
      <c r="O1118" s="65"/>
      <c r="P1118" s="65"/>
    </row>
    <row r="1119" spans="3:16" x14ac:dyDescent="0.25">
      <c r="C1119" s="65"/>
      <c r="D1119" s="65"/>
      <c r="E1119" s="65"/>
      <c r="F1119" s="65"/>
      <c r="G1119" s="65"/>
      <c r="H1119" s="65"/>
      <c r="I1119" s="65"/>
      <c r="J1119" s="65"/>
      <c r="K1119" s="65"/>
      <c r="L1119" s="65"/>
      <c r="M1119" s="65"/>
      <c r="N1119" s="65"/>
      <c r="O1119" s="65"/>
      <c r="P1119" s="65"/>
    </row>
    <row r="1120" spans="3:16" x14ac:dyDescent="0.25">
      <c r="C1120" s="65"/>
      <c r="D1120" s="65"/>
      <c r="E1120" s="65"/>
      <c r="F1120" s="65"/>
      <c r="G1120" s="65"/>
      <c r="H1120" s="65"/>
      <c r="I1120" s="65"/>
      <c r="J1120" s="65"/>
      <c r="K1120" s="65"/>
      <c r="L1120" s="65"/>
      <c r="M1120" s="65"/>
      <c r="N1120" s="65"/>
      <c r="O1120" s="65"/>
      <c r="P1120" s="65"/>
    </row>
    <row r="1121" spans="3:16" x14ac:dyDescent="0.25">
      <c r="C1121" s="65"/>
      <c r="D1121" s="65"/>
      <c r="E1121" s="65"/>
      <c r="F1121" s="65"/>
      <c r="G1121" s="65"/>
      <c r="H1121" s="65"/>
      <c r="I1121" s="65"/>
      <c r="J1121" s="65"/>
      <c r="K1121" s="65"/>
      <c r="L1121" s="65"/>
      <c r="M1121" s="65"/>
      <c r="N1121" s="65"/>
      <c r="O1121" s="65"/>
      <c r="P1121" s="65"/>
    </row>
    <row r="1122" spans="3:16" x14ac:dyDescent="0.25">
      <c r="C1122" s="65"/>
      <c r="D1122" s="65"/>
      <c r="E1122" s="65"/>
      <c r="F1122" s="65"/>
      <c r="G1122" s="65"/>
      <c r="H1122" s="65"/>
      <c r="I1122" s="65"/>
      <c r="J1122" s="65"/>
      <c r="K1122" s="65"/>
      <c r="L1122" s="65"/>
      <c r="M1122" s="65"/>
      <c r="N1122" s="65"/>
      <c r="O1122" s="65"/>
      <c r="P1122" s="65"/>
    </row>
    <row r="1123" spans="3:16" x14ac:dyDescent="0.25">
      <c r="C1123" s="65"/>
      <c r="D1123" s="65"/>
      <c r="E1123" s="65"/>
      <c r="F1123" s="65"/>
      <c r="G1123" s="65"/>
      <c r="H1123" s="65"/>
      <c r="I1123" s="65"/>
      <c r="J1123" s="65"/>
      <c r="K1123" s="65"/>
      <c r="L1123" s="65"/>
      <c r="M1123" s="65"/>
      <c r="N1123" s="65"/>
      <c r="O1123" s="65"/>
      <c r="P1123" s="65"/>
    </row>
    <row r="1124" spans="3:16" x14ac:dyDescent="0.25">
      <c r="C1124" s="65"/>
      <c r="D1124" s="65"/>
      <c r="E1124" s="65"/>
      <c r="F1124" s="65"/>
      <c r="G1124" s="65"/>
      <c r="H1124" s="65"/>
      <c r="I1124" s="65"/>
      <c r="J1124" s="65"/>
      <c r="K1124" s="65"/>
      <c r="L1124" s="65"/>
      <c r="M1124" s="65"/>
      <c r="N1124" s="65"/>
      <c r="O1124" s="65"/>
      <c r="P1124" s="65"/>
    </row>
    <row r="1125" spans="3:16" x14ac:dyDescent="0.25">
      <c r="C1125" s="65"/>
      <c r="D1125" s="65"/>
      <c r="E1125" s="65"/>
      <c r="F1125" s="65"/>
      <c r="G1125" s="65"/>
      <c r="H1125" s="65"/>
      <c r="I1125" s="65"/>
      <c r="J1125" s="65"/>
      <c r="K1125" s="65"/>
      <c r="L1125" s="65"/>
      <c r="M1125" s="65"/>
      <c r="N1125" s="65"/>
      <c r="O1125" s="65"/>
      <c r="P1125" s="65"/>
    </row>
    <row r="1126" spans="3:16" x14ac:dyDescent="0.25">
      <c r="C1126" s="65"/>
      <c r="D1126" s="65"/>
      <c r="E1126" s="65"/>
      <c r="F1126" s="65"/>
      <c r="G1126" s="65"/>
      <c r="H1126" s="65"/>
      <c r="I1126" s="65"/>
      <c r="J1126" s="65"/>
      <c r="K1126" s="65"/>
      <c r="L1126" s="65"/>
      <c r="M1126" s="65"/>
      <c r="N1126" s="65"/>
      <c r="O1126" s="65"/>
      <c r="P1126" s="65"/>
    </row>
    <row r="1127" spans="3:16" x14ac:dyDescent="0.25">
      <c r="C1127" s="65"/>
      <c r="D1127" s="65"/>
      <c r="E1127" s="65"/>
      <c r="F1127" s="65"/>
      <c r="G1127" s="65"/>
      <c r="H1127" s="65"/>
      <c r="I1127" s="65"/>
      <c r="J1127" s="65"/>
      <c r="K1127" s="65"/>
      <c r="L1127" s="65"/>
      <c r="M1127" s="65"/>
      <c r="N1127" s="65"/>
      <c r="O1127" s="65"/>
      <c r="P1127" s="65"/>
    </row>
    <row r="1128" spans="3:16" x14ac:dyDescent="0.25">
      <c r="C1128" s="65"/>
      <c r="D1128" s="65"/>
      <c r="E1128" s="65"/>
      <c r="F1128" s="65"/>
      <c r="G1128" s="65"/>
      <c r="H1128" s="65"/>
      <c r="I1128" s="65"/>
      <c r="J1128" s="65"/>
      <c r="K1128" s="65"/>
      <c r="L1128" s="65"/>
      <c r="M1128" s="65"/>
      <c r="N1128" s="65"/>
      <c r="O1128" s="65"/>
      <c r="P1128" s="65"/>
    </row>
    <row r="1129" spans="3:16" x14ac:dyDescent="0.25">
      <c r="C1129" s="65"/>
      <c r="D1129" s="65"/>
      <c r="E1129" s="65"/>
      <c r="F1129" s="65"/>
      <c r="G1129" s="65"/>
      <c r="H1129" s="65"/>
      <c r="I1129" s="65"/>
      <c r="J1129" s="65"/>
      <c r="K1129" s="65"/>
      <c r="L1129" s="65"/>
      <c r="M1129" s="65"/>
      <c r="N1129" s="65"/>
      <c r="O1129" s="65"/>
      <c r="P1129" s="65"/>
    </row>
    <row r="1130" spans="3:16" x14ac:dyDescent="0.25">
      <c r="C1130" s="65"/>
      <c r="D1130" s="65"/>
      <c r="E1130" s="65"/>
      <c r="F1130" s="65"/>
      <c r="G1130" s="65"/>
      <c r="H1130" s="65"/>
      <c r="I1130" s="65"/>
      <c r="J1130" s="65"/>
      <c r="K1130" s="65"/>
      <c r="L1130" s="65"/>
      <c r="M1130" s="65"/>
      <c r="N1130" s="65"/>
      <c r="O1130" s="65"/>
      <c r="P1130" s="65"/>
    </row>
    <row r="1131" spans="3:16" x14ac:dyDescent="0.25">
      <c r="C1131" s="65"/>
      <c r="D1131" s="65"/>
      <c r="E1131" s="65"/>
      <c r="F1131" s="65"/>
      <c r="G1131" s="65"/>
      <c r="H1131" s="65"/>
      <c r="I1131" s="65"/>
      <c r="J1131" s="65"/>
      <c r="K1131" s="65"/>
      <c r="L1131" s="65"/>
      <c r="M1131" s="65"/>
      <c r="N1131" s="65"/>
      <c r="O1131" s="65"/>
      <c r="P1131" s="65"/>
    </row>
    <row r="1132" spans="3:16" x14ac:dyDescent="0.25">
      <c r="C1132" s="65"/>
      <c r="D1132" s="65"/>
      <c r="E1132" s="65"/>
      <c r="F1132" s="65"/>
      <c r="G1132" s="65"/>
      <c r="H1132" s="65"/>
      <c r="I1132" s="65"/>
      <c r="J1132" s="65"/>
      <c r="K1132" s="65"/>
      <c r="L1132" s="65"/>
      <c r="M1132" s="65"/>
      <c r="N1132" s="65"/>
      <c r="O1132" s="65"/>
      <c r="P1132" s="65"/>
    </row>
    <row r="1133" spans="3:16" x14ac:dyDescent="0.25">
      <c r="C1133" s="65"/>
      <c r="D1133" s="65"/>
      <c r="E1133" s="65"/>
      <c r="F1133" s="65"/>
      <c r="G1133" s="65"/>
      <c r="H1133" s="65"/>
      <c r="I1133" s="65"/>
      <c r="J1133" s="65"/>
      <c r="K1133" s="65"/>
      <c r="L1133" s="65"/>
      <c r="M1133" s="65"/>
      <c r="N1133" s="65"/>
      <c r="O1133" s="65"/>
      <c r="P1133" s="65"/>
    </row>
    <row r="1134" spans="3:16" x14ac:dyDescent="0.25">
      <c r="C1134" s="65"/>
      <c r="D1134" s="65"/>
      <c r="E1134" s="65"/>
      <c r="F1134" s="65"/>
      <c r="G1134" s="65"/>
      <c r="H1134" s="65"/>
      <c r="I1134" s="65"/>
      <c r="J1134" s="65"/>
      <c r="K1134" s="65"/>
      <c r="L1134" s="65"/>
      <c r="M1134" s="65"/>
      <c r="N1134" s="65"/>
      <c r="O1134" s="65"/>
      <c r="P1134" s="65"/>
    </row>
    <row r="1135" spans="3:16" x14ac:dyDescent="0.25">
      <c r="C1135" s="65"/>
      <c r="D1135" s="65"/>
      <c r="E1135" s="65"/>
      <c r="F1135" s="65"/>
      <c r="G1135" s="65"/>
      <c r="H1135" s="65"/>
      <c r="I1135" s="65"/>
      <c r="J1135" s="65"/>
      <c r="K1135" s="65"/>
      <c r="L1135" s="65"/>
      <c r="M1135" s="65"/>
      <c r="N1135" s="65"/>
      <c r="O1135" s="65"/>
      <c r="P1135" s="65"/>
    </row>
    <row r="1136" spans="3:16" x14ac:dyDescent="0.25">
      <c r="C1136" s="65"/>
      <c r="D1136" s="65"/>
      <c r="E1136" s="65"/>
      <c r="F1136" s="65"/>
      <c r="G1136" s="65"/>
      <c r="H1136" s="65"/>
      <c r="I1136" s="65"/>
      <c r="J1136" s="65"/>
      <c r="K1136" s="65"/>
      <c r="L1136" s="65"/>
      <c r="M1136" s="65"/>
      <c r="N1136" s="65"/>
      <c r="O1136" s="65"/>
      <c r="P1136" s="65"/>
    </row>
    <row r="1137" spans="3:16" x14ac:dyDescent="0.25">
      <c r="C1137" s="65"/>
      <c r="D1137" s="65"/>
      <c r="E1137" s="65"/>
      <c r="F1137" s="65"/>
      <c r="G1137" s="65"/>
      <c r="H1137" s="65"/>
      <c r="I1137" s="65"/>
      <c r="J1137" s="65"/>
      <c r="K1137" s="65"/>
      <c r="L1137" s="65"/>
      <c r="M1137" s="65"/>
      <c r="N1137" s="65"/>
      <c r="O1137" s="65"/>
      <c r="P1137" s="65"/>
    </row>
    <row r="1138" spans="3:16" x14ac:dyDescent="0.25">
      <c r="C1138" s="65"/>
      <c r="D1138" s="65"/>
      <c r="E1138" s="65"/>
      <c r="F1138" s="65"/>
      <c r="G1138" s="65"/>
      <c r="H1138" s="65"/>
      <c r="I1138" s="65"/>
      <c r="J1138" s="65"/>
      <c r="K1138" s="65"/>
      <c r="L1138" s="65"/>
      <c r="M1138" s="65"/>
      <c r="N1138" s="65"/>
      <c r="O1138" s="65"/>
      <c r="P1138" s="65"/>
    </row>
    <row r="1139" spans="3:16" x14ac:dyDescent="0.25">
      <c r="C1139" s="65"/>
      <c r="D1139" s="65"/>
      <c r="E1139" s="65"/>
      <c r="F1139" s="65"/>
      <c r="G1139" s="65"/>
      <c r="H1139" s="65"/>
      <c r="I1139" s="65"/>
      <c r="J1139" s="65"/>
      <c r="K1139" s="65"/>
      <c r="L1139" s="65"/>
      <c r="M1139" s="65"/>
      <c r="N1139" s="65"/>
      <c r="O1139" s="65"/>
      <c r="P1139" s="65"/>
    </row>
    <row r="1140" spans="3:16" x14ac:dyDescent="0.25">
      <c r="C1140" s="65"/>
      <c r="D1140" s="65"/>
      <c r="E1140" s="65"/>
      <c r="F1140" s="65"/>
      <c r="G1140" s="65"/>
      <c r="H1140" s="65"/>
      <c r="I1140" s="65"/>
      <c r="J1140" s="65"/>
      <c r="K1140" s="65"/>
      <c r="L1140" s="65"/>
      <c r="M1140" s="65"/>
      <c r="N1140" s="65"/>
      <c r="O1140" s="65"/>
      <c r="P1140" s="65"/>
    </row>
    <row r="1141" spans="3:16" x14ac:dyDescent="0.25">
      <c r="C1141" s="65"/>
      <c r="D1141" s="65"/>
      <c r="E1141" s="65"/>
      <c r="F1141" s="65"/>
      <c r="G1141" s="65"/>
      <c r="H1141" s="65"/>
      <c r="I1141" s="65"/>
      <c r="J1141" s="65"/>
      <c r="K1141" s="65"/>
      <c r="L1141" s="65"/>
      <c r="M1141" s="65"/>
      <c r="N1141" s="65"/>
      <c r="O1141" s="65"/>
      <c r="P1141" s="65"/>
    </row>
    <row r="1142" spans="3:16" x14ac:dyDescent="0.25">
      <c r="C1142" s="65"/>
      <c r="D1142" s="65"/>
      <c r="E1142" s="65"/>
      <c r="F1142" s="65"/>
      <c r="G1142" s="65"/>
      <c r="H1142" s="65"/>
      <c r="I1142" s="65"/>
      <c r="J1142" s="65"/>
      <c r="K1142" s="65"/>
      <c r="L1142" s="65"/>
      <c r="M1142" s="65"/>
      <c r="N1142" s="65"/>
      <c r="O1142" s="65"/>
      <c r="P1142" s="65"/>
    </row>
    <row r="1143" spans="3:16" x14ac:dyDescent="0.25">
      <c r="C1143" s="65"/>
      <c r="D1143" s="65"/>
      <c r="E1143" s="65"/>
      <c r="F1143" s="65"/>
      <c r="G1143" s="65"/>
      <c r="H1143" s="65"/>
      <c r="I1143" s="65"/>
      <c r="J1143" s="65"/>
      <c r="K1143" s="65"/>
      <c r="L1143" s="65"/>
      <c r="M1143" s="65"/>
      <c r="N1143" s="65"/>
      <c r="O1143" s="65"/>
      <c r="P1143" s="65"/>
    </row>
    <row r="1144" spans="3:16" x14ac:dyDescent="0.25">
      <c r="C1144" s="65"/>
      <c r="D1144" s="65"/>
      <c r="E1144" s="65"/>
      <c r="F1144" s="65"/>
      <c r="G1144" s="65"/>
      <c r="H1144" s="65"/>
      <c r="I1144" s="65"/>
      <c r="J1144" s="65"/>
      <c r="K1144" s="65"/>
      <c r="L1144" s="65"/>
      <c r="M1144" s="65"/>
      <c r="N1144" s="65"/>
      <c r="O1144" s="65"/>
      <c r="P1144" s="65"/>
    </row>
    <row r="1145" spans="3:16" x14ac:dyDescent="0.25">
      <c r="C1145" s="65"/>
      <c r="D1145" s="65"/>
      <c r="E1145" s="65"/>
      <c r="F1145" s="65"/>
      <c r="G1145" s="65"/>
      <c r="H1145" s="65"/>
      <c r="I1145" s="65"/>
      <c r="J1145" s="65"/>
      <c r="K1145" s="65"/>
      <c r="L1145" s="65"/>
      <c r="M1145" s="65"/>
      <c r="N1145" s="65"/>
      <c r="O1145" s="65"/>
      <c r="P1145" s="65"/>
    </row>
    <row r="1146" spans="3:16" x14ac:dyDescent="0.25">
      <c r="C1146" s="65"/>
      <c r="D1146" s="65"/>
      <c r="E1146" s="65"/>
      <c r="F1146" s="65"/>
      <c r="G1146" s="65"/>
      <c r="H1146" s="65"/>
      <c r="I1146" s="65"/>
      <c r="J1146" s="65"/>
      <c r="K1146" s="65"/>
      <c r="L1146" s="65"/>
      <c r="M1146" s="65"/>
      <c r="N1146" s="65"/>
      <c r="O1146" s="65"/>
      <c r="P1146" s="65"/>
    </row>
    <row r="1147" spans="3:16" x14ac:dyDescent="0.25">
      <c r="C1147" s="65"/>
      <c r="D1147" s="65"/>
      <c r="E1147" s="65"/>
      <c r="F1147" s="65"/>
      <c r="G1147" s="65"/>
      <c r="H1147" s="65"/>
      <c r="I1147" s="65"/>
      <c r="J1147" s="65"/>
      <c r="K1147" s="65"/>
      <c r="L1147" s="65"/>
      <c r="M1147" s="65"/>
      <c r="N1147" s="65"/>
      <c r="O1147" s="65"/>
      <c r="P1147" s="65"/>
    </row>
    <row r="1148" spans="3:16" x14ac:dyDescent="0.25">
      <c r="C1148" s="65"/>
      <c r="D1148" s="65"/>
      <c r="E1148" s="65"/>
      <c r="F1148" s="65"/>
      <c r="G1148" s="65"/>
      <c r="H1148" s="65"/>
      <c r="I1148" s="65"/>
      <c r="J1148" s="65"/>
      <c r="K1148" s="65"/>
      <c r="L1148" s="65"/>
      <c r="M1148" s="65"/>
      <c r="N1148" s="65"/>
      <c r="O1148" s="65"/>
      <c r="P1148" s="65"/>
    </row>
    <row r="1149" spans="3:16" x14ac:dyDescent="0.25">
      <c r="C1149" s="65"/>
      <c r="D1149" s="65"/>
      <c r="E1149" s="65"/>
      <c r="F1149" s="65"/>
      <c r="G1149" s="65"/>
      <c r="H1149" s="65"/>
      <c r="I1149" s="65"/>
      <c r="J1149" s="65"/>
      <c r="K1149" s="65"/>
      <c r="L1149" s="65"/>
      <c r="M1149" s="65"/>
      <c r="N1149" s="65"/>
      <c r="O1149" s="65"/>
      <c r="P1149" s="65"/>
    </row>
    <row r="1150" spans="3:16" x14ac:dyDescent="0.25">
      <c r="C1150" s="65"/>
      <c r="D1150" s="65"/>
      <c r="E1150" s="65"/>
      <c r="F1150" s="65"/>
      <c r="G1150" s="65"/>
      <c r="H1150" s="65"/>
      <c r="I1150" s="65"/>
      <c r="J1150" s="65"/>
      <c r="K1150" s="65"/>
      <c r="L1150" s="65"/>
      <c r="M1150" s="65"/>
      <c r="N1150" s="65"/>
      <c r="O1150" s="65"/>
      <c r="P1150" s="65"/>
    </row>
    <row r="1151" spans="3:16" x14ac:dyDescent="0.25">
      <c r="C1151" s="65"/>
      <c r="D1151" s="65"/>
      <c r="E1151" s="65"/>
      <c r="F1151" s="65"/>
      <c r="G1151" s="65"/>
      <c r="H1151" s="65"/>
      <c r="I1151" s="65"/>
      <c r="J1151" s="65"/>
      <c r="K1151" s="65"/>
      <c r="L1151" s="65"/>
      <c r="M1151" s="65"/>
      <c r="N1151" s="65"/>
      <c r="O1151" s="65"/>
      <c r="P1151" s="65"/>
    </row>
    <row r="1152" spans="3:16" x14ac:dyDescent="0.25">
      <c r="C1152" s="65"/>
      <c r="D1152" s="65"/>
      <c r="E1152" s="65"/>
      <c r="F1152" s="65"/>
      <c r="G1152" s="65"/>
      <c r="H1152" s="65"/>
      <c r="I1152" s="65"/>
      <c r="J1152" s="65"/>
      <c r="K1152" s="65"/>
      <c r="L1152" s="65"/>
      <c r="M1152" s="65"/>
      <c r="N1152" s="65"/>
      <c r="O1152" s="65"/>
      <c r="P1152" s="65"/>
    </row>
    <row r="1153" spans="3:16" x14ac:dyDescent="0.25">
      <c r="C1153" s="65"/>
      <c r="D1153" s="65"/>
      <c r="E1153" s="65"/>
      <c r="F1153" s="65"/>
      <c r="G1153" s="65"/>
      <c r="H1153" s="65"/>
      <c r="I1153" s="65"/>
      <c r="J1153" s="65"/>
      <c r="K1153" s="65"/>
      <c r="L1153" s="65"/>
      <c r="M1153" s="65"/>
      <c r="N1153" s="65"/>
      <c r="O1153" s="65"/>
      <c r="P1153" s="65"/>
    </row>
    <row r="1154" spans="3:16" x14ac:dyDescent="0.25">
      <c r="C1154" s="65"/>
      <c r="D1154" s="65"/>
      <c r="E1154" s="65"/>
      <c r="F1154" s="65"/>
      <c r="G1154" s="65"/>
      <c r="H1154" s="65"/>
      <c r="I1154" s="65"/>
      <c r="J1154" s="65"/>
      <c r="K1154" s="65"/>
      <c r="L1154" s="65"/>
      <c r="M1154" s="65"/>
      <c r="N1154" s="65"/>
      <c r="O1154" s="65"/>
      <c r="P1154" s="65"/>
    </row>
    <row r="1155" spans="3:16" x14ac:dyDescent="0.25">
      <c r="C1155" s="65"/>
      <c r="D1155" s="65"/>
      <c r="E1155" s="65"/>
      <c r="F1155" s="65"/>
      <c r="G1155" s="65"/>
      <c r="H1155" s="65"/>
      <c r="I1155" s="65"/>
      <c r="J1155" s="65"/>
      <c r="K1155" s="65"/>
      <c r="L1155" s="65"/>
      <c r="M1155" s="65"/>
      <c r="N1155" s="65"/>
      <c r="O1155" s="65"/>
      <c r="P1155" s="65"/>
    </row>
    <row r="1156" spans="3:16" x14ac:dyDescent="0.25">
      <c r="C1156" s="65"/>
      <c r="D1156" s="65"/>
      <c r="E1156" s="65"/>
      <c r="F1156" s="65"/>
      <c r="G1156" s="65"/>
      <c r="H1156" s="65"/>
      <c r="I1156" s="65"/>
      <c r="J1156" s="65"/>
      <c r="K1156" s="65"/>
      <c r="L1156" s="65"/>
      <c r="M1156" s="65"/>
      <c r="N1156" s="65"/>
      <c r="O1156" s="65"/>
      <c r="P1156" s="65"/>
    </row>
    <row r="1157" spans="3:16" x14ac:dyDescent="0.25">
      <c r="C1157" s="65"/>
      <c r="D1157" s="65"/>
      <c r="E1157" s="65"/>
      <c r="F1157" s="65"/>
      <c r="G1157" s="65"/>
      <c r="H1157" s="65"/>
      <c r="I1157" s="65"/>
      <c r="J1157" s="65"/>
      <c r="K1157" s="65"/>
      <c r="L1157" s="65"/>
      <c r="M1157" s="65"/>
      <c r="N1157" s="65"/>
      <c r="O1157" s="65"/>
      <c r="P1157" s="65"/>
    </row>
    <row r="1158" spans="3:16" x14ac:dyDescent="0.25">
      <c r="C1158" s="65"/>
      <c r="D1158" s="65"/>
      <c r="E1158" s="65"/>
      <c r="F1158" s="65"/>
      <c r="G1158" s="65"/>
      <c r="H1158" s="65"/>
      <c r="I1158" s="65"/>
      <c r="J1158" s="65"/>
      <c r="K1158" s="65"/>
      <c r="L1158" s="65"/>
      <c r="M1158" s="65"/>
      <c r="N1158" s="65"/>
      <c r="O1158" s="65"/>
      <c r="P1158" s="65"/>
    </row>
    <row r="1159" spans="3:16" x14ac:dyDescent="0.25">
      <c r="C1159" s="65"/>
      <c r="D1159" s="65"/>
      <c r="E1159" s="65"/>
      <c r="F1159" s="65"/>
      <c r="G1159" s="65"/>
      <c r="H1159" s="65"/>
      <c r="I1159" s="65"/>
      <c r="J1159" s="65"/>
      <c r="K1159" s="65"/>
      <c r="L1159" s="65"/>
      <c r="M1159" s="65"/>
      <c r="N1159" s="65"/>
      <c r="O1159" s="65"/>
      <c r="P1159" s="65"/>
    </row>
    <row r="1160" spans="3:16" x14ac:dyDescent="0.25">
      <c r="C1160" s="65"/>
      <c r="D1160" s="65"/>
      <c r="E1160" s="65"/>
      <c r="F1160" s="65"/>
      <c r="G1160" s="65"/>
      <c r="H1160" s="65"/>
      <c r="I1160" s="65"/>
      <c r="J1160" s="65"/>
      <c r="K1160" s="65"/>
      <c r="L1160" s="65"/>
      <c r="M1160" s="65"/>
      <c r="N1160" s="65"/>
      <c r="O1160" s="65"/>
      <c r="P1160" s="65"/>
    </row>
    <row r="1161" spans="3:16" x14ac:dyDescent="0.25">
      <c r="C1161" s="65"/>
      <c r="D1161" s="65"/>
      <c r="E1161" s="65"/>
      <c r="F1161" s="65"/>
      <c r="G1161" s="65"/>
      <c r="H1161" s="65"/>
      <c r="I1161" s="65"/>
      <c r="J1161" s="65"/>
      <c r="K1161" s="65"/>
      <c r="L1161" s="65"/>
      <c r="M1161" s="65"/>
      <c r="N1161" s="65"/>
      <c r="O1161" s="65"/>
      <c r="P1161" s="65"/>
    </row>
    <row r="1162" spans="3:16" x14ac:dyDescent="0.25">
      <c r="C1162" s="65"/>
      <c r="D1162" s="65"/>
      <c r="E1162" s="65"/>
      <c r="F1162" s="65"/>
      <c r="G1162" s="65"/>
      <c r="H1162" s="65"/>
      <c r="I1162" s="65"/>
      <c r="J1162" s="65"/>
      <c r="K1162" s="65"/>
      <c r="L1162" s="65"/>
      <c r="M1162" s="65"/>
      <c r="N1162" s="65"/>
      <c r="O1162" s="65"/>
      <c r="P1162" s="65"/>
    </row>
    <row r="1163" spans="3:16" x14ac:dyDescent="0.25">
      <c r="C1163" s="65"/>
      <c r="D1163" s="65"/>
      <c r="E1163" s="65"/>
      <c r="F1163" s="65"/>
      <c r="G1163" s="65"/>
      <c r="H1163" s="65"/>
      <c r="I1163" s="65"/>
      <c r="J1163" s="65"/>
      <c r="K1163" s="65"/>
      <c r="L1163" s="65"/>
      <c r="M1163" s="65"/>
      <c r="N1163" s="65"/>
      <c r="O1163" s="65"/>
      <c r="P1163" s="65"/>
    </row>
    <row r="1164" spans="3:16" x14ac:dyDescent="0.25">
      <c r="C1164" s="65"/>
      <c r="D1164" s="65"/>
      <c r="E1164" s="65"/>
      <c r="F1164" s="65"/>
      <c r="G1164" s="65"/>
      <c r="H1164" s="65"/>
      <c r="I1164" s="65"/>
      <c r="J1164" s="65"/>
      <c r="K1164" s="65"/>
      <c r="L1164" s="65"/>
      <c r="M1164" s="65"/>
      <c r="N1164" s="65"/>
      <c r="O1164" s="65"/>
      <c r="P1164" s="65"/>
    </row>
    <row r="1165" spans="3:16" x14ac:dyDescent="0.25">
      <c r="C1165" s="65"/>
      <c r="D1165" s="65"/>
      <c r="E1165" s="65"/>
      <c r="F1165" s="65"/>
      <c r="G1165" s="65"/>
      <c r="H1165" s="65"/>
      <c r="I1165" s="65"/>
      <c r="J1165" s="65"/>
      <c r="K1165" s="65"/>
      <c r="L1165" s="65"/>
      <c r="M1165" s="65"/>
      <c r="N1165" s="65"/>
      <c r="O1165" s="65"/>
      <c r="P1165" s="65"/>
    </row>
    <row r="1166" spans="3:16" x14ac:dyDescent="0.25">
      <c r="C1166" s="65"/>
      <c r="D1166" s="65"/>
      <c r="E1166" s="65"/>
      <c r="F1166" s="65"/>
      <c r="G1166" s="65"/>
      <c r="H1166" s="65"/>
      <c r="I1166" s="65"/>
      <c r="J1166" s="65"/>
      <c r="K1166" s="65"/>
      <c r="L1166" s="65"/>
      <c r="M1166" s="65"/>
      <c r="N1166" s="65"/>
      <c r="O1166" s="65"/>
      <c r="P1166" s="65"/>
    </row>
    <row r="1167" spans="3:16" x14ac:dyDescent="0.25">
      <c r="C1167" s="65"/>
      <c r="D1167" s="65"/>
      <c r="E1167" s="65"/>
      <c r="F1167" s="65"/>
      <c r="G1167" s="65"/>
      <c r="H1167" s="65"/>
      <c r="I1167" s="65"/>
      <c r="J1167" s="65"/>
      <c r="K1167" s="65"/>
      <c r="L1167" s="65"/>
      <c r="M1167" s="65"/>
      <c r="N1167" s="65"/>
      <c r="O1167" s="65"/>
      <c r="P1167" s="65"/>
    </row>
    <row r="1168" spans="3:16" x14ac:dyDescent="0.25">
      <c r="C1168" s="65"/>
      <c r="D1168" s="65"/>
      <c r="E1168" s="65"/>
      <c r="F1168" s="65"/>
      <c r="G1168" s="65"/>
      <c r="H1168" s="65"/>
      <c r="I1168" s="65"/>
      <c r="J1168" s="65"/>
      <c r="K1168" s="65"/>
      <c r="L1168" s="65"/>
      <c r="M1168" s="65"/>
      <c r="N1168" s="65"/>
      <c r="O1168" s="65"/>
      <c r="P1168" s="65"/>
    </row>
    <row r="1169" spans="3:16" x14ac:dyDescent="0.25">
      <c r="C1169" s="65"/>
      <c r="D1169" s="65"/>
      <c r="E1169" s="65"/>
      <c r="F1169" s="65"/>
      <c r="G1169" s="65"/>
      <c r="H1169" s="65"/>
      <c r="I1169" s="65"/>
      <c r="J1169" s="65"/>
      <c r="K1169" s="65"/>
      <c r="L1169" s="65"/>
      <c r="M1169" s="65"/>
      <c r="N1169" s="65"/>
      <c r="O1169" s="65"/>
      <c r="P1169" s="65"/>
    </row>
    <row r="1170" spans="3:16" x14ac:dyDescent="0.25">
      <c r="C1170" s="65"/>
      <c r="D1170" s="65"/>
      <c r="E1170" s="65"/>
      <c r="F1170" s="65"/>
      <c r="G1170" s="65"/>
      <c r="H1170" s="65"/>
      <c r="I1170" s="65"/>
      <c r="J1170" s="65"/>
      <c r="K1170" s="65"/>
      <c r="L1170" s="65"/>
      <c r="M1170" s="65"/>
      <c r="N1170" s="65"/>
      <c r="O1170" s="65"/>
      <c r="P1170" s="65"/>
    </row>
    <row r="1171" spans="3:16" x14ac:dyDescent="0.25">
      <c r="C1171" s="65"/>
      <c r="D1171" s="65"/>
      <c r="E1171" s="65"/>
      <c r="F1171" s="65"/>
      <c r="G1171" s="65"/>
      <c r="H1171" s="65"/>
      <c r="I1171" s="65"/>
      <c r="J1171" s="65"/>
      <c r="K1171" s="65"/>
      <c r="L1171" s="65"/>
      <c r="M1171" s="65"/>
      <c r="N1171" s="65"/>
      <c r="O1171" s="65"/>
      <c r="P1171" s="65"/>
    </row>
    <row r="1172" spans="3:16" x14ac:dyDescent="0.25">
      <c r="C1172" s="65"/>
      <c r="D1172" s="65"/>
      <c r="E1172" s="65"/>
      <c r="F1172" s="65"/>
      <c r="G1172" s="65"/>
      <c r="H1172" s="65"/>
      <c r="I1172" s="65"/>
      <c r="J1172" s="65"/>
      <c r="K1172" s="65"/>
      <c r="L1172" s="65"/>
      <c r="M1172" s="65"/>
      <c r="N1172" s="65"/>
      <c r="O1172" s="65"/>
      <c r="P1172" s="65"/>
    </row>
    <row r="1173" spans="3:16" x14ac:dyDescent="0.25">
      <c r="C1173" s="65"/>
      <c r="D1173" s="65"/>
      <c r="E1173" s="65"/>
      <c r="F1173" s="65"/>
      <c r="G1173" s="65"/>
      <c r="H1173" s="65"/>
      <c r="I1173" s="65"/>
      <c r="J1173" s="65"/>
      <c r="K1173" s="65"/>
      <c r="L1173" s="65"/>
      <c r="M1173" s="65"/>
      <c r="N1173" s="65"/>
      <c r="O1173" s="65"/>
      <c r="P1173" s="65"/>
    </row>
    <row r="1174" spans="3:16" x14ac:dyDescent="0.25">
      <c r="C1174" s="65"/>
      <c r="D1174" s="65"/>
      <c r="E1174" s="65"/>
      <c r="F1174" s="65"/>
      <c r="G1174" s="65"/>
      <c r="H1174" s="65"/>
      <c r="I1174" s="65"/>
      <c r="J1174" s="65"/>
      <c r="K1174" s="65"/>
      <c r="L1174" s="65"/>
      <c r="M1174" s="65"/>
      <c r="N1174" s="65"/>
      <c r="O1174" s="65"/>
      <c r="P1174" s="65"/>
    </row>
    <row r="1175" spans="3:16" x14ac:dyDescent="0.25">
      <c r="C1175" s="65"/>
      <c r="D1175" s="65"/>
      <c r="E1175" s="65"/>
      <c r="F1175" s="65"/>
      <c r="G1175" s="65"/>
      <c r="H1175" s="65"/>
      <c r="I1175" s="65"/>
      <c r="J1175" s="65"/>
      <c r="K1175" s="65"/>
      <c r="L1175" s="65"/>
      <c r="M1175" s="65"/>
      <c r="N1175" s="65"/>
      <c r="O1175" s="65"/>
      <c r="P1175" s="65"/>
    </row>
    <row r="1176" spans="3:16" x14ac:dyDescent="0.25">
      <c r="C1176" s="65"/>
      <c r="D1176" s="65"/>
      <c r="E1176" s="65"/>
      <c r="F1176" s="65"/>
      <c r="G1176" s="65"/>
      <c r="H1176" s="65"/>
      <c r="I1176" s="65"/>
      <c r="J1176" s="65"/>
      <c r="K1176" s="65"/>
      <c r="L1176" s="65"/>
      <c r="M1176" s="65"/>
      <c r="N1176" s="65"/>
      <c r="O1176" s="65"/>
      <c r="P1176" s="65"/>
    </row>
    <row r="1177" spans="3:16" x14ac:dyDescent="0.25">
      <c r="C1177" s="65"/>
      <c r="D1177" s="65"/>
      <c r="E1177" s="65"/>
      <c r="F1177" s="65"/>
      <c r="G1177" s="65"/>
      <c r="H1177" s="65"/>
      <c r="I1177" s="65"/>
      <c r="J1177" s="65"/>
      <c r="K1177" s="65"/>
      <c r="L1177" s="65"/>
      <c r="M1177" s="65"/>
      <c r="N1177" s="65"/>
      <c r="O1177" s="65"/>
      <c r="P1177" s="65"/>
    </row>
    <row r="1178" spans="3:16" x14ac:dyDescent="0.25">
      <c r="C1178" s="65"/>
      <c r="D1178" s="65"/>
      <c r="E1178" s="65"/>
      <c r="F1178" s="65"/>
      <c r="G1178" s="65"/>
      <c r="H1178" s="65"/>
      <c r="I1178" s="65"/>
      <c r="J1178" s="65"/>
      <c r="K1178" s="65"/>
      <c r="L1178" s="65"/>
      <c r="M1178" s="65"/>
      <c r="N1178" s="65"/>
      <c r="O1178" s="65"/>
      <c r="P1178" s="65"/>
    </row>
    <row r="1179" spans="3:16" x14ac:dyDescent="0.25">
      <c r="C1179" s="65"/>
      <c r="D1179" s="65"/>
      <c r="E1179" s="65"/>
      <c r="F1179" s="65"/>
      <c r="G1179" s="65"/>
      <c r="H1179" s="65"/>
      <c r="I1179" s="65"/>
      <c r="J1179" s="65"/>
      <c r="K1179" s="65"/>
      <c r="L1179" s="65"/>
      <c r="M1179" s="65"/>
      <c r="N1179" s="65"/>
      <c r="O1179" s="65"/>
      <c r="P1179" s="65"/>
    </row>
    <row r="1180" spans="3:16" x14ac:dyDescent="0.25">
      <c r="C1180" s="65"/>
      <c r="D1180" s="65"/>
      <c r="E1180" s="65"/>
      <c r="F1180" s="65"/>
      <c r="G1180" s="65"/>
      <c r="H1180" s="65"/>
      <c r="I1180" s="65"/>
      <c r="J1180" s="65"/>
      <c r="K1180" s="65"/>
      <c r="L1180" s="65"/>
      <c r="M1180" s="65"/>
      <c r="N1180" s="65"/>
      <c r="O1180" s="65"/>
      <c r="P1180" s="65"/>
    </row>
    <row r="1181" spans="3:16" x14ac:dyDescent="0.25">
      <c r="C1181" s="65"/>
      <c r="D1181" s="65"/>
      <c r="E1181" s="65"/>
      <c r="F1181" s="65"/>
      <c r="G1181" s="65"/>
      <c r="H1181" s="65"/>
      <c r="I1181" s="65"/>
      <c r="J1181" s="65"/>
      <c r="K1181" s="65"/>
      <c r="L1181" s="65"/>
      <c r="M1181" s="65"/>
      <c r="N1181" s="65"/>
      <c r="O1181" s="65"/>
      <c r="P1181" s="65"/>
    </row>
    <row r="1182" spans="3:16" x14ac:dyDescent="0.25">
      <c r="C1182" s="65"/>
      <c r="D1182" s="65"/>
      <c r="E1182" s="65"/>
      <c r="F1182" s="65"/>
      <c r="G1182" s="65"/>
      <c r="H1182" s="65"/>
      <c r="I1182" s="65"/>
      <c r="J1182" s="65"/>
      <c r="K1182" s="65"/>
      <c r="L1182" s="65"/>
      <c r="M1182" s="65"/>
      <c r="N1182" s="65"/>
      <c r="O1182" s="65"/>
      <c r="P1182" s="65"/>
    </row>
    <row r="1183" spans="3:16" x14ac:dyDescent="0.25">
      <c r="C1183" s="65"/>
      <c r="D1183" s="65"/>
      <c r="E1183" s="65"/>
      <c r="F1183" s="65"/>
      <c r="G1183" s="65"/>
      <c r="H1183" s="65"/>
      <c r="I1183" s="65"/>
      <c r="J1183" s="65"/>
      <c r="K1183" s="65"/>
      <c r="L1183" s="65"/>
      <c r="M1183" s="65"/>
      <c r="N1183" s="65"/>
      <c r="O1183" s="65"/>
      <c r="P1183" s="65"/>
    </row>
    <row r="1184" spans="3:16" x14ac:dyDescent="0.25">
      <c r="C1184" s="65"/>
      <c r="D1184" s="65"/>
      <c r="E1184" s="65"/>
      <c r="F1184" s="65"/>
      <c r="G1184" s="65"/>
      <c r="H1184" s="65"/>
      <c r="I1184" s="65"/>
      <c r="J1184" s="65"/>
      <c r="K1184" s="65"/>
      <c r="L1184" s="65"/>
      <c r="M1184" s="65"/>
      <c r="N1184" s="65"/>
      <c r="O1184" s="65"/>
      <c r="P1184" s="65"/>
    </row>
    <row r="1185" spans="3:16" x14ac:dyDescent="0.25">
      <c r="C1185" s="65"/>
      <c r="D1185" s="65"/>
      <c r="E1185" s="65"/>
      <c r="F1185" s="65"/>
      <c r="G1185" s="65"/>
      <c r="H1185" s="65"/>
      <c r="I1185" s="65"/>
      <c r="J1185" s="65"/>
      <c r="K1185" s="65"/>
      <c r="L1185" s="65"/>
      <c r="M1185" s="65"/>
      <c r="N1185" s="65"/>
      <c r="O1185" s="65"/>
      <c r="P1185" s="65"/>
    </row>
    <row r="1186" spans="3:16" x14ac:dyDescent="0.25">
      <c r="C1186" s="65"/>
      <c r="D1186" s="65"/>
      <c r="E1186" s="65"/>
      <c r="F1186" s="65"/>
      <c r="G1186" s="65"/>
      <c r="H1186" s="65"/>
      <c r="I1186" s="65"/>
      <c r="J1186" s="65"/>
      <c r="K1186" s="65"/>
      <c r="L1186" s="65"/>
      <c r="M1186" s="65"/>
      <c r="N1186" s="65"/>
      <c r="O1186" s="65"/>
      <c r="P1186" s="65"/>
    </row>
    <row r="1187" spans="3:16" x14ac:dyDescent="0.25">
      <c r="C1187" s="65"/>
      <c r="D1187" s="65"/>
      <c r="E1187" s="65"/>
      <c r="F1187" s="65"/>
      <c r="G1187" s="65"/>
      <c r="H1187" s="65"/>
      <c r="I1187" s="65"/>
      <c r="J1187" s="65"/>
      <c r="K1187" s="65"/>
      <c r="L1187" s="65"/>
      <c r="M1187" s="65"/>
      <c r="N1187" s="65"/>
      <c r="O1187" s="65"/>
      <c r="P1187" s="65"/>
    </row>
    <row r="1188" spans="3:16" x14ac:dyDescent="0.25">
      <c r="C1188" s="65"/>
      <c r="D1188" s="65"/>
      <c r="E1188" s="65"/>
      <c r="F1188" s="65"/>
      <c r="G1188" s="65"/>
      <c r="H1188" s="65"/>
      <c r="I1188" s="65"/>
      <c r="J1188" s="65"/>
      <c r="K1188" s="65"/>
      <c r="L1188" s="65"/>
      <c r="M1188" s="65"/>
      <c r="N1188" s="65"/>
      <c r="O1188" s="65"/>
      <c r="P1188" s="65"/>
    </row>
    <row r="1189" spans="3:16" x14ac:dyDescent="0.25">
      <c r="C1189" s="65"/>
      <c r="D1189" s="65"/>
      <c r="E1189" s="65"/>
      <c r="F1189" s="65"/>
      <c r="G1189" s="65"/>
      <c r="H1189" s="65"/>
      <c r="I1189" s="65"/>
      <c r="J1189" s="65"/>
      <c r="K1189" s="65"/>
      <c r="L1189" s="65"/>
      <c r="M1189" s="65"/>
      <c r="N1189" s="65"/>
      <c r="O1189" s="65"/>
      <c r="P1189" s="65"/>
    </row>
    <row r="1190" spans="3:16" x14ac:dyDescent="0.25">
      <c r="C1190" s="65"/>
      <c r="D1190" s="65"/>
      <c r="E1190" s="65"/>
      <c r="F1190" s="65"/>
      <c r="G1190" s="65"/>
      <c r="H1190" s="65"/>
      <c r="I1190" s="65"/>
      <c r="J1190" s="65"/>
      <c r="K1190" s="65"/>
      <c r="L1190" s="65"/>
      <c r="M1190" s="65"/>
      <c r="N1190" s="65"/>
      <c r="O1190" s="65"/>
      <c r="P1190" s="65"/>
    </row>
    <row r="1191" spans="3:16" x14ac:dyDescent="0.25">
      <c r="C1191" s="65"/>
      <c r="D1191" s="65"/>
      <c r="E1191" s="65"/>
      <c r="F1191" s="65"/>
      <c r="G1191" s="65"/>
      <c r="H1191" s="65"/>
      <c r="I1191" s="65"/>
      <c r="J1191" s="65"/>
      <c r="K1191" s="65"/>
      <c r="L1191" s="65"/>
      <c r="M1191" s="65"/>
      <c r="N1191" s="65"/>
      <c r="O1191" s="65"/>
      <c r="P1191" s="65"/>
    </row>
    <row r="1192" spans="3:16" x14ac:dyDescent="0.25">
      <c r="C1192" s="65"/>
      <c r="D1192" s="65"/>
      <c r="E1192" s="65"/>
      <c r="F1192" s="65"/>
      <c r="G1192" s="65"/>
      <c r="H1192" s="65"/>
      <c r="I1192" s="65"/>
      <c r="J1192" s="65"/>
      <c r="K1192" s="65"/>
      <c r="L1192" s="65"/>
      <c r="M1192" s="65"/>
      <c r="N1192" s="65"/>
      <c r="O1192" s="65"/>
      <c r="P1192" s="65"/>
    </row>
    <row r="1193" spans="3:16" x14ac:dyDescent="0.25">
      <c r="C1193" s="65"/>
      <c r="D1193" s="65"/>
      <c r="E1193" s="65"/>
      <c r="F1193" s="65"/>
      <c r="G1193" s="65"/>
      <c r="H1193" s="65"/>
      <c r="I1193" s="65"/>
      <c r="J1193" s="65"/>
      <c r="K1193" s="65"/>
      <c r="L1193" s="65"/>
      <c r="M1193" s="65"/>
      <c r="N1193" s="65"/>
      <c r="O1193" s="65"/>
      <c r="P1193" s="65"/>
    </row>
    <row r="1194" spans="3:16" x14ac:dyDescent="0.25">
      <c r="C1194" s="65"/>
      <c r="D1194" s="65"/>
      <c r="E1194" s="65"/>
      <c r="F1194" s="65"/>
      <c r="G1194" s="65"/>
      <c r="H1194" s="65"/>
      <c r="I1194" s="65"/>
      <c r="J1194" s="65"/>
      <c r="K1194" s="65"/>
      <c r="L1194" s="65"/>
      <c r="M1194" s="65"/>
      <c r="N1194" s="65"/>
      <c r="O1194" s="65"/>
      <c r="P1194" s="65"/>
    </row>
    <row r="1195" spans="3:16" x14ac:dyDescent="0.25">
      <c r="C1195" s="65"/>
      <c r="D1195" s="65"/>
      <c r="E1195" s="65"/>
      <c r="F1195" s="65"/>
      <c r="G1195" s="65"/>
      <c r="H1195" s="65"/>
      <c r="I1195" s="65"/>
      <c r="J1195" s="65"/>
      <c r="K1195" s="65"/>
      <c r="L1195" s="65"/>
      <c r="M1195" s="65"/>
      <c r="N1195" s="65"/>
      <c r="O1195" s="65"/>
      <c r="P1195" s="65"/>
    </row>
    <row r="1196" spans="3:16" x14ac:dyDescent="0.25">
      <c r="C1196" s="65"/>
      <c r="D1196" s="65"/>
      <c r="E1196" s="65"/>
      <c r="F1196" s="65"/>
      <c r="G1196" s="65"/>
      <c r="H1196" s="65"/>
      <c r="I1196" s="65"/>
      <c r="J1196" s="65"/>
      <c r="K1196" s="65"/>
      <c r="L1196" s="65"/>
      <c r="M1196" s="65"/>
      <c r="N1196" s="65"/>
      <c r="O1196" s="65"/>
      <c r="P1196" s="65"/>
    </row>
    <row r="1197" spans="3:16" x14ac:dyDescent="0.25">
      <c r="C1197" s="65"/>
      <c r="D1197" s="65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  <c r="O1197" s="65"/>
      <c r="P1197" s="65"/>
    </row>
    <row r="1198" spans="3:16" x14ac:dyDescent="0.25">
      <c r="C1198" s="65"/>
      <c r="D1198" s="65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  <c r="O1198" s="65"/>
      <c r="P1198" s="65"/>
    </row>
    <row r="1199" spans="3:16" x14ac:dyDescent="0.25">
      <c r="C1199" s="65"/>
      <c r="D1199" s="65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  <c r="O1199" s="65"/>
      <c r="P1199" s="65"/>
    </row>
    <row r="1200" spans="3:16" x14ac:dyDescent="0.25">
      <c r="C1200" s="65"/>
      <c r="D1200" s="65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  <c r="O1200" s="65"/>
      <c r="P1200" s="65"/>
    </row>
    <row r="1201" spans="3:16" x14ac:dyDescent="0.25">
      <c r="C1201" s="65"/>
      <c r="D1201" s="65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  <c r="O1201" s="65"/>
      <c r="P1201" s="65"/>
    </row>
    <row r="1202" spans="3:16" x14ac:dyDescent="0.25">
      <c r="C1202" s="65"/>
      <c r="D1202" s="65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  <c r="O1202" s="65"/>
      <c r="P1202" s="65"/>
    </row>
    <row r="1203" spans="3:16" x14ac:dyDescent="0.25">
      <c r="C1203" s="65"/>
      <c r="D1203" s="65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  <c r="P1203" s="65"/>
    </row>
    <row r="1204" spans="3:16" x14ac:dyDescent="0.25">
      <c r="C1204" s="65"/>
      <c r="D1204" s="65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  <c r="O1204" s="65"/>
      <c r="P1204" s="65"/>
    </row>
    <row r="1205" spans="3:16" x14ac:dyDescent="0.25">
      <c r="C1205" s="65"/>
      <c r="D1205" s="65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  <c r="O1205" s="65"/>
      <c r="P1205" s="65"/>
    </row>
    <row r="1206" spans="3:16" x14ac:dyDescent="0.25">
      <c r="C1206" s="65"/>
      <c r="D1206" s="65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  <c r="O1206" s="65"/>
      <c r="P1206" s="65"/>
    </row>
    <row r="1207" spans="3:16" x14ac:dyDescent="0.25">
      <c r="C1207" s="65"/>
      <c r="D1207" s="65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  <c r="O1207" s="65"/>
      <c r="P1207" s="65"/>
    </row>
    <row r="1208" spans="3:16" x14ac:dyDescent="0.25">
      <c r="C1208" s="65"/>
      <c r="D1208" s="65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  <c r="O1208" s="65"/>
      <c r="P1208" s="65"/>
    </row>
    <row r="1209" spans="3:16" x14ac:dyDescent="0.25">
      <c r="C1209" s="65"/>
      <c r="D1209" s="65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  <c r="O1209" s="65"/>
      <c r="P1209" s="65"/>
    </row>
    <row r="1210" spans="3:16" x14ac:dyDescent="0.25">
      <c r="C1210" s="65"/>
      <c r="D1210" s="65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  <c r="O1210" s="65"/>
      <c r="P1210" s="65"/>
    </row>
    <row r="1211" spans="3:16" x14ac:dyDescent="0.25">
      <c r="C1211" s="65"/>
      <c r="D1211" s="65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  <c r="O1211" s="65"/>
      <c r="P1211" s="65"/>
    </row>
    <row r="1212" spans="3:16" x14ac:dyDescent="0.25">
      <c r="C1212" s="65"/>
      <c r="D1212" s="65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  <c r="O1212" s="65"/>
      <c r="P1212" s="65"/>
    </row>
    <row r="1213" spans="3:16" x14ac:dyDescent="0.25">
      <c r="C1213" s="65"/>
      <c r="D1213" s="65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  <c r="O1213" s="65"/>
      <c r="P1213" s="65"/>
    </row>
    <row r="1214" spans="3:16" x14ac:dyDescent="0.25">
      <c r="C1214" s="65"/>
      <c r="D1214" s="65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65"/>
    </row>
    <row r="1215" spans="3:16" x14ac:dyDescent="0.25">
      <c r="C1215" s="65"/>
      <c r="D1215" s="65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  <c r="O1215" s="65"/>
      <c r="P1215" s="65"/>
    </row>
    <row r="1216" spans="3:16" x14ac:dyDescent="0.25">
      <c r="C1216" s="65"/>
      <c r="D1216" s="65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  <c r="O1216" s="65"/>
      <c r="P1216" s="65"/>
    </row>
    <row r="1217" spans="3:16" x14ac:dyDescent="0.25">
      <c r="C1217" s="65"/>
      <c r="D1217" s="65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  <c r="O1217" s="65"/>
      <c r="P1217" s="65"/>
    </row>
    <row r="1218" spans="3:16" x14ac:dyDescent="0.25">
      <c r="C1218" s="65"/>
      <c r="D1218" s="65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  <c r="O1218" s="65"/>
      <c r="P1218" s="65"/>
    </row>
    <row r="1219" spans="3:16" x14ac:dyDescent="0.25">
      <c r="C1219" s="65"/>
      <c r="D1219" s="65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  <c r="O1219" s="65"/>
      <c r="P1219" s="65"/>
    </row>
    <row r="1220" spans="3:16" x14ac:dyDescent="0.25">
      <c r="C1220" s="65"/>
      <c r="D1220" s="65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  <c r="O1220" s="65"/>
      <c r="P1220" s="65"/>
    </row>
    <row r="1221" spans="3:16" x14ac:dyDescent="0.25">
      <c r="C1221" s="65"/>
      <c r="D1221" s="65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  <c r="O1221" s="65"/>
      <c r="P1221" s="65"/>
    </row>
    <row r="1222" spans="3:16" x14ac:dyDescent="0.25">
      <c r="C1222" s="65"/>
      <c r="D1222" s="65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  <c r="O1222" s="65"/>
      <c r="P1222" s="65"/>
    </row>
    <row r="1223" spans="3:16" x14ac:dyDescent="0.25">
      <c r="C1223" s="65"/>
      <c r="D1223" s="65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  <c r="O1223" s="65"/>
      <c r="P1223" s="65"/>
    </row>
    <row r="1224" spans="3:16" x14ac:dyDescent="0.25">
      <c r="C1224" s="65"/>
      <c r="D1224" s="65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  <c r="O1224" s="65"/>
      <c r="P1224" s="65"/>
    </row>
    <row r="1225" spans="3:16" x14ac:dyDescent="0.25">
      <c r="C1225" s="65"/>
      <c r="D1225" s="65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  <c r="O1225" s="65"/>
      <c r="P1225" s="65"/>
    </row>
    <row r="1226" spans="3:16" x14ac:dyDescent="0.25">
      <c r="C1226" s="65"/>
      <c r="D1226" s="65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  <c r="O1226" s="65"/>
      <c r="P1226" s="65"/>
    </row>
    <row r="1227" spans="3:16" x14ac:dyDescent="0.25">
      <c r="C1227" s="65"/>
      <c r="D1227" s="65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  <c r="O1227" s="65"/>
      <c r="P1227" s="65"/>
    </row>
    <row r="1228" spans="3:16" x14ac:dyDescent="0.25">
      <c r="C1228" s="65"/>
      <c r="D1228" s="65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  <c r="O1228" s="65"/>
      <c r="P1228" s="65"/>
    </row>
    <row r="1229" spans="3:16" x14ac:dyDescent="0.25">
      <c r="C1229" s="65"/>
      <c r="D1229" s="65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  <c r="O1229" s="65"/>
      <c r="P1229" s="65"/>
    </row>
    <row r="1230" spans="3:16" x14ac:dyDescent="0.25">
      <c r="C1230" s="65"/>
      <c r="D1230" s="65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  <c r="O1230" s="65"/>
      <c r="P1230" s="65"/>
    </row>
    <row r="1231" spans="3:16" x14ac:dyDescent="0.25">
      <c r="C1231" s="65"/>
      <c r="D1231" s="65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  <c r="O1231" s="65"/>
      <c r="P1231" s="65"/>
    </row>
    <row r="1232" spans="3:16" x14ac:dyDescent="0.25">
      <c r="C1232" s="65"/>
      <c r="D1232" s="65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  <c r="O1232" s="65"/>
      <c r="P1232" s="65"/>
    </row>
    <row r="1233" spans="3:16" x14ac:dyDescent="0.25">
      <c r="C1233" s="65"/>
      <c r="D1233" s="65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  <c r="O1233" s="65"/>
      <c r="P1233" s="65"/>
    </row>
    <row r="1234" spans="3:16" x14ac:dyDescent="0.25">
      <c r="C1234" s="65"/>
      <c r="D1234" s="65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  <c r="O1234" s="65"/>
      <c r="P1234" s="65"/>
    </row>
    <row r="1235" spans="3:16" x14ac:dyDescent="0.25">
      <c r="C1235" s="65"/>
      <c r="D1235" s="65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  <c r="O1235" s="65"/>
      <c r="P1235" s="65"/>
    </row>
    <row r="1236" spans="3:16" x14ac:dyDescent="0.25">
      <c r="C1236" s="65"/>
      <c r="D1236" s="65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  <c r="O1236" s="65"/>
      <c r="P1236" s="65"/>
    </row>
    <row r="1237" spans="3:16" x14ac:dyDescent="0.25">
      <c r="C1237" s="65"/>
      <c r="D1237" s="65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  <c r="O1237" s="65"/>
      <c r="P1237" s="65"/>
    </row>
    <row r="1238" spans="3:16" x14ac:dyDescent="0.25">
      <c r="C1238" s="65"/>
      <c r="D1238" s="65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  <c r="O1238" s="65"/>
      <c r="P1238" s="65"/>
    </row>
    <row r="1239" spans="3:16" x14ac:dyDescent="0.25">
      <c r="C1239" s="65"/>
      <c r="D1239" s="65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  <c r="O1239" s="65"/>
      <c r="P1239" s="65"/>
    </row>
    <row r="1240" spans="3:16" x14ac:dyDescent="0.25">
      <c r="C1240" s="65"/>
      <c r="D1240" s="65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  <c r="O1240" s="65"/>
      <c r="P1240" s="65"/>
    </row>
    <row r="1241" spans="3:16" x14ac:dyDescent="0.25">
      <c r="C1241" s="65"/>
      <c r="D1241" s="65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  <c r="O1241" s="65"/>
      <c r="P1241" s="65"/>
    </row>
    <row r="1242" spans="3:16" x14ac:dyDescent="0.25">
      <c r="C1242" s="65"/>
      <c r="D1242" s="65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  <c r="O1242" s="65"/>
      <c r="P1242" s="65"/>
    </row>
    <row r="1243" spans="3:16" x14ac:dyDescent="0.25">
      <c r="C1243" s="65"/>
      <c r="D1243" s="65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  <c r="O1243" s="65"/>
      <c r="P1243" s="65"/>
    </row>
    <row r="1244" spans="3:16" x14ac:dyDescent="0.25">
      <c r="C1244" s="65"/>
      <c r="D1244" s="65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  <c r="O1244" s="65"/>
      <c r="P1244" s="65"/>
    </row>
    <row r="1245" spans="3:16" x14ac:dyDescent="0.25">
      <c r="C1245" s="65"/>
      <c r="D1245" s="65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</row>
    <row r="1246" spans="3:16" x14ac:dyDescent="0.25">
      <c r="C1246" s="65"/>
      <c r="D1246" s="65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  <c r="O1246" s="65"/>
      <c r="P1246" s="65"/>
    </row>
    <row r="1247" spans="3:16" x14ac:dyDescent="0.25">
      <c r="C1247" s="65"/>
      <c r="D1247" s="65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65"/>
    </row>
    <row r="1248" spans="3:16" x14ac:dyDescent="0.25">
      <c r="C1248" s="65"/>
      <c r="D1248" s="65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  <c r="O1248" s="65"/>
      <c r="P1248" s="65"/>
    </row>
    <row r="1249" spans="3:16" x14ac:dyDescent="0.25">
      <c r="C1249" s="65"/>
      <c r="D1249" s="65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  <c r="O1249" s="65"/>
      <c r="P1249" s="65"/>
    </row>
    <row r="1250" spans="3:16" x14ac:dyDescent="0.25">
      <c r="C1250" s="65"/>
      <c r="D1250" s="65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  <c r="O1250" s="65"/>
      <c r="P1250" s="65"/>
    </row>
    <row r="1251" spans="3:16" x14ac:dyDescent="0.25">
      <c r="C1251" s="65"/>
      <c r="D1251" s="65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  <c r="O1251" s="65"/>
      <c r="P1251" s="65"/>
    </row>
    <row r="1252" spans="3:16" x14ac:dyDescent="0.25">
      <c r="C1252" s="65"/>
      <c r="D1252" s="65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  <c r="O1252" s="65"/>
      <c r="P1252" s="65"/>
    </row>
    <row r="1253" spans="3:16" x14ac:dyDescent="0.25">
      <c r="C1253" s="65"/>
      <c r="D1253" s="65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  <c r="O1253" s="65"/>
      <c r="P1253" s="65"/>
    </row>
    <row r="1254" spans="3:16" x14ac:dyDescent="0.25">
      <c r="C1254" s="65"/>
      <c r="D1254" s="65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  <c r="O1254" s="65"/>
      <c r="P1254" s="65"/>
    </row>
    <row r="1255" spans="3:16" x14ac:dyDescent="0.25">
      <c r="C1255" s="65"/>
      <c r="D1255" s="65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  <c r="O1255" s="65"/>
      <c r="P1255" s="65"/>
    </row>
    <row r="1256" spans="3:16" x14ac:dyDescent="0.25">
      <c r="C1256" s="65"/>
      <c r="D1256" s="65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  <c r="O1256" s="65"/>
      <c r="P1256" s="65"/>
    </row>
    <row r="1257" spans="3:16" x14ac:dyDescent="0.25">
      <c r="C1257" s="65"/>
      <c r="D1257" s="65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  <c r="O1257" s="65"/>
      <c r="P1257" s="65"/>
    </row>
    <row r="1258" spans="3:16" x14ac:dyDescent="0.25">
      <c r="C1258" s="65"/>
      <c r="D1258" s="65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/>
    </row>
    <row r="1259" spans="3:16" x14ac:dyDescent="0.25">
      <c r="C1259" s="65"/>
      <c r="D1259" s="65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</row>
    <row r="1260" spans="3:16" x14ac:dyDescent="0.25">
      <c r="C1260" s="65"/>
      <c r="D1260" s="65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  <c r="O1260" s="65"/>
      <c r="P1260" s="65"/>
    </row>
    <row r="1261" spans="3:16" x14ac:dyDescent="0.25">
      <c r="C1261" s="65"/>
      <c r="D1261" s="65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</row>
    <row r="1262" spans="3:16" x14ac:dyDescent="0.25">
      <c r="C1262" s="65"/>
      <c r="D1262" s="65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</row>
    <row r="1263" spans="3:16" x14ac:dyDescent="0.25">
      <c r="C1263" s="65"/>
      <c r="D1263" s="65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</row>
    <row r="1264" spans="3:16" x14ac:dyDescent="0.25">
      <c r="C1264" s="65"/>
      <c r="D1264" s="65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  <c r="O1264" s="65"/>
      <c r="P1264" s="65"/>
    </row>
    <row r="1265" spans="3:16" x14ac:dyDescent="0.25">
      <c r="C1265" s="65"/>
      <c r="D1265" s="65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  <c r="O1265" s="65"/>
      <c r="P1265" s="65"/>
    </row>
    <row r="1266" spans="3:16" x14ac:dyDescent="0.25">
      <c r="C1266" s="65"/>
      <c r="D1266" s="65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  <c r="O1266" s="65"/>
      <c r="P1266" s="65"/>
    </row>
    <row r="1267" spans="3:16" x14ac:dyDescent="0.25">
      <c r="C1267" s="65"/>
      <c r="D1267" s="65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</row>
    <row r="1268" spans="3:16" x14ac:dyDescent="0.25">
      <c r="C1268" s="65"/>
      <c r="D1268" s="65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</row>
    <row r="1269" spans="3:16" x14ac:dyDescent="0.25">
      <c r="C1269" s="65"/>
      <c r="D1269" s="65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</row>
    <row r="1270" spans="3:16" x14ac:dyDescent="0.25">
      <c r="C1270" s="65"/>
      <c r="D1270" s="65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  <c r="O1270" s="65"/>
      <c r="P1270" s="65"/>
    </row>
    <row r="1271" spans="3:16" x14ac:dyDescent="0.25">
      <c r="C1271" s="65"/>
      <c r="D1271" s="65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  <c r="O1271" s="65"/>
      <c r="P1271" s="65"/>
    </row>
    <row r="1272" spans="3:16" x14ac:dyDescent="0.25">
      <c r="C1272" s="65"/>
      <c r="D1272" s="65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  <c r="O1272" s="65"/>
      <c r="P1272" s="65"/>
    </row>
    <row r="1273" spans="3:16" x14ac:dyDescent="0.25">
      <c r="C1273" s="65"/>
      <c r="D1273" s="65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  <c r="O1273" s="65"/>
      <c r="P1273" s="65"/>
    </row>
    <row r="1274" spans="3:16" x14ac:dyDescent="0.25">
      <c r="C1274" s="65"/>
      <c r="D1274" s="65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  <c r="O1274" s="65"/>
      <c r="P1274" s="65"/>
    </row>
    <row r="1275" spans="3:16" x14ac:dyDescent="0.25">
      <c r="C1275" s="65"/>
      <c r="D1275" s="65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  <c r="O1275" s="65"/>
      <c r="P1275" s="65"/>
    </row>
    <row r="1276" spans="3:16" x14ac:dyDescent="0.25">
      <c r="C1276" s="65"/>
      <c r="D1276" s="65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</row>
    <row r="1277" spans="3:16" x14ac:dyDescent="0.25">
      <c r="C1277" s="65"/>
      <c r="D1277" s="65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</row>
    <row r="1278" spans="3:16" x14ac:dyDescent="0.25">
      <c r="C1278" s="65"/>
      <c r="D1278" s="65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/>
    </row>
    <row r="1279" spans="3:16" x14ac:dyDescent="0.25">
      <c r="C1279" s="65"/>
      <c r="D1279" s="65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</row>
    <row r="1280" spans="3:16" x14ac:dyDescent="0.25">
      <c r="C1280" s="65"/>
      <c r="D1280" s="65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  <c r="O1280" s="65"/>
      <c r="P1280" s="65"/>
    </row>
    <row r="1281" spans="3:16" x14ac:dyDescent="0.25">
      <c r="C1281" s="65"/>
      <c r="D1281" s="65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  <c r="O1281" s="65"/>
      <c r="P1281" s="65"/>
    </row>
    <row r="1282" spans="3:16" x14ac:dyDescent="0.25">
      <c r="C1282" s="65"/>
      <c r="D1282" s="65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</row>
    <row r="1283" spans="3:16" x14ac:dyDescent="0.25">
      <c r="C1283" s="65"/>
      <c r="D1283" s="65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</row>
    <row r="1284" spans="3:16" x14ac:dyDescent="0.25">
      <c r="C1284" s="65"/>
      <c r="D1284" s="65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  <c r="O1284" s="65"/>
      <c r="P1284" s="65"/>
    </row>
    <row r="1285" spans="3:16" x14ac:dyDescent="0.25">
      <c r="C1285" s="65"/>
      <c r="D1285" s="65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  <c r="O1285" s="65"/>
      <c r="P1285" s="65"/>
    </row>
    <row r="1286" spans="3:16" x14ac:dyDescent="0.25">
      <c r="C1286" s="65"/>
      <c r="D1286" s="65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  <c r="O1286" s="65"/>
      <c r="P1286" s="65"/>
    </row>
    <row r="1287" spans="3:16" x14ac:dyDescent="0.25">
      <c r="C1287" s="65"/>
      <c r="D1287" s="65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  <c r="O1287" s="65"/>
      <c r="P1287" s="65"/>
    </row>
    <row r="1288" spans="3:16" x14ac:dyDescent="0.25">
      <c r="C1288" s="65"/>
      <c r="D1288" s="65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  <c r="O1288" s="65"/>
      <c r="P1288" s="65"/>
    </row>
    <row r="1289" spans="3:16" x14ac:dyDescent="0.25">
      <c r="C1289" s="65"/>
      <c r="D1289" s="65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  <c r="O1289" s="65"/>
      <c r="P1289" s="65"/>
    </row>
    <row r="1290" spans="3:16" x14ac:dyDescent="0.25">
      <c r="C1290" s="65"/>
      <c r="D1290" s="65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  <c r="O1290" s="65"/>
      <c r="P1290" s="65"/>
    </row>
    <row r="1291" spans="3:16" x14ac:dyDescent="0.25">
      <c r="C1291" s="65"/>
      <c r="D1291" s="65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</row>
    <row r="1292" spans="3:16" x14ac:dyDescent="0.25">
      <c r="C1292" s="65"/>
      <c r="D1292" s="65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  <c r="O1292" s="65"/>
      <c r="P1292" s="65"/>
    </row>
    <row r="1293" spans="3:16" x14ac:dyDescent="0.25">
      <c r="C1293" s="65"/>
      <c r="D1293" s="65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  <c r="O1293" s="65"/>
      <c r="P1293" s="65"/>
    </row>
    <row r="1294" spans="3:16" x14ac:dyDescent="0.25">
      <c r="C1294" s="65"/>
      <c r="D1294" s="65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  <c r="O1294" s="65"/>
      <c r="P1294" s="65"/>
    </row>
    <row r="1295" spans="3:16" x14ac:dyDescent="0.25">
      <c r="C1295" s="65"/>
      <c r="D1295" s="65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  <c r="O1295" s="65"/>
      <c r="P1295" s="65"/>
    </row>
    <row r="1296" spans="3:16" x14ac:dyDescent="0.25">
      <c r="C1296" s="65"/>
      <c r="D1296" s="65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  <c r="O1296" s="65"/>
      <c r="P1296" s="65"/>
    </row>
    <row r="1297" spans="3:16" x14ac:dyDescent="0.25">
      <c r="C1297" s="65"/>
      <c r="D1297" s="65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  <c r="O1297" s="65"/>
      <c r="P1297" s="65"/>
    </row>
    <row r="1298" spans="3:16" x14ac:dyDescent="0.25">
      <c r="C1298" s="65"/>
      <c r="D1298" s="65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  <c r="O1298" s="65"/>
      <c r="P1298" s="65"/>
    </row>
    <row r="1299" spans="3:16" x14ac:dyDescent="0.25">
      <c r="C1299" s="65"/>
      <c r="D1299" s="65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  <c r="O1299" s="65"/>
      <c r="P1299" s="65"/>
    </row>
    <row r="1300" spans="3:16" x14ac:dyDescent="0.25">
      <c r="C1300" s="65"/>
      <c r="D1300" s="65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  <c r="O1300" s="65"/>
      <c r="P1300" s="65"/>
    </row>
    <row r="1301" spans="3:16" x14ac:dyDescent="0.25">
      <c r="C1301" s="65"/>
      <c r="D1301" s="65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  <c r="O1301" s="65"/>
      <c r="P1301" s="65"/>
    </row>
    <row r="1302" spans="3:16" x14ac:dyDescent="0.25">
      <c r="C1302" s="65"/>
      <c r="D1302" s="65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  <c r="O1302" s="65"/>
      <c r="P1302" s="65"/>
    </row>
    <row r="1303" spans="3:16" x14ac:dyDescent="0.25">
      <c r="C1303" s="65"/>
      <c r="D1303" s="65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  <c r="O1303" s="65"/>
      <c r="P1303" s="65"/>
    </row>
    <row r="1304" spans="3:16" x14ac:dyDescent="0.25">
      <c r="C1304" s="65"/>
      <c r="D1304" s="65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  <c r="O1304" s="65"/>
      <c r="P1304" s="65"/>
    </row>
    <row r="1305" spans="3:16" x14ac:dyDescent="0.25">
      <c r="C1305" s="65"/>
      <c r="D1305" s="65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  <c r="O1305" s="65"/>
      <c r="P1305" s="65"/>
    </row>
    <row r="1306" spans="3:16" x14ac:dyDescent="0.25">
      <c r="C1306" s="65"/>
      <c r="D1306" s="65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5"/>
    </row>
    <row r="1307" spans="3:16" x14ac:dyDescent="0.25">
      <c r="C1307" s="65"/>
      <c r="D1307" s="65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  <c r="O1307" s="65"/>
      <c r="P1307" s="65"/>
    </row>
    <row r="1308" spans="3:16" x14ac:dyDescent="0.25">
      <c r="C1308" s="65"/>
      <c r="D1308" s="65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  <c r="O1308" s="65"/>
      <c r="P1308" s="65"/>
    </row>
    <row r="1309" spans="3:16" x14ac:dyDescent="0.25">
      <c r="C1309" s="65"/>
      <c r="D1309" s="65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  <c r="O1309" s="65"/>
      <c r="P1309" s="65"/>
    </row>
    <row r="1310" spans="3:16" x14ac:dyDescent="0.25">
      <c r="C1310" s="65"/>
      <c r="D1310" s="65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  <c r="O1310" s="65"/>
      <c r="P1310" s="65"/>
    </row>
    <row r="1311" spans="3:16" x14ac:dyDescent="0.25">
      <c r="C1311" s="65"/>
      <c r="D1311" s="65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  <c r="O1311" s="65"/>
      <c r="P1311" s="65"/>
    </row>
    <row r="1312" spans="3:16" x14ac:dyDescent="0.25">
      <c r="C1312" s="65"/>
      <c r="D1312" s="65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  <c r="O1312" s="65"/>
      <c r="P1312" s="65"/>
    </row>
    <row r="1313" spans="3:16" x14ac:dyDescent="0.25">
      <c r="C1313" s="65"/>
      <c r="D1313" s="65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  <c r="O1313" s="65"/>
      <c r="P1313" s="65"/>
    </row>
    <row r="1314" spans="3:16" x14ac:dyDescent="0.25">
      <c r="C1314" s="65"/>
      <c r="D1314" s="65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  <c r="O1314" s="65"/>
      <c r="P1314" s="65"/>
    </row>
    <row r="1315" spans="3:16" x14ac:dyDescent="0.25">
      <c r="C1315" s="65"/>
      <c r="D1315" s="65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  <c r="O1315" s="65"/>
      <c r="P1315" s="65"/>
    </row>
    <row r="1316" spans="3:16" x14ac:dyDescent="0.25">
      <c r="C1316" s="65"/>
      <c r="D1316" s="65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  <c r="O1316" s="65"/>
      <c r="P1316" s="65"/>
    </row>
    <row r="1317" spans="3:16" x14ac:dyDescent="0.25">
      <c r="C1317" s="65"/>
      <c r="D1317" s="65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  <c r="O1317" s="65"/>
      <c r="P1317" s="65"/>
    </row>
    <row r="1318" spans="3:16" x14ac:dyDescent="0.25">
      <c r="C1318" s="65"/>
      <c r="D1318" s="65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</row>
    <row r="1319" spans="3:16" x14ac:dyDescent="0.25">
      <c r="C1319" s="65"/>
      <c r="D1319" s="65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</row>
    <row r="1320" spans="3:16" x14ac:dyDescent="0.25">
      <c r="C1320" s="65"/>
      <c r="D1320" s="65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</row>
    <row r="1321" spans="3:16" x14ac:dyDescent="0.25">
      <c r="C1321" s="65"/>
      <c r="D1321" s="65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</row>
    <row r="1322" spans="3:16" x14ac:dyDescent="0.25">
      <c r="C1322" s="65"/>
      <c r="D1322" s="65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  <c r="O1322" s="65"/>
      <c r="P1322" s="65"/>
    </row>
    <row r="1323" spans="3:16" x14ac:dyDescent="0.25">
      <c r="C1323" s="65"/>
      <c r="D1323" s="65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5"/>
    </row>
    <row r="1324" spans="3:16" x14ac:dyDescent="0.25">
      <c r="C1324" s="65"/>
      <c r="D1324" s="65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  <c r="O1324" s="65"/>
      <c r="P1324" s="65"/>
    </row>
    <row r="1325" spans="3:16" x14ac:dyDescent="0.25">
      <c r="C1325" s="65"/>
      <c r="D1325" s="65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  <c r="O1325" s="65"/>
      <c r="P1325" s="65"/>
    </row>
    <row r="1326" spans="3:16" x14ac:dyDescent="0.25">
      <c r="C1326" s="65"/>
      <c r="D1326" s="65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  <c r="O1326" s="65"/>
      <c r="P1326" s="65"/>
    </row>
    <row r="1327" spans="3:16" x14ac:dyDescent="0.25">
      <c r="C1327" s="65"/>
      <c r="D1327" s="65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  <c r="O1327" s="65"/>
      <c r="P1327" s="65"/>
    </row>
    <row r="1328" spans="3:16" x14ac:dyDescent="0.25">
      <c r="C1328" s="65"/>
      <c r="D1328" s="65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  <c r="O1328" s="65"/>
      <c r="P1328" s="65"/>
    </row>
    <row r="1329" spans="3:16" x14ac:dyDescent="0.25">
      <c r="C1329" s="65"/>
      <c r="D1329" s="65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  <c r="O1329" s="65"/>
      <c r="P1329" s="65"/>
    </row>
    <row r="1330" spans="3:16" x14ac:dyDescent="0.25">
      <c r="C1330" s="65"/>
      <c r="D1330" s="65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  <c r="O1330" s="65"/>
      <c r="P1330" s="65"/>
    </row>
    <row r="1331" spans="3:16" x14ac:dyDescent="0.25">
      <c r="C1331" s="65"/>
      <c r="D1331" s="65"/>
      <c r="E1331" s="65"/>
      <c r="F1331" s="65"/>
      <c r="G1331" s="65"/>
      <c r="H1331" s="65"/>
      <c r="I1331" s="65"/>
      <c r="J1331" s="65"/>
      <c r="K1331" s="65"/>
      <c r="L1331" s="65"/>
      <c r="M1331" s="65"/>
      <c r="N1331" s="65"/>
      <c r="O1331" s="65"/>
      <c r="P1331" s="65"/>
    </row>
    <row r="1332" spans="3:16" x14ac:dyDescent="0.25">
      <c r="C1332" s="65"/>
      <c r="D1332" s="65"/>
      <c r="E1332" s="65"/>
      <c r="F1332" s="65"/>
      <c r="G1332" s="65"/>
      <c r="H1332" s="65"/>
      <c r="I1332" s="65"/>
      <c r="J1332" s="65"/>
      <c r="K1332" s="65"/>
      <c r="L1332" s="65"/>
      <c r="M1332" s="65"/>
      <c r="N1332" s="65"/>
      <c r="O1332" s="65"/>
      <c r="P1332" s="65"/>
    </row>
    <row r="1333" spans="3:16" x14ac:dyDescent="0.25">
      <c r="C1333" s="65"/>
      <c r="D1333" s="65"/>
      <c r="E1333" s="65"/>
      <c r="F1333" s="65"/>
      <c r="G1333" s="65"/>
      <c r="H1333" s="65"/>
      <c r="I1333" s="65"/>
      <c r="J1333" s="65"/>
      <c r="K1333" s="65"/>
      <c r="L1333" s="65"/>
      <c r="M1333" s="65"/>
      <c r="N1333" s="65"/>
      <c r="O1333" s="65"/>
      <c r="P1333" s="65"/>
    </row>
    <row r="1334" spans="3:16" x14ac:dyDescent="0.25">
      <c r="C1334" s="65"/>
      <c r="D1334" s="65"/>
      <c r="E1334" s="65"/>
      <c r="F1334" s="65"/>
      <c r="G1334" s="65"/>
      <c r="H1334" s="65"/>
      <c r="I1334" s="65"/>
      <c r="J1334" s="65"/>
      <c r="K1334" s="65"/>
      <c r="L1334" s="65"/>
      <c r="M1334" s="65"/>
      <c r="N1334" s="65"/>
      <c r="O1334" s="65"/>
      <c r="P1334" s="65"/>
    </row>
    <row r="1335" spans="3:16" x14ac:dyDescent="0.25">
      <c r="C1335" s="65"/>
      <c r="D1335" s="65"/>
      <c r="E1335" s="65"/>
      <c r="F1335" s="65"/>
      <c r="G1335" s="65"/>
      <c r="H1335" s="65"/>
      <c r="I1335" s="65"/>
      <c r="J1335" s="65"/>
      <c r="K1335" s="65"/>
      <c r="L1335" s="65"/>
      <c r="M1335" s="65"/>
      <c r="N1335" s="65"/>
      <c r="O1335" s="65"/>
      <c r="P1335" s="65"/>
    </row>
    <row r="1336" spans="3:16" x14ac:dyDescent="0.25">
      <c r="C1336" s="65"/>
      <c r="D1336" s="65"/>
      <c r="E1336" s="65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</row>
    <row r="1337" spans="3:16" x14ac:dyDescent="0.25">
      <c r="C1337" s="65"/>
      <c r="D1337" s="65"/>
      <c r="E1337" s="65"/>
      <c r="F1337" s="65"/>
      <c r="G1337" s="65"/>
      <c r="H1337" s="65"/>
      <c r="I1337" s="65"/>
      <c r="J1337" s="65"/>
      <c r="K1337" s="65"/>
      <c r="L1337" s="65"/>
      <c r="M1337" s="65"/>
      <c r="N1337" s="65"/>
      <c r="O1337" s="65"/>
      <c r="P1337" s="65"/>
    </row>
    <row r="1338" spans="3:16" x14ac:dyDescent="0.25">
      <c r="C1338" s="65"/>
      <c r="D1338" s="65"/>
      <c r="E1338" s="65"/>
      <c r="F1338" s="65"/>
      <c r="G1338" s="65"/>
      <c r="H1338" s="65"/>
      <c r="I1338" s="65"/>
      <c r="J1338" s="65"/>
      <c r="K1338" s="65"/>
      <c r="L1338" s="65"/>
      <c r="M1338" s="65"/>
      <c r="N1338" s="65"/>
      <c r="O1338" s="65"/>
      <c r="P1338" s="65"/>
    </row>
    <row r="1339" spans="3:16" x14ac:dyDescent="0.25">
      <c r="C1339" s="65"/>
      <c r="D1339" s="65"/>
      <c r="E1339" s="65"/>
      <c r="F1339" s="65"/>
      <c r="G1339" s="65"/>
      <c r="H1339" s="65"/>
      <c r="I1339" s="65"/>
      <c r="J1339" s="65"/>
      <c r="K1339" s="65"/>
      <c r="L1339" s="65"/>
      <c r="M1339" s="65"/>
      <c r="N1339" s="65"/>
      <c r="O1339" s="65"/>
      <c r="P1339" s="65"/>
    </row>
    <row r="1340" spans="3:16" x14ac:dyDescent="0.25">
      <c r="C1340" s="65"/>
      <c r="D1340" s="65"/>
      <c r="E1340" s="65"/>
      <c r="F1340" s="65"/>
      <c r="G1340" s="65"/>
      <c r="H1340" s="65"/>
      <c r="I1340" s="65"/>
      <c r="J1340" s="65"/>
      <c r="K1340" s="65"/>
      <c r="L1340" s="65"/>
      <c r="M1340" s="65"/>
      <c r="N1340" s="65"/>
      <c r="O1340" s="65"/>
      <c r="P1340" s="65"/>
    </row>
    <row r="1341" spans="3:16" x14ac:dyDescent="0.25">
      <c r="C1341" s="65"/>
      <c r="D1341" s="65"/>
      <c r="E1341" s="65"/>
      <c r="F1341" s="65"/>
      <c r="G1341" s="65"/>
      <c r="H1341" s="65"/>
      <c r="I1341" s="65"/>
      <c r="J1341" s="65"/>
      <c r="K1341" s="65"/>
      <c r="L1341" s="65"/>
      <c r="M1341" s="65"/>
      <c r="N1341" s="65"/>
      <c r="O1341" s="65"/>
      <c r="P1341" s="65"/>
    </row>
    <row r="1342" spans="3:16" x14ac:dyDescent="0.25">
      <c r="C1342" s="65"/>
      <c r="D1342" s="65"/>
      <c r="E1342" s="65"/>
      <c r="F1342" s="65"/>
      <c r="G1342" s="65"/>
      <c r="H1342" s="65"/>
      <c r="I1342" s="65"/>
      <c r="J1342" s="65"/>
      <c r="K1342" s="65"/>
      <c r="L1342" s="65"/>
      <c r="M1342" s="65"/>
      <c r="N1342" s="65"/>
      <c r="O1342" s="65"/>
      <c r="P1342" s="65"/>
    </row>
    <row r="1343" spans="3:16" x14ac:dyDescent="0.25">
      <c r="C1343" s="65"/>
      <c r="D1343" s="65"/>
      <c r="E1343" s="65"/>
      <c r="F1343" s="65"/>
      <c r="G1343" s="65"/>
      <c r="H1343" s="65"/>
      <c r="I1343" s="65"/>
      <c r="J1343" s="65"/>
      <c r="K1343" s="65"/>
      <c r="L1343" s="65"/>
      <c r="M1343" s="65"/>
      <c r="N1343" s="65"/>
      <c r="O1343" s="65"/>
      <c r="P1343" s="65"/>
    </row>
    <row r="1344" spans="3:16" x14ac:dyDescent="0.25">
      <c r="C1344" s="65"/>
      <c r="D1344" s="65"/>
      <c r="E1344" s="65"/>
      <c r="F1344" s="65"/>
      <c r="G1344" s="65"/>
      <c r="H1344" s="65"/>
      <c r="I1344" s="65"/>
      <c r="J1344" s="65"/>
      <c r="K1344" s="65"/>
      <c r="L1344" s="65"/>
      <c r="M1344" s="65"/>
      <c r="N1344" s="65"/>
      <c r="O1344" s="65"/>
      <c r="P1344" s="65"/>
    </row>
    <row r="1345" spans="3:16" x14ac:dyDescent="0.25">
      <c r="C1345" s="65"/>
      <c r="D1345" s="65"/>
      <c r="E1345" s="65"/>
      <c r="F1345" s="65"/>
      <c r="G1345" s="65"/>
      <c r="H1345" s="65"/>
      <c r="I1345" s="65"/>
      <c r="J1345" s="65"/>
      <c r="K1345" s="65"/>
      <c r="L1345" s="65"/>
      <c r="M1345" s="65"/>
      <c r="N1345" s="65"/>
      <c r="O1345" s="65"/>
      <c r="P1345" s="65"/>
    </row>
    <row r="1346" spans="3:16" x14ac:dyDescent="0.25">
      <c r="C1346" s="65"/>
      <c r="D1346" s="65"/>
      <c r="E1346" s="65"/>
      <c r="F1346" s="65"/>
      <c r="G1346" s="65"/>
      <c r="H1346" s="65"/>
      <c r="I1346" s="65"/>
      <c r="J1346" s="65"/>
      <c r="K1346" s="65"/>
      <c r="L1346" s="65"/>
      <c r="M1346" s="65"/>
      <c r="N1346" s="65"/>
      <c r="O1346" s="65"/>
      <c r="P1346" s="65"/>
    </row>
    <row r="1347" spans="3:16" x14ac:dyDescent="0.25">
      <c r="C1347" s="65"/>
      <c r="D1347" s="65"/>
      <c r="E1347" s="65"/>
      <c r="F1347" s="65"/>
      <c r="G1347" s="65"/>
      <c r="H1347" s="65"/>
      <c r="I1347" s="65"/>
      <c r="J1347" s="65"/>
      <c r="K1347" s="65"/>
      <c r="L1347" s="65"/>
      <c r="M1347" s="65"/>
      <c r="N1347" s="65"/>
      <c r="O1347" s="65"/>
      <c r="P1347" s="65"/>
    </row>
    <row r="1348" spans="3:16" x14ac:dyDescent="0.25">
      <c r="C1348" s="65"/>
      <c r="D1348" s="65"/>
      <c r="E1348" s="65"/>
      <c r="F1348" s="65"/>
      <c r="G1348" s="65"/>
      <c r="H1348" s="65"/>
      <c r="I1348" s="65"/>
      <c r="J1348" s="65"/>
      <c r="K1348" s="65"/>
      <c r="L1348" s="65"/>
      <c r="M1348" s="65"/>
      <c r="N1348" s="65"/>
      <c r="O1348" s="65"/>
      <c r="P1348" s="65"/>
    </row>
    <row r="1349" spans="3:16" x14ac:dyDescent="0.25">
      <c r="C1349" s="65"/>
      <c r="D1349" s="65"/>
      <c r="E1349" s="65"/>
      <c r="F1349" s="65"/>
      <c r="G1349" s="65"/>
      <c r="H1349" s="65"/>
      <c r="I1349" s="65"/>
      <c r="J1349" s="65"/>
      <c r="K1349" s="65"/>
      <c r="L1349" s="65"/>
      <c r="M1349" s="65"/>
      <c r="N1349" s="65"/>
      <c r="O1349" s="65"/>
      <c r="P1349" s="65"/>
    </row>
    <row r="1350" spans="3:16" x14ac:dyDescent="0.25">
      <c r="C1350" s="65"/>
      <c r="D1350" s="65"/>
      <c r="E1350" s="65"/>
      <c r="F1350" s="65"/>
      <c r="G1350" s="65"/>
      <c r="H1350" s="65"/>
      <c r="I1350" s="65"/>
      <c r="J1350" s="65"/>
      <c r="K1350" s="65"/>
      <c r="L1350" s="65"/>
      <c r="M1350" s="65"/>
      <c r="N1350" s="65"/>
      <c r="O1350" s="65"/>
      <c r="P1350" s="65"/>
    </row>
    <row r="1351" spans="3:16" x14ac:dyDescent="0.25">
      <c r="C1351" s="65"/>
      <c r="D1351" s="65"/>
      <c r="E1351" s="65"/>
      <c r="F1351" s="65"/>
      <c r="G1351" s="65"/>
      <c r="H1351" s="65"/>
      <c r="I1351" s="65"/>
      <c r="J1351" s="65"/>
      <c r="K1351" s="65"/>
      <c r="L1351" s="65"/>
      <c r="M1351" s="65"/>
      <c r="N1351" s="65"/>
      <c r="O1351" s="65"/>
      <c r="P1351" s="65"/>
    </row>
    <row r="1352" spans="3:16" x14ac:dyDescent="0.25">
      <c r="C1352" s="65"/>
      <c r="D1352" s="65"/>
      <c r="E1352" s="65"/>
      <c r="F1352" s="65"/>
      <c r="G1352" s="65"/>
      <c r="H1352" s="65"/>
      <c r="I1352" s="65"/>
      <c r="J1352" s="65"/>
      <c r="K1352" s="65"/>
      <c r="L1352" s="65"/>
      <c r="M1352" s="65"/>
      <c r="N1352" s="65"/>
      <c r="O1352" s="65"/>
      <c r="P1352" s="65"/>
    </row>
    <row r="1353" spans="3:16" x14ac:dyDescent="0.25">
      <c r="C1353" s="65"/>
      <c r="D1353" s="65"/>
      <c r="E1353" s="65"/>
      <c r="F1353" s="65"/>
      <c r="G1353" s="65"/>
      <c r="H1353" s="65"/>
      <c r="I1353" s="65"/>
      <c r="J1353" s="65"/>
      <c r="K1353" s="65"/>
      <c r="L1353" s="65"/>
      <c r="M1353" s="65"/>
      <c r="N1353" s="65"/>
      <c r="O1353" s="65"/>
      <c r="P1353" s="65"/>
    </row>
    <row r="1354" spans="3:16" x14ac:dyDescent="0.25">
      <c r="C1354" s="65"/>
      <c r="D1354" s="65"/>
      <c r="E1354" s="65"/>
      <c r="F1354" s="65"/>
      <c r="G1354" s="65"/>
      <c r="H1354" s="65"/>
      <c r="I1354" s="65"/>
      <c r="J1354" s="65"/>
      <c r="K1354" s="65"/>
      <c r="L1354" s="65"/>
      <c r="M1354" s="65"/>
      <c r="N1354" s="65"/>
      <c r="O1354" s="65"/>
      <c r="P1354" s="65"/>
    </row>
    <row r="1355" spans="3:16" x14ac:dyDescent="0.25">
      <c r="C1355" s="65"/>
      <c r="D1355" s="65"/>
      <c r="E1355" s="65"/>
      <c r="F1355" s="65"/>
      <c r="G1355" s="65"/>
      <c r="H1355" s="65"/>
      <c r="I1355" s="65"/>
      <c r="J1355" s="65"/>
      <c r="K1355" s="65"/>
      <c r="L1355" s="65"/>
      <c r="M1355" s="65"/>
      <c r="N1355" s="65"/>
      <c r="O1355" s="65"/>
      <c r="P1355" s="65"/>
    </row>
    <row r="1356" spans="3:16" x14ac:dyDescent="0.25">
      <c r="C1356" s="65"/>
      <c r="D1356" s="65"/>
      <c r="E1356" s="65"/>
      <c r="F1356" s="65"/>
      <c r="G1356" s="65"/>
      <c r="H1356" s="65"/>
      <c r="I1356" s="65"/>
      <c r="J1356" s="65"/>
      <c r="K1356" s="65"/>
      <c r="L1356" s="65"/>
      <c r="M1356" s="65"/>
      <c r="N1356" s="65"/>
      <c r="O1356" s="65"/>
      <c r="P1356" s="65"/>
    </row>
    <row r="1357" spans="3:16" x14ac:dyDescent="0.25">
      <c r="C1357" s="65"/>
      <c r="D1357" s="65"/>
      <c r="E1357" s="65"/>
      <c r="F1357" s="65"/>
      <c r="G1357" s="65"/>
      <c r="H1357" s="65"/>
      <c r="I1357" s="65"/>
      <c r="J1357" s="65"/>
      <c r="K1357" s="65"/>
      <c r="L1357" s="65"/>
      <c r="M1357" s="65"/>
      <c r="N1357" s="65"/>
      <c r="O1357" s="65"/>
      <c r="P1357" s="65"/>
    </row>
    <row r="1358" spans="3:16" x14ac:dyDescent="0.25">
      <c r="C1358" s="65"/>
      <c r="D1358" s="65"/>
      <c r="E1358" s="65"/>
      <c r="F1358" s="65"/>
      <c r="G1358" s="65"/>
      <c r="H1358" s="65"/>
      <c r="I1358" s="65"/>
      <c r="J1358" s="65"/>
      <c r="K1358" s="65"/>
      <c r="L1358" s="65"/>
      <c r="M1358" s="65"/>
      <c r="N1358" s="65"/>
      <c r="O1358" s="65"/>
      <c r="P1358" s="65"/>
    </row>
    <row r="1359" spans="3:16" x14ac:dyDescent="0.25">
      <c r="C1359" s="65"/>
      <c r="D1359" s="65"/>
      <c r="E1359" s="65"/>
      <c r="F1359" s="65"/>
      <c r="G1359" s="65"/>
      <c r="H1359" s="65"/>
      <c r="I1359" s="65"/>
      <c r="J1359" s="65"/>
      <c r="K1359" s="65"/>
      <c r="L1359" s="65"/>
      <c r="M1359" s="65"/>
      <c r="N1359" s="65"/>
      <c r="O1359" s="65"/>
      <c r="P1359" s="65"/>
    </row>
    <row r="1360" spans="3:16" x14ac:dyDescent="0.25">
      <c r="C1360" s="65"/>
      <c r="D1360" s="65"/>
      <c r="E1360" s="65"/>
      <c r="F1360" s="65"/>
      <c r="G1360" s="65"/>
      <c r="H1360" s="65"/>
      <c r="I1360" s="65"/>
      <c r="J1360" s="65"/>
      <c r="K1360" s="65"/>
      <c r="L1360" s="65"/>
      <c r="M1360" s="65"/>
      <c r="N1360" s="65"/>
      <c r="O1360" s="65"/>
      <c r="P1360" s="65"/>
    </row>
    <row r="1361" spans="3:16" x14ac:dyDescent="0.25">
      <c r="C1361" s="65"/>
      <c r="D1361" s="65"/>
      <c r="E1361" s="65"/>
      <c r="F1361" s="65"/>
      <c r="G1361" s="65"/>
      <c r="H1361" s="65"/>
      <c r="I1361" s="65"/>
      <c r="J1361" s="65"/>
      <c r="K1361" s="65"/>
      <c r="L1361" s="65"/>
      <c r="M1361" s="65"/>
      <c r="N1361" s="65"/>
      <c r="O1361" s="65"/>
      <c r="P1361" s="65"/>
    </row>
    <row r="1362" spans="3:16" x14ac:dyDescent="0.25">
      <c r="C1362" s="65"/>
      <c r="D1362" s="65"/>
      <c r="E1362" s="65"/>
      <c r="F1362" s="65"/>
      <c r="G1362" s="65"/>
      <c r="H1362" s="65"/>
      <c r="I1362" s="65"/>
      <c r="J1362" s="65"/>
      <c r="K1362" s="65"/>
      <c r="L1362" s="65"/>
      <c r="M1362" s="65"/>
      <c r="N1362" s="65"/>
      <c r="O1362" s="65"/>
      <c r="P1362" s="65"/>
    </row>
    <row r="1363" spans="3:16" x14ac:dyDescent="0.25">
      <c r="C1363" s="65"/>
      <c r="D1363" s="65"/>
      <c r="E1363" s="65"/>
      <c r="F1363" s="65"/>
      <c r="G1363" s="65"/>
      <c r="H1363" s="65"/>
      <c r="I1363" s="65"/>
      <c r="J1363" s="65"/>
      <c r="K1363" s="65"/>
      <c r="L1363" s="65"/>
      <c r="M1363" s="65"/>
      <c r="N1363" s="65"/>
      <c r="O1363" s="65"/>
      <c r="P1363" s="65"/>
    </row>
    <row r="1364" spans="3:16" x14ac:dyDescent="0.25">
      <c r="C1364" s="65"/>
      <c r="D1364" s="65"/>
      <c r="E1364" s="65"/>
      <c r="F1364" s="65"/>
      <c r="G1364" s="65"/>
      <c r="H1364" s="65"/>
      <c r="I1364" s="65"/>
      <c r="J1364" s="65"/>
      <c r="K1364" s="65"/>
      <c r="L1364" s="65"/>
      <c r="M1364" s="65"/>
      <c r="N1364" s="65"/>
      <c r="O1364" s="65"/>
      <c r="P1364" s="65"/>
    </row>
    <row r="1365" spans="3:16" x14ac:dyDescent="0.25">
      <c r="C1365" s="65"/>
      <c r="D1365" s="65"/>
      <c r="E1365" s="65"/>
      <c r="F1365" s="65"/>
      <c r="G1365" s="65"/>
      <c r="H1365" s="65"/>
      <c r="I1365" s="65"/>
      <c r="J1365" s="65"/>
      <c r="K1365" s="65"/>
      <c r="L1365" s="65"/>
      <c r="M1365" s="65"/>
      <c r="N1365" s="65"/>
      <c r="O1365" s="65"/>
      <c r="P1365" s="65"/>
    </row>
    <row r="1366" spans="3:16" x14ac:dyDescent="0.25">
      <c r="C1366" s="65"/>
      <c r="D1366" s="65"/>
      <c r="E1366" s="65"/>
      <c r="F1366" s="65"/>
      <c r="G1366" s="65"/>
      <c r="H1366" s="65"/>
      <c r="I1366" s="65"/>
      <c r="J1366" s="65"/>
      <c r="K1366" s="65"/>
      <c r="L1366" s="65"/>
      <c r="M1366" s="65"/>
      <c r="N1366" s="65"/>
      <c r="O1366" s="65"/>
      <c r="P1366" s="65"/>
    </row>
    <row r="1367" spans="3:16" x14ac:dyDescent="0.25">
      <c r="C1367" s="65"/>
      <c r="D1367" s="65"/>
      <c r="E1367" s="65"/>
      <c r="F1367" s="65"/>
      <c r="G1367" s="65"/>
      <c r="H1367" s="65"/>
      <c r="I1367" s="65"/>
      <c r="J1367" s="65"/>
      <c r="K1367" s="65"/>
      <c r="L1367" s="65"/>
      <c r="M1367" s="65"/>
      <c r="N1367" s="65"/>
      <c r="O1367" s="65"/>
      <c r="P1367" s="65"/>
    </row>
    <row r="1368" spans="3:16" x14ac:dyDescent="0.25">
      <c r="C1368" s="65"/>
      <c r="D1368" s="65"/>
      <c r="E1368" s="65"/>
      <c r="F1368" s="65"/>
      <c r="G1368" s="65"/>
      <c r="H1368" s="65"/>
      <c r="I1368" s="65"/>
      <c r="J1368" s="65"/>
      <c r="K1368" s="65"/>
      <c r="L1368" s="65"/>
      <c r="M1368" s="65"/>
      <c r="N1368" s="65"/>
      <c r="O1368" s="65"/>
      <c r="P1368" s="65"/>
    </row>
    <row r="1369" spans="3:16" x14ac:dyDescent="0.25">
      <c r="C1369" s="65"/>
      <c r="D1369" s="65"/>
      <c r="E1369" s="65"/>
      <c r="F1369" s="65"/>
      <c r="G1369" s="65"/>
      <c r="H1369" s="65"/>
      <c r="I1369" s="65"/>
      <c r="J1369" s="65"/>
      <c r="K1369" s="65"/>
      <c r="L1369" s="65"/>
      <c r="M1369" s="65"/>
      <c r="N1369" s="65"/>
      <c r="O1369" s="65"/>
      <c r="P1369" s="65"/>
    </row>
    <row r="1370" spans="3:16" x14ac:dyDescent="0.25">
      <c r="C1370" s="65"/>
      <c r="D1370" s="65"/>
      <c r="E1370" s="65"/>
      <c r="F1370" s="65"/>
      <c r="G1370" s="65"/>
      <c r="H1370" s="65"/>
      <c r="I1370" s="65"/>
      <c r="J1370" s="65"/>
      <c r="K1370" s="65"/>
      <c r="L1370" s="65"/>
      <c r="M1370" s="65"/>
      <c r="N1370" s="65"/>
      <c r="O1370" s="65"/>
      <c r="P1370" s="65"/>
    </row>
    <row r="1371" spans="3:16" x14ac:dyDescent="0.25">
      <c r="C1371" s="65"/>
      <c r="D1371" s="65"/>
      <c r="E1371" s="65"/>
      <c r="F1371" s="65"/>
      <c r="G1371" s="65"/>
      <c r="H1371" s="65"/>
      <c r="I1371" s="65"/>
      <c r="J1371" s="65"/>
      <c r="K1371" s="65"/>
      <c r="L1371" s="65"/>
      <c r="M1371" s="65"/>
      <c r="N1371" s="65"/>
      <c r="O1371" s="65"/>
      <c r="P1371" s="65"/>
    </row>
    <row r="1372" spans="3:16" x14ac:dyDescent="0.25">
      <c r="C1372" s="65"/>
      <c r="D1372" s="65"/>
      <c r="E1372" s="65"/>
      <c r="F1372" s="65"/>
      <c r="G1372" s="65"/>
      <c r="H1372" s="65"/>
      <c r="I1372" s="65"/>
      <c r="J1372" s="65"/>
      <c r="K1372" s="65"/>
      <c r="L1372" s="65"/>
      <c r="M1372" s="65"/>
      <c r="N1372" s="65"/>
      <c r="O1372" s="65"/>
      <c r="P1372" s="65"/>
    </row>
    <row r="1373" spans="3:16" x14ac:dyDescent="0.25">
      <c r="C1373" s="65"/>
      <c r="D1373" s="65"/>
      <c r="E1373" s="65"/>
      <c r="F1373" s="65"/>
      <c r="G1373" s="65"/>
      <c r="H1373" s="65"/>
      <c r="I1373" s="65"/>
      <c r="J1373" s="65"/>
      <c r="K1373" s="65"/>
      <c r="L1373" s="65"/>
      <c r="M1373" s="65"/>
      <c r="N1373" s="65"/>
      <c r="O1373" s="65"/>
      <c r="P1373" s="65"/>
    </row>
    <row r="1374" spans="3:16" x14ac:dyDescent="0.25">
      <c r="C1374" s="65"/>
      <c r="D1374" s="65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</row>
    <row r="1375" spans="3:16" x14ac:dyDescent="0.25">
      <c r="C1375" s="65"/>
      <c r="D1375" s="65"/>
      <c r="E1375" s="65"/>
      <c r="F1375" s="65"/>
      <c r="G1375" s="65"/>
      <c r="H1375" s="65"/>
      <c r="I1375" s="65"/>
      <c r="J1375" s="65"/>
      <c r="K1375" s="65"/>
      <c r="L1375" s="65"/>
      <c r="M1375" s="65"/>
      <c r="N1375" s="65"/>
      <c r="O1375" s="65"/>
      <c r="P1375" s="65"/>
    </row>
    <row r="1376" spans="3:16" x14ac:dyDescent="0.25">
      <c r="C1376" s="65"/>
      <c r="D1376" s="65"/>
      <c r="E1376" s="65"/>
      <c r="F1376" s="65"/>
      <c r="G1376" s="65"/>
      <c r="H1376" s="65"/>
      <c r="I1376" s="65"/>
      <c r="J1376" s="65"/>
      <c r="K1376" s="65"/>
      <c r="L1376" s="65"/>
      <c r="M1376" s="65"/>
      <c r="N1376" s="65"/>
      <c r="O1376" s="65"/>
      <c r="P1376" s="65"/>
    </row>
    <row r="1377" spans="3:16" x14ac:dyDescent="0.25">
      <c r="C1377" s="65"/>
      <c r="D1377" s="65"/>
      <c r="E1377" s="65"/>
      <c r="F1377" s="65"/>
      <c r="G1377" s="65"/>
      <c r="H1377" s="65"/>
      <c r="I1377" s="65"/>
      <c r="J1377" s="65"/>
      <c r="K1377" s="65"/>
      <c r="L1377" s="65"/>
      <c r="M1377" s="65"/>
      <c r="N1377" s="65"/>
      <c r="O1377" s="65"/>
      <c r="P1377" s="65"/>
    </row>
    <row r="1378" spans="3:16" x14ac:dyDescent="0.25">
      <c r="C1378" s="65"/>
      <c r="D1378" s="65"/>
      <c r="E1378" s="65"/>
      <c r="F1378" s="65"/>
      <c r="G1378" s="65"/>
      <c r="H1378" s="65"/>
      <c r="I1378" s="65"/>
      <c r="J1378" s="65"/>
      <c r="K1378" s="65"/>
      <c r="L1378" s="65"/>
      <c r="M1378" s="65"/>
      <c r="N1378" s="65"/>
      <c r="O1378" s="65"/>
      <c r="P1378" s="65"/>
    </row>
    <row r="1379" spans="3:16" x14ac:dyDescent="0.25">
      <c r="C1379" s="65"/>
      <c r="D1379" s="65"/>
      <c r="E1379" s="65"/>
      <c r="F1379" s="65"/>
      <c r="G1379" s="65"/>
      <c r="H1379" s="65"/>
      <c r="I1379" s="65"/>
      <c r="J1379" s="65"/>
      <c r="K1379" s="65"/>
      <c r="L1379" s="65"/>
      <c r="M1379" s="65"/>
      <c r="N1379" s="65"/>
      <c r="O1379" s="65"/>
      <c r="P1379" s="65"/>
    </row>
    <row r="1380" spans="3:16" x14ac:dyDescent="0.25">
      <c r="C1380" s="65"/>
      <c r="D1380" s="65"/>
      <c r="E1380" s="65"/>
      <c r="F1380" s="65"/>
      <c r="G1380" s="65"/>
      <c r="H1380" s="65"/>
      <c r="I1380" s="65"/>
      <c r="J1380" s="65"/>
      <c r="K1380" s="65"/>
      <c r="L1380" s="65"/>
      <c r="M1380" s="65"/>
      <c r="N1380" s="65"/>
      <c r="O1380" s="65"/>
      <c r="P1380" s="65"/>
    </row>
    <row r="1381" spans="3:16" x14ac:dyDescent="0.25">
      <c r="C1381" s="65"/>
      <c r="D1381" s="65"/>
      <c r="E1381" s="65"/>
      <c r="F1381" s="65"/>
      <c r="G1381" s="65"/>
      <c r="H1381" s="65"/>
      <c r="I1381" s="65"/>
      <c r="J1381" s="65"/>
      <c r="K1381" s="65"/>
      <c r="L1381" s="65"/>
      <c r="M1381" s="65"/>
      <c r="N1381" s="65"/>
      <c r="O1381" s="65"/>
      <c r="P1381" s="65"/>
    </row>
    <row r="1382" spans="3:16" x14ac:dyDescent="0.25">
      <c r="C1382" s="65"/>
      <c r="D1382" s="65"/>
      <c r="E1382" s="65"/>
      <c r="F1382" s="65"/>
      <c r="G1382" s="65"/>
      <c r="H1382" s="65"/>
      <c r="I1382" s="65"/>
      <c r="J1382" s="65"/>
      <c r="K1382" s="65"/>
      <c r="L1382" s="65"/>
      <c r="M1382" s="65"/>
      <c r="N1382" s="65"/>
      <c r="O1382" s="65"/>
      <c r="P1382" s="65"/>
    </row>
    <row r="1383" spans="3:16" x14ac:dyDescent="0.25">
      <c r="C1383" s="65"/>
      <c r="D1383" s="65"/>
      <c r="E1383" s="65"/>
      <c r="F1383" s="65"/>
      <c r="G1383" s="65"/>
      <c r="H1383" s="65"/>
      <c r="I1383" s="65"/>
      <c r="J1383" s="65"/>
      <c r="K1383" s="65"/>
      <c r="L1383" s="65"/>
      <c r="M1383" s="65"/>
      <c r="N1383" s="65"/>
      <c r="O1383" s="65"/>
      <c r="P1383" s="65"/>
    </row>
    <row r="1384" spans="3:16" x14ac:dyDescent="0.25">
      <c r="C1384" s="65"/>
      <c r="D1384" s="65"/>
      <c r="E1384" s="65"/>
      <c r="F1384" s="65"/>
      <c r="G1384" s="65"/>
      <c r="H1384" s="65"/>
      <c r="I1384" s="65"/>
      <c r="J1384" s="65"/>
      <c r="K1384" s="65"/>
      <c r="L1384" s="65"/>
      <c r="M1384" s="65"/>
      <c r="N1384" s="65"/>
      <c r="O1384" s="65"/>
      <c r="P1384" s="65"/>
    </row>
    <row r="1385" spans="3:16" x14ac:dyDescent="0.25">
      <c r="C1385" s="65"/>
      <c r="D1385" s="65"/>
      <c r="E1385" s="65"/>
      <c r="F1385" s="65"/>
      <c r="G1385" s="65"/>
      <c r="H1385" s="65"/>
      <c r="I1385" s="65"/>
      <c r="J1385" s="65"/>
      <c r="K1385" s="65"/>
      <c r="L1385" s="65"/>
      <c r="M1385" s="65"/>
      <c r="N1385" s="65"/>
      <c r="O1385" s="65"/>
      <c r="P1385" s="65"/>
    </row>
    <row r="1386" spans="3:16" x14ac:dyDescent="0.25">
      <c r="C1386" s="65"/>
      <c r="D1386" s="65"/>
      <c r="E1386" s="65"/>
      <c r="F1386" s="65"/>
      <c r="G1386" s="65"/>
      <c r="H1386" s="65"/>
      <c r="I1386" s="65"/>
      <c r="J1386" s="65"/>
      <c r="K1386" s="65"/>
      <c r="L1386" s="65"/>
      <c r="M1386" s="65"/>
      <c r="N1386" s="65"/>
      <c r="O1386" s="65"/>
      <c r="P1386" s="65"/>
    </row>
    <row r="1387" spans="3:16" x14ac:dyDescent="0.25">
      <c r="C1387" s="65"/>
      <c r="D1387" s="65"/>
      <c r="E1387" s="65"/>
      <c r="F1387" s="65"/>
      <c r="G1387" s="65"/>
      <c r="H1387" s="65"/>
      <c r="I1387" s="65"/>
      <c r="J1387" s="65"/>
      <c r="K1387" s="65"/>
      <c r="L1387" s="65"/>
      <c r="M1387" s="65"/>
      <c r="N1387" s="65"/>
      <c r="O1387" s="65"/>
      <c r="P1387" s="65"/>
    </row>
    <row r="1388" spans="3:16" x14ac:dyDescent="0.25">
      <c r="C1388" s="65"/>
      <c r="D1388" s="65"/>
      <c r="E1388" s="65"/>
      <c r="F1388" s="65"/>
      <c r="G1388" s="65"/>
      <c r="H1388" s="65"/>
      <c r="I1388" s="65"/>
      <c r="J1388" s="65"/>
      <c r="K1388" s="65"/>
      <c r="L1388" s="65"/>
      <c r="M1388" s="65"/>
      <c r="N1388" s="65"/>
      <c r="O1388" s="65"/>
      <c r="P1388" s="65"/>
    </row>
    <row r="1389" spans="3:16" x14ac:dyDescent="0.25">
      <c r="C1389" s="65"/>
      <c r="D1389" s="65"/>
      <c r="E1389" s="65"/>
      <c r="F1389" s="65"/>
      <c r="G1389" s="65"/>
      <c r="H1389" s="65"/>
      <c r="I1389" s="65"/>
      <c r="J1389" s="65"/>
      <c r="K1389" s="65"/>
      <c r="L1389" s="65"/>
      <c r="M1389" s="65"/>
      <c r="N1389" s="65"/>
      <c r="O1389" s="65"/>
      <c r="P1389" s="65"/>
    </row>
    <row r="1390" spans="3:16" x14ac:dyDescent="0.25">
      <c r="C1390" s="65"/>
      <c r="D1390" s="65"/>
      <c r="E1390" s="65"/>
      <c r="F1390" s="65"/>
      <c r="G1390" s="65"/>
      <c r="H1390" s="65"/>
      <c r="I1390" s="65"/>
      <c r="J1390" s="65"/>
      <c r="K1390" s="65"/>
      <c r="L1390" s="65"/>
      <c r="M1390" s="65"/>
      <c r="N1390" s="65"/>
      <c r="O1390" s="65"/>
      <c r="P1390" s="65"/>
    </row>
    <row r="1391" spans="3:16" x14ac:dyDescent="0.25">
      <c r="C1391" s="65"/>
      <c r="D1391" s="65"/>
      <c r="E1391" s="65"/>
      <c r="F1391" s="65"/>
      <c r="G1391" s="65"/>
      <c r="H1391" s="65"/>
      <c r="I1391" s="65"/>
      <c r="J1391" s="65"/>
      <c r="K1391" s="65"/>
      <c r="L1391" s="65"/>
      <c r="M1391" s="65"/>
      <c r="N1391" s="65"/>
      <c r="O1391" s="65"/>
      <c r="P1391" s="65"/>
    </row>
    <row r="1392" spans="3:16" x14ac:dyDescent="0.25">
      <c r="C1392" s="65"/>
      <c r="D1392" s="65"/>
      <c r="E1392" s="65"/>
      <c r="F1392" s="65"/>
      <c r="G1392" s="65"/>
      <c r="H1392" s="65"/>
      <c r="I1392" s="65"/>
      <c r="J1392" s="65"/>
      <c r="K1392" s="65"/>
      <c r="L1392" s="65"/>
      <c r="M1392" s="65"/>
      <c r="N1392" s="65"/>
      <c r="O1392" s="65"/>
      <c r="P1392" s="65"/>
    </row>
    <row r="1393" spans="3:16" x14ac:dyDescent="0.25">
      <c r="C1393" s="65"/>
      <c r="D1393" s="65"/>
      <c r="E1393" s="65"/>
      <c r="F1393" s="65"/>
      <c r="G1393" s="65"/>
      <c r="H1393" s="65"/>
      <c r="I1393" s="65"/>
      <c r="J1393" s="65"/>
      <c r="K1393" s="65"/>
      <c r="L1393" s="65"/>
      <c r="M1393" s="65"/>
      <c r="N1393" s="65"/>
      <c r="O1393" s="65"/>
      <c r="P1393" s="65"/>
    </row>
    <row r="1394" spans="3:16" x14ac:dyDescent="0.25">
      <c r="C1394" s="65"/>
      <c r="D1394" s="65"/>
      <c r="E1394" s="65"/>
      <c r="F1394" s="65"/>
      <c r="G1394" s="65"/>
      <c r="H1394" s="65"/>
      <c r="I1394" s="65"/>
      <c r="J1394" s="65"/>
      <c r="K1394" s="65"/>
      <c r="L1394" s="65"/>
      <c r="M1394" s="65"/>
      <c r="N1394" s="65"/>
      <c r="O1394" s="65"/>
      <c r="P1394" s="65"/>
    </row>
    <row r="1395" spans="3:16" x14ac:dyDescent="0.25">
      <c r="C1395" s="65"/>
      <c r="D1395" s="65"/>
      <c r="E1395" s="65"/>
      <c r="F1395" s="65"/>
      <c r="G1395" s="65"/>
      <c r="H1395" s="65"/>
      <c r="I1395" s="65"/>
      <c r="J1395" s="65"/>
      <c r="K1395" s="65"/>
      <c r="L1395" s="65"/>
      <c r="M1395" s="65"/>
      <c r="N1395" s="65"/>
      <c r="O1395" s="65"/>
      <c r="P1395" s="65"/>
    </row>
    <row r="1396" spans="3:16" x14ac:dyDescent="0.25">
      <c r="C1396" s="65"/>
      <c r="D1396" s="65"/>
      <c r="E1396" s="65"/>
      <c r="F1396" s="65"/>
      <c r="G1396" s="65"/>
      <c r="H1396" s="65"/>
      <c r="I1396" s="65"/>
      <c r="J1396" s="65"/>
      <c r="K1396" s="65"/>
      <c r="L1396" s="65"/>
      <c r="M1396" s="65"/>
      <c r="N1396" s="65"/>
      <c r="O1396" s="65"/>
      <c r="P1396" s="65"/>
    </row>
    <row r="1397" spans="3:16" x14ac:dyDescent="0.25">
      <c r="C1397" s="65"/>
      <c r="D1397" s="65"/>
      <c r="E1397" s="65"/>
      <c r="F1397" s="65"/>
      <c r="G1397" s="65"/>
      <c r="H1397" s="65"/>
      <c r="I1397" s="65"/>
      <c r="J1397" s="65"/>
      <c r="K1397" s="65"/>
      <c r="L1397" s="65"/>
      <c r="M1397" s="65"/>
      <c r="N1397" s="65"/>
      <c r="O1397" s="65"/>
      <c r="P1397" s="65"/>
    </row>
    <row r="1398" spans="3:16" x14ac:dyDescent="0.25">
      <c r="C1398" s="65"/>
      <c r="D1398" s="65"/>
      <c r="E1398" s="65"/>
      <c r="F1398" s="65"/>
      <c r="G1398" s="65"/>
      <c r="H1398" s="65"/>
      <c r="I1398" s="65"/>
      <c r="J1398" s="65"/>
      <c r="K1398" s="65"/>
      <c r="L1398" s="65"/>
      <c r="M1398" s="65"/>
      <c r="N1398" s="65"/>
      <c r="O1398" s="65"/>
      <c r="P1398" s="65"/>
    </row>
    <row r="1399" spans="3:16" x14ac:dyDescent="0.25">
      <c r="C1399" s="65"/>
      <c r="D1399" s="65"/>
      <c r="E1399" s="65"/>
      <c r="F1399" s="65"/>
      <c r="G1399" s="65"/>
      <c r="H1399" s="65"/>
      <c r="I1399" s="65"/>
      <c r="J1399" s="65"/>
      <c r="K1399" s="65"/>
      <c r="L1399" s="65"/>
      <c r="M1399" s="65"/>
      <c r="N1399" s="65"/>
      <c r="O1399" s="65"/>
      <c r="P1399" s="65"/>
    </row>
    <row r="1400" spans="3:16" x14ac:dyDescent="0.25">
      <c r="C1400" s="65"/>
      <c r="D1400" s="65"/>
      <c r="E1400" s="65"/>
      <c r="F1400" s="65"/>
      <c r="G1400" s="65"/>
      <c r="H1400" s="65"/>
      <c r="I1400" s="65"/>
      <c r="J1400" s="65"/>
      <c r="K1400" s="65"/>
      <c r="L1400" s="65"/>
      <c r="M1400" s="65"/>
      <c r="N1400" s="65"/>
      <c r="O1400" s="65"/>
      <c r="P1400" s="65"/>
    </row>
    <row r="1401" spans="3:16" x14ac:dyDescent="0.25">
      <c r="C1401" s="65"/>
      <c r="D1401" s="65"/>
      <c r="E1401" s="65"/>
      <c r="F1401" s="65"/>
      <c r="G1401" s="65"/>
      <c r="H1401" s="65"/>
      <c r="I1401" s="65"/>
      <c r="J1401" s="65"/>
      <c r="K1401" s="65"/>
      <c r="L1401" s="65"/>
      <c r="M1401" s="65"/>
      <c r="N1401" s="65"/>
      <c r="O1401" s="65"/>
      <c r="P1401" s="65"/>
    </row>
    <row r="1402" spans="3:16" x14ac:dyDescent="0.25">
      <c r="C1402" s="65"/>
      <c r="D1402" s="65"/>
      <c r="E1402" s="65"/>
      <c r="F1402" s="65"/>
      <c r="G1402" s="65"/>
      <c r="H1402" s="65"/>
      <c r="I1402" s="65"/>
      <c r="J1402" s="65"/>
      <c r="K1402" s="65"/>
      <c r="L1402" s="65"/>
      <c r="M1402" s="65"/>
      <c r="N1402" s="65"/>
      <c r="O1402" s="65"/>
      <c r="P1402" s="65"/>
    </row>
    <row r="1403" spans="3:16" x14ac:dyDescent="0.25">
      <c r="C1403" s="65"/>
      <c r="D1403" s="65"/>
      <c r="E1403" s="65"/>
      <c r="F1403" s="65"/>
      <c r="G1403" s="65"/>
      <c r="H1403" s="65"/>
      <c r="I1403" s="65"/>
      <c r="J1403" s="65"/>
      <c r="K1403" s="65"/>
      <c r="L1403" s="65"/>
      <c r="M1403" s="65"/>
      <c r="N1403" s="65"/>
      <c r="O1403" s="65"/>
      <c r="P1403" s="65"/>
    </row>
    <row r="1404" spans="3:16" x14ac:dyDescent="0.25">
      <c r="C1404" s="65"/>
      <c r="D1404" s="65"/>
      <c r="E1404" s="65"/>
      <c r="F1404" s="65"/>
      <c r="G1404" s="65"/>
      <c r="H1404" s="65"/>
      <c r="I1404" s="65"/>
      <c r="J1404" s="65"/>
      <c r="K1404" s="65"/>
      <c r="L1404" s="65"/>
      <c r="M1404" s="65"/>
      <c r="N1404" s="65"/>
      <c r="O1404" s="65"/>
      <c r="P1404" s="65"/>
    </row>
    <row r="1405" spans="3:16" x14ac:dyDescent="0.25">
      <c r="C1405" s="65"/>
      <c r="D1405" s="65"/>
      <c r="E1405" s="65"/>
      <c r="F1405" s="65"/>
      <c r="G1405" s="65"/>
      <c r="H1405" s="65"/>
      <c r="I1405" s="65"/>
      <c r="J1405" s="65"/>
      <c r="K1405" s="65"/>
      <c r="L1405" s="65"/>
      <c r="M1405" s="65"/>
      <c r="N1405" s="65"/>
      <c r="O1405" s="65"/>
      <c r="P1405" s="65"/>
    </row>
    <row r="1406" spans="3:16" x14ac:dyDescent="0.25">
      <c r="C1406" s="65"/>
      <c r="D1406" s="65"/>
      <c r="E1406" s="65"/>
      <c r="F1406" s="65"/>
      <c r="G1406" s="65"/>
      <c r="H1406" s="65"/>
      <c r="I1406" s="65"/>
      <c r="J1406" s="65"/>
      <c r="K1406" s="65"/>
      <c r="L1406" s="65"/>
      <c r="M1406" s="65"/>
      <c r="N1406" s="65"/>
      <c r="O1406" s="65"/>
      <c r="P1406" s="65"/>
    </row>
    <row r="1407" spans="3:16" x14ac:dyDescent="0.25">
      <c r="C1407" s="65"/>
      <c r="D1407" s="65"/>
      <c r="E1407" s="65"/>
      <c r="F1407" s="65"/>
      <c r="G1407" s="65"/>
      <c r="H1407" s="65"/>
      <c r="I1407" s="65"/>
      <c r="J1407" s="65"/>
      <c r="K1407" s="65"/>
      <c r="L1407" s="65"/>
      <c r="M1407" s="65"/>
      <c r="N1407" s="65"/>
      <c r="O1407" s="65"/>
      <c r="P1407" s="65"/>
    </row>
    <row r="1408" spans="3:16" x14ac:dyDescent="0.25">
      <c r="C1408" s="65"/>
      <c r="D1408" s="65"/>
      <c r="E1408" s="65"/>
      <c r="F1408" s="65"/>
      <c r="G1408" s="65"/>
      <c r="H1408" s="65"/>
      <c r="I1408" s="65"/>
      <c r="J1408" s="65"/>
      <c r="K1408" s="65"/>
      <c r="L1408" s="65"/>
      <c r="M1408" s="65"/>
      <c r="N1408" s="65"/>
      <c r="O1408" s="65"/>
      <c r="P1408" s="65"/>
    </row>
    <row r="1409" spans="3:16" x14ac:dyDescent="0.25">
      <c r="C1409" s="65"/>
      <c r="D1409" s="65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</row>
    <row r="1410" spans="3:16" x14ac:dyDescent="0.25">
      <c r="C1410" s="65"/>
      <c r="D1410" s="65"/>
      <c r="E1410" s="65"/>
      <c r="F1410" s="65"/>
      <c r="G1410" s="65"/>
      <c r="H1410" s="65"/>
      <c r="I1410" s="65"/>
      <c r="J1410" s="65"/>
      <c r="K1410" s="65"/>
      <c r="L1410" s="65"/>
      <c r="M1410" s="65"/>
      <c r="N1410" s="65"/>
      <c r="O1410" s="65"/>
      <c r="P1410" s="65"/>
    </row>
    <row r="1411" spans="3:16" x14ac:dyDescent="0.25">
      <c r="C1411" s="65"/>
      <c r="D1411" s="65"/>
      <c r="E1411" s="65"/>
      <c r="F1411" s="65"/>
      <c r="G1411" s="65"/>
      <c r="H1411" s="65"/>
      <c r="I1411" s="65"/>
      <c r="J1411" s="65"/>
      <c r="K1411" s="65"/>
      <c r="L1411" s="65"/>
      <c r="M1411" s="65"/>
      <c r="N1411" s="65"/>
      <c r="O1411" s="65"/>
      <c r="P1411" s="65"/>
    </row>
    <row r="1412" spans="3:16" x14ac:dyDescent="0.25">
      <c r="C1412" s="65"/>
      <c r="D1412" s="65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/>
      <c r="O1412" s="65"/>
      <c r="P1412" s="65"/>
    </row>
    <row r="1413" spans="3:16" x14ac:dyDescent="0.25">
      <c r="C1413" s="65"/>
      <c r="D1413" s="65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</row>
    <row r="1414" spans="3:16" x14ac:dyDescent="0.25">
      <c r="C1414" s="65"/>
      <c r="D1414" s="65"/>
      <c r="E1414" s="65"/>
      <c r="F1414" s="65"/>
      <c r="G1414" s="65"/>
      <c r="H1414" s="65"/>
      <c r="I1414" s="65"/>
      <c r="J1414" s="65"/>
      <c r="K1414" s="65"/>
      <c r="L1414" s="65"/>
      <c r="M1414" s="65"/>
      <c r="N1414" s="65"/>
      <c r="O1414" s="65"/>
      <c r="P1414" s="65"/>
    </row>
    <row r="1415" spans="3:16" x14ac:dyDescent="0.25">
      <c r="C1415" s="65"/>
      <c r="D1415" s="65"/>
      <c r="E1415" s="65"/>
      <c r="F1415" s="65"/>
      <c r="G1415" s="65"/>
      <c r="H1415" s="65"/>
      <c r="I1415" s="65"/>
      <c r="J1415" s="65"/>
      <c r="K1415" s="65"/>
      <c r="L1415" s="65"/>
      <c r="M1415" s="65"/>
      <c r="N1415" s="65"/>
      <c r="O1415" s="65"/>
      <c r="P1415" s="65"/>
    </row>
    <row r="1416" spans="3:16" x14ac:dyDescent="0.25">
      <c r="C1416" s="65"/>
      <c r="D1416" s="65"/>
      <c r="E1416" s="65"/>
      <c r="F1416" s="65"/>
      <c r="G1416" s="65"/>
      <c r="H1416" s="65"/>
      <c r="I1416" s="65"/>
      <c r="J1416" s="65"/>
      <c r="K1416" s="65"/>
      <c r="L1416" s="65"/>
      <c r="M1416" s="65"/>
      <c r="N1416" s="65"/>
      <c r="O1416" s="65"/>
      <c r="P1416" s="65"/>
    </row>
    <row r="1417" spans="3:16" x14ac:dyDescent="0.25">
      <c r="C1417" s="65"/>
      <c r="D1417" s="65"/>
      <c r="E1417" s="65"/>
      <c r="F1417" s="65"/>
      <c r="G1417" s="65"/>
      <c r="H1417" s="65"/>
      <c r="I1417" s="65"/>
      <c r="J1417" s="65"/>
      <c r="K1417" s="65"/>
      <c r="L1417" s="65"/>
      <c r="M1417" s="65"/>
      <c r="N1417" s="65"/>
      <c r="O1417" s="65"/>
      <c r="P1417" s="65"/>
    </row>
    <row r="1418" spans="3:16" x14ac:dyDescent="0.25">
      <c r="C1418" s="65"/>
      <c r="D1418" s="65"/>
      <c r="E1418" s="65"/>
      <c r="F1418" s="65"/>
      <c r="G1418" s="65"/>
      <c r="H1418" s="65"/>
      <c r="I1418" s="65"/>
      <c r="J1418" s="65"/>
      <c r="K1418" s="65"/>
      <c r="L1418" s="65"/>
      <c r="M1418" s="65"/>
      <c r="N1418" s="65"/>
      <c r="O1418" s="65"/>
      <c r="P1418" s="65"/>
    </row>
    <row r="1419" spans="3:16" x14ac:dyDescent="0.25">
      <c r="C1419" s="65"/>
      <c r="D1419" s="65"/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  <c r="P1419" s="65"/>
    </row>
    <row r="1420" spans="3:16" x14ac:dyDescent="0.25">
      <c r="C1420" s="65"/>
      <c r="D1420" s="65"/>
      <c r="E1420" s="65"/>
      <c r="F1420" s="65"/>
      <c r="G1420" s="65"/>
      <c r="H1420" s="65"/>
      <c r="I1420" s="65"/>
      <c r="J1420" s="65"/>
      <c r="K1420" s="65"/>
      <c r="L1420" s="65"/>
      <c r="M1420" s="65"/>
      <c r="N1420" s="65"/>
      <c r="O1420" s="65"/>
      <c r="P1420" s="65"/>
    </row>
    <row r="1421" spans="3:16" x14ac:dyDescent="0.25">
      <c r="C1421" s="65"/>
      <c r="D1421" s="65"/>
      <c r="E1421" s="65"/>
      <c r="F1421" s="65"/>
      <c r="G1421" s="65"/>
      <c r="H1421" s="65"/>
      <c r="I1421" s="65"/>
      <c r="J1421" s="65"/>
      <c r="K1421" s="65"/>
      <c r="L1421" s="65"/>
      <c r="M1421" s="65"/>
      <c r="N1421" s="65"/>
      <c r="O1421" s="65"/>
      <c r="P1421" s="65"/>
    </row>
    <row r="1422" spans="3:16" x14ac:dyDescent="0.25">
      <c r="C1422" s="65"/>
      <c r="D1422" s="65"/>
      <c r="E1422" s="65"/>
      <c r="F1422" s="65"/>
      <c r="G1422" s="65"/>
      <c r="H1422" s="65"/>
      <c r="I1422" s="65"/>
      <c r="J1422" s="65"/>
      <c r="K1422" s="65"/>
      <c r="L1422" s="65"/>
      <c r="M1422" s="65"/>
      <c r="N1422" s="65"/>
      <c r="O1422" s="65"/>
      <c r="P1422" s="65"/>
    </row>
    <row r="1423" spans="3:16" x14ac:dyDescent="0.25">
      <c r="C1423" s="65"/>
      <c r="D1423" s="65"/>
      <c r="E1423" s="65"/>
      <c r="F1423" s="65"/>
      <c r="G1423" s="65"/>
      <c r="H1423" s="65"/>
      <c r="I1423" s="65"/>
      <c r="J1423" s="65"/>
      <c r="K1423" s="65"/>
      <c r="L1423" s="65"/>
      <c r="M1423" s="65"/>
      <c r="N1423" s="65"/>
      <c r="O1423" s="65"/>
      <c r="P1423" s="65"/>
    </row>
    <row r="1424" spans="3:16" x14ac:dyDescent="0.25">
      <c r="C1424" s="65"/>
      <c r="D1424" s="65"/>
      <c r="E1424" s="65"/>
      <c r="F1424" s="65"/>
      <c r="G1424" s="65"/>
      <c r="H1424" s="65"/>
      <c r="I1424" s="65"/>
      <c r="J1424" s="65"/>
      <c r="K1424" s="65"/>
      <c r="L1424" s="65"/>
      <c r="M1424" s="65"/>
      <c r="N1424" s="65"/>
      <c r="O1424" s="65"/>
      <c r="P1424" s="65"/>
    </row>
    <row r="1425" spans="3:16" x14ac:dyDescent="0.25">
      <c r="C1425" s="65"/>
      <c r="D1425" s="65"/>
      <c r="E1425" s="65"/>
      <c r="F1425" s="65"/>
      <c r="G1425" s="65"/>
      <c r="H1425" s="65"/>
      <c r="I1425" s="65"/>
      <c r="J1425" s="65"/>
      <c r="K1425" s="65"/>
      <c r="L1425" s="65"/>
      <c r="M1425" s="65"/>
      <c r="N1425" s="65"/>
      <c r="O1425" s="65"/>
      <c r="P1425" s="65"/>
    </row>
    <row r="1426" spans="3:16" x14ac:dyDescent="0.25">
      <c r="C1426" s="65"/>
      <c r="D1426" s="65"/>
      <c r="E1426" s="65"/>
      <c r="F1426" s="65"/>
      <c r="G1426" s="65"/>
      <c r="H1426" s="65"/>
      <c r="I1426" s="65"/>
      <c r="J1426" s="65"/>
      <c r="K1426" s="65"/>
      <c r="L1426" s="65"/>
      <c r="M1426" s="65"/>
      <c r="N1426" s="65"/>
      <c r="O1426" s="65"/>
      <c r="P1426" s="65"/>
    </row>
    <row r="1427" spans="3:16" x14ac:dyDescent="0.25">
      <c r="C1427" s="65"/>
      <c r="D1427" s="65"/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  <c r="P1427" s="65"/>
    </row>
    <row r="1428" spans="3:16" x14ac:dyDescent="0.25">
      <c r="C1428" s="65"/>
      <c r="D1428" s="65"/>
      <c r="E1428" s="65"/>
      <c r="F1428" s="65"/>
      <c r="G1428" s="65"/>
      <c r="H1428" s="65"/>
      <c r="I1428" s="65"/>
      <c r="J1428" s="65"/>
      <c r="K1428" s="65"/>
      <c r="L1428" s="65"/>
      <c r="M1428" s="65"/>
      <c r="N1428" s="65"/>
      <c r="O1428" s="65"/>
      <c r="P1428" s="65"/>
    </row>
    <row r="1429" spans="3:16" x14ac:dyDescent="0.25">
      <c r="C1429" s="65"/>
      <c r="D1429" s="65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</row>
    <row r="1430" spans="3:16" x14ac:dyDescent="0.25">
      <c r="C1430" s="65"/>
      <c r="D1430" s="65"/>
      <c r="E1430" s="65"/>
      <c r="F1430" s="65"/>
      <c r="G1430" s="65"/>
      <c r="H1430" s="65"/>
      <c r="I1430" s="65"/>
      <c r="J1430" s="65"/>
      <c r="K1430" s="65"/>
      <c r="L1430" s="65"/>
      <c r="M1430" s="65"/>
      <c r="N1430" s="65"/>
      <c r="O1430" s="65"/>
      <c r="P1430" s="65"/>
    </row>
    <row r="1431" spans="3:16" x14ac:dyDescent="0.25">
      <c r="C1431" s="65"/>
      <c r="D1431" s="65"/>
      <c r="E1431" s="65"/>
      <c r="F1431" s="65"/>
      <c r="G1431" s="65"/>
      <c r="H1431" s="65"/>
      <c r="I1431" s="65"/>
      <c r="J1431" s="65"/>
      <c r="K1431" s="65"/>
      <c r="L1431" s="65"/>
      <c r="M1431" s="65"/>
      <c r="N1431" s="65"/>
      <c r="O1431" s="65"/>
      <c r="P1431" s="65"/>
    </row>
    <row r="1432" spans="3:16" x14ac:dyDescent="0.25">
      <c r="C1432" s="65"/>
      <c r="D1432" s="65"/>
      <c r="E1432" s="65"/>
      <c r="F1432" s="65"/>
      <c r="G1432" s="65"/>
      <c r="H1432" s="65"/>
      <c r="I1432" s="65"/>
      <c r="J1432" s="65"/>
      <c r="K1432" s="65"/>
      <c r="L1432" s="65"/>
      <c r="M1432" s="65"/>
      <c r="N1432" s="65"/>
      <c r="O1432" s="65"/>
      <c r="P1432" s="65"/>
    </row>
    <row r="1433" spans="3:16" x14ac:dyDescent="0.25">
      <c r="C1433" s="65"/>
      <c r="D1433" s="65"/>
      <c r="E1433" s="65"/>
      <c r="F1433" s="65"/>
      <c r="G1433" s="65"/>
      <c r="H1433" s="65"/>
      <c r="I1433" s="65"/>
      <c r="J1433" s="65"/>
      <c r="K1433" s="65"/>
      <c r="L1433" s="65"/>
      <c r="M1433" s="65"/>
      <c r="N1433" s="65"/>
      <c r="O1433" s="65"/>
      <c r="P1433" s="65"/>
    </row>
    <row r="1434" spans="3:16" x14ac:dyDescent="0.25">
      <c r="C1434" s="65"/>
      <c r="D1434" s="65"/>
      <c r="E1434" s="65"/>
      <c r="F1434" s="65"/>
      <c r="G1434" s="65"/>
      <c r="H1434" s="65"/>
      <c r="I1434" s="65"/>
      <c r="J1434" s="65"/>
      <c r="K1434" s="65"/>
      <c r="L1434" s="65"/>
      <c r="M1434" s="65"/>
      <c r="N1434" s="65"/>
      <c r="O1434" s="65"/>
      <c r="P1434" s="65"/>
    </row>
    <row r="1435" spans="3:16" x14ac:dyDescent="0.25">
      <c r="C1435" s="65"/>
      <c r="D1435" s="65"/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  <c r="P1435" s="65"/>
    </row>
    <row r="1436" spans="3:16" x14ac:dyDescent="0.25">
      <c r="C1436" s="65"/>
      <c r="D1436" s="65"/>
      <c r="E1436" s="65"/>
      <c r="F1436" s="65"/>
      <c r="G1436" s="65"/>
      <c r="H1436" s="65"/>
      <c r="I1436" s="65"/>
      <c r="J1436" s="65"/>
      <c r="K1436" s="65"/>
      <c r="L1436" s="65"/>
      <c r="M1436" s="65"/>
      <c r="N1436" s="65"/>
      <c r="O1436" s="65"/>
      <c r="P1436" s="65"/>
    </row>
    <row r="1437" spans="3:16" x14ac:dyDescent="0.25">
      <c r="C1437" s="65"/>
      <c r="D1437" s="65"/>
      <c r="E1437" s="65"/>
      <c r="F1437" s="65"/>
      <c r="G1437" s="65"/>
      <c r="H1437" s="65"/>
      <c r="I1437" s="65"/>
      <c r="J1437" s="65"/>
      <c r="K1437" s="65"/>
      <c r="L1437" s="65"/>
      <c r="M1437" s="65"/>
      <c r="N1437" s="65"/>
      <c r="O1437" s="65"/>
      <c r="P1437" s="65"/>
    </row>
    <row r="1438" spans="3:16" x14ac:dyDescent="0.25">
      <c r="C1438" s="65"/>
      <c r="D1438" s="65"/>
      <c r="E1438" s="65"/>
      <c r="F1438" s="65"/>
      <c r="G1438" s="65"/>
      <c r="H1438" s="65"/>
      <c r="I1438" s="65"/>
      <c r="J1438" s="65"/>
      <c r="K1438" s="65"/>
      <c r="L1438" s="65"/>
      <c r="M1438" s="65"/>
      <c r="N1438" s="65"/>
      <c r="O1438" s="65"/>
      <c r="P1438" s="65"/>
    </row>
    <row r="1439" spans="3:16" x14ac:dyDescent="0.25">
      <c r="C1439" s="65"/>
      <c r="D1439" s="65"/>
      <c r="E1439" s="65"/>
      <c r="F1439" s="65"/>
      <c r="G1439" s="65"/>
      <c r="H1439" s="65"/>
      <c r="I1439" s="65"/>
      <c r="J1439" s="65"/>
      <c r="K1439" s="65"/>
      <c r="L1439" s="65"/>
      <c r="M1439" s="65"/>
      <c r="N1439" s="65"/>
      <c r="O1439" s="65"/>
      <c r="P1439" s="65"/>
    </row>
    <row r="1440" spans="3:16" x14ac:dyDescent="0.25">
      <c r="C1440" s="65"/>
      <c r="D1440" s="65"/>
      <c r="E1440" s="65"/>
      <c r="F1440" s="65"/>
      <c r="G1440" s="65"/>
      <c r="H1440" s="65"/>
      <c r="I1440" s="65"/>
      <c r="J1440" s="65"/>
      <c r="K1440" s="65"/>
      <c r="L1440" s="65"/>
      <c r="M1440" s="65"/>
      <c r="N1440" s="65"/>
      <c r="O1440" s="65"/>
      <c r="P1440" s="65"/>
    </row>
    <row r="1441" spans="3:16" x14ac:dyDescent="0.25">
      <c r="C1441" s="65"/>
      <c r="D1441" s="65"/>
      <c r="E1441" s="65"/>
      <c r="F1441" s="65"/>
      <c r="G1441" s="65"/>
      <c r="H1441" s="65"/>
      <c r="I1441" s="65"/>
      <c r="J1441" s="65"/>
      <c r="K1441" s="65"/>
      <c r="L1441" s="65"/>
      <c r="M1441" s="65"/>
      <c r="N1441" s="65"/>
      <c r="O1441" s="65"/>
      <c r="P1441" s="65"/>
    </row>
    <row r="1442" spans="3:16" x14ac:dyDescent="0.25">
      <c r="C1442" s="65"/>
      <c r="D1442" s="65"/>
      <c r="E1442" s="65"/>
      <c r="F1442" s="65"/>
      <c r="G1442" s="65"/>
      <c r="H1442" s="65"/>
      <c r="I1442" s="65"/>
      <c r="J1442" s="65"/>
      <c r="K1442" s="65"/>
      <c r="L1442" s="65"/>
      <c r="M1442" s="65"/>
      <c r="N1442" s="65"/>
      <c r="O1442" s="65"/>
      <c r="P1442" s="65"/>
    </row>
    <row r="1443" spans="3:16" x14ac:dyDescent="0.25">
      <c r="C1443" s="65"/>
      <c r="D1443" s="65"/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  <c r="P1443" s="65"/>
    </row>
    <row r="1444" spans="3:16" x14ac:dyDescent="0.25">
      <c r="C1444" s="65"/>
      <c r="D1444" s="65"/>
      <c r="E1444" s="65"/>
      <c r="F1444" s="65"/>
      <c r="G1444" s="65"/>
      <c r="H1444" s="65"/>
      <c r="I1444" s="65"/>
      <c r="J1444" s="65"/>
      <c r="K1444" s="65"/>
      <c r="L1444" s="65"/>
      <c r="M1444" s="65"/>
      <c r="N1444" s="65"/>
      <c r="O1444" s="65"/>
      <c r="P1444" s="65"/>
    </row>
    <row r="1445" spans="3:16" x14ac:dyDescent="0.25">
      <c r="C1445" s="65"/>
      <c r="D1445" s="65"/>
      <c r="E1445" s="65"/>
      <c r="F1445" s="65"/>
      <c r="G1445" s="65"/>
      <c r="H1445" s="65"/>
      <c r="I1445" s="65"/>
      <c r="J1445" s="65"/>
      <c r="K1445" s="65"/>
      <c r="L1445" s="65"/>
      <c r="M1445" s="65"/>
      <c r="N1445" s="65"/>
      <c r="O1445" s="65"/>
      <c r="P1445" s="65"/>
    </row>
    <row r="1446" spans="3:16" x14ac:dyDescent="0.25">
      <c r="C1446" s="65"/>
      <c r="D1446" s="65"/>
      <c r="E1446" s="65"/>
      <c r="F1446" s="65"/>
      <c r="G1446" s="65"/>
      <c r="H1446" s="65"/>
      <c r="I1446" s="65"/>
      <c r="J1446" s="65"/>
      <c r="K1446" s="65"/>
      <c r="L1446" s="65"/>
      <c r="M1446" s="65"/>
      <c r="N1446" s="65"/>
      <c r="O1446" s="65"/>
      <c r="P1446" s="65"/>
    </row>
    <row r="1447" spans="3:16" x14ac:dyDescent="0.25">
      <c r="C1447" s="65"/>
      <c r="D1447" s="65"/>
      <c r="E1447" s="65"/>
      <c r="F1447" s="65"/>
      <c r="G1447" s="65"/>
      <c r="H1447" s="65"/>
      <c r="I1447" s="65"/>
      <c r="J1447" s="65"/>
      <c r="K1447" s="65"/>
      <c r="L1447" s="65"/>
      <c r="M1447" s="65"/>
      <c r="N1447" s="65"/>
      <c r="O1447" s="65"/>
      <c r="P1447" s="65"/>
    </row>
    <row r="1448" spans="3:16" x14ac:dyDescent="0.25">
      <c r="C1448" s="65"/>
      <c r="D1448" s="65"/>
      <c r="E1448" s="65"/>
      <c r="F1448" s="65"/>
      <c r="G1448" s="65"/>
      <c r="H1448" s="65"/>
      <c r="I1448" s="65"/>
      <c r="J1448" s="65"/>
      <c r="K1448" s="65"/>
      <c r="L1448" s="65"/>
      <c r="M1448" s="65"/>
      <c r="N1448" s="65"/>
      <c r="O1448" s="65"/>
      <c r="P1448" s="65"/>
    </row>
    <row r="1449" spans="3:16" x14ac:dyDescent="0.25">
      <c r="C1449" s="65"/>
      <c r="D1449" s="65"/>
      <c r="E1449" s="65"/>
      <c r="F1449" s="65"/>
      <c r="G1449" s="65"/>
      <c r="H1449" s="65"/>
      <c r="I1449" s="65"/>
      <c r="J1449" s="65"/>
      <c r="K1449" s="65"/>
      <c r="L1449" s="65"/>
      <c r="M1449" s="65"/>
      <c r="N1449" s="65"/>
      <c r="O1449" s="65"/>
      <c r="P1449" s="65"/>
    </row>
    <row r="1450" spans="3:16" x14ac:dyDescent="0.25">
      <c r="C1450" s="65"/>
      <c r="D1450" s="65"/>
      <c r="E1450" s="65"/>
      <c r="F1450" s="65"/>
      <c r="G1450" s="65"/>
      <c r="H1450" s="65"/>
      <c r="I1450" s="65"/>
      <c r="J1450" s="65"/>
      <c r="K1450" s="65"/>
      <c r="L1450" s="65"/>
      <c r="M1450" s="65"/>
      <c r="N1450" s="65"/>
      <c r="O1450" s="65"/>
      <c r="P1450" s="65"/>
    </row>
    <row r="1451" spans="3:16" x14ac:dyDescent="0.25">
      <c r="C1451" s="65"/>
      <c r="D1451" s="65"/>
      <c r="E1451" s="65"/>
      <c r="F1451" s="65"/>
      <c r="G1451" s="65"/>
      <c r="H1451" s="65"/>
      <c r="I1451" s="65"/>
      <c r="J1451" s="65"/>
      <c r="K1451" s="65"/>
      <c r="L1451" s="65"/>
      <c r="M1451" s="65"/>
      <c r="N1451" s="65"/>
      <c r="O1451" s="65"/>
      <c r="P1451" s="65"/>
    </row>
    <row r="1452" spans="3:16" x14ac:dyDescent="0.25">
      <c r="C1452" s="65"/>
      <c r="D1452" s="65"/>
      <c r="E1452" s="65"/>
      <c r="F1452" s="65"/>
      <c r="G1452" s="65"/>
      <c r="H1452" s="65"/>
      <c r="I1452" s="65"/>
      <c r="J1452" s="65"/>
      <c r="K1452" s="65"/>
      <c r="L1452" s="65"/>
      <c r="M1452" s="65"/>
      <c r="N1452" s="65"/>
      <c r="O1452" s="65"/>
      <c r="P1452" s="65"/>
    </row>
    <row r="1453" spans="3:16" x14ac:dyDescent="0.25">
      <c r="C1453" s="65"/>
      <c r="D1453" s="65"/>
      <c r="E1453" s="65"/>
      <c r="F1453" s="65"/>
      <c r="G1453" s="65"/>
      <c r="H1453" s="65"/>
      <c r="I1453" s="65"/>
      <c r="J1453" s="65"/>
      <c r="K1453" s="65"/>
      <c r="L1453" s="65"/>
      <c r="M1453" s="65"/>
      <c r="N1453" s="65"/>
      <c r="O1453" s="65"/>
      <c r="P1453" s="65"/>
    </row>
    <row r="1454" spans="3:16" x14ac:dyDescent="0.25">
      <c r="C1454" s="65"/>
      <c r="D1454" s="65"/>
      <c r="E1454" s="65"/>
      <c r="F1454" s="65"/>
      <c r="G1454" s="65"/>
      <c r="H1454" s="65"/>
      <c r="I1454" s="65"/>
      <c r="J1454" s="65"/>
      <c r="K1454" s="65"/>
      <c r="L1454" s="65"/>
      <c r="M1454" s="65"/>
      <c r="N1454" s="65"/>
      <c r="O1454" s="65"/>
      <c r="P1454" s="65"/>
    </row>
    <row r="1455" spans="3:16" x14ac:dyDescent="0.25">
      <c r="C1455" s="65"/>
      <c r="D1455" s="65"/>
      <c r="E1455" s="65"/>
      <c r="F1455" s="65"/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</row>
    <row r="1456" spans="3:16" x14ac:dyDescent="0.25">
      <c r="C1456" s="65"/>
      <c r="D1456" s="65"/>
      <c r="E1456" s="65"/>
      <c r="F1456" s="65"/>
      <c r="G1456" s="65"/>
      <c r="H1456" s="65"/>
      <c r="I1456" s="65"/>
      <c r="J1456" s="65"/>
      <c r="K1456" s="65"/>
      <c r="L1456" s="65"/>
      <c r="M1456" s="65"/>
      <c r="N1456" s="65"/>
      <c r="O1456" s="65"/>
      <c r="P1456" s="65"/>
    </row>
    <row r="1457" spans="3:16" x14ac:dyDescent="0.25">
      <c r="C1457" s="65"/>
      <c r="D1457" s="65"/>
      <c r="E1457" s="65"/>
      <c r="F1457" s="65"/>
      <c r="G1457" s="65"/>
      <c r="H1457" s="65"/>
      <c r="I1457" s="65"/>
      <c r="J1457" s="65"/>
      <c r="K1457" s="65"/>
      <c r="L1457" s="65"/>
      <c r="M1457" s="65"/>
      <c r="N1457" s="65"/>
      <c r="O1457" s="65"/>
      <c r="P1457" s="65"/>
    </row>
    <row r="1458" spans="3:16" x14ac:dyDescent="0.25">
      <c r="C1458" s="65"/>
      <c r="D1458" s="65"/>
      <c r="E1458" s="65"/>
      <c r="F1458" s="65"/>
      <c r="G1458" s="65"/>
      <c r="H1458" s="65"/>
      <c r="I1458" s="65"/>
      <c r="J1458" s="65"/>
      <c r="K1458" s="65"/>
      <c r="L1458" s="65"/>
      <c r="M1458" s="65"/>
      <c r="N1458" s="65"/>
      <c r="O1458" s="65"/>
      <c r="P1458" s="65"/>
    </row>
    <row r="1459" spans="3:16" x14ac:dyDescent="0.25">
      <c r="C1459" s="65"/>
      <c r="D1459" s="65"/>
      <c r="E1459" s="65"/>
      <c r="F1459" s="65"/>
      <c r="G1459" s="65"/>
      <c r="H1459" s="65"/>
      <c r="I1459" s="65"/>
      <c r="J1459" s="65"/>
      <c r="K1459" s="65"/>
      <c r="L1459" s="65"/>
      <c r="M1459" s="65"/>
      <c r="N1459" s="65"/>
      <c r="O1459" s="65"/>
      <c r="P1459" s="65"/>
    </row>
    <row r="1460" spans="3:16" x14ac:dyDescent="0.25">
      <c r="C1460" s="65"/>
      <c r="D1460" s="65"/>
      <c r="E1460" s="65"/>
      <c r="F1460" s="65"/>
      <c r="G1460" s="65"/>
      <c r="H1460" s="65"/>
      <c r="I1460" s="65"/>
      <c r="J1460" s="65"/>
      <c r="K1460" s="65"/>
      <c r="L1460" s="65"/>
      <c r="M1460" s="65"/>
      <c r="N1460" s="65"/>
      <c r="O1460" s="65"/>
      <c r="P1460" s="65"/>
    </row>
    <row r="1461" spans="3:16" x14ac:dyDescent="0.25">
      <c r="C1461" s="65"/>
      <c r="D1461" s="65"/>
      <c r="E1461" s="65"/>
      <c r="F1461" s="65"/>
      <c r="G1461" s="65"/>
      <c r="H1461" s="65"/>
      <c r="I1461" s="65"/>
      <c r="J1461" s="65"/>
      <c r="K1461" s="65"/>
      <c r="L1461" s="65"/>
      <c r="M1461" s="65"/>
      <c r="N1461" s="65"/>
      <c r="O1461" s="65"/>
      <c r="P1461" s="65"/>
    </row>
    <row r="1462" spans="3:16" x14ac:dyDescent="0.25">
      <c r="C1462" s="65"/>
      <c r="D1462" s="65"/>
      <c r="E1462" s="65"/>
      <c r="F1462" s="65"/>
      <c r="G1462" s="65"/>
      <c r="H1462" s="65"/>
      <c r="I1462" s="65"/>
      <c r="J1462" s="65"/>
      <c r="K1462" s="65"/>
      <c r="L1462" s="65"/>
      <c r="M1462" s="65"/>
      <c r="N1462" s="65"/>
      <c r="O1462" s="65"/>
      <c r="P1462" s="65"/>
    </row>
    <row r="1463" spans="3:16" x14ac:dyDescent="0.25">
      <c r="C1463" s="65"/>
      <c r="D1463" s="65"/>
      <c r="E1463" s="65"/>
      <c r="F1463" s="65"/>
      <c r="G1463" s="65"/>
      <c r="H1463" s="65"/>
      <c r="I1463" s="65"/>
      <c r="J1463" s="65"/>
      <c r="K1463" s="65"/>
      <c r="L1463" s="65"/>
      <c r="M1463" s="65"/>
      <c r="N1463" s="65"/>
      <c r="O1463" s="65"/>
      <c r="P1463" s="65"/>
    </row>
    <row r="1464" spans="3:16" x14ac:dyDescent="0.25">
      <c r="C1464" s="65"/>
      <c r="D1464" s="65"/>
      <c r="E1464" s="65"/>
      <c r="F1464" s="65"/>
      <c r="G1464" s="65"/>
      <c r="H1464" s="65"/>
      <c r="I1464" s="65"/>
      <c r="J1464" s="65"/>
      <c r="K1464" s="65"/>
      <c r="L1464" s="65"/>
      <c r="M1464" s="65"/>
      <c r="N1464" s="65"/>
      <c r="O1464" s="65"/>
      <c r="P1464" s="65"/>
    </row>
    <row r="1465" spans="3:16" x14ac:dyDescent="0.25">
      <c r="C1465" s="65"/>
      <c r="D1465" s="65"/>
      <c r="E1465" s="65"/>
      <c r="F1465" s="65"/>
      <c r="G1465" s="65"/>
      <c r="H1465" s="65"/>
      <c r="I1465" s="65"/>
      <c r="J1465" s="65"/>
      <c r="K1465" s="65"/>
      <c r="L1465" s="65"/>
      <c r="M1465" s="65"/>
      <c r="N1465" s="65"/>
      <c r="O1465" s="65"/>
      <c r="P1465" s="65"/>
    </row>
    <row r="1466" spans="3:16" x14ac:dyDescent="0.25">
      <c r="C1466" s="65"/>
      <c r="D1466" s="65"/>
      <c r="E1466" s="65"/>
      <c r="F1466" s="65"/>
      <c r="G1466" s="65"/>
      <c r="H1466" s="65"/>
      <c r="I1466" s="65"/>
      <c r="J1466" s="65"/>
      <c r="K1466" s="65"/>
      <c r="L1466" s="65"/>
      <c r="M1466" s="65"/>
      <c r="N1466" s="65"/>
      <c r="O1466" s="65"/>
      <c r="P1466" s="65"/>
    </row>
    <row r="1467" spans="3:16" x14ac:dyDescent="0.25">
      <c r="C1467" s="65"/>
      <c r="D1467" s="65"/>
      <c r="E1467" s="65"/>
      <c r="F1467" s="65"/>
      <c r="G1467" s="65"/>
      <c r="H1467" s="65"/>
      <c r="I1467" s="65"/>
      <c r="J1467" s="65"/>
      <c r="K1467" s="65"/>
      <c r="L1467" s="65"/>
      <c r="M1467" s="65"/>
      <c r="N1467" s="65"/>
      <c r="O1467" s="65"/>
      <c r="P1467" s="65"/>
    </row>
    <row r="1468" spans="3:16" x14ac:dyDescent="0.25">
      <c r="C1468" s="65"/>
      <c r="D1468" s="65"/>
      <c r="E1468" s="65"/>
      <c r="F1468" s="65"/>
      <c r="G1468" s="65"/>
      <c r="H1468" s="65"/>
      <c r="I1468" s="65"/>
      <c r="J1468" s="65"/>
      <c r="K1468" s="65"/>
      <c r="L1468" s="65"/>
      <c r="M1468" s="65"/>
      <c r="N1468" s="65"/>
      <c r="O1468" s="65"/>
      <c r="P1468" s="65"/>
    </row>
    <row r="1469" spans="3:16" x14ac:dyDescent="0.25">
      <c r="C1469" s="65"/>
      <c r="D1469" s="65"/>
      <c r="E1469" s="65"/>
      <c r="F1469" s="65"/>
      <c r="G1469" s="65"/>
      <c r="H1469" s="65"/>
      <c r="I1469" s="65"/>
      <c r="J1469" s="65"/>
      <c r="K1469" s="65"/>
      <c r="L1469" s="65"/>
      <c r="M1469" s="65"/>
      <c r="N1469" s="65"/>
      <c r="O1469" s="65"/>
      <c r="P1469" s="65"/>
    </row>
    <row r="1470" spans="3:16" x14ac:dyDescent="0.25">
      <c r="C1470" s="65"/>
      <c r="D1470" s="65"/>
      <c r="E1470" s="65"/>
      <c r="F1470" s="65"/>
      <c r="G1470" s="65"/>
      <c r="H1470" s="65"/>
      <c r="I1470" s="65"/>
      <c r="J1470" s="65"/>
      <c r="K1470" s="65"/>
      <c r="L1470" s="65"/>
      <c r="M1470" s="65"/>
      <c r="N1470" s="65"/>
      <c r="O1470" s="65"/>
      <c r="P1470" s="65"/>
    </row>
    <row r="1471" spans="3:16" x14ac:dyDescent="0.25">
      <c r="C1471" s="65"/>
      <c r="D1471" s="65"/>
      <c r="E1471" s="65"/>
      <c r="F1471" s="65"/>
      <c r="G1471" s="65"/>
      <c r="H1471" s="65"/>
      <c r="I1471" s="65"/>
      <c r="J1471" s="65"/>
      <c r="K1471" s="65"/>
      <c r="L1471" s="65"/>
      <c r="M1471" s="65"/>
      <c r="N1471" s="65"/>
      <c r="O1471" s="65"/>
      <c r="P1471" s="65"/>
    </row>
    <row r="1472" spans="3:16" x14ac:dyDescent="0.25">
      <c r="C1472" s="65"/>
      <c r="D1472" s="65"/>
      <c r="E1472" s="65"/>
      <c r="F1472" s="65"/>
      <c r="G1472" s="65"/>
      <c r="H1472" s="65"/>
      <c r="I1472" s="65"/>
      <c r="J1472" s="65"/>
      <c r="K1472" s="65"/>
      <c r="L1472" s="65"/>
      <c r="M1472" s="65"/>
      <c r="N1472" s="65"/>
      <c r="O1472" s="65"/>
      <c r="P1472" s="65"/>
    </row>
    <row r="1473" spans="3:16" x14ac:dyDescent="0.25">
      <c r="C1473" s="65"/>
      <c r="D1473" s="65"/>
      <c r="E1473" s="65"/>
      <c r="F1473" s="65"/>
      <c r="G1473" s="65"/>
      <c r="H1473" s="65"/>
      <c r="I1473" s="65"/>
      <c r="J1473" s="65"/>
      <c r="K1473" s="65"/>
      <c r="L1473" s="65"/>
      <c r="M1473" s="65"/>
      <c r="N1473" s="65"/>
      <c r="O1473" s="65"/>
      <c r="P1473" s="65"/>
    </row>
    <row r="1474" spans="3:16" x14ac:dyDescent="0.25">
      <c r="C1474" s="65"/>
      <c r="D1474" s="65"/>
      <c r="E1474" s="65"/>
      <c r="F1474" s="65"/>
      <c r="G1474" s="65"/>
      <c r="H1474" s="65"/>
      <c r="I1474" s="65"/>
      <c r="J1474" s="65"/>
      <c r="K1474" s="65"/>
      <c r="L1474" s="65"/>
      <c r="M1474" s="65"/>
      <c r="N1474" s="65"/>
      <c r="O1474" s="65"/>
      <c r="P1474" s="65"/>
    </row>
    <row r="1475" spans="3:16" x14ac:dyDescent="0.25">
      <c r="C1475" s="65"/>
      <c r="D1475" s="65"/>
      <c r="E1475" s="65"/>
      <c r="F1475" s="65"/>
      <c r="G1475" s="65"/>
      <c r="H1475" s="65"/>
      <c r="I1475" s="65"/>
      <c r="J1475" s="65"/>
      <c r="K1475" s="65"/>
      <c r="L1475" s="65"/>
      <c r="M1475" s="65"/>
      <c r="N1475" s="65"/>
      <c r="O1475" s="65"/>
      <c r="P1475" s="65"/>
    </row>
    <row r="1476" spans="3:16" x14ac:dyDescent="0.25">
      <c r="C1476" s="65"/>
      <c r="D1476" s="65"/>
      <c r="E1476" s="65"/>
      <c r="F1476" s="65"/>
      <c r="G1476" s="65"/>
      <c r="H1476" s="65"/>
      <c r="I1476" s="65"/>
      <c r="J1476" s="65"/>
      <c r="K1476" s="65"/>
      <c r="L1476" s="65"/>
      <c r="M1476" s="65"/>
      <c r="N1476" s="65"/>
      <c r="O1476" s="65"/>
      <c r="P1476" s="65"/>
    </row>
    <row r="1477" spans="3:16" x14ac:dyDescent="0.25">
      <c r="C1477" s="65"/>
      <c r="D1477" s="65"/>
      <c r="E1477" s="65"/>
      <c r="F1477" s="65"/>
      <c r="G1477" s="65"/>
      <c r="H1477" s="65"/>
      <c r="I1477" s="65"/>
      <c r="J1477" s="65"/>
      <c r="K1477" s="65"/>
      <c r="L1477" s="65"/>
      <c r="M1477" s="65"/>
      <c r="N1477" s="65"/>
      <c r="O1477" s="65"/>
      <c r="P1477" s="65"/>
    </row>
    <row r="1478" spans="3:16" x14ac:dyDescent="0.25">
      <c r="C1478" s="65"/>
      <c r="D1478" s="65"/>
      <c r="E1478" s="65"/>
      <c r="F1478" s="65"/>
      <c r="G1478" s="65"/>
      <c r="H1478" s="65"/>
      <c r="I1478" s="65"/>
      <c r="J1478" s="65"/>
      <c r="K1478" s="65"/>
      <c r="L1478" s="65"/>
      <c r="M1478" s="65"/>
      <c r="N1478" s="65"/>
      <c r="O1478" s="65"/>
      <c r="P1478" s="65"/>
    </row>
    <row r="1479" spans="3:16" x14ac:dyDescent="0.25">
      <c r="C1479" s="65"/>
      <c r="D1479" s="65"/>
      <c r="E1479" s="65"/>
      <c r="F1479" s="65"/>
      <c r="G1479" s="65"/>
      <c r="H1479" s="65"/>
      <c r="I1479" s="65"/>
      <c r="J1479" s="65"/>
      <c r="K1479" s="65"/>
      <c r="L1479" s="65"/>
      <c r="M1479" s="65"/>
      <c r="N1479" s="65"/>
      <c r="O1479" s="65"/>
      <c r="P1479" s="65"/>
    </row>
    <row r="1480" spans="3:16" x14ac:dyDescent="0.25">
      <c r="C1480" s="65"/>
      <c r="D1480" s="65"/>
      <c r="E1480" s="65"/>
      <c r="F1480" s="65"/>
      <c r="G1480" s="65"/>
      <c r="H1480" s="65"/>
      <c r="I1480" s="65"/>
      <c r="J1480" s="65"/>
      <c r="K1480" s="65"/>
      <c r="L1480" s="65"/>
      <c r="M1480" s="65"/>
      <c r="N1480" s="65"/>
      <c r="O1480" s="65"/>
      <c r="P1480" s="65"/>
    </row>
    <row r="1481" spans="3:16" x14ac:dyDescent="0.25">
      <c r="C1481" s="65"/>
      <c r="D1481" s="65"/>
      <c r="E1481" s="65"/>
      <c r="F1481" s="65"/>
      <c r="G1481" s="65"/>
      <c r="H1481" s="65"/>
      <c r="I1481" s="65"/>
      <c r="J1481" s="65"/>
      <c r="K1481" s="65"/>
      <c r="L1481" s="65"/>
      <c r="M1481" s="65"/>
      <c r="N1481" s="65"/>
      <c r="O1481" s="65"/>
      <c r="P1481" s="65"/>
    </row>
    <row r="1482" spans="3:16" x14ac:dyDescent="0.25">
      <c r="C1482" s="65"/>
      <c r="D1482" s="65"/>
      <c r="E1482" s="65"/>
      <c r="F1482" s="65"/>
      <c r="G1482" s="65"/>
      <c r="H1482" s="65"/>
      <c r="I1482" s="65"/>
      <c r="J1482" s="65"/>
      <c r="K1482" s="65"/>
      <c r="L1482" s="65"/>
      <c r="M1482" s="65"/>
      <c r="N1482" s="65"/>
      <c r="O1482" s="65"/>
      <c r="P1482" s="65"/>
    </row>
    <row r="1483" spans="3:16" x14ac:dyDescent="0.25">
      <c r="C1483" s="65"/>
      <c r="D1483" s="65"/>
      <c r="E1483" s="65"/>
      <c r="F1483" s="65"/>
      <c r="G1483" s="65"/>
      <c r="H1483" s="65"/>
      <c r="I1483" s="65"/>
      <c r="J1483" s="65"/>
      <c r="K1483" s="65"/>
      <c r="L1483" s="65"/>
      <c r="M1483" s="65"/>
      <c r="N1483" s="65"/>
      <c r="O1483" s="65"/>
      <c r="P1483" s="65"/>
    </row>
    <row r="1484" spans="3:16" x14ac:dyDescent="0.25">
      <c r="C1484" s="65"/>
      <c r="D1484" s="65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</row>
    <row r="1485" spans="3:16" x14ac:dyDescent="0.25">
      <c r="C1485" s="65"/>
      <c r="D1485" s="65"/>
      <c r="E1485" s="65"/>
      <c r="F1485" s="65"/>
      <c r="G1485" s="65"/>
      <c r="H1485" s="65"/>
      <c r="I1485" s="65"/>
      <c r="J1485" s="65"/>
      <c r="K1485" s="65"/>
      <c r="L1485" s="65"/>
      <c r="M1485" s="65"/>
      <c r="N1485" s="65"/>
      <c r="O1485" s="65"/>
      <c r="P1485" s="65"/>
    </row>
    <row r="1486" spans="3:16" x14ac:dyDescent="0.25">
      <c r="C1486" s="65"/>
      <c r="D1486" s="65"/>
      <c r="E1486" s="65"/>
      <c r="F1486" s="65"/>
      <c r="G1486" s="65"/>
      <c r="H1486" s="65"/>
      <c r="I1486" s="65"/>
      <c r="J1486" s="65"/>
      <c r="K1486" s="65"/>
      <c r="L1486" s="65"/>
      <c r="M1486" s="65"/>
      <c r="N1486" s="65"/>
      <c r="O1486" s="65"/>
      <c r="P1486" s="65"/>
    </row>
    <row r="1487" spans="3:16" x14ac:dyDescent="0.25">
      <c r="C1487" s="65"/>
      <c r="D1487" s="65"/>
      <c r="E1487" s="65"/>
      <c r="F1487" s="65"/>
      <c r="G1487" s="65"/>
      <c r="H1487" s="65"/>
      <c r="I1487" s="65"/>
      <c r="J1487" s="65"/>
      <c r="K1487" s="65"/>
      <c r="L1487" s="65"/>
      <c r="M1487" s="65"/>
      <c r="N1487" s="65"/>
      <c r="O1487" s="65"/>
      <c r="P1487" s="65"/>
    </row>
    <row r="1488" spans="3:16" x14ac:dyDescent="0.25">
      <c r="C1488" s="65"/>
      <c r="D1488" s="65"/>
      <c r="E1488" s="65"/>
      <c r="F1488" s="65"/>
      <c r="G1488" s="65"/>
      <c r="H1488" s="65"/>
      <c r="I1488" s="65"/>
      <c r="J1488" s="65"/>
      <c r="K1488" s="65"/>
      <c r="L1488" s="65"/>
      <c r="M1488" s="65"/>
      <c r="N1488" s="65"/>
      <c r="O1488" s="65"/>
      <c r="P1488" s="65"/>
    </row>
    <row r="1489" spans="3:16" x14ac:dyDescent="0.25">
      <c r="C1489" s="65"/>
      <c r="D1489" s="65"/>
      <c r="E1489" s="65"/>
      <c r="F1489" s="65"/>
      <c r="G1489" s="65"/>
      <c r="H1489" s="65"/>
      <c r="I1489" s="65"/>
      <c r="J1489" s="65"/>
      <c r="K1489" s="65"/>
      <c r="L1489" s="65"/>
      <c r="M1489" s="65"/>
      <c r="N1489" s="65"/>
      <c r="O1489" s="65"/>
      <c r="P1489" s="65"/>
    </row>
    <row r="1490" spans="3:16" x14ac:dyDescent="0.25">
      <c r="C1490" s="65"/>
      <c r="D1490" s="65"/>
      <c r="E1490" s="65"/>
      <c r="F1490" s="65"/>
      <c r="G1490" s="65"/>
      <c r="H1490" s="65"/>
      <c r="I1490" s="65"/>
      <c r="J1490" s="65"/>
      <c r="K1490" s="65"/>
      <c r="L1490" s="65"/>
      <c r="M1490" s="65"/>
      <c r="N1490" s="65"/>
      <c r="O1490" s="65"/>
      <c r="P1490" s="65"/>
    </row>
    <row r="1491" spans="3:16" x14ac:dyDescent="0.25">
      <c r="C1491" s="65"/>
      <c r="D1491" s="65"/>
      <c r="E1491" s="65"/>
      <c r="F1491" s="65"/>
      <c r="G1491" s="65"/>
      <c r="H1491" s="65"/>
      <c r="I1491" s="65"/>
      <c r="J1491" s="65"/>
      <c r="K1491" s="65"/>
      <c r="L1491" s="65"/>
      <c r="M1491" s="65"/>
      <c r="N1491" s="65"/>
      <c r="O1491" s="65"/>
      <c r="P1491" s="65"/>
    </row>
    <row r="1492" spans="3:16" x14ac:dyDescent="0.25">
      <c r="C1492" s="65"/>
      <c r="D1492" s="65"/>
      <c r="E1492" s="65"/>
      <c r="F1492" s="65"/>
      <c r="G1492" s="65"/>
      <c r="H1492" s="65"/>
      <c r="I1492" s="65"/>
      <c r="J1492" s="65"/>
      <c r="K1492" s="65"/>
      <c r="L1492" s="65"/>
      <c r="M1492" s="65"/>
      <c r="N1492" s="65"/>
      <c r="O1492" s="65"/>
      <c r="P1492" s="65"/>
    </row>
    <row r="1493" spans="3:16" x14ac:dyDescent="0.25">
      <c r="C1493" s="65"/>
      <c r="D1493" s="65"/>
      <c r="E1493" s="65"/>
      <c r="F1493" s="65"/>
      <c r="G1493" s="65"/>
      <c r="H1493" s="65"/>
      <c r="I1493" s="65"/>
      <c r="J1493" s="65"/>
      <c r="K1493" s="65"/>
      <c r="L1493" s="65"/>
      <c r="M1493" s="65"/>
      <c r="N1493" s="65"/>
      <c r="O1493" s="65"/>
      <c r="P1493" s="65"/>
    </row>
    <row r="1494" spans="3:16" x14ac:dyDescent="0.25">
      <c r="C1494" s="65"/>
      <c r="D1494" s="65"/>
      <c r="E1494" s="65"/>
      <c r="F1494" s="65"/>
      <c r="G1494" s="65"/>
      <c r="H1494" s="65"/>
      <c r="I1494" s="65"/>
      <c r="J1494" s="65"/>
      <c r="K1494" s="65"/>
      <c r="L1494" s="65"/>
      <c r="M1494" s="65"/>
      <c r="N1494" s="65"/>
      <c r="O1494" s="65"/>
      <c r="P1494" s="65"/>
    </row>
    <row r="1495" spans="3:16" x14ac:dyDescent="0.25">
      <c r="C1495" s="65"/>
      <c r="D1495" s="65"/>
      <c r="E1495" s="65"/>
      <c r="F1495" s="65"/>
      <c r="G1495" s="65"/>
      <c r="H1495" s="65"/>
      <c r="I1495" s="65"/>
      <c r="J1495" s="65"/>
      <c r="K1495" s="65"/>
      <c r="L1495" s="65"/>
      <c r="M1495" s="65"/>
      <c r="N1495" s="65"/>
      <c r="O1495" s="65"/>
      <c r="P1495" s="65"/>
    </row>
    <row r="1496" spans="3:16" x14ac:dyDescent="0.25">
      <c r="C1496" s="65"/>
      <c r="D1496" s="65"/>
      <c r="E1496" s="65"/>
      <c r="F1496" s="65"/>
      <c r="G1496" s="65"/>
      <c r="H1496" s="65"/>
      <c r="I1496" s="65"/>
      <c r="J1496" s="65"/>
      <c r="K1496" s="65"/>
      <c r="L1496" s="65"/>
      <c r="M1496" s="65"/>
      <c r="N1496" s="65"/>
      <c r="O1496" s="65"/>
      <c r="P1496" s="65"/>
    </row>
    <row r="1497" spans="3:16" x14ac:dyDescent="0.25">
      <c r="C1497" s="65"/>
      <c r="D1497" s="65"/>
      <c r="E1497" s="65"/>
      <c r="F1497" s="65"/>
      <c r="G1497" s="65"/>
      <c r="H1497" s="65"/>
      <c r="I1497" s="65"/>
      <c r="J1497" s="65"/>
      <c r="K1497" s="65"/>
      <c r="L1497" s="65"/>
      <c r="M1497" s="65"/>
      <c r="N1497" s="65"/>
      <c r="O1497" s="65"/>
      <c r="P1497" s="65"/>
    </row>
    <row r="1498" spans="3:16" x14ac:dyDescent="0.25">
      <c r="C1498" s="65"/>
      <c r="D1498" s="65"/>
      <c r="E1498" s="65"/>
      <c r="F1498" s="65"/>
      <c r="G1498" s="65"/>
      <c r="H1498" s="65"/>
      <c r="I1498" s="65"/>
      <c r="J1498" s="65"/>
      <c r="K1498" s="65"/>
      <c r="L1498" s="65"/>
      <c r="M1498" s="65"/>
      <c r="N1498" s="65"/>
      <c r="O1498" s="65"/>
      <c r="P1498" s="65"/>
    </row>
    <row r="1499" spans="3:16" x14ac:dyDescent="0.25">
      <c r="C1499" s="65"/>
      <c r="D1499" s="65"/>
      <c r="E1499" s="65"/>
      <c r="F1499" s="65"/>
      <c r="G1499" s="65"/>
      <c r="H1499" s="65"/>
      <c r="I1499" s="65"/>
      <c r="J1499" s="65"/>
      <c r="K1499" s="65"/>
      <c r="L1499" s="65"/>
      <c r="M1499" s="65"/>
      <c r="N1499" s="65"/>
      <c r="O1499" s="65"/>
      <c r="P1499" s="65"/>
    </row>
    <row r="1500" spans="3:16" x14ac:dyDescent="0.25">
      <c r="C1500" s="65"/>
      <c r="D1500" s="65"/>
      <c r="E1500" s="65"/>
      <c r="F1500" s="65"/>
      <c r="G1500" s="65"/>
      <c r="H1500" s="65"/>
      <c r="I1500" s="65"/>
      <c r="J1500" s="65"/>
      <c r="K1500" s="65"/>
      <c r="L1500" s="65"/>
      <c r="M1500" s="65"/>
      <c r="N1500" s="65"/>
      <c r="O1500" s="65"/>
      <c r="P1500" s="65"/>
    </row>
    <row r="1501" spans="3:16" x14ac:dyDescent="0.25">
      <c r="C1501" s="65"/>
      <c r="D1501" s="65"/>
      <c r="E1501" s="65"/>
      <c r="F1501" s="65"/>
      <c r="G1501" s="65"/>
      <c r="H1501" s="65"/>
      <c r="I1501" s="65"/>
      <c r="J1501" s="65"/>
      <c r="K1501" s="65"/>
      <c r="L1501" s="65"/>
      <c r="M1501" s="65"/>
      <c r="N1501" s="65"/>
      <c r="O1501" s="65"/>
      <c r="P1501" s="65"/>
    </row>
    <row r="1502" spans="3:16" x14ac:dyDescent="0.25">
      <c r="C1502" s="65"/>
      <c r="D1502" s="65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</row>
    <row r="1503" spans="3:16" x14ac:dyDescent="0.25">
      <c r="C1503" s="65"/>
      <c r="D1503" s="65"/>
      <c r="E1503" s="65"/>
      <c r="F1503" s="65"/>
      <c r="G1503" s="65"/>
      <c r="H1503" s="65"/>
      <c r="I1503" s="65"/>
      <c r="J1503" s="65"/>
      <c r="K1503" s="65"/>
      <c r="L1503" s="65"/>
      <c r="M1503" s="65"/>
      <c r="N1503" s="65"/>
      <c r="O1503" s="65"/>
      <c r="P1503" s="65"/>
    </row>
    <row r="1504" spans="3:16" x14ac:dyDescent="0.25">
      <c r="C1504" s="65"/>
      <c r="D1504" s="65"/>
      <c r="E1504" s="65"/>
      <c r="F1504" s="65"/>
      <c r="G1504" s="65"/>
      <c r="H1504" s="65"/>
      <c r="I1504" s="65"/>
      <c r="J1504" s="65"/>
      <c r="K1504" s="65"/>
      <c r="L1504" s="65"/>
      <c r="M1504" s="65"/>
      <c r="N1504" s="65"/>
      <c r="O1504" s="65"/>
      <c r="P1504" s="65"/>
    </row>
    <row r="1505" spans="3:16" x14ac:dyDescent="0.25">
      <c r="C1505" s="65"/>
      <c r="D1505" s="65"/>
      <c r="E1505" s="65"/>
      <c r="F1505" s="65"/>
      <c r="G1505" s="65"/>
      <c r="H1505" s="65"/>
      <c r="I1505" s="65"/>
      <c r="J1505" s="65"/>
      <c r="K1505" s="65"/>
      <c r="L1505" s="65"/>
      <c r="M1505" s="65"/>
      <c r="N1505" s="65"/>
      <c r="O1505" s="65"/>
      <c r="P1505" s="65"/>
    </row>
    <row r="1506" spans="3:16" x14ac:dyDescent="0.25">
      <c r="C1506" s="65"/>
      <c r="D1506" s="65"/>
      <c r="E1506" s="65"/>
      <c r="F1506" s="65"/>
      <c r="G1506" s="65"/>
      <c r="H1506" s="65"/>
      <c r="I1506" s="65"/>
      <c r="J1506" s="65"/>
      <c r="K1506" s="65"/>
      <c r="L1506" s="65"/>
      <c r="M1506" s="65"/>
      <c r="N1506" s="65"/>
      <c r="O1506" s="65"/>
      <c r="P1506" s="65"/>
    </row>
    <row r="1507" spans="3:16" x14ac:dyDescent="0.25">
      <c r="C1507" s="65"/>
      <c r="D1507" s="65"/>
      <c r="E1507" s="65"/>
      <c r="F1507" s="65"/>
      <c r="G1507" s="65"/>
      <c r="H1507" s="65"/>
      <c r="I1507" s="65"/>
      <c r="J1507" s="65"/>
      <c r="K1507" s="65"/>
      <c r="L1507" s="65"/>
      <c r="M1507" s="65"/>
      <c r="N1507" s="65"/>
      <c r="O1507" s="65"/>
      <c r="P1507" s="65"/>
    </row>
    <row r="1508" spans="3:16" x14ac:dyDescent="0.25">
      <c r="C1508" s="65"/>
      <c r="D1508" s="65"/>
      <c r="E1508" s="65"/>
      <c r="F1508" s="65"/>
      <c r="G1508" s="65"/>
      <c r="H1508" s="65"/>
      <c r="I1508" s="65"/>
      <c r="J1508" s="65"/>
      <c r="K1508" s="65"/>
      <c r="L1508" s="65"/>
      <c r="M1508" s="65"/>
      <c r="N1508" s="65"/>
      <c r="O1508" s="65"/>
      <c r="P1508" s="65"/>
    </row>
    <row r="1509" spans="3:16" x14ac:dyDescent="0.25">
      <c r="C1509" s="65"/>
      <c r="D1509" s="65"/>
      <c r="E1509" s="65"/>
      <c r="F1509" s="65"/>
      <c r="G1509" s="65"/>
      <c r="H1509" s="65"/>
      <c r="I1509" s="65"/>
      <c r="J1509" s="65"/>
      <c r="K1509" s="65"/>
      <c r="L1509" s="65"/>
      <c r="M1509" s="65"/>
      <c r="N1509" s="65"/>
      <c r="O1509" s="65"/>
      <c r="P1509" s="65"/>
    </row>
    <row r="1510" spans="3:16" x14ac:dyDescent="0.25">
      <c r="C1510" s="65"/>
      <c r="D1510" s="65"/>
      <c r="E1510" s="65"/>
      <c r="F1510" s="65"/>
      <c r="G1510" s="65"/>
      <c r="H1510" s="65"/>
      <c r="I1510" s="65"/>
      <c r="J1510" s="65"/>
      <c r="K1510" s="65"/>
      <c r="L1510" s="65"/>
      <c r="M1510" s="65"/>
      <c r="N1510" s="65"/>
      <c r="O1510" s="65"/>
      <c r="P1510" s="65"/>
    </row>
    <row r="1511" spans="3:16" x14ac:dyDescent="0.25">
      <c r="C1511" s="65"/>
      <c r="D1511" s="65"/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</row>
    <row r="1512" spans="3:16" x14ac:dyDescent="0.25">
      <c r="C1512" s="65"/>
      <c r="D1512" s="65"/>
      <c r="E1512" s="65"/>
      <c r="F1512" s="65"/>
      <c r="G1512" s="65"/>
      <c r="H1512" s="65"/>
      <c r="I1512" s="65"/>
      <c r="J1512" s="65"/>
      <c r="K1512" s="65"/>
      <c r="L1512" s="65"/>
      <c r="M1512" s="65"/>
      <c r="N1512" s="65"/>
      <c r="O1512" s="65"/>
      <c r="P1512" s="65"/>
    </row>
    <row r="1513" spans="3:16" x14ac:dyDescent="0.25">
      <c r="C1513" s="65"/>
      <c r="D1513" s="65"/>
      <c r="E1513" s="65"/>
      <c r="F1513" s="65"/>
      <c r="G1513" s="65"/>
      <c r="H1513" s="65"/>
      <c r="I1513" s="65"/>
      <c r="J1513" s="65"/>
      <c r="K1513" s="65"/>
      <c r="L1513" s="65"/>
      <c r="M1513" s="65"/>
      <c r="N1513" s="65"/>
      <c r="O1513" s="65"/>
      <c r="P1513" s="65"/>
    </row>
    <row r="1514" spans="3:16" x14ac:dyDescent="0.25">
      <c r="C1514" s="65"/>
      <c r="D1514" s="65"/>
      <c r="E1514" s="65"/>
      <c r="F1514" s="65"/>
      <c r="G1514" s="65"/>
      <c r="H1514" s="65"/>
      <c r="I1514" s="65"/>
      <c r="J1514" s="65"/>
      <c r="K1514" s="65"/>
      <c r="L1514" s="65"/>
      <c r="M1514" s="65"/>
      <c r="N1514" s="65"/>
      <c r="O1514" s="65"/>
      <c r="P1514" s="65"/>
    </row>
    <row r="1515" spans="3:16" x14ac:dyDescent="0.25">
      <c r="C1515" s="65"/>
      <c r="D1515" s="65"/>
      <c r="E1515" s="65"/>
      <c r="F1515" s="65"/>
      <c r="G1515" s="65"/>
      <c r="H1515" s="65"/>
      <c r="I1515" s="65"/>
      <c r="J1515" s="65"/>
      <c r="K1515" s="65"/>
      <c r="L1515" s="65"/>
      <c r="M1515" s="65"/>
      <c r="N1515" s="65"/>
      <c r="O1515" s="65"/>
      <c r="P1515" s="65"/>
    </row>
    <row r="1516" spans="3:16" x14ac:dyDescent="0.25">
      <c r="C1516" s="65"/>
      <c r="D1516" s="65"/>
      <c r="E1516" s="65"/>
      <c r="F1516" s="65"/>
      <c r="G1516" s="65"/>
      <c r="H1516" s="65"/>
      <c r="I1516" s="65"/>
      <c r="J1516" s="65"/>
      <c r="K1516" s="65"/>
      <c r="L1516" s="65"/>
      <c r="M1516" s="65"/>
      <c r="N1516" s="65"/>
      <c r="O1516" s="65"/>
      <c r="P1516" s="65"/>
    </row>
    <row r="1517" spans="3:16" x14ac:dyDescent="0.25">
      <c r="C1517" s="65"/>
      <c r="D1517" s="65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</row>
    <row r="1518" spans="3:16" x14ac:dyDescent="0.25">
      <c r="C1518" s="65"/>
      <c r="D1518" s="65"/>
      <c r="E1518" s="65"/>
      <c r="F1518" s="65"/>
      <c r="G1518" s="65"/>
      <c r="H1518" s="65"/>
      <c r="I1518" s="65"/>
      <c r="J1518" s="65"/>
      <c r="K1518" s="65"/>
      <c r="L1518" s="65"/>
      <c r="M1518" s="65"/>
      <c r="N1518" s="65"/>
      <c r="O1518" s="65"/>
      <c r="P1518" s="65"/>
    </row>
    <row r="1519" spans="3:16" x14ac:dyDescent="0.25">
      <c r="C1519" s="65"/>
      <c r="D1519" s="65"/>
      <c r="E1519" s="65"/>
      <c r="F1519" s="65"/>
      <c r="G1519" s="65"/>
      <c r="H1519" s="65"/>
      <c r="I1519" s="65"/>
      <c r="J1519" s="65"/>
      <c r="K1519" s="65"/>
      <c r="L1519" s="65"/>
      <c r="M1519" s="65"/>
      <c r="N1519" s="65"/>
      <c r="O1519" s="65"/>
      <c r="P1519" s="65"/>
    </row>
    <row r="1520" spans="3:16" x14ac:dyDescent="0.25">
      <c r="C1520" s="65"/>
      <c r="D1520" s="65"/>
      <c r="E1520" s="65"/>
      <c r="F1520" s="65"/>
      <c r="G1520" s="65"/>
      <c r="H1520" s="65"/>
      <c r="I1520" s="65"/>
      <c r="J1520" s="65"/>
      <c r="K1520" s="65"/>
      <c r="L1520" s="65"/>
      <c r="M1520" s="65"/>
      <c r="N1520" s="65"/>
      <c r="O1520" s="65"/>
      <c r="P1520" s="65"/>
    </row>
    <row r="1521" spans="3:16" x14ac:dyDescent="0.25">
      <c r="C1521" s="65"/>
      <c r="D1521" s="65"/>
      <c r="E1521" s="65"/>
      <c r="F1521" s="65"/>
      <c r="G1521" s="65"/>
      <c r="H1521" s="65"/>
      <c r="I1521" s="65"/>
      <c r="J1521" s="65"/>
      <c r="K1521" s="65"/>
      <c r="L1521" s="65"/>
      <c r="M1521" s="65"/>
      <c r="N1521" s="65"/>
      <c r="O1521" s="65"/>
      <c r="P1521" s="65"/>
    </row>
    <row r="1522" spans="3:16" x14ac:dyDescent="0.25">
      <c r="C1522" s="65"/>
      <c r="D1522" s="65"/>
      <c r="E1522" s="65"/>
      <c r="F1522" s="65"/>
      <c r="G1522" s="65"/>
      <c r="H1522" s="65"/>
      <c r="I1522" s="65"/>
      <c r="J1522" s="65"/>
      <c r="K1522" s="65"/>
      <c r="L1522" s="65"/>
      <c r="M1522" s="65"/>
      <c r="N1522" s="65"/>
      <c r="O1522" s="65"/>
      <c r="P1522" s="65"/>
    </row>
    <row r="1523" spans="3:16" x14ac:dyDescent="0.25">
      <c r="C1523" s="65"/>
      <c r="D1523" s="65"/>
      <c r="E1523" s="65"/>
      <c r="F1523" s="65"/>
      <c r="G1523" s="65"/>
      <c r="H1523" s="65"/>
      <c r="I1523" s="65"/>
      <c r="J1523" s="65"/>
      <c r="K1523" s="65"/>
      <c r="L1523" s="65"/>
      <c r="M1523" s="65"/>
      <c r="N1523" s="65"/>
      <c r="O1523" s="65"/>
      <c r="P1523" s="65"/>
    </row>
    <row r="1524" spans="3:16" x14ac:dyDescent="0.25">
      <c r="C1524" s="65"/>
      <c r="D1524" s="65"/>
      <c r="E1524" s="65"/>
      <c r="F1524" s="65"/>
      <c r="G1524" s="65"/>
      <c r="H1524" s="65"/>
      <c r="I1524" s="65"/>
      <c r="J1524" s="65"/>
      <c r="K1524" s="65"/>
      <c r="L1524" s="65"/>
      <c r="M1524" s="65"/>
      <c r="N1524" s="65"/>
      <c r="O1524" s="65"/>
      <c r="P1524" s="65"/>
    </row>
    <row r="1525" spans="3:16" x14ac:dyDescent="0.25">
      <c r="C1525" s="65"/>
      <c r="D1525" s="65"/>
      <c r="E1525" s="65"/>
      <c r="F1525" s="65"/>
      <c r="G1525" s="65"/>
      <c r="H1525" s="65"/>
      <c r="I1525" s="65"/>
      <c r="J1525" s="65"/>
      <c r="K1525" s="65"/>
      <c r="L1525" s="65"/>
      <c r="M1525" s="65"/>
      <c r="N1525" s="65"/>
      <c r="O1525" s="65"/>
      <c r="P1525" s="65"/>
    </row>
    <row r="1526" spans="3:16" x14ac:dyDescent="0.25">
      <c r="C1526" s="65"/>
      <c r="D1526" s="65"/>
      <c r="E1526" s="65"/>
      <c r="F1526" s="65"/>
      <c r="G1526" s="65"/>
      <c r="H1526" s="65"/>
      <c r="I1526" s="65"/>
      <c r="J1526" s="65"/>
      <c r="K1526" s="65"/>
      <c r="L1526" s="65"/>
      <c r="M1526" s="65"/>
      <c r="N1526" s="65"/>
      <c r="O1526" s="65"/>
      <c r="P1526" s="65"/>
    </row>
    <row r="1527" spans="3:16" x14ac:dyDescent="0.25">
      <c r="C1527" s="65"/>
      <c r="D1527" s="65"/>
      <c r="E1527" s="65"/>
      <c r="F1527" s="65"/>
      <c r="G1527" s="65"/>
      <c r="H1527" s="65"/>
      <c r="I1527" s="65"/>
      <c r="J1527" s="65"/>
      <c r="K1527" s="65"/>
      <c r="L1527" s="65"/>
      <c r="M1527" s="65"/>
      <c r="N1527" s="65"/>
      <c r="O1527" s="65"/>
      <c r="P1527" s="65"/>
    </row>
    <row r="1528" spans="3:16" x14ac:dyDescent="0.25">
      <c r="C1528" s="65"/>
      <c r="D1528" s="65"/>
      <c r="E1528" s="65"/>
      <c r="F1528" s="65"/>
      <c r="G1528" s="65"/>
      <c r="H1528" s="65"/>
      <c r="I1528" s="65"/>
      <c r="J1528" s="65"/>
      <c r="K1528" s="65"/>
      <c r="L1528" s="65"/>
      <c r="M1528" s="65"/>
      <c r="N1528" s="65"/>
      <c r="O1528" s="65"/>
      <c r="P1528" s="65"/>
    </row>
    <row r="1529" spans="3:16" x14ac:dyDescent="0.25">
      <c r="C1529" s="65"/>
      <c r="D1529" s="65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</row>
    <row r="1530" spans="3:16" x14ac:dyDescent="0.25">
      <c r="C1530" s="65"/>
      <c r="D1530" s="65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</row>
    <row r="1531" spans="3:16" x14ac:dyDescent="0.25">
      <c r="C1531" s="65"/>
      <c r="D1531" s="65"/>
      <c r="E1531" s="65"/>
      <c r="F1531" s="65"/>
      <c r="G1531" s="65"/>
      <c r="H1531" s="65"/>
      <c r="I1531" s="65"/>
      <c r="J1531" s="65"/>
      <c r="K1531" s="65"/>
      <c r="L1531" s="65"/>
      <c r="M1531" s="65"/>
      <c r="N1531" s="65"/>
      <c r="O1531" s="65"/>
      <c r="P1531" s="65"/>
    </row>
    <row r="1532" spans="3:16" x14ac:dyDescent="0.25">
      <c r="C1532" s="65"/>
      <c r="D1532" s="65"/>
      <c r="E1532" s="65"/>
      <c r="F1532" s="65"/>
      <c r="G1532" s="65"/>
      <c r="H1532" s="65"/>
      <c r="I1532" s="65"/>
      <c r="J1532" s="65"/>
      <c r="K1532" s="65"/>
      <c r="L1532" s="65"/>
      <c r="M1532" s="65"/>
      <c r="N1532" s="65"/>
      <c r="O1532" s="65"/>
      <c r="P1532" s="65"/>
    </row>
    <row r="1533" spans="3:16" x14ac:dyDescent="0.25">
      <c r="C1533" s="65"/>
      <c r="D1533" s="65"/>
      <c r="E1533" s="65"/>
      <c r="F1533" s="65"/>
      <c r="G1533" s="65"/>
      <c r="H1533" s="65"/>
      <c r="I1533" s="65"/>
      <c r="J1533" s="65"/>
      <c r="K1533" s="65"/>
      <c r="L1533" s="65"/>
      <c r="M1533" s="65"/>
      <c r="N1533" s="65"/>
      <c r="O1533" s="65"/>
      <c r="P1533" s="65"/>
    </row>
    <row r="1534" spans="3:16" x14ac:dyDescent="0.25">
      <c r="C1534" s="65"/>
      <c r="D1534" s="65"/>
      <c r="E1534" s="65"/>
      <c r="F1534" s="65"/>
      <c r="G1534" s="65"/>
      <c r="H1534" s="65"/>
      <c r="I1534" s="65"/>
      <c r="J1534" s="65"/>
      <c r="K1534" s="65"/>
      <c r="L1534" s="65"/>
      <c r="M1534" s="65"/>
      <c r="N1534" s="65"/>
      <c r="O1534" s="65"/>
      <c r="P1534" s="65"/>
    </row>
    <row r="1535" spans="3:16" x14ac:dyDescent="0.25">
      <c r="C1535" s="65"/>
      <c r="D1535" s="65"/>
      <c r="E1535" s="65"/>
      <c r="F1535" s="65"/>
      <c r="G1535" s="65"/>
      <c r="H1535" s="65"/>
      <c r="I1535" s="65"/>
      <c r="J1535" s="65"/>
      <c r="K1535" s="65"/>
      <c r="L1535" s="65"/>
      <c r="M1535" s="65"/>
      <c r="N1535" s="65"/>
      <c r="O1535" s="65"/>
      <c r="P1535" s="65"/>
    </row>
    <row r="1536" spans="3:16" x14ac:dyDescent="0.25">
      <c r="C1536" s="65"/>
      <c r="D1536" s="65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</row>
    <row r="1537" spans="3:16" x14ac:dyDescent="0.25">
      <c r="C1537" s="65"/>
      <c r="D1537" s="65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/>
    </row>
    <row r="1538" spans="3:16" x14ac:dyDescent="0.25">
      <c r="C1538" s="65"/>
      <c r="D1538" s="65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</row>
    <row r="1539" spans="3:16" x14ac:dyDescent="0.25">
      <c r="C1539" s="65"/>
      <c r="D1539" s="65"/>
      <c r="E1539" s="65"/>
      <c r="F1539" s="65"/>
      <c r="G1539" s="65"/>
      <c r="H1539" s="65"/>
      <c r="I1539" s="65"/>
      <c r="J1539" s="65"/>
      <c r="K1539" s="65"/>
      <c r="L1539" s="65"/>
      <c r="M1539" s="65"/>
      <c r="N1539" s="65"/>
      <c r="O1539" s="65"/>
      <c r="P1539" s="65"/>
    </row>
    <row r="1540" spans="3:16" x14ac:dyDescent="0.25">
      <c r="C1540" s="65"/>
      <c r="D1540" s="65"/>
      <c r="E1540" s="65"/>
      <c r="F1540" s="65"/>
      <c r="G1540" s="65"/>
      <c r="H1540" s="65"/>
      <c r="I1540" s="65"/>
      <c r="J1540" s="65"/>
      <c r="K1540" s="65"/>
      <c r="L1540" s="65"/>
      <c r="M1540" s="65"/>
      <c r="N1540" s="65"/>
      <c r="O1540" s="65"/>
      <c r="P1540" s="65"/>
    </row>
    <row r="1541" spans="3:16" x14ac:dyDescent="0.25">
      <c r="C1541" s="65"/>
      <c r="D1541" s="65"/>
      <c r="E1541" s="65"/>
      <c r="F1541" s="65"/>
      <c r="G1541" s="65"/>
      <c r="H1541" s="65"/>
      <c r="I1541" s="65"/>
      <c r="J1541" s="65"/>
      <c r="K1541" s="65"/>
      <c r="L1541" s="65"/>
      <c r="M1541" s="65"/>
      <c r="N1541" s="65"/>
      <c r="O1541" s="65"/>
      <c r="P1541" s="65"/>
    </row>
    <row r="1542" spans="3:16" x14ac:dyDescent="0.25">
      <c r="C1542" s="65"/>
      <c r="D1542" s="65"/>
      <c r="E1542" s="65"/>
      <c r="F1542" s="65"/>
      <c r="G1542" s="65"/>
      <c r="H1542" s="65"/>
      <c r="I1542" s="65"/>
      <c r="J1542" s="65"/>
      <c r="K1542" s="65"/>
      <c r="L1542" s="65"/>
      <c r="M1542" s="65"/>
      <c r="N1542" s="65"/>
      <c r="O1542" s="65"/>
      <c r="P1542" s="65"/>
    </row>
    <row r="1543" spans="3:16" x14ac:dyDescent="0.25">
      <c r="C1543" s="65"/>
      <c r="D1543" s="65"/>
      <c r="E1543" s="65"/>
      <c r="F1543" s="65"/>
      <c r="G1543" s="65"/>
      <c r="H1543" s="65"/>
      <c r="I1543" s="65"/>
      <c r="J1543" s="65"/>
      <c r="K1543" s="65"/>
      <c r="L1543" s="65"/>
      <c r="M1543" s="65"/>
      <c r="N1543" s="65"/>
      <c r="O1543" s="65"/>
      <c r="P1543" s="65"/>
    </row>
    <row r="1544" spans="3:16" x14ac:dyDescent="0.25">
      <c r="C1544" s="65"/>
      <c r="D1544" s="65"/>
      <c r="E1544" s="65"/>
      <c r="F1544" s="65"/>
      <c r="G1544" s="65"/>
      <c r="H1544" s="65"/>
      <c r="I1544" s="65"/>
      <c r="J1544" s="65"/>
      <c r="K1544" s="65"/>
      <c r="L1544" s="65"/>
      <c r="M1544" s="65"/>
      <c r="N1544" s="65"/>
      <c r="O1544" s="65"/>
      <c r="P1544" s="65"/>
    </row>
    <row r="1545" spans="3:16" x14ac:dyDescent="0.25">
      <c r="C1545" s="65"/>
      <c r="D1545" s="65"/>
      <c r="E1545" s="65"/>
      <c r="F1545" s="65"/>
      <c r="G1545" s="65"/>
      <c r="H1545" s="65"/>
      <c r="I1545" s="65"/>
      <c r="J1545" s="65"/>
      <c r="K1545" s="65"/>
      <c r="L1545" s="65"/>
      <c r="M1545" s="65"/>
      <c r="N1545" s="65"/>
      <c r="O1545" s="65"/>
      <c r="P1545" s="65"/>
    </row>
    <row r="1546" spans="3:16" x14ac:dyDescent="0.25">
      <c r="C1546" s="65"/>
      <c r="D1546" s="65"/>
      <c r="E1546" s="65"/>
      <c r="F1546" s="65"/>
      <c r="G1546" s="65"/>
      <c r="H1546" s="65"/>
      <c r="I1546" s="65"/>
      <c r="J1546" s="65"/>
      <c r="K1546" s="65"/>
      <c r="L1546" s="65"/>
      <c r="M1546" s="65"/>
      <c r="N1546" s="65"/>
      <c r="O1546" s="65"/>
      <c r="P1546" s="65"/>
    </row>
    <row r="1547" spans="3:16" x14ac:dyDescent="0.25">
      <c r="C1547" s="65"/>
      <c r="D1547" s="65"/>
      <c r="E1547" s="65"/>
      <c r="F1547" s="65"/>
      <c r="G1547" s="65"/>
      <c r="H1547" s="65"/>
      <c r="I1547" s="65"/>
      <c r="J1547" s="65"/>
      <c r="K1547" s="65"/>
      <c r="L1547" s="65"/>
      <c r="M1547" s="65"/>
      <c r="N1547" s="65"/>
      <c r="O1547" s="65"/>
      <c r="P1547" s="65"/>
    </row>
    <row r="1548" spans="3:16" x14ac:dyDescent="0.25">
      <c r="C1548" s="65"/>
      <c r="D1548" s="65"/>
      <c r="E1548" s="65"/>
      <c r="F1548" s="65"/>
      <c r="G1548" s="65"/>
      <c r="H1548" s="65"/>
      <c r="I1548" s="65"/>
      <c r="J1548" s="65"/>
      <c r="K1548" s="65"/>
      <c r="L1548" s="65"/>
      <c r="M1548" s="65"/>
      <c r="N1548" s="65"/>
      <c r="O1548" s="65"/>
      <c r="P1548" s="65"/>
    </row>
    <row r="1549" spans="3:16" x14ac:dyDescent="0.25">
      <c r="C1549" s="65"/>
      <c r="D1549" s="65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</row>
    <row r="1550" spans="3:16" x14ac:dyDescent="0.25">
      <c r="C1550" s="65"/>
      <c r="D1550" s="65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</row>
    <row r="1551" spans="3:16" x14ac:dyDescent="0.25">
      <c r="C1551" s="65"/>
      <c r="D1551" s="65"/>
      <c r="E1551" s="65"/>
      <c r="F1551" s="65"/>
      <c r="G1551" s="65"/>
      <c r="H1551" s="65"/>
      <c r="I1551" s="65"/>
      <c r="J1551" s="65"/>
      <c r="K1551" s="65"/>
      <c r="L1551" s="65"/>
      <c r="M1551" s="65"/>
      <c r="N1551" s="65"/>
      <c r="O1551" s="65"/>
      <c r="P1551" s="65"/>
    </row>
    <row r="1552" spans="3:16" x14ac:dyDescent="0.25">
      <c r="C1552" s="65"/>
      <c r="D1552" s="65"/>
      <c r="E1552" s="65"/>
      <c r="F1552" s="65"/>
      <c r="G1552" s="65"/>
      <c r="H1552" s="65"/>
      <c r="I1552" s="65"/>
      <c r="J1552" s="65"/>
      <c r="K1552" s="65"/>
      <c r="L1552" s="65"/>
      <c r="M1552" s="65"/>
      <c r="N1552" s="65"/>
      <c r="O1552" s="65"/>
      <c r="P1552" s="65"/>
    </row>
    <row r="1553" spans="3:16" x14ac:dyDescent="0.25">
      <c r="C1553" s="65"/>
      <c r="D1553" s="65"/>
      <c r="E1553" s="65"/>
      <c r="F1553" s="65"/>
      <c r="G1553" s="65"/>
      <c r="H1553" s="65"/>
      <c r="I1553" s="65"/>
      <c r="J1553" s="65"/>
      <c r="K1553" s="65"/>
      <c r="L1553" s="65"/>
      <c r="M1553" s="65"/>
      <c r="N1553" s="65"/>
      <c r="O1553" s="65"/>
      <c r="P1553" s="65"/>
    </row>
    <row r="1554" spans="3:16" x14ac:dyDescent="0.25">
      <c r="C1554" s="65"/>
      <c r="D1554" s="65"/>
      <c r="E1554" s="65"/>
      <c r="F1554" s="65"/>
      <c r="G1554" s="65"/>
      <c r="H1554" s="65"/>
      <c r="I1554" s="65"/>
      <c r="J1554" s="65"/>
      <c r="K1554" s="65"/>
      <c r="L1554" s="65"/>
      <c r="M1554" s="65"/>
      <c r="N1554" s="65"/>
      <c r="O1554" s="65"/>
      <c r="P1554" s="65"/>
    </row>
    <row r="1555" spans="3:16" x14ac:dyDescent="0.25">
      <c r="C1555" s="65"/>
      <c r="D1555" s="65"/>
      <c r="E1555" s="65"/>
      <c r="F1555" s="65"/>
      <c r="G1555" s="65"/>
      <c r="H1555" s="65"/>
      <c r="I1555" s="65"/>
      <c r="J1555" s="65"/>
      <c r="K1555" s="65"/>
      <c r="L1555" s="65"/>
      <c r="M1555" s="65"/>
      <c r="N1555" s="65"/>
      <c r="O1555" s="65"/>
      <c r="P1555" s="65"/>
    </row>
    <row r="1556" spans="3:16" x14ac:dyDescent="0.25">
      <c r="C1556" s="65"/>
      <c r="D1556" s="65"/>
      <c r="E1556" s="65"/>
      <c r="F1556" s="65"/>
      <c r="G1556" s="65"/>
      <c r="H1556" s="65"/>
      <c r="I1556" s="65"/>
      <c r="J1556" s="65"/>
      <c r="K1556" s="65"/>
      <c r="L1556" s="65"/>
      <c r="M1556" s="65"/>
      <c r="N1556" s="65"/>
      <c r="O1556" s="65"/>
      <c r="P1556" s="65"/>
    </row>
    <row r="1557" spans="3:16" x14ac:dyDescent="0.25">
      <c r="C1557" s="65"/>
      <c r="D1557" s="65"/>
      <c r="E1557" s="65"/>
      <c r="F1557" s="65"/>
      <c r="G1557" s="65"/>
      <c r="H1557" s="65"/>
      <c r="I1557" s="65"/>
      <c r="J1557" s="65"/>
      <c r="K1557" s="65"/>
      <c r="L1557" s="65"/>
      <c r="M1557" s="65"/>
      <c r="N1557" s="65"/>
      <c r="O1557" s="65"/>
      <c r="P1557" s="65"/>
    </row>
    <row r="1558" spans="3:16" x14ac:dyDescent="0.25">
      <c r="C1558" s="65"/>
      <c r="D1558" s="65"/>
      <c r="E1558" s="65"/>
      <c r="F1558" s="65"/>
      <c r="G1558" s="65"/>
      <c r="H1558" s="65"/>
      <c r="I1558" s="65"/>
      <c r="J1558" s="65"/>
      <c r="K1558" s="65"/>
      <c r="L1558" s="65"/>
      <c r="M1558" s="65"/>
      <c r="N1558" s="65"/>
      <c r="O1558" s="65"/>
      <c r="P1558" s="65"/>
    </row>
    <row r="1559" spans="3:16" x14ac:dyDescent="0.25">
      <c r="C1559" s="65"/>
      <c r="D1559" s="65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</row>
    <row r="1560" spans="3:16" x14ac:dyDescent="0.25">
      <c r="C1560" s="65"/>
      <c r="D1560" s="65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</row>
    <row r="1561" spans="3:16" x14ac:dyDescent="0.25">
      <c r="C1561" s="65"/>
      <c r="D1561" s="65"/>
      <c r="E1561" s="65"/>
      <c r="F1561" s="65"/>
      <c r="G1561" s="65"/>
      <c r="H1561" s="65"/>
      <c r="I1561" s="65"/>
      <c r="J1561" s="65"/>
      <c r="K1561" s="65"/>
      <c r="L1561" s="65"/>
      <c r="M1561" s="65"/>
      <c r="N1561" s="65"/>
      <c r="O1561" s="65"/>
      <c r="P1561" s="65"/>
    </row>
    <row r="1562" spans="3:16" x14ac:dyDescent="0.25">
      <c r="C1562" s="65"/>
      <c r="D1562" s="65"/>
      <c r="E1562" s="65"/>
      <c r="F1562" s="65"/>
      <c r="G1562" s="65"/>
      <c r="H1562" s="65"/>
      <c r="I1562" s="65"/>
      <c r="J1562" s="65"/>
      <c r="K1562" s="65"/>
      <c r="L1562" s="65"/>
      <c r="M1562" s="65"/>
      <c r="N1562" s="65"/>
      <c r="O1562" s="65"/>
      <c r="P1562" s="65"/>
    </row>
    <row r="1563" spans="3:16" x14ac:dyDescent="0.25">
      <c r="C1563" s="65"/>
      <c r="D1563" s="65"/>
      <c r="E1563" s="65"/>
      <c r="F1563" s="65"/>
      <c r="G1563" s="65"/>
      <c r="H1563" s="65"/>
      <c r="I1563" s="65"/>
      <c r="J1563" s="65"/>
      <c r="K1563" s="65"/>
      <c r="L1563" s="65"/>
      <c r="M1563" s="65"/>
      <c r="N1563" s="65"/>
      <c r="O1563" s="65"/>
      <c r="P1563" s="65"/>
    </row>
    <row r="1564" spans="3:16" x14ac:dyDescent="0.25">
      <c r="C1564" s="65"/>
      <c r="D1564" s="65"/>
      <c r="E1564" s="65"/>
      <c r="F1564" s="65"/>
      <c r="G1564" s="65"/>
      <c r="H1564" s="65"/>
      <c r="I1564" s="65"/>
      <c r="J1564" s="65"/>
      <c r="K1564" s="65"/>
      <c r="L1564" s="65"/>
      <c r="M1564" s="65"/>
      <c r="N1564" s="65"/>
      <c r="O1564" s="65"/>
      <c r="P1564" s="65"/>
    </row>
    <row r="1565" spans="3:16" x14ac:dyDescent="0.25">
      <c r="C1565" s="65"/>
      <c r="D1565" s="65"/>
      <c r="E1565" s="65"/>
      <c r="F1565" s="65"/>
      <c r="G1565" s="65"/>
      <c r="H1565" s="65"/>
      <c r="I1565" s="65"/>
      <c r="J1565" s="65"/>
      <c r="K1565" s="65"/>
      <c r="L1565" s="65"/>
      <c r="M1565" s="65"/>
      <c r="N1565" s="65"/>
      <c r="O1565" s="65"/>
      <c r="P1565" s="65"/>
    </row>
    <row r="1566" spans="3:16" x14ac:dyDescent="0.25">
      <c r="C1566" s="65"/>
      <c r="D1566" s="65"/>
      <c r="E1566" s="65"/>
      <c r="F1566" s="65"/>
      <c r="G1566" s="65"/>
      <c r="H1566" s="65"/>
      <c r="I1566" s="65"/>
      <c r="J1566" s="65"/>
      <c r="K1566" s="65"/>
      <c r="L1566" s="65"/>
      <c r="M1566" s="65"/>
      <c r="N1566" s="65"/>
      <c r="O1566" s="65"/>
      <c r="P1566" s="65"/>
    </row>
    <row r="1567" spans="3:16" x14ac:dyDescent="0.25">
      <c r="C1567" s="65"/>
      <c r="D1567" s="65"/>
      <c r="E1567" s="65"/>
      <c r="F1567" s="65"/>
      <c r="G1567" s="65"/>
      <c r="H1567" s="65"/>
      <c r="I1567" s="65"/>
      <c r="J1567" s="65"/>
      <c r="K1567" s="65"/>
      <c r="L1567" s="65"/>
      <c r="M1567" s="65"/>
      <c r="N1567" s="65"/>
      <c r="O1567" s="65"/>
      <c r="P1567" s="65"/>
    </row>
    <row r="1568" spans="3:16" x14ac:dyDescent="0.25">
      <c r="C1568" s="65"/>
      <c r="D1568" s="65"/>
      <c r="E1568" s="65"/>
      <c r="F1568" s="65"/>
      <c r="G1568" s="65"/>
      <c r="H1568" s="65"/>
      <c r="I1568" s="65"/>
      <c r="J1568" s="65"/>
      <c r="K1568" s="65"/>
      <c r="L1568" s="65"/>
      <c r="M1568" s="65"/>
      <c r="N1568" s="65"/>
      <c r="O1568" s="65"/>
      <c r="P1568" s="65"/>
    </row>
    <row r="1569" spans="3:16" x14ac:dyDescent="0.25">
      <c r="C1569" s="65"/>
      <c r="D1569" s="65"/>
      <c r="E1569" s="65"/>
      <c r="F1569" s="65"/>
      <c r="G1569" s="65"/>
      <c r="H1569" s="65"/>
      <c r="I1569" s="65"/>
      <c r="J1569" s="65"/>
      <c r="K1569" s="65"/>
      <c r="L1569" s="65"/>
      <c r="M1569" s="65"/>
      <c r="N1569" s="65"/>
      <c r="O1569" s="65"/>
      <c r="P1569" s="65"/>
    </row>
    <row r="1570" spans="3:16" x14ac:dyDescent="0.25">
      <c r="C1570" s="65"/>
      <c r="D1570" s="65"/>
      <c r="E1570" s="65"/>
      <c r="F1570" s="65"/>
      <c r="G1570" s="65"/>
      <c r="H1570" s="65"/>
      <c r="I1570" s="65"/>
      <c r="J1570" s="65"/>
      <c r="K1570" s="65"/>
      <c r="L1570" s="65"/>
      <c r="M1570" s="65"/>
      <c r="N1570" s="65"/>
      <c r="O1570" s="65"/>
      <c r="P1570" s="65"/>
    </row>
    <row r="1571" spans="3:16" x14ac:dyDescent="0.25">
      <c r="C1571" s="65"/>
      <c r="D1571" s="65"/>
      <c r="E1571" s="65"/>
      <c r="F1571" s="65"/>
      <c r="G1571" s="65"/>
      <c r="H1571" s="65"/>
      <c r="I1571" s="65"/>
      <c r="J1571" s="65"/>
      <c r="K1571" s="65"/>
      <c r="L1571" s="65"/>
      <c r="M1571" s="65"/>
      <c r="N1571" s="65"/>
      <c r="O1571" s="65"/>
      <c r="P1571" s="65"/>
    </row>
    <row r="1572" spans="3:16" x14ac:dyDescent="0.25">
      <c r="C1572" s="65"/>
      <c r="D1572" s="65"/>
      <c r="E1572" s="65"/>
      <c r="F1572" s="65"/>
      <c r="G1572" s="65"/>
      <c r="H1572" s="65"/>
      <c r="I1572" s="65"/>
      <c r="J1572" s="65"/>
      <c r="K1572" s="65"/>
      <c r="L1572" s="65"/>
      <c r="M1572" s="65"/>
      <c r="N1572" s="65"/>
      <c r="O1572" s="65"/>
      <c r="P1572" s="65"/>
    </row>
    <row r="1573" spans="3:16" x14ac:dyDescent="0.25">
      <c r="C1573" s="65"/>
      <c r="D1573" s="65"/>
      <c r="E1573" s="65"/>
      <c r="F1573" s="65"/>
      <c r="G1573" s="65"/>
      <c r="H1573" s="65"/>
      <c r="I1573" s="65"/>
      <c r="J1573" s="65"/>
      <c r="K1573" s="65"/>
      <c r="L1573" s="65"/>
      <c r="M1573" s="65"/>
      <c r="N1573" s="65"/>
      <c r="O1573" s="65"/>
      <c r="P1573" s="65"/>
    </row>
    <row r="1574" spans="3:16" x14ac:dyDescent="0.25">
      <c r="C1574" s="65"/>
      <c r="D1574" s="65"/>
      <c r="E1574" s="65"/>
      <c r="F1574" s="65"/>
      <c r="G1574" s="65"/>
      <c r="H1574" s="65"/>
      <c r="I1574" s="65"/>
      <c r="J1574" s="65"/>
      <c r="K1574" s="65"/>
      <c r="L1574" s="65"/>
      <c r="M1574" s="65"/>
      <c r="N1574" s="65"/>
      <c r="O1574" s="65"/>
      <c r="P1574" s="65"/>
    </row>
    <row r="1575" spans="3:16" x14ac:dyDescent="0.25">
      <c r="C1575" s="65"/>
      <c r="D1575" s="65"/>
      <c r="E1575" s="65"/>
      <c r="F1575" s="65"/>
      <c r="G1575" s="65"/>
      <c r="H1575" s="65"/>
      <c r="I1575" s="65"/>
      <c r="J1575" s="65"/>
      <c r="K1575" s="65"/>
      <c r="L1575" s="65"/>
      <c r="M1575" s="65"/>
      <c r="N1575" s="65"/>
      <c r="O1575" s="65"/>
      <c r="P1575" s="65"/>
    </row>
    <row r="1576" spans="3:16" x14ac:dyDescent="0.25">
      <c r="C1576" s="65"/>
      <c r="D1576" s="65"/>
      <c r="E1576" s="65"/>
      <c r="F1576" s="65"/>
      <c r="G1576" s="65"/>
      <c r="H1576" s="65"/>
      <c r="I1576" s="65"/>
      <c r="J1576" s="65"/>
      <c r="K1576" s="65"/>
      <c r="L1576" s="65"/>
      <c r="M1576" s="65"/>
      <c r="N1576" s="65"/>
      <c r="O1576" s="65"/>
      <c r="P1576" s="65"/>
    </row>
    <row r="1577" spans="3:16" x14ac:dyDescent="0.25">
      <c r="C1577" s="65"/>
      <c r="D1577" s="65"/>
      <c r="E1577" s="65"/>
      <c r="F1577" s="65"/>
      <c r="G1577" s="65"/>
      <c r="H1577" s="65"/>
      <c r="I1577" s="65"/>
      <c r="J1577" s="65"/>
      <c r="K1577" s="65"/>
      <c r="L1577" s="65"/>
      <c r="M1577" s="65"/>
      <c r="N1577" s="65"/>
      <c r="O1577" s="65"/>
      <c r="P1577" s="65"/>
    </row>
    <row r="1578" spans="3:16" x14ac:dyDescent="0.25">
      <c r="C1578" s="65"/>
      <c r="D1578" s="65"/>
      <c r="E1578" s="65"/>
      <c r="F1578" s="65"/>
      <c r="G1578" s="65"/>
      <c r="H1578" s="65"/>
      <c r="I1578" s="65"/>
      <c r="J1578" s="65"/>
      <c r="K1578" s="65"/>
      <c r="L1578" s="65"/>
      <c r="M1578" s="65"/>
      <c r="N1578" s="65"/>
      <c r="O1578" s="65"/>
      <c r="P1578" s="65"/>
    </row>
    <row r="1579" spans="3:16" x14ac:dyDescent="0.25">
      <c r="C1579" s="65"/>
      <c r="D1579" s="65"/>
      <c r="E1579" s="65"/>
      <c r="F1579" s="65"/>
      <c r="G1579" s="65"/>
      <c r="H1579" s="65"/>
      <c r="I1579" s="65"/>
      <c r="J1579" s="65"/>
      <c r="K1579" s="65"/>
      <c r="L1579" s="65"/>
      <c r="M1579" s="65"/>
      <c r="N1579" s="65"/>
      <c r="O1579" s="65"/>
      <c r="P1579" s="65"/>
    </row>
    <row r="1580" spans="3:16" x14ac:dyDescent="0.25">
      <c r="C1580" s="65"/>
      <c r="D1580" s="65"/>
      <c r="E1580" s="65"/>
      <c r="F1580" s="65"/>
      <c r="G1580" s="65"/>
      <c r="H1580" s="65"/>
      <c r="I1580" s="65"/>
      <c r="J1580" s="65"/>
      <c r="K1580" s="65"/>
      <c r="L1580" s="65"/>
      <c r="M1580" s="65"/>
      <c r="N1580" s="65"/>
      <c r="O1580" s="65"/>
      <c r="P1580" s="65"/>
    </row>
    <row r="1581" spans="3:16" x14ac:dyDescent="0.25">
      <c r="C1581" s="65"/>
      <c r="D1581" s="65"/>
      <c r="E1581" s="65"/>
      <c r="F1581" s="65"/>
      <c r="G1581" s="65"/>
      <c r="H1581" s="65"/>
      <c r="I1581" s="65"/>
      <c r="J1581" s="65"/>
      <c r="K1581" s="65"/>
      <c r="L1581" s="65"/>
      <c r="M1581" s="65"/>
      <c r="N1581" s="65"/>
      <c r="O1581" s="65"/>
      <c r="P1581" s="65"/>
    </row>
    <row r="1582" spans="3:16" x14ac:dyDescent="0.25">
      <c r="C1582" s="65"/>
      <c r="D1582" s="65"/>
      <c r="E1582" s="65"/>
      <c r="F1582" s="65"/>
      <c r="G1582" s="65"/>
      <c r="H1582" s="65"/>
      <c r="I1582" s="65"/>
      <c r="J1582" s="65"/>
      <c r="K1582" s="65"/>
      <c r="L1582" s="65"/>
      <c r="M1582" s="65"/>
      <c r="N1582" s="65"/>
      <c r="O1582" s="65"/>
      <c r="P1582" s="65"/>
    </row>
    <row r="1583" spans="3:16" x14ac:dyDescent="0.25">
      <c r="C1583" s="65"/>
      <c r="D1583" s="65"/>
      <c r="E1583" s="65"/>
      <c r="F1583" s="65"/>
      <c r="G1583" s="65"/>
      <c r="H1583" s="65"/>
      <c r="I1583" s="65"/>
      <c r="J1583" s="65"/>
      <c r="K1583" s="65"/>
      <c r="L1583" s="65"/>
      <c r="M1583" s="65"/>
      <c r="N1583" s="65"/>
      <c r="O1583" s="65"/>
      <c r="P1583" s="65"/>
    </row>
    <row r="1584" spans="3:16" x14ac:dyDescent="0.25">
      <c r="C1584" s="65"/>
      <c r="D1584" s="65"/>
      <c r="E1584" s="65"/>
      <c r="F1584" s="65"/>
      <c r="G1584" s="65"/>
      <c r="H1584" s="65"/>
      <c r="I1584" s="65"/>
      <c r="J1584" s="65"/>
      <c r="K1584" s="65"/>
      <c r="L1584" s="65"/>
      <c r="M1584" s="65"/>
      <c r="N1584" s="65"/>
      <c r="O1584" s="65"/>
      <c r="P1584" s="65"/>
    </row>
    <row r="1585" spans="3:16" x14ac:dyDescent="0.25">
      <c r="C1585" s="65"/>
      <c r="D1585" s="65"/>
      <c r="E1585" s="65"/>
      <c r="F1585" s="65"/>
      <c r="G1585" s="65"/>
      <c r="H1585" s="65"/>
      <c r="I1585" s="65"/>
      <c r="J1585" s="65"/>
      <c r="K1585" s="65"/>
      <c r="L1585" s="65"/>
      <c r="M1585" s="65"/>
      <c r="N1585" s="65"/>
      <c r="O1585" s="65"/>
      <c r="P1585" s="65"/>
    </row>
    <row r="1586" spans="3:16" x14ac:dyDescent="0.25">
      <c r="C1586" s="65"/>
      <c r="D1586" s="65"/>
      <c r="E1586" s="65"/>
      <c r="F1586" s="65"/>
      <c r="G1586" s="65"/>
      <c r="H1586" s="65"/>
      <c r="I1586" s="65"/>
      <c r="J1586" s="65"/>
      <c r="K1586" s="65"/>
      <c r="L1586" s="65"/>
      <c r="M1586" s="65"/>
      <c r="N1586" s="65"/>
      <c r="O1586" s="65"/>
      <c r="P1586" s="65"/>
    </row>
    <row r="1587" spans="3:16" x14ac:dyDescent="0.25">
      <c r="C1587" s="65"/>
      <c r="D1587" s="65"/>
      <c r="E1587" s="65"/>
      <c r="F1587" s="65"/>
      <c r="G1587" s="65"/>
      <c r="H1587" s="65"/>
      <c r="I1587" s="65"/>
      <c r="J1587" s="65"/>
      <c r="K1587" s="65"/>
      <c r="L1587" s="65"/>
      <c r="M1587" s="65"/>
      <c r="N1587" s="65"/>
      <c r="O1587" s="65"/>
      <c r="P1587" s="65"/>
    </row>
    <row r="1588" spans="3:16" x14ac:dyDescent="0.25">
      <c r="C1588" s="65"/>
      <c r="D1588" s="65"/>
      <c r="E1588" s="65"/>
      <c r="F1588" s="65"/>
      <c r="G1588" s="65"/>
      <c r="H1588" s="65"/>
      <c r="I1588" s="65"/>
      <c r="J1588" s="65"/>
      <c r="K1588" s="65"/>
      <c r="L1588" s="65"/>
      <c r="M1588" s="65"/>
      <c r="N1588" s="65"/>
      <c r="O1588" s="65"/>
      <c r="P1588" s="65"/>
    </row>
    <row r="1589" spans="3:16" x14ac:dyDescent="0.25">
      <c r="C1589" s="65"/>
      <c r="D1589" s="65"/>
      <c r="E1589" s="65"/>
      <c r="F1589" s="65"/>
      <c r="G1589" s="65"/>
      <c r="H1589" s="65"/>
      <c r="I1589" s="65"/>
      <c r="J1589" s="65"/>
      <c r="K1589" s="65"/>
      <c r="L1589" s="65"/>
      <c r="M1589" s="65"/>
      <c r="N1589" s="65"/>
      <c r="O1589" s="65"/>
      <c r="P1589" s="65"/>
    </row>
    <row r="1590" spans="3:16" x14ac:dyDescent="0.25">
      <c r="C1590" s="65"/>
      <c r="D1590" s="65"/>
      <c r="E1590" s="65"/>
      <c r="F1590" s="65"/>
      <c r="G1590" s="65"/>
      <c r="H1590" s="65"/>
      <c r="I1590" s="65"/>
      <c r="J1590" s="65"/>
      <c r="K1590" s="65"/>
      <c r="L1590" s="65"/>
      <c r="M1590" s="65"/>
      <c r="N1590" s="65"/>
      <c r="O1590" s="65"/>
      <c r="P1590" s="65"/>
    </row>
    <row r="1591" spans="3:16" x14ac:dyDescent="0.25">
      <c r="C1591" s="65"/>
      <c r="D1591" s="65"/>
      <c r="E1591" s="65"/>
      <c r="F1591" s="65"/>
      <c r="G1591" s="65"/>
      <c r="H1591" s="65"/>
      <c r="I1591" s="65"/>
      <c r="J1591" s="65"/>
      <c r="K1591" s="65"/>
      <c r="L1591" s="65"/>
      <c r="M1591" s="65"/>
      <c r="N1591" s="65"/>
      <c r="O1591" s="65"/>
      <c r="P1591" s="65"/>
    </row>
    <row r="1592" spans="3:16" x14ac:dyDescent="0.25">
      <c r="C1592" s="65"/>
      <c r="D1592" s="65"/>
      <c r="E1592" s="65"/>
      <c r="F1592" s="65"/>
      <c r="G1592" s="65"/>
      <c r="H1592" s="65"/>
      <c r="I1592" s="65"/>
      <c r="J1592" s="65"/>
      <c r="K1592" s="65"/>
      <c r="L1592" s="65"/>
      <c r="M1592" s="65"/>
      <c r="N1592" s="65"/>
      <c r="O1592" s="65"/>
      <c r="P1592" s="65"/>
    </row>
    <row r="1593" spans="3:16" x14ac:dyDescent="0.25">
      <c r="C1593" s="65"/>
      <c r="D1593" s="65"/>
      <c r="E1593" s="65"/>
      <c r="F1593" s="65"/>
      <c r="G1593" s="65"/>
      <c r="H1593" s="65"/>
      <c r="I1593" s="65"/>
      <c r="J1593" s="65"/>
      <c r="K1593" s="65"/>
      <c r="L1593" s="65"/>
      <c r="M1593" s="65"/>
      <c r="N1593" s="65"/>
      <c r="O1593" s="65"/>
      <c r="P1593" s="65"/>
    </row>
    <row r="1594" spans="3:16" x14ac:dyDescent="0.25">
      <c r="C1594" s="65"/>
      <c r="D1594" s="65"/>
      <c r="E1594" s="65"/>
      <c r="F1594" s="65"/>
      <c r="G1594" s="65"/>
      <c r="H1594" s="65"/>
      <c r="I1594" s="65"/>
      <c r="J1594" s="65"/>
      <c r="K1594" s="65"/>
      <c r="L1594" s="65"/>
      <c r="M1594" s="65"/>
      <c r="N1594" s="65"/>
      <c r="O1594" s="65"/>
      <c r="P1594" s="65"/>
    </row>
    <row r="1595" spans="3:16" x14ac:dyDescent="0.25">
      <c r="C1595" s="65"/>
      <c r="D1595" s="65"/>
      <c r="E1595" s="65"/>
      <c r="F1595" s="65"/>
      <c r="G1595" s="65"/>
      <c r="H1595" s="65"/>
      <c r="I1595" s="65"/>
      <c r="J1595" s="65"/>
      <c r="K1595" s="65"/>
      <c r="L1595" s="65"/>
      <c r="M1595" s="65"/>
      <c r="N1595" s="65"/>
      <c r="O1595" s="65"/>
      <c r="P1595" s="65"/>
    </row>
    <row r="1596" spans="3:16" x14ac:dyDescent="0.25">
      <c r="C1596" s="65"/>
      <c r="D1596" s="65"/>
      <c r="E1596" s="65"/>
      <c r="F1596" s="65"/>
      <c r="G1596" s="65"/>
      <c r="H1596" s="65"/>
      <c r="I1596" s="65"/>
      <c r="J1596" s="65"/>
      <c r="K1596" s="65"/>
      <c r="L1596" s="65"/>
      <c r="M1596" s="65"/>
      <c r="N1596" s="65"/>
      <c r="O1596" s="65"/>
      <c r="P1596" s="65"/>
    </row>
    <row r="1597" spans="3:16" x14ac:dyDescent="0.25">
      <c r="C1597" s="65"/>
      <c r="D1597" s="65"/>
      <c r="E1597" s="65"/>
      <c r="F1597" s="65"/>
      <c r="G1597" s="65"/>
      <c r="H1597" s="65"/>
      <c r="I1597" s="65"/>
      <c r="J1597" s="65"/>
      <c r="K1597" s="65"/>
      <c r="L1597" s="65"/>
      <c r="M1597" s="65"/>
      <c r="N1597" s="65"/>
      <c r="O1597" s="65"/>
      <c r="P1597" s="65"/>
    </row>
    <row r="1598" spans="3:16" x14ac:dyDescent="0.25">
      <c r="C1598" s="65"/>
      <c r="D1598" s="65"/>
      <c r="E1598" s="65"/>
      <c r="F1598" s="65"/>
      <c r="G1598" s="65"/>
      <c r="H1598" s="65"/>
      <c r="I1598" s="65"/>
      <c r="J1598" s="65"/>
      <c r="K1598" s="65"/>
      <c r="L1598" s="65"/>
      <c r="M1598" s="65"/>
      <c r="N1598" s="65"/>
      <c r="O1598" s="65"/>
      <c r="P1598" s="65"/>
    </row>
    <row r="1599" spans="3:16" x14ac:dyDescent="0.25">
      <c r="C1599" s="65"/>
      <c r="D1599" s="65"/>
      <c r="E1599" s="65"/>
      <c r="F1599" s="65"/>
      <c r="G1599" s="65"/>
      <c r="H1599" s="65"/>
      <c r="I1599" s="65"/>
      <c r="J1599" s="65"/>
      <c r="K1599" s="65"/>
      <c r="L1599" s="65"/>
      <c r="M1599" s="65"/>
      <c r="N1599" s="65"/>
      <c r="O1599" s="65"/>
      <c r="P1599" s="65"/>
    </row>
    <row r="1600" spans="3:16" x14ac:dyDescent="0.25">
      <c r="C1600" s="65"/>
      <c r="D1600" s="65"/>
      <c r="E1600" s="65"/>
      <c r="F1600" s="65"/>
      <c r="G1600" s="65"/>
      <c r="H1600" s="65"/>
      <c r="I1600" s="65"/>
      <c r="J1600" s="65"/>
      <c r="K1600" s="65"/>
      <c r="L1600" s="65"/>
      <c r="M1600" s="65"/>
      <c r="N1600" s="65"/>
      <c r="O1600" s="65"/>
      <c r="P1600" s="65"/>
    </row>
    <row r="1601" spans="3:16" x14ac:dyDescent="0.25">
      <c r="C1601" s="65"/>
      <c r="D1601" s="65"/>
      <c r="E1601" s="65"/>
      <c r="F1601" s="65"/>
      <c r="G1601" s="65"/>
      <c r="H1601" s="65"/>
      <c r="I1601" s="65"/>
      <c r="J1601" s="65"/>
      <c r="K1601" s="65"/>
      <c r="L1601" s="65"/>
      <c r="M1601" s="65"/>
      <c r="N1601" s="65"/>
      <c r="O1601" s="65"/>
      <c r="P1601" s="65"/>
    </row>
    <row r="1602" spans="3:16" x14ac:dyDescent="0.25">
      <c r="C1602" s="65"/>
      <c r="D1602" s="65"/>
      <c r="E1602" s="65"/>
      <c r="F1602" s="65"/>
      <c r="G1602" s="65"/>
      <c r="H1602" s="65"/>
      <c r="I1602" s="65"/>
      <c r="J1602" s="65"/>
      <c r="K1602" s="65"/>
      <c r="L1602" s="65"/>
      <c r="M1602" s="65"/>
      <c r="N1602" s="65"/>
      <c r="O1602" s="65"/>
      <c r="P1602" s="65"/>
    </row>
    <row r="1603" spans="3:16" x14ac:dyDescent="0.25">
      <c r="C1603" s="65"/>
      <c r="D1603" s="65"/>
      <c r="E1603" s="65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</row>
    <row r="1604" spans="3:16" x14ac:dyDescent="0.25">
      <c r="C1604" s="65"/>
      <c r="D1604" s="65"/>
      <c r="E1604" s="65"/>
      <c r="F1604" s="65"/>
      <c r="G1604" s="65"/>
      <c r="H1604" s="65"/>
      <c r="I1604" s="65"/>
      <c r="J1604" s="65"/>
      <c r="K1604" s="65"/>
      <c r="L1604" s="65"/>
      <c r="M1604" s="65"/>
      <c r="N1604" s="65"/>
      <c r="O1604" s="65"/>
      <c r="P1604" s="65"/>
    </row>
    <row r="1605" spans="3:16" x14ac:dyDescent="0.25">
      <c r="C1605" s="65"/>
      <c r="D1605" s="65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</row>
    <row r="1606" spans="3:16" x14ac:dyDescent="0.25">
      <c r="C1606" s="65"/>
      <c r="D1606" s="65"/>
      <c r="E1606" s="65"/>
      <c r="F1606" s="65"/>
      <c r="G1606" s="65"/>
      <c r="H1606" s="65"/>
      <c r="I1606" s="65"/>
      <c r="J1606" s="65"/>
      <c r="K1606" s="65"/>
      <c r="L1606" s="65"/>
      <c r="M1606" s="65"/>
      <c r="N1606" s="65"/>
      <c r="O1606" s="65"/>
      <c r="P1606" s="65"/>
    </row>
    <row r="1607" spans="3:16" x14ac:dyDescent="0.25">
      <c r="C1607" s="65"/>
      <c r="D1607" s="65"/>
      <c r="E1607" s="65"/>
      <c r="F1607" s="65"/>
      <c r="G1607" s="65"/>
      <c r="H1607" s="65"/>
      <c r="I1607" s="65"/>
      <c r="J1607" s="65"/>
      <c r="K1607" s="65"/>
      <c r="L1607" s="65"/>
      <c r="M1607" s="65"/>
      <c r="N1607" s="65"/>
      <c r="O1607" s="65"/>
      <c r="P1607" s="65"/>
    </row>
    <row r="1608" spans="3:16" x14ac:dyDescent="0.25">
      <c r="C1608" s="65"/>
      <c r="D1608" s="65"/>
      <c r="E1608" s="65"/>
      <c r="F1608" s="65"/>
      <c r="G1608" s="65"/>
      <c r="H1608" s="65"/>
      <c r="I1608" s="65"/>
      <c r="J1608" s="65"/>
      <c r="K1608" s="65"/>
      <c r="L1608" s="65"/>
      <c r="M1608" s="65"/>
      <c r="N1608" s="65"/>
      <c r="O1608" s="65"/>
      <c r="P1608" s="65"/>
    </row>
    <row r="1609" spans="3:16" x14ac:dyDescent="0.25">
      <c r="C1609" s="65"/>
      <c r="D1609" s="65"/>
      <c r="E1609" s="65"/>
      <c r="F1609" s="65"/>
      <c r="G1609" s="65"/>
      <c r="H1609" s="65"/>
      <c r="I1609" s="65"/>
      <c r="J1609" s="65"/>
      <c r="K1609" s="65"/>
      <c r="L1609" s="65"/>
      <c r="M1609" s="65"/>
      <c r="N1609" s="65"/>
      <c r="O1609" s="65"/>
      <c r="P1609" s="65"/>
    </row>
    <row r="1610" spans="3:16" x14ac:dyDescent="0.25">
      <c r="C1610" s="65"/>
      <c r="D1610" s="65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</row>
    <row r="1611" spans="3:16" x14ac:dyDescent="0.25">
      <c r="C1611" s="65"/>
      <c r="D1611" s="65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</row>
    <row r="1612" spans="3:16" x14ac:dyDescent="0.25">
      <c r="C1612" s="65"/>
      <c r="D1612" s="65"/>
      <c r="E1612" s="65"/>
      <c r="F1612" s="65"/>
      <c r="G1612" s="65"/>
      <c r="H1612" s="65"/>
      <c r="I1612" s="65"/>
      <c r="J1612" s="65"/>
      <c r="K1612" s="65"/>
      <c r="L1612" s="65"/>
      <c r="M1612" s="65"/>
      <c r="N1612" s="65"/>
      <c r="O1612" s="65"/>
      <c r="P1612" s="65"/>
    </row>
    <row r="1613" spans="3:16" x14ac:dyDescent="0.25">
      <c r="C1613" s="65"/>
      <c r="D1613" s="65"/>
      <c r="E1613" s="65"/>
      <c r="F1613" s="65"/>
      <c r="G1613" s="65"/>
      <c r="H1613" s="65"/>
      <c r="I1613" s="65"/>
      <c r="J1613" s="65"/>
      <c r="K1613" s="65"/>
      <c r="L1613" s="65"/>
      <c r="M1613" s="65"/>
      <c r="N1613" s="65"/>
      <c r="O1613" s="65"/>
      <c r="P1613" s="65"/>
    </row>
    <row r="1614" spans="3:16" x14ac:dyDescent="0.25">
      <c r="C1614" s="65"/>
      <c r="D1614" s="65"/>
      <c r="E1614" s="65"/>
      <c r="F1614" s="65"/>
      <c r="G1614" s="65"/>
      <c r="H1614" s="65"/>
      <c r="I1614" s="65"/>
      <c r="J1614" s="65"/>
      <c r="K1614" s="65"/>
      <c r="L1614" s="65"/>
      <c r="M1614" s="65"/>
      <c r="N1614" s="65"/>
      <c r="O1614" s="65"/>
      <c r="P1614" s="65"/>
    </row>
    <row r="1615" spans="3:16" x14ac:dyDescent="0.25">
      <c r="C1615" s="65"/>
      <c r="D1615" s="65"/>
      <c r="E1615" s="65"/>
      <c r="F1615" s="65"/>
      <c r="G1615" s="65"/>
      <c r="H1615" s="65"/>
      <c r="I1615" s="65"/>
      <c r="J1615" s="65"/>
      <c r="K1615" s="65"/>
      <c r="L1615" s="65"/>
      <c r="M1615" s="65"/>
      <c r="N1615" s="65"/>
      <c r="O1615" s="65"/>
      <c r="P1615" s="65"/>
    </row>
    <row r="1616" spans="3:16" x14ac:dyDescent="0.25">
      <c r="C1616" s="65"/>
      <c r="D1616" s="65"/>
      <c r="E1616" s="65"/>
      <c r="F1616" s="65"/>
      <c r="G1616" s="65"/>
      <c r="H1616" s="65"/>
      <c r="I1616" s="65"/>
      <c r="J1616" s="65"/>
      <c r="K1616" s="65"/>
      <c r="L1616" s="65"/>
      <c r="M1616" s="65"/>
      <c r="N1616" s="65"/>
      <c r="O1616" s="65"/>
      <c r="P1616" s="65"/>
    </row>
    <row r="1617" spans="3:16" x14ac:dyDescent="0.25">
      <c r="C1617" s="65"/>
      <c r="D1617" s="65"/>
      <c r="E1617" s="65"/>
      <c r="F1617" s="65"/>
      <c r="G1617" s="65"/>
      <c r="H1617" s="65"/>
      <c r="I1617" s="65"/>
      <c r="J1617" s="65"/>
      <c r="K1617" s="65"/>
      <c r="L1617" s="65"/>
      <c r="M1617" s="65"/>
      <c r="N1617" s="65"/>
      <c r="O1617" s="65"/>
      <c r="P1617" s="65"/>
    </row>
    <row r="1618" spans="3:16" x14ac:dyDescent="0.25">
      <c r="C1618" s="65"/>
      <c r="D1618" s="65"/>
      <c r="E1618" s="65"/>
      <c r="F1618" s="65"/>
      <c r="G1618" s="65"/>
      <c r="H1618" s="65"/>
      <c r="I1618" s="65"/>
      <c r="J1618" s="65"/>
      <c r="K1618" s="65"/>
      <c r="L1618" s="65"/>
      <c r="M1618" s="65"/>
      <c r="N1618" s="65"/>
      <c r="O1618" s="65"/>
      <c r="P1618" s="65"/>
    </row>
    <row r="1619" spans="3:16" x14ac:dyDescent="0.25">
      <c r="C1619" s="65"/>
      <c r="D1619" s="65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</row>
    <row r="1620" spans="3:16" x14ac:dyDescent="0.25">
      <c r="C1620" s="65"/>
      <c r="D1620" s="65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</row>
    <row r="1621" spans="3:16" x14ac:dyDescent="0.25">
      <c r="C1621" s="65"/>
      <c r="D1621" s="65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</row>
    <row r="1622" spans="3:16" x14ac:dyDescent="0.25">
      <c r="C1622" s="65"/>
      <c r="D1622" s="65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65"/>
    </row>
    <row r="1623" spans="3:16" x14ac:dyDescent="0.25">
      <c r="C1623" s="65"/>
      <c r="D1623" s="65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65"/>
    </row>
    <row r="1624" spans="3:16" x14ac:dyDescent="0.25">
      <c r="C1624" s="65"/>
      <c r="D1624" s="65"/>
      <c r="E1624" s="65"/>
      <c r="F1624" s="65"/>
      <c r="G1624" s="65"/>
      <c r="H1624" s="65"/>
      <c r="I1624" s="65"/>
      <c r="J1624" s="65"/>
      <c r="K1624" s="65"/>
      <c r="L1624" s="65"/>
      <c r="M1624" s="65"/>
      <c r="N1624" s="65"/>
      <c r="O1624" s="65"/>
      <c r="P1624" s="65"/>
    </row>
    <row r="1625" spans="3:16" x14ac:dyDescent="0.25">
      <c r="C1625" s="65"/>
      <c r="D1625" s="65"/>
      <c r="E1625" s="65"/>
      <c r="F1625" s="65"/>
      <c r="G1625" s="65"/>
      <c r="H1625" s="65"/>
      <c r="I1625" s="65"/>
      <c r="J1625" s="65"/>
      <c r="K1625" s="65"/>
      <c r="L1625" s="65"/>
      <c r="M1625" s="65"/>
      <c r="N1625" s="65"/>
      <c r="O1625" s="65"/>
      <c r="P1625" s="65"/>
    </row>
    <row r="1626" spans="3:16" x14ac:dyDescent="0.25">
      <c r="C1626" s="65"/>
      <c r="D1626" s="65"/>
      <c r="E1626" s="65"/>
      <c r="F1626" s="65"/>
      <c r="G1626" s="65"/>
      <c r="H1626" s="65"/>
      <c r="I1626" s="65"/>
      <c r="J1626" s="65"/>
      <c r="K1626" s="65"/>
      <c r="L1626" s="65"/>
      <c r="M1626" s="65"/>
      <c r="N1626" s="65"/>
      <c r="O1626" s="65"/>
      <c r="P1626" s="65"/>
    </row>
    <row r="1627" spans="3:16" x14ac:dyDescent="0.25">
      <c r="C1627" s="65"/>
      <c r="D1627" s="65"/>
      <c r="E1627" s="65"/>
      <c r="F1627" s="65"/>
      <c r="G1627" s="65"/>
      <c r="H1627" s="65"/>
      <c r="I1627" s="65"/>
      <c r="J1627" s="65"/>
      <c r="K1627" s="65"/>
      <c r="L1627" s="65"/>
      <c r="M1627" s="65"/>
      <c r="N1627" s="65"/>
      <c r="O1627" s="65"/>
      <c r="P1627" s="65"/>
    </row>
    <row r="1628" spans="3:16" x14ac:dyDescent="0.25">
      <c r="C1628" s="65"/>
      <c r="D1628" s="65"/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/>
    </row>
    <row r="1629" spans="3:16" x14ac:dyDescent="0.25">
      <c r="C1629" s="65"/>
      <c r="D1629" s="65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</row>
    <row r="1630" spans="3:16" x14ac:dyDescent="0.25">
      <c r="C1630" s="65"/>
      <c r="D1630" s="65"/>
      <c r="E1630" s="65"/>
      <c r="F1630" s="65"/>
      <c r="G1630" s="65"/>
      <c r="H1630" s="65"/>
      <c r="I1630" s="65"/>
      <c r="J1630" s="65"/>
      <c r="K1630" s="65"/>
      <c r="L1630" s="65"/>
      <c r="M1630" s="65"/>
      <c r="N1630" s="65"/>
      <c r="O1630" s="65"/>
      <c r="P1630" s="65"/>
    </row>
    <row r="1631" spans="3:16" x14ac:dyDescent="0.25">
      <c r="C1631" s="65"/>
      <c r="D1631" s="65"/>
      <c r="E1631" s="65"/>
      <c r="F1631" s="65"/>
      <c r="G1631" s="65"/>
      <c r="H1631" s="65"/>
      <c r="I1631" s="65"/>
      <c r="J1631" s="65"/>
      <c r="K1631" s="65"/>
      <c r="L1631" s="65"/>
      <c r="M1631" s="65"/>
      <c r="N1631" s="65"/>
      <c r="O1631" s="65"/>
      <c r="P1631" s="65"/>
    </row>
    <row r="1632" spans="3:16" x14ac:dyDescent="0.25">
      <c r="C1632" s="65"/>
      <c r="D1632" s="65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</row>
    <row r="1633" spans="3:16" x14ac:dyDescent="0.25">
      <c r="C1633" s="65"/>
      <c r="D1633" s="65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</row>
    <row r="1634" spans="3:16" x14ac:dyDescent="0.25">
      <c r="C1634" s="65"/>
      <c r="D1634" s="65"/>
      <c r="E1634" s="65"/>
      <c r="F1634" s="65"/>
      <c r="G1634" s="65"/>
      <c r="H1634" s="65"/>
      <c r="I1634" s="65"/>
      <c r="J1634" s="65"/>
      <c r="K1634" s="65"/>
      <c r="L1634" s="65"/>
      <c r="M1634" s="65"/>
      <c r="N1634" s="65"/>
      <c r="O1634" s="65"/>
      <c r="P1634" s="65"/>
    </row>
    <row r="1635" spans="3:16" x14ac:dyDescent="0.25">
      <c r="C1635" s="65"/>
      <c r="D1635" s="65"/>
      <c r="E1635" s="65"/>
      <c r="F1635" s="65"/>
      <c r="G1635" s="65"/>
      <c r="H1635" s="65"/>
      <c r="I1635" s="65"/>
      <c r="J1635" s="65"/>
      <c r="K1635" s="65"/>
      <c r="L1635" s="65"/>
      <c r="M1635" s="65"/>
      <c r="N1635" s="65"/>
      <c r="O1635" s="65"/>
      <c r="P1635" s="65"/>
    </row>
    <row r="1636" spans="3:16" x14ac:dyDescent="0.25">
      <c r="C1636" s="65"/>
      <c r="D1636" s="65"/>
      <c r="E1636" s="65"/>
      <c r="F1636" s="65"/>
      <c r="G1636" s="65"/>
      <c r="H1636" s="65"/>
      <c r="I1636" s="65"/>
      <c r="J1636" s="65"/>
      <c r="K1636" s="65"/>
      <c r="L1636" s="65"/>
      <c r="M1636" s="65"/>
      <c r="N1636" s="65"/>
      <c r="O1636" s="65"/>
      <c r="P1636" s="65"/>
    </row>
    <row r="1637" spans="3:16" x14ac:dyDescent="0.25">
      <c r="C1637" s="65"/>
      <c r="D1637" s="65"/>
      <c r="E1637" s="65"/>
      <c r="F1637" s="65"/>
      <c r="G1637" s="65"/>
      <c r="H1637" s="65"/>
      <c r="I1637" s="65"/>
      <c r="J1637" s="65"/>
      <c r="K1637" s="65"/>
      <c r="L1637" s="65"/>
      <c r="M1637" s="65"/>
      <c r="N1637" s="65"/>
      <c r="O1637" s="65"/>
      <c r="P1637" s="65"/>
    </row>
    <row r="1638" spans="3:16" x14ac:dyDescent="0.25">
      <c r="C1638" s="65"/>
      <c r="D1638" s="65"/>
      <c r="E1638" s="65"/>
      <c r="F1638" s="65"/>
      <c r="G1638" s="65"/>
      <c r="H1638" s="65"/>
      <c r="I1638" s="65"/>
      <c r="J1638" s="65"/>
      <c r="K1638" s="65"/>
      <c r="L1638" s="65"/>
      <c r="M1638" s="65"/>
      <c r="N1638" s="65"/>
      <c r="O1638" s="65"/>
      <c r="P1638" s="65"/>
    </row>
    <row r="1639" spans="3:16" x14ac:dyDescent="0.25">
      <c r="C1639" s="65"/>
      <c r="D1639" s="65"/>
      <c r="E1639" s="65"/>
      <c r="F1639" s="65"/>
      <c r="G1639" s="65"/>
      <c r="H1639" s="65"/>
      <c r="I1639" s="65"/>
      <c r="J1639" s="65"/>
      <c r="K1639" s="65"/>
      <c r="L1639" s="65"/>
      <c r="M1639" s="65"/>
      <c r="N1639" s="65"/>
      <c r="O1639" s="65"/>
      <c r="P1639" s="65"/>
    </row>
    <row r="1640" spans="3:16" x14ac:dyDescent="0.25">
      <c r="C1640" s="65"/>
      <c r="D1640" s="65"/>
      <c r="E1640" s="65"/>
      <c r="F1640" s="65"/>
      <c r="G1640" s="65"/>
      <c r="H1640" s="65"/>
      <c r="I1640" s="65"/>
      <c r="J1640" s="65"/>
      <c r="K1640" s="65"/>
      <c r="L1640" s="65"/>
      <c r="M1640" s="65"/>
      <c r="N1640" s="65"/>
      <c r="O1640" s="65"/>
      <c r="P1640" s="65"/>
    </row>
    <row r="1641" spans="3:16" x14ac:dyDescent="0.25">
      <c r="C1641" s="65"/>
      <c r="D1641" s="65"/>
      <c r="E1641" s="65"/>
      <c r="F1641" s="65"/>
      <c r="G1641" s="65"/>
      <c r="H1641" s="65"/>
      <c r="I1641" s="65"/>
      <c r="J1641" s="65"/>
      <c r="K1641" s="65"/>
      <c r="L1641" s="65"/>
      <c r="M1641" s="65"/>
      <c r="N1641" s="65"/>
      <c r="O1641" s="65"/>
      <c r="P1641" s="65"/>
    </row>
    <row r="1642" spans="3:16" x14ac:dyDescent="0.25">
      <c r="C1642" s="65"/>
      <c r="D1642" s="65"/>
      <c r="E1642" s="65"/>
      <c r="F1642" s="65"/>
      <c r="G1642" s="65"/>
      <c r="H1642" s="65"/>
      <c r="I1642" s="65"/>
      <c r="J1642" s="65"/>
      <c r="K1642" s="65"/>
      <c r="L1642" s="65"/>
      <c r="M1642" s="65"/>
      <c r="N1642" s="65"/>
      <c r="O1642" s="65"/>
      <c r="P1642" s="65"/>
    </row>
    <row r="1643" spans="3:16" x14ac:dyDescent="0.25">
      <c r="C1643" s="65"/>
      <c r="D1643" s="65"/>
      <c r="E1643" s="65"/>
      <c r="F1643" s="65"/>
      <c r="G1643" s="65"/>
      <c r="H1643" s="65"/>
      <c r="I1643" s="65"/>
      <c r="J1643" s="65"/>
      <c r="K1643" s="65"/>
      <c r="L1643" s="65"/>
      <c r="M1643" s="65"/>
      <c r="N1643" s="65"/>
      <c r="O1643" s="65"/>
      <c r="P1643" s="65"/>
    </row>
    <row r="1644" spans="3:16" x14ac:dyDescent="0.25">
      <c r="C1644" s="65"/>
      <c r="D1644" s="65"/>
      <c r="E1644" s="65"/>
      <c r="F1644" s="65"/>
      <c r="G1644" s="65"/>
      <c r="H1644" s="65"/>
      <c r="I1644" s="65"/>
      <c r="J1644" s="65"/>
      <c r="K1644" s="65"/>
      <c r="L1644" s="65"/>
      <c r="M1644" s="65"/>
      <c r="N1644" s="65"/>
      <c r="O1644" s="65"/>
      <c r="P1644" s="65"/>
    </row>
    <row r="1645" spans="3:16" x14ac:dyDescent="0.25">
      <c r="C1645" s="65"/>
      <c r="D1645" s="65"/>
      <c r="E1645" s="65"/>
      <c r="F1645" s="65"/>
      <c r="G1645" s="65"/>
      <c r="H1645" s="65"/>
      <c r="I1645" s="65"/>
      <c r="J1645" s="65"/>
      <c r="K1645" s="65"/>
      <c r="L1645" s="65"/>
      <c r="M1645" s="65"/>
      <c r="N1645" s="65"/>
      <c r="O1645" s="65"/>
      <c r="P1645" s="65"/>
    </row>
    <row r="1646" spans="3:16" x14ac:dyDescent="0.25">
      <c r="C1646" s="65"/>
      <c r="D1646" s="65"/>
      <c r="E1646" s="65"/>
      <c r="F1646" s="65"/>
      <c r="G1646" s="65"/>
      <c r="H1646" s="65"/>
      <c r="I1646" s="65"/>
      <c r="J1646" s="65"/>
      <c r="K1646" s="65"/>
      <c r="L1646" s="65"/>
      <c r="M1646" s="65"/>
      <c r="N1646" s="65"/>
      <c r="O1646" s="65"/>
      <c r="P1646" s="65"/>
    </row>
    <row r="1647" spans="3:16" x14ac:dyDescent="0.25">
      <c r="C1647" s="65"/>
      <c r="D1647" s="65"/>
      <c r="E1647" s="65"/>
      <c r="F1647" s="65"/>
      <c r="G1647" s="65"/>
      <c r="H1647" s="65"/>
      <c r="I1647" s="65"/>
      <c r="J1647" s="65"/>
      <c r="K1647" s="65"/>
      <c r="L1647" s="65"/>
      <c r="M1647" s="65"/>
      <c r="N1647" s="65"/>
      <c r="O1647" s="65"/>
      <c r="P1647" s="65"/>
    </row>
    <row r="1648" spans="3:16" x14ac:dyDescent="0.25">
      <c r="C1648" s="65"/>
      <c r="D1648" s="65"/>
      <c r="E1648" s="65"/>
      <c r="F1648" s="65"/>
      <c r="G1648" s="65"/>
      <c r="H1648" s="65"/>
      <c r="I1648" s="65"/>
      <c r="J1648" s="65"/>
      <c r="K1648" s="65"/>
      <c r="L1648" s="65"/>
      <c r="M1648" s="65"/>
      <c r="N1648" s="65"/>
      <c r="O1648" s="65"/>
      <c r="P1648" s="65"/>
    </row>
    <row r="1649" spans="3:16" x14ac:dyDescent="0.25">
      <c r="C1649" s="65"/>
      <c r="D1649" s="65"/>
      <c r="E1649" s="65"/>
      <c r="F1649" s="65"/>
      <c r="G1649" s="65"/>
      <c r="H1649" s="65"/>
      <c r="I1649" s="65"/>
      <c r="J1649" s="65"/>
      <c r="K1649" s="65"/>
      <c r="L1649" s="65"/>
      <c r="M1649" s="65"/>
      <c r="N1649" s="65"/>
      <c r="O1649" s="65"/>
      <c r="P1649" s="65"/>
    </row>
    <row r="1650" spans="3:16" x14ac:dyDescent="0.25">
      <c r="C1650" s="65"/>
      <c r="D1650" s="65"/>
      <c r="E1650" s="65"/>
      <c r="F1650" s="65"/>
      <c r="G1650" s="65"/>
      <c r="H1650" s="65"/>
      <c r="I1650" s="65"/>
      <c r="J1650" s="65"/>
      <c r="K1650" s="65"/>
      <c r="L1650" s="65"/>
      <c r="M1650" s="65"/>
      <c r="N1650" s="65"/>
      <c r="O1650" s="65"/>
      <c r="P1650" s="65"/>
    </row>
    <row r="1651" spans="3:16" x14ac:dyDescent="0.25">
      <c r="C1651" s="65"/>
      <c r="D1651" s="65"/>
      <c r="E1651" s="65"/>
      <c r="F1651" s="65"/>
      <c r="G1651" s="65"/>
      <c r="H1651" s="65"/>
      <c r="I1651" s="65"/>
      <c r="J1651" s="65"/>
      <c r="K1651" s="65"/>
      <c r="L1651" s="65"/>
      <c r="M1651" s="65"/>
      <c r="N1651" s="65"/>
      <c r="O1651" s="65"/>
      <c r="P1651" s="65"/>
    </row>
    <row r="1652" spans="3:16" x14ac:dyDescent="0.25">
      <c r="C1652" s="65"/>
      <c r="D1652" s="65"/>
      <c r="E1652" s="65"/>
      <c r="F1652" s="65"/>
      <c r="G1652" s="65"/>
      <c r="H1652" s="65"/>
      <c r="I1652" s="65"/>
      <c r="J1652" s="65"/>
      <c r="K1652" s="65"/>
      <c r="L1652" s="65"/>
      <c r="M1652" s="65"/>
      <c r="N1652" s="65"/>
      <c r="O1652" s="65"/>
      <c r="P1652" s="65"/>
    </row>
    <row r="1653" spans="3:16" x14ac:dyDescent="0.25">
      <c r="C1653" s="65"/>
      <c r="D1653" s="65"/>
      <c r="E1653" s="65"/>
      <c r="F1653" s="65"/>
      <c r="G1653" s="65"/>
      <c r="H1653" s="65"/>
      <c r="I1653" s="65"/>
      <c r="J1653" s="65"/>
      <c r="K1653" s="65"/>
      <c r="L1653" s="65"/>
      <c r="M1653" s="65"/>
      <c r="N1653" s="65"/>
      <c r="O1653" s="65"/>
      <c r="P1653" s="65"/>
    </row>
    <row r="1654" spans="3:16" x14ac:dyDescent="0.25">
      <c r="C1654" s="65"/>
      <c r="D1654" s="65"/>
      <c r="E1654" s="65"/>
      <c r="F1654" s="65"/>
      <c r="G1654" s="65"/>
      <c r="H1654" s="65"/>
      <c r="I1654" s="65"/>
      <c r="J1654" s="65"/>
      <c r="K1654" s="65"/>
      <c r="L1654" s="65"/>
      <c r="M1654" s="65"/>
      <c r="N1654" s="65"/>
      <c r="O1654" s="65"/>
      <c r="P1654" s="65"/>
    </row>
    <row r="1655" spans="3:16" x14ac:dyDescent="0.25">
      <c r="C1655" s="65"/>
      <c r="D1655" s="65"/>
      <c r="E1655" s="65"/>
      <c r="F1655" s="65"/>
      <c r="G1655" s="65"/>
      <c r="H1655" s="65"/>
      <c r="I1655" s="65"/>
      <c r="J1655" s="65"/>
      <c r="K1655" s="65"/>
      <c r="L1655" s="65"/>
      <c r="M1655" s="65"/>
      <c r="N1655" s="65"/>
      <c r="O1655" s="65"/>
      <c r="P1655" s="65"/>
    </row>
    <row r="1656" spans="3:16" x14ac:dyDescent="0.25">
      <c r="C1656" s="65"/>
      <c r="D1656" s="65"/>
      <c r="E1656" s="65"/>
      <c r="F1656" s="65"/>
      <c r="G1656" s="65"/>
      <c r="H1656" s="65"/>
      <c r="I1656" s="65"/>
      <c r="J1656" s="65"/>
      <c r="K1656" s="65"/>
      <c r="L1656" s="65"/>
      <c r="M1656" s="65"/>
      <c r="N1656" s="65"/>
      <c r="O1656" s="65"/>
      <c r="P1656" s="65"/>
    </row>
    <row r="1657" spans="3:16" x14ac:dyDescent="0.25">
      <c r="C1657" s="65"/>
      <c r="D1657" s="65"/>
      <c r="E1657" s="65"/>
      <c r="F1657" s="65"/>
      <c r="G1657" s="65"/>
      <c r="H1657" s="65"/>
      <c r="I1657" s="65"/>
      <c r="J1657" s="65"/>
      <c r="K1657" s="65"/>
      <c r="L1657" s="65"/>
      <c r="M1657" s="65"/>
      <c r="N1657" s="65"/>
      <c r="O1657" s="65"/>
      <c r="P1657" s="65"/>
    </row>
    <row r="1658" spans="3:16" x14ac:dyDescent="0.25">
      <c r="C1658" s="65"/>
      <c r="D1658" s="65"/>
      <c r="E1658" s="65"/>
      <c r="F1658" s="65"/>
      <c r="G1658" s="65"/>
      <c r="H1658" s="65"/>
      <c r="I1658" s="65"/>
      <c r="J1658" s="65"/>
      <c r="K1658" s="65"/>
      <c r="L1658" s="65"/>
      <c r="M1658" s="65"/>
      <c r="N1658" s="65"/>
      <c r="O1658" s="65"/>
      <c r="P1658" s="65"/>
    </row>
    <row r="1659" spans="3:16" x14ac:dyDescent="0.25">
      <c r="C1659" s="65"/>
      <c r="D1659" s="65"/>
      <c r="E1659" s="65"/>
      <c r="F1659" s="65"/>
      <c r="G1659" s="65"/>
      <c r="H1659" s="65"/>
      <c r="I1659" s="65"/>
      <c r="J1659" s="65"/>
      <c r="K1659" s="65"/>
      <c r="L1659" s="65"/>
      <c r="M1659" s="65"/>
      <c r="N1659" s="65"/>
      <c r="O1659" s="65"/>
      <c r="P1659" s="65"/>
    </row>
    <row r="1660" spans="3:16" x14ac:dyDescent="0.25">
      <c r="C1660" s="65"/>
      <c r="D1660" s="65"/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  <c r="P1660" s="65"/>
    </row>
    <row r="1661" spans="3:16" x14ac:dyDescent="0.25">
      <c r="C1661" s="65"/>
      <c r="D1661" s="65"/>
      <c r="E1661" s="65"/>
      <c r="F1661" s="65"/>
      <c r="G1661" s="65"/>
      <c r="H1661" s="65"/>
      <c r="I1661" s="65"/>
      <c r="J1661" s="65"/>
      <c r="K1661" s="65"/>
      <c r="L1661" s="65"/>
      <c r="M1661" s="65"/>
      <c r="N1661" s="65"/>
      <c r="O1661" s="65"/>
      <c r="P1661" s="65"/>
    </row>
    <row r="1662" spans="3:16" x14ac:dyDescent="0.25">
      <c r="C1662" s="65"/>
      <c r="D1662" s="65"/>
      <c r="E1662" s="65"/>
      <c r="F1662" s="65"/>
      <c r="G1662" s="65"/>
      <c r="H1662" s="65"/>
      <c r="I1662" s="65"/>
      <c r="J1662" s="65"/>
      <c r="K1662" s="65"/>
      <c r="L1662" s="65"/>
      <c r="M1662" s="65"/>
      <c r="N1662" s="65"/>
      <c r="O1662" s="65"/>
      <c r="P1662" s="65"/>
    </row>
    <row r="1663" spans="3:16" x14ac:dyDescent="0.25">
      <c r="C1663" s="65"/>
      <c r="D1663" s="65"/>
      <c r="E1663" s="65"/>
      <c r="F1663" s="65"/>
      <c r="G1663" s="65"/>
      <c r="H1663" s="65"/>
      <c r="I1663" s="65"/>
      <c r="J1663" s="65"/>
      <c r="K1663" s="65"/>
      <c r="L1663" s="65"/>
      <c r="M1663" s="65"/>
      <c r="N1663" s="65"/>
      <c r="O1663" s="65"/>
      <c r="P1663" s="65"/>
    </row>
    <row r="1664" spans="3:16" x14ac:dyDescent="0.25">
      <c r="C1664" s="65"/>
      <c r="D1664" s="65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</row>
    <row r="1665" spans="3:16" x14ac:dyDescent="0.25">
      <c r="C1665" s="65"/>
      <c r="D1665" s="65"/>
      <c r="E1665" s="65"/>
      <c r="F1665" s="65"/>
      <c r="G1665" s="65"/>
      <c r="H1665" s="65"/>
      <c r="I1665" s="65"/>
      <c r="J1665" s="65"/>
      <c r="K1665" s="65"/>
      <c r="L1665" s="65"/>
      <c r="M1665" s="65"/>
      <c r="N1665" s="65"/>
      <c r="O1665" s="65"/>
      <c r="P1665" s="65"/>
    </row>
    <row r="1666" spans="3:16" x14ac:dyDescent="0.25">
      <c r="C1666" s="65"/>
      <c r="D1666" s="65"/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/>
    </row>
    <row r="1667" spans="3:16" x14ac:dyDescent="0.25">
      <c r="C1667" s="65"/>
      <c r="D1667" s="65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</row>
    <row r="1668" spans="3:16" x14ac:dyDescent="0.25">
      <c r="C1668" s="65"/>
      <c r="D1668" s="65"/>
      <c r="E1668" s="65"/>
      <c r="F1668" s="65"/>
      <c r="G1668" s="65"/>
      <c r="H1668" s="65"/>
      <c r="I1668" s="65"/>
      <c r="J1668" s="65"/>
      <c r="K1668" s="65"/>
      <c r="L1668" s="65"/>
      <c r="M1668" s="65"/>
      <c r="N1668" s="65"/>
      <c r="O1668" s="65"/>
      <c r="P1668" s="65"/>
    </row>
    <row r="1669" spans="3:16" x14ac:dyDescent="0.25">
      <c r="C1669" s="65"/>
      <c r="D1669" s="65"/>
      <c r="E1669" s="65"/>
      <c r="F1669" s="65"/>
      <c r="G1669" s="65"/>
      <c r="H1669" s="65"/>
      <c r="I1669" s="65"/>
      <c r="J1669" s="65"/>
      <c r="K1669" s="65"/>
      <c r="L1669" s="65"/>
      <c r="M1669" s="65"/>
      <c r="N1669" s="65"/>
      <c r="O1669" s="65"/>
      <c r="P1669" s="65"/>
    </row>
    <row r="1670" spans="3:16" x14ac:dyDescent="0.25">
      <c r="C1670" s="65"/>
      <c r="D1670" s="65"/>
      <c r="E1670" s="65"/>
      <c r="F1670" s="65"/>
      <c r="G1670" s="65"/>
      <c r="H1670" s="65"/>
      <c r="I1670" s="65"/>
      <c r="J1670" s="65"/>
      <c r="K1670" s="65"/>
      <c r="L1670" s="65"/>
      <c r="M1670" s="65"/>
      <c r="N1670" s="65"/>
      <c r="O1670" s="65"/>
      <c r="P1670" s="65"/>
    </row>
    <row r="1671" spans="3:16" x14ac:dyDescent="0.25">
      <c r="C1671" s="65"/>
      <c r="D1671" s="65"/>
      <c r="E1671" s="65"/>
      <c r="F1671" s="65"/>
      <c r="G1671" s="65"/>
      <c r="H1671" s="65"/>
      <c r="I1671" s="65"/>
      <c r="J1671" s="65"/>
      <c r="K1671" s="65"/>
      <c r="L1671" s="65"/>
      <c r="M1671" s="65"/>
      <c r="N1671" s="65"/>
      <c r="O1671" s="65"/>
      <c r="P1671" s="65"/>
    </row>
    <row r="1672" spans="3:16" x14ac:dyDescent="0.25">
      <c r="C1672" s="65"/>
      <c r="D1672" s="65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</row>
    <row r="1673" spans="3:16" x14ac:dyDescent="0.25">
      <c r="C1673" s="65"/>
      <c r="D1673" s="65"/>
      <c r="E1673" s="65"/>
      <c r="F1673" s="65"/>
      <c r="G1673" s="65"/>
      <c r="H1673" s="65"/>
      <c r="I1673" s="65"/>
      <c r="J1673" s="65"/>
      <c r="K1673" s="65"/>
      <c r="L1673" s="65"/>
      <c r="M1673" s="65"/>
      <c r="N1673" s="65"/>
      <c r="O1673" s="65"/>
      <c r="P1673" s="65"/>
    </row>
    <row r="1674" spans="3:16" x14ac:dyDescent="0.25">
      <c r="C1674" s="65"/>
      <c r="D1674" s="65"/>
      <c r="E1674" s="65"/>
      <c r="F1674" s="65"/>
      <c r="G1674" s="65"/>
      <c r="H1674" s="65"/>
      <c r="I1674" s="65"/>
      <c r="J1674" s="65"/>
      <c r="K1674" s="65"/>
      <c r="L1674" s="65"/>
      <c r="M1674" s="65"/>
      <c r="N1674" s="65"/>
      <c r="O1674" s="65"/>
      <c r="P1674" s="65"/>
    </row>
    <row r="1675" spans="3:16" x14ac:dyDescent="0.25">
      <c r="C1675" s="65"/>
      <c r="D1675" s="65"/>
      <c r="E1675" s="65"/>
      <c r="F1675" s="65"/>
      <c r="G1675" s="65"/>
      <c r="H1675" s="65"/>
      <c r="I1675" s="65"/>
      <c r="J1675" s="65"/>
      <c r="K1675" s="65"/>
      <c r="L1675" s="65"/>
      <c r="M1675" s="65"/>
      <c r="N1675" s="65"/>
      <c r="O1675" s="65"/>
      <c r="P1675" s="65"/>
    </row>
    <row r="1676" spans="3:16" x14ac:dyDescent="0.25">
      <c r="C1676" s="65"/>
      <c r="D1676" s="65"/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  <c r="P1676" s="65"/>
    </row>
    <row r="1677" spans="3:16" x14ac:dyDescent="0.25">
      <c r="C1677" s="65"/>
      <c r="D1677" s="65"/>
      <c r="E1677" s="65"/>
      <c r="F1677" s="65"/>
      <c r="G1677" s="65"/>
      <c r="H1677" s="65"/>
      <c r="I1677" s="65"/>
      <c r="J1677" s="65"/>
      <c r="K1677" s="65"/>
      <c r="L1677" s="65"/>
      <c r="M1677" s="65"/>
      <c r="N1677" s="65"/>
      <c r="O1677" s="65"/>
      <c r="P1677" s="65"/>
    </row>
    <row r="1678" spans="3:16" x14ac:dyDescent="0.25">
      <c r="C1678" s="65"/>
      <c r="D1678" s="65"/>
      <c r="E1678" s="65"/>
      <c r="F1678" s="65"/>
      <c r="G1678" s="65"/>
      <c r="H1678" s="65"/>
      <c r="I1678" s="65"/>
      <c r="J1678" s="65"/>
      <c r="K1678" s="65"/>
      <c r="L1678" s="65"/>
      <c r="M1678" s="65"/>
      <c r="N1678" s="65"/>
      <c r="O1678" s="65"/>
      <c r="P1678" s="65"/>
    </row>
    <row r="1679" spans="3:16" x14ac:dyDescent="0.25">
      <c r="C1679" s="65"/>
      <c r="D1679" s="65"/>
      <c r="E1679" s="65"/>
      <c r="F1679" s="65"/>
      <c r="G1679" s="65"/>
      <c r="H1679" s="65"/>
      <c r="I1679" s="65"/>
      <c r="J1679" s="65"/>
      <c r="K1679" s="65"/>
      <c r="L1679" s="65"/>
      <c r="M1679" s="65"/>
      <c r="N1679" s="65"/>
      <c r="O1679" s="65"/>
      <c r="P1679" s="65"/>
    </row>
    <row r="1680" spans="3:16" x14ac:dyDescent="0.25">
      <c r="C1680" s="65"/>
      <c r="D1680" s="65"/>
      <c r="E1680" s="65"/>
      <c r="F1680" s="65"/>
      <c r="G1680" s="65"/>
      <c r="H1680" s="65"/>
      <c r="I1680" s="65"/>
      <c r="J1680" s="65"/>
      <c r="K1680" s="65"/>
      <c r="L1680" s="65"/>
      <c r="M1680" s="65"/>
      <c r="N1680" s="65"/>
      <c r="O1680" s="65"/>
      <c r="P1680" s="65"/>
    </row>
    <row r="1681" spans="3:16" x14ac:dyDescent="0.25">
      <c r="C1681" s="65"/>
      <c r="D1681" s="65"/>
      <c r="E1681" s="65"/>
      <c r="F1681" s="65"/>
      <c r="G1681" s="65"/>
      <c r="H1681" s="65"/>
      <c r="I1681" s="65"/>
      <c r="J1681" s="65"/>
      <c r="K1681" s="65"/>
      <c r="L1681" s="65"/>
      <c r="M1681" s="65"/>
      <c r="N1681" s="65"/>
      <c r="O1681" s="65"/>
      <c r="P1681" s="65"/>
    </row>
    <row r="1682" spans="3:16" x14ac:dyDescent="0.25">
      <c r="C1682" s="65"/>
      <c r="D1682" s="65"/>
      <c r="E1682" s="65"/>
      <c r="F1682" s="65"/>
      <c r="G1682" s="65"/>
      <c r="H1682" s="65"/>
      <c r="I1682" s="65"/>
      <c r="J1682" s="65"/>
      <c r="K1682" s="65"/>
      <c r="L1682" s="65"/>
      <c r="M1682" s="65"/>
      <c r="N1682" s="65"/>
      <c r="O1682" s="65"/>
      <c r="P1682" s="65"/>
    </row>
    <row r="1683" spans="3:16" x14ac:dyDescent="0.25">
      <c r="C1683" s="65"/>
      <c r="D1683" s="65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/>
      <c r="O1683" s="65"/>
      <c r="P1683" s="65"/>
    </row>
    <row r="1684" spans="3:16" x14ac:dyDescent="0.25">
      <c r="C1684" s="65"/>
      <c r="D1684" s="65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</row>
    <row r="1685" spans="3:16" x14ac:dyDescent="0.25">
      <c r="C1685" s="65"/>
      <c r="D1685" s="65"/>
      <c r="E1685" s="65"/>
      <c r="F1685" s="65"/>
      <c r="G1685" s="65"/>
      <c r="H1685" s="65"/>
      <c r="I1685" s="65"/>
      <c r="J1685" s="65"/>
      <c r="K1685" s="65"/>
      <c r="L1685" s="65"/>
      <c r="M1685" s="65"/>
      <c r="N1685" s="65"/>
      <c r="O1685" s="65"/>
      <c r="P1685" s="65"/>
    </row>
    <row r="1686" spans="3:16" x14ac:dyDescent="0.25">
      <c r="C1686" s="65"/>
      <c r="D1686" s="65"/>
      <c r="E1686" s="65"/>
      <c r="F1686" s="65"/>
      <c r="G1686" s="65"/>
      <c r="H1686" s="65"/>
      <c r="I1686" s="65"/>
      <c r="J1686" s="65"/>
      <c r="K1686" s="65"/>
      <c r="L1686" s="65"/>
      <c r="M1686" s="65"/>
      <c r="N1686" s="65"/>
      <c r="O1686" s="65"/>
      <c r="P1686" s="65"/>
    </row>
    <row r="1687" spans="3:16" x14ac:dyDescent="0.25">
      <c r="C1687" s="65"/>
      <c r="D1687" s="65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</row>
    <row r="1688" spans="3:16" x14ac:dyDescent="0.25">
      <c r="C1688" s="65"/>
      <c r="D1688" s="65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</row>
    <row r="1689" spans="3:16" x14ac:dyDescent="0.25">
      <c r="C1689" s="65"/>
      <c r="D1689" s="65"/>
      <c r="E1689" s="65"/>
      <c r="F1689" s="65"/>
      <c r="G1689" s="65"/>
      <c r="H1689" s="65"/>
      <c r="I1689" s="65"/>
      <c r="J1689" s="65"/>
      <c r="K1689" s="65"/>
      <c r="L1689" s="65"/>
      <c r="M1689" s="65"/>
      <c r="N1689" s="65"/>
      <c r="O1689" s="65"/>
      <c r="P1689" s="65"/>
    </row>
    <row r="1690" spans="3:16" x14ac:dyDescent="0.25">
      <c r="C1690" s="65"/>
      <c r="D1690" s="65"/>
      <c r="E1690" s="65"/>
      <c r="F1690" s="65"/>
      <c r="G1690" s="65"/>
      <c r="H1690" s="65"/>
      <c r="I1690" s="65"/>
      <c r="J1690" s="65"/>
      <c r="K1690" s="65"/>
      <c r="L1690" s="65"/>
      <c r="M1690" s="65"/>
      <c r="N1690" s="65"/>
      <c r="O1690" s="65"/>
      <c r="P1690" s="65"/>
    </row>
    <row r="1691" spans="3:16" x14ac:dyDescent="0.25">
      <c r="C1691" s="65"/>
      <c r="D1691" s="65"/>
      <c r="E1691" s="65"/>
      <c r="F1691" s="65"/>
      <c r="G1691" s="65"/>
      <c r="H1691" s="65"/>
      <c r="I1691" s="65"/>
      <c r="J1691" s="65"/>
      <c r="K1691" s="65"/>
      <c r="L1691" s="65"/>
      <c r="M1691" s="65"/>
      <c r="N1691" s="65"/>
      <c r="O1691" s="65"/>
      <c r="P1691" s="65"/>
    </row>
    <row r="1692" spans="3:16" x14ac:dyDescent="0.25">
      <c r="C1692" s="65"/>
      <c r="D1692" s="65"/>
      <c r="E1692" s="65"/>
      <c r="F1692" s="65"/>
      <c r="G1692" s="65"/>
      <c r="H1692" s="65"/>
      <c r="I1692" s="65"/>
      <c r="J1692" s="65"/>
      <c r="K1692" s="65"/>
      <c r="L1692" s="65"/>
      <c r="M1692" s="65"/>
      <c r="N1692" s="65"/>
      <c r="O1692" s="65"/>
      <c r="P1692" s="65"/>
    </row>
    <row r="1693" spans="3:16" x14ac:dyDescent="0.25">
      <c r="C1693" s="65"/>
      <c r="D1693" s="65"/>
      <c r="E1693" s="65"/>
      <c r="F1693" s="65"/>
      <c r="G1693" s="65"/>
      <c r="H1693" s="65"/>
      <c r="I1693" s="65"/>
      <c r="J1693" s="65"/>
      <c r="K1693" s="65"/>
      <c r="L1693" s="65"/>
      <c r="M1693" s="65"/>
      <c r="N1693" s="65"/>
      <c r="O1693" s="65"/>
      <c r="P1693" s="65"/>
    </row>
    <row r="1694" spans="3:16" x14ac:dyDescent="0.25">
      <c r="C1694" s="65"/>
      <c r="D1694" s="65"/>
      <c r="E1694" s="65"/>
      <c r="F1694" s="65"/>
      <c r="G1694" s="65"/>
      <c r="H1694" s="65"/>
      <c r="I1694" s="65"/>
      <c r="J1694" s="65"/>
      <c r="K1694" s="65"/>
      <c r="L1694" s="65"/>
      <c r="M1694" s="65"/>
      <c r="N1694" s="65"/>
      <c r="O1694" s="65"/>
      <c r="P1694" s="65"/>
    </row>
    <row r="1695" spans="3:16" x14ac:dyDescent="0.25">
      <c r="C1695" s="65"/>
      <c r="D1695" s="65"/>
      <c r="E1695" s="65"/>
      <c r="F1695" s="65"/>
      <c r="G1695" s="65"/>
      <c r="H1695" s="65"/>
      <c r="I1695" s="65"/>
      <c r="J1695" s="65"/>
      <c r="K1695" s="65"/>
      <c r="L1695" s="65"/>
      <c r="M1695" s="65"/>
      <c r="N1695" s="65"/>
      <c r="O1695" s="65"/>
      <c r="P1695" s="65"/>
    </row>
    <row r="1696" spans="3:16" x14ac:dyDescent="0.25">
      <c r="C1696" s="65"/>
      <c r="D1696" s="65"/>
      <c r="E1696" s="65"/>
      <c r="F1696" s="65"/>
      <c r="G1696" s="65"/>
      <c r="H1696" s="65"/>
      <c r="I1696" s="65"/>
      <c r="J1696" s="65"/>
      <c r="K1696" s="65"/>
      <c r="L1696" s="65"/>
      <c r="M1696" s="65"/>
      <c r="N1696" s="65"/>
      <c r="O1696" s="65"/>
      <c r="P1696" s="65"/>
    </row>
    <row r="1697" spans="3:16" x14ac:dyDescent="0.25">
      <c r="C1697" s="65"/>
      <c r="D1697" s="65"/>
      <c r="E1697" s="65"/>
      <c r="F1697" s="65"/>
      <c r="G1697" s="65"/>
      <c r="H1697" s="65"/>
      <c r="I1697" s="65"/>
      <c r="J1697" s="65"/>
      <c r="K1697" s="65"/>
      <c r="L1697" s="65"/>
      <c r="M1697" s="65"/>
      <c r="N1697" s="65"/>
      <c r="O1697" s="65"/>
      <c r="P1697" s="65"/>
    </row>
    <row r="1698" spans="3:16" x14ac:dyDescent="0.25">
      <c r="C1698" s="65"/>
      <c r="D1698" s="65"/>
      <c r="E1698" s="65"/>
      <c r="F1698" s="65"/>
      <c r="G1698" s="65"/>
      <c r="H1698" s="65"/>
      <c r="I1698" s="65"/>
      <c r="J1698" s="65"/>
      <c r="K1698" s="65"/>
      <c r="L1698" s="65"/>
      <c r="M1698" s="65"/>
      <c r="N1698" s="65"/>
      <c r="O1698" s="65"/>
      <c r="P1698" s="65"/>
    </row>
    <row r="1699" spans="3:16" x14ac:dyDescent="0.25">
      <c r="C1699" s="65"/>
      <c r="D1699" s="65"/>
      <c r="E1699" s="65"/>
      <c r="F1699" s="65"/>
      <c r="G1699" s="65"/>
      <c r="H1699" s="65"/>
      <c r="I1699" s="65"/>
      <c r="J1699" s="65"/>
      <c r="K1699" s="65"/>
      <c r="L1699" s="65"/>
      <c r="M1699" s="65"/>
      <c r="N1699" s="65"/>
      <c r="O1699" s="65"/>
      <c r="P1699" s="65"/>
    </row>
    <row r="1700" spans="3:16" x14ac:dyDescent="0.25">
      <c r="C1700" s="65"/>
      <c r="D1700" s="65"/>
      <c r="E1700" s="65"/>
      <c r="F1700" s="65"/>
      <c r="G1700" s="65"/>
      <c r="H1700" s="65"/>
      <c r="I1700" s="65"/>
      <c r="J1700" s="65"/>
      <c r="K1700" s="65"/>
      <c r="L1700" s="65"/>
      <c r="M1700" s="65"/>
      <c r="N1700" s="65"/>
      <c r="O1700" s="65"/>
      <c r="P1700" s="65"/>
    </row>
    <row r="1701" spans="3:16" x14ac:dyDescent="0.25">
      <c r="C1701" s="65"/>
      <c r="D1701" s="65"/>
      <c r="E1701" s="65"/>
      <c r="F1701" s="65"/>
      <c r="G1701" s="65"/>
      <c r="H1701" s="65"/>
      <c r="I1701" s="65"/>
      <c r="J1701" s="65"/>
      <c r="K1701" s="65"/>
      <c r="L1701" s="65"/>
      <c r="M1701" s="65"/>
      <c r="N1701" s="65"/>
      <c r="O1701" s="65"/>
      <c r="P1701" s="65"/>
    </row>
    <row r="1702" spans="3:16" x14ac:dyDescent="0.25">
      <c r="C1702" s="65"/>
      <c r="D1702" s="65"/>
      <c r="E1702" s="65"/>
      <c r="F1702" s="65"/>
      <c r="G1702" s="65"/>
      <c r="H1702" s="65"/>
      <c r="I1702" s="65"/>
      <c r="J1702" s="65"/>
      <c r="K1702" s="65"/>
      <c r="L1702" s="65"/>
      <c r="M1702" s="65"/>
      <c r="N1702" s="65"/>
      <c r="O1702" s="65"/>
      <c r="P1702" s="65"/>
    </row>
    <row r="1703" spans="3:16" x14ac:dyDescent="0.25">
      <c r="C1703" s="65"/>
      <c r="D1703" s="65"/>
      <c r="E1703" s="65"/>
      <c r="F1703" s="65"/>
      <c r="G1703" s="65"/>
      <c r="H1703" s="65"/>
      <c r="I1703" s="65"/>
      <c r="J1703" s="65"/>
      <c r="K1703" s="65"/>
      <c r="L1703" s="65"/>
      <c r="M1703" s="65"/>
      <c r="N1703" s="65"/>
      <c r="O1703" s="65"/>
      <c r="P1703" s="65"/>
    </row>
    <row r="1704" spans="3:16" x14ac:dyDescent="0.25">
      <c r="C1704" s="65"/>
      <c r="D1704" s="65"/>
      <c r="E1704" s="65"/>
      <c r="F1704" s="65"/>
      <c r="G1704" s="65"/>
      <c r="H1704" s="65"/>
      <c r="I1704" s="65"/>
      <c r="J1704" s="65"/>
      <c r="K1704" s="65"/>
      <c r="L1704" s="65"/>
      <c r="M1704" s="65"/>
      <c r="N1704" s="65"/>
      <c r="O1704" s="65"/>
      <c r="P1704" s="65"/>
    </row>
    <row r="1705" spans="3:16" x14ac:dyDescent="0.25">
      <c r="C1705" s="65"/>
      <c r="D1705" s="65"/>
      <c r="E1705" s="65"/>
      <c r="F1705" s="65"/>
      <c r="G1705" s="65"/>
      <c r="H1705" s="65"/>
      <c r="I1705" s="65"/>
      <c r="J1705" s="65"/>
      <c r="K1705" s="65"/>
      <c r="L1705" s="65"/>
      <c r="M1705" s="65"/>
      <c r="N1705" s="65"/>
      <c r="O1705" s="65"/>
      <c r="P1705" s="65"/>
    </row>
    <row r="1706" spans="3:16" x14ac:dyDescent="0.25">
      <c r="C1706" s="65"/>
      <c r="D1706" s="65"/>
      <c r="E1706" s="65"/>
      <c r="F1706" s="65"/>
      <c r="G1706" s="65"/>
      <c r="H1706" s="65"/>
      <c r="I1706" s="65"/>
      <c r="J1706" s="65"/>
      <c r="K1706" s="65"/>
      <c r="L1706" s="65"/>
      <c r="M1706" s="65"/>
      <c r="N1706" s="65"/>
      <c r="O1706" s="65"/>
      <c r="P1706" s="65"/>
    </row>
    <row r="1707" spans="3:16" x14ac:dyDescent="0.25">
      <c r="C1707" s="65"/>
      <c r="D1707" s="65"/>
      <c r="E1707" s="65"/>
      <c r="F1707" s="65"/>
      <c r="G1707" s="65"/>
      <c r="H1707" s="65"/>
      <c r="I1707" s="65"/>
      <c r="J1707" s="65"/>
      <c r="K1707" s="65"/>
      <c r="L1707" s="65"/>
      <c r="M1707" s="65"/>
      <c r="N1707" s="65"/>
      <c r="O1707" s="65"/>
      <c r="P1707" s="65"/>
    </row>
    <row r="1708" spans="3:16" x14ac:dyDescent="0.25">
      <c r="C1708" s="65"/>
      <c r="D1708" s="65"/>
      <c r="E1708" s="65"/>
      <c r="F1708" s="65"/>
      <c r="G1708" s="65"/>
      <c r="H1708" s="65"/>
      <c r="I1708" s="65"/>
      <c r="J1708" s="65"/>
      <c r="K1708" s="65"/>
      <c r="L1708" s="65"/>
      <c r="M1708" s="65"/>
      <c r="N1708" s="65"/>
      <c r="O1708" s="65"/>
      <c r="P1708" s="65"/>
    </row>
    <row r="1709" spans="3:16" x14ac:dyDescent="0.25">
      <c r="C1709" s="65"/>
      <c r="D1709" s="65"/>
      <c r="E1709" s="65"/>
      <c r="F1709" s="65"/>
      <c r="G1709" s="65"/>
      <c r="H1709" s="65"/>
      <c r="I1709" s="65"/>
      <c r="J1709" s="65"/>
      <c r="K1709" s="65"/>
      <c r="L1709" s="65"/>
      <c r="M1709" s="65"/>
      <c r="N1709" s="65"/>
      <c r="O1709" s="65"/>
      <c r="P1709" s="65"/>
    </row>
    <row r="1710" spans="3:16" x14ac:dyDescent="0.25">
      <c r="C1710" s="65"/>
      <c r="D1710" s="65"/>
      <c r="E1710" s="65"/>
      <c r="F1710" s="65"/>
      <c r="G1710" s="65"/>
      <c r="H1710" s="65"/>
      <c r="I1710" s="65"/>
      <c r="J1710" s="65"/>
      <c r="K1710" s="65"/>
      <c r="L1710" s="65"/>
      <c r="M1710" s="65"/>
      <c r="N1710" s="65"/>
      <c r="O1710" s="65"/>
      <c r="P1710" s="65"/>
    </row>
    <row r="1711" spans="3:16" x14ac:dyDescent="0.25">
      <c r="C1711" s="65"/>
      <c r="D1711" s="65"/>
      <c r="E1711" s="65"/>
      <c r="F1711" s="65"/>
      <c r="G1711" s="65"/>
      <c r="H1711" s="65"/>
      <c r="I1711" s="65"/>
      <c r="J1711" s="65"/>
      <c r="K1711" s="65"/>
      <c r="L1711" s="65"/>
      <c r="M1711" s="65"/>
      <c r="N1711" s="65"/>
      <c r="O1711" s="65"/>
      <c r="P1711" s="65"/>
    </row>
    <row r="1712" spans="3:16" x14ac:dyDescent="0.25">
      <c r="C1712" s="65"/>
      <c r="D1712" s="65"/>
      <c r="E1712" s="65"/>
      <c r="F1712" s="65"/>
      <c r="G1712" s="65"/>
      <c r="H1712" s="65"/>
      <c r="I1712" s="65"/>
      <c r="J1712" s="65"/>
      <c r="K1712" s="65"/>
      <c r="L1712" s="65"/>
      <c r="M1712" s="65"/>
      <c r="N1712" s="65"/>
      <c r="O1712" s="65"/>
      <c r="P1712" s="65"/>
    </row>
    <row r="1713" spans="3:16" x14ac:dyDescent="0.25">
      <c r="C1713" s="65"/>
      <c r="D1713" s="65"/>
      <c r="E1713" s="65"/>
      <c r="F1713" s="65"/>
      <c r="G1713" s="65"/>
      <c r="H1713" s="65"/>
      <c r="I1713" s="65"/>
      <c r="J1713" s="65"/>
      <c r="K1713" s="65"/>
      <c r="L1713" s="65"/>
      <c r="M1713" s="65"/>
      <c r="N1713" s="65"/>
      <c r="O1713" s="65"/>
      <c r="P1713" s="65"/>
    </row>
    <row r="1714" spans="3:16" x14ac:dyDescent="0.25">
      <c r="C1714" s="65"/>
      <c r="D1714" s="65"/>
      <c r="E1714" s="65"/>
      <c r="F1714" s="65"/>
      <c r="G1714" s="65"/>
      <c r="H1714" s="65"/>
      <c r="I1714" s="65"/>
      <c r="J1714" s="65"/>
      <c r="K1714" s="65"/>
      <c r="L1714" s="65"/>
      <c r="M1714" s="65"/>
      <c r="N1714" s="65"/>
      <c r="O1714" s="65"/>
      <c r="P1714" s="65"/>
    </row>
    <row r="1715" spans="3:16" x14ac:dyDescent="0.25">
      <c r="C1715" s="65"/>
      <c r="D1715" s="65"/>
      <c r="E1715" s="65"/>
      <c r="F1715" s="65"/>
      <c r="G1715" s="65"/>
      <c r="H1715" s="65"/>
      <c r="I1715" s="65"/>
      <c r="J1715" s="65"/>
      <c r="K1715" s="65"/>
      <c r="L1715" s="65"/>
      <c r="M1715" s="65"/>
      <c r="N1715" s="65"/>
      <c r="O1715" s="65"/>
      <c r="P1715" s="65"/>
    </row>
    <row r="1716" spans="3:16" x14ac:dyDescent="0.25">
      <c r="C1716" s="65"/>
      <c r="D1716" s="65"/>
      <c r="E1716" s="65"/>
      <c r="F1716" s="65"/>
      <c r="G1716" s="65"/>
      <c r="H1716" s="65"/>
      <c r="I1716" s="65"/>
      <c r="J1716" s="65"/>
      <c r="K1716" s="65"/>
      <c r="L1716" s="65"/>
      <c r="M1716" s="65"/>
      <c r="N1716" s="65"/>
      <c r="O1716" s="65"/>
      <c r="P1716" s="65"/>
    </row>
    <row r="1717" spans="3:16" x14ac:dyDescent="0.25">
      <c r="C1717" s="65"/>
      <c r="D1717" s="65"/>
      <c r="E1717" s="65"/>
      <c r="F1717" s="65"/>
      <c r="G1717" s="65"/>
      <c r="H1717" s="65"/>
      <c r="I1717" s="65"/>
      <c r="J1717" s="65"/>
      <c r="K1717" s="65"/>
      <c r="L1717" s="65"/>
      <c r="M1717" s="65"/>
      <c r="N1717" s="65"/>
      <c r="O1717" s="65"/>
      <c r="P1717" s="65"/>
    </row>
    <row r="1718" spans="3:16" x14ac:dyDescent="0.25">
      <c r="C1718" s="65"/>
      <c r="D1718" s="65"/>
      <c r="E1718" s="65"/>
      <c r="F1718" s="65"/>
      <c r="G1718" s="65"/>
      <c r="H1718" s="65"/>
      <c r="I1718" s="65"/>
      <c r="J1718" s="65"/>
      <c r="K1718" s="65"/>
      <c r="L1718" s="65"/>
      <c r="M1718" s="65"/>
      <c r="N1718" s="65"/>
      <c r="O1718" s="65"/>
      <c r="P1718" s="65"/>
    </row>
    <row r="1719" spans="3:16" x14ac:dyDescent="0.25">
      <c r="C1719" s="65"/>
      <c r="D1719" s="65"/>
      <c r="E1719" s="65"/>
      <c r="F1719" s="65"/>
      <c r="G1719" s="65"/>
      <c r="H1719" s="65"/>
      <c r="I1719" s="65"/>
      <c r="J1719" s="65"/>
      <c r="K1719" s="65"/>
      <c r="L1719" s="65"/>
      <c r="M1719" s="65"/>
      <c r="N1719" s="65"/>
      <c r="O1719" s="65"/>
      <c r="P1719" s="65"/>
    </row>
    <row r="1720" spans="3:16" x14ac:dyDescent="0.25">
      <c r="C1720" s="65"/>
      <c r="D1720" s="65"/>
      <c r="E1720" s="65"/>
      <c r="F1720" s="65"/>
      <c r="G1720" s="65"/>
      <c r="H1720" s="65"/>
      <c r="I1720" s="65"/>
      <c r="J1720" s="65"/>
      <c r="K1720" s="65"/>
      <c r="L1720" s="65"/>
      <c r="M1720" s="65"/>
      <c r="N1720" s="65"/>
      <c r="O1720" s="65"/>
      <c r="P1720" s="65"/>
    </row>
    <row r="1721" spans="3:16" x14ac:dyDescent="0.25">
      <c r="C1721" s="65"/>
      <c r="D1721" s="65"/>
      <c r="E1721" s="65"/>
      <c r="F1721" s="65"/>
      <c r="G1721" s="65"/>
      <c r="H1721" s="65"/>
      <c r="I1721" s="65"/>
      <c r="J1721" s="65"/>
      <c r="K1721" s="65"/>
      <c r="L1721" s="65"/>
      <c r="M1721" s="65"/>
      <c r="N1721" s="65"/>
      <c r="O1721" s="65"/>
      <c r="P1721" s="65"/>
    </row>
    <row r="1722" spans="3:16" x14ac:dyDescent="0.25">
      <c r="C1722" s="65"/>
      <c r="D1722" s="65"/>
      <c r="E1722" s="65"/>
      <c r="F1722" s="65"/>
      <c r="G1722" s="65"/>
      <c r="H1722" s="65"/>
      <c r="I1722" s="65"/>
      <c r="J1722" s="65"/>
      <c r="K1722" s="65"/>
      <c r="L1722" s="65"/>
      <c r="M1722" s="65"/>
      <c r="N1722" s="65"/>
      <c r="O1722" s="65"/>
      <c r="P1722" s="65"/>
    </row>
    <row r="1723" spans="3:16" x14ac:dyDescent="0.25">
      <c r="C1723" s="65"/>
      <c r="D1723" s="65"/>
      <c r="E1723" s="65"/>
      <c r="F1723" s="65"/>
      <c r="G1723" s="65"/>
      <c r="H1723" s="65"/>
      <c r="I1723" s="65"/>
      <c r="J1723" s="65"/>
      <c r="K1723" s="65"/>
      <c r="L1723" s="65"/>
      <c r="M1723" s="65"/>
      <c r="N1723" s="65"/>
      <c r="O1723" s="65"/>
      <c r="P1723" s="65"/>
    </row>
    <row r="1724" spans="3:16" x14ac:dyDescent="0.25">
      <c r="C1724" s="65"/>
      <c r="D1724" s="65"/>
      <c r="E1724" s="65"/>
      <c r="F1724" s="65"/>
      <c r="G1724" s="65"/>
      <c r="H1724" s="65"/>
      <c r="I1724" s="65"/>
      <c r="J1724" s="65"/>
      <c r="K1724" s="65"/>
      <c r="L1724" s="65"/>
      <c r="M1724" s="65"/>
      <c r="N1724" s="65"/>
      <c r="O1724" s="65"/>
      <c r="P1724" s="65"/>
    </row>
    <row r="1725" spans="3:16" x14ac:dyDescent="0.25">
      <c r="C1725" s="65"/>
      <c r="D1725" s="65"/>
      <c r="E1725" s="65"/>
      <c r="F1725" s="65"/>
      <c r="G1725" s="65"/>
      <c r="H1725" s="65"/>
      <c r="I1725" s="65"/>
      <c r="J1725" s="65"/>
      <c r="K1725" s="65"/>
      <c r="L1725" s="65"/>
      <c r="M1725" s="65"/>
      <c r="N1725" s="65"/>
      <c r="O1725" s="65"/>
      <c r="P1725" s="65"/>
    </row>
    <row r="1726" spans="3:16" x14ac:dyDescent="0.25">
      <c r="C1726" s="65"/>
      <c r="D1726" s="65"/>
      <c r="E1726" s="65"/>
      <c r="F1726" s="65"/>
      <c r="G1726" s="65"/>
      <c r="H1726" s="65"/>
      <c r="I1726" s="65"/>
      <c r="J1726" s="65"/>
      <c r="K1726" s="65"/>
      <c r="L1726" s="65"/>
      <c r="M1726" s="65"/>
      <c r="N1726" s="65"/>
      <c r="O1726" s="65"/>
      <c r="P1726" s="65"/>
    </row>
    <row r="1727" spans="3:16" x14ac:dyDescent="0.25">
      <c r="C1727" s="65"/>
      <c r="D1727" s="65"/>
      <c r="E1727" s="65"/>
      <c r="F1727" s="65"/>
      <c r="G1727" s="65"/>
      <c r="H1727" s="65"/>
      <c r="I1727" s="65"/>
      <c r="J1727" s="65"/>
      <c r="K1727" s="65"/>
      <c r="L1727" s="65"/>
      <c r="M1727" s="65"/>
      <c r="N1727" s="65"/>
      <c r="O1727" s="65"/>
      <c r="P1727" s="65"/>
    </row>
    <row r="1728" spans="3:16" x14ac:dyDescent="0.25">
      <c r="C1728" s="65"/>
      <c r="D1728" s="65"/>
      <c r="E1728" s="65"/>
      <c r="F1728" s="65"/>
      <c r="G1728" s="65"/>
      <c r="H1728" s="65"/>
      <c r="I1728" s="65"/>
      <c r="J1728" s="65"/>
      <c r="K1728" s="65"/>
      <c r="L1728" s="65"/>
      <c r="M1728" s="65"/>
      <c r="N1728" s="65"/>
      <c r="O1728" s="65"/>
      <c r="P1728" s="65"/>
    </row>
    <row r="1729" spans="3:16" x14ac:dyDescent="0.25">
      <c r="C1729" s="65"/>
      <c r="D1729" s="65"/>
      <c r="E1729" s="65"/>
      <c r="F1729" s="65"/>
      <c r="G1729" s="65"/>
      <c r="H1729" s="65"/>
      <c r="I1729" s="65"/>
      <c r="J1729" s="65"/>
      <c r="K1729" s="65"/>
      <c r="L1729" s="65"/>
      <c r="M1729" s="65"/>
      <c r="N1729" s="65"/>
      <c r="O1729" s="65"/>
      <c r="P1729" s="65"/>
    </row>
    <row r="1730" spans="3:16" x14ac:dyDescent="0.25">
      <c r="C1730" s="65"/>
      <c r="D1730" s="65"/>
      <c r="E1730" s="65"/>
      <c r="F1730" s="65"/>
      <c r="G1730" s="65"/>
      <c r="H1730" s="65"/>
      <c r="I1730" s="65"/>
      <c r="J1730" s="65"/>
      <c r="K1730" s="65"/>
      <c r="L1730" s="65"/>
      <c r="M1730" s="65"/>
      <c r="N1730" s="65"/>
      <c r="O1730" s="65"/>
      <c r="P1730" s="65"/>
    </row>
    <row r="1731" spans="3:16" x14ac:dyDescent="0.25">
      <c r="C1731" s="65"/>
      <c r="D1731" s="65"/>
      <c r="E1731" s="65"/>
      <c r="F1731" s="65"/>
      <c r="G1731" s="65"/>
      <c r="H1731" s="65"/>
      <c r="I1731" s="65"/>
      <c r="J1731" s="65"/>
      <c r="K1731" s="65"/>
      <c r="L1731" s="65"/>
      <c r="M1731" s="65"/>
      <c r="N1731" s="65"/>
      <c r="O1731" s="65"/>
      <c r="P1731" s="65"/>
    </row>
    <row r="1732" spans="3:16" x14ac:dyDescent="0.25">
      <c r="C1732" s="65"/>
      <c r="D1732" s="65"/>
      <c r="E1732" s="65"/>
      <c r="F1732" s="65"/>
      <c r="G1732" s="65"/>
      <c r="H1732" s="65"/>
      <c r="I1732" s="65"/>
      <c r="J1732" s="65"/>
      <c r="K1732" s="65"/>
      <c r="L1732" s="65"/>
      <c r="M1732" s="65"/>
      <c r="N1732" s="65"/>
      <c r="O1732" s="65"/>
      <c r="P1732" s="65"/>
    </row>
    <row r="1733" spans="3:16" x14ac:dyDescent="0.25">
      <c r="C1733" s="65"/>
      <c r="D1733" s="65"/>
      <c r="E1733" s="65"/>
      <c r="F1733" s="65"/>
      <c r="G1733" s="65"/>
      <c r="H1733" s="65"/>
      <c r="I1733" s="65"/>
      <c r="J1733" s="65"/>
      <c r="K1733" s="65"/>
      <c r="L1733" s="65"/>
      <c r="M1733" s="65"/>
      <c r="N1733" s="65"/>
      <c r="O1733" s="65"/>
      <c r="P1733" s="65"/>
    </row>
    <row r="1734" spans="3:16" x14ac:dyDescent="0.25">
      <c r="C1734" s="65"/>
      <c r="D1734" s="65"/>
      <c r="E1734" s="65"/>
      <c r="F1734" s="65"/>
      <c r="G1734" s="65"/>
      <c r="H1734" s="65"/>
      <c r="I1734" s="65"/>
      <c r="J1734" s="65"/>
      <c r="K1734" s="65"/>
      <c r="L1734" s="65"/>
      <c r="M1734" s="65"/>
      <c r="N1734" s="65"/>
      <c r="O1734" s="65"/>
      <c r="P1734" s="65"/>
    </row>
    <row r="1735" spans="3:16" x14ac:dyDescent="0.25">
      <c r="C1735" s="65"/>
      <c r="D1735" s="65"/>
      <c r="E1735" s="65"/>
      <c r="F1735" s="65"/>
      <c r="G1735" s="65"/>
      <c r="H1735" s="65"/>
      <c r="I1735" s="65"/>
      <c r="J1735" s="65"/>
      <c r="K1735" s="65"/>
      <c r="L1735" s="65"/>
      <c r="M1735" s="65"/>
      <c r="N1735" s="65"/>
      <c r="O1735" s="65"/>
      <c r="P1735" s="65"/>
    </row>
    <row r="1736" spans="3:16" x14ac:dyDescent="0.25">
      <c r="C1736" s="65"/>
      <c r="D1736" s="65"/>
      <c r="E1736" s="65"/>
      <c r="F1736" s="65"/>
      <c r="G1736" s="65"/>
      <c r="H1736" s="65"/>
      <c r="I1736" s="65"/>
      <c r="J1736" s="65"/>
      <c r="K1736" s="65"/>
      <c r="L1736" s="65"/>
      <c r="M1736" s="65"/>
      <c r="N1736" s="65"/>
      <c r="O1736" s="65"/>
      <c r="P1736" s="65"/>
    </row>
    <row r="1737" spans="3:16" x14ac:dyDescent="0.25">
      <c r="C1737" s="65"/>
      <c r="D1737" s="65"/>
      <c r="E1737" s="65"/>
      <c r="F1737" s="65"/>
      <c r="G1737" s="65"/>
      <c r="H1737" s="65"/>
      <c r="I1737" s="65"/>
      <c r="J1737" s="65"/>
      <c r="K1737" s="65"/>
      <c r="L1737" s="65"/>
      <c r="M1737" s="65"/>
      <c r="N1737" s="65"/>
      <c r="O1737" s="65"/>
      <c r="P1737" s="65"/>
    </row>
    <row r="1738" spans="3:16" x14ac:dyDescent="0.25">
      <c r="C1738" s="65"/>
      <c r="D1738" s="65"/>
      <c r="E1738" s="65"/>
      <c r="F1738" s="65"/>
      <c r="G1738" s="65"/>
      <c r="H1738" s="65"/>
      <c r="I1738" s="65"/>
      <c r="J1738" s="65"/>
      <c r="K1738" s="65"/>
      <c r="L1738" s="65"/>
      <c r="M1738" s="65"/>
      <c r="N1738" s="65"/>
      <c r="O1738" s="65"/>
      <c r="P1738" s="65"/>
    </row>
    <row r="1739" spans="3:16" x14ac:dyDescent="0.25">
      <c r="C1739" s="65"/>
      <c r="D1739" s="65"/>
      <c r="E1739" s="65"/>
      <c r="F1739" s="65"/>
      <c r="G1739" s="65"/>
      <c r="H1739" s="65"/>
      <c r="I1739" s="65"/>
      <c r="J1739" s="65"/>
      <c r="K1739" s="65"/>
      <c r="L1739" s="65"/>
      <c r="M1739" s="65"/>
      <c r="N1739" s="65"/>
      <c r="O1739" s="65"/>
      <c r="P1739" s="65"/>
    </row>
    <row r="1740" spans="3:16" x14ac:dyDescent="0.25">
      <c r="C1740" s="65"/>
      <c r="D1740" s="65"/>
      <c r="E1740" s="65"/>
      <c r="F1740" s="65"/>
      <c r="G1740" s="65"/>
      <c r="H1740" s="65"/>
      <c r="I1740" s="65"/>
      <c r="J1740" s="65"/>
      <c r="K1740" s="65"/>
      <c r="L1740" s="65"/>
      <c r="M1740" s="65"/>
      <c r="N1740" s="65"/>
      <c r="O1740" s="65"/>
      <c r="P1740" s="65"/>
    </row>
    <row r="1741" spans="3:16" x14ac:dyDescent="0.25">
      <c r="C1741" s="65"/>
      <c r="D1741" s="65"/>
      <c r="E1741" s="65"/>
      <c r="F1741" s="65"/>
      <c r="G1741" s="65"/>
      <c r="H1741" s="65"/>
      <c r="I1741" s="65"/>
      <c r="J1741" s="65"/>
      <c r="K1741" s="65"/>
      <c r="L1741" s="65"/>
      <c r="M1741" s="65"/>
      <c r="N1741" s="65"/>
      <c r="O1741" s="65"/>
      <c r="P1741" s="65"/>
    </row>
    <row r="1742" spans="3:16" x14ac:dyDescent="0.25">
      <c r="C1742" s="65"/>
      <c r="D1742" s="65"/>
      <c r="E1742" s="65"/>
      <c r="F1742" s="65"/>
      <c r="G1742" s="65"/>
      <c r="H1742" s="65"/>
      <c r="I1742" s="65"/>
      <c r="J1742" s="65"/>
      <c r="K1742" s="65"/>
      <c r="L1742" s="65"/>
      <c r="M1742" s="65"/>
      <c r="N1742" s="65"/>
      <c r="O1742" s="65"/>
      <c r="P1742" s="65"/>
    </row>
    <row r="1743" spans="3:16" x14ac:dyDescent="0.25">
      <c r="C1743" s="65"/>
      <c r="D1743" s="65"/>
      <c r="E1743" s="65"/>
      <c r="F1743" s="65"/>
      <c r="G1743" s="65"/>
      <c r="H1743" s="65"/>
      <c r="I1743" s="65"/>
      <c r="J1743" s="65"/>
      <c r="K1743" s="65"/>
      <c r="L1743" s="65"/>
      <c r="M1743" s="65"/>
      <c r="N1743" s="65"/>
      <c r="O1743" s="65"/>
      <c r="P1743" s="65"/>
    </row>
    <row r="1744" spans="3:16" x14ac:dyDescent="0.25">
      <c r="C1744" s="65"/>
      <c r="D1744" s="65"/>
      <c r="E1744" s="65"/>
      <c r="F1744" s="65"/>
      <c r="G1744" s="65"/>
      <c r="H1744" s="65"/>
      <c r="I1744" s="65"/>
      <c r="J1744" s="65"/>
      <c r="K1744" s="65"/>
      <c r="L1744" s="65"/>
      <c r="M1744" s="65"/>
      <c r="N1744" s="65"/>
      <c r="O1744" s="65"/>
      <c r="P1744" s="65"/>
    </row>
    <row r="1745" spans="3:16" x14ac:dyDescent="0.25">
      <c r="C1745" s="65"/>
      <c r="D1745" s="65"/>
      <c r="E1745" s="65"/>
      <c r="F1745" s="65"/>
      <c r="G1745" s="65"/>
      <c r="H1745" s="65"/>
      <c r="I1745" s="65"/>
      <c r="J1745" s="65"/>
      <c r="K1745" s="65"/>
      <c r="L1745" s="65"/>
      <c r="M1745" s="65"/>
      <c r="N1745" s="65"/>
      <c r="O1745" s="65"/>
      <c r="P1745" s="65"/>
    </row>
    <row r="1746" spans="3:16" x14ac:dyDescent="0.25">
      <c r="C1746" s="65"/>
      <c r="D1746" s="65"/>
      <c r="E1746" s="65"/>
      <c r="F1746" s="65"/>
      <c r="G1746" s="65"/>
      <c r="H1746" s="65"/>
      <c r="I1746" s="65"/>
      <c r="J1746" s="65"/>
      <c r="K1746" s="65"/>
      <c r="L1746" s="65"/>
      <c r="M1746" s="65"/>
      <c r="N1746" s="65"/>
      <c r="O1746" s="65"/>
      <c r="P1746" s="65"/>
    </row>
    <row r="1747" spans="3:16" x14ac:dyDescent="0.25">
      <c r="C1747" s="65"/>
      <c r="D1747" s="65"/>
      <c r="E1747" s="65"/>
      <c r="F1747" s="65"/>
      <c r="G1747" s="65"/>
      <c r="H1747" s="65"/>
      <c r="I1747" s="65"/>
      <c r="J1747" s="65"/>
      <c r="K1747" s="65"/>
      <c r="L1747" s="65"/>
      <c r="M1747" s="65"/>
      <c r="N1747" s="65"/>
      <c r="O1747" s="65"/>
      <c r="P1747" s="65"/>
    </row>
    <row r="1748" spans="3:16" x14ac:dyDescent="0.25">
      <c r="C1748" s="65"/>
      <c r="D1748" s="65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  <c r="O1748" s="65"/>
      <c r="P1748" s="65"/>
    </row>
    <row r="1749" spans="3:16" x14ac:dyDescent="0.25">
      <c r="C1749" s="65"/>
      <c r="D1749" s="65"/>
      <c r="E1749" s="65"/>
      <c r="F1749" s="65"/>
      <c r="G1749" s="65"/>
      <c r="H1749" s="65"/>
      <c r="I1749" s="65"/>
      <c r="J1749" s="65"/>
      <c r="K1749" s="65"/>
      <c r="L1749" s="65"/>
      <c r="M1749" s="65"/>
      <c r="N1749" s="65"/>
      <c r="O1749" s="65"/>
      <c r="P1749" s="65"/>
    </row>
    <row r="1750" spans="3:16" x14ac:dyDescent="0.25">
      <c r="C1750" s="65"/>
      <c r="D1750" s="65"/>
      <c r="E1750" s="65"/>
      <c r="F1750" s="65"/>
      <c r="G1750" s="65"/>
      <c r="H1750" s="65"/>
      <c r="I1750" s="65"/>
      <c r="J1750" s="65"/>
      <c r="K1750" s="65"/>
      <c r="L1750" s="65"/>
      <c r="M1750" s="65"/>
      <c r="N1750" s="65"/>
      <c r="O1750" s="65"/>
      <c r="P1750" s="65"/>
    </row>
    <row r="1751" spans="3:16" x14ac:dyDescent="0.25">
      <c r="C1751" s="65"/>
      <c r="D1751" s="65"/>
      <c r="E1751" s="65"/>
      <c r="F1751" s="65"/>
      <c r="G1751" s="65"/>
      <c r="H1751" s="65"/>
      <c r="I1751" s="65"/>
      <c r="J1751" s="65"/>
      <c r="K1751" s="65"/>
      <c r="L1751" s="65"/>
      <c r="M1751" s="65"/>
      <c r="N1751" s="65"/>
      <c r="O1751" s="65"/>
      <c r="P1751" s="65"/>
    </row>
    <row r="1752" spans="3:16" x14ac:dyDescent="0.25">
      <c r="C1752" s="65"/>
      <c r="D1752" s="65"/>
      <c r="E1752" s="65"/>
      <c r="F1752" s="65"/>
      <c r="G1752" s="65"/>
      <c r="H1752" s="65"/>
      <c r="I1752" s="65"/>
      <c r="J1752" s="65"/>
      <c r="K1752" s="65"/>
      <c r="L1752" s="65"/>
      <c r="M1752" s="65"/>
      <c r="N1752" s="65"/>
      <c r="O1752" s="65"/>
      <c r="P1752" s="65"/>
    </row>
    <row r="1753" spans="3:16" x14ac:dyDescent="0.25">
      <c r="C1753" s="65"/>
      <c r="D1753" s="65"/>
      <c r="E1753" s="65"/>
      <c r="F1753" s="65"/>
      <c r="G1753" s="65"/>
      <c r="H1753" s="65"/>
      <c r="I1753" s="65"/>
      <c r="J1753" s="65"/>
      <c r="K1753" s="65"/>
      <c r="L1753" s="65"/>
      <c r="M1753" s="65"/>
      <c r="N1753" s="65"/>
      <c r="O1753" s="65"/>
      <c r="P1753" s="65"/>
    </row>
    <row r="1754" spans="3:16" x14ac:dyDescent="0.25">
      <c r="C1754" s="65"/>
      <c r="D1754" s="65"/>
      <c r="E1754" s="65"/>
      <c r="F1754" s="65"/>
      <c r="G1754" s="65"/>
      <c r="H1754" s="65"/>
      <c r="I1754" s="65"/>
      <c r="J1754" s="65"/>
      <c r="K1754" s="65"/>
      <c r="L1754" s="65"/>
      <c r="M1754" s="65"/>
      <c r="N1754" s="65"/>
      <c r="O1754" s="65"/>
      <c r="P1754" s="65"/>
    </row>
    <row r="1755" spans="3:16" x14ac:dyDescent="0.25">
      <c r="C1755" s="65"/>
      <c r="D1755" s="65"/>
      <c r="E1755" s="65"/>
      <c r="F1755" s="65"/>
      <c r="G1755" s="65"/>
      <c r="H1755" s="65"/>
      <c r="I1755" s="65"/>
      <c r="J1755" s="65"/>
      <c r="K1755" s="65"/>
      <c r="L1755" s="65"/>
      <c r="M1755" s="65"/>
      <c r="N1755" s="65"/>
      <c r="O1755" s="65"/>
      <c r="P1755" s="65"/>
    </row>
    <row r="1756" spans="3:16" x14ac:dyDescent="0.25">
      <c r="C1756" s="65"/>
      <c r="D1756" s="65"/>
      <c r="E1756" s="65"/>
      <c r="F1756" s="65"/>
      <c r="G1756" s="65"/>
      <c r="H1756" s="65"/>
      <c r="I1756" s="65"/>
      <c r="J1756" s="65"/>
      <c r="K1756" s="65"/>
      <c r="L1756" s="65"/>
      <c r="M1756" s="65"/>
      <c r="N1756" s="65"/>
      <c r="O1756" s="65"/>
      <c r="P1756" s="65"/>
    </row>
    <row r="1757" spans="3:16" x14ac:dyDescent="0.25">
      <c r="C1757" s="65"/>
      <c r="D1757" s="65"/>
      <c r="E1757" s="65"/>
      <c r="F1757" s="65"/>
      <c r="G1757" s="65"/>
      <c r="H1757" s="65"/>
      <c r="I1757" s="65"/>
      <c r="J1757" s="65"/>
      <c r="K1757" s="65"/>
      <c r="L1757" s="65"/>
      <c r="M1757" s="65"/>
      <c r="N1757" s="65"/>
      <c r="O1757" s="65"/>
      <c r="P1757" s="65"/>
    </row>
    <row r="1758" spans="3:16" x14ac:dyDescent="0.25">
      <c r="C1758" s="65"/>
      <c r="D1758" s="65"/>
      <c r="E1758" s="65"/>
      <c r="F1758" s="65"/>
      <c r="G1758" s="65"/>
      <c r="H1758" s="65"/>
      <c r="I1758" s="65"/>
      <c r="J1758" s="65"/>
      <c r="K1758" s="65"/>
      <c r="L1758" s="65"/>
      <c r="M1758" s="65"/>
      <c r="N1758" s="65"/>
      <c r="O1758" s="65"/>
      <c r="P1758" s="65"/>
    </row>
    <row r="1759" spans="3:16" x14ac:dyDescent="0.25">
      <c r="C1759" s="65"/>
      <c r="D1759" s="65"/>
      <c r="E1759" s="65"/>
      <c r="F1759" s="65"/>
      <c r="G1759" s="65"/>
      <c r="H1759" s="65"/>
      <c r="I1759" s="65"/>
      <c r="J1759" s="65"/>
      <c r="K1759" s="65"/>
      <c r="L1759" s="65"/>
      <c r="M1759" s="65"/>
      <c r="N1759" s="65"/>
      <c r="O1759" s="65"/>
      <c r="P1759" s="65"/>
    </row>
    <row r="1760" spans="3:16" x14ac:dyDescent="0.25">
      <c r="C1760" s="65"/>
      <c r="D1760" s="65"/>
      <c r="E1760" s="65"/>
      <c r="F1760" s="65"/>
      <c r="G1760" s="65"/>
      <c r="H1760" s="65"/>
      <c r="I1760" s="65"/>
      <c r="J1760" s="65"/>
      <c r="K1760" s="65"/>
      <c r="L1760" s="65"/>
      <c r="M1760" s="65"/>
      <c r="N1760" s="65"/>
      <c r="O1760" s="65"/>
      <c r="P1760" s="65"/>
    </row>
    <row r="1761" spans="3:16" x14ac:dyDescent="0.25">
      <c r="C1761" s="65"/>
      <c r="D1761" s="65"/>
      <c r="E1761" s="65"/>
      <c r="F1761" s="65"/>
      <c r="G1761" s="65"/>
      <c r="H1761" s="65"/>
      <c r="I1761" s="65"/>
      <c r="J1761" s="65"/>
      <c r="K1761" s="65"/>
      <c r="L1761" s="65"/>
      <c r="M1761" s="65"/>
      <c r="N1761" s="65"/>
      <c r="O1761" s="65"/>
      <c r="P1761" s="65"/>
    </row>
    <row r="1762" spans="3:16" x14ac:dyDescent="0.25">
      <c r="C1762" s="65"/>
      <c r="D1762" s="65"/>
      <c r="E1762" s="65"/>
      <c r="F1762" s="65"/>
      <c r="G1762" s="65"/>
      <c r="H1762" s="65"/>
      <c r="I1762" s="65"/>
      <c r="J1762" s="65"/>
      <c r="K1762" s="65"/>
      <c r="L1762" s="65"/>
      <c r="M1762" s="65"/>
      <c r="N1762" s="65"/>
      <c r="O1762" s="65"/>
      <c r="P1762" s="65"/>
    </row>
    <row r="1763" spans="3:16" x14ac:dyDescent="0.25">
      <c r="C1763" s="65"/>
      <c r="D1763" s="65"/>
      <c r="E1763" s="65"/>
      <c r="F1763" s="65"/>
      <c r="G1763" s="65"/>
      <c r="H1763" s="65"/>
      <c r="I1763" s="65"/>
      <c r="J1763" s="65"/>
      <c r="K1763" s="65"/>
      <c r="L1763" s="65"/>
      <c r="M1763" s="65"/>
      <c r="N1763" s="65"/>
      <c r="O1763" s="65"/>
      <c r="P1763" s="65"/>
    </row>
    <row r="1764" spans="3:16" x14ac:dyDescent="0.25">
      <c r="C1764" s="65"/>
      <c r="D1764" s="65"/>
      <c r="E1764" s="65"/>
      <c r="F1764" s="65"/>
      <c r="G1764" s="65"/>
      <c r="H1764" s="65"/>
      <c r="I1764" s="65"/>
      <c r="J1764" s="65"/>
      <c r="K1764" s="65"/>
      <c r="L1764" s="65"/>
      <c r="M1764" s="65"/>
      <c r="N1764" s="65"/>
      <c r="O1764" s="65"/>
      <c r="P1764" s="65"/>
    </row>
    <row r="1765" spans="3:16" x14ac:dyDescent="0.25">
      <c r="C1765" s="65"/>
      <c r="D1765" s="65"/>
      <c r="E1765" s="65"/>
      <c r="F1765" s="65"/>
      <c r="G1765" s="65"/>
      <c r="H1765" s="65"/>
      <c r="I1765" s="65"/>
      <c r="J1765" s="65"/>
      <c r="K1765" s="65"/>
      <c r="L1765" s="65"/>
      <c r="M1765" s="65"/>
      <c r="N1765" s="65"/>
      <c r="O1765" s="65"/>
      <c r="P1765" s="65"/>
    </row>
    <row r="1766" spans="3:16" x14ac:dyDescent="0.25">
      <c r="C1766" s="65"/>
      <c r="D1766" s="65"/>
      <c r="E1766" s="65"/>
      <c r="F1766" s="65"/>
      <c r="G1766" s="65"/>
      <c r="H1766" s="65"/>
      <c r="I1766" s="65"/>
      <c r="J1766" s="65"/>
      <c r="K1766" s="65"/>
      <c r="L1766" s="65"/>
      <c r="M1766" s="65"/>
      <c r="N1766" s="65"/>
      <c r="O1766" s="65"/>
      <c r="P1766" s="65"/>
    </row>
    <row r="1767" spans="3:16" x14ac:dyDescent="0.25">
      <c r="C1767" s="65"/>
      <c r="D1767" s="65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</row>
    <row r="1768" spans="3:16" x14ac:dyDescent="0.25">
      <c r="C1768" s="65"/>
      <c r="D1768" s="65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</row>
    <row r="1769" spans="3:16" x14ac:dyDescent="0.25">
      <c r="C1769" s="65"/>
      <c r="D1769" s="65"/>
      <c r="E1769" s="65"/>
      <c r="F1769" s="65"/>
      <c r="G1769" s="65"/>
      <c r="H1769" s="65"/>
      <c r="I1769" s="65"/>
      <c r="J1769" s="65"/>
      <c r="K1769" s="65"/>
      <c r="L1769" s="65"/>
      <c r="M1769" s="65"/>
      <c r="N1769" s="65"/>
      <c r="O1769" s="65"/>
      <c r="P1769" s="65"/>
    </row>
    <row r="1770" spans="3:16" x14ac:dyDescent="0.25">
      <c r="C1770" s="65"/>
      <c r="D1770" s="65"/>
      <c r="E1770" s="65"/>
      <c r="F1770" s="65"/>
      <c r="G1770" s="65"/>
      <c r="H1770" s="65"/>
      <c r="I1770" s="65"/>
      <c r="J1770" s="65"/>
      <c r="K1770" s="65"/>
      <c r="L1770" s="65"/>
      <c r="M1770" s="65"/>
      <c r="N1770" s="65"/>
      <c r="O1770" s="65"/>
      <c r="P1770" s="65"/>
    </row>
    <row r="1771" spans="3:16" x14ac:dyDescent="0.25">
      <c r="C1771" s="65"/>
      <c r="D1771" s="65"/>
      <c r="E1771" s="65"/>
      <c r="F1771" s="65"/>
      <c r="G1771" s="65"/>
      <c r="H1771" s="65"/>
      <c r="I1771" s="65"/>
      <c r="J1771" s="65"/>
      <c r="K1771" s="65"/>
      <c r="L1771" s="65"/>
      <c r="M1771" s="65"/>
      <c r="N1771" s="65"/>
      <c r="O1771" s="65"/>
      <c r="P1771" s="65"/>
    </row>
    <row r="1772" spans="3:16" x14ac:dyDescent="0.25">
      <c r="C1772" s="65"/>
      <c r="D1772" s="65"/>
      <c r="E1772" s="65"/>
      <c r="F1772" s="65"/>
      <c r="G1772" s="65"/>
      <c r="H1772" s="65"/>
      <c r="I1772" s="65"/>
      <c r="J1772" s="65"/>
      <c r="K1772" s="65"/>
      <c r="L1772" s="65"/>
      <c r="M1772" s="65"/>
      <c r="N1772" s="65"/>
      <c r="O1772" s="65"/>
      <c r="P1772" s="65"/>
    </row>
    <row r="1773" spans="3:16" x14ac:dyDescent="0.25">
      <c r="C1773" s="65"/>
      <c r="D1773" s="65"/>
      <c r="E1773" s="65"/>
      <c r="F1773" s="65"/>
      <c r="G1773" s="65"/>
      <c r="H1773" s="65"/>
      <c r="I1773" s="65"/>
      <c r="J1773" s="65"/>
      <c r="K1773" s="65"/>
      <c r="L1773" s="65"/>
      <c r="M1773" s="65"/>
      <c r="N1773" s="65"/>
      <c r="O1773" s="65"/>
      <c r="P1773" s="65"/>
    </row>
    <row r="1774" spans="3:16" x14ac:dyDescent="0.25">
      <c r="C1774" s="65"/>
      <c r="D1774" s="65"/>
      <c r="E1774" s="65"/>
      <c r="F1774" s="65"/>
      <c r="G1774" s="65"/>
      <c r="H1774" s="65"/>
      <c r="I1774" s="65"/>
      <c r="J1774" s="65"/>
      <c r="K1774" s="65"/>
      <c r="L1774" s="65"/>
      <c r="M1774" s="65"/>
      <c r="N1774" s="65"/>
      <c r="O1774" s="65"/>
      <c r="P1774" s="65"/>
    </row>
    <row r="1775" spans="3:16" x14ac:dyDescent="0.25">
      <c r="C1775" s="65"/>
      <c r="D1775" s="65"/>
      <c r="E1775" s="65"/>
      <c r="F1775" s="65"/>
      <c r="G1775" s="65"/>
      <c r="H1775" s="65"/>
      <c r="I1775" s="65"/>
      <c r="J1775" s="65"/>
      <c r="K1775" s="65"/>
      <c r="L1775" s="65"/>
      <c r="M1775" s="65"/>
      <c r="N1775" s="65"/>
      <c r="O1775" s="65"/>
      <c r="P1775" s="65"/>
    </row>
    <row r="1776" spans="3:16" x14ac:dyDescent="0.25">
      <c r="C1776" s="65"/>
      <c r="D1776" s="65"/>
      <c r="E1776" s="65"/>
      <c r="F1776" s="65"/>
      <c r="G1776" s="65"/>
      <c r="H1776" s="65"/>
      <c r="I1776" s="65"/>
      <c r="J1776" s="65"/>
      <c r="K1776" s="65"/>
      <c r="L1776" s="65"/>
      <c r="M1776" s="65"/>
      <c r="N1776" s="65"/>
      <c r="O1776" s="65"/>
      <c r="P1776" s="65"/>
    </row>
    <row r="1777" spans="3:16" x14ac:dyDescent="0.25">
      <c r="C1777" s="65"/>
      <c r="D1777" s="65"/>
      <c r="E1777" s="65"/>
      <c r="F1777" s="65"/>
      <c r="G1777" s="65"/>
      <c r="H1777" s="65"/>
      <c r="I1777" s="65"/>
      <c r="J1777" s="65"/>
      <c r="K1777" s="65"/>
      <c r="L1777" s="65"/>
      <c r="M1777" s="65"/>
      <c r="N1777" s="65"/>
      <c r="O1777" s="65"/>
      <c r="P1777" s="65"/>
    </row>
    <row r="1778" spans="3:16" x14ac:dyDescent="0.25">
      <c r="C1778" s="65"/>
      <c r="D1778" s="65"/>
      <c r="E1778" s="65"/>
      <c r="F1778" s="65"/>
      <c r="G1778" s="65"/>
      <c r="H1778" s="65"/>
      <c r="I1778" s="65"/>
      <c r="J1778" s="65"/>
      <c r="K1778" s="65"/>
      <c r="L1778" s="65"/>
      <c r="M1778" s="65"/>
      <c r="N1778" s="65"/>
      <c r="O1778" s="65"/>
      <c r="P1778" s="65"/>
    </row>
    <row r="1779" spans="3:16" x14ac:dyDescent="0.25">
      <c r="C1779" s="65"/>
      <c r="D1779" s="65"/>
      <c r="E1779" s="65"/>
      <c r="F1779" s="65"/>
      <c r="G1779" s="65"/>
      <c r="H1779" s="65"/>
      <c r="I1779" s="65"/>
      <c r="J1779" s="65"/>
      <c r="K1779" s="65"/>
      <c r="L1779" s="65"/>
      <c r="M1779" s="65"/>
      <c r="N1779" s="65"/>
      <c r="O1779" s="65"/>
      <c r="P1779" s="65"/>
    </row>
    <row r="1780" spans="3:16" x14ac:dyDescent="0.25">
      <c r="C1780" s="65"/>
      <c r="D1780" s="65"/>
      <c r="E1780" s="65"/>
      <c r="F1780" s="65"/>
      <c r="G1780" s="65"/>
      <c r="H1780" s="65"/>
      <c r="I1780" s="65"/>
      <c r="J1780" s="65"/>
      <c r="K1780" s="65"/>
      <c r="L1780" s="65"/>
      <c r="M1780" s="65"/>
      <c r="N1780" s="65"/>
      <c r="O1780" s="65"/>
      <c r="P1780" s="65"/>
    </row>
    <row r="1781" spans="3:16" x14ac:dyDescent="0.25">
      <c r="C1781" s="65"/>
      <c r="D1781" s="65"/>
      <c r="E1781" s="65"/>
      <c r="F1781" s="65"/>
      <c r="G1781" s="65"/>
      <c r="H1781" s="65"/>
      <c r="I1781" s="65"/>
      <c r="J1781" s="65"/>
      <c r="K1781" s="65"/>
      <c r="L1781" s="65"/>
      <c r="M1781" s="65"/>
      <c r="N1781" s="65"/>
      <c r="O1781" s="65"/>
      <c r="P1781" s="65"/>
    </row>
    <row r="1782" spans="3:16" x14ac:dyDescent="0.25">
      <c r="C1782" s="65"/>
      <c r="D1782" s="65"/>
      <c r="E1782" s="65"/>
      <c r="F1782" s="65"/>
      <c r="G1782" s="65"/>
      <c r="H1782" s="65"/>
      <c r="I1782" s="65"/>
      <c r="J1782" s="65"/>
      <c r="K1782" s="65"/>
      <c r="L1782" s="65"/>
      <c r="M1782" s="65"/>
      <c r="N1782" s="65"/>
      <c r="O1782" s="65"/>
      <c r="P1782" s="65"/>
    </row>
    <row r="1783" spans="3:16" x14ac:dyDescent="0.25">
      <c r="C1783" s="65"/>
      <c r="D1783" s="65"/>
      <c r="E1783" s="65"/>
      <c r="F1783" s="65"/>
      <c r="G1783" s="65"/>
      <c r="H1783" s="65"/>
      <c r="I1783" s="65"/>
      <c r="J1783" s="65"/>
      <c r="K1783" s="65"/>
      <c r="L1783" s="65"/>
      <c r="M1783" s="65"/>
      <c r="N1783" s="65"/>
      <c r="O1783" s="65"/>
      <c r="P1783" s="65"/>
    </row>
    <row r="1784" spans="3:16" x14ac:dyDescent="0.25">
      <c r="C1784" s="65"/>
      <c r="D1784" s="65"/>
      <c r="E1784" s="65"/>
      <c r="F1784" s="65"/>
      <c r="G1784" s="65"/>
      <c r="H1784" s="65"/>
      <c r="I1784" s="65"/>
      <c r="J1784" s="65"/>
      <c r="K1784" s="65"/>
      <c r="L1784" s="65"/>
      <c r="M1784" s="65"/>
      <c r="N1784" s="65"/>
      <c r="O1784" s="65"/>
      <c r="P1784" s="65"/>
    </row>
    <row r="1785" spans="3:16" x14ac:dyDescent="0.25">
      <c r="C1785" s="65"/>
      <c r="D1785" s="65"/>
      <c r="E1785" s="65"/>
      <c r="F1785" s="65"/>
      <c r="G1785" s="65"/>
      <c r="H1785" s="65"/>
      <c r="I1785" s="65"/>
      <c r="J1785" s="65"/>
      <c r="K1785" s="65"/>
      <c r="L1785" s="65"/>
      <c r="M1785" s="65"/>
      <c r="N1785" s="65"/>
      <c r="O1785" s="65"/>
      <c r="P1785" s="65"/>
    </row>
    <row r="1786" spans="3:16" x14ac:dyDescent="0.25">
      <c r="C1786" s="65"/>
      <c r="D1786" s="65"/>
      <c r="E1786" s="65"/>
      <c r="F1786" s="65"/>
      <c r="G1786" s="65"/>
      <c r="H1786" s="65"/>
      <c r="I1786" s="65"/>
      <c r="J1786" s="65"/>
      <c r="K1786" s="65"/>
      <c r="L1786" s="65"/>
      <c r="M1786" s="65"/>
      <c r="N1786" s="65"/>
      <c r="O1786" s="65"/>
      <c r="P1786" s="65"/>
    </row>
    <row r="1787" spans="3:16" x14ac:dyDescent="0.25">
      <c r="C1787" s="65"/>
      <c r="D1787" s="65"/>
      <c r="E1787" s="65"/>
      <c r="F1787" s="65"/>
      <c r="G1787" s="65"/>
      <c r="H1787" s="65"/>
      <c r="I1787" s="65"/>
      <c r="J1787" s="65"/>
      <c r="K1787" s="65"/>
      <c r="L1787" s="65"/>
      <c r="M1787" s="65"/>
      <c r="N1787" s="65"/>
      <c r="O1787" s="65"/>
      <c r="P1787" s="65"/>
    </row>
    <row r="1788" spans="3:16" x14ac:dyDescent="0.25">
      <c r="C1788" s="65"/>
      <c r="D1788" s="65"/>
      <c r="E1788" s="65"/>
      <c r="F1788" s="65"/>
      <c r="G1788" s="65"/>
      <c r="H1788" s="65"/>
      <c r="I1788" s="65"/>
      <c r="J1788" s="65"/>
      <c r="K1788" s="65"/>
      <c r="L1788" s="65"/>
      <c r="M1788" s="65"/>
      <c r="N1788" s="65"/>
      <c r="O1788" s="65"/>
      <c r="P1788" s="65"/>
    </row>
    <row r="1789" spans="3:16" x14ac:dyDescent="0.25">
      <c r="C1789" s="65"/>
      <c r="D1789" s="65"/>
      <c r="E1789" s="65"/>
      <c r="F1789" s="65"/>
      <c r="G1789" s="65"/>
      <c r="H1789" s="65"/>
      <c r="I1789" s="65"/>
      <c r="J1789" s="65"/>
      <c r="K1789" s="65"/>
      <c r="L1789" s="65"/>
      <c r="M1789" s="65"/>
      <c r="N1789" s="65"/>
      <c r="O1789" s="65"/>
      <c r="P1789" s="65"/>
    </row>
    <row r="1790" spans="3:16" x14ac:dyDescent="0.25">
      <c r="C1790" s="65"/>
      <c r="D1790" s="65"/>
      <c r="E1790" s="65"/>
      <c r="F1790" s="65"/>
      <c r="G1790" s="65"/>
      <c r="H1790" s="65"/>
      <c r="I1790" s="65"/>
      <c r="J1790" s="65"/>
      <c r="K1790" s="65"/>
      <c r="L1790" s="65"/>
      <c r="M1790" s="65"/>
      <c r="N1790" s="65"/>
      <c r="O1790" s="65"/>
      <c r="P1790" s="65"/>
    </row>
    <row r="1791" spans="3:16" x14ac:dyDescent="0.25">
      <c r="C1791" s="65"/>
      <c r="D1791" s="65"/>
      <c r="E1791" s="65"/>
      <c r="F1791" s="65"/>
      <c r="G1791" s="65"/>
      <c r="H1791" s="65"/>
      <c r="I1791" s="65"/>
      <c r="J1791" s="65"/>
      <c r="K1791" s="65"/>
      <c r="L1791" s="65"/>
      <c r="M1791" s="65"/>
      <c r="N1791" s="65"/>
      <c r="O1791" s="65"/>
      <c r="P1791" s="65"/>
    </row>
    <row r="1792" spans="3:16" x14ac:dyDescent="0.25">
      <c r="C1792" s="65"/>
      <c r="D1792" s="65"/>
      <c r="E1792" s="65"/>
      <c r="F1792" s="65"/>
      <c r="G1792" s="65"/>
      <c r="H1792" s="65"/>
      <c r="I1792" s="65"/>
      <c r="J1792" s="65"/>
      <c r="K1792" s="65"/>
      <c r="L1792" s="65"/>
      <c r="M1792" s="65"/>
      <c r="N1792" s="65"/>
      <c r="O1792" s="65"/>
      <c r="P1792" s="65"/>
    </row>
    <row r="1793" spans="3:16" x14ac:dyDescent="0.25">
      <c r="C1793" s="65"/>
      <c r="D1793" s="65"/>
      <c r="E1793" s="65"/>
      <c r="F1793" s="65"/>
      <c r="G1793" s="65"/>
      <c r="H1793" s="65"/>
      <c r="I1793" s="65"/>
      <c r="J1793" s="65"/>
      <c r="K1793" s="65"/>
      <c r="L1793" s="65"/>
      <c r="M1793" s="65"/>
      <c r="N1793" s="65"/>
      <c r="O1793" s="65"/>
      <c r="P1793" s="65"/>
    </row>
    <row r="1794" spans="3:16" x14ac:dyDescent="0.25">
      <c r="C1794" s="65"/>
      <c r="D1794" s="65"/>
      <c r="E1794" s="65"/>
      <c r="F1794" s="65"/>
      <c r="G1794" s="65"/>
      <c r="H1794" s="65"/>
      <c r="I1794" s="65"/>
      <c r="J1794" s="65"/>
      <c r="K1794" s="65"/>
      <c r="L1794" s="65"/>
      <c r="M1794" s="65"/>
      <c r="N1794" s="65"/>
      <c r="O1794" s="65"/>
      <c r="P1794" s="65"/>
    </row>
    <row r="1795" spans="3:16" x14ac:dyDescent="0.25">
      <c r="C1795" s="65"/>
      <c r="D1795" s="65"/>
      <c r="E1795" s="65"/>
      <c r="F1795" s="65"/>
      <c r="G1795" s="65"/>
      <c r="H1795" s="65"/>
      <c r="I1795" s="65"/>
      <c r="J1795" s="65"/>
      <c r="K1795" s="65"/>
      <c r="L1795" s="65"/>
      <c r="M1795" s="65"/>
      <c r="N1795" s="65"/>
      <c r="O1795" s="65"/>
      <c r="P1795" s="65"/>
    </row>
    <row r="1796" spans="3:16" x14ac:dyDescent="0.25">
      <c r="C1796" s="65"/>
      <c r="D1796" s="65"/>
      <c r="E1796" s="65"/>
      <c r="F1796" s="65"/>
      <c r="G1796" s="65"/>
      <c r="H1796" s="65"/>
      <c r="I1796" s="65"/>
      <c r="J1796" s="65"/>
      <c r="K1796" s="65"/>
      <c r="L1796" s="65"/>
      <c r="M1796" s="65"/>
      <c r="N1796" s="65"/>
      <c r="O1796" s="65"/>
      <c r="P1796" s="65"/>
    </row>
    <row r="1797" spans="3:16" x14ac:dyDescent="0.25">
      <c r="C1797" s="65"/>
      <c r="D1797" s="65"/>
      <c r="E1797" s="65"/>
      <c r="F1797" s="65"/>
      <c r="G1797" s="65"/>
      <c r="H1797" s="65"/>
      <c r="I1797" s="65"/>
      <c r="J1797" s="65"/>
      <c r="K1797" s="65"/>
      <c r="L1797" s="65"/>
      <c r="M1797" s="65"/>
      <c r="N1797" s="65"/>
      <c r="O1797" s="65"/>
      <c r="P1797" s="65"/>
    </row>
    <row r="1798" spans="3:16" x14ac:dyDescent="0.25">
      <c r="C1798" s="65"/>
      <c r="D1798" s="65"/>
      <c r="E1798" s="65"/>
      <c r="F1798" s="65"/>
      <c r="G1798" s="65"/>
      <c r="H1798" s="65"/>
      <c r="I1798" s="65"/>
      <c r="J1798" s="65"/>
      <c r="K1798" s="65"/>
      <c r="L1798" s="65"/>
      <c r="M1798" s="65"/>
      <c r="N1798" s="65"/>
      <c r="O1798" s="65"/>
      <c r="P1798" s="65"/>
    </row>
    <row r="1799" spans="3:16" x14ac:dyDescent="0.25">
      <c r="C1799" s="65"/>
      <c r="D1799" s="65"/>
      <c r="E1799" s="65"/>
      <c r="F1799" s="65"/>
      <c r="G1799" s="65"/>
      <c r="H1799" s="65"/>
      <c r="I1799" s="65"/>
      <c r="J1799" s="65"/>
      <c r="K1799" s="65"/>
      <c r="L1799" s="65"/>
      <c r="M1799" s="65"/>
      <c r="N1799" s="65"/>
      <c r="O1799" s="65"/>
      <c r="P1799" s="65"/>
    </row>
    <row r="1800" spans="3:16" x14ac:dyDescent="0.25">
      <c r="C1800" s="65"/>
      <c r="D1800" s="65"/>
      <c r="E1800" s="65"/>
      <c r="F1800" s="65"/>
      <c r="G1800" s="65"/>
      <c r="H1800" s="65"/>
      <c r="I1800" s="65"/>
      <c r="J1800" s="65"/>
      <c r="K1800" s="65"/>
      <c r="L1800" s="65"/>
      <c r="M1800" s="65"/>
      <c r="N1800" s="65"/>
      <c r="O1800" s="65"/>
      <c r="P1800" s="65"/>
    </row>
    <row r="1801" spans="3:16" x14ac:dyDescent="0.25">
      <c r="C1801" s="65"/>
      <c r="D1801" s="65"/>
      <c r="E1801" s="65"/>
      <c r="F1801" s="65"/>
      <c r="G1801" s="65"/>
      <c r="H1801" s="65"/>
      <c r="I1801" s="65"/>
      <c r="J1801" s="65"/>
      <c r="K1801" s="65"/>
      <c r="L1801" s="65"/>
      <c r="M1801" s="65"/>
      <c r="N1801" s="65"/>
      <c r="O1801" s="65"/>
      <c r="P1801" s="65"/>
    </row>
    <row r="1802" spans="3:16" x14ac:dyDescent="0.25">
      <c r="C1802" s="65"/>
      <c r="D1802" s="65"/>
      <c r="E1802" s="65"/>
      <c r="F1802" s="65"/>
      <c r="G1802" s="65"/>
      <c r="H1802" s="65"/>
      <c r="I1802" s="65"/>
      <c r="J1802" s="65"/>
      <c r="K1802" s="65"/>
      <c r="L1802" s="65"/>
      <c r="M1802" s="65"/>
      <c r="N1802" s="65"/>
      <c r="O1802" s="65"/>
      <c r="P1802" s="65"/>
    </row>
    <row r="1803" spans="3:16" x14ac:dyDescent="0.25">
      <c r="C1803" s="65"/>
      <c r="D1803" s="65"/>
      <c r="E1803" s="65"/>
      <c r="F1803" s="65"/>
      <c r="G1803" s="65"/>
      <c r="H1803" s="65"/>
      <c r="I1803" s="65"/>
      <c r="J1803" s="65"/>
      <c r="K1803" s="65"/>
      <c r="L1803" s="65"/>
      <c r="M1803" s="65"/>
      <c r="N1803" s="65"/>
      <c r="O1803" s="65"/>
      <c r="P1803" s="65"/>
    </row>
    <row r="1804" spans="3:16" x14ac:dyDescent="0.25">
      <c r="C1804" s="65"/>
      <c r="D1804" s="65"/>
      <c r="E1804" s="65"/>
      <c r="F1804" s="65"/>
      <c r="G1804" s="65"/>
      <c r="H1804" s="65"/>
      <c r="I1804" s="65"/>
      <c r="J1804" s="65"/>
      <c r="K1804" s="65"/>
      <c r="L1804" s="65"/>
      <c r="M1804" s="65"/>
      <c r="N1804" s="65"/>
      <c r="O1804" s="65"/>
      <c r="P1804" s="65"/>
    </row>
    <row r="1805" spans="3:16" x14ac:dyDescent="0.25">
      <c r="C1805" s="65"/>
      <c r="D1805" s="65"/>
      <c r="E1805" s="65"/>
      <c r="F1805" s="65"/>
      <c r="G1805" s="65"/>
      <c r="H1805" s="65"/>
      <c r="I1805" s="65"/>
      <c r="J1805" s="65"/>
      <c r="K1805" s="65"/>
      <c r="L1805" s="65"/>
      <c r="M1805" s="65"/>
      <c r="N1805" s="65"/>
      <c r="O1805" s="65"/>
      <c r="P1805" s="65"/>
    </row>
    <row r="1806" spans="3:16" x14ac:dyDescent="0.25">
      <c r="C1806" s="65"/>
      <c r="D1806" s="65"/>
      <c r="E1806" s="65"/>
      <c r="F1806" s="65"/>
      <c r="G1806" s="65"/>
      <c r="H1806" s="65"/>
      <c r="I1806" s="65"/>
      <c r="J1806" s="65"/>
      <c r="K1806" s="65"/>
      <c r="L1806" s="65"/>
      <c r="M1806" s="65"/>
      <c r="N1806" s="65"/>
      <c r="O1806" s="65"/>
      <c r="P1806" s="65"/>
    </row>
    <row r="1807" spans="3:16" x14ac:dyDescent="0.25">
      <c r="C1807" s="65"/>
      <c r="D1807" s="65"/>
      <c r="E1807" s="65"/>
      <c r="F1807" s="65"/>
      <c r="G1807" s="65"/>
      <c r="H1807" s="65"/>
      <c r="I1807" s="65"/>
      <c r="J1807" s="65"/>
      <c r="K1807" s="65"/>
      <c r="L1807" s="65"/>
      <c r="M1807" s="65"/>
      <c r="N1807" s="65"/>
      <c r="O1807" s="65"/>
      <c r="P1807" s="65"/>
    </row>
    <row r="1808" spans="3:16" x14ac:dyDescent="0.25">
      <c r="C1808" s="65"/>
      <c r="D1808" s="65"/>
      <c r="E1808" s="65"/>
      <c r="F1808" s="65"/>
      <c r="G1808" s="65"/>
      <c r="H1808" s="65"/>
      <c r="I1808" s="65"/>
      <c r="J1808" s="65"/>
      <c r="K1808" s="65"/>
      <c r="L1808" s="65"/>
      <c r="M1808" s="65"/>
      <c r="N1808" s="65"/>
      <c r="O1808" s="65"/>
      <c r="P1808" s="65"/>
    </row>
    <row r="1809" spans="3:16" x14ac:dyDescent="0.25">
      <c r="C1809" s="65"/>
      <c r="D1809" s="65"/>
      <c r="E1809" s="65"/>
      <c r="F1809" s="65"/>
      <c r="G1809" s="65"/>
      <c r="H1809" s="65"/>
      <c r="I1809" s="65"/>
      <c r="J1809" s="65"/>
      <c r="K1809" s="65"/>
      <c r="L1809" s="65"/>
      <c r="M1809" s="65"/>
      <c r="N1809" s="65"/>
      <c r="O1809" s="65"/>
      <c r="P1809" s="65"/>
    </row>
    <row r="1810" spans="3:16" x14ac:dyDescent="0.25">
      <c r="C1810" s="65"/>
      <c r="D1810" s="65"/>
      <c r="E1810" s="65"/>
      <c r="F1810" s="65"/>
      <c r="G1810" s="65"/>
      <c r="H1810" s="65"/>
      <c r="I1810" s="65"/>
      <c r="J1810" s="65"/>
      <c r="K1810" s="65"/>
      <c r="L1810" s="65"/>
      <c r="M1810" s="65"/>
      <c r="N1810" s="65"/>
      <c r="O1810" s="65"/>
      <c r="P1810" s="65"/>
    </row>
    <row r="1811" spans="3:16" x14ac:dyDescent="0.25">
      <c r="C1811" s="65"/>
      <c r="D1811" s="65"/>
      <c r="E1811" s="65"/>
      <c r="F1811" s="65"/>
      <c r="G1811" s="65"/>
      <c r="H1811" s="65"/>
      <c r="I1811" s="65"/>
      <c r="J1811" s="65"/>
      <c r="K1811" s="65"/>
      <c r="L1811" s="65"/>
      <c r="M1811" s="65"/>
      <c r="N1811" s="65"/>
      <c r="O1811" s="65"/>
      <c r="P1811" s="65"/>
    </row>
    <row r="1812" spans="3:16" x14ac:dyDescent="0.25">
      <c r="C1812" s="65"/>
      <c r="D1812" s="65"/>
      <c r="E1812" s="65"/>
      <c r="F1812" s="65"/>
      <c r="G1812" s="65"/>
      <c r="H1812" s="65"/>
      <c r="I1812" s="65"/>
      <c r="J1812" s="65"/>
      <c r="K1812" s="65"/>
      <c r="L1812" s="65"/>
      <c r="M1812" s="65"/>
      <c r="N1812" s="65"/>
      <c r="O1812" s="65"/>
      <c r="P1812" s="65"/>
    </row>
    <row r="1813" spans="3:16" x14ac:dyDescent="0.25">
      <c r="C1813" s="65"/>
      <c r="D1813" s="65"/>
      <c r="E1813" s="65"/>
      <c r="F1813" s="65"/>
      <c r="G1813" s="65"/>
      <c r="H1813" s="65"/>
      <c r="I1813" s="65"/>
      <c r="J1813" s="65"/>
      <c r="K1813" s="65"/>
      <c r="L1813" s="65"/>
      <c r="M1813" s="65"/>
      <c r="N1813" s="65"/>
      <c r="O1813" s="65"/>
      <c r="P1813" s="65"/>
    </row>
    <row r="1814" spans="3:16" x14ac:dyDescent="0.25">
      <c r="C1814" s="65"/>
      <c r="D1814" s="65"/>
      <c r="E1814" s="65"/>
      <c r="F1814" s="65"/>
      <c r="G1814" s="65"/>
      <c r="H1814" s="65"/>
      <c r="I1814" s="65"/>
      <c r="J1814" s="65"/>
      <c r="K1814" s="65"/>
      <c r="L1814" s="65"/>
      <c r="M1814" s="65"/>
      <c r="N1814" s="65"/>
      <c r="O1814" s="65"/>
      <c r="P1814" s="65"/>
    </row>
    <row r="1815" spans="3:16" x14ac:dyDescent="0.25">
      <c r="C1815" s="65"/>
      <c r="D1815" s="65"/>
      <c r="E1815" s="65"/>
      <c r="F1815" s="65"/>
      <c r="G1815" s="65"/>
      <c r="H1815" s="65"/>
      <c r="I1815" s="65"/>
      <c r="J1815" s="65"/>
      <c r="K1815" s="65"/>
      <c r="L1815" s="65"/>
      <c r="M1815" s="65"/>
      <c r="N1815" s="65"/>
      <c r="O1815" s="65"/>
      <c r="P1815" s="65"/>
    </row>
    <row r="1816" spans="3:16" x14ac:dyDescent="0.25">
      <c r="C1816" s="65"/>
      <c r="D1816" s="65"/>
      <c r="E1816" s="65"/>
      <c r="F1816" s="65"/>
      <c r="G1816" s="65"/>
      <c r="H1816" s="65"/>
      <c r="I1816" s="65"/>
      <c r="J1816" s="65"/>
      <c r="K1816" s="65"/>
      <c r="L1816" s="65"/>
      <c r="M1816" s="65"/>
      <c r="N1816" s="65"/>
      <c r="O1816" s="65"/>
      <c r="P1816" s="65"/>
    </row>
    <row r="1817" spans="3:16" x14ac:dyDescent="0.25">
      <c r="C1817" s="65"/>
      <c r="D1817" s="65"/>
      <c r="E1817" s="65"/>
      <c r="F1817" s="65"/>
      <c r="G1817" s="65"/>
      <c r="H1817" s="65"/>
      <c r="I1817" s="65"/>
      <c r="J1817" s="65"/>
      <c r="K1817" s="65"/>
      <c r="L1817" s="65"/>
      <c r="M1817" s="65"/>
      <c r="N1817" s="65"/>
      <c r="O1817" s="65"/>
      <c r="P1817" s="65"/>
    </row>
    <row r="1818" spans="3:16" x14ac:dyDescent="0.25">
      <c r="C1818" s="65"/>
      <c r="D1818" s="65"/>
      <c r="E1818" s="65"/>
      <c r="F1818" s="65"/>
      <c r="G1818" s="65"/>
      <c r="H1818" s="65"/>
      <c r="I1818" s="65"/>
      <c r="J1818" s="65"/>
      <c r="K1818" s="65"/>
      <c r="L1818" s="65"/>
      <c r="M1818" s="65"/>
      <c r="N1818" s="65"/>
      <c r="O1818" s="65"/>
      <c r="P1818" s="65"/>
    </row>
    <row r="1819" spans="3:16" x14ac:dyDescent="0.25">
      <c r="C1819" s="65"/>
      <c r="D1819" s="65"/>
      <c r="E1819" s="65"/>
      <c r="F1819" s="65"/>
      <c r="G1819" s="65"/>
      <c r="H1819" s="65"/>
      <c r="I1819" s="65"/>
      <c r="J1819" s="65"/>
      <c r="K1819" s="65"/>
      <c r="L1819" s="65"/>
      <c r="M1819" s="65"/>
      <c r="N1819" s="65"/>
      <c r="O1819" s="65"/>
      <c r="P1819" s="65"/>
    </row>
    <row r="1820" spans="3:16" x14ac:dyDescent="0.25">
      <c r="C1820" s="65"/>
      <c r="D1820" s="65"/>
      <c r="E1820" s="65"/>
      <c r="F1820" s="65"/>
      <c r="G1820" s="65"/>
      <c r="H1820" s="65"/>
      <c r="I1820" s="65"/>
      <c r="J1820" s="65"/>
      <c r="K1820" s="65"/>
      <c r="L1820" s="65"/>
      <c r="M1820" s="65"/>
      <c r="N1820" s="65"/>
      <c r="O1820" s="65"/>
      <c r="P1820" s="65"/>
    </row>
    <row r="1821" spans="3:16" x14ac:dyDescent="0.25">
      <c r="C1821" s="65"/>
      <c r="D1821" s="65"/>
      <c r="E1821" s="65"/>
      <c r="F1821" s="65"/>
      <c r="G1821" s="65"/>
      <c r="H1821" s="65"/>
      <c r="I1821" s="65"/>
      <c r="J1821" s="65"/>
      <c r="K1821" s="65"/>
      <c r="L1821" s="65"/>
      <c r="M1821" s="65"/>
      <c r="N1821" s="65"/>
      <c r="O1821" s="65"/>
      <c r="P1821" s="65"/>
    </row>
    <row r="1822" spans="3:16" x14ac:dyDescent="0.25">
      <c r="C1822" s="65"/>
      <c r="D1822" s="65"/>
      <c r="E1822" s="65"/>
      <c r="F1822" s="65"/>
      <c r="G1822" s="65"/>
      <c r="H1822" s="65"/>
      <c r="I1822" s="65"/>
      <c r="J1822" s="65"/>
      <c r="K1822" s="65"/>
      <c r="L1822" s="65"/>
      <c r="M1822" s="65"/>
      <c r="N1822" s="65"/>
      <c r="O1822" s="65"/>
      <c r="P1822" s="65"/>
    </row>
    <row r="1823" spans="3:16" x14ac:dyDescent="0.25">
      <c r="C1823" s="65"/>
      <c r="D1823" s="65"/>
      <c r="E1823" s="65"/>
      <c r="F1823" s="65"/>
      <c r="G1823" s="65"/>
      <c r="H1823" s="65"/>
      <c r="I1823" s="65"/>
      <c r="J1823" s="65"/>
      <c r="K1823" s="65"/>
      <c r="L1823" s="65"/>
      <c r="M1823" s="65"/>
      <c r="N1823" s="65"/>
      <c r="O1823" s="65"/>
      <c r="P1823" s="65"/>
    </row>
    <row r="1824" spans="3:16" x14ac:dyDescent="0.25">
      <c r="C1824" s="65"/>
      <c r="D1824" s="65"/>
      <c r="E1824" s="65"/>
      <c r="F1824" s="65"/>
      <c r="G1824" s="65"/>
      <c r="H1824" s="65"/>
      <c r="I1824" s="65"/>
      <c r="J1824" s="65"/>
      <c r="K1824" s="65"/>
      <c r="L1824" s="65"/>
      <c r="M1824" s="65"/>
      <c r="N1824" s="65"/>
      <c r="O1824" s="65"/>
      <c r="P1824" s="65"/>
    </row>
    <row r="1825" spans="3:16" x14ac:dyDescent="0.25">
      <c r="C1825" s="65"/>
      <c r="D1825" s="65"/>
      <c r="E1825" s="65"/>
      <c r="F1825" s="65"/>
      <c r="G1825" s="65"/>
      <c r="H1825" s="65"/>
      <c r="I1825" s="65"/>
      <c r="J1825" s="65"/>
      <c r="K1825" s="65"/>
      <c r="L1825" s="65"/>
      <c r="M1825" s="65"/>
      <c r="N1825" s="65"/>
      <c r="O1825" s="65"/>
      <c r="P1825" s="65"/>
    </row>
    <row r="1826" spans="3:16" x14ac:dyDescent="0.25">
      <c r="C1826" s="65"/>
      <c r="D1826" s="65"/>
      <c r="E1826" s="65"/>
      <c r="F1826" s="65"/>
      <c r="G1826" s="65"/>
      <c r="H1826" s="65"/>
      <c r="I1826" s="65"/>
      <c r="J1826" s="65"/>
      <c r="K1826" s="65"/>
      <c r="L1826" s="65"/>
      <c r="M1826" s="65"/>
      <c r="N1826" s="65"/>
      <c r="O1826" s="65"/>
      <c r="P1826" s="65"/>
    </row>
    <row r="1827" spans="3:16" x14ac:dyDescent="0.25">
      <c r="C1827" s="65"/>
      <c r="D1827" s="65"/>
      <c r="E1827" s="65"/>
      <c r="F1827" s="65"/>
      <c r="G1827" s="65"/>
      <c r="H1827" s="65"/>
      <c r="I1827" s="65"/>
      <c r="J1827" s="65"/>
      <c r="K1827" s="65"/>
      <c r="L1827" s="65"/>
      <c r="M1827" s="65"/>
      <c r="N1827" s="65"/>
      <c r="O1827" s="65"/>
      <c r="P1827" s="65"/>
    </row>
    <row r="1828" spans="3:16" x14ac:dyDescent="0.25">
      <c r="C1828" s="65"/>
      <c r="D1828" s="65"/>
      <c r="E1828" s="65"/>
      <c r="F1828" s="65"/>
      <c r="G1828" s="65"/>
      <c r="H1828" s="65"/>
      <c r="I1828" s="65"/>
      <c r="J1828" s="65"/>
      <c r="K1828" s="65"/>
      <c r="L1828" s="65"/>
      <c r="M1828" s="65"/>
      <c r="N1828" s="65"/>
      <c r="O1828" s="65"/>
      <c r="P1828" s="65"/>
    </row>
    <row r="1829" spans="3:16" x14ac:dyDescent="0.25">
      <c r="C1829" s="65"/>
      <c r="D1829" s="65"/>
      <c r="E1829" s="65"/>
      <c r="F1829" s="65"/>
      <c r="G1829" s="65"/>
      <c r="H1829" s="65"/>
      <c r="I1829" s="65"/>
      <c r="J1829" s="65"/>
      <c r="K1829" s="65"/>
      <c r="L1829" s="65"/>
      <c r="M1829" s="65"/>
      <c r="N1829" s="65"/>
      <c r="O1829" s="65"/>
      <c r="P1829" s="65"/>
    </row>
    <row r="1830" spans="3:16" x14ac:dyDescent="0.25">
      <c r="C1830" s="65"/>
      <c r="D1830" s="65"/>
      <c r="E1830" s="65"/>
      <c r="F1830" s="65"/>
      <c r="G1830" s="65"/>
      <c r="H1830" s="65"/>
      <c r="I1830" s="65"/>
      <c r="J1830" s="65"/>
      <c r="K1830" s="65"/>
      <c r="L1830" s="65"/>
      <c r="M1830" s="65"/>
      <c r="N1830" s="65"/>
      <c r="O1830" s="65"/>
      <c r="P1830" s="65"/>
    </row>
    <row r="1831" spans="3:16" x14ac:dyDescent="0.25">
      <c r="C1831" s="65"/>
      <c r="D1831" s="65"/>
      <c r="E1831" s="65"/>
      <c r="F1831" s="65"/>
      <c r="G1831" s="65"/>
      <c r="H1831" s="65"/>
      <c r="I1831" s="65"/>
      <c r="J1831" s="65"/>
      <c r="K1831" s="65"/>
      <c r="L1831" s="65"/>
      <c r="M1831" s="65"/>
      <c r="N1831" s="65"/>
      <c r="O1831" s="65"/>
      <c r="P1831" s="65"/>
    </row>
    <row r="1832" spans="3:16" x14ac:dyDescent="0.25">
      <c r="C1832" s="65"/>
      <c r="D1832" s="65"/>
      <c r="E1832" s="65"/>
      <c r="F1832" s="65"/>
      <c r="G1832" s="65"/>
      <c r="H1832" s="65"/>
      <c r="I1832" s="65"/>
      <c r="J1832" s="65"/>
      <c r="K1832" s="65"/>
      <c r="L1832" s="65"/>
      <c r="M1832" s="65"/>
      <c r="N1832" s="65"/>
      <c r="O1832" s="65"/>
      <c r="P1832" s="65"/>
    </row>
    <row r="1833" spans="3:16" x14ac:dyDescent="0.25">
      <c r="C1833" s="65"/>
      <c r="D1833" s="65"/>
      <c r="E1833" s="65"/>
      <c r="F1833" s="65"/>
      <c r="G1833" s="65"/>
      <c r="H1833" s="65"/>
      <c r="I1833" s="65"/>
      <c r="J1833" s="65"/>
      <c r="K1833" s="65"/>
      <c r="L1833" s="65"/>
      <c r="M1833" s="65"/>
      <c r="N1833" s="65"/>
      <c r="O1833" s="65"/>
      <c r="P1833" s="65"/>
    </row>
    <row r="1834" spans="3:16" x14ac:dyDescent="0.25">
      <c r="C1834" s="65"/>
      <c r="D1834" s="65"/>
      <c r="E1834" s="65"/>
      <c r="F1834" s="65"/>
      <c r="G1834" s="65"/>
      <c r="H1834" s="65"/>
      <c r="I1834" s="65"/>
      <c r="J1834" s="65"/>
      <c r="K1834" s="65"/>
      <c r="L1834" s="65"/>
      <c r="M1834" s="65"/>
      <c r="N1834" s="65"/>
      <c r="O1834" s="65"/>
      <c r="P1834" s="65"/>
    </row>
    <row r="1835" spans="3:16" x14ac:dyDescent="0.25">
      <c r="C1835" s="65"/>
      <c r="D1835" s="65"/>
      <c r="E1835" s="65"/>
      <c r="F1835" s="65"/>
      <c r="G1835" s="65"/>
      <c r="H1835" s="65"/>
      <c r="I1835" s="65"/>
      <c r="J1835" s="65"/>
      <c r="K1835" s="65"/>
      <c r="L1835" s="65"/>
      <c r="M1835" s="65"/>
      <c r="N1835" s="65"/>
      <c r="O1835" s="65"/>
      <c r="P1835" s="65"/>
    </row>
    <row r="1836" spans="3:16" x14ac:dyDescent="0.25">
      <c r="C1836" s="65"/>
      <c r="D1836" s="65"/>
      <c r="E1836" s="65"/>
      <c r="F1836" s="65"/>
      <c r="G1836" s="65"/>
      <c r="H1836" s="65"/>
      <c r="I1836" s="65"/>
      <c r="J1836" s="65"/>
      <c r="K1836" s="65"/>
      <c r="L1836" s="65"/>
      <c r="M1836" s="65"/>
      <c r="N1836" s="65"/>
      <c r="O1836" s="65"/>
      <c r="P1836" s="65"/>
    </row>
    <row r="1837" spans="3:16" x14ac:dyDescent="0.25">
      <c r="C1837" s="65"/>
      <c r="D1837" s="65"/>
      <c r="E1837" s="65"/>
      <c r="F1837" s="65"/>
      <c r="G1837" s="65"/>
      <c r="H1837" s="65"/>
      <c r="I1837" s="65"/>
      <c r="J1837" s="65"/>
      <c r="K1837" s="65"/>
      <c r="L1837" s="65"/>
      <c r="M1837" s="65"/>
      <c r="N1837" s="65"/>
      <c r="O1837" s="65"/>
      <c r="P1837" s="65"/>
    </row>
    <row r="1838" spans="3:16" x14ac:dyDescent="0.25">
      <c r="C1838" s="65"/>
      <c r="D1838" s="65"/>
      <c r="E1838" s="65"/>
      <c r="F1838" s="65"/>
      <c r="G1838" s="65"/>
      <c r="H1838" s="65"/>
      <c r="I1838" s="65"/>
      <c r="J1838" s="65"/>
      <c r="K1838" s="65"/>
      <c r="L1838" s="65"/>
      <c r="M1838" s="65"/>
      <c r="N1838" s="65"/>
      <c r="O1838" s="65"/>
      <c r="P1838" s="65"/>
    </row>
    <row r="1839" spans="3:16" x14ac:dyDescent="0.25">
      <c r="C1839" s="65"/>
      <c r="D1839" s="65"/>
      <c r="E1839" s="65"/>
      <c r="F1839" s="65"/>
      <c r="G1839" s="65"/>
      <c r="H1839" s="65"/>
      <c r="I1839" s="65"/>
      <c r="J1839" s="65"/>
      <c r="K1839" s="65"/>
      <c r="L1839" s="65"/>
      <c r="M1839" s="65"/>
      <c r="N1839" s="65"/>
      <c r="O1839" s="65"/>
      <c r="P1839" s="65"/>
    </row>
    <row r="1840" spans="3:16" x14ac:dyDescent="0.25">
      <c r="C1840" s="65"/>
      <c r="D1840" s="65"/>
      <c r="E1840" s="65"/>
      <c r="F1840" s="65"/>
      <c r="G1840" s="65"/>
      <c r="H1840" s="65"/>
      <c r="I1840" s="65"/>
      <c r="J1840" s="65"/>
      <c r="K1840" s="65"/>
      <c r="L1840" s="65"/>
      <c r="M1840" s="65"/>
      <c r="N1840" s="65"/>
      <c r="O1840" s="65"/>
      <c r="P1840" s="65"/>
    </row>
    <row r="1841" spans="3:16" x14ac:dyDescent="0.25">
      <c r="C1841" s="65"/>
      <c r="D1841" s="65"/>
      <c r="E1841" s="65"/>
      <c r="F1841" s="65"/>
      <c r="G1841" s="65"/>
      <c r="H1841" s="65"/>
      <c r="I1841" s="65"/>
      <c r="J1841" s="65"/>
      <c r="K1841" s="65"/>
      <c r="L1841" s="65"/>
      <c r="M1841" s="65"/>
      <c r="N1841" s="65"/>
      <c r="O1841" s="65"/>
      <c r="P1841" s="65"/>
    </row>
    <row r="1842" spans="3:16" x14ac:dyDescent="0.25">
      <c r="C1842" s="65"/>
      <c r="D1842" s="65"/>
      <c r="E1842" s="65"/>
      <c r="F1842" s="65"/>
      <c r="G1842" s="65"/>
      <c r="H1842" s="65"/>
      <c r="I1842" s="65"/>
      <c r="J1842" s="65"/>
      <c r="K1842" s="65"/>
      <c r="L1842" s="65"/>
      <c r="M1842" s="65"/>
      <c r="N1842" s="65"/>
      <c r="O1842" s="65"/>
      <c r="P1842" s="65"/>
    </row>
    <row r="1843" spans="3:16" x14ac:dyDescent="0.25">
      <c r="C1843" s="65"/>
      <c r="D1843" s="65"/>
      <c r="E1843" s="65"/>
      <c r="F1843" s="65"/>
      <c r="G1843" s="65"/>
      <c r="H1843" s="65"/>
      <c r="I1843" s="65"/>
      <c r="J1843" s="65"/>
      <c r="K1843" s="65"/>
      <c r="L1843" s="65"/>
      <c r="M1843" s="65"/>
      <c r="N1843" s="65"/>
      <c r="O1843" s="65"/>
      <c r="P1843" s="65"/>
    </row>
    <row r="1844" spans="3:16" x14ac:dyDescent="0.25">
      <c r="C1844" s="65"/>
      <c r="D1844" s="65"/>
      <c r="E1844" s="65"/>
      <c r="F1844" s="65"/>
      <c r="G1844" s="65"/>
      <c r="H1844" s="65"/>
      <c r="I1844" s="65"/>
      <c r="J1844" s="65"/>
      <c r="K1844" s="65"/>
      <c r="L1844" s="65"/>
      <c r="M1844" s="65"/>
      <c r="N1844" s="65"/>
      <c r="O1844" s="65"/>
      <c r="P1844" s="65"/>
    </row>
    <row r="1845" spans="3:16" x14ac:dyDescent="0.25">
      <c r="C1845" s="65"/>
      <c r="D1845" s="65"/>
      <c r="E1845" s="65"/>
      <c r="F1845" s="65"/>
      <c r="G1845" s="65"/>
      <c r="H1845" s="65"/>
      <c r="I1845" s="65"/>
      <c r="J1845" s="65"/>
      <c r="K1845" s="65"/>
      <c r="L1845" s="65"/>
      <c r="M1845" s="65"/>
      <c r="N1845" s="65"/>
      <c r="O1845" s="65"/>
      <c r="P1845" s="65"/>
    </row>
    <row r="1846" spans="3:16" x14ac:dyDescent="0.25">
      <c r="C1846" s="65"/>
      <c r="D1846" s="65"/>
      <c r="E1846" s="65"/>
      <c r="F1846" s="65"/>
      <c r="G1846" s="65"/>
      <c r="H1846" s="65"/>
      <c r="I1846" s="65"/>
      <c r="J1846" s="65"/>
      <c r="K1846" s="65"/>
      <c r="L1846" s="65"/>
      <c r="M1846" s="65"/>
      <c r="N1846" s="65"/>
      <c r="O1846" s="65"/>
      <c r="P1846" s="65"/>
    </row>
    <row r="1847" spans="3:16" x14ac:dyDescent="0.25">
      <c r="C1847" s="65"/>
      <c r="D1847" s="65"/>
      <c r="E1847" s="65"/>
      <c r="F1847" s="65"/>
      <c r="G1847" s="65"/>
      <c r="H1847" s="65"/>
      <c r="I1847" s="65"/>
      <c r="J1847" s="65"/>
      <c r="K1847" s="65"/>
      <c r="L1847" s="65"/>
      <c r="M1847" s="65"/>
      <c r="N1847" s="65"/>
      <c r="O1847" s="65"/>
      <c r="P1847" s="65"/>
    </row>
    <row r="1848" spans="3:16" x14ac:dyDescent="0.25">
      <c r="C1848" s="65"/>
      <c r="D1848" s="65"/>
      <c r="E1848" s="65"/>
      <c r="F1848" s="65"/>
      <c r="G1848" s="65"/>
      <c r="H1848" s="65"/>
      <c r="I1848" s="65"/>
      <c r="J1848" s="65"/>
      <c r="K1848" s="65"/>
      <c r="L1848" s="65"/>
      <c r="M1848" s="65"/>
      <c r="N1848" s="65"/>
      <c r="O1848" s="65"/>
      <c r="P1848" s="65"/>
    </row>
    <row r="1849" spans="3:16" x14ac:dyDescent="0.25">
      <c r="C1849" s="65"/>
      <c r="D1849" s="65"/>
      <c r="E1849" s="65"/>
      <c r="F1849" s="65"/>
      <c r="G1849" s="65"/>
      <c r="H1849" s="65"/>
      <c r="I1849" s="65"/>
      <c r="J1849" s="65"/>
      <c r="K1849" s="65"/>
      <c r="L1849" s="65"/>
      <c r="M1849" s="65"/>
      <c r="N1849" s="65"/>
      <c r="O1849" s="65"/>
      <c r="P1849" s="65"/>
    </row>
    <row r="1850" spans="3:16" x14ac:dyDescent="0.25">
      <c r="C1850" s="65"/>
      <c r="D1850" s="65"/>
      <c r="E1850" s="65"/>
      <c r="F1850" s="65"/>
      <c r="G1850" s="65"/>
      <c r="H1850" s="65"/>
      <c r="I1850" s="65"/>
      <c r="J1850" s="65"/>
      <c r="K1850" s="65"/>
      <c r="L1850" s="65"/>
      <c r="M1850" s="65"/>
      <c r="N1850" s="65"/>
      <c r="O1850" s="65"/>
      <c r="P1850" s="65"/>
    </row>
    <row r="1851" spans="3:16" x14ac:dyDescent="0.25">
      <c r="C1851" s="65"/>
      <c r="D1851" s="65"/>
      <c r="E1851" s="65"/>
      <c r="F1851" s="65"/>
      <c r="G1851" s="65"/>
      <c r="H1851" s="65"/>
      <c r="I1851" s="65"/>
      <c r="J1851" s="65"/>
      <c r="K1851" s="65"/>
      <c r="L1851" s="65"/>
      <c r="M1851" s="65"/>
      <c r="N1851" s="65"/>
      <c r="O1851" s="65"/>
      <c r="P1851" s="65"/>
    </row>
    <row r="1852" spans="3:16" x14ac:dyDescent="0.25">
      <c r="C1852" s="65"/>
      <c r="D1852" s="65"/>
      <c r="E1852" s="65"/>
      <c r="F1852" s="65"/>
      <c r="G1852" s="65"/>
      <c r="H1852" s="65"/>
      <c r="I1852" s="65"/>
      <c r="J1852" s="65"/>
      <c r="K1852" s="65"/>
      <c r="L1852" s="65"/>
      <c r="M1852" s="65"/>
      <c r="N1852" s="65"/>
      <c r="O1852" s="65"/>
      <c r="P1852" s="65"/>
    </row>
  </sheetData>
  <mergeCells count="19">
    <mergeCell ref="B48:O48"/>
    <mergeCell ref="B49:N49"/>
    <mergeCell ref="B50:R50"/>
    <mergeCell ref="Q9:R10"/>
    <mergeCell ref="M9:N10"/>
    <mergeCell ref="O9:P10"/>
    <mergeCell ref="E9:H10"/>
    <mergeCell ref="I9:L10"/>
    <mergeCell ref="B46:R46"/>
    <mergeCell ref="A9:A11"/>
    <mergeCell ref="B9:B11"/>
    <mergeCell ref="C9:D10"/>
    <mergeCell ref="A6:P6"/>
    <mergeCell ref="B47:R47"/>
    <mergeCell ref="T9:V10"/>
    <mergeCell ref="L1:V1"/>
    <mergeCell ref="L2:V2"/>
    <mergeCell ref="H3:V3"/>
    <mergeCell ref="I4:V4"/>
  </mergeCells>
  <phoneticPr fontId="3" type="noConversion"/>
  <pageMargins left="0.31496062992125984" right="0.11811023622047245" top="0.74803149606299213" bottom="0.74803149606299213" header="0.31496062992125984" footer="0.31496062992125984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4"/>
  <sheetViews>
    <sheetView topLeftCell="I1" workbookViewId="0">
      <selection activeCell="U6" sqref="U6"/>
    </sheetView>
  </sheetViews>
  <sheetFormatPr defaultRowHeight="15.75" x14ac:dyDescent="0.25"/>
  <cols>
    <col min="1" max="1" width="11.28515625" style="1" customWidth="1"/>
    <col min="2" max="2" width="45.7109375" style="1" customWidth="1"/>
    <col min="3" max="3" width="9.7109375" style="1" customWidth="1"/>
    <col min="4" max="4" width="11" style="1" customWidth="1"/>
    <col min="5" max="5" width="9.42578125" style="55" customWidth="1"/>
    <col min="6" max="6" width="10.42578125" style="55" customWidth="1"/>
    <col min="7" max="7" width="9.140625" style="55" hidden="1" customWidth="1"/>
    <col min="8" max="8" width="10.5703125" style="55" hidden="1" customWidth="1"/>
    <col min="9" max="9" width="9.42578125" style="55" customWidth="1"/>
    <col min="10" max="10" width="9.140625" style="55" customWidth="1"/>
    <col min="11" max="11" width="9.42578125" style="55" hidden="1" customWidth="1"/>
    <col min="12" max="12" width="10.140625" style="55" hidden="1" customWidth="1"/>
    <col min="13" max="13" width="9.7109375" style="55" customWidth="1"/>
    <col min="14" max="14" width="10.7109375" style="55" customWidth="1"/>
    <col min="15" max="15" width="9.5703125" style="55" customWidth="1"/>
    <col min="16" max="16" width="8.7109375" style="55" customWidth="1"/>
    <col min="17" max="18" width="10.7109375" style="1" customWidth="1"/>
    <col min="19" max="19" width="8.7109375" style="1" customWidth="1"/>
    <col min="20" max="20" width="8.7109375" style="55" customWidth="1"/>
    <col min="21" max="21" width="9.85546875" style="55" customWidth="1"/>
    <col min="22" max="22" width="8.7109375" style="55" customWidth="1"/>
    <col min="23" max="16384" width="9.140625" style="1"/>
  </cols>
  <sheetData>
    <row r="1" spans="1:53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321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53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321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53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53" x14ac:dyDescent="0.25">
      <c r="A4" s="55"/>
      <c r="D4" s="55"/>
      <c r="H4" s="201"/>
      <c r="I4" s="290" t="s">
        <v>321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6" spans="1:53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53" s="4" customFormat="1" ht="18.75" x14ac:dyDescent="0.3">
      <c r="A7" s="5"/>
      <c r="B7" s="108" t="s">
        <v>27</v>
      </c>
      <c r="C7" s="5"/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T7" s="55"/>
      <c r="U7" s="55"/>
      <c r="V7" s="55"/>
    </row>
    <row r="8" spans="1:53" s="4" customFormat="1" ht="16.5" thickBot="1" x14ac:dyDescent="0.3">
      <c r="A8" s="5"/>
      <c r="B8" s="15"/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T8" s="55"/>
      <c r="U8" s="55"/>
      <c r="V8" s="55"/>
    </row>
    <row r="9" spans="1:53" s="2" customFormat="1" ht="32.25" customHeight="1" x14ac:dyDescent="0.25">
      <c r="A9" s="275" t="s">
        <v>76</v>
      </c>
      <c r="B9" s="275" t="s">
        <v>0</v>
      </c>
      <c r="C9" s="280" t="s">
        <v>3</v>
      </c>
      <c r="D9" s="281"/>
      <c r="E9" s="280" t="s">
        <v>1</v>
      </c>
      <c r="F9" s="305"/>
      <c r="G9" s="305"/>
      <c r="H9" s="281"/>
      <c r="I9" s="280" t="s">
        <v>5</v>
      </c>
      <c r="J9" s="305"/>
      <c r="K9" s="305"/>
      <c r="L9" s="296"/>
      <c r="M9" s="280" t="s">
        <v>51</v>
      </c>
      <c r="N9" s="296"/>
      <c r="O9" s="280" t="s">
        <v>2</v>
      </c>
      <c r="P9" s="296"/>
      <c r="Q9" s="299" t="s">
        <v>71</v>
      </c>
      <c r="R9" s="300"/>
      <c r="T9" s="273" t="s">
        <v>308</v>
      </c>
      <c r="U9" s="274"/>
      <c r="V9" s="274"/>
      <c r="BA9" s="9"/>
    </row>
    <row r="10" spans="1:53" s="2" customFormat="1" ht="15" customHeight="1" thickBot="1" x14ac:dyDescent="0.3">
      <c r="A10" s="278"/>
      <c r="B10" s="278"/>
      <c r="C10" s="282"/>
      <c r="D10" s="283"/>
      <c r="E10" s="282"/>
      <c r="F10" s="306"/>
      <c r="G10" s="306"/>
      <c r="H10" s="283"/>
      <c r="I10" s="282"/>
      <c r="J10" s="306"/>
      <c r="K10" s="306"/>
      <c r="L10" s="283"/>
      <c r="M10" s="282"/>
      <c r="N10" s="283"/>
      <c r="O10" s="297"/>
      <c r="P10" s="298"/>
      <c r="Q10" s="301"/>
      <c r="R10" s="302"/>
      <c r="T10" s="274"/>
      <c r="U10" s="274"/>
      <c r="V10" s="274"/>
    </row>
    <row r="11" spans="1:53" s="2" customFormat="1" ht="33" customHeight="1" thickBot="1" x14ac:dyDescent="0.3">
      <c r="A11" s="279"/>
      <c r="B11" s="279"/>
      <c r="C11" s="33" t="s">
        <v>38</v>
      </c>
      <c r="D11" s="189" t="s">
        <v>39</v>
      </c>
      <c r="E11" s="33" t="s">
        <v>38</v>
      </c>
      <c r="F11" s="189" t="s">
        <v>39</v>
      </c>
      <c r="G11" s="33" t="s">
        <v>38</v>
      </c>
      <c r="H11" s="189" t="s">
        <v>39</v>
      </c>
      <c r="I11" s="33" t="s">
        <v>38</v>
      </c>
      <c r="J11" s="190" t="s">
        <v>39</v>
      </c>
      <c r="K11" s="34" t="s">
        <v>38</v>
      </c>
      <c r="L11" s="189" t="s">
        <v>39</v>
      </c>
      <c r="M11" s="33" t="s">
        <v>38</v>
      </c>
      <c r="N11" s="190" t="s">
        <v>39</v>
      </c>
      <c r="O11" s="34" t="s">
        <v>38</v>
      </c>
      <c r="P11" s="190" t="s">
        <v>39</v>
      </c>
      <c r="Q11" s="33" t="s">
        <v>38</v>
      </c>
      <c r="R11" s="190" t="s">
        <v>39</v>
      </c>
      <c r="T11" s="256" t="s">
        <v>38</v>
      </c>
      <c r="U11" s="256"/>
      <c r="V11" s="256" t="s">
        <v>39</v>
      </c>
    </row>
    <row r="12" spans="1:53" s="2" customFormat="1" ht="15" x14ac:dyDescent="0.25">
      <c r="A12" s="131"/>
      <c r="B12" s="18" t="s">
        <v>6</v>
      </c>
      <c r="C12" s="82"/>
      <c r="D12" s="83"/>
      <c r="E12" s="57"/>
      <c r="F12" s="58"/>
      <c r="G12" s="60"/>
      <c r="H12" s="59"/>
      <c r="I12" s="57"/>
      <c r="J12" s="58"/>
      <c r="K12" s="60"/>
      <c r="L12" s="59"/>
      <c r="M12" s="57"/>
      <c r="N12" s="58"/>
      <c r="O12" s="60"/>
      <c r="P12" s="59"/>
      <c r="Q12" s="137"/>
      <c r="R12" s="112"/>
      <c r="T12" s="64"/>
      <c r="U12" s="64"/>
      <c r="V12" s="64"/>
    </row>
    <row r="13" spans="1:53" s="2" customFormat="1" ht="15" x14ac:dyDescent="0.25">
      <c r="A13" s="178" t="s">
        <v>243</v>
      </c>
      <c r="B13" s="14" t="s">
        <v>244</v>
      </c>
      <c r="C13" s="91">
        <v>220</v>
      </c>
      <c r="D13" s="106">
        <v>250</v>
      </c>
      <c r="E13" s="45">
        <f>4.3/250*220</f>
        <v>3.7839999999999998</v>
      </c>
      <c r="F13" s="43">
        <f>4.3</f>
        <v>4.3</v>
      </c>
      <c r="G13" s="45">
        <v>17.059999999999999</v>
      </c>
      <c r="H13" s="50">
        <v>17.059999999999999</v>
      </c>
      <c r="I13" s="45">
        <f>4.58/250*220</f>
        <v>4.0304000000000002</v>
      </c>
      <c r="J13" s="43">
        <v>4.58</v>
      </c>
      <c r="K13" s="54">
        <v>0.06</v>
      </c>
      <c r="L13" s="43">
        <v>0.06</v>
      </c>
      <c r="M13" s="45">
        <f>14.96/250*220</f>
        <v>13.164800000000001</v>
      </c>
      <c r="N13" s="43">
        <v>14.96</v>
      </c>
      <c r="O13" s="45">
        <f>118/250*220</f>
        <v>103.83999999999999</v>
      </c>
      <c r="P13" s="50">
        <v>118</v>
      </c>
      <c r="Q13" s="45">
        <f>0.52/250*220</f>
        <v>0.45760000000000006</v>
      </c>
      <c r="R13" s="43">
        <v>0.52</v>
      </c>
      <c r="T13" s="64"/>
      <c r="U13" s="64"/>
      <c r="V13" s="64"/>
    </row>
    <row r="14" spans="1:53" s="2" customFormat="1" ht="15" x14ac:dyDescent="0.25">
      <c r="A14" s="178" t="s">
        <v>140</v>
      </c>
      <c r="B14" s="14" t="s">
        <v>16</v>
      </c>
      <c r="C14" s="35">
        <v>15</v>
      </c>
      <c r="D14" s="28">
        <v>20</v>
      </c>
      <c r="E14" s="54">
        <f>2.63/10*15</f>
        <v>3.9450000000000003</v>
      </c>
      <c r="F14" s="43">
        <f>2.63*2</f>
        <v>5.26</v>
      </c>
      <c r="G14" s="45">
        <v>3.48</v>
      </c>
      <c r="H14" s="50">
        <v>4.6399999999999997</v>
      </c>
      <c r="I14" s="45">
        <f>2.66/10*15</f>
        <v>3.99</v>
      </c>
      <c r="J14" s="43">
        <f>2.66*2</f>
        <v>5.32</v>
      </c>
      <c r="K14" s="54">
        <v>0</v>
      </c>
      <c r="L14" s="43">
        <v>0</v>
      </c>
      <c r="M14" s="45">
        <v>0</v>
      </c>
      <c r="N14" s="43">
        <v>0</v>
      </c>
      <c r="O14" s="45">
        <f>35/10*15</f>
        <v>52.5</v>
      </c>
      <c r="P14" s="43">
        <f>35*2</f>
        <v>70</v>
      </c>
      <c r="Q14" s="45">
        <f>0.07/10*15</f>
        <v>0.10500000000000001</v>
      </c>
      <c r="R14" s="43">
        <f>0.07*2</f>
        <v>0.14000000000000001</v>
      </c>
      <c r="T14" s="64"/>
      <c r="U14" s="64"/>
      <c r="V14" s="64"/>
    </row>
    <row r="15" spans="1:53" s="2" customFormat="1" ht="15" x14ac:dyDescent="0.25">
      <c r="A15" s="178" t="s">
        <v>141</v>
      </c>
      <c r="B15" s="14" t="s">
        <v>33</v>
      </c>
      <c r="C15" s="35">
        <v>200</v>
      </c>
      <c r="D15" s="28">
        <v>200</v>
      </c>
      <c r="E15" s="54">
        <v>3.87</v>
      </c>
      <c r="F15" s="43">
        <v>3.87</v>
      </c>
      <c r="G15" s="45">
        <v>2.9</v>
      </c>
      <c r="H15" s="50">
        <v>2.9</v>
      </c>
      <c r="I15" s="45">
        <v>3.48</v>
      </c>
      <c r="J15" s="43">
        <v>3.48</v>
      </c>
      <c r="K15" s="54">
        <v>0.6</v>
      </c>
      <c r="L15" s="43">
        <v>0.6</v>
      </c>
      <c r="M15" s="45">
        <v>22.9</v>
      </c>
      <c r="N15" s="43">
        <v>22.9</v>
      </c>
      <c r="O15" s="45">
        <v>138</v>
      </c>
      <c r="P15" s="43">
        <v>138</v>
      </c>
      <c r="Q15" s="45">
        <v>0.52</v>
      </c>
      <c r="R15" s="43">
        <v>0.52</v>
      </c>
      <c r="T15" s="64"/>
      <c r="U15" s="64"/>
      <c r="V15" s="64"/>
    </row>
    <row r="16" spans="1:53" s="2" customFormat="1" ht="15" x14ac:dyDescent="0.25">
      <c r="A16" s="161" t="s">
        <v>273</v>
      </c>
      <c r="B16" s="158" t="s">
        <v>274</v>
      </c>
      <c r="C16" s="37" t="s">
        <v>275</v>
      </c>
      <c r="D16" s="49" t="s">
        <v>275</v>
      </c>
      <c r="E16" s="45">
        <v>3.88</v>
      </c>
      <c r="F16" s="43">
        <v>3.88</v>
      </c>
      <c r="G16" s="54">
        <v>0</v>
      </c>
      <c r="H16" s="50">
        <v>0</v>
      </c>
      <c r="I16" s="45">
        <v>7.7</v>
      </c>
      <c r="J16" s="43">
        <v>7.7</v>
      </c>
      <c r="K16" s="54">
        <v>0</v>
      </c>
      <c r="L16" s="50">
        <v>0</v>
      </c>
      <c r="M16" s="45">
        <v>23.48</v>
      </c>
      <c r="N16" s="50">
        <v>23.48</v>
      </c>
      <c r="O16" s="45">
        <v>179</v>
      </c>
      <c r="P16" s="43">
        <v>179</v>
      </c>
      <c r="Q16" s="45">
        <v>0</v>
      </c>
      <c r="R16" s="43">
        <v>0</v>
      </c>
      <c r="T16" s="64"/>
      <c r="U16" s="64"/>
      <c r="V16" s="64"/>
    </row>
    <row r="17" spans="1:22" s="24" customFormat="1" ht="15" x14ac:dyDescent="0.25">
      <c r="A17" s="204"/>
      <c r="B17" s="23" t="s">
        <v>7</v>
      </c>
      <c r="C17" s="36">
        <f>C13+C14+C15+60</f>
        <v>495</v>
      </c>
      <c r="D17" s="48">
        <f>D13+D14+D15+60</f>
        <v>530</v>
      </c>
      <c r="E17" s="46">
        <f t="shared" ref="E17:R17" si="0">SUM(E13:E16)</f>
        <v>15.478999999999999</v>
      </c>
      <c r="F17" s="44">
        <f t="shared" si="0"/>
        <v>17.309999999999999</v>
      </c>
      <c r="G17" s="51">
        <f t="shared" si="0"/>
        <v>23.439999999999998</v>
      </c>
      <c r="H17" s="62">
        <f t="shared" si="0"/>
        <v>24.599999999999998</v>
      </c>
      <c r="I17" s="46">
        <f t="shared" si="0"/>
        <v>19.200400000000002</v>
      </c>
      <c r="J17" s="44">
        <f t="shared" si="0"/>
        <v>21.080000000000002</v>
      </c>
      <c r="K17" s="51">
        <f t="shared" si="0"/>
        <v>0.65999999999999992</v>
      </c>
      <c r="L17" s="62">
        <f t="shared" si="0"/>
        <v>0.65999999999999992</v>
      </c>
      <c r="M17" s="46">
        <f t="shared" si="0"/>
        <v>59.544799999999995</v>
      </c>
      <c r="N17" s="44">
        <f t="shared" si="0"/>
        <v>61.34</v>
      </c>
      <c r="O17" s="51">
        <f>SUM(O13:O16)</f>
        <v>473.34</v>
      </c>
      <c r="P17" s="62">
        <f t="shared" si="0"/>
        <v>505</v>
      </c>
      <c r="Q17" s="46">
        <f t="shared" si="0"/>
        <v>1.0826000000000002</v>
      </c>
      <c r="R17" s="44">
        <f t="shared" si="0"/>
        <v>1.1800000000000002</v>
      </c>
      <c r="T17" s="258">
        <f>O17/O44*100</f>
        <v>16.832168808628754</v>
      </c>
      <c r="U17" s="258"/>
      <c r="V17" s="258">
        <f>P17/P44*100</f>
        <v>15.145395799676898</v>
      </c>
    </row>
    <row r="18" spans="1:22" s="2" customFormat="1" ht="15" x14ac:dyDescent="0.25">
      <c r="A18" s="205"/>
      <c r="B18" s="17" t="s">
        <v>8</v>
      </c>
      <c r="C18" s="35"/>
      <c r="D18" s="28"/>
      <c r="E18" s="35"/>
      <c r="F18" s="28"/>
      <c r="G18" s="69"/>
      <c r="H18" s="19"/>
      <c r="I18" s="35"/>
      <c r="J18" s="28"/>
      <c r="K18" s="54"/>
      <c r="L18" s="50"/>
      <c r="M18" s="45"/>
      <c r="N18" s="43"/>
      <c r="O18" s="54"/>
      <c r="P18" s="50"/>
      <c r="Q18" s="45"/>
      <c r="R18" s="43"/>
      <c r="T18" s="64"/>
      <c r="U18" s="64"/>
      <c r="V18" s="64"/>
    </row>
    <row r="19" spans="1:22" s="2" customFormat="1" ht="30" x14ac:dyDescent="0.25">
      <c r="A19" s="178" t="s">
        <v>245</v>
      </c>
      <c r="B19" s="14" t="s">
        <v>305</v>
      </c>
      <c r="C19" s="35">
        <v>70</v>
      </c>
      <c r="D19" s="28">
        <v>80</v>
      </c>
      <c r="E19" s="54">
        <f>1.62/100*70</f>
        <v>1.1340000000000001</v>
      </c>
      <c r="F19" s="50">
        <f>1.62/100*80</f>
        <v>1.2960000000000003</v>
      </c>
      <c r="G19" s="45">
        <v>0</v>
      </c>
      <c r="H19" s="50">
        <v>0</v>
      </c>
      <c r="I19" s="45">
        <f>5.04/100*70</f>
        <v>3.528</v>
      </c>
      <c r="J19" s="43">
        <f>5.04/100*80</f>
        <v>4.032</v>
      </c>
      <c r="K19" s="54">
        <v>3.53</v>
      </c>
      <c r="L19" s="43">
        <v>4.03</v>
      </c>
      <c r="M19" s="45">
        <f>10.29/100*70</f>
        <v>7.2029999999999994</v>
      </c>
      <c r="N19" s="50">
        <f>10.29/100*80</f>
        <v>8.2319999999999993</v>
      </c>
      <c r="O19" s="45">
        <f>93/100*70</f>
        <v>65.100000000000009</v>
      </c>
      <c r="P19" s="50">
        <f>93/100*80</f>
        <v>74.400000000000006</v>
      </c>
      <c r="Q19" s="45">
        <f>34.94/100*70</f>
        <v>24.457999999999998</v>
      </c>
      <c r="R19" s="43">
        <f>34.94/100*80</f>
        <v>27.951999999999998</v>
      </c>
      <c r="T19" s="64"/>
      <c r="U19" s="64"/>
      <c r="V19" s="64"/>
    </row>
    <row r="20" spans="1:22" s="2" customFormat="1" ht="15" x14ac:dyDescent="0.25">
      <c r="A20" s="178" t="s">
        <v>246</v>
      </c>
      <c r="B20" s="14" t="s">
        <v>247</v>
      </c>
      <c r="C20" s="35">
        <v>250</v>
      </c>
      <c r="D20" s="28">
        <v>350</v>
      </c>
      <c r="E20" s="45">
        <f>2.1+0.97</f>
        <v>3.0700000000000003</v>
      </c>
      <c r="F20" s="43">
        <f>2.1/250*350+1.36</f>
        <v>4.3000000000000007</v>
      </c>
      <c r="G20" s="54">
        <f>3.69*250/300</f>
        <v>3.0750000000000002</v>
      </c>
      <c r="H20" s="50">
        <f>3.69*350/300</f>
        <v>4.3049999999999997</v>
      </c>
      <c r="I20" s="45">
        <f>5.11+0.71</f>
        <v>5.82</v>
      </c>
      <c r="J20" s="43">
        <f>5.11/250*350+0.99</f>
        <v>8.1440000000000001</v>
      </c>
      <c r="K20" s="54">
        <f>3.87*250/300</f>
        <v>3.2250000000000001</v>
      </c>
      <c r="L20" s="50">
        <f>3.87*350/300</f>
        <v>4.5149999999999997</v>
      </c>
      <c r="M20" s="45">
        <f>16.59+0.5</f>
        <v>17.09</v>
      </c>
      <c r="N20" s="43">
        <f>16.59/250*350+0.7</f>
        <v>23.925999999999998</v>
      </c>
      <c r="O20" s="54">
        <f>120.75+12</f>
        <v>132.75</v>
      </c>
      <c r="P20" s="50">
        <f>120.75/250*350+16.8</f>
        <v>185.85</v>
      </c>
      <c r="Q20" s="45">
        <f>7.54+0.2</f>
        <v>7.74</v>
      </c>
      <c r="R20" s="43">
        <f>7.54/250*350+0.28</f>
        <v>10.835999999999999</v>
      </c>
      <c r="T20" s="64"/>
      <c r="U20" s="64"/>
      <c r="V20" s="64"/>
    </row>
    <row r="21" spans="1:22" s="2" customFormat="1" ht="15" x14ac:dyDescent="0.25">
      <c r="A21" s="178" t="s">
        <v>248</v>
      </c>
      <c r="B21" s="14" t="s">
        <v>249</v>
      </c>
      <c r="C21" s="35">
        <v>110</v>
      </c>
      <c r="D21" s="28">
        <v>130</v>
      </c>
      <c r="E21" s="45">
        <f>17.93/100*110</f>
        <v>19.722999999999999</v>
      </c>
      <c r="F21" s="43">
        <f>17.93/100*130</f>
        <v>23.308999999999997</v>
      </c>
      <c r="G21" s="54"/>
      <c r="H21" s="50"/>
      <c r="I21" s="45">
        <f>14.62/100*110</f>
        <v>16.082000000000001</v>
      </c>
      <c r="J21" s="43">
        <f>14.62/100*130</f>
        <v>19.006</v>
      </c>
      <c r="K21" s="54"/>
      <c r="L21" s="50"/>
      <c r="M21" s="45">
        <f>14.82/100*110</f>
        <v>16.302</v>
      </c>
      <c r="N21" s="43">
        <f>14.82/100*130</f>
        <v>19.265999999999998</v>
      </c>
      <c r="O21" s="54">
        <f>263/100*110</f>
        <v>289.3</v>
      </c>
      <c r="P21" s="50">
        <f>263/100*130</f>
        <v>341.9</v>
      </c>
      <c r="Q21" s="45">
        <f>0.38/100*110</f>
        <v>0.41799999999999998</v>
      </c>
      <c r="R21" s="43">
        <f>0.38/100*130</f>
        <v>0.49399999999999999</v>
      </c>
      <c r="T21" s="64"/>
      <c r="U21" s="64"/>
      <c r="V21" s="64"/>
    </row>
    <row r="22" spans="1:22" s="2" customFormat="1" ht="15" x14ac:dyDescent="0.25">
      <c r="A22" s="178" t="s">
        <v>166</v>
      </c>
      <c r="B22" s="14" t="s">
        <v>210</v>
      </c>
      <c r="C22" s="35">
        <v>150</v>
      </c>
      <c r="D22" s="28">
        <v>200</v>
      </c>
      <c r="E22" s="45">
        <v>5.31</v>
      </c>
      <c r="F22" s="43">
        <f>5.31/150*200</f>
        <v>7.0799999999999992</v>
      </c>
      <c r="G22" s="45">
        <v>0</v>
      </c>
      <c r="H22" s="50">
        <v>0</v>
      </c>
      <c r="I22" s="45">
        <f>3.77</f>
        <v>3.77</v>
      </c>
      <c r="J22" s="43">
        <f>3.77/150*200</f>
        <v>5.0266666666666664</v>
      </c>
      <c r="K22" s="54">
        <v>0</v>
      </c>
      <c r="L22" s="43">
        <v>0</v>
      </c>
      <c r="M22" s="45">
        <v>32.409999999999997</v>
      </c>
      <c r="N22" s="43">
        <f>32.41/150*200</f>
        <v>43.213333333333331</v>
      </c>
      <c r="O22" s="45">
        <f>185</f>
        <v>185</v>
      </c>
      <c r="P22" s="50">
        <f>185/150*200</f>
        <v>246.66666666666669</v>
      </c>
      <c r="Q22" s="45">
        <v>0</v>
      </c>
      <c r="R22" s="43">
        <v>0</v>
      </c>
      <c r="T22" s="64"/>
      <c r="U22" s="64"/>
      <c r="V22" s="64"/>
    </row>
    <row r="23" spans="1:22" s="2" customFormat="1" ht="15" x14ac:dyDescent="0.25">
      <c r="A23" s="178" t="s">
        <v>162</v>
      </c>
      <c r="B23" s="88" t="s">
        <v>163</v>
      </c>
      <c r="C23" s="91">
        <v>200</v>
      </c>
      <c r="D23" s="106">
        <v>200</v>
      </c>
      <c r="E23" s="50">
        <v>0.52</v>
      </c>
      <c r="F23" s="97">
        <v>0.52</v>
      </c>
      <c r="G23" s="90">
        <v>0</v>
      </c>
      <c r="H23" s="113">
        <v>0</v>
      </c>
      <c r="I23" s="90">
        <v>0.03</v>
      </c>
      <c r="J23" s="97">
        <v>0.03</v>
      </c>
      <c r="K23" s="50">
        <v>0</v>
      </c>
      <c r="L23" s="97">
        <v>0</v>
      </c>
      <c r="M23" s="90">
        <v>20.07</v>
      </c>
      <c r="N23" s="97">
        <v>20.07</v>
      </c>
      <c r="O23" s="90">
        <v>83</v>
      </c>
      <c r="P23" s="113">
        <v>83</v>
      </c>
      <c r="Q23" s="45">
        <v>0.4</v>
      </c>
      <c r="R23" s="43">
        <v>0.4</v>
      </c>
      <c r="T23" s="64"/>
      <c r="U23" s="64"/>
      <c r="V23" s="64"/>
    </row>
    <row r="24" spans="1:22" s="24" customFormat="1" ht="15" x14ac:dyDescent="0.25">
      <c r="A24" s="93"/>
      <c r="B24" s="14" t="s">
        <v>9</v>
      </c>
      <c r="C24" s="35">
        <v>50</v>
      </c>
      <c r="D24" s="28">
        <v>80</v>
      </c>
      <c r="E24" s="45">
        <f>6.6/100*50</f>
        <v>3.3000000000000003</v>
      </c>
      <c r="F24" s="43">
        <f>6.6/100*80</f>
        <v>5.28</v>
      </c>
      <c r="G24" s="54">
        <v>0</v>
      </c>
      <c r="H24" s="50">
        <f>D24*0</f>
        <v>0</v>
      </c>
      <c r="I24" s="45">
        <f>1.2/100*50</f>
        <v>0.6</v>
      </c>
      <c r="J24" s="43">
        <f>1.2/100*80</f>
        <v>0.96</v>
      </c>
      <c r="K24" s="54">
        <v>0</v>
      </c>
      <c r="L24" s="50">
        <v>0</v>
      </c>
      <c r="M24" s="45">
        <f>33.4/100*50</f>
        <v>16.7</v>
      </c>
      <c r="N24" s="43">
        <f>33.4/100*80</f>
        <v>26.72</v>
      </c>
      <c r="O24" s="54">
        <f>174/100*50</f>
        <v>87</v>
      </c>
      <c r="P24" s="50">
        <f>174/100*80</f>
        <v>139.19999999999999</v>
      </c>
      <c r="Q24" s="45">
        <v>0</v>
      </c>
      <c r="R24" s="43">
        <v>0</v>
      </c>
      <c r="S24" s="50"/>
      <c r="T24" s="257"/>
      <c r="U24" s="257"/>
      <c r="V24" s="257"/>
    </row>
    <row r="25" spans="1:22" s="2" customFormat="1" ht="15" x14ac:dyDescent="0.25">
      <c r="A25" s="93"/>
      <c r="B25" s="14" t="s">
        <v>35</v>
      </c>
      <c r="C25" s="35">
        <v>50</v>
      </c>
      <c r="D25" s="28">
        <v>100</v>
      </c>
      <c r="E25" s="45">
        <f>7.7/100*50</f>
        <v>3.85</v>
      </c>
      <c r="F25" s="43">
        <v>7.7</v>
      </c>
      <c r="G25" s="54">
        <v>0</v>
      </c>
      <c r="H25" s="50">
        <v>0</v>
      </c>
      <c r="I25" s="45">
        <f>3/100*50</f>
        <v>1.5</v>
      </c>
      <c r="J25" s="43">
        <v>3</v>
      </c>
      <c r="K25" s="54">
        <v>0</v>
      </c>
      <c r="L25" s="50">
        <v>0</v>
      </c>
      <c r="M25" s="45">
        <f>50.1/100*50</f>
        <v>25.05</v>
      </c>
      <c r="N25" s="43">
        <v>50.1</v>
      </c>
      <c r="O25" s="54">
        <f>259/100*50</f>
        <v>129.5</v>
      </c>
      <c r="P25" s="50">
        <v>259</v>
      </c>
      <c r="Q25" s="45">
        <v>0</v>
      </c>
      <c r="R25" s="43">
        <v>0</v>
      </c>
      <c r="S25" s="50"/>
      <c r="T25" s="64"/>
      <c r="U25" s="64"/>
      <c r="V25" s="64"/>
    </row>
    <row r="26" spans="1:22" s="2" customFormat="1" ht="15" x14ac:dyDescent="0.25">
      <c r="A26" s="178"/>
      <c r="B26" s="13" t="s">
        <v>306</v>
      </c>
      <c r="C26" s="35">
        <v>200</v>
      </c>
      <c r="D26" s="28">
        <v>200</v>
      </c>
      <c r="E26" s="54">
        <f>0.7*2</f>
        <v>1.4</v>
      </c>
      <c r="F26" s="50">
        <v>1.4</v>
      </c>
      <c r="G26" s="45">
        <v>0</v>
      </c>
      <c r="H26" s="50">
        <v>0</v>
      </c>
      <c r="I26" s="45">
        <f>0.28*2</f>
        <v>0.56000000000000005</v>
      </c>
      <c r="J26" s="43">
        <v>0.56000000000000005</v>
      </c>
      <c r="K26" s="54">
        <v>0.6</v>
      </c>
      <c r="L26" s="50">
        <f>0.3/100*250</f>
        <v>0.75</v>
      </c>
      <c r="M26" s="54">
        <f>11.43*2</f>
        <v>22.86</v>
      </c>
      <c r="N26" s="50">
        <v>22.86</v>
      </c>
      <c r="O26" s="45">
        <f>42*2</f>
        <v>84</v>
      </c>
      <c r="P26" s="50">
        <v>84</v>
      </c>
      <c r="Q26" s="45">
        <f>10*2</f>
        <v>20</v>
      </c>
      <c r="R26" s="43">
        <v>20</v>
      </c>
      <c r="T26" s="64"/>
      <c r="U26" s="64"/>
      <c r="V26" s="64"/>
    </row>
    <row r="27" spans="1:22" s="24" customFormat="1" ht="15" x14ac:dyDescent="0.25">
      <c r="A27" s="204"/>
      <c r="B27" s="23" t="s">
        <v>7</v>
      </c>
      <c r="C27" s="36">
        <f>C19+C20+C21+C22+C23+C24+C25+C26</f>
        <v>1080</v>
      </c>
      <c r="D27" s="48">
        <f>D19+D20+D21+D22+D23+D24+D25+D26</f>
        <v>1340</v>
      </c>
      <c r="E27" s="46">
        <f t="shared" ref="E27:R27" si="1">SUM(E19:E26)</f>
        <v>38.306999999999995</v>
      </c>
      <c r="F27" s="51">
        <f t="shared" si="1"/>
        <v>50.885000000000005</v>
      </c>
      <c r="G27" s="46">
        <f t="shared" si="1"/>
        <v>3.0750000000000002</v>
      </c>
      <c r="H27" s="46">
        <f t="shared" si="1"/>
        <v>4.3049999999999997</v>
      </c>
      <c r="I27" s="46">
        <f t="shared" si="1"/>
        <v>31.89</v>
      </c>
      <c r="J27" s="51">
        <f t="shared" si="1"/>
        <v>40.75866666666667</v>
      </c>
      <c r="K27" s="46">
        <f t="shared" si="1"/>
        <v>7.3549999999999995</v>
      </c>
      <c r="L27" s="46">
        <f t="shared" si="1"/>
        <v>9.2949999999999999</v>
      </c>
      <c r="M27" s="46">
        <f t="shared" si="1"/>
        <v>157.685</v>
      </c>
      <c r="N27" s="51">
        <f t="shared" si="1"/>
        <v>214.38733333333334</v>
      </c>
      <c r="O27" s="46">
        <f t="shared" si="1"/>
        <v>1055.6500000000001</v>
      </c>
      <c r="P27" s="51">
        <f t="shared" si="1"/>
        <v>1414.0166666666667</v>
      </c>
      <c r="Q27" s="46">
        <f t="shared" si="1"/>
        <v>53.015999999999998</v>
      </c>
      <c r="R27" s="44">
        <f t="shared" si="1"/>
        <v>59.681999999999995</v>
      </c>
      <c r="T27" s="258">
        <f>O27/O44*100</f>
        <v>37.53935649391336</v>
      </c>
      <c r="U27" s="258"/>
      <c r="V27" s="258">
        <f>P27/P44*100</f>
        <v>42.407608087141504</v>
      </c>
    </row>
    <row r="28" spans="1:22" s="2" customFormat="1" ht="15" x14ac:dyDescent="0.25">
      <c r="A28" s="205"/>
      <c r="B28" s="17" t="s">
        <v>10</v>
      </c>
      <c r="C28" s="35"/>
      <c r="D28" s="28"/>
      <c r="E28" s="35"/>
      <c r="F28" s="28"/>
      <c r="G28" s="69"/>
      <c r="H28" s="19"/>
      <c r="I28" s="35"/>
      <c r="J28" s="28"/>
      <c r="K28" s="54"/>
      <c r="L28" s="50"/>
      <c r="M28" s="45"/>
      <c r="N28" s="43"/>
      <c r="O28" s="54"/>
      <c r="P28" s="50"/>
      <c r="Q28" s="46"/>
      <c r="R28" s="44"/>
      <c r="T28" s="64"/>
      <c r="U28" s="64"/>
      <c r="V28" s="64"/>
    </row>
    <row r="29" spans="1:22" s="2" customFormat="1" ht="15" x14ac:dyDescent="0.25">
      <c r="A29" s="178"/>
      <c r="B29" s="14" t="s">
        <v>297</v>
      </c>
      <c r="C29" s="35" t="str">
        <f>"200"</f>
        <v>200</v>
      </c>
      <c r="D29" s="28">
        <v>200</v>
      </c>
      <c r="E29" s="45">
        <f>0.3*2</f>
        <v>0.6</v>
      </c>
      <c r="F29" s="50">
        <v>0.6</v>
      </c>
      <c r="G29" s="45">
        <v>0</v>
      </c>
      <c r="H29" s="50">
        <v>0</v>
      </c>
      <c r="I29" s="45">
        <f>0.1*2</f>
        <v>0.2</v>
      </c>
      <c r="J29" s="43">
        <v>0.2</v>
      </c>
      <c r="K29" s="54">
        <v>0</v>
      </c>
      <c r="L29" s="43">
        <v>0</v>
      </c>
      <c r="M29" s="45">
        <f>11.8*2</f>
        <v>23.6</v>
      </c>
      <c r="N29" s="43">
        <v>23.6</v>
      </c>
      <c r="O29" s="45">
        <f>52*2</f>
        <v>104</v>
      </c>
      <c r="P29" s="50">
        <v>104</v>
      </c>
      <c r="Q29" s="45">
        <f>11*2</f>
        <v>22</v>
      </c>
      <c r="R29" s="43">
        <v>22</v>
      </c>
      <c r="T29" s="64"/>
      <c r="U29" s="64"/>
      <c r="V29" s="64"/>
    </row>
    <row r="30" spans="1:22" s="2" customFormat="1" ht="15" x14ac:dyDescent="0.25">
      <c r="A30" s="178"/>
      <c r="B30" s="13" t="s">
        <v>34</v>
      </c>
      <c r="C30" s="35">
        <v>90</v>
      </c>
      <c r="D30" s="28">
        <v>90</v>
      </c>
      <c r="E30" s="45">
        <f>6.93*90/50</f>
        <v>12.473999999999998</v>
      </c>
      <c r="F30" s="50">
        <v>12.47</v>
      </c>
      <c r="G30" s="45">
        <f>4.03*90/50</f>
        <v>7.2540000000000013</v>
      </c>
      <c r="H30" s="50">
        <v>7.25</v>
      </c>
      <c r="I30" s="45">
        <f>1.93*90/50</f>
        <v>3.4739999999999998</v>
      </c>
      <c r="J30" s="43">
        <v>3.47</v>
      </c>
      <c r="K30" s="54">
        <f>0.4*90/50</f>
        <v>0.72</v>
      </c>
      <c r="L30" s="43">
        <v>0.72</v>
      </c>
      <c r="M30" s="45">
        <f>24.1*90/50</f>
        <v>43.38</v>
      </c>
      <c r="N30" s="43">
        <v>43.38</v>
      </c>
      <c r="O30" s="45">
        <f>142.34*90/50</f>
        <v>256.21199999999999</v>
      </c>
      <c r="P30" s="50">
        <v>256.20999999999998</v>
      </c>
      <c r="Q30" s="45">
        <v>0</v>
      </c>
      <c r="R30" s="43">
        <v>0</v>
      </c>
      <c r="T30" s="64"/>
      <c r="U30" s="64"/>
      <c r="V30" s="64"/>
    </row>
    <row r="31" spans="1:22" s="24" customFormat="1" ht="15" x14ac:dyDescent="0.25">
      <c r="A31" s="204"/>
      <c r="B31" s="23" t="s">
        <v>7</v>
      </c>
      <c r="C31" s="36">
        <v>290</v>
      </c>
      <c r="D31" s="48">
        <v>290</v>
      </c>
      <c r="E31" s="46">
        <f t="shared" ref="E31:R31" si="2">SUM(E29:E30)</f>
        <v>13.073999999999998</v>
      </c>
      <c r="F31" s="44">
        <f t="shared" si="2"/>
        <v>13.07</v>
      </c>
      <c r="G31" s="51">
        <f t="shared" si="2"/>
        <v>7.2540000000000013</v>
      </c>
      <c r="H31" s="62">
        <f t="shared" si="2"/>
        <v>7.25</v>
      </c>
      <c r="I31" s="46">
        <f t="shared" si="2"/>
        <v>3.6739999999999999</v>
      </c>
      <c r="J31" s="44">
        <f t="shared" si="2"/>
        <v>3.6700000000000004</v>
      </c>
      <c r="K31" s="51">
        <f t="shared" si="2"/>
        <v>0.72</v>
      </c>
      <c r="L31" s="62">
        <f t="shared" si="2"/>
        <v>0.72</v>
      </c>
      <c r="M31" s="46">
        <f t="shared" si="2"/>
        <v>66.98</v>
      </c>
      <c r="N31" s="44">
        <f t="shared" si="2"/>
        <v>66.98</v>
      </c>
      <c r="O31" s="51">
        <f t="shared" si="2"/>
        <v>360.21199999999999</v>
      </c>
      <c r="P31" s="62">
        <f t="shared" si="2"/>
        <v>360.21</v>
      </c>
      <c r="Q31" s="46">
        <f t="shared" si="2"/>
        <v>22</v>
      </c>
      <c r="R31" s="44">
        <f t="shared" si="2"/>
        <v>22</v>
      </c>
      <c r="T31" s="258">
        <f>O31/O44*100</f>
        <v>12.809289709075466</v>
      </c>
      <c r="U31" s="258"/>
      <c r="V31" s="258">
        <f>P31/P44*100</f>
        <v>10.803015883171515</v>
      </c>
    </row>
    <row r="32" spans="1:22" s="2" customFormat="1" ht="15" x14ac:dyDescent="0.25">
      <c r="A32" s="205"/>
      <c r="B32" s="17" t="s">
        <v>12</v>
      </c>
      <c r="C32" s="35"/>
      <c r="D32" s="28"/>
      <c r="E32" s="45"/>
      <c r="F32" s="43"/>
      <c r="G32" s="54"/>
      <c r="H32" s="50"/>
      <c r="I32" s="45"/>
      <c r="J32" s="43"/>
      <c r="K32" s="54"/>
      <c r="L32" s="50"/>
      <c r="M32" s="45"/>
      <c r="N32" s="43"/>
      <c r="O32" s="54"/>
      <c r="P32" s="50"/>
      <c r="Q32" s="46"/>
      <c r="R32" s="44"/>
      <c r="T32" s="64"/>
      <c r="U32" s="64"/>
      <c r="V32" s="64"/>
    </row>
    <row r="33" spans="1:66" s="2" customFormat="1" ht="30" x14ac:dyDescent="0.25">
      <c r="A33" s="178" t="s">
        <v>142</v>
      </c>
      <c r="B33" s="14" t="s">
        <v>250</v>
      </c>
      <c r="C33" s="35">
        <v>70</v>
      </c>
      <c r="D33" s="28">
        <v>80</v>
      </c>
      <c r="E33" s="45">
        <f>1.02/100*70</f>
        <v>0.71400000000000008</v>
      </c>
      <c r="F33" s="50">
        <f>1.02/100*80</f>
        <v>0.81600000000000006</v>
      </c>
      <c r="G33" s="45">
        <v>7.5</v>
      </c>
      <c r="H33" s="50">
        <v>10.5</v>
      </c>
      <c r="I33" s="45">
        <f>5.08/100*70</f>
        <v>3.556</v>
      </c>
      <c r="J33" s="43">
        <f>5.08/100*80</f>
        <v>4.0640000000000001</v>
      </c>
      <c r="K33" s="54">
        <v>0</v>
      </c>
      <c r="L33" s="43">
        <v>0</v>
      </c>
      <c r="M33" s="45">
        <f>3.54/100*70</f>
        <v>2.4780000000000002</v>
      </c>
      <c r="N33" s="43">
        <f>3.54/100*80</f>
        <v>2.8319999999999999</v>
      </c>
      <c r="O33" s="45">
        <f>64/100*70</f>
        <v>44.800000000000004</v>
      </c>
      <c r="P33" s="50">
        <f>64/100*80</f>
        <v>51.2</v>
      </c>
      <c r="Q33" s="45">
        <f>23.28/100*70</f>
        <v>16.295999999999999</v>
      </c>
      <c r="R33" s="43">
        <f>23.28/100*80</f>
        <v>18.624000000000002</v>
      </c>
      <c r="T33" s="64"/>
      <c r="U33" s="64"/>
      <c r="V33" s="64"/>
    </row>
    <row r="34" spans="1:66" s="2" customFormat="1" ht="15" x14ac:dyDescent="0.25">
      <c r="A34" s="178" t="s">
        <v>257</v>
      </c>
      <c r="B34" s="14" t="s">
        <v>298</v>
      </c>
      <c r="C34" s="37" t="s">
        <v>299</v>
      </c>
      <c r="D34" s="49" t="s">
        <v>300</v>
      </c>
      <c r="E34" s="45">
        <v>15.09</v>
      </c>
      <c r="F34" s="43">
        <v>17.84</v>
      </c>
      <c r="G34" s="45"/>
      <c r="H34" s="50"/>
      <c r="I34" s="45">
        <v>2.2000000000000002</v>
      </c>
      <c r="J34" s="43">
        <v>2.6</v>
      </c>
      <c r="K34" s="54"/>
      <c r="L34" s="43"/>
      <c r="M34" s="45">
        <v>8.7899999999999991</v>
      </c>
      <c r="N34" s="43">
        <v>10.39</v>
      </c>
      <c r="O34" s="45">
        <v>115.5</v>
      </c>
      <c r="P34" s="50">
        <v>136.5</v>
      </c>
      <c r="Q34" s="45">
        <v>0.7</v>
      </c>
      <c r="R34" s="43">
        <v>0.83</v>
      </c>
      <c r="T34" s="64"/>
      <c r="U34" s="64"/>
      <c r="V34" s="64"/>
    </row>
    <row r="35" spans="1:66" s="2" customFormat="1" ht="15" x14ac:dyDescent="0.25">
      <c r="A35" s="178" t="s">
        <v>195</v>
      </c>
      <c r="B35" s="14" t="s">
        <v>196</v>
      </c>
      <c r="C35" s="35">
        <v>220</v>
      </c>
      <c r="D35" s="28">
        <v>250</v>
      </c>
      <c r="E35" s="45">
        <v>20.46</v>
      </c>
      <c r="F35" s="43">
        <v>23.25</v>
      </c>
      <c r="G35" s="45">
        <f>1.48*150/200</f>
        <v>1.1100000000000001</v>
      </c>
      <c r="H35" s="50">
        <v>1.48</v>
      </c>
      <c r="I35" s="45">
        <v>11.22</v>
      </c>
      <c r="J35" s="43">
        <v>12.75</v>
      </c>
      <c r="K35" s="54">
        <f>0.3*150/200</f>
        <v>0.22500000000000001</v>
      </c>
      <c r="L35" s="43">
        <v>0.3</v>
      </c>
      <c r="M35" s="45">
        <v>47.74</v>
      </c>
      <c r="N35" s="50">
        <v>54.25</v>
      </c>
      <c r="O35" s="45">
        <v>374</v>
      </c>
      <c r="P35" s="43">
        <v>425</v>
      </c>
      <c r="Q35" s="45">
        <v>0</v>
      </c>
      <c r="R35" s="43">
        <v>0</v>
      </c>
      <c r="T35" s="64"/>
      <c r="U35" s="64"/>
      <c r="V35" s="64"/>
    </row>
    <row r="36" spans="1:66" s="2" customFormat="1" ht="15" x14ac:dyDescent="0.25">
      <c r="A36" s="181" t="s">
        <v>135</v>
      </c>
      <c r="B36" s="14" t="s">
        <v>32</v>
      </c>
      <c r="C36" s="35">
        <v>200</v>
      </c>
      <c r="D36" s="28">
        <v>200</v>
      </c>
      <c r="E36" s="45">
        <v>1.4</v>
      </c>
      <c r="F36" s="43">
        <v>1.4</v>
      </c>
      <c r="G36" s="45">
        <v>1.4</v>
      </c>
      <c r="H36" s="50">
        <v>1.4</v>
      </c>
      <c r="I36" s="45">
        <v>1.42</v>
      </c>
      <c r="J36" s="43">
        <v>1.42</v>
      </c>
      <c r="K36" s="54">
        <v>0.05</v>
      </c>
      <c r="L36" s="43">
        <v>0.05</v>
      </c>
      <c r="M36" s="45">
        <v>11.23</v>
      </c>
      <c r="N36" s="43">
        <v>11.23</v>
      </c>
      <c r="O36" s="45">
        <v>63</v>
      </c>
      <c r="P36" s="43">
        <v>63</v>
      </c>
      <c r="Q36" s="45">
        <v>0.26</v>
      </c>
      <c r="R36" s="43">
        <v>0.26</v>
      </c>
      <c r="T36" s="64"/>
      <c r="U36" s="64"/>
      <c r="V36" s="64"/>
    </row>
    <row r="37" spans="1:66" s="2" customFormat="1" ht="15" x14ac:dyDescent="0.25">
      <c r="A37" s="93"/>
      <c r="B37" s="14" t="s">
        <v>35</v>
      </c>
      <c r="C37" s="35">
        <v>50</v>
      </c>
      <c r="D37" s="28">
        <v>50</v>
      </c>
      <c r="E37" s="45">
        <v>3.85</v>
      </c>
      <c r="F37" s="43">
        <v>3.85</v>
      </c>
      <c r="G37" s="54">
        <v>0</v>
      </c>
      <c r="H37" s="50">
        <v>0</v>
      </c>
      <c r="I37" s="45">
        <v>1.5</v>
      </c>
      <c r="J37" s="43">
        <v>1.5</v>
      </c>
      <c r="K37" s="54">
        <v>0.5</v>
      </c>
      <c r="L37" s="50">
        <v>0.5</v>
      </c>
      <c r="M37" s="45">
        <v>25.05</v>
      </c>
      <c r="N37" s="43">
        <v>25.05</v>
      </c>
      <c r="O37" s="54">
        <v>129.5</v>
      </c>
      <c r="P37" s="50">
        <v>129.5</v>
      </c>
      <c r="Q37" s="45">
        <v>0</v>
      </c>
      <c r="R37" s="43">
        <v>0</v>
      </c>
      <c r="S37" s="50"/>
      <c r="T37" s="64"/>
      <c r="U37" s="64"/>
      <c r="V37" s="64"/>
    </row>
    <row r="38" spans="1:66" s="2" customFormat="1" ht="15" x14ac:dyDescent="0.25">
      <c r="A38" s="93"/>
      <c r="B38" s="14" t="s">
        <v>13</v>
      </c>
      <c r="C38" s="35">
        <v>30</v>
      </c>
      <c r="D38" s="28">
        <v>40</v>
      </c>
      <c r="E38" s="45">
        <f>6.6/100*30</f>
        <v>1.98</v>
      </c>
      <c r="F38" s="43">
        <f>6.6/100*40</f>
        <v>2.64</v>
      </c>
      <c r="G38" s="54">
        <v>0</v>
      </c>
      <c r="H38" s="50">
        <f>D38*0</f>
        <v>0</v>
      </c>
      <c r="I38" s="45">
        <f>1.2/100*30</f>
        <v>0.36</v>
      </c>
      <c r="J38" s="43">
        <f>1.2/100*40</f>
        <v>0.48</v>
      </c>
      <c r="K38" s="54">
        <v>0</v>
      </c>
      <c r="L38" s="50">
        <v>0</v>
      </c>
      <c r="M38" s="45">
        <f>33.4/100*30</f>
        <v>10.02</v>
      </c>
      <c r="N38" s="43">
        <f>33.4/100*40</f>
        <v>13.36</v>
      </c>
      <c r="O38" s="54">
        <f>174/100*30</f>
        <v>52.2</v>
      </c>
      <c r="P38" s="50">
        <f>174/100*40</f>
        <v>69.599999999999994</v>
      </c>
      <c r="Q38" s="45">
        <v>0</v>
      </c>
      <c r="R38" s="43">
        <v>0</v>
      </c>
      <c r="S38" s="50"/>
      <c r="T38" s="64"/>
      <c r="U38" s="64"/>
      <c r="V38" s="64"/>
    </row>
    <row r="39" spans="1:66" s="24" customFormat="1" ht="15" x14ac:dyDescent="0.25">
      <c r="A39" s="204"/>
      <c r="B39" s="23" t="s">
        <v>7</v>
      </c>
      <c r="C39" s="36">
        <f t="shared" ref="C39:R39" si="3">SUM(C33:C38)</f>
        <v>570</v>
      </c>
      <c r="D39" s="48">
        <f t="shared" si="3"/>
        <v>620</v>
      </c>
      <c r="E39" s="46">
        <f t="shared" si="3"/>
        <v>43.494</v>
      </c>
      <c r="F39" s="51">
        <f t="shared" si="3"/>
        <v>49.795999999999999</v>
      </c>
      <c r="G39" s="46">
        <f t="shared" si="3"/>
        <v>10.01</v>
      </c>
      <c r="H39" s="46">
        <f t="shared" si="3"/>
        <v>13.38</v>
      </c>
      <c r="I39" s="46">
        <f t="shared" si="3"/>
        <v>20.256</v>
      </c>
      <c r="J39" s="51">
        <f t="shared" si="3"/>
        <v>22.814000000000004</v>
      </c>
      <c r="K39" s="46">
        <f t="shared" si="3"/>
        <v>0.77500000000000002</v>
      </c>
      <c r="L39" s="46">
        <f t="shared" si="3"/>
        <v>0.85</v>
      </c>
      <c r="M39" s="46">
        <f t="shared" si="3"/>
        <v>105.30799999999999</v>
      </c>
      <c r="N39" s="51">
        <f t="shared" si="3"/>
        <v>117.11200000000001</v>
      </c>
      <c r="O39" s="46">
        <f t="shared" si="3"/>
        <v>779</v>
      </c>
      <c r="P39" s="51">
        <f t="shared" si="3"/>
        <v>874.80000000000007</v>
      </c>
      <c r="Q39" s="46">
        <f t="shared" si="3"/>
        <v>17.256</v>
      </c>
      <c r="R39" s="44">
        <f t="shared" si="3"/>
        <v>19.714000000000002</v>
      </c>
      <c r="T39" s="258">
        <f>(O39+O43)/O44*100</f>
        <v>32.819184988382403</v>
      </c>
      <c r="U39" s="258"/>
      <c r="V39" s="258">
        <f>(P39+P43)/P44*100</f>
        <v>31.643980230010076</v>
      </c>
    </row>
    <row r="40" spans="1:66" s="2" customFormat="1" ht="15" x14ac:dyDescent="0.25">
      <c r="A40" s="205"/>
      <c r="B40" s="17" t="s">
        <v>25</v>
      </c>
      <c r="C40" s="35"/>
      <c r="D40" s="28"/>
      <c r="E40" s="45"/>
      <c r="F40" s="43"/>
      <c r="G40" s="54"/>
      <c r="H40" s="50"/>
      <c r="I40" s="45"/>
      <c r="J40" s="43"/>
      <c r="K40" s="54"/>
      <c r="L40" s="50"/>
      <c r="M40" s="45"/>
      <c r="N40" s="43"/>
      <c r="O40" s="54"/>
      <c r="P40" s="50"/>
      <c r="Q40" s="45"/>
      <c r="R40" s="43"/>
      <c r="T40" s="64"/>
      <c r="U40" s="64"/>
      <c r="V40" s="64"/>
    </row>
    <row r="41" spans="1:66" s="2" customFormat="1" ht="15" x14ac:dyDescent="0.25">
      <c r="A41" s="178"/>
      <c r="B41" s="14" t="s">
        <v>296</v>
      </c>
      <c r="C41" s="35">
        <v>150</v>
      </c>
      <c r="D41" s="28">
        <v>180</v>
      </c>
      <c r="E41" s="54">
        <f>2.7/100*200</f>
        <v>5.4</v>
      </c>
      <c r="F41" s="50">
        <f>2.7/100*180</f>
        <v>4.8600000000000003</v>
      </c>
      <c r="G41" s="54">
        <v>5.8</v>
      </c>
      <c r="H41" s="50">
        <v>5.8</v>
      </c>
      <c r="I41" s="45">
        <f>2.5/100*150</f>
        <v>3.75</v>
      </c>
      <c r="J41" s="43">
        <f>2.5/100*180</f>
        <v>4.5</v>
      </c>
      <c r="K41" s="54">
        <v>0</v>
      </c>
      <c r="L41" s="43">
        <v>0</v>
      </c>
      <c r="M41" s="54">
        <f>10.8/100*150</f>
        <v>16.200000000000003</v>
      </c>
      <c r="N41" s="50">
        <f>10.8/100*180</f>
        <v>19.440000000000001</v>
      </c>
      <c r="O41" s="45">
        <f>79/100*150</f>
        <v>118.5</v>
      </c>
      <c r="P41" s="43">
        <f>79/100*180</f>
        <v>142.20000000000002</v>
      </c>
      <c r="Q41" s="45">
        <f>0.9/100*150</f>
        <v>1.35</v>
      </c>
      <c r="R41" s="43">
        <f>0.9/100*180</f>
        <v>1.62</v>
      </c>
      <c r="T41" s="258"/>
      <c r="U41" s="258"/>
      <c r="V41" s="258"/>
    </row>
    <row r="42" spans="1:66" s="2" customFormat="1" ht="15" x14ac:dyDescent="0.25">
      <c r="A42" s="203"/>
      <c r="B42" s="13" t="s">
        <v>67</v>
      </c>
      <c r="C42" s="35">
        <v>10</v>
      </c>
      <c r="D42" s="28">
        <v>15</v>
      </c>
      <c r="E42" s="72">
        <f>15.27/90*10</f>
        <v>1.6966666666666665</v>
      </c>
      <c r="F42" s="71">
        <f>15.27/90*15</f>
        <v>2.5449999999999999</v>
      </c>
      <c r="G42" s="74">
        <v>0.4</v>
      </c>
      <c r="H42" s="73">
        <v>0.4</v>
      </c>
      <c r="I42" s="72">
        <f>12.55/90*10</f>
        <v>1.3944444444444446</v>
      </c>
      <c r="J42" s="71">
        <f>12.55/90*15</f>
        <v>2.0916666666666668</v>
      </c>
      <c r="K42" s="74">
        <v>0</v>
      </c>
      <c r="L42" s="73">
        <v>0</v>
      </c>
      <c r="M42" s="72">
        <f>13.97/90*10</f>
        <v>1.5522222222222224</v>
      </c>
      <c r="N42" s="71">
        <f>13.97/90*15</f>
        <v>2.3283333333333336</v>
      </c>
      <c r="O42" s="72">
        <f>228.72/90*10</f>
        <v>25.413333333333334</v>
      </c>
      <c r="P42" s="71">
        <f>228.72/90*15</f>
        <v>38.119999999999997</v>
      </c>
      <c r="Q42" s="45">
        <v>0</v>
      </c>
      <c r="R42" s="43">
        <v>0</v>
      </c>
      <c r="T42" s="64"/>
      <c r="U42" s="64"/>
      <c r="V42" s="64"/>
      <c r="BM42" s="219"/>
      <c r="BN42" s="219"/>
    </row>
    <row r="43" spans="1:66" s="24" customFormat="1" ht="15" x14ac:dyDescent="0.25">
      <c r="A43" s="207"/>
      <c r="B43" s="23" t="s">
        <v>7</v>
      </c>
      <c r="C43" s="36">
        <f>C41+C42</f>
        <v>160</v>
      </c>
      <c r="D43" s="48">
        <f>D41+D42</f>
        <v>195</v>
      </c>
      <c r="E43" s="46">
        <f>SUM(E41:E42)</f>
        <v>7.0966666666666667</v>
      </c>
      <c r="F43" s="44">
        <f t="shared" ref="F43:P43" si="4">SUM(F41:F42)</f>
        <v>7.4050000000000002</v>
      </c>
      <c r="G43" s="51">
        <f t="shared" si="4"/>
        <v>6.2</v>
      </c>
      <c r="H43" s="62">
        <f t="shared" si="4"/>
        <v>6.2</v>
      </c>
      <c r="I43" s="46">
        <f t="shared" si="4"/>
        <v>5.1444444444444448</v>
      </c>
      <c r="J43" s="44">
        <f t="shared" si="4"/>
        <v>6.5916666666666668</v>
      </c>
      <c r="K43" s="51">
        <f t="shared" si="4"/>
        <v>0</v>
      </c>
      <c r="L43" s="62">
        <f t="shared" si="4"/>
        <v>0</v>
      </c>
      <c r="M43" s="46">
        <f t="shared" si="4"/>
        <v>17.752222222222226</v>
      </c>
      <c r="N43" s="44">
        <f t="shared" si="4"/>
        <v>21.768333333333334</v>
      </c>
      <c r="O43" s="51">
        <f t="shared" si="4"/>
        <v>143.91333333333333</v>
      </c>
      <c r="P43" s="62">
        <f t="shared" si="4"/>
        <v>180.32000000000002</v>
      </c>
      <c r="Q43" s="46">
        <f t="shared" ref="Q43:R43" si="5">SUM(Q41:Q42)</f>
        <v>1.35</v>
      </c>
      <c r="R43" s="44">
        <f t="shared" si="5"/>
        <v>1.62</v>
      </c>
      <c r="T43" s="257"/>
      <c r="U43" s="257"/>
      <c r="V43" s="257"/>
    </row>
    <row r="44" spans="1:66" s="24" customFormat="1" thickBot="1" x14ac:dyDescent="0.3">
      <c r="A44" s="208"/>
      <c r="B44" s="25" t="s">
        <v>15</v>
      </c>
      <c r="C44" s="38">
        <f t="shared" ref="C44:R44" si="6">C17+C27+C31+C39+C43</f>
        <v>2595</v>
      </c>
      <c r="D44" s="29">
        <f t="shared" si="6"/>
        <v>2975</v>
      </c>
      <c r="E44" s="39">
        <f t="shared" si="6"/>
        <v>117.45066666666665</v>
      </c>
      <c r="F44" s="47">
        <f t="shared" si="6"/>
        <v>138.46600000000001</v>
      </c>
      <c r="G44" s="41">
        <f t="shared" si="6"/>
        <v>49.978999999999999</v>
      </c>
      <c r="H44" s="70">
        <f t="shared" si="6"/>
        <v>55.735000000000007</v>
      </c>
      <c r="I44" s="39">
        <f t="shared" si="6"/>
        <v>80.164844444444441</v>
      </c>
      <c r="J44" s="47">
        <f t="shared" si="6"/>
        <v>94.914333333333346</v>
      </c>
      <c r="K44" s="41">
        <f t="shared" si="6"/>
        <v>9.51</v>
      </c>
      <c r="L44" s="70">
        <f t="shared" si="6"/>
        <v>11.525</v>
      </c>
      <c r="M44" s="39">
        <f t="shared" si="6"/>
        <v>407.27002222222222</v>
      </c>
      <c r="N44" s="47">
        <f t="shared" si="6"/>
        <v>481.58766666666673</v>
      </c>
      <c r="O44" s="41">
        <f t="shared" si="6"/>
        <v>2812.1153333333336</v>
      </c>
      <c r="P44" s="70">
        <f t="shared" si="6"/>
        <v>3334.3466666666668</v>
      </c>
      <c r="Q44" s="39">
        <f t="shared" si="6"/>
        <v>94.704599999999999</v>
      </c>
      <c r="R44" s="47">
        <f t="shared" si="6"/>
        <v>104.196</v>
      </c>
      <c r="T44" s="258">
        <f>T17+T27+T31+T39</f>
        <v>99.999999999999986</v>
      </c>
      <c r="U44" s="258"/>
      <c r="V44" s="258">
        <f>V17+V27+V31+V39</f>
        <v>99.999999999999986</v>
      </c>
    </row>
    <row r="45" spans="1:66" s="2" customFormat="1" ht="15" x14ac:dyDescent="0.25">
      <c r="C45" s="8"/>
      <c r="D45" s="8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T45" s="64"/>
      <c r="U45" s="64"/>
      <c r="V45" s="64"/>
    </row>
    <row r="46" spans="1:66" s="2" customFormat="1" ht="15" customHeight="1" x14ac:dyDescent="0.25">
      <c r="A46" s="64"/>
      <c r="B46" s="294" t="s">
        <v>106</v>
      </c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T46" s="64"/>
      <c r="U46" s="64"/>
      <c r="V46" s="64"/>
    </row>
    <row r="47" spans="1:66" s="2" customFormat="1" ht="15" x14ac:dyDescent="0.25">
      <c r="A47" s="135"/>
      <c r="B47" s="29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63"/>
      <c r="Q47" s="63"/>
      <c r="R47" s="63"/>
      <c r="T47" s="64"/>
      <c r="U47" s="64"/>
      <c r="V47" s="64"/>
    </row>
    <row r="48" spans="1:66" s="2" customFormat="1" ht="15" x14ac:dyDescent="0.25">
      <c r="A48" s="135"/>
      <c r="B48" s="29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63"/>
      <c r="P48" s="63"/>
      <c r="Q48" s="63"/>
      <c r="R48" s="63"/>
      <c r="T48" s="64"/>
      <c r="U48" s="64"/>
      <c r="V48" s="64"/>
    </row>
    <row r="49" spans="1:22" s="2" customFormat="1" ht="15" customHeight="1" x14ac:dyDescent="0.25">
      <c r="A49" s="135"/>
      <c r="B49" s="292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64"/>
      <c r="U49" s="64"/>
      <c r="V49" s="64"/>
    </row>
    <row r="50" spans="1:22" s="2" customFormat="1" ht="15" x14ac:dyDescent="0.25">
      <c r="C50" s="8"/>
      <c r="D50" s="8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T50" s="64"/>
      <c r="U50" s="64"/>
      <c r="V50" s="64"/>
    </row>
    <row r="51" spans="1:22" s="2" customFormat="1" ht="15" x14ac:dyDescent="0.25">
      <c r="C51" s="8"/>
      <c r="D51" s="8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T51" s="64"/>
      <c r="U51" s="64"/>
      <c r="V51" s="64"/>
    </row>
    <row r="52" spans="1:22" s="2" customFormat="1" ht="15" x14ac:dyDescent="0.25">
      <c r="C52" s="8"/>
      <c r="D52" s="8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T52" s="64"/>
      <c r="U52" s="64"/>
      <c r="V52" s="64"/>
    </row>
    <row r="53" spans="1:22" s="2" customFormat="1" ht="15" x14ac:dyDescent="0.25">
      <c r="C53" s="8"/>
      <c r="D53" s="8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C54" s="8"/>
      <c r="D54" s="8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C55" s="8"/>
      <c r="D55" s="8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C56" s="8"/>
      <c r="D56" s="8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C57" s="8"/>
      <c r="D57" s="8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C58" s="8"/>
      <c r="D58" s="8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C59" s="8"/>
      <c r="D59" s="8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C60" s="8"/>
      <c r="D60" s="8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C61" s="8"/>
      <c r="D61" s="8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C62" s="8"/>
      <c r="D62" s="8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C63" s="8"/>
      <c r="D63" s="8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C64" s="8"/>
      <c r="D64" s="8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T64" s="64"/>
      <c r="U64" s="64"/>
      <c r="V64" s="64"/>
    </row>
    <row r="65" spans="3:22" s="2" customFormat="1" ht="15" x14ac:dyDescent="0.25">
      <c r="C65" s="8"/>
      <c r="D65" s="8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T65" s="64"/>
      <c r="U65" s="64"/>
      <c r="V65" s="64"/>
    </row>
    <row r="66" spans="3:22" s="2" customFormat="1" ht="15" x14ac:dyDescent="0.25">
      <c r="C66" s="8"/>
      <c r="D66" s="8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T66" s="64"/>
      <c r="U66" s="64"/>
      <c r="V66" s="64"/>
    </row>
    <row r="67" spans="3:22" s="2" customFormat="1" ht="15" x14ac:dyDescent="0.25">
      <c r="C67" s="8"/>
      <c r="D67" s="8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T67" s="64"/>
      <c r="U67" s="64"/>
      <c r="V67" s="64"/>
    </row>
    <row r="68" spans="3:22" s="2" customFormat="1" ht="15" x14ac:dyDescent="0.25">
      <c r="C68" s="8"/>
      <c r="D68" s="8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T68" s="64"/>
      <c r="U68" s="64"/>
      <c r="V68" s="64"/>
    </row>
    <row r="69" spans="3:22" s="2" customFormat="1" ht="15" x14ac:dyDescent="0.25">
      <c r="C69" s="8"/>
      <c r="D69" s="8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T69" s="64"/>
      <c r="U69" s="64"/>
      <c r="V69" s="64"/>
    </row>
    <row r="70" spans="3:22" s="2" customFormat="1" ht="15" x14ac:dyDescent="0.25">
      <c r="C70" s="8"/>
      <c r="D70" s="8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T70" s="64"/>
      <c r="U70" s="64"/>
      <c r="V70" s="64"/>
    </row>
    <row r="71" spans="3:22" s="2" customFormat="1" ht="15" x14ac:dyDescent="0.25">
      <c r="C71" s="8"/>
      <c r="D71" s="8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T71" s="64"/>
      <c r="U71" s="64"/>
      <c r="V71" s="64"/>
    </row>
    <row r="72" spans="3:22" s="2" customFormat="1" ht="15" x14ac:dyDescent="0.25">
      <c r="C72" s="8"/>
      <c r="D72" s="8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T72" s="64"/>
      <c r="U72" s="64"/>
      <c r="V72" s="64"/>
    </row>
    <row r="73" spans="3:22" s="2" customFormat="1" ht="15" x14ac:dyDescent="0.25">
      <c r="C73" s="8"/>
      <c r="D73" s="8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T73" s="64"/>
      <c r="U73" s="64"/>
      <c r="V73" s="64"/>
    </row>
    <row r="74" spans="3:22" s="2" customFormat="1" ht="15" x14ac:dyDescent="0.25">
      <c r="C74" s="8"/>
      <c r="D74" s="8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T74" s="64"/>
      <c r="U74" s="64"/>
      <c r="V74" s="64"/>
    </row>
    <row r="75" spans="3:22" s="2" customFormat="1" ht="15" x14ac:dyDescent="0.25">
      <c r="C75" s="8"/>
      <c r="D75" s="8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T75" s="64"/>
      <c r="U75" s="64"/>
      <c r="V75" s="64"/>
    </row>
    <row r="76" spans="3:22" s="2" customFormat="1" ht="15" x14ac:dyDescent="0.25">
      <c r="C76" s="8"/>
      <c r="D76" s="8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T76" s="64"/>
      <c r="U76" s="64"/>
      <c r="V76" s="64"/>
    </row>
    <row r="77" spans="3:22" s="2" customFormat="1" ht="15" x14ac:dyDescent="0.25">
      <c r="C77" s="8"/>
      <c r="D77" s="8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T77" s="64"/>
      <c r="U77" s="64"/>
      <c r="V77" s="64"/>
    </row>
    <row r="78" spans="3:22" s="2" customFormat="1" ht="15" x14ac:dyDescent="0.25">
      <c r="C78" s="8"/>
      <c r="D78" s="8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T78" s="64"/>
      <c r="U78" s="64"/>
      <c r="V78" s="64"/>
    </row>
    <row r="79" spans="3:22" s="2" customFormat="1" ht="15" x14ac:dyDescent="0.25">
      <c r="C79" s="8"/>
      <c r="D79" s="8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T79" s="64"/>
      <c r="U79" s="64"/>
      <c r="V79" s="64"/>
    </row>
    <row r="80" spans="3:22" s="2" customFormat="1" ht="15" x14ac:dyDescent="0.25">
      <c r="C80" s="8"/>
      <c r="D80" s="8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T80" s="64"/>
      <c r="U80" s="64"/>
      <c r="V80" s="64"/>
    </row>
    <row r="81" spans="3:22" s="2" customFormat="1" ht="15" x14ac:dyDescent="0.25">
      <c r="C81" s="8"/>
      <c r="D81" s="8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T81" s="64"/>
      <c r="U81" s="64"/>
      <c r="V81" s="64"/>
    </row>
    <row r="82" spans="3:22" s="2" customFormat="1" ht="15" x14ac:dyDescent="0.25">
      <c r="C82" s="8"/>
      <c r="D82" s="8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T82" s="64"/>
      <c r="U82" s="64"/>
      <c r="V82" s="64"/>
    </row>
    <row r="83" spans="3:22" s="2" customFormat="1" ht="15" x14ac:dyDescent="0.25">
      <c r="C83" s="8"/>
      <c r="D83" s="8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T83" s="64"/>
      <c r="U83" s="64"/>
      <c r="V83" s="64"/>
    </row>
    <row r="84" spans="3:22" s="2" customFormat="1" ht="15" x14ac:dyDescent="0.25">
      <c r="C84" s="8"/>
      <c r="D84" s="8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T84" s="64"/>
      <c r="U84" s="64"/>
      <c r="V84" s="64"/>
    </row>
    <row r="85" spans="3:22" s="2" customFormat="1" ht="15" x14ac:dyDescent="0.25">
      <c r="C85" s="8"/>
      <c r="D85" s="8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T85" s="64"/>
      <c r="U85" s="64"/>
      <c r="V85" s="64"/>
    </row>
    <row r="86" spans="3:22" s="2" customFormat="1" ht="15" x14ac:dyDescent="0.25">
      <c r="C86" s="8"/>
      <c r="D86" s="8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T86" s="64"/>
      <c r="U86" s="64"/>
      <c r="V86" s="64"/>
    </row>
    <row r="87" spans="3:22" s="2" customFormat="1" ht="15" x14ac:dyDescent="0.25">
      <c r="C87" s="8"/>
      <c r="D87" s="8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T87" s="64"/>
      <c r="U87" s="64"/>
      <c r="V87" s="64"/>
    </row>
    <row r="88" spans="3:22" s="2" customFormat="1" ht="15" x14ac:dyDescent="0.25">
      <c r="C88" s="8"/>
      <c r="D88" s="8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T88" s="64"/>
      <c r="U88" s="64"/>
      <c r="V88" s="64"/>
    </row>
    <row r="89" spans="3:22" s="2" customFormat="1" ht="15" x14ac:dyDescent="0.25">
      <c r="C89" s="8"/>
      <c r="D89" s="8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T89" s="64"/>
      <c r="U89" s="64"/>
      <c r="V89" s="64"/>
    </row>
    <row r="90" spans="3:22" s="2" customFormat="1" ht="15" x14ac:dyDescent="0.25">
      <c r="C90" s="8"/>
      <c r="D90" s="8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T90" s="64"/>
      <c r="U90" s="64"/>
      <c r="V90" s="64"/>
    </row>
    <row r="91" spans="3:22" s="2" customFormat="1" ht="15" x14ac:dyDescent="0.25">
      <c r="C91" s="8"/>
      <c r="D91" s="8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T91" s="64"/>
      <c r="U91" s="64"/>
      <c r="V91" s="64"/>
    </row>
    <row r="92" spans="3:22" s="2" customFormat="1" ht="15" x14ac:dyDescent="0.25">
      <c r="C92" s="8"/>
      <c r="D92" s="8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T92" s="64"/>
      <c r="U92" s="64"/>
      <c r="V92" s="64"/>
    </row>
    <row r="93" spans="3:22" s="2" customFormat="1" ht="15" x14ac:dyDescent="0.25">
      <c r="C93" s="8"/>
      <c r="D93" s="8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T93" s="64"/>
      <c r="U93" s="64"/>
      <c r="V93" s="64"/>
    </row>
    <row r="94" spans="3:22" s="2" customFormat="1" ht="15" x14ac:dyDescent="0.25">
      <c r="C94" s="8"/>
      <c r="D94" s="8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T94" s="64"/>
      <c r="U94" s="64"/>
      <c r="V94" s="64"/>
    </row>
    <row r="95" spans="3:22" s="2" customFormat="1" ht="15" x14ac:dyDescent="0.25">
      <c r="C95" s="8"/>
      <c r="D95" s="8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T95" s="64"/>
      <c r="U95" s="64"/>
      <c r="V95" s="64"/>
    </row>
    <row r="96" spans="3:22" s="2" customFormat="1" ht="15" x14ac:dyDescent="0.25">
      <c r="C96" s="8"/>
      <c r="D96" s="8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T96" s="64"/>
      <c r="U96" s="64"/>
      <c r="V96" s="64"/>
    </row>
    <row r="97" spans="3:22" s="2" customFormat="1" ht="15" x14ac:dyDescent="0.25">
      <c r="C97" s="8"/>
      <c r="D97" s="8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T97" s="64"/>
      <c r="U97" s="64"/>
      <c r="V97" s="64"/>
    </row>
    <row r="98" spans="3:22" s="2" customFormat="1" ht="15" x14ac:dyDescent="0.25">
      <c r="C98" s="8"/>
      <c r="D98" s="8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T98" s="64"/>
      <c r="U98" s="64"/>
      <c r="V98" s="64"/>
    </row>
    <row r="99" spans="3:22" s="2" customFormat="1" ht="15" x14ac:dyDescent="0.25">
      <c r="C99" s="8"/>
      <c r="D99" s="8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T99" s="64"/>
      <c r="U99" s="64"/>
      <c r="V99" s="64"/>
    </row>
    <row r="100" spans="3:22" s="2" customFormat="1" ht="15" x14ac:dyDescent="0.25">
      <c r="C100" s="8"/>
      <c r="D100" s="8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3:22" s="2" customFormat="1" ht="15" x14ac:dyDescent="0.25">
      <c r="C101" s="8"/>
      <c r="D101" s="8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3:22" s="2" customFormat="1" ht="15" x14ac:dyDescent="0.25">
      <c r="C102" s="8"/>
      <c r="D102" s="8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3:22" s="2" customFormat="1" ht="15" x14ac:dyDescent="0.25">
      <c r="C103" s="8"/>
      <c r="D103" s="8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3:22" s="2" customFormat="1" ht="15" x14ac:dyDescent="0.25">
      <c r="C104" s="8"/>
      <c r="D104" s="8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3:22" s="2" customFormat="1" ht="15" x14ac:dyDescent="0.25">
      <c r="C105" s="8"/>
      <c r="D105" s="8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3:22" s="2" customFormat="1" ht="15" x14ac:dyDescent="0.25">
      <c r="C106" s="8"/>
      <c r="D106" s="8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3:22" s="2" customFormat="1" ht="15" x14ac:dyDescent="0.25">
      <c r="C107" s="8"/>
      <c r="D107" s="8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3:22" s="2" customFormat="1" ht="15" x14ac:dyDescent="0.25">
      <c r="C108" s="8"/>
      <c r="D108" s="8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3:22" s="2" customFormat="1" ht="15" x14ac:dyDescent="0.25">
      <c r="C109" s="8"/>
      <c r="D109" s="8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3:22" s="2" customFormat="1" ht="15" x14ac:dyDescent="0.25">
      <c r="C110" s="8"/>
      <c r="D110" s="8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3:22" s="2" customFormat="1" ht="15" x14ac:dyDescent="0.25">
      <c r="C111" s="8"/>
      <c r="D111" s="8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3:22" s="2" customFormat="1" ht="15" x14ac:dyDescent="0.25">
      <c r="C112" s="8"/>
      <c r="D112" s="8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3:22" s="2" customFormat="1" ht="15" x14ac:dyDescent="0.25">
      <c r="C113" s="8"/>
      <c r="D113" s="8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3:22" s="2" customFormat="1" ht="15" x14ac:dyDescent="0.25">
      <c r="C114" s="8"/>
      <c r="D114" s="8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3:22" s="2" customFormat="1" ht="15" x14ac:dyDescent="0.25">
      <c r="C115" s="8"/>
      <c r="D115" s="8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3:22" s="2" customFormat="1" ht="15" x14ac:dyDescent="0.25">
      <c r="C116" s="8"/>
      <c r="D116" s="8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3:22" s="2" customFormat="1" ht="15" x14ac:dyDescent="0.25">
      <c r="C117" s="8"/>
      <c r="D117" s="8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3:22" s="2" customFormat="1" ht="15" x14ac:dyDescent="0.25">
      <c r="C118" s="8"/>
      <c r="D118" s="8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3:22" s="2" customFormat="1" ht="15" x14ac:dyDescent="0.25">
      <c r="C119" s="8"/>
      <c r="D119" s="8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3:22" s="2" customFormat="1" ht="15" x14ac:dyDescent="0.25">
      <c r="C120" s="8"/>
      <c r="D120" s="8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3:22" s="2" customFormat="1" ht="15" x14ac:dyDescent="0.25">
      <c r="C121" s="8"/>
      <c r="D121" s="8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3:22" s="2" customFormat="1" ht="15" x14ac:dyDescent="0.25">
      <c r="C122" s="8"/>
      <c r="D122" s="8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3:22" s="2" customFormat="1" ht="15" x14ac:dyDescent="0.25">
      <c r="C123" s="8"/>
      <c r="D123" s="8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3:22" s="2" customFormat="1" ht="15" x14ac:dyDescent="0.25">
      <c r="C124" s="8"/>
      <c r="D124" s="8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3:22" s="2" customFormat="1" ht="15" x14ac:dyDescent="0.25">
      <c r="C125" s="8"/>
      <c r="D125" s="8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3:22" s="2" customFormat="1" ht="15" x14ac:dyDescent="0.25">
      <c r="C126" s="8"/>
      <c r="D126" s="8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3:22" s="2" customFormat="1" ht="15" x14ac:dyDescent="0.25">
      <c r="C127" s="8"/>
      <c r="D127" s="8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3:22" s="2" customFormat="1" ht="15" x14ac:dyDescent="0.25">
      <c r="C128" s="8"/>
      <c r="D128" s="8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3:22" s="2" customFormat="1" ht="15" x14ac:dyDescent="0.25">
      <c r="C129" s="8"/>
      <c r="D129" s="8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3:22" s="2" customFormat="1" ht="15" x14ac:dyDescent="0.25">
      <c r="C130" s="8"/>
      <c r="D130" s="8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3:22" s="2" customFormat="1" ht="15" x14ac:dyDescent="0.25">
      <c r="C131" s="8"/>
      <c r="D131" s="8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3:22" s="2" customFormat="1" ht="15" x14ac:dyDescent="0.25">
      <c r="C132" s="8"/>
      <c r="D132" s="8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3:22" s="2" customFormat="1" ht="15" x14ac:dyDescent="0.25">
      <c r="C133" s="8"/>
      <c r="D133" s="8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3:22" s="2" customFormat="1" ht="15" x14ac:dyDescent="0.25">
      <c r="C134" s="8"/>
      <c r="D134" s="8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3:22" s="2" customFormat="1" ht="15" x14ac:dyDescent="0.25">
      <c r="C135" s="8"/>
      <c r="D135" s="8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3:22" s="2" customFormat="1" ht="15" x14ac:dyDescent="0.25">
      <c r="C136" s="8"/>
      <c r="D136" s="8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3:22" s="2" customFormat="1" ht="15" x14ac:dyDescent="0.25">
      <c r="C137" s="8"/>
      <c r="D137" s="8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3:22" s="2" customFormat="1" ht="15" x14ac:dyDescent="0.25">
      <c r="C138" s="8"/>
      <c r="D138" s="8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3:22" s="2" customFormat="1" ht="15" x14ac:dyDescent="0.25">
      <c r="C139" s="8"/>
      <c r="D139" s="8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3:22" s="2" customFormat="1" ht="15" x14ac:dyDescent="0.25">
      <c r="C140" s="8"/>
      <c r="D140" s="8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3:22" s="2" customFormat="1" ht="15" x14ac:dyDescent="0.25">
      <c r="C141" s="8"/>
      <c r="D141" s="8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3:22" s="2" customFormat="1" ht="15" x14ac:dyDescent="0.25">
      <c r="C142" s="8"/>
      <c r="D142" s="8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3:22" s="2" customFormat="1" ht="15" x14ac:dyDescent="0.25">
      <c r="C143" s="8"/>
      <c r="D143" s="8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3:22" s="2" customFormat="1" ht="15" x14ac:dyDescent="0.25">
      <c r="C144" s="8"/>
      <c r="D144" s="8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3:22" s="2" customFormat="1" ht="15" x14ac:dyDescent="0.25">
      <c r="C145" s="8"/>
      <c r="D145" s="8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3:22" s="2" customFormat="1" ht="15" x14ac:dyDescent="0.25">
      <c r="C146" s="8"/>
      <c r="D146" s="8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3:22" s="2" customFormat="1" ht="15" x14ac:dyDescent="0.25">
      <c r="C147" s="8"/>
      <c r="D147" s="8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3:22" s="2" customFormat="1" ht="15" x14ac:dyDescent="0.25">
      <c r="C148" s="8"/>
      <c r="D148" s="8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3:22" s="2" customFormat="1" ht="15" x14ac:dyDescent="0.25">
      <c r="C149" s="8"/>
      <c r="D149" s="8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3:22" s="2" customFormat="1" ht="15" x14ac:dyDescent="0.25">
      <c r="C150" s="8"/>
      <c r="D150" s="8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3:22" s="2" customFormat="1" ht="15" x14ac:dyDescent="0.25">
      <c r="C151" s="8"/>
      <c r="D151" s="8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3:22" s="2" customFormat="1" ht="15" x14ac:dyDescent="0.25">
      <c r="C152" s="8"/>
      <c r="D152" s="8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3:22" s="2" customFormat="1" ht="15" x14ac:dyDescent="0.25">
      <c r="C153" s="8"/>
      <c r="D153" s="8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3:22" s="2" customFormat="1" ht="15" x14ac:dyDescent="0.25">
      <c r="C154" s="8"/>
      <c r="D154" s="8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3:22" s="2" customFormat="1" ht="15" x14ac:dyDescent="0.25">
      <c r="C155" s="8"/>
      <c r="D155" s="8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3:22" s="2" customFormat="1" ht="15" x14ac:dyDescent="0.25">
      <c r="C156" s="8"/>
      <c r="D156" s="8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3:22" s="2" customFormat="1" ht="15" x14ac:dyDescent="0.25">
      <c r="C157" s="8"/>
      <c r="D157" s="8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3:22" s="2" customFormat="1" ht="15" x14ac:dyDescent="0.25">
      <c r="C158" s="8"/>
      <c r="D158" s="8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3:22" s="2" customFormat="1" ht="15" x14ac:dyDescent="0.25">
      <c r="C159" s="8"/>
      <c r="D159" s="8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3:22" s="2" customFormat="1" ht="15" x14ac:dyDescent="0.25">
      <c r="C160" s="8"/>
      <c r="D160" s="8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3:22" s="2" customFormat="1" ht="15" x14ac:dyDescent="0.25">
      <c r="C161" s="8"/>
      <c r="D161" s="8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3:22" s="2" customFormat="1" ht="15" x14ac:dyDescent="0.25">
      <c r="C162" s="8"/>
      <c r="D162" s="8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3:22" s="2" customFormat="1" ht="15" x14ac:dyDescent="0.25">
      <c r="C163" s="8"/>
      <c r="D163" s="8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3:22" s="2" customFormat="1" ht="15" x14ac:dyDescent="0.25">
      <c r="C164" s="8"/>
      <c r="D164" s="8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3:22" s="2" customFormat="1" ht="15" x14ac:dyDescent="0.25">
      <c r="C165" s="8"/>
      <c r="D165" s="8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3:22" s="2" customFormat="1" ht="15" x14ac:dyDescent="0.25">
      <c r="C166" s="8"/>
      <c r="D166" s="8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3:22" s="2" customFormat="1" ht="15" x14ac:dyDescent="0.25">
      <c r="C167" s="8"/>
      <c r="D167" s="8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3:22" s="2" customFormat="1" ht="15" x14ac:dyDescent="0.25">
      <c r="C168" s="8"/>
      <c r="D168" s="8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3:22" s="2" customFormat="1" ht="15" x14ac:dyDescent="0.25">
      <c r="C169" s="8"/>
      <c r="D169" s="8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3:22" s="2" customFormat="1" ht="15" x14ac:dyDescent="0.25">
      <c r="C170" s="8"/>
      <c r="D170" s="8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3:22" s="2" customFormat="1" ht="15" x14ac:dyDescent="0.25">
      <c r="C171" s="8"/>
      <c r="D171" s="8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3:22" s="2" customFormat="1" ht="15" x14ac:dyDescent="0.25">
      <c r="C172" s="8"/>
      <c r="D172" s="8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3:22" s="2" customFormat="1" ht="15" x14ac:dyDescent="0.25">
      <c r="C173" s="8"/>
      <c r="D173" s="8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3:22" s="2" customFormat="1" ht="15" x14ac:dyDescent="0.25">
      <c r="C174" s="8"/>
      <c r="D174" s="8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3:22" s="2" customFormat="1" ht="15" x14ac:dyDescent="0.25">
      <c r="C175" s="8"/>
      <c r="D175" s="8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3:22" s="2" customFormat="1" ht="15" x14ac:dyDescent="0.25">
      <c r="C176" s="8"/>
      <c r="D176" s="8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3:22" s="2" customFormat="1" ht="15" x14ac:dyDescent="0.25">
      <c r="C177" s="8"/>
      <c r="D177" s="8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3:22" s="2" customFormat="1" ht="15" x14ac:dyDescent="0.25">
      <c r="C178" s="8"/>
      <c r="D178" s="8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3:22" s="2" customFormat="1" ht="15" x14ac:dyDescent="0.25">
      <c r="C179" s="8"/>
      <c r="D179" s="8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3:22" s="2" customFormat="1" ht="15" x14ac:dyDescent="0.25">
      <c r="C180" s="8"/>
      <c r="D180" s="8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3:22" s="2" customFormat="1" ht="15" x14ac:dyDescent="0.25">
      <c r="C181" s="8"/>
      <c r="D181" s="8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3:22" s="2" customFormat="1" ht="15" x14ac:dyDescent="0.25">
      <c r="C182" s="8"/>
      <c r="D182" s="8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3:22" s="2" customFormat="1" ht="15" x14ac:dyDescent="0.25">
      <c r="C183" s="8"/>
      <c r="D183" s="8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3:22" s="2" customFormat="1" ht="15" x14ac:dyDescent="0.25">
      <c r="C184" s="8"/>
      <c r="D184" s="8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3:22" s="2" customFormat="1" ht="15" x14ac:dyDescent="0.25">
      <c r="C185" s="8"/>
      <c r="D185" s="8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3:22" s="2" customFormat="1" ht="15" x14ac:dyDescent="0.25">
      <c r="C186" s="8"/>
      <c r="D186" s="8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3:22" s="2" customFormat="1" ht="15" x14ac:dyDescent="0.25">
      <c r="C187" s="8"/>
      <c r="D187" s="8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3:22" s="2" customFormat="1" ht="15" x14ac:dyDescent="0.25">
      <c r="C188" s="8"/>
      <c r="D188" s="8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3:22" s="2" customFormat="1" ht="15" x14ac:dyDescent="0.25">
      <c r="C189" s="8"/>
      <c r="D189" s="8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3:22" s="2" customFormat="1" ht="15" x14ac:dyDescent="0.25">
      <c r="C190" s="8"/>
      <c r="D190" s="8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3:22" s="2" customFormat="1" ht="15" x14ac:dyDescent="0.25">
      <c r="C191" s="8"/>
      <c r="D191" s="8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3:22" s="2" customFormat="1" ht="15" x14ac:dyDescent="0.25">
      <c r="C192" s="8"/>
      <c r="D192" s="8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3:22" s="2" customFormat="1" ht="15" x14ac:dyDescent="0.25">
      <c r="C193" s="8"/>
      <c r="D193" s="8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3:22" s="2" customFormat="1" ht="15" x14ac:dyDescent="0.25">
      <c r="C194" s="8"/>
      <c r="D194" s="8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3:22" s="2" customFormat="1" ht="15" x14ac:dyDescent="0.25">
      <c r="C195" s="8"/>
      <c r="D195" s="8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3:22" s="2" customFormat="1" ht="15" x14ac:dyDescent="0.25">
      <c r="C196" s="8"/>
      <c r="D196" s="8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3:22" s="2" customFormat="1" ht="15" x14ac:dyDescent="0.25">
      <c r="C197" s="8"/>
      <c r="D197" s="8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3:22" s="2" customFormat="1" ht="15" x14ac:dyDescent="0.25">
      <c r="C198" s="8"/>
      <c r="D198" s="8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3:22" s="2" customFormat="1" ht="15" x14ac:dyDescent="0.25">
      <c r="C199" s="8"/>
      <c r="D199" s="8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3:22" s="2" customFormat="1" ht="15" x14ac:dyDescent="0.25">
      <c r="C200" s="8"/>
      <c r="D200" s="8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3:22" s="2" customFormat="1" ht="15" x14ac:dyDescent="0.25">
      <c r="C201" s="8"/>
      <c r="D201" s="8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3:22" s="2" customFormat="1" ht="15" x14ac:dyDescent="0.25">
      <c r="C202" s="8"/>
      <c r="D202" s="8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3:22" s="2" customFormat="1" ht="15" x14ac:dyDescent="0.25">
      <c r="C203" s="8"/>
      <c r="D203" s="8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3:22" s="2" customFormat="1" ht="15" x14ac:dyDescent="0.25">
      <c r="C204" s="8"/>
      <c r="D204" s="8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3:22" s="2" customFormat="1" ht="15" x14ac:dyDescent="0.25">
      <c r="C205" s="8"/>
      <c r="D205" s="8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3:22" s="2" customFormat="1" ht="15" x14ac:dyDescent="0.25">
      <c r="C206" s="8"/>
      <c r="D206" s="8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3:22" s="2" customFormat="1" ht="15" x14ac:dyDescent="0.25">
      <c r="C207" s="8"/>
      <c r="D207" s="8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3:22" s="2" customFormat="1" ht="15" x14ac:dyDescent="0.25">
      <c r="C208" s="8"/>
      <c r="D208" s="8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3:22" s="2" customFormat="1" ht="15" x14ac:dyDescent="0.25">
      <c r="C209" s="8"/>
      <c r="D209" s="8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3:22" s="2" customFormat="1" ht="15" x14ac:dyDescent="0.25">
      <c r="C210" s="8"/>
      <c r="D210" s="8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3:22" s="2" customFormat="1" ht="15" x14ac:dyDescent="0.25">
      <c r="C211" s="8"/>
      <c r="D211" s="8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3:22" s="2" customFormat="1" ht="15" x14ac:dyDescent="0.25">
      <c r="C212" s="8"/>
      <c r="D212" s="8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3:22" s="2" customFormat="1" ht="15" x14ac:dyDescent="0.25">
      <c r="C213" s="8"/>
      <c r="D213" s="8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3:22" s="2" customFormat="1" ht="15" x14ac:dyDescent="0.25">
      <c r="C214" s="8"/>
      <c r="D214" s="8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3:22" s="2" customFormat="1" ht="15" x14ac:dyDescent="0.25">
      <c r="C215" s="8"/>
      <c r="D215" s="8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3:22" s="2" customFormat="1" ht="15" x14ac:dyDescent="0.25">
      <c r="C216" s="8"/>
      <c r="D216" s="8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3:22" s="2" customFormat="1" ht="15" x14ac:dyDescent="0.25">
      <c r="C217" s="8"/>
      <c r="D217" s="8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3:22" s="2" customFormat="1" ht="15" x14ac:dyDescent="0.25">
      <c r="C218" s="8"/>
      <c r="D218" s="8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3:22" s="2" customFormat="1" ht="15" x14ac:dyDescent="0.25">
      <c r="C219" s="8"/>
      <c r="D219" s="8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3:22" s="2" customFormat="1" ht="15" x14ac:dyDescent="0.25">
      <c r="C220" s="8"/>
      <c r="D220" s="8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3:22" s="2" customFormat="1" ht="15" x14ac:dyDescent="0.25">
      <c r="C221" s="8"/>
      <c r="D221" s="8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3:22" s="2" customFormat="1" ht="15" x14ac:dyDescent="0.25">
      <c r="C222" s="8"/>
      <c r="D222" s="8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3:22" s="2" customFormat="1" ht="15" x14ac:dyDescent="0.25">
      <c r="C223" s="8"/>
      <c r="D223" s="8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3:22" s="2" customFormat="1" ht="15" x14ac:dyDescent="0.25">
      <c r="C224" s="8"/>
      <c r="D224" s="8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3:22" s="2" customFormat="1" ht="15" x14ac:dyDescent="0.25">
      <c r="C225" s="8"/>
      <c r="D225" s="8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3:22" s="2" customFormat="1" ht="15" x14ac:dyDescent="0.25">
      <c r="C226" s="8"/>
      <c r="D226" s="8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3:22" s="2" customFormat="1" ht="15" x14ac:dyDescent="0.25">
      <c r="C227" s="8"/>
      <c r="D227" s="8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3:22" s="2" customFormat="1" ht="15" x14ac:dyDescent="0.25">
      <c r="C228" s="8"/>
      <c r="D228" s="8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3:22" s="2" customFormat="1" ht="15" x14ac:dyDescent="0.25">
      <c r="C229" s="8"/>
      <c r="D229" s="8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3:22" s="2" customFormat="1" ht="15" x14ac:dyDescent="0.25">
      <c r="C230" s="8"/>
      <c r="D230" s="8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3:22" s="2" customFormat="1" ht="15" x14ac:dyDescent="0.25">
      <c r="C231" s="8"/>
      <c r="D231" s="8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3:22" s="2" customFormat="1" ht="15" x14ac:dyDescent="0.25">
      <c r="C232" s="8"/>
      <c r="D232" s="8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3:22" s="2" customFormat="1" ht="15" x14ac:dyDescent="0.25">
      <c r="C233" s="8"/>
      <c r="D233" s="8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3:22" s="2" customFormat="1" ht="15" x14ac:dyDescent="0.25">
      <c r="C234" s="8"/>
      <c r="D234" s="8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3:22" s="2" customFormat="1" ht="15" x14ac:dyDescent="0.25">
      <c r="C235" s="8"/>
      <c r="D235" s="8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3:22" s="2" customFormat="1" ht="15" x14ac:dyDescent="0.25">
      <c r="C236" s="8"/>
      <c r="D236" s="8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3:22" s="2" customFormat="1" ht="15" x14ac:dyDescent="0.25">
      <c r="C237" s="8"/>
      <c r="D237" s="8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3:22" s="2" customFormat="1" ht="15" x14ac:dyDescent="0.25">
      <c r="C238" s="8"/>
      <c r="D238" s="8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3:22" s="2" customFormat="1" ht="15" x14ac:dyDescent="0.25">
      <c r="C239" s="8"/>
      <c r="D239" s="8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3:22" s="2" customFormat="1" ht="15" x14ac:dyDescent="0.25">
      <c r="C240" s="8"/>
      <c r="D240" s="8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3:22" s="2" customFormat="1" ht="15" x14ac:dyDescent="0.25">
      <c r="C241" s="8"/>
      <c r="D241" s="8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3:22" s="2" customFormat="1" ht="15" x14ac:dyDescent="0.25">
      <c r="C242" s="8"/>
      <c r="D242" s="8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3:22" s="2" customFormat="1" ht="15" x14ac:dyDescent="0.25">
      <c r="C243" s="8"/>
      <c r="D243" s="8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3:22" s="2" customFormat="1" ht="15" x14ac:dyDescent="0.25">
      <c r="C244" s="8"/>
      <c r="D244" s="8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3:22" s="2" customFormat="1" ht="15" x14ac:dyDescent="0.25">
      <c r="C245" s="8"/>
      <c r="D245" s="8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3:22" s="2" customFormat="1" ht="15" x14ac:dyDescent="0.25">
      <c r="C246" s="8"/>
      <c r="D246" s="8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3:22" s="2" customFormat="1" ht="15" x14ac:dyDescent="0.25">
      <c r="C247" s="8"/>
      <c r="D247" s="8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3:22" s="2" customFormat="1" ht="15" x14ac:dyDescent="0.25">
      <c r="C248" s="8"/>
      <c r="D248" s="8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3:22" s="2" customFormat="1" ht="15" x14ac:dyDescent="0.25">
      <c r="C249" s="8"/>
      <c r="D249" s="8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3:22" s="2" customFormat="1" ht="15" x14ac:dyDescent="0.25">
      <c r="C250" s="8"/>
      <c r="D250" s="8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3:22" s="2" customFormat="1" ht="15" x14ac:dyDescent="0.25">
      <c r="C251" s="8"/>
      <c r="D251" s="8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3:22" s="2" customFormat="1" ht="15" x14ac:dyDescent="0.25">
      <c r="C252" s="8"/>
      <c r="D252" s="8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3:22" s="2" customFormat="1" ht="15" x14ac:dyDescent="0.25">
      <c r="C253" s="8"/>
      <c r="D253" s="8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3:22" s="2" customFormat="1" ht="15" x14ac:dyDescent="0.25">
      <c r="C254" s="8"/>
      <c r="D254" s="8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3:22" s="2" customFormat="1" ht="15" x14ac:dyDescent="0.25">
      <c r="C255" s="8"/>
      <c r="D255" s="8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3:22" s="2" customFormat="1" ht="15" x14ac:dyDescent="0.25">
      <c r="C256" s="8"/>
      <c r="D256" s="8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3:22" s="2" customFormat="1" ht="15" x14ac:dyDescent="0.25">
      <c r="C257" s="8"/>
      <c r="D257" s="8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3:22" s="2" customFormat="1" ht="15" x14ac:dyDescent="0.25">
      <c r="C258" s="8"/>
      <c r="D258" s="8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3:22" s="2" customFormat="1" ht="15" x14ac:dyDescent="0.25">
      <c r="C259" s="8"/>
      <c r="D259" s="8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3:22" s="2" customFormat="1" ht="15" x14ac:dyDescent="0.25">
      <c r="C260" s="8"/>
      <c r="D260" s="8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3:22" s="2" customFormat="1" ht="15" x14ac:dyDescent="0.25">
      <c r="C261" s="8"/>
      <c r="D261" s="8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3:22" s="2" customFormat="1" ht="15" x14ac:dyDescent="0.25">
      <c r="C262" s="8"/>
      <c r="D262" s="8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3:22" s="2" customFormat="1" ht="15" x14ac:dyDescent="0.25">
      <c r="C263" s="8"/>
      <c r="D263" s="8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3:22" s="2" customFormat="1" ht="15" x14ac:dyDescent="0.25">
      <c r="C264" s="8"/>
      <c r="D264" s="8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3:22" s="2" customFormat="1" ht="15" x14ac:dyDescent="0.25">
      <c r="C265" s="8"/>
      <c r="D265" s="8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3:22" s="2" customFormat="1" ht="15" x14ac:dyDescent="0.25">
      <c r="C266" s="8"/>
      <c r="D266" s="8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3:22" s="2" customFormat="1" ht="15" x14ac:dyDescent="0.25">
      <c r="C267" s="8"/>
      <c r="D267" s="8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3:22" s="2" customFormat="1" ht="15" x14ac:dyDescent="0.25">
      <c r="C268" s="8"/>
      <c r="D268" s="8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3:22" s="2" customFormat="1" ht="15" x14ac:dyDescent="0.25">
      <c r="C269" s="8"/>
      <c r="D269" s="8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3:22" s="2" customFormat="1" ht="15" x14ac:dyDescent="0.25">
      <c r="C270" s="8"/>
      <c r="D270" s="8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3:22" s="2" customFormat="1" ht="15" x14ac:dyDescent="0.25">
      <c r="C271" s="8"/>
      <c r="D271" s="8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3:22" s="2" customFormat="1" ht="15" x14ac:dyDescent="0.25">
      <c r="C272" s="8"/>
      <c r="D272" s="8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3:22" s="2" customFormat="1" ht="15" x14ac:dyDescent="0.25">
      <c r="C273" s="8"/>
      <c r="D273" s="8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3:22" s="2" customFormat="1" ht="15" x14ac:dyDescent="0.25">
      <c r="C274" s="8"/>
      <c r="D274" s="8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3:22" s="2" customFormat="1" ht="15" x14ac:dyDescent="0.25">
      <c r="C275" s="8"/>
      <c r="D275" s="8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3:22" s="2" customFormat="1" ht="15" x14ac:dyDescent="0.25">
      <c r="C276" s="8"/>
      <c r="D276" s="8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3:22" s="2" customFormat="1" ht="15" x14ac:dyDescent="0.25">
      <c r="C277" s="8"/>
      <c r="D277" s="8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3:22" s="2" customFormat="1" ht="15" x14ac:dyDescent="0.25">
      <c r="C278" s="8"/>
      <c r="D278" s="8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3:22" s="2" customFormat="1" ht="15" x14ac:dyDescent="0.25">
      <c r="C279" s="8"/>
      <c r="D279" s="8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3:22" s="2" customFormat="1" ht="15" x14ac:dyDescent="0.25">
      <c r="C280" s="8"/>
      <c r="D280" s="8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3:22" s="2" customFormat="1" ht="15" x14ac:dyDescent="0.25">
      <c r="C281" s="8"/>
      <c r="D281" s="8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3:22" s="2" customFormat="1" ht="15" x14ac:dyDescent="0.25">
      <c r="C282" s="8"/>
      <c r="D282" s="8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3:22" s="2" customFormat="1" ht="15" x14ac:dyDescent="0.25">
      <c r="C283" s="8"/>
      <c r="D283" s="8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3:22" s="2" customFormat="1" ht="15" x14ac:dyDescent="0.25">
      <c r="C284" s="8"/>
      <c r="D284" s="8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3:22" s="2" customFormat="1" ht="15" x14ac:dyDescent="0.25">
      <c r="C285" s="8"/>
      <c r="D285" s="8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3:22" s="2" customFormat="1" ht="15" x14ac:dyDescent="0.25">
      <c r="C286" s="8"/>
      <c r="D286" s="8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3:22" s="2" customFormat="1" ht="15" x14ac:dyDescent="0.25">
      <c r="C287" s="8"/>
      <c r="D287" s="8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3:22" s="2" customFormat="1" ht="15" x14ac:dyDescent="0.25">
      <c r="C288" s="8"/>
      <c r="D288" s="8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3:22" s="2" customFormat="1" ht="15" x14ac:dyDescent="0.25">
      <c r="C289" s="8"/>
      <c r="D289" s="8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3:22" s="2" customFormat="1" ht="15" x14ac:dyDescent="0.25">
      <c r="C290" s="8"/>
      <c r="D290" s="8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3:22" s="2" customFormat="1" ht="15" x14ac:dyDescent="0.25">
      <c r="C291" s="8"/>
      <c r="D291" s="8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3:22" s="2" customFormat="1" ht="15" x14ac:dyDescent="0.25">
      <c r="C292" s="8"/>
      <c r="D292" s="8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3:22" s="2" customFormat="1" ht="15" x14ac:dyDescent="0.25">
      <c r="C293" s="8"/>
      <c r="D293" s="8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3:22" s="2" customFormat="1" ht="15" x14ac:dyDescent="0.25">
      <c r="C294" s="8"/>
      <c r="D294" s="8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3:22" s="2" customFormat="1" ht="15" x14ac:dyDescent="0.25">
      <c r="C295" s="8"/>
      <c r="D295" s="8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3:22" s="2" customFormat="1" ht="15" x14ac:dyDescent="0.25">
      <c r="C296" s="8"/>
      <c r="D296" s="8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3:22" s="2" customFormat="1" ht="15" x14ac:dyDescent="0.25">
      <c r="C297" s="8"/>
      <c r="D297" s="8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3:22" s="2" customFormat="1" ht="15" x14ac:dyDescent="0.25">
      <c r="C298" s="8"/>
      <c r="D298" s="8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3:22" s="2" customFormat="1" ht="15" x14ac:dyDescent="0.25">
      <c r="C299" s="8"/>
      <c r="D299" s="8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3:22" s="2" customFormat="1" ht="15" x14ac:dyDescent="0.25">
      <c r="C300" s="8"/>
      <c r="D300" s="8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3:22" s="2" customFormat="1" ht="15" x14ac:dyDescent="0.25">
      <c r="C301" s="8"/>
      <c r="D301" s="8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3:22" s="2" customFormat="1" ht="15" x14ac:dyDescent="0.25">
      <c r="C302" s="8"/>
      <c r="D302" s="8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3:22" s="2" customFormat="1" ht="15" x14ac:dyDescent="0.25">
      <c r="C303" s="8"/>
      <c r="D303" s="8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3:22" s="2" customFormat="1" ht="15" x14ac:dyDescent="0.25">
      <c r="C304" s="8"/>
      <c r="D304" s="8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3:22" s="2" customFormat="1" ht="15" x14ac:dyDescent="0.25">
      <c r="C305" s="8"/>
      <c r="D305" s="8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3:22" s="2" customFormat="1" ht="15" x14ac:dyDescent="0.25">
      <c r="C306" s="8"/>
      <c r="D306" s="8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3:22" s="2" customFormat="1" ht="15" x14ac:dyDescent="0.25">
      <c r="C307" s="8"/>
      <c r="D307" s="8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3:22" s="2" customFormat="1" ht="15" x14ac:dyDescent="0.25">
      <c r="C308" s="8"/>
      <c r="D308" s="8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3:22" s="2" customFormat="1" ht="15" x14ac:dyDescent="0.25">
      <c r="C309" s="8"/>
      <c r="D309" s="8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3:22" s="2" customFormat="1" ht="15" x14ac:dyDescent="0.25">
      <c r="C310" s="8"/>
      <c r="D310" s="8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3:22" s="2" customFormat="1" ht="15" x14ac:dyDescent="0.25">
      <c r="C311" s="8"/>
      <c r="D311" s="8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3:22" s="2" customFormat="1" ht="15" x14ac:dyDescent="0.25">
      <c r="C312" s="8"/>
      <c r="D312" s="8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3:22" s="2" customFormat="1" ht="15" x14ac:dyDescent="0.25">
      <c r="C313" s="8"/>
      <c r="D313" s="8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3:22" s="2" customFormat="1" ht="15" x14ac:dyDescent="0.25">
      <c r="C314" s="8"/>
      <c r="D314" s="8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3:22" s="2" customFormat="1" ht="15" x14ac:dyDescent="0.25">
      <c r="C315" s="8"/>
      <c r="D315" s="8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3:22" s="2" customFormat="1" ht="15" x14ac:dyDescent="0.25">
      <c r="C316" s="8"/>
      <c r="D316" s="8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3:22" s="2" customFormat="1" ht="15" x14ac:dyDescent="0.25">
      <c r="C317" s="8"/>
      <c r="D317" s="8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3:22" s="2" customFormat="1" ht="15" x14ac:dyDescent="0.25">
      <c r="C318" s="8"/>
      <c r="D318" s="8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3:22" s="2" customFormat="1" ht="15" x14ac:dyDescent="0.25">
      <c r="C319" s="8"/>
      <c r="D319" s="8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3:22" s="2" customFormat="1" ht="15" x14ac:dyDescent="0.25">
      <c r="C320" s="8"/>
      <c r="D320" s="8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3:22" s="2" customFormat="1" ht="15" x14ac:dyDescent="0.25">
      <c r="C321" s="8"/>
      <c r="D321" s="8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3:22" s="2" customFormat="1" ht="15" x14ac:dyDescent="0.25">
      <c r="C322" s="8"/>
      <c r="D322" s="8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3:22" s="2" customFormat="1" ht="15" x14ac:dyDescent="0.25">
      <c r="C323" s="8"/>
      <c r="D323" s="8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3:22" s="2" customFormat="1" ht="15" x14ac:dyDescent="0.25">
      <c r="C324" s="8"/>
      <c r="D324" s="8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3:22" s="2" customFormat="1" ht="15" x14ac:dyDescent="0.25">
      <c r="C325" s="8"/>
      <c r="D325" s="8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3:22" s="2" customFormat="1" ht="15" x14ac:dyDescent="0.25">
      <c r="C326" s="8"/>
      <c r="D326" s="8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3:22" s="2" customFormat="1" ht="15" x14ac:dyDescent="0.25">
      <c r="C327" s="8"/>
      <c r="D327" s="8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3:22" s="2" customFormat="1" ht="15" x14ac:dyDescent="0.25">
      <c r="C328" s="8"/>
      <c r="D328" s="8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3:22" s="2" customFormat="1" ht="15" x14ac:dyDescent="0.25">
      <c r="C329" s="8"/>
      <c r="D329" s="8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3:22" s="2" customFormat="1" ht="15" x14ac:dyDescent="0.25">
      <c r="C330" s="8"/>
      <c r="D330" s="8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3:22" s="2" customFormat="1" ht="15" x14ac:dyDescent="0.25">
      <c r="C331" s="8"/>
      <c r="D331" s="8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3:22" s="2" customFormat="1" ht="15" x14ac:dyDescent="0.25">
      <c r="C332" s="8"/>
      <c r="D332" s="8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3:22" s="2" customFormat="1" ht="15" x14ac:dyDescent="0.25">
      <c r="C333" s="8"/>
      <c r="D333" s="8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3:22" s="2" customFormat="1" ht="15" x14ac:dyDescent="0.25">
      <c r="C334" s="8"/>
      <c r="D334" s="8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3:22" s="2" customFormat="1" ht="15" x14ac:dyDescent="0.25">
      <c r="C335" s="8"/>
      <c r="D335" s="8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3:22" s="2" customFormat="1" ht="15" x14ac:dyDescent="0.25">
      <c r="C336" s="8"/>
      <c r="D336" s="8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3:22" s="2" customFormat="1" ht="15" x14ac:dyDescent="0.25">
      <c r="C337" s="8"/>
      <c r="D337" s="8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3:22" s="2" customFormat="1" ht="15" x14ac:dyDescent="0.25">
      <c r="C338" s="8"/>
      <c r="D338" s="8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3:22" s="2" customFormat="1" x14ac:dyDescent="0.25">
      <c r="C339" s="8"/>
      <c r="D339" s="8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1"/>
      <c r="R339" s="1"/>
      <c r="T339" s="64"/>
      <c r="U339" s="64"/>
      <c r="V339" s="64"/>
    </row>
    <row r="340" spans="3:22" s="2" customFormat="1" x14ac:dyDescent="0.25">
      <c r="C340" s="8"/>
      <c r="D340" s="8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1"/>
      <c r="R340" s="1"/>
      <c r="T340" s="64"/>
      <c r="U340" s="64"/>
      <c r="V340" s="64"/>
    </row>
    <row r="341" spans="3:22" s="2" customFormat="1" x14ac:dyDescent="0.25">
      <c r="C341" s="8"/>
      <c r="D341" s="8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1"/>
      <c r="R341" s="1"/>
      <c r="T341" s="64"/>
      <c r="U341" s="64"/>
      <c r="V341" s="64"/>
    </row>
    <row r="342" spans="3:22" x14ac:dyDescent="0.25">
      <c r="C342" s="7"/>
      <c r="D342" s="7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</row>
    <row r="343" spans="3:22" x14ac:dyDescent="0.25">
      <c r="C343" s="7"/>
      <c r="D343" s="7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</row>
    <row r="344" spans="3:22" x14ac:dyDescent="0.25">
      <c r="C344" s="7"/>
      <c r="D344" s="7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</row>
    <row r="345" spans="3:22" x14ac:dyDescent="0.25">
      <c r="C345" s="7"/>
      <c r="D345" s="7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</row>
    <row r="346" spans="3:22" x14ac:dyDescent="0.25">
      <c r="C346" s="7"/>
      <c r="D346" s="7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</row>
    <row r="347" spans="3:22" x14ac:dyDescent="0.25">
      <c r="C347" s="7"/>
      <c r="D347" s="7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</row>
    <row r="348" spans="3:22" x14ac:dyDescent="0.25">
      <c r="C348" s="7"/>
      <c r="D348" s="7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</row>
    <row r="349" spans="3:22" x14ac:dyDescent="0.25">
      <c r="C349" s="7"/>
      <c r="D349" s="7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</row>
    <row r="350" spans="3:22" x14ac:dyDescent="0.25">
      <c r="C350" s="7"/>
      <c r="D350" s="7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</row>
    <row r="351" spans="3:22" x14ac:dyDescent="0.25">
      <c r="C351" s="7"/>
      <c r="D351" s="7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</row>
    <row r="352" spans="3:22" x14ac:dyDescent="0.25">
      <c r="C352" s="7"/>
      <c r="D352" s="7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</row>
    <row r="353" spans="3:16" x14ac:dyDescent="0.25">
      <c r="C353" s="7"/>
      <c r="D353" s="7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</row>
    <row r="354" spans="3:16" x14ac:dyDescent="0.25">
      <c r="C354" s="7"/>
      <c r="D354" s="7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</row>
    <row r="355" spans="3:16" x14ac:dyDescent="0.25">
      <c r="C355" s="7"/>
      <c r="D355" s="7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</row>
    <row r="356" spans="3:16" x14ac:dyDescent="0.25">
      <c r="C356" s="7"/>
      <c r="D356" s="7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</row>
    <row r="357" spans="3:16" x14ac:dyDescent="0.25">
      <c r="C357" s="7"/>
      <c r="D357" s="7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</row>
    <row r="358" spans="3:16" x14ac:dyDescent="0.25">
      <c r="C358" s="7"/>
      <c r="D358" s="7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</row>
    <row r="359" spans="3:16" x14ac:dyDescent="0.25">
      <c r="C359" s="7"/>
      <c r="D359" s="7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</row>
    <row r="360" spans="3:16" x14ac:dyDescent="0.25">
      <c r="C360" s="7"/>
      <c r="D360" s="7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</row>
    <row r="361" spans="3:16" x14ac:dyDescent="0.25">
      <c r="C361" s="7"/>
      <c r="D361" s="7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</row>
    <row r="362" spans="3:16" x14ac:dyDescent="0.25">
      <c r="C362" s="7"/>
      <c r="D362" s="7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</row>
    <row r="363" spans="3:16" x14ac:dyDescent="0.25">
      <c r="C363" s="7"/>
      <c r="D363" s="7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</row>
    <row r="364" spans="3:16" x14ac:dyDescent="0.25">
      <c r="C364" s="7"/>
      <c r="D364" s="7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</row>
    <row r="365" spans="3:16" x14ac:dyDescent="0.25">
      <c r="C365" s="7"/>
      <c r="D365" s="7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</row>
    <row r="366" spans="3:16" x14ac:dyDescent="0.25">
      <c r="C366" s="7"/>
      <c r="D366" s="7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</row>
    <row r="367" spans="3:16" x14ac:dyDescent="0.25">
      <c r="C367" s="7"/>
      <c r="D367" s="7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</row>
    <row r="368" spans="3:16" x14ac:dyDescent="0.25">
      <c r="C368" s="7"/>
      <c r="D368" s="7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</row>
    <row r="369" spans="3:16" x14ac:dyDescent="0.25">
      <c r="C369" s="7"/>
      <c r="D369" s="7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</row>
    <row r="370" spans="3:16" x14ac:dyDescent="0.25">
      <c r="C370" s="7"/>
      <c r="D370" s="7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</row>
    <row r="371" spans="3:16" x14ac:dyDescent="0.25">
      <c r="C371" s="7"/>
      <c r="D371" s="7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</row>
    <row r="372" spans="3:16" x14ac:dyDescent="0.25">
      <c r="C372" s="7"/>
      <c r="D372" s="7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</row>
    <row r="373" spans="3:16" x14ac:dyDescent="0.25">
      <c r="C373" s="7"/>
      <c r="D373" s="7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</row>
    <row r="374" spans="3:16" x14ac:dyDescent="0.25">
      <c r="C374" s="7"/>
      <c r="D374" s="7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</row>
    <row r="375" spans="3:16" x14ac:dyDescent="0.25">
      <c r="C375" s="7"/>
      <c r="D375" s="7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</row>
    <row r="376" spans="3:16" x14ac:dyDescent="0.25">
      <c r="C376" s="7"/>
      <c r="D376" s="7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</row>
    <row r="377" spans="3:16" x14ac:dyDescent="0.25">
      <c r="C377" s="7"/>
      <c r="D377" s="7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</row>
    <row r="378" spans="3:16" x14ac:dyDescent="0.25">
      <c r="C378" s="7"/>
      <c r="D378" s="7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</row>
    <row r="379" spans="3:16" x14ac:dyDescent="0.25">
      <c r="C379" s="7"/>
      <c r="D379" s="7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</row>
    <row r="380" spans="3:16" x14ac:dyDescent="0.25">
      <c r="C380" s="7"/>
      <c r="D380" s="7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</row>
    <row r="381" spans="3:16" x14ac:dyDescent="0.25">
      <c r="C381" s="7"/>
      <c r="D381" s="7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</row>
    <row r="382" spans="3:16" x14ac:dyDescent="0.25">
      <c r="C382" s="7"/>
      <c r="D382" s="7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</row>
    <row r="383" spans="3:16" x14ac:dyDescent="0.25">
      <c r="C383" s="7"/>
      <c r="D383" s="7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</row>
    <row r="384" spans="3:16" x14ac:dyDescent="0.25">
      <c r="C384" s="7"/>
      <c r="D384" s="7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</row>
    <row r="385" spans="3:16" x14ac:dyDescent="0.25">
      <c r="C385" s="7"/>
      <c r="D385" s="7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</row>
    <row r="386" spans="3:16" x14ac:dyDescent="0.25">
      <c r="C386" s="7"/>
      <c r="D386" s="7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3:16" x14ac:dyDescent="0.25">
      <c r="C387" s="7"/>
      <c r="D387" s="7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3:16" x14ac:dyDescent="0.25">
      <c r="C388" s="7"/>
      <c r="D388" s="7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3:16" x14ac:dyDescent="0.25">
      <c r="C389" s="7"/>
      <c r="D389" s="7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</row>
    <row r="390" spans="3:16" x14ac:dyDescent="0.25">
      <c r="C390" s="7"/>
      <c r="D390" s="7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</row>
    <row r="391" spans="3:16" x14ac:dyDescent="0.25">
      <c r="C391" s="7"/>
      <c r="D391" s="7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</row>
    <row r="392" spans="3:16" x14ac:dyDescent="0.25">
      <c r="C392" s="7"/>
      <c r="D392" s="7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</row>
    <row r="393" spans="3:16" x14ac:dyDescent="0.25">
      <c r="C393" s="7"/>
      <c r="D393" s="7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</row>
    <row r="394" spans="3:16" x14ac:dyDescent="0.25">
      <c r="C394" s="7"/>
      <c r="D394" s="7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</row>
    <row r="395" spans="3:16" x14ac:dyDescent="0.25">
      <c r="C395" s="7"/>
      <c r="D395" s="7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</row>
    <row r="396" spans="3:16" x14ac:dyDescent="0.25">
      <c r="C396" s="7"/>
      <c r="D396" s="7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</row>
    <row r="397" spans="3:16" x14ac:dyDescent="0.25">
      <c r="C397" s="7"/>
      <c r="D397" s="7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</row>
    <row r="398" spans="3:16" x14ac:dyDescent="0.25">
      <c r="C398" s="7"/>
      <c r="D398" s="7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</row>
    <row r="399" spans="3:16" x14ac:dyDescent="0.25">
      <c r="C399" s="7"/>
      <c r="D399" s="7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</row>
    <row r="400" spans="3:16" x14ac:dyDescent="0.25">
      <c r="C400" s="7"/>
      <c r="D400" s="7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</row>
    <row r="401" spans="3:16" x14ac:dyDescent="0.25">
      <c r="C401" s="7"/>
      <c r="D401" s="7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</row>
    <row r="402" spans="3:16" x14ac:dyDescent="0.25">
      <c r="C402" s="7"/>
      <c r="D402" s="7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</row>
    <row r="403" spans="3:16" x14ac:dyDescent="0.25">
      <c r="C403" s="7"/>
      <c r="D403" s="7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</row>
    <row r="404" spans="3:16" x14ac:dyDescent="0.25">
      <c r="C404" s="7"/>
      <c r="D404" s="7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</row>
    <row r="405" spans="3:16" x14ac:dyDescent="0.25">
      <c r="C405" s="7"/>
      <c r="D405" s="7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</row>
    <row r="406" spans="3:16" x14ac:dyDescent="0.25">
      <c r="C406" s="7"/>
      <c r="D406" s="7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</row>
    <row r="407" spans="3:16" x14ac:dyDescent="0.25">
      <c r="C407" s="7"/>
      <c r="D407" s="7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</row>
    <row r="408" spans="3:16" x14ac:dyDescent="0.25">
      <c r="C408" s="7"/>
      <c r="D408" s="7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</row>
    <row r="409" spans="3:16" x14ac:dyDescent="0.25">
      <c r="C409" s="7"/>
      <c r="D409" s="7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</row>
    <row r="410" spans="3:16" x14ac:dyDescent="0.25">
      <c r="C410" s="7"/>
      <c r="D410" s="7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</row>
    <row r="411" spans="3:16" x14ac:dyDescent="0.25">
      <c r="C411" s="7"/>
      <c r="D411" s="7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</row>
    <row r="412" spans="3:16" x14ac:dyDescent="0.25">
      <c r="C412" s="7"/>
      <c r="D412" s="7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</row>
    <row r="413" spans="3:16" x14ac:dyDescent="0.25">
      <c r="C413" s="7"/>
      <c r="D413" s="7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</row>
    <row r="414" spans="3:16" x14ac:dyDescent="0.25">
      <c r="C414" s="7"/>
      <c r="D414" s="7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</row>
    <row r="415" spans="3:16" x14ac:dyDescent="0.25">
      <c r="C415" s="7"/>
      <c r="D415" s="7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</row>
    <row r="416" spans="3:16" x14ac:dyDescent="0.25">
      <c r="C416" s="7"/>
      <c r="D416" s="7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</row>
    <row r="417" spans="3:16" x14ac:dyDescent="0.25">
      <c r="C417" s="7"/>
      <c r="D417" s="7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</row>
    <row r="418" spans="3:16" x14ac:dyDescent="0.25">
      <c r="C418" s="7"/>
      <c r="D418" s="7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</row>
    <row r="419" spans="3:16" x14ac:dyDescent="0.25">
      <c r="C419" s="7"/>
      <c r="D419" s="7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</row>
    <row r="420" spans="3:16" x14ac:dyDescent="0.25">
      <c r="C420" s="7"/>
      <c r="D420" s="7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</row>
    <row r="421" spans="3:16" x14ac:dyDescent="0.25">
      <c r="C421" s="7"/>
      <c r="D421" s="7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</row>
    <row r="422" spans="3:16" x14ac:dyDescent="0.25">
      <c r="C422" s="7"/>
      <c r="D422" s="7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</row>
    <row r="423" spans="3:16" x14ac:dyDescent="0.25">
      <c r="C423" s="7"/>
      <c r="D423" s="7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</row>
    <row r="424" spans="3:16" x14ac:dyDescent="0.25">
      <c r="C424" s="7"/>
      <c r="D424" s="7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</row>
    <row r="425" spans="3:16" x14ac:dyDescent="0.25">
      <c r="C425" s="7"/>
      <c r="D425" s="7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</row>
    <row r="426" spans="3:16" x14ac:dyDescent="0.25">
      <c r="C426" s="7"/>
      <c r="D426" s="7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</row>
    <row r="427" spans="3:16" x14ac:dyDescent="0.25">
      <c r="C427" s="7"/>
      <c r="D427" s="7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</row>
    <row r="428" spans="3:16" x14ac:dyDescent="0.25">
      <c r="C428" s="7"/>
      <c r="D428" s="7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</row>
    <row r="429" spans="3:16" x14ac:dyDescent="0.25">
      <c r="C429" s="7"/>
      <c r="D429" s="7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</row>
    <row r="430" spans="3:16" x14ac:dyDescent="0.25">
      <c r="C430" s="7"/>
      <c r="D430" s="7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</row>
    <row r="431" spans="3:16" x14ac:dyDescent="0.25">
      <c r="C431" s="7"/>
      <c r="D431" s="7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</row>
    <row r="432" spans="3:16" x14ac:dyDescent="0.25">
      <c r="C432" s="7"/>
      <c r="D432" s="7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</row>
    <row r="433" spans="3:16" x14ac:dyDescent="0.25">
      <c r="C433" s="7"/>
      <c r="D433" s="7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</row>
    <row r="434" spans="3:16" x14ac:dyDescent="0.25">
      <c r="C434" s="7"/>
      <c r="D434" s="7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</row>
    <row r="435" spans="3:16" x14ac:dyDescent="0.25">
      <c r="C435" s="7"/>
      <c r="D435" s="7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</row>
    <row r="436" spans="3:16" x14ac:dyDescent="0.25">
      <c r="C436" s="7"/>
      <c r="D436" s="7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</row>
    <row r="437" spans="3:16" x14ac:dyDescent="0.25">
      <c r="C437" s="7"/>
      <c r="D437" s="7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</row>
    <row r="438" spans="3:16" x14ac:dyDescent="0.25">
      <c r="C438" s="7"/>
      <c r="D438" s="7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</row>
    <row r="439" spans="3:16" x14ac:dyDescent="0.25">
      <c r="C439" s="7"/>
      <c r="D439" s="7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</row>
    <row r="440" spans="3:16" x14ac:dyDescent="0.25">
      <c r="C440" s="7"/>
      <c r="D440" s="7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</row>
    <row r="441" spans="3:16" x14ac:dyDescent="0.25">
      <c r="C441" s="7"/>
      <c r="D441" s="7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</row>
    <row r="442" spans="3:16" x14ac:dyDescent="0.25">
      <c r="C442" s="7"/>
      <c r="D442" s="7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</row>
    <row r="443" spans="3:16" x14ac:dyDescent="0.25">
      <c r="C443" s="7"/>
      <c r="D443" s="7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</row>
    <row r="444" spans="3:16" x14ac:dyDescent="0.25">
      <c r="C444" s="7"/>
      <c r="D444" s="7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</row>
    <row r="445" spans="3:16" x14ac:dyDescent="0.25">
      <c r="C445" s="7"/>
      <c r="D445" s="7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</row>
    <row r="446" spans="3:16" x14ac:dyDescent="0.25">
      <c r="C446" s="7"/>
      <c r="D446" s="7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</row>
    <row r="447" spans="3:16" x14ac:dyDescent="0.25">
      <c r="C447" s="7"/>
      <c r="D447" s="7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</row>
    <row r="448" spans="3:16" x14ac:dyDescent="0.25">
      <c r="C448" s="7"/>
      <c r="D448" s="7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</row>
    <row r="449" spans="3:16" x14ac:dyDescent="0.25">
      <c r="C449" s="7"/>
      <c r="D449" s="7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</row>
    <row r="450" spans="3:16" x14ac:dyDescent="0.25">
      <c r="C450" s="7"/>
      <c r="D450" s="7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</row>
    <row r="451" spans="3:16" x14ac:dyDescent="0.25">
      <c r="C451" s="7"/>
      <c r="D451" s="7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</row>
    <row r="452" spans="3:16" x14ac:dyDescent="0.25">
      <c r="C452" s="7"/>
      <c r="D452" s="7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</row>
    <row r="453" spans="3:16" x14ac:dyDescent="0.25">
      <c r="C453" s="7"/>
      <c r="D453" s="7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</row>
    <row r="454" spans="3:16" x14ac:dyDescent="0.25">
      <c r="C454" s="7"/>
      <c r="D454" s="7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</row>
    <row r="455" spans="3:16" x14ac:dyDescent="0.25">
      <c r="C455" s="7"/>
      <c r="D455" s="7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</row>
    <row r="456" spans="3:16" x14ac:dyDescent="0.25">
      <c r="C456" s="7"/>
      <c r="D456" s="7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</row>
    <row r="457" spans="3:16" x14ac:dyDescent="0.25">
      <c r="C457" s="7"/>
      <c r="D457" s="7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</row>
    <row r="458" spans="3:16" x14ac:dyDescent="0.25">
      <c r="C458" s="7"/>
      <c r="D458" s="7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</row>
    <row r="459" spans="3:16" x14ac:dyDescent="0.25">
      <c r="C459" s="7"/>
      <c r="D459" s="7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</row>
    <row r="460" spans="3:16" x14ac:dyDescent="0.25">
      <c r="C460" s="7"/>
      <c r="D460" s="7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</row>
    <row r="461" spans="3:16" x14ac:dyDescent="0.25">
      <c r="C461" s="7"/>
      <c r="D461" s="7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</row>
    <row r="462" spans="3:16" x14ac:dyDescent="0.25">
      <c r="C462" s="7"/>
      <c r="D462" s="7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</row>
    <row r="463" spans="3:16" x14ac:dyDescent="0.25">
      <c r="C463" s="7"/>
      <c r="D463" s="7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</row>
    <row r="464" spans="3:16" x14ac:dyDescent="0.25">
      <c r="C464" s="7"/>
      <c r="D464" s="7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</row>
    <row r="465" spans="3:16" x14ac:dyDescent="0.25">
      <c r="C465" s="7"/>
      <c r="D465" s="7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</row>
    <row r="466" spans="3:16" x14ac:dyDescent="0.25">
      <c r="C466" s="7"/>
      <c r="D466" s="7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</row>
    <row r="467" spans="3:16" x14ac:dyDescent="0.25">
      <c r="C467" s="7"/>
      <c r="D467" s="7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</row>
    <row r="468" spans="3:16" x14ac:dyDescent="0.25">
      <c r="C468" s="7"/>
      <c r="D468" s="7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</row>
    <row r="469" spans="3:16" x14ac:dyDescent="0.25">
      <c r="C469" s="7"/>
      <c r="D469" s="7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</row>
    <row r="470" spans="3:16" x14ac:dyDescent="0.25">
      <c r="C470" s="7"/>
      <c r="D470" s="7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</row>
    <row r="471" spans="3:16" x14ac:dyDescent="0.25">
      <c r="C471" s="7"/>
      <c r="D471" s="7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</row>
    <row r="472" spans="3:16" x14ac:dyDescent="0.25">
      <c r="C472" s="7"/>
      <c r="D472" s="7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</row>
    <row r="473" spans="3:16" x14ac:dyDescent="0.25">
      <c r="C473" s="7"/>
      <c r="D473" s="7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</row>
    <row r="474" spans="3:16" x14ac:dyDescent="0.25">
      <c r="C474" s="7"/>
      <c r="D474" s="7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</row>
    <row r="475" spans="3:16" x14ac:dyDescent="0.25">
      <c r="C475" s="7"/>
      <c r="D475" s="7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</row>
    <row r="476" spans="3:16" x14ac:dyDescent="0.25">
      <c r="C476" s="7"/>
      <c r="D476" s="7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</row>
    <row r="477" spans="3:16" x14ac:dyDescent="0.25">
      <c r="C477" s="7"/>
      <c r="D477" s="7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</row>
    <row r="478" spans="3:16" x14ac:dyDescent="0.25">
      <c r="C478" s="7"/>
      <c r="D478" s="7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</row>
    <row r="479" spans="3:16" x14ac:dyDescent="0.25">
      <c r="C479" s="7"/>
      <c r="D479" s="7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</row>
    <row r="480" spans="3:16" x14ac:dyDescent="0.25">
      <c r="C480" s="7"/>
      <c r="D480" s="7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</row>
    <row r="481" spans="3:16" x14ac:dyDescent="0.25">
      <c r="C481" s="7"/>
      <c r="D481" s="7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</row>
    <row r="482" spans="3:16" x14ac:dyDescent="0.25">
      <c r="C482" s="7"/>
      <c r="D482" s="7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</row>
    <row r="483" spans="3:16" x14ac:dyDescent="0.25">
      <c r="C483" s="7"/>
      <c r="D483" s="7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</row>
    <row r="484" spans="3:16" x14ac:dyDescent="0.25">
      <c r="C484" s="7"/>
      <c r="D484" s="7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</row>
    <row r="485" spans="3:16" x14ac:dyDescent="0.25">
      <c r="C485" s="7"/>
      <c r="D485" s="7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</row>
    <row r="486" spans="3:16" x14ac:dyDescent="0.25">
      <c r="C486" s="7"/>
      <c r="D486" s="7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</row>
    <row r="487" spans="3:16" x14ac:dyDescent="0.25">
      <c r="C487" s="7"/>
      <c r="D487" s="7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</row>
    <row r="488" spans="3:16" x14ac:dyDescent="0.25">
      <c r="C488" s="7"/>
      <c r="D488" s="7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</row>
    <row r="489" spans="3:16" x14ac:dyDescent="0.25">
      <c r="C489" s="7"/>
      <c r="D489" s="7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</row>
    <row r="490" spans="3:16" x14ac:dyDescent="0.25">
      <c r="C490" s="7"/>
      <c r="D490" s="7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</row>
    <row r="491" spans="3:16" x14ac:dyDescent="0.25">
      <c r="C491" s="7"/>
      <c r="D491" s="7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</row>
    <row r="492" spans="3:16" x14ac:dyDescent="0.25">
      <c r="C492" s="7"/>
      <c r="D492" s="7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</row>
    <row r="493" spans="3:16" x14ac:dyDescent="0.25">
      <c r="C493" s="7"/>
      <c r="D493" s="7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</row>
    <row r="494" spans="3:16" x14ac:dyDescent="0.25">
      <c r="C494" s="7"/>
      <c r="D494" s="7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</row>
    <row r="495" spans="3:16" x14ac:dyDescent="0.25">
      <c r="C495" s="7"/>
      <c r="D495" s="7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</row>
    <row r="496" spans="3:16" x14ac:dyDescent="0.25">
      <c r="C496" s="7"/>
      <c r="D496" s="7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</row>
    <row r="497" spans="3:16" x14ac:dyDescent="0.25">
      <c r="C497" s="7"/>
      <c r="D497" s="7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</row>
    <row r="498" spans="3:16" x14ac:dyDescent="0.25">
      <c r="C498" s="7"/>
      <c r="D498" s="7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</row>
    <row r="499" spans="3:16" x14ac:dyDescent="0.25">
      <c r="C499" s="7"/>
      <c r="D499" s="7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</row>
    <row r="500" spans="3:16" x14ac:dyDescent="0.25">
      <c r="C500" s="7"/>
      <c r="D500" s="7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</row>
    <row r="501" spans="3:16" x14ac:dyDescent="0.25">
      <c r="C501" s="7"/>
      <c r="D501" s="7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</row>
    <row r="502" spans="3:16" x14ac:dyDescent="0.25">
      <c r="C502" s="7"/>
      <c r="D502" s="7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</row>
    <row r="503" spans="3:16" x14ac:dyDescent="0.25">
      <c r="C503" s="7"/>
      <c r="D503" s="7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</row>
    <row r="504" spans="3:16" x14ac:dyDescent="0.25">
      <c r="C504" s="7"/>
      <c r="D504" s="7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</row>
    <row r="505" spans="3:16" x14ac:dyDescent="0.25">
      <c r="C505" s="7"/>
      <c r="D505" s="7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</row>
    <row r="506" spans="3:16" x14ac:dyDescent="0.25">
      <c r="C506" s="7"/>
      <c r="D506" s="7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</row>
    <row r="507" spans="3:16" x14ac:dyDescent="0.25">
      <c r="C507" s="7"/>
      <c r="D507" s="7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</row>
    <row r="508" spans="3:16" x14ac:dyDescent="0.25">
      <c r="C508" s="7"/>
      <c r="D508" s="7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</row>
    <row r="509" spans="3:16" x14ac:dyDescent="0.25">
      <c r="C509" s="7"/>
      <c r="D509" s="7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</row>
    <row r="510" spans="3:16" x14ac:dyDescent="0.25">
      <c r="C510" s="7"/>
      <c r="D510" s="7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</row>
    <row r="511" spans="3:16" x14ac:dyDescent="0.25">
      <c r="C511" s="7"/>
      <c r="D511" s="7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</row>
    <row r="512" spans="3:16" x14ac:dyDescent="0.25">
      <c r="C512" s="7"/>
      <c r="D512" s="7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</row>
    <row r="513" spans="3:16" x14ac:dyDescent="0.25">
      <c r="C513" s="7"/>
      <c r="D513" s="7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</row>
    <row r="514" spans="3:16" x14ac:dyDescent="0.25">
      <c r="C514" s="7"/>
      <c r="D514" s="7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</row>
    <row r="515" spans="3:16" x14ac:dyDescent="0.25">
      <c r="C515" s="7"/>
      <c r="D515" s="7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</row>
    <row r="516" spans="3:16" x14ac:dyDescent="0.25">
      <c r="C516" s="7"/>
      <c r="D516" s="7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</row>
    <row r="517" spans="3:16" x14ac:dyDescent="0.25">
      <c r="C517" s="7"/>
      <c r="D517" s="7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</row>
    <row r="518" spans="3:16" x14ac:dyDescent="0.25">
      <c r="C518" s="7"/>
      <c r="D518" s="7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</row>
    <row r="519" spans="3:16" x14ac:dyDescent="0.25">
      <c r="C519" s="7"/>
      <c r="D519" s="7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</row>
    <row r="520" spans="3:16" x14ac:dyDescent="0.25">
      <c r="C520" s="7"/>
      <c r="D520" s="7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</row>
    <row r="521" spans="3:16" x14ac:dyDescent="0.25">
      <c r="C521" s="7"/>
      <c r="D521" s="7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</row>
    <row r="522" spans="3:16" x14ac:dyDescent="0.25">
      <c r="C522" s="7"/>
      <c r="D522" s="7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</row>
    <row r="523" spans="3:16" x14ac:dyDescent="0.25">
      <c r="C523" s="7"/>
      <c r="D523" s="7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</row>
    <row r="524" spans="3:16" x14ac:dyDescent="0.25">
      <c r="C524" s="7"/>
      <c r="D524" s="7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</row>
    <row r="525" spans="3:16" x14ac:dyDescent="0.25">
      <c r="C525" s="7"/>
      <c r="D525" s="7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</row>
    <row r="526" spans="3:16" x14ac:dyDescent="0.25">
      <c r="C526" s="7"/>
      <c r="D526" s="7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</row>
    <row r="527" spans="3:16" x14ac:dyDescent="0.25">
      <c r="C527" s="7"/>
      <c r="D527" s="7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</row>
    <row r="528" spans="3:16" x14ac:dyDescent="0.25">
      <c r="C528" s="7"/>
      <c r="D528" s="7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</row>
    <row r="529" spans="3:16" x14ac:dyDescent="0.25">
      <c r="C529" s="7"/>
      <c r="D529" s="7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</row>
    <row r="530" spans="3:16" x14ac:dyDescent="0.25">
      <c r="C530" s="7"/>
      <c r="D530" s="7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</row>
    <row r="531" spans="3:16" x14ac:dyDescent="0.25">
      <c r="C531" s="7"/>
      <c r="D531" s="7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</row>
    <row r="532" spans="3:16" x14ac:dyDescent="0.25">
      <c r="C532" s="7"/>
      <c r="D532" s="7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</row>
    <row r="533" spans="3:16" x14ac:dyDescent="0.25">
      <c r="C533" s="7"/>
      <c r="D533" s="7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</row>
    <row r="534" spans="3:16" x14ac:dyDescent="0.25">
      <c r="C534" s="7"/>
      <c r="D534" s="7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</row>
    <row r="535" spans="3:16" x14ac:dyDescent="0.25">
      <c r="C535" s="7"/>
      <c r="D535" s="7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</row>
    <row r="536" spans="3:16" x14ac:dyDescent="0.25">
      <c r="C536" s="7"/>
      <c r="D536" s="7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</row>
    <row r="537" spans="3:16" x14ac:dyDescent="0.25">
      <c r="C537" s="7"/>
      <c r="D537" s="7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</row>
    <row r="538" spans="3:16" x14ac:dyDescent="0.25">
      <c r="C538" s="7"/>
      <c r="D538" s="7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</row>
    <row r="539" spans="3:16" x14ac:dyDescent="0.25">
      <c r="C539" s="7"/>
      <c r="D539" s="7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</row>
    <row r="540" spans="3:16" x14ac:dyDescent="0.25">
      <c r="C540" s="7"/>
      <c r="D540" s="7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</row>
    <row r="541" spans="3:16" x14ac:dyDescent="0.25">
      <c r="C541" s="7"/>
      <c r="D541" s="7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</row>
    <row r="542" spans="3:16" x14ac:dyDescent="0.25">
      <c r="C542" s="7"/>
      <c r="D542" s="7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</row>
    <row r="543" spans="3:16" x14ac:dyDescent="0.25">
      <c r="C543" s="7"/>
      <c r="D543" s="7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</row>
    <row r="544" spans="3:16" x14ac:dyDescent="0.25">
      <c r="C544" s="7"/>
      <c r="D544" s="7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</row>
    <row r="545" spans="3:16" x14ac:dyDescent="0.25">
      <c r="C545" s="7"/>
      <c r="D545" s="7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</row>
    <row r="546" spans="3:16" x14ac:dyDescent="0.25">
      <c r="C546" s="7"/>
      <c r="D546" s="7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</row>
    <row r="547" spans="3:16" x14ac:dyDescent="0.25">
      <c r="C547" s="7"/>
      <c r="D547" s="7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</row>
    <row r="548" spans="3:16" x14ac:dyDescent="0.25">
      <c r="C548" s="7"/>
      <c r="D548" s="7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</row>
    <row r="549" spans="3:16" x14ac:dyDescent="0.25">
      <c r="C549" s="7"/>
      <c r="D549" s="7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</row>
    <row r="550" spans="3:16" x14ac:dyDescent="0.25">
      <c r="C550" s="7"/>
      <c r="D550" s="7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</row>
    <row r="551" spans="3:16" x14ac:dyDescent="0.25">
      <c r="C551" s="7"/>
      <c r="D551" s="7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</row>
    <row r="552" spans="3:16" x14ac:dyDescent="0.25">
      <c r="C552" s="7"/>
      <c r="D552" s="7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</row>
    <row r="553" spans="3:16" x14ac:dyDescent="0.25">
      <c r="C553" s="7"/>
      <c r="D553" s="7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</row>
    <row r="554" spans="3:16" x14ac:dyDescent="0.25">
      <c r="C554" s="7"/>
      <c r="D554" s="7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</row>
    <row r="555" spans="3:16" x14ac:dyDescent="0.25">
      <c r="C555" s="7"/>
      <c r="D555" s="7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</row>
    <row r="556" spans="3:16" x14ac:dyDescent="0.25">
      <c r="C556" s="7"/>
      <c r="D556" s="7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</row>
    <row r="557" spans="3:16" x14ac:dyDescent="0.25">
      <c r="C557" s="7"/>
      <c r="D557" s="7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</row>
    <row r="558" spans="3:16" x14ac:dyDescent="0.25">
      <c r="C558" s="7"/>
      <c r="D558" s="7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</row>
    <row r="559" spans="3:16" x14ac:dyDescent="0.25">
      <c r="C559" s="7"/>
      <c r="D559" s="7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</row>
    <row r="560" spans="3:16" x14ac:dyDescent="0.25">
      <c r="C560" s="7"/>
      <c r="D560" s="7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</row>
    <row r="561" spans="3:16" x14ac:dyDescent="0.25">
      <c r="C561" s="7"/>
      <c r="D561" s="7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</row>
    <row r="562" spans="3:16" x14ac:dyDescent="0.25">
      <c r="C562" s="7"/>
      <c r="D562" s="7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</row>
    <row r="563" spans="3:16" x14ac:dyDescent="0.25">
      <c r="C563" s="7"/>
      <c r="D563" s="7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</row>
    <row r="564" spans="3:16" x14ac:dyDescent="0.25">
      <c r="C564" s="7"/>
      <c r="D564" s="7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</row>
    <row r="565" spans="3:16" x14ac:dyDescent="0.25">
      <c r="C565" s="7"/>
      <c r="D565" s="7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</row>
    <row r="566" spans="3:16" x14ac:dyDescent="0.25">
      <c r="C566" s="7"/>
      <c r="D566" s="7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</row>
    <row r="567" spans="3:16" x14ac:dyDescent="0.25">
      <c r="C567" s="7"/>
      <c r="D567" s="7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</row>
    <row r="568" spans="3:16" x14ac:dyDescent="0.25">
      <c r="C568" s="7"/>
      <c r="D568" s="7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</row>
    <row r="569" spans="3:16" x14ac:dyDescent="0.25">
      <c r="C569" s="7"/>
      <c r="D569" s="7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</row>
    <row r="570" spans="3:16" x14ac:dyDescent="0.25">
      <c r="C570" s="7"/>
      <c r="D570" s="7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</row>
    <row r="571" spans="3:16" x14ac:dyDescent="0.25">
      <c r="C571" s="7"/>
      <c r="D571" s="7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</row>
    <row r="572" spans="3:16" x14ac:dyDescent="0.25">
      <c r="C572" s="7"/>
      <c r="D572" s="7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</row>
    <row r="573" spans="3:16" x14ac:dyDescent="0.25">
      <c r="C573" s="7"/>
      <c r="D573" s="7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</row>
    <row r="574" spans="3:16" x14ac:dyDescent="0.25">
      <c r="C574" s="7"/>
      <c r="D574" s="7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</row>
    <row r="575" spans="3:16" x14ac:dyDescent="0.25">
      <c r="C575" s="7"/>
      <c r="D575" s="7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</row>
    <row r="576" spans="3:16" x14ac:dyDescent="0.25">
      <c r="C576" s="7"/>
      <c r="D576" s="7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</row>
    <row r="577" spans="3:16" x14ac:dyDescent="0.25">
      <c r="C577" s="7"/>
      <c r="D577" s="7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</row>
    <row r="578" spans="3:16" x14ac:dyDescent="0.25">
      <c r="C578" s="7"/>
      <c r="D578" s="7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</row>
    <row r="579" spans="3:16" x14ac:dyDescent="0.25">
      <c r="C579" s="7"/>
      <c r="D579" s="7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</row>
    <row r="580" spans="3:16" x14ac:dyDescent="0.25">
      <c r="C580" s="7"/>
      <c r="D580" s="7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</row>
    <row r="581" spans="3:16" x14ac:dyDescent="0.25">
      <c r="C581" s="7"/>
      <c r="D581" s="7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</row>
    <row r="582" spans="3:16" x14ac:dyDescent="0.25">
      <c r="C582" s="7"/>
      <c r="D582" s="7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</row>
    <row r="583" spans="3:16" x14ac:dyDescent="0.25">
      <c r="C583" s="7"/>
      <c r="D583" s="7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</row>
    <row r="584" spans="3:16" x14ac:dyDescent="0.25">
      <c r="C584" s="7"/>
      <c r="D584" s="7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</row>
    <row r="585" spans="3:16" x14ac:dyDescent="0.25">
      <c r="C585" s="7"/>
      <c r="D585" s="7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</row>
    <row r="586" spans="3:16" x14ac:dyDescent="0.25">
      <c r="C586" s="7"/>
      <c r="D586" s="7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</row>
    <row r="587" spans="3:16" x14ac:dyDescent="0.25">
      <c r="C587" s="7"/>
      <c r="D587" s="7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</row>
    <row r="588" spans="3:16" x14ac:dyDescent="0.25">
      <c r="C588" s="7"/>
      <c r="D588" s="7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</row>
    <row r="589" spans="3:16" x14ac:dyDescent="0.25">
      <c r="C589" s="7"/>
      <c r="D589" s="7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</row>
    <row r="590" spans="3:16" x14ac:dyDescent="0.25">
      <c r="C590" s="7"/>
      <c r="D590" s="7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</row>
    <row r="591" spans="3:16" x14ac:dyDescent="0.25">
      <c r="C591" s="7"/>
      <c r="D591" s="7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</row>
    <row r="592" spans="3:16" x14ac:dyDescent="0.25">
      <c r="C592" s="7"/>
      <c r="D592" s="7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</row>
    <row r="593" spans="3:16" x14ac:dyDescent="0.25">
      <c r="C593" s="7"/>
      <c r="D593" s="7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</row>
    <row r="594" spans="3:16" x14ac:dyDescent="0.25">
      <c r="C594" s="7"/>
      <c r="D594" s="7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</row>
    <row r="595" spans="3:16" x14ac:dyDescent="0.25">
      <c r="C595" s="7"/>
      <c r="D595" s="7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</row>
    <row r="596" spans="3:16" x14ac:dyDescent="0.25">
      <c r="C596" s="7"/>
      <c r="D596" s="7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</row>
    <row r="597" spans="3:16" x14ac:dyDescent="0.25">
      <c r="C597" s="7"/>
      <c r="D597" s="7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</row>
    <row r="598" spans="3:16" x14ac:dyDescent="0.25">
      <c r="C598" s="7"/>
      <c r="D598" s="7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</row>
    <row r="599" spans="3:16" x14ac:dyDescent="0.25">
      <c r="C599" s="7"/>
      <c r="D599" s="7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</row>
    <row r="600" spans="3:16" x14ac:dyDescent="0.25">
      <c r="C600" s="7"/>
      <c r="D600" s="7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</row>
    <row r="601" spans="3:16" x14ac:dyDescent="0.25">
      <c r="C601" s="7"/>
      <c r="D601" s="7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</row>
    <row r="602" spans="3:16" x14ac:dyDescent="0.25">
      <c r="C602" s="7"/>
      <c r="D602" s="7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</row>
    <row r="603" spans="3:16" x14ac:dyDescent="0.25">
      <c r="C603" s="7"/>
      <c r="D603" s="7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</row>
    <row r="604" spans="3:16" x14ac:dyDescent="0.25">
      <c r="C604" s="7"/>
      <c r="D604" s="7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</row>
    <row r="605" spans="3:16" x14ac:dyDescent="0.25">
      <c r="C605" s="7"/>
      <c r="D605" s="7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</row>
    <row r="606" spans="3:16" x14ac:dyDescent="0.25">
      <c r="C606" s="7"/>
      <c r="D606" s="7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</row>
    <row r="607" spans="3:16" x14ac:dyDescent="0.25">
      <c r="C607" s="7"/>
      <c r="D607" s="7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</row>
    <row r="608" spans="3:16" x14ac:dyDescent="0.25">
      <c r="C608" s="7"/>
      <c r="D608" s="7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</row>
    <row r="609" spans="3:16" x14ac:dyDescent="0.25">
      <c r="C609" s="7"/>
      <c r="D609" s="7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</row>
    <row r="610" spans="3:16" x14ac:dyDescent="0.25">
      <c r="C610" s="7"/>
      <c r="D610" s="7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</row>
    <row r="611" spans="3:16" x14ac:dyDescent="0.25">
      <c r="C611" s="7"/>
      <c r="D611" s="7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</row>
    <row r="612" spans="3:16" x14ac:dyDescent="0.25">
      <c r="C612" s="7"/>
      <c r="D612" s="7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</row>
    <row r="613" spans="3:16" x14ac:dyDescent="0.25">
      <c r="C613" s="7"/>
      <c r="D613" s="7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</row>
    <row r="614" spans="3:16" x14ac:dyDescent="0.25">
      <c r="C614" s="7"/>
      <c r="D614" s="7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</row>
    <row r="615" spans="3:16" x14ac:dyDescent="0.25">
      <c r="C615" s="7"/>
      <c r="D615" s="7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</row>
    <row r="616" spans="3:16" x14ac:dyDescent="0.25">
      <c r="C616" s="7"/>
      <c r="D616" s="7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</row>
    <row r="617" spans="3:16" x14ac:dyDescent="0.25">
      <c r="C617" s="7"/>
      <c r="D617" s="7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</row>
    <row r="618" spans="3:16" x14ac:dyDescent="0.25">
      <c r="C618" s="7"/>
      <c r="D618" s="7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</row>
    <row r="619" spans="3:16" x14ac:dyDescent="0.25">
      <c r="C619" s="7"/>
      <c r="D619" s="7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</row>
    <row r="620" spans="3:16" x14ac:dyDescent="0.25">
      <c r="C620" s="7"/>
      <c r="D620" s="7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</row>
    <row r="621" spans="3:16" x14ac:dyDescent="0.25">
      <c r="C621" s="7"/>
      <c r="D621" s="7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</row>
    <row r="622" spans="3:16" x14ac:dyDescent="0.25">
      <c r="C622" s="7"/>
      <c r="D622" s="7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</row>
    <row r="623" spans="3:16" x14ac:dyDescent="0.25">
      <c r="C623" s="7"/>
      <c r="D623" s="7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</row>
    <row r="624" spans="3:16" x14ac:dyDescent="0.25">
      <c r="C624" s="7"/>
      <c r="D624" s="7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</row>
    <row r="625" spans="3:16" x14ac:dyDescent="0.25">
      <c r="C625" s="7"/>
      <c r="D625" s="7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</row>
    <row r="626" spans="3:16" x14ac:dyDescent="0.25">
      <c r="C626" s="7"/>
      <c r="D626" s="7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</row>
    <row r="627" spans="3:16" x14ac:dyDescent="0.25">
      <c r="C627" s="7"/>
      <c r="D627" s="7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</row>
    <row r="628" spans="3:16" x14ac:dyDescent="0.25">
      <c r="C628" s="7"/>
      <c r="D628" s="7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</row>
    <row r="629" spans="3:16" x14ac:dyDescent="0.25">
      <c r="C629" s="7"/>
      <c r="D629" s="7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</row>
    <row r="630" spans="3:16" x14ac:dyDescent="0.25">
      <c r="C630" s="7"/>
      <c r="D630" s="7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</row>
    <row r="631" spans="3:16" x14ac:dyDescent="0.25">
      <c r="C631" s="7"/>
      <c r="D631" s="7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</row>
    <row r="632" spans="3:16" x14ac:dyDescent="0.25">
      <c r="C632" s="7"/>
      <c r="D632" s="7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</row>
    <row r="633" spans="3:16" x14ac:dyDescent="0.25">
      <c r="C633" s="7"/>
      <c r="D633" s="7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</row>
    <row r="634" spans="3:16" x14ac:dyDescent="0.25">
      <c r="C634" s="7"/>
      <c r="D634" s="7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</row>
    <row r="635" spans="3:16" x14ac:dyDescent="0.25">
      <c r="C635" s="7"/>
      <c r="D635" s="7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</row>
    <row r="636" spans="3:16" x14ac:dyDescent="0.25">
      <c r="C636" s="7"/>
      <c r="D636" s="7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</row>
    <row r="637" spans="3:16" x14ac:dyDescent="0.25">
      <c r="C637" s="7"/>
      <c r="D637" s="7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</row>
    <row r="638" spans="3:16" x14ac:dyDescent="0.25">
      <c r="C638" s="7"/>
      <c r="D638" s="7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</row>
    <row r="639" spans="3:16" x14ac:dyDescent="0.25">
      <c r="C639" s="7"/>
      <c r="D639" s="7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</row>
    <row r="640" spans="3:16" x14ac:dyDescent="0.25">
      <c r="C640" s="7"/>
      <c r="D640" s="7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</row>
    <row r="641" spans="3:16" x14ac:dyDescent="0.25">
      <c r="C641" s="7"/>
      <c r="D641" s="7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</row>
    <row r="642" spans="3:16" x14ac:dyDescent="0.25">
      <c r="C642" s="7"/>
      <c r="D642" s="7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</row>
    <row r="643" spans="3:16" x14ac:dyDescent="0.25">
      <c r="C643" s="7"/>
      <c r="D643" s="7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</row>
    <row r="644" spans="3:16" x14ac:dyDescent="0.25">
      <c r="C644" s="7"/>
      <c r="D644" s="7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</row>
    <row r="645" spans="3:16" x14ac:dyDescent="0.25">
      <c r="C645" s="7"/>
      <c r="D645" s="7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</row>
    <row r="646" spans="3:16" x14ac:dyDescent="0.25">
      <c r="C646" s="7"/>
      <c r="D646" s="7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</row>
    <row r="647" spans="3:16" x14ac:dyDescent="0.25">
      <c r="C647" s="7"/>
      <c r="D647" s="7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</row>
    <row r="648" spans="3:16" x14ac:dyDescent="0.25">
      <c r="C648" s="7"/>
      <c r="D648" s="7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</row>
    <row r="649" spans="3:16" x14ac:dyDescent="0.25">
      <c r="C649" s="7"/>
      <c r="D649" s="7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</row>
    <row r="650" spans="3:16" x14ac:dyDescent="0.25">
      <c r="C650" s="7"/>
      <c r="D650" s="7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</row>
    <row r="651" spans="3:16" x14ac:dyDescent="0.25">
      <c r="C651" s="7"/>
      <c r="D651" s="7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</row>
    <row r="652" spans="3:16" x14ac:dyDescent="0.25">
      <c r="C652" s="7"/>
      <c r="D652" s="7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</row>
    <row r="653" spans="3:16" x14ac:dyDescent="0.25">
      <c r="C653" s="7"/>
      <c r="D653" s="7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</row>
    <row r="654" spans="3:16" x14ac:dyDescent="0.25">
      <c r="C654" s="7"/>
      <c r="D654" s="7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</row>
    <row r="655" spans="3:16" x14ac:dyDescent="0.25">
      <c r="C655" s="7"/>
      <c r="D655" s="7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</row>
    <row r="656" spans="3:16" x14ac:dyDescent="0.25">
      <c r="C656" s="7"/>
      <c r="D656" s="7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</row>
    <row r="657" spans="3:16" x14ac:dyDescent="0.25">
      <c r="C657" s="7"/>
      <c r="D657" s="7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</row>
    <row r="658" spans="3:16" x14ac:dyDescent="0.25">
      <c r="C658" s="7"/>
      <c r="D658" s="7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</row>
    <row r="659" spans="3:16" x14ac:dyDescent="0.25">
      <c r="C659" s="7"/>
      <c r="D659" s="7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</row>
    <row r="660" spans="3:16" x14ac:dyDescent="0.25">
      <c r="C660" s="7"/>
      <c r="D660" s="7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</row>
    <row r="661" spans="3:16" x14ac:dyDescent="0.25">
      <c r="C661" s="7"/>
      <c r="D661" s="7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</row>
    <row r="662" spans="3:16" x14ac:dyDescent="0.25">
      <c r="C662" s="7"/>
      <c r="D662" s="7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</row>
    <row r="663" spans="3:16" x14ac:dyDescent="0.25">
      <c r="C663" s="7"/>
      <c r="D663" s="7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</row>
    <row r="664" spans="3:16" x14ac:dyDescent="0.25">
      <c r="C664" s="7"/>
      <c r="D664" s="7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</row>
    <row r="665" spans="3:16" x14ac:dyDescent="0.25">
      <c r="C665" s="7"/>
      <c r="D665" s="7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</row>
    <row r="666" spans="3:16" x14ac:dyDescent="0.25">
      <c r="C666" s="7"/>
      <c r="D666" s="7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</row>
    <row r="667" spans="3:16" x14ac:dyDescent="0.25">
      <c r="C667" s="7"/>
      <c r="D667" s="7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</row>
    <row r="668" spans="3:16" x14ac:dyDescent="0.25">
      <c r="C668" s="7"/>
      <c r="D668" s="7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</row>
    <row r="669" spans="3:16" x14ac:dyDescent="0.25">
      <c r="C669" s="7"/>
      <c r="D669" s="7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</row>
    <row r="670" spans="3:16" x14ac:dyDescent="0.25">
      <c r="C670" s="7"/>
      <c r="D670" s="7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</row>
    <row r="671" spans="3:16" x14ac:dyDescent="0.25">
      <c r="C671" s="7"/>
      <c r="D671" s="7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</row>
    <row r="672" spans="3:16" x14ac:dyDescent="0.25">
      <c r="C672" s="7"/>
      <c r="D672" s="7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</row>
    <row r="673" spans="3:16" x14ac:dyDescent="0.25">
      <c r="C673" s="7"/>
      <c r="D673" s="7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</row>
    <row r="674" spans="3:16" x14ac:dyDescent="0.25">
      <c r="C674" s="7"/>
      <c r="D674" s="7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</row>
    <row r="675" spans="3:16" x14ac:dyDescent="0.25">
      <c r="C675" s="7"/>
      <c r="D675" s="7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</row>
    <row r="676" spans="3:16" x14ac:dyDescent="0.25">
      <c r="C676" s="7"/>
      <c r="D676" s="7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</row>
    <row r="677" spans="3:16" x14ac:dyDescent="0.25">
      <c r="C677" s="7"/>
      <c r="D677" s="7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</row>
    <row r="678" spans="3:16" x14ac:dyDescent="0.25">
      <c r="C678" s="7"/>
      <c r="D678" s="7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</row>
    <row r="679" spans="3:16" x14ac:dyDescent="0.25">
      <c r="C679" s="7"/>
      <c r="D679" s="7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</row>
    <row r="680" spans="3:16" x14ac:dyDescent="0.25">
      <c r="C680" s="7"/>
      <c r="D680" s="7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</row>
    <row r="681" spans="3:16" x14ac:dyDescent="0.25">
      <c r="C681" s="7"/>
      <c r="D681" s="7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</row>
    <row r="682" spans="3:16" x14ac:dyDescent="0.25">
      <c r="C682" s="7"/>
      <c r="D682" s="7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</row>
    <row r="683" spans="3:16" x14ac:dyDescent="0.25">
      <c r="C683" s="7"/>
      <c r="D683" s="7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</row>
    <row r="684" spans="3:16" x14ac:dyDescent="0.25">
      <c r="C684" s="7"/>
      <c r="D684" s="7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</row>
    <row r="685" spans="3:16" x14ac:dyDescent="0.25">
      <c r="C685" s="7"/>
      <c r="D685" s="7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</row>
    <row r="686" spans="3:16" x14ac:dyDescent="0.25">
      <c r="C686" s="7"/>
      <c r="D686" s="7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</row>
    <row r="687" spans="3:16" x14ac:dyDescent="0.25">
      <c r="C687" s="7"/>
      <c r="D687" s="7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</row>
    <row r="688" spans="3:16" x14ac:dyDescent="0.25">
      <c r="C688" s="7"/>
      <c r="D688" s="7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</row>
    <row r="689" spans="3:16" x14ac:dyDescent="0.25">
      <c r="C689" s="7"/>
      <c r="D689" s="7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</row>
    <row r="690" spans="3:16" x14ac:dyDescent="0.25">
      <c r="C690" s="7"/>
      <c r="D690" s="7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</row>
    <row r="691" spans="3:16" x14ac:dyDescent="0.25">
      <c r="C691" s="7"/>
      <c r="D691" s="7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</row>
    <row r="692" spans="3:16" x14ac:dyDescent="0.25">
      <c r="C692" s="7"/>
      <c r="D692" s="7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</row>
    <row r="693" spans="3:16" x14ac:dyDescent="0.25">
      <c r="C693" s="7"/>
      <c r="D693" s="7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</row>
    <row r="694" spans="3:16" x14ac:dyDescent="0.25">
      <c r="C694" s="7"/>
      <c r="D694" s="7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</row>
    <row r="695" spans="3:16" x14ac:dyDescent="0.25">
      <c r="C695" s="7"/>
      <c r="D695" s="7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</row>
    <row r="696" spans="3:16" x14ac:dyDescent="0.25">
      <c r="C696" s="7"/>
      <c r="D696" s="7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</row>
    <row r="697" spans="3:16" x14ac:dyDescent="0.25">
      <c r="C697" s="7"/>
      <c r="D697" s="7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</row>
    <row r="698" spans="3:16" x14ac:dyDescent="0.25">
      <c r="C698" s="7"/>
      <c r="D698" s="7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</row>
    <row r="699" spans="3:16" x14ac:dyDescent="0.25">
      <c r="C699" s="7"/>
      <c r="D699" s="7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</row>
    <row r="700" spans="3:16" x14ac:dyDescent="0.25">
      <c r="C700" s="7"/>
      <c r="D700" s="7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</row>
    <row r="701" spans="3:16" x14ac:dyDescent="0.25">
      <c r="C701" s="7"/>
      <c r="D701" s="7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</row>
    <row r="702" spans="3:16" x14ac:dyDescent="0.25">
      <c r="C702" s="7"/>
      <c r="D702" s="7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</row>
    <row r="703" spans="3:16" x14ac:dyDescent="0.25">
      <c r="C703" s="7"/>
      <c r="D703" s="7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</row>
    <row r="704" spans="3:16" x14ac:dyDescent="0.25">
      <c r="C704" s="7"/>
      <c r="D704" s="7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</row>
    <row r="705" spans="3:16" x14ac:dyDescent="0.25">
      <c r="C705" s="7"/>
      <c r="D705" s="7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</row>
    <row r="706" spans="3:16" x14ac:dyDescent="0.25">
      <c r="C706" s="7"/>
      <c r="D706" s="7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</row>
    <row r="707" spans="3:16" x14ac:dyDescent="0.25">
      <c r="C707" s="7"/>
      <c r="D707" s="7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</row>
    <row r="708" spans="3:16" x14ac:dyDescent="0.25">
      <c r="C708" s="7"/>
      <c r="D708" s="7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</row>
    <row r="709" spans="3:16" x14ac:dyDescent="0.25">
      <c r="C709" s="7"/>
      <c r="D709" s="7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</row>
    <row r="710" spans="3:16" x14ac:dyDescent="0.25">
      <c r="C710" s="7"/>
      <c r="D710" s="7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</row>
    <row r="711" spans="3:16" x14ac:dyDescent="0.25">
      <c r="C711" s="7"/>
      <c r="D711" s="7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</row>
    <row r="712" spans="3:16" x14ac:dyDescent="0.25">
      <c r="C712" s="7"/>
      <c r="D712" s="7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</row>
    <row r="713" spans="3:16" x14ac:dyDescent="0.25">
      <c r="C713" s="7"/>
      <c r="D713" s="7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</row>
    <row r="714" spans="3:16" x14ac:dyDescent="0.25">
      <c r="C714" s="7"/>
      <c r="D714" s="7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</row>
    <row r="715" spans="3:16" x14ac:dyDescent="0.25">
      <c r="C715" s="7"/>
      <c r="D715" s="7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</row>
    <row r="716" spans="3:16" x14ac:dyDescent="0.25">
      <c r="C716" s="7"/>
      <c r="D716" s="7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</row>
    <row r="717" spans="3:16" x14ac:dyDescent="0.25">
      <c r="C717" s="7"/>
      <c r="D717" s="7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</row>
    <row r="718" spans="3:16" x14ac:dyDescent="0.25">
      <c r="C718" s="7"/>
      <c r="D718" s="7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</row>
    <row r="719" spans="3:16" x14ac:dyDescent="0.25">
      <c r="C719" s="7"/>
      <c r="D719" s="7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</row>
    <row r="720" spans="3:16" x14ac:dyDescent="0.25">
      <c r="C720" s="7"/>
      <c r="D720" s="7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</row>
    <row r="721" spans="3:16" x14ac:dyDescent="0.25">
      <c r="C721" s="7"/>
      <c r="D721" s="7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</row>
    <row r="722" spans="3:16" x14ac:dyDescent="0.25">
      <c r="C722" s="7"/>
      <c r="D722" s="7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</row>
    <row r="723" spans="3:16" x14ac:dyDescent="0.25">
      <c r="C723" s="7"/>
      <c r="D723" s="7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</row>
    <row r="724" spans="3:16" x14ac:dyDescent="0.25">
      <c r="C724" s="7"/>
      <c r="D724" s="7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</row>
    <row r="725" spans="3:16" x14ac:dyDescent="0.25">
      <c r="C725" s="7"/>
      <c r="D725" s="7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</row>
    <row r="726" spans="3:16" x14ac:dyDescent="0.25">
      <c r="C726" s="7"/>
      <c r="D726" s="7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</row>
    <row r="727" spans="3:16" x14ac:dyDescent="0.25">
      <c r="C727" s="7"/>
      <c r="D727" s="7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</row>
    <row r="728" spans="3:16" x14ac:dyDescent="0.25">
      <c r="C728" s="7"/>
      <c r="D728" s="7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</row>
    <row r="729" spans="3:16" x14ac:dyDescent="0.25">
      <c r="C729" s="7"/>
      <c r="D729" s="7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</row>
    <row r="730" spans="3:16" x14ac:dyDescent="0.25">
      <c r="C730" s="7"/>
      <c r="D730" s="7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</row>
    <row r="731" spans="3:16" x14ac:dyDescent="0.25">
      <c r="C731" s="7"/>
      <c r="D731" s="7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</row>
    <row r="732" spans="3:16" x14ac:dyDescent="0.25">
      <c r="C732" s="7"/>
      <c r="D732" s="7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</row>
    <row r="733" spans="3:16" x14ac:dyDescent="0.25">
      <c r="C733" s="7"/>
      <c r="D733" s="7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</row>
    <row r="734" spans="3:16" x14ac:dyDescent="0.25">
      <c r="C734" s="7"/>
      <c r="D734" s="7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</row>
    <row r="735" spans="3:16" x14ac:dyDescent="0.25">
      <c r="C735" s="7"/>
      <c r="D735" s="7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</row>
    <row r="736" spans="3:16" x14ac:dyDescent="0.25">
      <c r="C736" s="7"/>
      <c r="D736" s="7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</row>
    <row r="737" spans="3:16" x14ac:dyDescent="0.25">
      <c r="C737" s="7"/>
      <c r="D737" s="7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</row>
    <row r="738" spans="3:16" x14ac:dyDescent="0.25">
      <c r="C738" s="7"/>
      <c r="D738" s="7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</row>
    <row r="739" spans="3:16" x14ac:dyDescent="0.25">
      <c r="C739" s="7"/>
      <c r="D739" s="7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</row>
    <row r="740" spans="3:16" x14ac:dyDescent="0.25">
      <c r="C740" s="7"/>
      <c r="D740" s="7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</row>
    <row r="741" spans="3:16" x14ac:dyDescent="0.25">
      <c r="C741" s="7"/>
      <c r="D741" s="7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</row>
    <row r="742" spans="3:16" x14ac:dyDescent="0.25">
      <c r="C742" s="7"/>
      <c r="D742" s="7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</row>
    <row r="743" spans="3:16" x14ac:dyDescent="0.25">
      <c r="C743" s="7"/>
      <c r="D743" s="7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</row>
    <row r="744" spans="3:16" x14ac:dyDescent="0.25">
      <c r="C744" s="7"/>
      <c r="D744" s="7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</row>
    <row r="745" spans="3:16" x14ac:dyDescent="0.25">
      <c r="C745" s="7"/>
      <c r="D745" s="7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</row>
    <row r="746" spans="3:16" x14ac:dyDescent="0.25">
      <c r="C746" s="7"/>
      <c r="D746" s="7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</row>
    <row r="747" spans="3:16" x14ac:dyDescent="0.25">
      <c r="C747" s="7"/>
      <c r="D747" s="7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</row>
    <row r="748" spans="3:16" x14ac:dyDescent="0.25">
      <c r="C748" s="7"/>
      <c r="D748" s="7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</row>
    <row r="749" spans="3:16" x14ac:dyDescent="0.25">
      <c r="C749" s="7"/>
      <c r="D749" s="7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</row>
    <row r="750" spans="3:16" x14ac:dyDescent="0.25">
      <c r="C750" s="7"/>
      <c r="D750" s="7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</row>
    <row r="751" spans="3:16" x14ac:dyDescent="0.25">
      <c r="C751" s="7"/>
      <c r="D751" s="7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</row>
    <row r="752" spans="3:16" x14ac:dyDescent="0.25">
      <c r="C752" s="7"/>
      <c r="D752" s="7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</row>
    <row r="753" spans="3:16" x14ac:dyDescent="0.25">
      <c r="C753" s="7"/>
      <c r="D753" s="7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</row>
    <row r="754" spans="3:16" x14ac:dyDescent="0.25">
      <c r="C754" s="7"/>
      <c r="D754" s="7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</row>
    <row r="755" spans="3:16" x14ac:dyDescent="0.25">
      <c r="C755" s="7"/>
      <c r="D755" s="7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</row>
    <row r="756" spans="3:16" x14ac:dyDescent="0.25">
      <c r="C756" s="7"/>
      <c r="D756" s="7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</row>
    <row r="757" spans="3:16" x14ac:dyDescent="0.25">
      <c r="C757" s="7"/>
      <c r="D757" s="7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</row>
    <row r="758" spans="3:16" x14ac:dyDescent="0.25">
      <c r="C758" s="7"/>
      <c r="D758" s="7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</row>
    <row r="759" spans="3:16" x14ac:dyDescent="0.25">
      <c r="C759" s="7"/>
      <c r="D759" s="7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</row>
    <row r="760" spans="3:16" x14ac:dyDescent="0.25">
      <c r="C760" s="7"/>
      <c r="D760" s="7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</row>
    <row r="761" spans="3:16" x14ac:dyDescent="0.25">
      <c r="C761" s="7"/>
      <c r="D761" s="7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</row>
    <row r="762" spans="3:16" x14ac:dyDescent="0.25">
      <c r="C762" s="7"/>
      <c r="D762" s="7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</row>
    <row r="763" spans="3:16" x14ac:dyDescent="0.25">
      <c r="C763" s="7"/>
      <c r="D763" s="7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</row>
    <row r="764" spans="3:16" x14ac:dyDescent="0.25">
      <c r="C764" s="7"/>
      <c r="D764" s="7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</row>
    <row r="765" spans="3:16" x14ac:dyDescent="0.25">
      <c r="C765" s="7"/>
      <c r="D765" s="7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</row>
    <row r="766" spans="3:16" x14ac:dyDescent="0.25">
      <c r="C766" s="7"/>
      <c r="D766" s="7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</row>
    <row r="767" spans="3:16" x14ac:dyDescent="0.25">
      <c r="C767" s="7"/>
      <c r="D767" s="7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</row>
    <row r="768" spans="3:16" x14ac:dyDescent="0.25">
      <c r="C768" s="7"/>
      <c r="D768" s="7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</row>
    <row r="769" spans="3:16" x14ac:dyDescent="0.25">
      <c r="C769" s="7"/>
      <c r="D769" s="7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</row>
    <row r="770" spans="3:16" x14ac:dyDescent="0.25">
      <c r="C770" s="7"/>
      <c r="D770" s="7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</row>
    <row r="771" spans="3:16" x14ac:dyDescent="0.25">
      <c r="C771" s="7"/>
      <c r="D771" s="7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</row>
    <row r="772" spans="3:16" x14ac:dyDescent="0.25">
      <c r="C772" s="7"/>
      <c r="D772" s="7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</row>
    <row r="773" spans="3:16" x14ac:dyDescent="0.25">
      <c r="C773" s="7"/>
      <c r="D773" s="7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</row>
    <row r="774" spans="3:16" x14ac:dyDescent="0.25">
      <c r="C774" s="7"/>
      <c r="D774" s="7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</row>
    <row r="775" spans="3:16" x14ac:dyDescent="0.25">
      <c r="C775" s="7"/>
      <c r="D775" s="7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</row>
    <row r="776" spans="3:16" x14ac:dyDescent="0.25">
      <c r="C776" s="7"/>
      <c r="D776" s="7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</row>
    <row r="777" spans="3:16" x14ac:dyDescent="0.25">
      <c r="C777" s="7"/>
      <c r="D777" s="7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</row>
    <row r="778" spans="3:16" x14ac:dyDescent="0.25">
      <c r="C778" s="7"/>
      <c r="D778" s="7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</row>
    <row r="779" spans="3:16" x14ac:dyDescent="0.25">
      <c r="C779" s="7"/>
      <c r="D779" s="7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</row>
    <row r="780" spans="3:16" x14ac:dyDescent="0.25">
      <c r="C780" s="7"/>
      <c r="D780" s="7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</row>
    <row r="781" spans="3:16" x14ac:dyDescent="0.25">
      <c r="C781" s="7"/>
      <c r="D781" s="7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</row>
    <row r="782" spans="3:16" x14ac:dyDescent="0.25">
      <c r="C782" s="7"/>
      <c r="D782" s="7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</row>
    <row r="783" spans="3:16" x14ac:dyDescent="0.25">
      <c r="C783" s="7"/>
      <c r="D783" s="7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</row>
    <row r="784" spans="3:16" x14ac:dyDescent="0.25">
      <c r="C784" s="7"/>
      <c r="D784" s="7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</row>
    <row r="785" spans="3:16" x14ac:dyDescent="0.25">
      <c r="C785" s="7"/>
      <c r="D785" s="7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</row>
    <row r="786" spans="3:16" x14ac:dyDescent="0.25">
      <c r="C786" s="7"/>
      <c r="D786" s="7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</row>
    <row r="787" spans="3:16" x14ac:dyDescent="0.25">
      <c r="C787" s="7"/>
      <c r="D787" s="7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</row>
    <row r="788" spans="3:16" x14ac:dyDescent="0.25">
      <c r="C788" s="7"/>
      <c r="D788" s="7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</row>
    <row r="789" spans="3:16" x14ac:dyDescent="0.25">
      <c r="C789" s="7"/>
      <c r="D789" s="7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</row>
    <row r="790" spans="3:16" x14ac:dyDescent="0.25">
      <c r="C790" s="7"/>
      <c r="D790" s="7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</row>
    <row r="791" spans="3:16" x14ac:dyDescent="0.25">
      <c r="C791" s="7"/>
      <c r="D791" s="7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</row>
    <row r="792" spans="3:16" x14ac:dyDescent="0.25">
      <c r="C792" s="7"/>
      <c r="D792" s="7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</row>
    <row r="793" spans="3:16" x14ac:dyDescent="0.25">
      <c r="C793" s="7"/>
      <c r="D793" s="7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</row>
    <row r="794" spans="3:16" x14ac:dyDescent="0.25">
      <c r="C794" s="7"/>
      <c r="D794" s="7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</row>
    <row r="795" spans="3:16" x14ac:dyDescent="0.25">
      <c r="C795" s="7"/>
      <c r="D795" s="7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</row>
    <row r="796" spans="3:16" x14ac:dyDescent="0.25">
      <c r="C796" s="7"/>
      <c r="D796" s="7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</row>
    <row r="797" spans="3:16" x14ac:dyDescent="0.25">
      <c r="C797" s="7"/>
      <c r="D797" s="7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</row>
    <row r="798" spans="3:16" x14ac:dyDescent="0.25">
      <c r="C798" s="7"/>
      <c r="D798" s="7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</row>
    <row r="799" spans="3:16" x14ac:dyDescent="0.25">
      <c r="C799" s="7"/>
      <c r="D799" s="7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</row>
    <row r="800" spans="3:16" x14ac:dyDescent="0.25">
      <c r="C800" s="7"/>
      <c r="D800" s="7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</row>
    <row r="801" spans="3:16" x14ac:dyDescent="0.25">
      <c r="C801" s="7"/>
      <c r="D801" s="7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</row>
    <row r="802" spans="3:16" x14ac:dyDescent="0.25">
      <c r="C802" s="7"/>
      <c r="D802" s="7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</row>
    <row r="803" spans="3:16" x14ac:dyDescent="0.25">
      <c r="C803" s="7"/>
      <c r="D803" s="7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</row>
    <row r="804" spans="3:16" x14ac:dyDescent="0.25">
      <c r="C804" s="7"/>
      <c r="D804" s="7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</row>
    <row r="805" spans="3:16" x14ac:dyDescent="0.25">
      <c r="C805" s="7"/>
      <c r="D805" s="7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</row>
    <row r="806" spans="3:16" x14ac:dyDescent="0.25">
      <c r="C806" s="7"/>
      <c r="D806" s="7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</row>
    <row r="807" spans="3:16" x14ac:dyDescent="0.25">
      <c r="C807" s="7"/>
      <c r="D807" s="7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</row>
    <row r="808" spans="3:16" x14ac:dyDescent="0.25">
      <c r="C808" s="7"/>
      <c r="D808" s="7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</row>
    <row r="809" spans="3:16" x14ac:dyDescent="0.25">
      <c r="C809" s="7"/>
      <c r="D809" s="7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</row>
    <row r="810" spans="3:16" x14ac:dyDescent="0.25">
      <c r="C810" s="7"/>
      <c r="D810" s="7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</row>
    <row r="811" spans="3:16" x14ac:dyDescent="0.25">
      <c r="C811" s="7"/>
      <c r="D811" s="7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</row>
    <row r="812" spans="3:16" x14ac:dyDescent="0.25">
      <c r="C812" s="7"/>
      <c r="D812" s="7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</row>
    <row r="813" spans="3:16" x14ac:dyDescent="0.25">
      <c r="C813" s="7"/>
      <c r="D813" s="7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</row>
    <row r="814" spans="3:16" x14ac:dyDescent="0.25">
      <c r="C814" s="7"/>
      <c r="D814" s="7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</row>
    <row r="815" spans="3:16" x14ac:dyDescent="0.25">
      <c r="C815" s="7"/>
      <c r="D815" s="7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</row>
    <row r="816" spans="3:16" x14ac:dyDescent="0.25">
      <c r="C816" s="7"/>
      <c r="D816" s="7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</row>
    <row r="817" spans="3:16" x14ac:dyDescent="0.25">
      <c r="C817" s="7"/>
      <c r="D817" s="7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</row>
    <row r="818" spans="3:16" x14ac:dyDescent="0.25">
      <c r="C818" s="7"/>
      <c r="D818" s="7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</row>
    <row r="819" spans="3:16" x14ac:dyDescent="0.25">
      <c r="C819" s="7"/>
      <c r="D819" s="7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</row>
    <row r="820" spans="3:16" x14ac:dyDescent="0.25">
      <c r="C820" s="7"/>
      <c r="D820" s="7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</row>
    <row r="821" spans="3:16" x14ac:dyDescent="0.25">
      <c r="C821" s="7"/>
      <c r="D821" s="7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</row>
    <row r="822" spans="3:16" x14ac:dyDescent="0.25">
      <c r="C822" s="7"/>
      <c r="D822" s="7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</row>
    <row r="823" spans="3:16" x14ac:dyDescent="0.25">
      <c r="C823" s="7"/>
      <c r="D823" s="7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</row>
    <row r="824" spans="3:16" x14ac:dyDescent="0.25">
      <c r="C824" s="7"/>
      <c r="D824" s="7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</row>
    <row r="825" spans="3:16" x14ac:dyDescent="0.25">
      <c r="C825" s="7"/>
      <c r="D825" s="7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</row>
    <row r="826" spans="3:16" x14ac:dyDescent="0.25">
      <c r="C826" s="7"/>
      <c r="D826" s="7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</row>
    <row r="827" spans="3:16" x14ac:dyDescent="0.25">
      <c r="C827" s="7"/>
      <c r="D827" s="7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</row>
    <row r="828" spans="3:16" x14ac:dyDescent="0.25">
      <c r="C828" s="7"/>
      <c r="D828" s="7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</row>
    <row r="829" spans="3:16" x14ac:dyDescent="0.25">
      <c r="C829" s="7"/>
      <c r="D829" s="7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</row>
    <row r="830" spans="3:16" x14ac:dyDescent="0.25">
      <c r="C830" s="7"/>
      <c r="D830" s="7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</row>
    <row r="831" spans="3:16" x14ac:dyDescent="0.25">
      <c r="C831" s="7"/>
      <c r="D831" s="7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</row>
    <row r="832" spans="3:16" x14ac:dyDescent="0.25">
      <c r="C832" s="7"/>
      <c r="D832" s="7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</row>
    <row r="833" spans="3:16" x14ac:dyDescent="0.25">
      <c r="C833" s="7"/>
      <c r="D833" s="7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</row>
    <row r="834" spans="3:16" x14ac:dyDescent="0.25">
      <c r="C834" s="7"/>
      <c r="D834" s="7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</row>
    <row r="835" spans="3:16" x14ac:dyDescent="0.25">
      <c r="C835" s="7"/>
      <c r="D835" s="7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</row>
    <row r="836" spans="3:16" x14ac:dyDescent="0.25">
      <c r="C836" s="7"/>
      <c r="D836" s="7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</row>
    <row r="837" spans="3:16" x14ac:dyDescent="0.25">
      <c r="C837" s="7"/>
      <c r="D837" s="7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</row>
    <row r="838" spans="3:16" x14ac:dyDescent="0.25">
      <c r="C838" s="7"/>
      <c r="D838" s="7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</row>
    <row r="839" spans="3:16" x14ac:dyDescent="0.25">
      <c r="C839" s="7"/>
      <c r="D839" s="7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</row>
    <row r="840" spans="3:16" x14ac:dyDescent="0.25">
      <c r="C840" s="7"/>
      <c r="D840" s="7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</row>
    <row r="841" spans="3:16" x14ac:dyDescent="0.25">
      <c r="C841" s="7"/>
      <c r="D841" s="7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</row>
    <row r="842" spans="3:16" x14ac:dyDescent="0.25">
      <c r="C842" s="7"/>
      <c r="D842" s="7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</row>
    <row r="843" spans="3:16" x14ac:dyDescent="0.25">
      <c r="C843" s="7"/>
      <c r="D843" s="7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</row>
    <row r="844" spans="3:16" x14ac:dyDescent="0.25">
      <c r="C844" s="7"/>
      <c r="D844" s="7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</row>
    <row r="845" spans="3:16" x14ac:dyDescent="0.25">
      <c r="C845" s="7"/>
      <c r="D845" s="7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</row>
    <row r="846" spans="3:16" x14ac:dyDescent="0.25">
      <c r="C846" s="7"/>
      <c r="D846" s="7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</row>
    <row r="847" spans="3:16" x14ac:dyDescent="0.25">
      <c r="C847" s="7"/>
      <c r="D847" s="7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</row>
    <row r="848" spans="3:16" x14ac:dyDescent="0.25">
      <c r="C848" s="7"/>
      <c r="D848" s="7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</row>
    <row r="849" spans="3:16" x14ac:dyDescent="0.25">
      <c r="C849" s="7"/>
      <c r="D849" s="7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</row>
    <row r="850" spans="3:16" x14ac:dyDescent="0.25">
      <c r="C850" s="7"/>
      <c r="D850" s="7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</row>
    <row r="851" spans="3:16" x14ac:dyDescent="0.25">
      <c r="C851" s="7"/>
      <c r="D851" s="7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</row>
    <row r="852" spans="3:16" x14ac:dyDescent="0.25">
      <c r="C852" s="7"/>
      <c r="D852" s="7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</row>
    <row r="853" spans="3:16" x14ac:dyDescent="0.25">
      <c r="C853" s="7"/>
      <c r="D853" s="7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</row>
    <row r="854" spans="3:16" x14ac:dyDescent="0.25">
      <c r="C854" s="7"/>
      <c r="D854" s="7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</row>
    <row r="855" spans="3:16" x14ac:dyDescent="0.25">
      <c r="C855" s="7"/>
      <c r="D855" s="7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</row>
    <row r="856" spans="3:16" x14ac:dyDescent="0.25">
      <c r="C856" s="7"/>
      <c r="D856" s="7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</row>
    <row r="857" spans="3:16" x14ac:dyDescent="0.25">
      <c r="C857" s="7"/>
      <c r="D857" s="7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</row>
    <row r="858" spans="3:16" x14ac:dyDescent="0.25">
      <c r="C858" s="7"/>
      <c r="D858" s="7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</row>
    <row r="859" spans="3:16" x14ac:dyDescent="0.25">
      <c r="C859" s="7"/>
      <c r="D859" s="7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</row>
    <row r="860" spans="3:16" x14ac:dyDescent="0.25">
      <c r="C860" s="7"/>
      <c r="D860" s="7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</row>
    <row r="861" spans="3:16" x14ac:dyDescent="0.25">
      <c r="C861" s="7"/>
      <c r="D861" s="7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</row>
    <row r="862" spans="3:16" x14ac:dyDescent="0.25">
      <c r="C862" s="7"/>
      <c r="D862" s="7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</row>
    <row r="863" spans="3:16" x14ac:dyDescent="0.25">
      <c r="C863" s="7"/>
      <c r="D863" s="7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</row>
    <row r="864" spans="3:16" x14ac:dyDescent="0.25">
      <c r="C864" s="7"/>
      <c r="D864" s="7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</row>
    <row r="865" spans="3:16" x14ac:dyDescent="0.25">
      <c r="C865" s="7"/>
      <c r="D865" s="7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</row>
    <row r="866" spans="3:16" x14ac:dyDescent="0.25">
      <c r="C866" s="7"/>
      <c r="D866" s="7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</row>
    <row r="867" spans="3:16" x14ac:dyDescent="0.25">
      <c r="C867" s="7"/>
      <c r="D867" s="7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</row>
    <row r="868" spans="3:16" x14ac:dyDescent="0.25">
      <c r="C868" s="7"/>
      <c r="D868" s="7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</row>
    <row r="869" spans="3:16" x14ac:dyDescent="0.25">
      <c r="C869" s="7"/>
      <c r="D869" s="7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</row>
    <row r="870" spans="3:16" x14ac:dyDescent="0.25">
      <c r="C870" s="7"/>
      <c r="D870" s="7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</row>
    <row r="871" spans="3:16" x14ac:dyDescent="0.25">
      <c r="C871" s="7"/>
      <c r="D871" s="7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</row>
    <row r="872" spans="3:16" x14ac:dyDescent="0.25">
      <c r="C872" s="7"/>
      <c r="D872" s="7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</row>
    <row r="873" spans="3:16" x14ac:dyDescent="0.25">
      <c r="C873" s="7"/>
      <c r="D873" s="7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</row>
    <row r="874" spans="3:16" x14ac:dyDescent="0.25">
      <c r="C874" s="7"/>
      <c r="D874" s="7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</row>
    <row r="875" spans="3:16" x14ac:dyDescent="0.25">
      <c r="C875" s="7"/>
      <c r="D875" s="7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</row>
    <row r="876" spans="3:16" x14ac:dyDescent="0.25">
      <c r="C876" s="7"/>
      <c r="D876" s="7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</row>
    <row r="877" spans="3:16" x14ac:dyDescent="0.25">
      <c r="C877" s="7"/>
      <c r="D877" s="7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</row>
    <row r="878" spans="3:16" x14ac:dyDescent="0.25">
      <c r="C878" s="7"/>
      <c r="D878" s="7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</row>
    <row r="879" spans="3:16" x14ac:dyDescent="0.25">
      <c r="C879" s="7"/>
      <c r="D879" s="7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</row>
    <row r="880" spans="3:16" x14ac:dyDescent="0.25">
      <c r="C880" s="7"/>
      <c r="D880" s="7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</row>
    <row r="881" spans="3:16" x14ac:dyDescent="0.25">
      <c r="C881" s="7"/>
      <c r="D881" s="7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</row>
    <row r="882" spans="3:16" x14ac:dyDescent="0.25">
      <c r="C882" s="7"/>
      <c r="D882" s="7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</row>
    <row r="883" spans="3:16" x14ac:dyDescent="0.25">
      <c r="C883" s="7"/>
      <c r="D883" s="7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</row>
    <row r="884" spans="3:16" x14ac:dyDescent="0.25">
      <c r="C884" s="7"/>
      <c r="D884" s="7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</row>
    <row r="885" spans="3:16" x14ac:dyDescent="0.25">
      <c r="C885" s="7"/>
      <c r="D885" s="7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</row>
    <row r="886" spans="3:16" x14ac:dyDescent="0.25">
      <c r="C886" s="7"/>
      <c r="D886" s="7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</row>
    <row r="887" spans="3:16" x14ac:dyDescent="0.25">
      <c r="C887" s="7"/>
      <c r="D887" s="7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</row>
    <row r="888" spans="3:16" x14ac:dyDescent="0.25">
      <c r="C888" s="7"/>
      <c r="D888" s="7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</row>
    <row r="889" spans="3:16" x14ac:dyDescent="0.25">
      <c r="C889" s="7"/>
      <c r="D889" s="7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</row>
    <row r="890" spans="3:16" x14ac:dyDescent="0.25">
      <c r="C890" s="7"/>
      <c r="D890" s="7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</row>
    <row r="891" spans="3:16" x14ac:dyDescent="0.25">
      <c r="C891" s="7"/>
      <c r="D891" s="7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</row>
    <row r="892" spans="3:16" x14ac:dyDescent="0.25">
      <c r="C892" s="7"/>
      <c r="D892" s="7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</row>
    <row r="893" spans="3:16" x14ac:dyDescent="0.25">
      <c r="C893" s="7"/>
      <c r="D893" s="7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</row>
    <row r="894" spans="3:16" x14ac:dyDescent="0.25">
      <c r="C894" s="7"/>
      <c r="D894" s="7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</row>
    <row r="895" spans="3:16" x14ac:dyDescent="0.25">
      <c r="C895" s="7"/>
      <c r="D895" s="7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</row>
    <row r="896" spans="3:16" x14ac:dyDescent="0.25">
      <c r="C896" s="7"/>
      <c r="D896" s="7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</row>
    <row r="897" spans="3:16" x14ac:dyDescent="0.25">
      <c r="C897" s="7"/>
      <c r="D897" s="7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</row>
    <row r="898" spans="3:16" x14ac:dyDescent="0.25">
      <c r="C898" s="7"/>
      <c r="D898" s="7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</row>
    <row r="899" spans="3:16" x14ac:dyDescent="0.25">
      <c r="C899" s="7"/>
      <c r="D899" s="7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</row>
    <row r="900" spans="3:16" x14ac:dyDescent="0.25">
      <c r="C900" s="7"/>
      <c r="D900" s="7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</row>
    <row r="901" spans="3:16" x14ac:dyDescent="0.25">
      <c r="C901" s="7"/>
      <c r="D901" s="7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</row>
    <row r="902" spans="3:16" x14ac:dyDescent="0.25">
      <c r="C902" s="7"/>
      <c r="D902" s="7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</row>
    <row r="903" spans="3:16" x14ac:dyDescent="0.25">
      <c r="C903" s="7"/>
      <c r="D903" s="7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</row>
    <row r="904" spans="3:16" x14ac:dyDescent="0.25">
      <c r="C904" s="7"/>
      <c r="D904" s="7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</row>
    <row r="905" spans="3:16" x14ac:dyDescent="0.25">
      <c r="C905" s="7"/>
      <c r="D905" s="7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</row>
    <row r="906" spans="3:16" x14ac:dyDescent="0.25">
      <c r="C906" s="7"/>
      <c r="D906" s="7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</row>
    <row r="907" spans="3:16" x14ac:dyDescent="0.25">
      <c r="C907" s="7"/>
      <c r="D907" s="7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</row>
    <row r="908" spans="3:16" x14ac:dyDescent="0.25">
      <c r="C908" s="7"/>
      <c r="D908" s="7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</row>
    <row r="909" spans="3:16" x14ac:dyDescent="0.25">
      <c r="C909" s="7"/>
      <c r="D909" s="7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</row>
    <row r="910" spans="3:16" x14ac:dyDescent="0.25">
      <c r="C910" s="7"/>
      <c r="D910" s="7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</row>
    <row r="911" spans="3:16" x14ac:dyDescent="0.25">
      <c r="C911" s="7"/>
      <c r="D911" s="7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</row>
    <row r="912" spans="3:16" x14ac:dyDescent="0.25">
      <c r="C912" s="7"/>
      <c r="D912" s="7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</row>
    <row r="913" spans="3:16" x14ac:dyDescent="0.25">
      <c r="C913" s="7"/>
      <c r="D913" s="7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</row>
    <row r="914" spans="3:16" x14ac:dyDescent="0.25">
      <c r="C914" s="7"/>
      <c r="D914" s="7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</row>
    <row r="915" spans="3:16" x14ac:dyDescent="0.25">
      <c r="C915" s="7"/>
      <c r="D915" s="7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</row>
    <row r="916" spans="3:16" x14ac:dyDescent="0.25">
      <c r="C916" s="7"/>
      <c r="D916" s="7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</row>
    <row r="917" spans="3:16" x14ac:dyDescent="0.25">
      <c r="C917" s="7"/>
      <c r="D917" s="7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</row>
    <row r="918" spans="3:16" x14ac:dyDescent="0.25">
      <c r="C918" s="7"/>
      <c r="D918" s="7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</row>
    <row r="919" spans="3:16" x14ac:dyDescent="0.25">
      <c r="C919" s="7"/>
      <c r="D919" s="7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</row>
    <row r="920" spans="3:16" x14ac:dyDescent="0.25">
      <c r="C920" s="7"/>
      <c r="D920" s="7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</row>
    <row r="921" spans="3:16" x14ac:dyDescent="0.25">
      <c r="C921" s="7"/>
      <c r="D921" s="7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</row>
    <row r="922" spans="3:16" x14ac:dyDescent="0.25">
      <c r="C922" s="7"/>
      <c r="D922" s="7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</row>
    <row r="923" spans="3:16" x14ac:dyDescent="0.25">
      <c r="C923" s="7"/>
      <c r="D923" s="7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</row>
    <row r="924" spans="3:16" x14ac:dyDescent="0.25">
      <c r="C924" s="7"/>
      <c r="D924" s="7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</row>
    <row r="925" spans="3:16" x14ac:dyDescent="0.25">
      <c r="C925" s="7"/>
      <c r="D925" s="7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</row>
    <row r="926" spans="3:16" x14ac:dyDescent="0.25">
      <c r="C926" s="7"/>
      <c r="D926" s="7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</row>
    <row r="927" spans="3:16" x14ac:dyDescent="0.25">
      <c r="C927" s="7"/>
      <c r="D927" s="7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</row>
    <row r="928" spans="3:16" x14ac:dyDescent="0.25">
      <c r="C928" s="7"/>
      <c r="D928" s="7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</row>
    <row r="929" spans="3:16" x14ac:dyDescent="0.25">
      <c r="C929" s="7"/>
      <c r="D929" s="7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</row>
    <row r="930" spans="3:16" x14ac:dyDescent="0.25">
      <c r="C930" s="7"/>
      <c r="D930" s="7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</row>
    <row r="931" spans="3:16" x14ac:dyDescent="0.25">
      <c r="C931" s="7"/>
      <c r="D931" s="7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</row>
    <row r="932" spans="3:16" x14ac:dyDescent="0.25">
      <c r="C932" s="7"/>
      <c r="D932" s="7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</row>
    <row r="933" spans="3:16" x14ac:dyDescent="0.25">
      <c r="C933" s="7"/>
      <c r="D933" s="7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</row>
    <row r="934" spans="3:16" x14ac:dyDescent="0.25">
      <c r="C934" s="7"/>
      <c r="D934" s="7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</row>
    <row r="935" spans="3:16" x14ac:dyDescent="0.25">
      <c r="C935" s="7"/>
      <c r="D935" s="7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</row>
    <row r="936" spans="3:16" x14ac:dyDescent="0.25">
      <c r="C936" s="7"/>
      <c r="D936" s="7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</row>
    <row r="937" spans="3:16" x14ac:dyDescent="0.25">
      <c r="C937" s="7"/>
      <c r="D937" s="7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</row>
    <row r="938" spans="3:16" x14ac:dyDescent="0.25">
      <c r="C938" s="7"/>
      <c r="D938" s="7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</row>
    <row r="939" spans="3:16" x14ac:dyDescent="0.25">
      <c r="C939" s="7"/>
      <c r="D939" s="7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</row>
    <row r="940" spans="3:16" x14ac:dyDescent="0.25">
      <c r="C940" s="7"/>
      <c r="D940" s="7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</row>
    <row r="941" spans="3:16" x14ac:dyDescent="0.25">
      <c r="C941" s="7"/>
      <c r="D941" s="7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</row>
    <row r="942" spans="3:16" x14ac:dyDescent="0.25">
      <c r="C942" s="7"/>
      <c r="D942" s="7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</row>
    <row r="943" spans="3:16" x14ac:dyDescent="0.25">
      <c r="C943" s="7"/>
      <c r="D943" s="7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</row>
    <row r="944" spans="3:16" x14ac:dyDescent="0.25">
      <c r="C944" s="7"/>
      <c r="D944" s="7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</row>
    <row r="945" spans="3:16" x14ac:dyDescent="0.25">
      <c r="C945" s="7"/>
      <c r="D945" s="7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</row>
    <row r="946" spans="3:16" x14ac:dyDescent="0.25">
      <c r="C946" s="7"/>
      <c r="D946" s="7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</row>
    <row r="947" spans="3:16" x14ac:dyDescent="0.25">
      <c r="C947" s="7"/>
      <c r="D947" s="7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</row>
    <row r="948" spans="3:16" x14ac:dyDescent="0.25">
      <c r="C948" s="7"/>
      <c r="D948" s="7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</row>
    <row r="949" spans="3:16" x14ac:dyDescent="0.25">
      <c r="C949" s="7"/>
      <c r="D949" s="7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</row>
    <row r="950" spans="3:16" x14ac:dyDescent="0.25">
      <c r="C950" s="7"/>
      <c r="D950" s="7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</row>
    <row r="951" spans="3:16" x14ac:dyDescent="0.25">
      <c r="C951" s="7"/>
      <c r="D951" s="7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</row>
    <row r="952" spans="3:16" x14ac:dyDescent="0.25">
      <c r="C952" s="7"/>
      <c r="D952" s="7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</row>
    <row r="953" spans="3:16" x14ac:dyDescent="0.25">
      <c r="C953" s="7"/>
      <c r="D953" s="7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</row>
    <row r="954" spans="3:16" x14ac:dyDescent="0.25">
      <c r="C954" s="7"/>
      <c r="D954" s="7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</row>
    <row r="955" spans="3:16" x14ac:dyDescent="0.25">
      <c r="C955" s="7"/>
      <c r="D955" s="7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</row>
    <row r="956" spans="3:16" x14ac:dyDescent="0.25">
      <c r="C956" s="7"/>
      <c r="D956" s="7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</row>
    <row r="957" spans="3:16" x14ac:dyDescent="0.25">
      <c r="C957" s="7"/>
      <c r="D957" s="7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</row>
    <row r="958" spans="3:16" x14ac:dyDescent="0.25">
      <c r="C958" s="7"/>
      <c r="D958" s="7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</row>
    <row r="959" spans="3:16" x14ac:dyDescent="0.25">
      <c r="C959" s="7"/>
      <c r="D959" s="7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</row>
    <row r="960" spans="3:16" x14ac:dyDescent="0.25">
      <c r="C960" s="7"/>
      <c r="D960" s="7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</row>
    <row r="961" spans="3:16" x14ac:dyDescent="0.25">
      <c r="C961" s="7"/>
      <c r="D961" s="7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</row>
    <row r="962" spans="3:16" x14ac:dyDescent="0.25">
      <c r="C962" s="7"/>
      <c r="D962" s="7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</row>
    <row r="963" spans="3:16" x14ac:dyDescent="0.25">
      <c r="C963" s="7"/>
      <c r="D963" s="7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</row>
    <row r="964" spans="3:16" x14ac:dyDescent="0.25">
      <c r="C964" s="7"/>
      <c r="D964" s="7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</row>
    <row r="965" spans="3:16" x14ac:dyDescent="0.25">
      <c r="C965" s="7"/>
      <c r="D965" s="7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</row>
    <row r="966" spans="3:16" x14ac:dyDescent="0.25">
      <c r="C966" s="7"/>
      <c r="D966" s="7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</row>
    <row r="967" spans="3:16" x14ac:dyDescent="0.25">
      <c r="C967" s="7"/>
      <c r="D967" s="7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</row>
    <row r="968" spans="3:16" x14ac:dyDescent="0.25">
      <c r="C968" s="7"/>
      <c r="D968" s="7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</row>
    <row r="969" spans="3:16" x14ac:dyDescent="0.25">
      <c r="C969" s="7"/>
      <c r="D969" s="7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</row>
    <row r="970" spans="3:16" x14ac:dyDescent="0.25">
      <c r="C970" s="7"/>
      <c r="D970" s="7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</row>
    <row r="971" spans="3:16" x14ac:dyDescent="0.25">
      <c r="C971" s="7"/>
      <c r="D971" s="7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</row>
    <row r="972" spans="3:16" x14ac:dyDescent="0.25">
      <c r="C972" s="7"/>
      <c r="D972" s="7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</row>
    <row r="973" spans="3:16" x14ac:dyDescent="0.25">
      <c r="C973" s="7"/>
      <c r="D973" s="7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</row>
    <row r="974" spans="3:16" x14ac:dyDescent="0.25">
      <c r="C974" s="7"/>
      <c r="D974" s="7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</row>
    <row r="975" spans="3:16" x14ac:dyDescent="0.25">
      <c r="C975" s="7"/>
      <c r="D975" s="7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</row>
    <row r="976" spans="3:16" x14ac:dyDescent="0.25">
      <c r="C976" s="7"/>
      <c r="D976" s="7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</row>
    <row r="977" spans="3:16" x14ac:dyDescent="0.25">
      <c r="C977" s="7"/>
      <c r="D977" s="7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</row>
    <row r="978" spans="3:16" x14ac:dyDescent="0.25">
      <c r="C978" s="7"/>
      <c r="D978" s="7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</row>
    <row r="979" spans="3:16" x14ac:dyDescent="0.25">
      <c r="C979" s="7"/>
      <c r="D979" s="7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</row>
    <row r="980" spans="3:16" x14ac:dyDescent="0.25">
      <c r="C980" s="7"/>
      <c r="D980" s="7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</row>
    <row r="981" spans="3:16" x14ac:dyDescent="0.25">
      <c r="C981" s="7"/>
      <c r="D981" s="7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</row>
    <row r="982" spans="3:16" x14ac:dyDescent="0.25">
      <c r="C982" s="7"/>
      <c r="D982" s="7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</row>
    <row r="983" spans="3:16" x14ac:dyDescent="0.25">
      <c r="C983" s="7"/>
      <c r="D983" s="7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</row>
    <row r="984" spans="3:16" x14ac:dyDescent="0.25">
      <c r="C984" s="7"/>
      <c r="D984" s="7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</row>
    <row r="985" spans="3:16" x14ac:dyDescent="0.25">
      <c r="C985" s="7"/>
      <c r="D985" s="7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</row>
    <row r="986" spans="3:16" x14ac:dyDescent="0.25">
      <c r="C986" s="7"/>
      <c r="D986" s="7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</row>
    <row r="987" spans="3:16" x14ac:dyDescent="0.25">
      <c r="C987" s="7"/>
      <c r="D987" s="7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</row>
    <row r="988" spans="3:16" x14ac:dyDescent="0.25">
      <c r="C988" s="7"/>
      <c r="D988" s="7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</row>
    <row r="989" spans="3:16" x14ac:dyDescent="0.25">
      <c r="C989" s="7"/>
      <c r="D989" s="7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</row>
    <row r="990" spans="3:16" x14ac:dyDescent="0.25">
      <c r="C990" s="7"/>
      <c r="D990" s="7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</row>
    <row r="991" spans="3:16" x14ac:dyDescent="0.25">
      <c r="C991" s="7"/>
      <c r="D991" s="7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</row>
    <row r="992" spans="3:16" x14ac:dyDescent="0.25">
      <c r="C992" s="7"/>
      <c r="D992" s="7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</row>
    <row r="993" spans="3:16" x14ac:dyDescent="0.25">
      <c r="C993" s="7"/>
      <c r="D993" s="7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</row>
    <row r="994" spans="3:16" x14ac:dyDescent="0.25">
      <c r="C994" s="7"/>
      <c r="D994" s="7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</row>
    <row r="995" spans="3:16" x14ac:dyDescent="0.25">
      <c r="C995" s="7"/>
      <c r="D995" s="7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</row>
    <row r="996" spans="3:16" x14ac:dyDescent="0.25">
      <c r="C996" s="7"/>
      <c r="D996" s="7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</row>
    <row r="997" spans="3:16" x14ac:dyDescent="0.25">
      <c r="C997" s="7"/>
      <c r="D997" s="7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</row>
    <row r="998" spans="3:16" x14ac:dyDescent="0.25">
      <c r="C998" s="7"/>
      <c r="D998" s="7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</row>
    <row r="999" spans="3:16" x14ac:dyDescent="0.25">
      <c r="C999" s="7"/>
      <c r="D999" s="7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</row>
    <row r="1000" spans="3:16" x14ac:dyDescent="0.25">
      <c r="C1000" s="7"/>
      <c r="D1000" s="7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</row>
    <row r="1001" spans="3:16" x14ac:dyDescent="0.25">
      <c r="C1001" s="7"/>
      <c r="D1001" s="7"/>
      <c r="E1001" s="65"/>
      <c r="F1001" s="65"/>
      <c r="G1001" s="65"/>
      <c r="H1001" s="65"/>
      <c r="I1001" s="65"/>
      <c r="J1001" s="65"/>
      <c r="K1001" s="65"/>
      <c r="L1001" s="65"/>
      <c r="M1001" s="65"/>
      <c r="N1001" s="65"/>
      <c r="O1001" s="65"/>
      <c r="P1001" s="65"/>
    </row>
    <row r="1002" spans="3:16" x14ac:dyDescent="0.25">
      <c r="C1002" s="7"/>
      <c r="D1002" s="7"/>
      <c r="E1002" s="65"/>
      <c r="F1002" s="65"/>
      <c r="G1002" s="65"/>
      <c r="H1002" s="65"/>
      <c r="I1002" s="65"/>
      <c r="J1002" s="65"/>
      <c r="K1002" s="65"/>
      <c r="L1002" s="65"/>
      <c r="M1002" s="65"/>
      <c r="N1002" s="65"/>
      <c r="O1002" s="65"/>
      <c r="P1002" s="65"/>
    </row>
    <row r="1003" spans="3:16" x14ac:dyDescent="0.25">
      <c r="C1003" s="7"/>
      <c r="D1003" s="7"/>
      <c r="E1003" s="65"/>
      <c r="F1003" s="65"/>
      <c r="G1003" s="65"/>
      <c r="H1003" s="65"/>
      <c r="I1003" s="65"/>
      <c r="J1003" s="65"/>
      <c r="K1003" s="65"/>
      <c r="L1003" s="65"/>
      <c r="M1003" s="65"/>
      <c r="N1003" s="65"/>
      <c r="O1003" s="65"/>
      <c r="P1003" s="65"/>
    </row>
    <row r="1004" spans="3:16" x14ac:dyDescent="0.25">
      <c r="C1004" s="7"/>
      <c r="D1004" s="7"/>
      <c r="E1004" s="65"/>
      <c r="F1004" s="65"/>
      <c r="G1004" s="65"/>
      <c r="H1004" s="65"/>
      <c r="I1004" s="65"/>
      <c r="J1004" s="65"/>
      <c r="K1004" s="65"/>
      <c r="L1004" s="65"/>
      <c r="M1004" s="65"/>
      <c r="N1004" s="65"/>
      <c r="O1004" s="65"/>
      <c r="P1004" s="65"/>
    </row>
    <row r="1005" spans="3:16" x14ac:dyDescent="0.25">
      <c r="C1005" s="7"/>
      <c r="D1005" s="7"/>
      <c r="E1005" s="65"/>
      <c r="F1005" s="65"/>
      <c r="G1005" s="65"/>
      <c r="H1005" s="65"/>
      <c r="I1005" s="65"/>
      <c r="J1005" s="65"/>
      <c r="K1005" s="65"/>
      <c r="L1005" s="65"/>
      <c r="M1005" s="65"/>
      <c r="N1005" s="65"/>
      <c r="O1005" s="65"/>
      <c r="P1005" s="65"/>
    </row>
    <row r="1006" spans="3:16" x14ac:dyDescent="0.25">
      <c r="C1006" s="7"/>
      <c r="D1006" s="7"/>
      <c r="E1006" s="65"/>
      <c r="F1006" s="65"/>
      <c r="G1006" s="65"/>
      <c r="H1006" s="65"/>
      <c r="I1006" s="65"/>
      <c r="J1006" s="65"/>
      <c r="K1006" s="65"/>
      <c r="L1006" s="65"/>
      <c r="M1006" s="65"/>
      <c r="N1006" s="65"/>
      <c r="O1006" s="65"/>
      <c r="P1006" s="65"/>
    </row>
    <row r="1007" spans="3:16" x14ac:dyDescent="0.25">
      <c r="C1007" s="7"/>
      <c r="D1007" s="7"/>
      <c r="E1007" s="65"/>
      <c r="F1007" s="65"/>
      <c r="G1007" s="65"/>
      <c r="H1007" s="65"/>
      <c r="I1007" s="65"/>
      <c r="J1007" s="65"/>
      <c r="K1007" s="65"/>
      <c r="L1007" s="65"/>
      <c r="M1007" s="65"/>
      <c r="N1007" s="65"/>
      <c r="O1007" s="65"/>
      <c r="P1007" s="65"/>
    </row>
    <row r="1008" spans="3:16" x14ac:dyDescent="0.25">
      <c r="C1008" s="7"/>
      <c r="D1008" s="7"/>
      <c r="E1008" s="65"/>
      <c r="F1008" s="65"/>
      <c r="G1008" s="65"/>
      <c r="H1008" s="65"/>
      <c r="I1008" s="65"/>
      <c r="J1008" s="65"/>
      <c r="K1008" s="65"/>
      <c r="L1008" s="65"/>
      <c r="M1008" s="65"/>
      <c r="N1008" s="65"/>
      <c r="O1008" s="65"/>
      <c r="P1008" s="65"/>
    </row>
    <row r="1009" spans="3:16" x14ac:dyDescent="0.25">
      <c r="C1009" s="7"/>
      <c r="D1009" s="7"/>
      <c r="E1009" s="65"/>
      <c r="F1009" s="65"/>
      <c r="G1009" s="65"/>
      <c r="H1009" s="65"/>
      <c r="I1009" s="65"/>
      <c r="J1009" s="65"/>
      <c r="K1009" s="65"/>
      <c r="L1009" s="65"/>
      <c r="M1009" s="65"/>
      <c r="N1009" s="65"/>
      <c r="O1009" s="65"/>
      <c r="P1009" s="65"/>
    </row>
    <row r="1010" spans="3:16" x14ac:dyDescent="0.25">
      <c r="C1010" s="7"/>
      <c r="D1010" s="7"/>
      <c r="E1010" s="65"/>
      <c r="F1010" s="65"/>
      <c r="G1010" s="65"/>
      <c r="H1010" s="65"/>
      <c r="I1010" s="65"/>
      <c r="J1010" s="65"/>
      <c r="K1010" s="65"/>
      <c r="L1010" s="65"/>
      <c r="M1010" s="65"/>
      <c r="N1010" s="65"/>
      <c r="O1010" s="65"/>
      <c r="P1010" s="65"/>
    </row>
    <row r="1011" spans="3:16" x14ac:dyDescent="0.25">
      <c r="C1011" s="7"/>
      <c r="D1011" s="7"/>
      <c r="E1011" s="65"/>
      <c r="F1011" s="65"/>
      <c r="G1011" s="65"/>
      <c r="H1011" s="65"/>
      <c r="I1011" s="65"/>
      <c r="J1011" s="65"/>
      <c r="K1011" s="65"/>
      <c r="L1011" s="65"/>
      <c r="M1011" s="65"/>
      <c r="N1011" s="65"/>
      <c r="O1011" s="65"/>
      <c r="P1011" s="65"/>
    </row>
    <row r="1012" spans="3:16" x14ac:dyDescent="0.25">
      <c r="C1012" s="7"/>
      <c r="D1012" s="7"/>
      <c r="E1012" s="65"/>
      <c r="F1012" s="65"/>
      <c r="G1012" s="65"/>
      <c r="H1012" s="65"/>
      <c r="I1012" s="65"/>
      <c r="J1012" s="65"/>
      <c r="K1012" s="65"/>
      <c r="L1012" s="65"/>
      <c r="M1012" s="65"/>
      <c r="N1012" s="65"/>
      <c r="O1012" s="65"/>
      <c r="P1012" s="65"/>
    </row>
    <row r="1013" spans="3:16" x14ac:dyDescent="0.25">
      <c r="C1013" s="7"/>
      <c r="D1013" s="7"/>
      <c r="E1013" s="65"/>
      <c r="F1013" s="65"/>
      <c r="G1013" s="65"/>
      <c r="H1013" s="65"/>
      <c r="I1013" s="65"/>
      <c r="J1013" s="65"/>
      <c r="K1013" s="65"/>
      <c r="L1013" s="65"/>
      <c r="M1013" s="65"/>
      <c r="N1013" s="65"/>
      <c r="O1013" s="65"/>
      <c r="P1013" s="65"/>
    </row>
    <row r="1014" spans="3:16" x14ac:dyDescent="0.25">
      <c r="C1014" s="7"/>
      <c r="D1014" s="7"/>
      <c r="E1014" s="65"/>
      <c r="F1014" s="65"/>
      <c r="G1014" s="65"/>
      <c r="H1014" s="65"/>
      <c r="I1014" s="65"/>
      <c r="J1014" s="65"/>
      <c r="K1014" s="65"/>
      <c r="L1014" s="65"/>
      <c r="M1014" s="65"/>
      <c r="N1014" s="65"/>
      <c r="O1014" s="65"/>
      <c r="P1014" s="65"/>
    </row>
    <row r="1015" spans="3:16" x14ac:dyDescent="0.25">
      <c r="C1015" s="7"/>
      <c r="D1015" s="7"/>
      <c r="E1015" s="65"/>
      <c r="F1015" s="65"/>
      <c r="G1015" s="65"/>
      <c r="H1015" s="65"/>
      <c r="I1015" s="65"/>
      <c r="J1015" s="65"/>
      <c r="K1015" s="65"/>
      <c r="L1015" s="65"/>
      <c r="M1015" s="65"/>
      <c r="N1015" s="65"/>
      <c r="O1015" s="65"/>
      <c r="P1015" s="65"/>
    </row>
    <row r="1016" spans="3:16" x14ac:dyDescent="0.25">
      <c r="C1016" s="7"/>
      <c r="D1016" s="7"/>
      <c r="E1016" s="65"/>
      <c r="F1016" s="65"/>
      <c r="G1016" s="65"/>
      <c r="H1016" s="65"/>
      <c r="I1016" s="65"/>
      <c r="J1016" s="65"/>
      <c r="K1016" s="65"/>
      <c r="L1016" s="65"/>
      <c r="M1016" s="65"/>
      <c r="N1016" s="65"/>
      <c r="O1016" s="65"/>
      <c r="P1016" s="65"/>
    </row>
    <row r="1017" spans="3:16" x14ac:dyDescent="0.25">
      <c r="C1017" s="7"/>
      <c r="D1017" s="7"/>
      <c r="E1017" s="65"/>
      <c r="F1017" s="65"/>
      <c r="G1017" s="65"/>
      <c r="H1017" s="65"/>
      <c r="I1017" s="65"/>
      <c r="J1017" s="65"/>
      <c r="K1017" s="65"/>
      <c r="L1017" s="65"/>
      <c r="M1017" s="65"/>
      <c r="N1017" s="65"/>
      <c r="O1017" s="65"/>
      <c r="P1017" s="65"/>
    </row>
    <row r="1018" spans="3:16" x14ac:dyDescent="0.25">
      <c r="C1018" s="7"/>
      <c r="D1018" s="7"/>
      <c r="E1018" s="65"/>
      <c r="F1018" s="65"/>
      <c r="G1018" s="65"/>
      <c r="H1018" s="65"/>
      <c r="I1018" s="65"/>
      <c r="J1018" s="65"/>
      <c r="K1018" s="65"/>
      <c r="L1018" s="65"/>
      <c r="M1018" s="65"/>
      <c r="N1018" s="65"/>
      <c r="O1018" s="65"/>
      <c r="P1018" s="65"/>
    </row>
    <row r="1019" spans="3:16" x14ac:dyDescent="0.25">
      <c r="C1019" s="7"/>
      <c r="D1019" s="7"/>
      <c r="E1019" s="65"/>
      <c r="F1019" s="65"/>
      <c r="G1019" s="65"/>
      <c r="H1019" s="65"/>
      <c r="I1019" s="65"/>
      <c r="J1019" s="65"/>
      <c r="K1019" s="65"/>
      <c r="L1019" s="65"/>
      <c r="M1019" s="65"/>
      <c r="N1019" s="65"/>
      <c r="O1019" s="65"/>
      <c r="P1019" s="65"/>
    </row>
    <row r="1020" spans="3:16" x14ac:dyDescent="0.25">
      <c r="C1020" s="7"/>
      <c r="D1020" s="7"/>
      <c r="E1020" s="65"/>
      <c r="F1020" s="65"/>
      <c r="G1020" s="65"/>
      <c r="H1020" s="65"/>
      <c r="I1020" s="65"/>
      <c r="J1020" s="65"/>
      <c r="K1020" s="65"/>
      <c r="L1020" s="65"/>
      <c r="M1020" s="65"/>
      <c r="N1020" s="65"/>
      <c r="O1020" s="65"/>
      <c r="P1020" s="65"/>
    </row>
    <row r="1021" spans="3:16" x14ac:dyDescent="0.25">
      <c r="C1021" s="7"/>
      <c r="D1021" s="7"/>
      <c r="E1021" s="65"/>
      <c r="F1021" s="65"/>
      <c r="G1021" s="65"/>
      <c r="H1021" s="65"/>
      <c r="I1021" s="65"/>
      <c r="J1021" s="65"/>
      <c r="K1021" s="65"/>
      <c r="L1021" s="65"/>
      <c r="M1021" s="65"/>
      <c r="N1021" s="65"/>
      <c r="O1021" s="65"/>
      <c r="P1021" s="65"/>
    </row>
    <row r="1022" spans="3:16" x14ac:dyDescent="0.25">
      <c r="C1022" s="7"/>
      <c r="D1022" s="7"/>
      <c r="E1022" s="65"/>
      <c r="F1022" s="65"/>
      <c r="G1022" s="65"/>
      <c r="H1022" s="65"/>
      <c r="I1022" s="65"/>
      <c r="J1022" s="65"/>
      <c r="K1022" s="65"/>
      <c r="L1022" s="65"/>
      <c r="M1022" s="65"/>
      <c r="N1022" s="65"/>
      <c r="O1022" s="65"/>
      <c r="P1022" s="65"/>
    </row>
    <row r="1023" spans="3:16" x14ac:dyDescent="0.25">
      <c r="C1023" s="7"/>
      <c r="D1023" s="7"/>
      <c r="E1023" s="65"/>
      <c r="F1023" s="65"/>
      <c r="G1023" s="65"/>
      <c r="H1023" s="65"/>
      <c r="I1023" s="65"/>
      <c r="J1023" s="65"/>
      <c r="K1023" s="65"/>
      <c r="L1023" s="65"/>
      <c r="M1023" s="65"/>
      <c r="N1023" s="65"/>
      <c r="O1023" s="65"/>
      <c r="P1023" s="65"/>
    </row>
    <row r="1024" spans="3:16" x14ac:dyDescent="0.25">
      <c r="C1024" s="7"/>
      <c r="D1024" s="7"/>
      <c r="E1024" s="65"/>
      <c r="F1024" s="65"/>
      <c r="G1024" s="65"/>
      <c r="H1024" s="65"/>
      <c r="I1024" s="65"/>
      <c r="J1024" s="65"/>
      <c r="K1024" s="65"/>
      <c r="L1024" s="65"/>
      <c r="M1024" s="65"/>
      <c r="N1024" s="65"/>
      <c r="O1024" s="65"/>
      <c r="P1024" s="65"/>
    </row>
    <row r="1025" spans="3:16" x14ac:dyDescent="0.25">
      <c r="C1025" s="7"/>
      <c r="D1025" s="7"/>
      <c r="E1025" s="65"/>
      <c r="F1025" s="65"/>
      <c r="G1025" s="65"/>
      <c r="H1025" s="65"/>
      <c r="I1025" s="65"/>
      <c r="J1025" s="65"/>
      <c r="K1025" s="65"/>
      <c r="L1025" s="65"/>
      <c r="M1025" s="65"/>
      <c r="N1025" s="65"/>
      <c r="O1025" s="65"/>
      <c r="P1025" s="65"/>
    </row>
    <row r="1026" spans="3:16" x14ac:dyDescent="0.25">
      <c r="C1026" s="7"/>
      <c r="D1026" s="7"/>
      <c r="E1026" s="65"/>
      <c r="F1026" s="65"/>
      <c r="G1026" s="65"/>
      <c r="H1026" s="65"/>
      <c r="I1026" s="65"/>
      <c r="J1026" s="65"/>
      <c r="K1026" s="65"/>
      <c r="L1026" s="65"/>
      <c r="M1026" s="65"/>
      <c r="N1026" s="65"/>
      <c r="O1026" s="65"/>
      <c r="P1026" s="65"/>
    </row>
    <row r="1027" spans="3:16" x14ac:dyDescent="0.25">
      <c r="C1027" s="7"/>
      <c r="D1027" s="7"/>
      <c r="E1027" s="65"/>
      <c r="F1027" s="65"/>
      <c r="G1027" s="65"/>
      <c r="H1027" s="65"/>
      <c r="I1027" s="65"/>
      <c r="J1027" s="65"/>
      <c r="K1027" s="65"/>
      <c r="L1027" s="65"/>
      <c r="M1027" s="65"/>
      <c r="N1027" s="65"/>
      <c r="O1027" s="65"/>
      <c r="P1027" s="65"/>
    </row>
    <row r="1028" spans="3:16" x14ac:dyDescent="0.25">
      <c r="C1028" s="7"/>
      <c r="D1028" s="7"/>
      <c r="E1028" s="65"/>
      <c r="F1028" s="65"/>
      <c r="G1028" s="65"/>
      <c r="H1028" s="65"/>
      <c r="I1028" s="65"/>
      <c r="J1028" s="65"/>
      <c r="K1028" s="65"/>
      <c r="L1028" s="65"/>
      <c r="M1028" s="65"/>
      <c r="N1028" s="65"/>
      <c r="O1028" s="65"/>
      <c r="P1028" s="65"/>
    </row>
    <row r="1029" spans="3:16" x14ac:dyDescent="0.25">
      <c r="C1029" s="7"/>
      <c r="D1029" s="7"/>
      <c r="E1029" s="65"/>
      <c r="F1029" s="65"/>
      <c r="G1029" s="65"/>
      <c r="H1029" s="65"/>
      <c r="I1029" s="65"/>
      <c r="J1029" s="65"/>
      <c r="K1029" s="65"/>
      <c r="L1029" s="65"/>
      <c r="M1029" s="65"/>
      <c r="N1029" s="65"/>
      <c r="O1029" s="65"/>
      <c r="P1029" s="65"/>
    </row>
    <row r="1030" spans="3:16" x14ac:dyDescent="0.25">
      <c r="C1030" s="7"/>
      <c r="D1030" s="7"/>
      <c r="E1030" s="65"/>
      <c r="F1030" s="65"/>
      <c r="G1030" s="65"/>
      <c r="H1030" s="65"/>
      <c r="I1030" s="65"/>
      <c r="J1030" s="65"/>
      <c r="K1030" s="65"/>
      <c r="L1030" s="65"/>
      <c r="M1030" s="65"/>
      <c r="N1030" s="65"/>
      <c r="O1030" s="65"/>
      <c r="P1030" s="65"/>
    </row>
    <row r="1031" spans="3:16" x14ac:dyDescent="0.25">
      <c r="C1031" s="7"/>
      <c r="D1031" s="7"/>
      <c r="E1031" s="65"/>
      <c r="F1031" s="65"/>
      <c r="G1031" s="65"/>
      <c r="H1031" s="65"/>
      <c r="I1031" s="65"/>
      <c r="J1031" s="65"/>
      <c r="K1031" s="65"/>
      <c r="L1031" s="65"/>
      <c r="M1031" s="65"/>
      <c r="N1031" s="65"/>
      <c r="O1031" s="65"/>
      <c r="P1031" s="65"/>
    </row>
    <row r="1032" spans="3:16" x14ac:dyDescent="0.25">
      <c r="C1032" s="7"/>
      <c r="D1032" s="7"/>
      <c r="E1032" s="65"/>
      <c r="F1032" s="65"/>
      <c r="G1032" s="65"/>
      <c r="H1032" s="65"/>
      <c r="I1032" s="65"/>
      <c r="J1032" s="65"/>
      <c r="K1032" s="65"/>
      <c r="L1032" s="65"/>
      <c r="M1032" s="65"/>
      <c r="N1032" s="65"/>
      <c r="O1032" s="65"/>
      <c r="P1032" s="65"/>
    </row>
    <row r="1033" spans="3:16" x14ac:dyDescent="0.25">
      <c r="C1033" s="7"/>
      <c r="D1033" s="7"/>
      <c r="E1033" s="65"/>
      <c r="F1033" s="65"/>
      <c r="G1033" s="65"/>
      <c r="H1033" s="65"/>
      <c r="I1033" s="65"/>
      <c r="J1033" s="65"/>
      <c r="K1033" s="65"/>
      <c r="L1033" s="65"/>
      <c r="M1033" s="65"/>
      <c r="N1033" s="65"/>
      <c r="O1033" s="65"/>
      <c r="P1033" s="65"/>
    </row>
    <row r="1034" spans="3:16" x14ac:dyDescent="0.25">
      <c r="C1034" s="7"/>
      <c r="D1034" s="7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</row>
    <row r="1035" spans="3:16" x14ac:dyDescent="0.25">
      <c r="C1035" s="7"/>
      <c r="D1035" s="7"/>
      <c r="E1035" s="65"/>
      <c r="F1035" s="65"/>
      <c r="G1035" s="65"/>
      <c r="H1035" s="65"/>
      <c r="I1035" s="65"/>
      <c r="J1035" s="65"/>
      <c r="K1035" s="65"/>
      <c r="L1035" s="65"/>
      <c r="M1035" s="65"/>
      <c r="N1035" s="65"/>
      <c r="O1035" s="65"/>
      <c r="P1035" s="65"/>
    </row>
    <row r="1036" spans="3:16" x14ac:dyDescent="0.25">
      <c r="C1036" s="7"/>
      <c r="D1036" s="7"/>
      <c r="E1036" s="65"/>
      <c r="F1036" s="65"/>
      <c r="G1036" s="65"/>
      <c r="H1036" s="65"/>
      <c r="I1036" s="65"/>
      <c r="J1036" s="65"/>
      <c r="K1036" s="65"/>
      <c r="L1036" s="65"/>
      <c r="M1036" s="65"/>
      <c r="N1036" s="65"/>
      <c r="O1036" s="65"/>
      <c r="P1036" s="65"/>
    </row>
    <row r="1037" spans="3:16" x14ac:dyDescent="0.25">
      <c r="C1037" s="7"/>
      <c r="D1037" s="7"/>
      <c r="E1037" s="65"/>
      <c r="F1037" s="65"/>
      <c r="G1037" s="65"/>
      <c r="H1037" s="65"/>
      <c r="I1037" s="65"/>
      <c r="J1037" s="65"/>
      <c r="K1037" s="65"/>
      <c r="L1037" s="65"/>
      <c r="M1037" s="65"/>
      <c r="N1037" s="65"/>
      <c r="O1037" s="65"/>
      <c r="P1037" s="65"/>
    </row>
    <row r="1038" spans="3:16" x14ac:dyDescent="0.25">
      <c r="C1038" s="7"/>
      <c r="D1038" s="7"/>
      <c r="E1038" s="65"/>
      <c r="F1038" s="65"/>
      <c r="G1038" s="65"/>
      <c r="H1038" s="65"/>
      <c r="I1038" s="65"/>
      <c r="J1038" s="65"/>
      <c r="K1038" s="65"/>
      <c r="L1038" s="65"/>
      <c r="M1038" s="65"/>
      <c r="N1038" s="65"/>
      <c r="O1038" s="65"/>
      <c r="P1038" s="65"/>
    </row>
    <row r="1039" spans="3:16" x14ac:dyDescent="0.25">
      <c r="C1039" s="7"/>
      <c r="D1039" s="7"/>
      <c r="E1039" s="65"/>
      <c r="F1039" s="65"/>
      <c r="G1039" s="65"/>
      <c r="H1039" s="65"/>
      <c r="I1039" s="65"/>
      <c r="J1039" s="65"/>
      <c r="K1039" s="65"/>
      <c r="L1039" s="65"/>
      <c r="M1039" s="65"/>
      <c r="N1039" s="65"/>
      <c r="O1039" s="65"/>
      <c r="P1039" s="65"/>
    </row>
    <row r="1040" spans="3:16" x14ac:dyDescent="0.25">
      <c r="C1040" s="7"/>
      <c r="D1040" s="7"/>
      <c r="E1040" s="65"/>
      <c r="F1040" s="65"/>
      <c r="G1040" s="65"/>
      <c r="H1040" s="65"/>
      <c r="I1040" s="65"/>
      <c r="J1040" s="65"/>
      <c r="K1040" s="65"/>
      <c r="L1040" s="65"/>
      <c r="M1040" s="65"/>
      <c r="N1040" s="65"/>
      <c r="O1040" s="65"/>
      <c r="P1040" s="65"/>
    </row>
    <row r="1041" spans="3:16" x14ac:dyDescent="0.25">
      <c r="C1041" s="7"/>
      <c r="D1041" s="7"/>
      <c r="E1041" s="65"/>
      <c r="F1041" s="65"/>
      <c r="G1041" s="65"/>
      <c r="H1041" s="65"/>
      <c r="I1041" s="65"/>
      <c r="J1041" s="65"/>
      <c r="K1041" s="65"/>
      <c r="L1041" s="65"/>
      <c r="M1041" s="65"/>
      <c r="N1041" s="65"/>
      <c r="O1041" s="65"/>
      <c r="P1041" s="65"/>
    </row>
    <row r="1042" spans="3:16" x14ac:dyDescent="0.25">
      <c r="C1042" s="7"/>
      <c r="D1042" s="7"/>
      <c r="E1042" s="65"/>
      <c r="F1042" s="65"/>
      <c r="G1042" s="65"/>
      <c r="H1042" s="65"/>
      <c r="I1042" s="65"/>
      <c r="J1042" s="65"/>
      <c r="K1042" s="65"/>
      <c r="L1042" s="65"/>
      <c r="M1042" s="65"/>
      <c r="N1042" s="65"/>
      <c r="O1042" s="65"/>
      <c r="P1042" s="65"/>
    </row>
    <row r="1043" spans="3:16" x14ac:dyDescent="0.25">
      <c r="C1043" s="7"/>
      <c r="D1043" s="7"/>
      <c r="E1043" s="65"/>
      <c r="F1043" s="65"/>
      <c r="G1043" s="65"/>
      <c r="H1043" s="65"/>
      <c r="I1043" s="65"/>
      <c r="J1043" s="65"/>
      <c r="K1043" s="65"/>
      <c r="L1043" s="65"/>
      <c r="M1043" s="65"/>
      <c r="N1043" s="65"/>
      <c r="O1043" s="65"/>
      <c r="P1043" s="65"/>
    </row>
    <row r="1044" spans="3:16" x14ac:dyDescent="0.25">
      <c r="C1044" s="7"/>
      <c r="D1044" s="7"/>
      <c r="E1044" s="65"/>
      <c r="F1044" s="65"/>
      <c r="G1044" s="65"/>
      <c r="H1044" s="65"/>
      <c r="I1044" s="65"/>
      <c r="J1044" s="65"/>
      <c r="K1044" s="65"/>
      <c r="L1044" s="65"/>
      <c r="M1044" s="65"/>
      <c r="N1044" s="65"/>
      <c r="O1044" s="65"/>
      <c r="P1044" s="65"/>
    </row>
    <row r="1045" spans="3:16" x14ac:dyDescent="0.25">
      <c r="C1045" s="7"/>
      <c r="D1045" s="7"/>
      <c r="E1045" s="65"/>
      <c r="F1045" s="65"/>
      <c r="G1045" s="65"/>
      <c r="H1045" s="65"/>
      <c r="I1045" s="65"/>
      <c r="J1045" s="65"/>
      <c r="K1045" s="65"/>
      <c r="L1045" s="65"/>
      <c r="M1045" s="65"/>
      <c r="N1045" s="65"/>
      <c r="O1045" s="65"/>
      <c r="P1045" s="65"/>
    </row>
    <row r="1046" spans="3:16" x14ac:dyDescent="0.25">
      <c r="C1046" s="7"/>
      <c r="D1046" s="7"/>
      <c r="E1046" s="65"/>
      <c r="F1046" s="65"/>
      <c r="G1046" s="65"/>
      <c r="H1046" s="65"/>
      <c r="I1046" s="65"/>
      <c r="J1046" s="65"/>
      <c r="K1046" s="65"/>
      <c r="L1046" s="65"/>
      <c r="M1046" s="65"/>
      <c r="N1046" s="65"/>
      <c r="O1046" s="65"/>
      <c r="P1046" s="65"/>
    </row>
    <row r="1047" spans="3:16" x14ac:dyDescent="0.25">
      <c r="C1047" s="7"/>
      <c r="D1047" s="7"/>
      <c r="E1047" s="65"/>
      <c r="F1047" s="65"/>
      <c r="G1047" s="65"/>
      <c r="H1047" s="65"/>
      <c r="I1047" s="65"/>
      <c r="J1047" s="65"/>
      <c r="K1047" s="65"/>
      <c r="L1047" s="65"/>
      <c r="M1047" s="65"/>
      <c r="N1047" s="65"/>
      <c r="O1047" s="65"/>
      <c r="P1047" s="65"/>
    </row>
    <row r="1048" spans="3:16" x14ac:dyDescent="0.25">
      <c r="C1048" s="7"/>
      <c r="D1048" s="7"/>
      <c r="E1048" s="65"/>
      <c r="F1048" s="65"/>
      <c r="G1048" s="65"/>
      <c r="H1048" s="65"/>
      <c r="I1048" s="65"/>
      <c r="J1048" s="65"/>
      <c r="K1048" s="65"/>
      <c r="L1048" s="65"/>
      <c r="M1048" s="65"/>
      <c r="N1048" s="65"/>
      <c r="O1048" s="65"/>
      <c r="P1048" s="65"/>
    </row>
    <row r="1049" spans="3:16" x14ac:dyDescent="0.25">
      <c r="C1049" s="7"/>
      <c r="D1049" s="7"/>
      <c r="E1049" s="65"/>
      <c r="F1049" s="65"/>
      <c r="G1049" s="65"/>
      <c r="H1049" s="65"/>
      <c r="I1049" s="65"/>
      <c r="J1049" s="65"/>
      <c r="K1049" s="65"/>
      <c r="L1049" s="65"/>
      <c r="M1049" s="65"/>
      <c r="N1049" s="65"/>
      <c r="O1049" s="65"/>
      <c r="P1049" s="65"/>
    </row>
    <row r="1050" spans="3:16" x14ac:dyDescent="0.25">
      <c r="C1050" s="7"/>
      <c r="D1050" s="7"/>
      <c r="E1050" s="65"/>
      <c r="F1050" s="65"/>
      <c r="G1050" s="65"/>
      <c r="H1050" s="65"/>
      <c r="I1050" s="65"/>
      <c r="J1050" s="65"/>
      <c r="K1050" s="65"/>
      <c r="L1050" s="65"/>
      <c r="M1050" s="65"/>
      <c r="N1050" s="65"/>
      <c r="O1050" s="65"/>
      <c r="P1050" s="65"/>
    </row>
    <row r="1051" spans="3:16" x14ac:dyDescent="0.25">
      <c r="C1051" s="7"/>
      <c r="D1051" s="7"/>
      <c r="E1051" s="65"/>
      <c r="F1051" s="65"/>
      <c r="G1051" s="65"/>
      <c r="H1051" s="65"/>
      <c r="I1051" s="65"/>
      <c r="J1051" s="65"/>
      <c r="K1051" s="65"/>
      <c r="L1051" s="65"/>
      <c r="M1051" s="65"/>
      <c r="N1051" s="65"/>
      <c r="O1051" s="65"/>
      <c r="P1051" s="65"/>
    </row>
    <row r="1052" spans="3:16" x14ac:dyDescent="0.25">
      <c r="C1052" s="7"/>
      <c r="D1052" s="7"/>
      <c r="E1052" s="65"/>
      <c r="F1052" s="65"/>
      <c r="G1052" s="65"/>
      <c r="H1052" s="65"/>
      <c r="I1052" s="65"/>
      <c r="J1052" s="65"/>
      <c r="K1052" s="65"/>
      <c r="L1052" s="65"/>
      <c r="M1052" s="65"/>
      <c r="N1052" s="65"/>
      <c r="O1052" s="65"/>
      <c r="P1052" s="65"/>
    </row>
    <row r="1053" spans="3:16" x14ac:dyDescent="0.25">
      <c r="C1053" s="7"/>
      <c r="D1053" s="7"/>
      <c r="E1053" s="65"/>
      <c r="F1053" s="65"/>
      <c r="G1053" s="65"/>
      <c r="H1053" s="65"/>
      <c r="I1053" s="65"/>
      <c r="J1053" s="65"/>
      <c r="K1053" s="65"/>
      <c r="L1053" s="65"/>
      <c r="M1053" s="65"/>
      <c r="N1053" s="65"/>
      <c r="O1053" s="65"/>
      <c r="P1053" s="65"/>
    </row>
    <row r="1054" spans="3:16" x14ac:dyDescent="0.25">
      <c r="C1054" s="7"/>
      <c r="D1054" s="7"/>
      <c r="E1054" s="65"/>
      <c r="F1054" s="65"/>
      <c r="G1054" s="65"/>
      <c r="H1054" s="65"/>
      <c r="I1054" s="65"/>
      <c r="J1054" s="65"/>
      <c r="K1054" s="65"/>
      <c r="L1054" s="65"/>
      <c r="M1054" s="65"/>
      <c r="N1054" s="65"/>
      <c r="O1054" s="65"/>
      <c r="P1054" s="65"/>
    </row>
    <row r="1055" spans="3:16" x14ac:dyDescent="0.25">
      <c r="C1055" s="7"/>
      <c r="D1055" s="7"/>
      <c r="E1055" s="65"/>
      <c r="F1055" s="65"/>
      <c r="G1055" s="65"/>
      <c r="H1055" s="65"/>
      <c r="I1055" s="65"/>
      <c r="J1055" s="65"/>
      <c r="K1055" s="65"/>
      <c r="L1055" s="65"/>
      <c r="M1055" s="65"/>
      <c r="N1055" s="65"/>
      <c r="O1055" s="65"/>
      <c r="P1055" s="65"/>
    </row>
    <row r="1056" spans="3:16" x14ac:dyDescent="0.25">
      <c r="C1056" s="7"/>
      <c r="D1056" s="7"/>
      <c r="E1056" s="65"/>
      <c r="F1056" s="65"/>
      <c r="G1056" s="65"/>
      <c r="H1056" s="65"/>
      <c r="I1056" s="65"/>
      <c r="J1056" s="65"/>
      <c r="K1056" s="65"/>
      <c r="L1056" s="65"/>
      <c r="M1056" s="65"/>
      <c r="N1056" s="65"/>
      <c r="O1056" s="65"/>
      <c r="P1056" s="65"/>
    </row>
    <row r="1057" spans="3:16" x14ac:dyDescent="0.25">
      <c r="C1057" s="7"/>
      <c r="D1057" s="7"/>
      <c r="E1057" s="65"/>
      <c r="F1057" s="65"/>
      <c r="G1057" s="65"/>
      <c r="H1057" s="65"/>
      <c r="I1057" s="65"/>
      <c r="J1057" s="65"/>
      <c r="K1057" s="65"/>
      <c r="L1057" s="65"/>
      <c r="M1057" s="65"/>
      <c r="N1057" s="65"/>
      <c r="O1057" s="65"/>
      <c r="P1057" s="65"/>
    </row>
    <row r="1058" spans="3:16" x14ac:dyDescent="0.25">
      <c r="C1058" s="7"/>
      <c r="D1058" s="7"/>
      <c r="E1058" s="65"/>
      <c r="F1058" s="65"/>
      <c r="G1058" s="65"/>
      <c r="H1058" s="65"/>
      <c r="I1058" s="65"/>
      <c r="J1058" s="65"/>
      <c r="K1058" s="65"/>
      <c r="L1058" s="65"/>
      <c r="M1058" s="65"/>
      <c r="N1058" s="65"/>
      <c r="O1058" s="65"/>
      <c r="P1058" s="65"/>
    </row>
    <row r="1059" spans="3:16" x14ac:dyDescent="0.25">
      <c r="C1059" s="7"/>
      <c r="D1059" s="7"/>
      <c r="E1059" s="65"/>
      <c r="F1059" s="65"/>
      <c r="G1059" s="65"/>
      <c r="H1059" s="65"/>
      <c r="I1059" s="65"/>
      <c r="J1059" s="65"/>
      <c r="K1059" s="65"/>
      <c r="L1059" s="65"/>
      <c r="M1059" s="65"/>
      <c r="N1059" s="65"/>
      <c r="O1059" s="65"/>
      <c r="P1059" s="65"/>
    </row>
    <row r="1060" spans="3:16" x14ac:dyDescent="0.25">
      <c r="C1060" s="7"/>
      <c r="D1060" s="7"/>
      <c r="E1060" s="65"/>
      <c r="F1060" s="65"/>
      <c r="G1060" s="65"/>
      <c r="H1060" s="65"/>
      <c r="I1060" s="65"/>
      <c r="J1060" s="65"/>
      <c r="K1060" s="65"/>
      <c r="L1060" s="65"/>
      <c r="M1060" s="65"/>
      <c r="N1060" s="65"/>
      <c r="O1060" s="65"/>
      <c r="P1060" s="65"/>
    </row>
    <row r="1061" spans="3:16" x14ac:dyDescent="0.25">
      <c r="C1061" s="7"/>
      <c r="D1061" s="7"/>
      <c r="E1061" s="65"/>
      <c r="F1061" s="65"/>
      <c r="G1061" s="65"/>
      <c r="H1061" s="65"/>
      <c r="I1061" s="65"/>
      <c r="J1061" s="65"/>
      <c r="K1061" s="65"/>
      <c r="L1061" s="65"/>
      <c r="M1061" s="65"/>
      <c r="N1061" s="65"/>
      <c r="O1061" s="65"/>
      <c r="P1061" s="65"/>
    </row>
    <row r="1062" spans="3:16" x14ac:dyDescent="0.25">
      <c r="C1062" s="7"/>
      <c r="D1062" s="7"/>
      <c r="E1062" s="65"/>
      <c r="F1062" s="65"/>
      <c r="G1062" s="65"/>
      <c r="H1062" s="65"/>
      <c r="I1062" s="65"/>
      <c r="J1062" s="65"/>
      <c r="K1062" s="65"/>
      <c r="L1062" s="65"/>
      <c r="M1062" s="65"/>
      <c r="N1062" s="65"/>
      <c r="O1062" s="65"/>
      <c r="P1062" s="65"/>
    </row>
    <row r="1063" spans="3:16" x14ac:dyDescent="0.25">
      <c r="C1063" s="7"/>
      <c r="D1063" s="7"/>
      <c r="E1063" s="65"/>
      <c r="F1063" s="65"/>
      <c r="G1063" s="65"/>
      <c r="H1063" s="65"/>
      <c r="I1063" s="65"/>
      <c r="J1063" s="65"/>
      <c r="K1063" s="65"/>
      <c r="L1063" s="65"/>
      <c r="M1063" s="65"/>
      <c r="N1063" s="65"/>
      <c r="O1063" s="65"/>
      <c r="P1063" s="65"/>
    </row>
    <row r="1064" spans="3:16" x14ac:dyDescent="0.25">
      <c r="C1064" s="7"/>
      <c r="D1064" s="7"/>
      <c r="E1064" s="65"/>
      <c r="F1064" s="65"/>
      <c r="G1064" s="65"/>
      <c r="H1064" s="65"/>
      <c r="I1064" s="65"/>
      <c r="J1064" s="65"/>
      <c r="K1064" s="65"/>
      <c r="L1064" s="65"/>
      <c r="M1064" s="65"/>
      <c r="N1064" s="65"/>
      <c r="O1064" s="65"/>
      <c r="P1064" s="65"/>
    </row>
    <row r="1065" spans="3:16" x14ac:dyDescent="0.25">
      <c r="C1065" s="7"/>
      <c r="D1065" s="7"/>
      <c r="E1065" s="65"/>
      <c r="F1065" s="65"/>
      <c r="G1065" s="65"/>
      <c r="H1065" s="65"/>
      <c r="I1065" s="65"/>
      <c r="J1065" s="65"/>
      <c r="K1065" s="65"/>
      <c r="L1065" s="65"/>
      <c r="M1065" s="65"/>
      <c r="N1065" s="65"/>
      <c r="O1065" s="65"/>
      <c r="P1065" s="65"/>
    </row>
    <row r="1066" spans="3:16" x14ac:dyDescent="0.25">
      <c r="C1066" s="7"/>
      <c r="D1066" s="7"/>
      <c r="E1066" s="65"/>
      <c r="F1066" s="65"/>
      <c r="G1066" s="65"/>
      <c r="H1066" s="65"/>
      <c r="I1066" s="65"/>
      <c r="J1066" s="65"/>
      <c r="K1066" s="65"/>
      <c r="L1066" s="65"/>
      <c r="M1066" s="65"/>
      <c r="N1066" s="65"/>
      <c r="O1066" s="65"/>
      <c r="P1066" s="65"/>
    </row>
    <row r="1067" spans="3:16" x14ac:dyDescent="0.25">
      <c r="C1067" s="7"/>
      <c r="D1067" s="7"/>
      <c r="E1067" s="65"/>
      <c r="F1067" s="65"/>
      <c r="G1067" s="65"/>
      <c r="H1067" s="65"/>
      <c r="I1067" s="65"/>
      <c r="J1067" s="65"/>
      <c r="K1067" s="65"/>
      <c r="L1067" s="65"/>
      <c r="M1067" s="65"/>
      <c r="N1067" s="65"/>
      <c r="O1067" s="65"/>
      <c r="P1067" s="65"/>
    </row>
    <row r="1068" spans="3:16" x14ac:dyDescent="0.25">
      <c r="C1068" s="7"/>
      <c r="D1068" s="7"/>
      <c r="E1068" s="65"/>
      <c r="F1068" s="65"/>
      <c r="G1068" s="65"/>
      <c r="H1068" s="65"/>
      <c r="I1068" s="65"/>
      <c r="J1068" s="65"/>
      <c r="K1068" s="65"/>
      <c r="L1068" s="65"/>
      <c r="M1068" s="65"/>
      <c r="N1068" s="65"/>
      <c r="O1068" s="65"/>
      <c r="P1068" s="65"/>
    </row>
    <row r="1069" spans="3:16" x14ac:dyDescent="0.25">
      <c r="C1069" s="7"/>
      <c r="D1069" s="7"/>
      <c r="E1069" s="65"/>
      <c r="F1069" s="65"/>
      <c r="G1069" s="65"/>
      <c r="H1069" s="65"/>
      <c r="I1069" s="65"/>
      <c r="J1069" s="65"/>
      <c r="K1069" s="65"/>
      <c r="L1069" s="65"/>
      <c r="M1069" s="65"/>
      <c r="N1069" s="65"/>
      <c r="O1069" s="65"/>
      <c r="P1069" s="65"/>
    </row>
    <row r="1070" spans="3:16" x14ac:dyDescent="0.25">
      <c r="C1070" s="7"/>
      <c r="D1070" s="7"/>
      <c r="E1070" s="65"/>
      <c r="F1070" s="65"/>
      <c r="G1070" s="65"/>
      <c r="H1070" s="65"/>
      <c r="I1070" s="65"/>
      <c r="J1070" s="65"/>
      <c r="K1070" s="65"/>
      <c r="L1070" s="65"/>
      <c r="M1070" s="65"/>
      <c r="N1070" s="65"/>
      <c r="O1070" s="65"/>
      <c r="P1070" s="65"/>
    </row>
    <row r="1071" spans="3:16" x14ac:dyDescent="0.25">
      <c r="C1071" s="7"/>
      <c r="D1071" s="7"/>
      <c r="E1071" s="65"/>
      <c r="F1071" s="65"/>
      <c r="G1071" s="65"/>
      <c r="H1071" s="65"/>
      <c r="I1071" s="65"/>
      <c r="J1071" s="65"/>
      <c r="K1071" s="65"/>
      <c r="L1071" s="65"/>
      <c r="M1071" s="65"/>
      <c r="N1071" s="65"/>
      <c r="O1071" s="65"/>
      <c r="P1071" s="65"/>
    </row>
    <row r="1072" spans="3:16" x14ac:dyDescent="0.25">
      <c r="C1072" s="7"/>
      <c r="D1072" s="7"/>
      <c r="E1072" s="65"/>
      <c r="F1072" s="65"/>
      <c r="G1072" s="65"/>
      <c r="H1072" s="65"/>
      <c r="I1072" s="65"/>
      <c r="J1072" s="65"/>
      <c r="K1072" s="65"/>
      <c r="L1072" s="65"/>
      <c r="M1072" s="65"/>
      <c r="N1072" s="65"/>
      <c r="O1072" s="65"/>
      <c r="P1072" s="65"/>
    </row>
    <row r="1073" spans="3:16" x14ac:dyDescent="0.25">
      <c r="C1073" s="7"/>
      <c r="D1073" s="7"/>
      <c r="E1073" s="65"/>
      <c r="F1073" s="65"/>
      <c r="G1073" s="65"/>
      <c r="H1073" s="65"/>
      <c r="I1073" s="65"/>
      <c r="J1073" s="65"/>
      <c r="K1073" s="65"/>
      <c r="L1073" s="65"/>
      <c r="M1073" s="65"/>
      <c r="N1073" s="65"/>
      <c r="O1073" s="65"/>
      <c r="P1073" s="65"/>
    </row>
    <row r="1074" spans="3:16" x14ac:dyDescent="0.25">
      <c r="C1074" s="7"/>
      <c r="D1074" s="7"/>
      <c r="E1074" s="65"/>
      <c r="F1074" s="65"/>
      <c r="G1074" s="65"/>
      <c r="H1074" s="65"/>
      <c r="I1074" s="65"/>
      <c r="J1074" s="65"/>
      <c r="K1074" s="65"/>
      <c r="L1074" s="65"/>
      <c r="M1074" s="65"/>
      <c r="N1074" s="65"/>
      <c r="O1074" s="65"/>
      <c r="P1074" s="65"/>
    </row>
    <row r="1075" spans="3:16" x14ac:dyDescent="0.25">
      <c r="C1075" s="7"/>
      <c r="D1075" s="7"/>
      <c r="E1075" s="65"/>
      <c r="F1075" s="65"/>
      <c r="G1075" s="65"/>
      <c r="H1075" s="65"/>
      <c r="I1075" s="65"/>
      <c r="J1075" s="65"/>
      <c r="K1075" s="65"/>
      <c r="L1075" s="65"/>
      <c r="M1075" s="65"/>
      <c r="N1075" s="65"/>
      <c r="O1075" s="65"/>
      <c r="P1075" s="65"/>
    </row>
    <row r="1076" spans="3:16" x14ac:dyDescent="0.25">
      <c r="C1076" s="7"/>
      <c r="D1076" s="7"/>
      <c r="E1076" s="65"/>
      <c r="F1076" s="65"/>
      <c r="G1076" s="65"/>
      <c r="H1076" s="65"/>
      <c r="I1076" s="65"/>
      <c r="J1076" s="65"/>
      <c r="K1076" s="65"/>
      <c r="L1076" s="65"/>
      <c r="M1076" s="65"/>
      <c r="N1076" s="65"/>
      <c r="O1076" s="65"/>
      <c r="P1076" s="65"/>
    </row>
    <row r="1077" spans="3:16" x14ac:dyDescent="0.25">
      <c r="C1077" s="7"/>
      <c r="D1077" s="7"/>
      <c r="E1077" s="65"/>
      <c r="F1077" s="65"/>
      <c r="G1077" s="65"/>
      <c r="H1077" s="65"/>
      <c r="I1077" s="65"/>
      <c r="J1077" s="65"/>
      <c r="K1077" s="65"/>
      <c r="L1077" s="65"/>
      <c r="M1077" s="65"/>
      <c r="N1077" s="65"/>
      <c r="O1077" s="65"/>
      <c r="P1077" s="65"/>
    </row>
    <row r="1078" spans="3:16" x14ac:dyDescent="0.25">
      <c r="C1078" s="7"/>
      <c r="D1078" s="7"/>
      <c r="E1078" s="65"/>
      <c r="F1078" s="65"/>
      <c r="G1078" s="65"/>
      <c r="H1078" s="65"/>
      <c r="I1078" s="65"/>
      <c r="J1078" s="65"/>
      <c r="K1078" s="65"/>
      <c r="L1078" s="65"/>
      <c r="M1078" s="65"/>
      <c r="N1078" s="65"/>
      <c r="O1078" s="65"/>
      <c r="P1078" s="65"/>
    </row>
    <row r="1079" spans="3:16" x14ac:dyDescent="0.25">
      <c r="C1079" s="7"/>
      <c r="D1079" s="7"/>
      <c r="E1079" s="65"/>
      <c r="F1079" s="65"/>
      <c r="G1079" s="65"/>
      <c r="H1079" s="65"/>
      <c r="I1079" s="65"/>
      <c r="J1079" s="65"/>
      <c r="K1079" s="65"/>
      <c r="L1079" s="65"/>
      <c r="M1079" s="65"/>
      <c r="N1079" s="65"/>
      <c r="O1079" s="65"/>
      <c r="P1079" s="65"/>
    </row>
    <row r="1080" spans="3:16" x14ac:dyDescent="0.25">
      <c r="C1080" s="7"/>
      <c r="D1080" s="7"/>
      <c r="E1080" s="65"/>
      <c r="F1080" s="65"/>
      <c r="G1080" s="65"/>
      <c r="H1080" s="65"/>
      <c r="I1080" s="65"/>
      <c r="J1080" s="65"/>
      <c r="K1080" s="65"/>
      <c r="L1080" s="65"/>
      <c r="M1080" s="65"/>
      <c r="N1080" s="65"/>
      <c r="O1080" s="65"/>
      <c r="P1080" s="65"/>
    </row>
    <row r="1081" spans="3:16" x14ac:dyDescent="0.25">
      <c r="C1081" s="7"/>
      <c r="D1081" s="7"/>
      <c r="E1081" s="65"/>
      <c r="F1081" s="65"/>
      <c r="G1081" s="65"/>
      <c r="H1081" s="65"/>
      <c r="I1081" s="65"/>
      <c r="J1081" s="65"/>
      <c r="K1081" s="65"/>
      <c r="L1081" s="65"/>
      <c r="M1081" s="65"/>
      <c r="N1081" s="65"/>
      <c r="O1081" s="65"/>
      <c r="P1081" s="65"/>
    </row>
    <row r="1082" spans="3:16" x14ac:dyDescent="0.25">
      <c r="C1082" s="7"/>
      <c r="D1082" s="7"/>
      <c r="E1082" s="65"/>
      <c r="F1082" s="65"/>
      <c r="G1082" s="65"/>
      <c r="H1082" s="65"/>
      <c r="I1082" s="65"/>
      <c r="J1082" s="65"/>
      <c r="K1082" s="65"/>
      <c r="L1082" s="65"/>
      <c r="M1082" s="65"/>
      <c r="N1082" s="65"/>
      <c r="O1082" s="65"/>
      <c r="P1082" s="65"/>
    </row>
    <row r="1083" spans="3:16" x14ac:dyDescent="0.25">
      <c r="C1083" s="7"/>
      <c r="D1083" s="7"/>
      <c r="E1083" s="65"/>
      <c r="F1083" s="65"/>
      <c r="G1083" s="65"/>
      <c r="H1083" s="65"/>
      <c r="I1083" s="65"/>
      <c r="J1083" s="65"/>
      <c r="K1083" s="65"/>
      <c r="L1083" s="65"/>
      <c r="M1083" s="65"/>
      <c r="N1083" s="65"/>
      <c r="O1083" s="65"/>
      <c r="P1083" s="65"/>
    </row>
    <row r="1084" spans="3:16" x14ac:dyDescent="0.25">
      <c r="C1084" s="7"/>
      <c r="D1084" s="7"/>
      <c r="E1084" s="65"/>
      <c r="F1084" s="65"/>
      <c r="G1084" s="65"/>
      <c r="H1084" s="65"/>
      <c r="I1084" s="65"/>
      <c r="J1084" s="65"/>
      <c r="K1084" s="65"/>
      <c r="L1084" s="65"/>
      <c r="M1084" s="65"/>
      <c r="N1084" s="65"/>
      <c r="O1084" s="65"/>
      <c r="P1084" s="65"/>
    </row>
    <row r="1085" spans="3:16" x14ac:dyDescent="0.25">
      <c r="C1085" s="7"/>
      <c r="D1085" s="7"/>
      <c r="E1085" s="65"/>
      <c r="F1085" s="65"/>
      <c r="G1085" s="65"/>
      <c r="H1085" s="65"/>
      <c r="I1085" s="65"/>
      <c r="J1085" s="65"/>
      <c r="K1085" s="65"/>
      <c r="L1085" s="65"/>
      <c r="M1085" s="65"/>
      <c r="N1085" s="65"/>
      <c r="O1085" s="65"/>
      <c r="P1085" s="65"/>
    </row>
    <row r="1086" spans="3:16" x14ac:dyDescent="0.25">
      <c r="C1086" s="7"/>
      <c r="D1086" s="7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</row>
    <row r="1087" spans="3:16" x14ac:dyDescent="0.25">
      <c r="C1087" s="7"/>
      <c r="D1087" s="7"/>
      <c r="E1087" s="65"/>
      <c r="F1087" s="65"/>
      <c r="G1087" s="65"/>
      <c r="H1087" s="65"/>
      <c r="I1087" s="65"/>
      <c r="J1087" s="65"/>
      <c r="K1087" s="65"/>
      <c r="L1087" s="65"/>
      <c r="M1087" s="65"/>
      <c r="N1087" s="65"/>
      <c r="O1087" s="65"/>
      <c r="P1087" s="65"/>
    </row>
    <row r="1088" spans="3:16" x14ac:dyDescent="0.25">
      <c r="C1088" s="7"/>
      <c r="D1088" s="7"/>
      <c r="E1088" s="65"/>
      <c r="F1088" s="65"/>
      <c r="G1088" s="65"/>
      <c r="H1088" s="65"/>
      <c r="I1088" s="65"/>
      <c r="J1088" s="65"/>
      <c r="K1088" s="65"/>
      <c r="L1088" s="65"/>
      <c r="M1088" s="65"/>
      <c r="N1088" s="65"/>
      <c r="O1088" s="65"/>
      <c r="P1088" s="65"/>
    </row>
    <row r="1089" spans="3:16" x14ac:dyDescent="0.25">
      <c r="C1089" s="7"/>
      <c r="D1089" s="7"/>
      <c r="E1089" s="65"/>
      <c r="F1089" s="65"/>
      <c r="G1089" s="65"/>
      <c r="H1089" s="65"/>
      <c r="I1089" s="65"/>
      <c r="J1089" s="65"/>
      <c r="K1089" s="65"/>
      <c r="L1089" s="65"/>
      <c r="M1089" s="65"/>
      <c r="N1089" s="65"/>
      <c r="O1089" s="65"/>
      <c r="P1089" s="65"/>
    </row>
    <row r="1090" spans="3:16" x14ac:dyDescent="0.25">
      <c r="C1090" s="7"/>
      <c r="D1090" s="7"/>
      <c r="E1090" s="65"/>
      <c r="F1090" s="65"/>
      <c r="G1090" s="65"/>
      <c r="H1090" s="65"/>
      <c r="I1090" s="65"/>
      <c r="J1090" s="65"/>
      <c r="K1090" s="65"/>
      <c r="L1090" s="65"/>
      <c r="M1090" s="65"/>
      <c r="N1090" s="65"/>
      <c r="O1090" s="65"/>
      <c r="P1090" s="65"/>
    </row>
    <row r="1091" spans="3:16" x14ac:dyDescent="0.25">
      <c r="C1091" s="7"/>
      <c r="D1091" s="7"/>
      <c r="E1091" s="65"/>
      <c r="F1091" s="65"/>
      <c r="G1091" s="65"/>
      <c r="H1091" s="65"/>
      <c r="I1091" s="65"/>
      <c r="J1091" s="65"/>
      <c r="K1091" s="65"/>
      <c r="L1091" s="65"/>
      <c r="M1091" s="65"/>
      <c r="N1091" s="65"/>
      <c r="O1091" s="65"/>
      <c r="P1091" s="65"/>
    </row>
    <row r="1092" spans="3:16" x14ac:dyDescent="0.25">
      <c r="C1092" s="7"/>
      <c r="D1092" s="7"/>
      <c r="E1092" s="65"/>
      <c r="F1092" s="65"/>
      <c r="G1092" s="65"/>
      <c r="H1092" s="65"/>
      <c r="I1092" s="65"/>
      <c r="J1092" s="65"/>
      <c r="K1092" s="65"/>
      <c r="L1092" s="65"/>
      <c r="M1092" s="65"/>
      <c r="N1092" s="65"/>
      <c r="O1092" s="65"/>
      <c r="P1092" s="65"/>
    </row>
    <row r="1093" spans="3:16" x14ac:dyDescent="0.25">
      <c r="C1093" s="7"/>
      <c r="D1093" s="7"/>
      <c r="E1093" s="65"/>
      <c r="F1093" s="65"/>
      <c r="G1093" s="65"/>
      <c r="H1093" s="65"/>
      <c r="I1093" s="65"/>
      <c r="J1093" s="65"/>
      <c r="K1093" s="65"/>
      <c r="L1093" s="65"/>
      <c r="M1093" s="65"/>
      <c r="N1093" s="65"/>
      <c r="O1093" s="65"/>
      <c r="P1093" s="65"/>
    </row>
    <row r="1094" spans="3:16" x14ac:dyDescent="0.25">
      <c r="C1094" s="7"/>
      <c r="D1094" s="7"/>
      <c r="E1094" s="65"/>
      <c r="F1094" s="65"/>
      <c r="G1094" s="65"/>
      <c r="H1094" s="65"/>
      <c r="I1094" s="65"/>
      <c r="J1094" s="65"/>
      <c r="K1094" s="65"/>
      <c r="L1094" s="65"/>
      <c r="M1094" s="65"/>
      <c r="N1094" s="65"/>
      <c r="O1094" s="65"/>
      <c r="P1094" s="65"/>
    </row>
    <row r="1095" spans="3:16" x14ac:dyDescent="0.25">
      <c r="C1095" s="7"/>
      <c r="D1095" s="7"/>
      <c r="E1095" s="65"/>
      <c r="F1095" s="65"/>
      <c r="G1095" s="65"/>
      <c r="H1095" s="65"/>
      <c r="I1095" s="65"/>
      <c r="J1095" s="65"/>
      <c r="K1095" s="65"/>
      <c r="L1095" s="65"/>
      <c r="M1095" s="65"/>
      <c r="N1095" s="65"/>
      <c r="O1095" s="65"/>
      <c r="P1095" s="65"/>
    </row>
    <row r="1096" spans="3:16" x14ac:dyDescent="0.25">
      <c r="C1096" s="7"/>
      <c r="D1096" s="7"/>
      <c r="E1096" s="65"/>
      <c r="F1096" s="65"/>
      <c r="G1096" s="65"/>
      <c r="H1096" s="65"/>
      <c r="I1096" s="65"/>
      <c r="J1096" s="65"/>
      <c r="K1096" s="65"/>
      <c r="L1096" s="65"/>
      <c r="M1096" s="65"/>
      <c r="N1096" s="65"/>
      <c r="O1096" s="65"/>
      <c r="P1096" s="65"/>
    </row>
    <row r="1097" spans="3:16" x14ac:dyDescent="0.25">
      <c r="C1097" s="7"/>
      <c r="D1097" s="7"/>
      <c r="E1097" s="65"/>
      <c r="F1097" s="65"/>
      <c r="G1097" s="65"/>
      <c r="H1097" s="65"/>
      <c r="I1097" s="65"/>
      <c r="J1097" s="65"/>
      <c r="K1097" s="65"/>
      <c r="L1097" s="65"/>
      <c r="M1097" s="65"/>
      <c r="N1097" s="65"/>
      <c r="O1097" s="65"/>
      <c r="P1097" s="65"/>
    </row>
    <row r="1098" spans="3:16" x14ac:dyDescent="0.25">
      <c r="C1098" s="7"/>
      <c r="D1098" s="7"/>
      <c r="E1098" s="65"/>
      <c r="F1098" s="65"/>
      <c r="G1098" s="65"/>
      <c r="H1098" s="65"/>
      <c r="I1098" s="65"/>
      <c r="J1098" s="65"/>
      <c r="K1098" s="65"/>
      <c r="L1098" s="65"/>
      <c r="M1098" s="65"/>
      <c r="N1098" s="65"/>
      <c r="O1098" s="65"/>
      <c r="P1098" s="65"/>
    </row>
    <row r="1099" spans="3:16" x14ac:dyDescent="0.25">
      <c r="C1099" s="7"/>
      <c r="D1099" s="7"/>
      <c r="E1099" s="65"/>
      <c r="F1099" s="65"/>
      <c r="G1099" s="65"/>
      <c r="H1099" s="65"/>
      <c r="I1099" s="65"/>
      <c r="J1099" s="65"/>
      <c r="K1099" s="65"/>
      <c r="L1099" s="65"/>
      <c r="M1099" s="65"/>
      <c r="N1099" s="65"/>
      <c r="O1099" s="65"/>
      <c r="P1099" s="65"/>
    </row>
    <row r="1100" spans="3:16" x14ac:dyDescent="0.25">
      <c r="C1100" s="7"/>
      <c r="D1100" s="7"/>
      <c r="E1100" s="65"/>
      <c r="F1100" s="65"/>
      <c r="G1100" s="65"/>
      <c r="H1100" s="65"/>
      <c r="I1100" s="65"/>
      <c r="J1100" s="65"/>
      <c r="K1100" s="65"/>
      <c r="L1100" s="65"/>
      <c r="M1100" s="65"/>
      <c r="N1100" s="65"/>
      <c r="O1100" s="65"/>
      <c r="P1100" s="65"/>
    </row>
    <row r="1101" spans="3:16" x14ac:dyDescent="0.25">
      <c r="C1101" s="7"/>
      <c r="D1101" s="7"/>
      <c r="E1101" s="65"/>
      <c r="F1101" s="65"/>
      <c r="G1101" s="65"/>
      <c r="H1101" s="65"/>
      <c r="I1101" s="65"/>
      <c r="J1101" s="65"/>
      <c r="K1101" s="65"/>
      <c r="L1101" s="65"/>
      <c r="M1101" s="65"/>
      <c r="N1101" s="65"/>
      <c r="O1101" s="65"/>
      <c r="P1101" s="65"/>
    </row>
    <row r="1102" spans="3:16" x14ac:dyDescent="0.25">
      <c r="C1102" s="7"/>
      <c r="D1102" s="7"/>
      <c r="E1102" s="65"/>
      <c r="F1102" s="65"/>
      <c r="G1102" s="65"/>
      <c r="H1102" s="65"/>
      <c r="I1102" s="65"/>
      <c r="J1102" s="65"/>
      <c r="K1102" s="65"/>
      <c r="L1102" s="65"/>
      <c r="M1102" s="65"/>
      <c r="N1102" s="65"/>
      <c r="O1102" s="65"/>
      <c r="P1102" s="65"/>
    </row>
    <row r="1103" spans="3:16" x14ac:dyDescent="0.25">
      <c r="C1103" s="7"/>
      <c r="D1103" s="7"/>
      <c r="E1103" s="65"/>
      <c r="F1103" s="65"/>
      <c r="G1103" s="65"/>
      <c r="H1103" s="65"/>
      <c r="I1103" s="65"/>
      <c r="J1103" s="65"/>
      <c r="K1103" s="65"/>
      <c r="L1103" s="65"/>
      <c r="M1103" s="65"/>
      <c r="N1103" s="65"/>
      <c r="O1103" s="65"/>
      <c r="P1103" s="65"/>
    </row>
    <row r="1104" spans="3:16" x14ac:dyDescent="0.25">
      <c r="C1104" s="7"/>
      <c r="D1104" s="7"/>
      <c r="E1104" s="65"/>
      <c r="F1104" s="65"/>
      <c r="G1104" s="65"/>
      <c r="H1104" s="65"/>
      <c r="I1104" s="65"/>
      <c r="J1104" s="65"/>
      <c r="K1104" s="65"/>
      <c r="L1104" s="65"/>
      <c r="M1104" s="65"/>
      <c r="N1104" s="65"/>
      <c r="O1104" s="65"/>
      <c r="P1104" s="65"/>
    </row>
    <row r="1105" spans="3:16" x14ac:dyDescent="0.25">
      <c r="C1105" s="7"/>
      <c r="D1105" s="7"/>
      <c r="E1105" s="65"/>
      <c r="F1105" s="65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</row>
    <row r="1106" spans="3:16" x14ac:dyDescent="0.25">
      <c r="C1106" s="7"/>
      <c r="D1106" s="7"/>
      <c r="E1106" s="65"/>
      <c r="F1106" s="65"/>
      <c r="G1106" s="65"/>
      <c r="H1106" s="65"/>
      <c r="I1106" s="65"/>
      <c r="J1106" s="65"/>
      <c r="K1106" s="65"/>
      <c r="L1106" s="65"/>
      <c r="M1106" s="65"/>
      <c r="N1106" s="65"/>
      <c r="O1106" s="65"/>
      <c r="P1106" s="65"/>
    </row>
    <row r="1107" spans="3:16" x14ac:dyDescent="0.25">
      <c r="C1107" s="7"/>
      <c r="D1107" s="7"/>
      <c r="E1107" s="65"/>
      <c r="F1107" s="65"/>
      <c r="G1107" s="65"/>
      <c r="H1107" s="65"/>
      <c r="I1107" s="65"/>
      <c r="J1107" s="65"/>
      <c r="K1107" s="65"/>
      <c r="L1107" s="65"/>
      <c r="M1107" s="65"/>
      <c r="N1107" s="65"/>
      <c r="O1107" s="65"/>
      <c r="P1107" s="65"/>
    </row>
    <row r="1108" spans="3:16" x14ac:dyDescent="0.25">
      <c r="C1108" s="7"/>
      <c r="D1108" s="7"/>
      <c r="E1108" s="65"/>
      <c r="F1108" s="65"/>
      <c r="G1108" s="65"/>
      <c r="H1108" s="65"/>
      <c r="I1108" s="65"/>
      <c r="J1108" s="65"/>
      <c r="K1108" s="65"/>
      <c r="L1108" s="65"/>
      <c r="M1108" s="65"/>
      <c r="N1108" s="65"/>
      <c r="O1108" s="65"/>
      <c r="P1108" s="65"/>
    </row>
    <row r="1109" spans="3:16" x14ac:dyDescent="0.25">
      <c r="C1109" s="7"/>
      <c r="D1109" s="7"/>
      <c r="E1109" s="65"/>
      <c r="F1109" s="65"/>
      <c r="G1109" s="65"/>
      <c r="H1109" s="65"/>
      <c r="I1109" s="65"/>
      <c r="J1109" s="65"/>
      <c r="K1109" s="65"/>
      <c r="L1109" s="65"/>
      <c r="M1109" s="65"/>
      <c r="N1109" s="65"/>
      <c r="O1109" s="65"/>
      <c r="P1109" s="65"/>
    </row>
    <row r="1110" spans="3:16" x14ac:dyDescent="0.25">
      <c r="C1110" s="7"/>
      <c r="D1110" s="7"/>
      <c r="E1110" s="65"/>
      <c r="F1110" s="65"/>
      <c r="G1110" s="65"/>
      <c r="H1110" s="65"/>
      <c r="I1110" s="65"/>
      <c r="J1110" s="65"/>
      <c r="K1110" s="65"/>
      <c r="L1110" s="65"/>
      <c r="M1110" s="65"/>
      <c r="N1110" s="65"/>
      <c r="O1110" s="65"/>
      <c r="P1110" s="65"/>
    </row>
    <row r="1111" spans="3:16" x14ac:dyDescent="0.25">
      <c r="C1111" s="7"/>
      <c r="D1111" s="7"/>
      <c r="E1111" s="65"/>
      <c r="F1111" s="65"/>
      <c r="G1111" s="65"/>
      <c r="H1111" s="65"/>
      <c r="I1111" s="65"/>
      <c r="J1111" s="65"/>
      <c r="K1111" s="65"/>
      <c r="L1111" s="65"/>
      <c r="M1111" s="65"/>
      <c r="N1111" s="65"/>
      <c r="O1111" s="65"/>
      <c r="P1111" s="65"/>
    </row>
    <row r="1112" spans="3:16" x14ac:dyDescent="0.25">
      <c r="C1112" s="7"/>
      <c r="D1112" s="7"/>
      <c r="E1112" s="65"/>
      <c r="F1112" s="65"/>
      <c r="G1112" s="65"/>
      <c r="H1112" s="65"/>
      <c r="I1112" s="65"/>
      <c r="J1112" s="65"/>
      <c r="K1112" s="65"/>
      <c r="L1112" s="65"/>
      <c r="M1112" s="65"/>
      <c r="N1112" s="65"/>
      <c r="O1112" s="65"/>
      <c r="P1112" s="65"/>
    </row>
    <row r="1113" spans="3:16" x14ac:dyDescent="0.25">
      <c r="C1113" s="7"/>
      <c r="D1113" s="7"/>
      <c r="E1113" s="65"/>
      <c r="F1113" s="65"/>
      <c r="G1113" s="65"/>
      <c r="H1113" s="65"/>
      <c r="I1113" s="65"/>
      <c r="J1113" s="65"/>
      <c r="K1113" s="65"/>
      <c r="L1113" s="65"/>
      <c r="M1113" s="65"/>
      <c r="N1113" s="65"/>
      <c r="O1113" s="65"/>
      <c r="P1113" s="65"/>
    </row>
    <row r="1114" spans="3:16" x14ac:dyDescent="0.25">
      <c r="C1114" s="7"/>
      <c r="D1114" s="7"/>
      <c r="E1114" s="65"/>
      <c r="F1114" s="65"/>
      <c r="G1114" s="65"/>
      <c r="H1114" s="65"/>
      <c r="I1114" s="65"/>
      <c r="J1114" s="65"/>
      <c r="K1114" s="65"/>
      <c r="L1114" s="65"/>
      <c r="M1114" s="65"/>
      <c r="N1114" s="65"/>
      <c r="O1114" s="65"/>
      <c r="P1114" s="65"/>
    </row>
    <row r="1115" spans="3:16" x14ac:dyDescent="0.25">
      <c r="C1115" s="7"/>
      <c r="D1115" s="7"/>
      <c r="E1115" s="65"/>
      <c r="F1115" s="65"/>
      <c r="G1115" s="65"/>
      <c r="H1115" s="65"/>
      <c r="I1115" s="65"/>
      <c r="J1115" s="65"/>
      <c r="K1115" s="65"/>
      <c r="L1115" s="65"/>
      <c r="M1115" s="65"/>
      <c r="N1115" s="65"/>
      <c r="O1115" s="65"/>
      <c r="P1115" s="65"/>
    </row>
    <row r="1116" spans="3:16" x14ac:dyDescent="0.25">
      <c r="C1116" s="7"/>
      <c r="D1116" s="7"/>
      <c r="E1116" s="65"/>
      <c r="F1116" s="65"/>
      <c r="G1116" s="65"/>
      <c r="H1116" s="65"/>
      <c r="I1116" s="65"/>
      <c r="J1116" s="65"/>
      <c r="K1116" s="65"/>
      <c r="L1116" s="65"/>
      <c r="M1116" s="65"/>
      <c r="N1116" s="65"/>
      <c r="O1116" s="65"/>
      <c r="P1116" s="65"/>
    </row>
    <row r="1117" spans="3:16" x14ac:dyDescent="0.25">
      <c r="C1117" s="7"/>
      <c r="D1117" s="7"/>
      <c r="E1117" s="65"/>
      <c r="F1117" s="65"/>
      <c r="G1117" s="65"/>
      <c r="H1117" s="65"/>
      <c r="I1117" s="65"/>
      <c r="J1117" s="65"/>
      <c r="K1117" s="65"/>
      <c r="L1117" s="65"/>
      <c r="M1117" s="65"/>
      <c r="N1117" s="65"/>
      <c r="O1117" s="65"/>
      <c r="P1117" s="65"/>
    </row>
    <row r="1118" spans="3:16" x14ac:dyDescent="0.25">
      <c r="C1118" s="7"/>
      <c r="D1118" s="7"/>
      <c r="E1118" s="65"/>
      <c r="F1118" s="65"/>
      <c r="G1118" s="65"/>
      <c r="H1118" s="65"/>
      <c r="I1118" s="65"/>
      <c r="J1118" s="65"/>
      <c r="K1118" s="65"/>
      <c r="L1118" s="65"/>
      <c r="M1118" s="65"/>
      <c r="N1118" s="65"/>
      <c r="O1118" s="65"/>
      <c r="P1118" s="65"/>
    </row>
    <row r="1119" spans="3:16" x14ac:dyDescent="0.25">
      <c r="C1119" s="7"/>
      <c r="D1119" s="7"/>
      <c r="E1119" s="65"/>
      <c r="F1119" s="65"/>
      <c r="G1119" s="65"/>
      <c r="H1119" s="65"/>
      <c r="I1119" s="65"/>
      <c r="J1119" s="65"/>
      <c r="K1119" s="65"/>
      <c r="L1119" s="65"/>
      <c r="M1119" s="65"/>
      <c r="N1119" s="65"/>
      <c r="O1119" s="65"/>
      <c r="P1119" s="65"/>
    </row>
    <row r="1120" spans="3:16" x14ac:dyDescent="0.25">
      <c r="C1120" s="7"/>
      <c r="D1120" s="7"/>
      <c r="E1120" s="65"/>
      <c r="F1120" s="65"/>
      <c r="G1120" s="65"/>
      <c r="H1120" s="65"/>
      <c r="I1120" s="65"/>
      <c r="J1120" s="65"/>
      <c r="K1120" s="65"/>
      <c r="L1120" s="65"/>
      <c r="M1120" s="65"/>
      <c r="N1120" s="65"/>
      <c r="O1120" s="65"/>
      <c r="P1120" s="65"/>
    </row>
    <row r="1121" spans="3:16" x14ac:dyDescent="0.25">
      <c r="C1121" s="7"/>
      <c r="D1121" s="7"/>
      <c r="E1121" s="65"/>
      <c r="F1121" s="65"/>
      <c r="G1121" s="65"/>
      <c r="H1121" s="65"/>
      <c r="I1121" s="65"/>
      <c r="J1121" s="65"/>
      <c r="K1121" s="65"/>
      <c r="L1121" s="65"/>
      <c r="M1121" s="65"/>
      <c r="N1121" s="65"/>
      <c r="O1121" s="65"/>
      <c r="P1121" s="65"/>
    </row>
    <row r="1122" spans="3:16" x14ac:dyDescent="0.25">
      <c r="C1122" s="7"/>
      <c r="D1122" s="7"/>
      <c r="E1122" s="65"/>
      <c r="F1122" s="65"/>
      <c r="G1122" s="65"/>
      <c r="H1122" s="65"/>
      <c r="I1122" s="65"/>
      <c r="J1122" s="65"/>
      <c r="K1122" s="65"/>
      <c r="L1122" s="65"/>
      <c r="M1122" s="65"/>
      <c r="N1122" s="65"/>
      <c r="O1122" s="65"/>
      <c r="P1122" s="65"/>
    </row>
    <row r="1123" spans="3:16" x14ac:dyDescent="0.25">
      <c r="C1123" s="7"/>
      <c r="D1123" s="7"/>
      <c r="E1123" s="65"/>
      <c r="F1123" s="65"/>
      <c r="G1123" s="65"/>
      <c r="H1123" s="65"/>
      <c r="I1123" s="65"/>
      <c r="J1123" s="65"/>
      <c r="K1123" s="65"/>
      <c r="L1123" s="65"/>
      <c r="M1123" s="65"/>
      <c r="N1123" s="65"/>
      <c r="O1123" s="65"/>
      <c r="P1123" s="65"/>
    </row>
    <row r="1124" spans="3:16" x14ac:dyDescent="0.25">
      <c r="C1124" s="7"/>
      <c r="D1124" s="7"/>
      <c r="E1124" s="65"/>
      <c r="F1124" s="65"/>
      <c r="G1124" s="65"/>
      <c r="H1124" s="65"/>
      <c r="I1124" s="65"/>
      <c r="J1124" s="65"/>
      <c r="K1124" s="65"/>
      <c r="L1124" s="65"/>
      <c r="M1124" s="65"/>
      <c r="N1124" s="65"/>
      <c r="O1124" s="65"/>
      <c r="P1124" s="65"/>
    </row>
    <row r="1125" spans="3:16" x14ac:dyDescent="0.25">
      <c r="C1125" s="7"/>
      <c r="D1125" s="7"/>
      <c r="E1125" s="65"/>
      <c r="F1125" s="65"/>
      <c r="G1125" s="65"/>
      <c r="H1125" s="65"/>
      <c r="I1125" s="65"/>
      <c r="J1125" s="65"/>
      <c r="K1125" s="65"/>
      <c r="L1125" s="65"/>
      <c r="M1125" s="65"/>
      <c r="N1125" s="65"/>
      <c r="O1125" s="65"/>
      <c r="P1125" s="65"/>
    </row>
    <row r="1126" spans="3:16" x14ac:dyDescent="0.25">
      <c r="C1126" s="7"/>
      <c r="D1126" s="7"/>
      <c r="E1126" s="65"/>
      <c r="F1126" s="65"/>
      <c r="G1126" s="65"/>
      <c r="H1126" s="65"/>
      <c r="I1126" s="65"/>
      <c r="J1126" s="65"/>
      <c r="K1126" s="65"/>
      <c r="L1126" s="65"/>
      <c r="M1126" s="65"/>
      <c r="N1126" s="65"/>
      <c r="O1126" s="65"/>
      <c r="P1126" s="65"/>
    </row>
    <row r="1127" spans="3:16" x14ac:dyDescent="0.25">
      <c r="C1127" s="7"/>
      <c r="D1127" s="7"/>
      <c r="E1127" s="65"/>
      <c r="F1127" s="65"/>
      <c r="G1127" s="65"/>
      <c r="H1127" s="65"/>
      <c r="I1127" s="65"/>
      <c r="J1127" s="65"/>
      <c r="K1127" s="65"/>
      <c r="L1127" s="65"/>
      <c r="M1127" s="65"/>
      <c r="N1127" s="65"/>
      <c r="O1127" s="65"/>
      <c r="P1127" s="65"/>
    </row>
    <row r="1128" spans="3:16" x14ac:dyDescent="0.25">
      <c r="C1128" s="7"/>
      <c r="D1128" s="7"/>
      <c r="E1128" s="65"/>
      <c r="F1128" s="65"/>
      <c r="G1128" s="65"/>
      <c r="H1128" s="65"/>
      <c r="I1128" s="65"/>
      <c r="J1128" s="65"/>
      <c r="K1128" s="65"/>
      <c r="L1128" s="65"/>
      <c r="M1128" s="65"/>
      <c r="N1128" s="65"/>
      <c r="O1128" s="65"/>
      <c r="P1128" s="65"/>
    </row>
    <row r="1129" spans="3:16" x14ac:dyDescent="0.25">
      <c r="C1129" s="7"/>
      <c r="D1129" s="7"/>
      <c r="E1129" s="65"/>
      <c r="F1129" s="65"/>
      <c r="G1129" s="65"/>
      <c r="H1129" s="65"/>
      <c r="I1129" s="65"/>
      <c r="J1129" s="65"/>
      <c r="K1129" s="65"/>
      <c r="L1129" s="65"/>
      <c r="M1129" s="65"/>
      <c r="N1129" s="65"/>
      <c r="O1129" s="65"/>
      <c r="P1129" s="65"/>
    </row>
    <row r="1130" spans="3:16" x14ac:dyDescent="0.25">
      <c r="C1130" s="7"/>
      <c r="D1130" s="7"/>
      <c r="E1130" s="65"/>
      <c r="F1130" s="65"/>
      <c r="G1130" s="65"/>
      <c r="H1130" s="65"/>
      <c r="I1130" s="65"/>
      <c r="J1130" s="65"/>
      <c r="K1130" s="65"/>
      <c r="L1130" s="65"/>
      <c r="M1130" s="65"/>
      <c r="N1130" s="65"/>
      <c r="O1130" s="65"/>
      <c r="P1130" s="65"/>
    </row>
    <row r="1131" spans="3:16" x14ac:dyDescent="0.25">
      <c r="C1131" s="7"/>
      <c r="D1131" s="7"/>
      <c r="E1131" s="65"/>
      <c r="F1131" s="65"/>
      <c r="G1131" s="65"/>
      <c r="H1131" s="65"/>
      <c r="I1131" s="65"/>
      <c r="J1131" s="65"/>
      <c r="K1131" s="65"/>
      <c r="L1131" s="65"/>
      <c r="M1131" s="65"/>
      <c r="N1131" s="65"/>
      <c r="O1131" s="65"/>
      <c r="P1131" s="65"/>
    </row>
    <row r="1132" spans="3:16" x14ac:dyDescent="0.25">
      <c r="C1132" s="7"/>
      <c r="D1132" s="7"/>
      <c r="E1132" s="65"/>
      <c r="F1132" s="65"/>
      <c r="G1132" s="65"/>
      <c r="H1132" s="65"/>
      <c r="I1132" s="65"/>
      <c r="J1132" s="65"/>
      <c r="K1132" s="65"/>
      <c r="L1132" s="65"/>
      <c r="M1132" s="65"/>
      <c r="N1132" s="65"/>
      <c r="O1132" s="65"/>
      <c r="P1132" s="65"/>
    </row>
    <row r="1133" spans="3:16" x14ac:dyDescent="0.25">
      <c r="C1133" s="7"/>
      <c r="D1133" s="7"/>
      <c r="E1133" s="65"/>
      <c r="F1133" s="65"/>
      <c r="G1133" s="65"/>
      <c r="H1133" s="65"/>
      <c r="I1133" s="65"/>
      <c r="J1133" s="65"/>
      <c r="K1133" s="65"/>
      <c r="L1133" s="65"/>
      <c r="M1133" s="65"/>
      <c r="N1133" s="65"/>
      <c r="O1133" s="65"/>
      <c r="P1133" s="65"/>
    </row>
    <row r="1134" spans="3:16" x14ac:dyDescent="0.25">
      <c r="C1134" s="7"/>
      <c r="D1134" s="7"/>
      <c r="E1134" s="65"/>
      <c r="F1134" s="65"/>
      <c r="G1134" s="65"/>
      <c r="H1134" s="65"/>
      <c r="I1134" s="65"/>
      <c r="J1134" s="65"/>
      <c r="K1134" s="65"/>
      <c r="L1134" s="65"/>
      <c r="M1134" s="65"/>
      <c r="N1134" s="65"/>
      <c r="O1134" s="65"/>
      <c r="P1134" s="65"/>
    </row>
    <row r="1135" spans="3:16" x14ac:dyDescent="0.25">
      <c r="C1135" s="7"/>
      <c r="D1135" s="7"/>
      <c r="E1135" s="65"/>
      <c r="F1135" s="65"/>
      <c r="G1135" s="65"/>
      <c r="H1135" s="65"/>
      <c r="I1135" s="65"/>
      <c r="J1135" s="65"/>
      <c r="K1135" s="65"/>
      <c r="L1135" s="65"/>
      <c r="M1135" s="65"/>
      <c r="N1135" s="65"/>
      <c r="O1135" s="65"/>
      <c r="P1135" s="65"/>
    </row>
    <row r="1136" spans="3:16" x14ac:dyDescent="0.25">
      <c r="C1136" s="7"/>
      <c r="D1136" s="7"/>
      <c r="E1136" s="65"/>
      <c r="F1136" s="65"/>
      <c r="G1136" s="65"/>
      <c r="H1136" s="65"/>
      <c r="I1136" s="65"/>
      <c r="J1136" s="65"/>
      <c r="K1136" s="65"/>
      <c r="L1136" s="65"/>
      <c r="M1136" s="65"/>
      <c r="N1136" s="65"/>
      <c r="O1136" s="65"/>
      <c r="P1136" s="65"/>
    </row>
    <row r="1137" spans="3:16" x14ac:dyDescent="0.25">
      <c r="C1137" s="7"/>
      <c r="D1137" s="7"/>
      <c r="E1137" s="65"/>
      <c r="F1137" s="65"/>
      <c r="G1137" s="65"/>
      <c r="H1137" s="65"/>
      <c r="I1137" s="65"/>
      <c r="J1137" s="65"/>
      <c r="K1137" s="65"/>
      <c r="L1137" s="65"/>
      <c r="M1137" s="65"/>
      <c r="N1137" s="65"/>
      <c r="O1137" s="65"/>
      <c r="P1137" s="65"/>
    </row>
    <row r="1138" spans="3:16" x14ac:dyDescent="0.25">
      <c r="C1138" s="7"/>
      <c r="D1138" s="7"/>
      <c r="E1138" s="65"/>
      <c r="F1138" s="65"/>
      <c r="G1138" s="65"/>
      <c r="H1138" s="65"/>
      <c r="I1138" s="65"/>
      <c r="J1138" s="65"/>
      <c r="K1138" s="65"/>
      <c r="L1138" s="65"/>
      <c r="M1138" s="65"/>
      <c r="N1138" s="65"/>
      <c r="O1138" s="65"/>
      <c r="P1138" s="65"/>
    </row>
    <row r="1139" spans="3:16" x14ac:dyDescent="0.25">
      <c r="C1139" s="7"/>
      <c r="D1139" s="7"/>
      <c r="E1139" s="65"/>
      <c r="F1139" s="65"/>
      <c r="G1139" s="65"/>
      <c r="H1139" s="65"/>
      <c r="I1139" s="65"/>
      <c r="J1139" s="65"/>
      <c r="K1139" s="65"/>
      <c r="L1139" s="65"/>
      <c r="M1139" s="65"/>
      <c r="N1139" s="65"/>
      <c r="O1139" s="65"/>
      <c r="P1139" s="65"/>
    </row>
    <row r="1140" spans="3:16" x14ac:dyDescent="0.25">
      <c r="C1140" s="7"/>
      <c r="D1140" s="7"/>
      <c r="E1140" s="65"/>
      <c r="F1140" s="65"/>
      <c r="G1140" s="65"/>
      <c r="H1140" s="65"/>
      <c r="I1140" s="65"/>
      <c r="J1140" s="65"/>
      <c r="K1140" s="65"/>
      <c r="L1140" s="65"/>
      <c r="M1140" s="65"/>
      <c r="N1140" s="65"/>
      <c r="O1140" s="65"/>
      <c r="P1140" s="65"/>
    </row>
    <row r="1141" spans="3:16" x14ac:dyDescent="0.25">
      <c r="C1141" s="7"/>
      <c r="D1141" s="7"/>
      <c r="E1141" s="65"/>
      <c r="F1141" s="65"/>
      <c r="G1141" s="65"/>
      <c r="H1141" s="65"/>
      <c r="I1141" s="65"/>
      <c r="J1141" s="65"/>
      <c r="K1141" s="65"/>
      <c r="L1141" s="65"/>
      <c r="M1141" s="65"/>
      <c r="N1141" s="65"/>
      <c r="O1141" s="65"/>
      <c r="P1141" s="65"/>
    </row>
    <row r="1142" spans="3:16" x14ac:dyDescent="0.25">
      <c r="C1142" s="7"/>
      <c r="D1142" s="7"/>
      <c r="E1142" s="65"/>
      <c r="F1142" s="65"/>
      <c r="G1142" s="65"/>
      <c r="H1142" s="65"/>
      <c r="I1142" s="65"/>
      <c r="J1142" s="65"/>
      <c r="K1142" s="65"/>
      <c r="L1142" s="65"/>
      <c r="M1142" s="65"/>
      <c r="N1142" s="65"/>
      <c r="O1142" s="65"/>
      <c r="P1142" s="65"/>
    </row>
    <row r="1143" spans="3:16" x14ac:dyDescent="0.25">
      <c r="C1143" s="7"/>
      <c r="D1143" s="7"/>
      <c r="E1143" s="65"/>
      <c r="F1143" s="65"/>
      <c r="G1143" s="65"/>
      <c r="H1143" s="65"/>
      <c r="I1143" s="65"/>
      <c r="J1143" s="65"/>
      <c r="K1143" s="65"/>
      <c r="L1143" s="65"/>
      <c r="M1143" s="65"/>
      <c r="N1143" s="65"/>
      <c r="O1143" s="65"/>
      <c r="P1143" s="65"/>
    </row>
    <row r="1144" spans="3:16" x14ac:dyDescent="0.25">
      <c r="C1144" s="7"/>
      <c r="D1144" s="7"/>
      <c r="E1144" s="65"/>
      <c r="F1144" s="65"/>
      <c r="G1144" s="65"/>
      <c r="H1144" s="65"/>
      <c r="I1144" s="65"/>
      <c r="J1144" s="65"/>
      <c r="K1144" s="65"/>
      <c r="L1144" s="65"/>
      <c r="M1144" s="65"/>
      <c r="N1144" s="65"/>
      <c r="O1144" s="65"/>
      <c r="P1144" s="65"/>
    </row>
    <row r="1145" spans="3:16" x14ac:dyDescent="0.25">
      <c r="C1145" s="7"/>
      <c r="D1145" s="7"/>
      <c r="E1145" s="65"/>
      <c r="F1145" s="65"/>
      <c r="G1145" s="65"/>
      <c r="H1145" s="65"/>
      <c r="I1145" s="65"/>
      <c r="J1145" s="65"/>
      <c r="K1145" s="65"/>
      <c r="L1145" s="65"/>
      <c r="M1145" s="65"/>
      <c r="N1145" s="65"/>
      <c r="O1145" s="65"/>
      <c r="P1145" s="65"/>
    </row>
    <row r="1146" spans="3:16" x14ac:dyDescent="0.25">
      <c r="C1146" s="7"/>
      <c r="D1146" s="7"/>
      <c r="E1146" s="65"/>
      <c r="F1146" s="65"/>
      <c r="G1146" s="65"/>
      <c r="H1146" s="65"/>
      <c r="I1146" s="65"/>
      <c r="J1146" s="65"/>
      <c r="K1146" s="65"/>
      <c r="L1146" s="65"/>
      <c r="M1146" s="65"/>
      <c r="N1146" s="65"/>
      <c r="O1146" s="65"/>
      <c r="P1146" s="65"/>
    </row>
    <row r="1147" spans="3:16" x14ac:dyDescent="0.25">
      <c r="C1147" s="7"/>
      <c r="D1147" s="7"/>
      <c r="E1147" s="65"/>
      <c r="F1147" s="65"/>
      <c r="G1147" s="65"/>
      <c r="H1147" s="65"/>
      <c r="I1147" s="65"/>
      <c r="J1147" s="65"/>
      <c r="K1147" s="65"/>
      <c r="L1147" s="65"/>
      <c r="M1147" s="65"/>
      <c r="N1147" s="65"/>
      <c r="O1147" s="65"/>
      <c r="P1147" s="65"/>
    </row>
    <row r="1148" spans="3:16" x14ac:dyDescent="0.25">
      <c r="C1148" s="7"/>
      <c r="D1148" s="7"/>
      <c r="E1148" s="65"/>
      <c r="F1148" s="65"/>
      <c r="G1148" s="65"/>
      <c r="H1148" s="65"/>
      <c r="I1148" s="65"/>
      <c r="J1148" s="65"/>
      <c r="K1148" s="65"/>
      <c r="L1148" s="65"/>
      <c r="M1148" s="65"/>
      <c r="N1148" s="65"/>
      <c r="O1148" s="65"/>
      <c r="P1148" s="65"/>
    </row>
    <row r="1149" spans="3:16" x14ac:dyDescent="0.25">
      <c r="C1149" s="7"/>
      <c r="D1149" s="7"/>
      <c r="E1149" s="65"/>
      <c r="F1149" s="65"/>
      <c r="G1149" s="65"/>
      <c r="H1149" s="65"/>
      <c r="I1149" s="65"/>
      <c r="J1149" s="65"/>
      <c r="K1149" s="65"/>
      <c r="L1149" s="65"/>
      <c r="M1149" s="65"/>
      <c r="N1149" s="65"/>
      <c r="O1149" s="65"/>
      <c r="P1149" s="65"/>
    </row>
    <row r="1150" spans="3:16" x14ac:dyDescent="0.25">
      <c r="C1150" s="7"/>
      <c r="D1150" s="7"/>
      <c r="E1150" s="65"/>
      <c r="F1150" s="65"/>
      <c r="G1150" s="65"/>
      <c r="H1150" s="65"/>
      <c r="I1150" s="65"/>
      <c r="J1150" s="65"/>
      <c r="K1150" s="65"/>
      <c r="L1150" s="65"/>
      <c r="M1150" s="65"/>
      <c r="N1150" s="65"/>
      <c r="O1150" s="65"/>
      <c r="P1150" s="65"/>
    </row>
    <row r="1151" spans="3:16" x14ac:dyDescent="0.25">
      <c r="C1151" s="7"/>
      <c r="D1151" s="7"/>
      <c r="E1151" s="65"/>
      <c r="F1151" s="65"/>
      <c r="G1151" s="65"/>
      <c r="H1151" s="65"/>
      <c r="I1151" s="65"/>
      <c r="J1151" s="65"/>
      <c r="K1151" s="65"/>
      <c r="L1151" s="65"/>
      <c r="M1151" s="65"/>
      <c r="N1151" s="65"/>
      <c r="O1151" s="65"/>
      <c r="P1151" s="65"/>
    </row>
    <row r="1152" spans="3:16" x14ac:dyDescent="0.25">
      <c r="C1152" s="7"/>
      <c r="D1152" s="7"/>
      <c r="E1152" s="65"/>
      <c r="F1152" s="65"/>
      <c r="G1152" s="65"/>
      <c r="H1152" s="65"/>
      <c r="I1152" s="65"/>
      <c r="J1152" s="65"/>
      <c r="K1152" s="65"/>
      <c r="L1152" s="65"/>
      <c r="M1152" s="65"/>
      <c r="N1152" s="65"/>
      <c r="O1152" s="65"/>
      <c r="P1152" s="65"/>
    </row>
    <row r="1153" spans="3:16" x14ac:dyDescent="0.25">
      <c r="C1153" s="7"/>
      <c r="D1153" s="7"/>
      <c r="E1153" s="65"/>
      <c r="F1153" s="65"/>
      <c r="G1153" s="65"/>
      <c r="H1153" s="65"/>
      <c r="I1153" s="65"/>
      <c r="J1153" s="65"/>
      <c r="K1153" s="65"/>
      <c r="L1153" s="65"/>
      <c r="M1153" s="65"/>
      <c r="N1153" s="65"/>
      <c r="O1153" s="65"/>
      <c r="P1153" s="65"/>
    </row>
    <row r="1154" spans="3:16" x14ac:dyDescent="0.25">
      <c r="C1154" s="7"/>
      <c r="D1154" s="7"/>
      <c r="E1154" s="65"/>
      <c r="F1154" s="65"/>
      <c r="G1154" s="65"/>
      <c r="H1154" s="65"/>
      <c r="I1154" s="65"/>
      <c r="J1154" s="65"/>
      <c r="K1154" s="65"/>
      <c r="L1154" s="65"/>
      <c r="M1154" s="65"/>
      <c r="N1154" s="65"/>
      <c r="O1154" s="65"/>
      <c r="P1154" s="65"/>
    </row>
    <row r="1155" spans="3:16" x14ac:dyDescent="0.25">
      <c r="C1155" s="7"/>
      <c r="D1155" s="7"/>
      <c r="E1155" s="65"/>
      <c r="F1155" s="65"/>
      <c r="G1155" s="65"/>
      <c r="H1155" s="65"/>
      <c r="I1155" s="65"/>
      <c r="J1155" s="65"/>
      <c r="K1155" s="65"/>
      <c r="L1155" s="65"/>
      <c r="M1155" s="65"/>
      <c r="N1155" s="65"/>
      <c r="O1155" s="65"/>
      <c r="P1155" s="65"/>
    </row>
    <row r="1156" spans="3:16" x14ac:dyDescent="0.25">
      <c r="C1156" s="7"/>
      <c r="D1156" s="7"/>
      <c r="E1156" s="65"/>
      <c r="F1156" s="65"/>
      <c r="G1156" s="65"/>
      <c r="H1156" s="65"/>
      <c r="I1156" s="65"/>
      <c r="J1156" s="65"/>
      <c r="K1156" s="65"/>
      <c r="L1156" s="65"/>
      <c r="M1156" s="65"/>
      <c r="N1156" s="65"/>
      <c r="O1156" s="65"/>
      <c r="P1156" s="65"/>
    </row>
    <row r="1157" spans="3:16" x14ac:dyDescent="0.25">
      <c r="C1157" s="7"/>
      <c r="D1157" s="7"/>
      <c r="E1157" s="65"/>
      <c r="F1157" s="65"/>
      <c r="G1157" s="65"/>
      <c r="H1157" s="65"/>
      <c r="I1157" s="65"/>
      <c r="J1157" s="65"/>
      <c r="K1157" s="65"/>
      <c r="L1157" s="65"/>
      <c r="M1157" s="65"/>
      <c r="N1157" s="65"/>
      <c r="O1157" s="65"/>
      <c r="P1157" s="65"/>
    </row>
    <row r="1158" spans="3:16" x14ac:dyDescent="0.25">
      <c r="C1158" s="7"/>
      <c r="D1158" s="7"/>
      <c r="E1158" s="65"/>
      <c r="F1158" s="65"/>
      <c r="G1158" s="65"/>
      <c r="H1158" s="65"/>
      <c r="I1158" s="65"/>
      <c r="J1158" s="65"/>
      <c r="K1158" s="65"/>
      <c r="L1158" s="65"/>
      <c r="M1158" s="65"/>
      <c r="N1158" s="65"/>
      <c r="O1158" s="65"/>
      <c r="P1158" s="65"/>
    </row>
    <row r="1159" spans="3:16" x14ac:dyDescent="0.25">
      <c r="C1159" s="7"/>
      <c r="D1159" s="7"/>
      <c r="E1159" s="65"/>
      <c r="F1159" s="65"/>
      <c r="G1159" s="65"/>
      <c r="H1159" s="65"/>
      <c r="I1159" s="65"/>
      <c r="J1159" s="65"/>
      <c r="K1159" s="65"/>
      <c r="L1159" s="65"/>
      <c r="M1159" s="65"/>
      <c r="N1159" s="65"/>
      <c r="O1159" s="65"/>
      <c r="P1159" s="65"/>
    </row>
    <row r="1160" spans="3:16" x14ac:dyDescent="0.25">
      <c r="C1160" s="7"/>
      <c r="D1160" s="7"/>
      <c r="E1160" s="65"/>
      <c r="F1160" s="65"/>
      <c r="G1160" s="65"/>
      <c r="H1160" s="65"/>
      <c r="I1160" s="65"/>
      <c r="J1160" s="65"/>
      <c r="K1160" s="65"/>
      <c r="L1160" s="65"/>
      <c r="M1160" s="65"/>
      <c r="N1160" s="65"/>
      <c r="O1160" s="65"/>
      <c r="P1160" s="65"/>
    </row>
    <row r="1161" spans="3:16" x14ac:dyDescent="0.25">
      <c r="C1161" s="7"/>
      <c r="D1161" s="7"/>
      <c r="E1161" s="65"/>
      <c r="F1161" s="65"/>
      <c r="G1161" s="65"/>
      <c r="H1161" s="65"/>
      <c r="I1161" s="65"/>
      <c r="J1161" s="65"/>
      <c r="K1161" s="65"/>
      <c r="L1161" s="65"/>
      <c r="M1161" s="65"/>
      <c r="N1161" s="65"/>
      <c r="O1161" s="65"/>
      <c r="P1161" s="65"/>
    </row>
    <row r="1162" spans="3:16" x14ac:dyDescent="0.25">
      <c r="C1162" s="7"/>
      <c r="D1162" s="7"/>
      <c r="E1162" s="65"/>
      <c r="F1162" s="65"/>
      <c r="G1162" s="65"/>
      <c r="H1162" s="65"/>
      <c r="I1162" s="65"/>
      <c r="J1162" s="65"/>
      <c r="K1162" s="65"/>
      <c r="L1162" s="65"/>
      <c r="M1162" s="65"/>
      <c r="N1162" s="65"/>
      <c r="O1162" s="65"/>
      <c r="P1162" s="65"/>
    </row>
    <row r="1163" spans="3:16" x14ac:dyDescent="0.25">
      <c r="C1163" s="7"/>
      <c r="D1163" s="7"/>
      <c r="E1163" s="65"/>
      <c r="F1163" s="65"/>
      <c r="G1163" s="65"/>
      <c r="H1163" s="65"/>
      <c r="I1163" s="65"/>
      <c r="J1163" s="65"/>
      <c r="K1163" s="65"/>
      <c r="L1163" s="65"/>
      <c r="M1163" s="65"/>
      <c r="N1163" s="65"/>
      <c r="O1163" s="65"/>
      <c r="P1163" s="65"/>
    </row>
    <row r="1164" spans="3:16" x14ac:dyDescent="0.25">
      <c r="C1164" s="7"/>
      <c r="D1164" s="7"/>
      <c r="E1164" s="65"/>
      <c r="F1164" s="65"/>
      <c r="G1164" s="65"/>
      <c r="H1164" s="65"/>
      <c r="I1164" s="65"/>
      <c r="J1164" s="65"/>
      <c r="K1164" s="65"/>
      <c r="L1164" s="65"/>
      <c r="M1164" s="65"/>
      <c r="N1164" s="65"/>
      <c r="O1164" s="65"/>
      <c r="P1164" s="65"/>
    </row>
    <row r="1165" spans="3:16" x14ac:dyDescent="0.25">
      <c r="C1165" s="7"/>
      <c r="D1165" s="7"/>
      <c r="E1165" s="65"/>
      <c r="F1165" s="65"/>
      <c r="G1165" s="65"/>
      <c r="H1165" s="65"/>
      <c r="I1165" s="65"/>
      <c r="J1165" s="65"/>
      <c r="K1165" s="65"/>
      <c r="L1165" s="65"/>
      <c r="M1165" s="65"/>
      <c r="N1165" s="65"/>
      <c r="O1165" s="65"/>
      <c r="P1165" s="65"/>
    </row>
    <row r="1166" spans="3:16" x14ac:dyDescent="0.25">
      <c r="C1166" s="7"/>
      <c r="D1166" s="7"/>
      <c r="E1166" s="65"/>
      <c r="F1166" s="65"/>
      <c r="G1166" s="65"/>
      <c r="H1166" s="65"/>
      <c r="I1166" s="65"/>
      <c r="J1166" s="65"/>
      <c r="K1166" s="65"/>
      <c r="L1166" s="65"/>
      <c r="M1166" s="65"/>
      <c r="N1166" s="65"/>
      <c r="O1166" s="65"/>
      <c r="P1166" s="65"/>
    </row>
    <row r="1167" spans="3:16" x14ac:dyDescent="0.25">
      <c r="C1167" s="7"/>
      <c r="D1167" s="7"/>
      <c r="E1167" s="65"/>
      <c r="F1167" s="65"/>
      <c r="G1167" s="65"/>
      <c r="H1167" s="65"/>
      <c r="I1167" s="65"/>
      <c r="J1167" s="65"/>
      <c r="K1167" s="65"/>
      <c r="L1167" s="65"/>
      <c r="M1167" s="65"/>
      <c r="N1167" s="65"/>
      <c r="O1167" s="65"/>
      <c r="P1167" s="65"/>
    </row>
    <row r="1168" spans="3:16" x14ac:dyDescent="0.25">
      <c r="C1168" s="7"/>
      <c r="D1168" s="7"/>
      <c r="E1168" s="65"/>
      <c r="F1168" s="65"/>
      <c r="G1168" s="65"/>
      <c r="H1168" s="65"/>
      <c r="I1168" s="65"/>
      <c r="J1168" s="65"/>
      <c r="K1168" s="65"/>
      <c r="L1168" s="65"/>
      <c r="M1168" s="65"/>
      <c r="N1168" s="65"/>
      <c r="O1168" s="65"/>
      <c r="P1168" s="65"/>
    </row>
    <row r="1169" spans="3:16" x14ac:dyDescent="0.25">
      <c r="C1169" s="7"/>
      <c r="D1169" s="7"/>
      <c r="E1169" s="65"/>
      <c r="F1169" s="65"/>
      <c r="G1169" s="65"/>
      <c r="H1169" s="65"/>
      <c r="I1169" s="65"/>
      <c r="J1169" s="65"/>
      <c r="K1169" s="65"/>
      <c r="L1169" s="65"/>
      <c r="M1169" s="65"/>
      <c r="N1169" s="65"/>
      <c r="O1169" s="65"/>
      <c r="P1169" s="65"/>
    </row>
    <row r="1170" spans="3:16" x14ac:dyDescent="0.25">
      <c r="C1170" s="7"/>
      <c r="D1170" s="7"/>
      <c r="E1170" s="65"/>
      <c r="F1170" s="65"/>
      <c r="G1170" s="65"/>
      <c r="H1170" s="65"/>
      <c r="I1170" s="65"/>
      <c r="J1170" s="65"/>
      <c r="K1170" s="65"/>
      <c r="L1170" s="65"/>
      <c r="M1170" s="65"/>
      <c r="N1170" s="65"/>
      <c r="O1170" s="65"/>
      <c r="P1170" s="65"/>
    </row>
    <row r="1171" spans="3:16" x14ac:dyDescent="0.25">
      <c r="C1171" s="7"/>
      <c r="D1171" s="7"/>
      <c r="E1171" s="65"/>
      <c r="F1171" s="65"/>
      <c r="G1171" s="65"/>
      <c r="H1171" s="65"/>
      <c r="I1171" s="65"/>
      <c r="J1171" s="65"/>
      <c r="K1171" s="65"/>
      <c r="L1171" s="65"/>
      <c r="M1171" s="65"/>
      <c r="N1171" s="65"/>
      <c r="O1171" s="65"/>
      <c r="P1171" s="65"/>
    </row>
    <row r="1172" spans="3:16" x14ac:dyDescent="0.25">
      <c r="C1172" s="7"/>
      <c r="D1172" s="7"/>
      <c r="E1172" s="65"/>
      <c r="F1172" s="65"/>
      <c r="G1172" s="65"/>
      <c r="H1172" s="65"/>
      <c r="I1172" s="65"/>
      <c r="J1172" s="65"/>
      <c r="K1172" s="65"/>
      <c r="L1172" s="65"/>
      <c r="M1172" s="65"/>
      <c r="N1172" s="65"/>
      <c r="O1172" s="65"/>
      <c r="P1172" s="65"/>
    </row>
    <row r="1173" spans="3:16" x14ac:dyDescent="0.25">
      <c r="C1173" s="7"/>
      <c r="D1173" s="7"/>
      <c r="E1173" s="65"/>
      <c r="F1173" s="65"/>
      <c r="G1173" s="65"/>
      <c r="H1173" s="65"/>
      <c r="I1173" s="65"/>
      <c r="J1173" s="65"/>
      <c r="K1173" s="65"/>
      <c r="L1173" s="65"/>
      <c r="M1173" s="65"/>
      <c r="N1173" s="65"/>
      <c r="O1173" s="65"/>
      <c r="P1173" s="65"/>
    </row>
    <row r="1174" spans="3:16" x14ac:dyDescent="0.25">
      <c r="C1174" s="7"/>
      <c r="D1174" s="7"/>
      <c r="E1174" s="65"/>
      <c r="F1174" s="65"/>
      <c r="G1174" s="65"/>
      <c r="H1174" s="65"/>
      <c r="I1174" s="65"/>
      <c r="J1174" s="65"/>
      <c r="K1174" s="65"/>
      <c r="L1174" s="65"/>
      <c r="M1174" s="65"/>
      <c r="N1174" s="65"/>
      <c r="O1174" s="65"/>
      <c r="P1174" s="65"/>
    </row>
    <row r="1175" spans="3:16" x14ac:dyDescent="0.25">
      <c r="C1175" s="7"/>
      <c r="D1175" s="7"/>
      <c r="E1175" s="65"/>
      <c r="F1175" s="65"/>
      <c r="G1175" s="65"/>
      <c r="H1175" s="65"/>
      <c r="I1175" s="65"/>
      <c r="J1175" s="65"/>
      <c r="K1175" s="65"/>
      <c r="L1175" s="65"/>
      <c r="M1175" s="65"/>
      <c r="N1175" s="65"/>
      <c r="O1175" s="65"/>
      <c r="P1175" s="65"/>
    </row>
    <row r="1176" spans="3:16" x14ac:dyDescent="0.25">
      <c r="C1176" s="7"/>
      <c r="D1176" s="7"/>
      <c r="E1176" s="65"/>
      <c r="F1176" s="65"/>
      <c r="G1176" s="65"/>
      <c r="H1176" s="65"/>
      <c r="I1176" s="65"/>
      <c r="J1176" s="65"/>
      <c r="K1176" s="65"/>
      <c r="L1176" s="65"/>
      <c r="M1176" s="65"/>
      <c r="N1176" s="65"/>
      <c r="O1176" s="65"/>
      <c r="P1176" s="65"/>
    </row>
    <row r="1177" spans="3:16" x14ac:dyDescent="0.25">
      <c r="C1177" s="7"/>
      <c r="D1177" s="7"/>
      <c r="E1177" s="65"/>
      <c r="F1177" s="65"/>
      <c r="G1177" s="65"/>
      <c r="H1177" s="65"/>
      <c r="I1177" s="65"/>
      <c r="J1177" s="65"/>
      <c r="K1177" s="65"/>
      <c r="L1177" s="65"/>
      <c r="M1177" s="65"/>
      <c r="N1177" s="65"/>
      <c r="O1177" s="65"/>
      <c r="P1177" s="65"/>
    </row>
    <row r="1178" spans="3:16" x14ac:dyDescent="0.25">
      <c r="C1178" s="7"/>
      <c r="D1178" s="7"/>
      <c r="E1178" s="65"/>
      <c r="F1178" s="65"/>
      <c r="G1178" s="65"/>
      <c r="H1178" s="65"/>
      <c r="I1178" s="65"/>
      <c r="J1178" s="65"/>
      <c r="K1178" s="65"/>
      <c r="L1178" s="65"/>
      <c r="M1178" s="65"/>
      <c r="N1178" s="65"/>
      <c r="O1178" s="65"/>
      <c r="P1178" s="65"/>
    </row>
    <row r="1179" spans="3:16" x14ac:dyDescent="0.25">
      <c r="C1179" s="7"/>
      <c r="D1179" s="7"/>
      <c r="E1179" s="65"/>
      <c r="F1179" s="65"/>
      <c r="G1179" s="65"/>
      <c r="H1179" s="65"/>
      <c r="I1179" s="65"/>
      <c r="J1179" s="65"/>
      <c r="K1179" s="65"/>
      <c r="L1179" s="65"/>
      <c r="M1179" s="65"/>
      <c r="N1179" s="65"/>
      <c r="O1179" s="65"/>
      <c r="P1179" s="65"/>
    </row>
    <row r="1180" spans="3:16" x14ac:dyDescent="0.25">
      <c r="C1180" s="7"/>
      <c r="D1180" s="7"/>
      <c r="E1180" s="65"/>
      <c r="F1180" s="65"/>
      <c r="G1180" s="65"/>
      <c r="H1180" s="65"/>
      <c r="I1180" s="65"/>
      <c r="J1180" s="65"/>
      <c r="K1180" s="65"/>
      <c r="L1180" s="65"/>
      <c r="M1180" s="65"/>
      <c r="N1180" s="65"/>
      <c r="O1180" s="65"/>
      <c r="P1180" s="65"/>
    </row>
    <row r="1181" spans="3:16" x14ac:dyDescent="0.25">
      <c r="C1181" s="7"/>
      <c r="D1181" s="7"/>
      <c r="E1181" s="65"/>
      <c r="F1181" s="65"/>
      <c r="G1181" s="65"/>
      <c r="H1181" s="65"/>
      <c r="I1181" s="65"/>
      <c r="J1181" s="65"/>
      <c r="K1181" s="65"/>
      <c r="L1181" s="65"/>
      <c r="M1181" s="65"/>
      <c r="N1181" s="65"/>
      <c r="O1181" s="65"/>
      <c r="P1181" s="65"/>
    </row>
    <row r="1182" spans="3:16" x14ac:dyDescent="0.25">
      <c r="C1182" s="7"/>
      <c r="D1182" s="7"/>
      <c r="E1182" s="65"/>
      <c r="F1182" s="65"/>
      <c r="G1182" s="65"/>
      <c r="H1182" s="65"/>
      <c r="I1182" s="65"/>
      <c r="J1182" s="65"/>
      <c r="K1182" s="65"/>
      <c r="L1182" s="65"/>
      <c r="M1182" s="65"/>
      <c r="N1182" s="65"/>
      <c r="O1182" s="65"/>
      <c r="P1182" s="65"/>
    </row>
    <row r="1183" spans="3:16" x14ac:dyDescent="0.25">
      <c r="C1183" s="7"/>
      <c r="D1183" s="7"/>
      <c r="E1183" s="65"/>
      <c r="F1183" s="65"/>
      <c r="G1183" s="65"/>
      <c r="H1183" s="65"/>
      <c r="I1183" s="65"/>
      <c r="J1183" s="65"/>
      <c r="K1183" s="65"/>
      <c r="L1183" s="65"/>
      <c r="M1183" s="65"/>
      <c r="N1183" s="65"/>
      <c r="O1183" s="65"/>
      <c r="P1183" s="65"/>
    </row>
    <row r="1184" spans="3:16" x14ac:dyDescent="0.25">
      <c r="C1184" s="7"/>
      <c r="D1184" s="7"/>
      <c r="E1184" s="65"/>
      <c r="F1184" s="65"/>
      <c r="G1184" s="65"/>
      <c r="H1184" s="65"/>
      <c r="I1184" s="65"/>
      <c r="J1184" s="65"/>
      <c r="K1184" s="65"/>
      <c r="L1184" s="65"/>
      <c r="M1184" s="65"/>
      <c r="N1184" s="65"/>
      <c r="O1184" s="65"/>
      <c r="P1184" s="65"/>
    </row>
    <row r="1185" spans="3:16" x14ac:dyDescent="0.25">
      <c r="C1185" s="7"/>
      <c r="D1185" s="7"/>
      <c r="E1185" s="65"/>
      <c r="F1185" s="65"/>
      <c r="G1185" s="65"/>
      <c r="H1185" s="65"/>
      <c r="I1185" s="65"/>
      <c r="J1185" s="65"/>
      <c r="K1185" s="65"/>
      <c r="L1185" s="65"/>
      <c r="M1185" s="65"/>
      <c r="N1185" s="65"/>
      <c r="O1185" s="65"/>
      <c r="P1185" s="65"/>
    </row>
    <row r="1186" spans="3:16" x14ac:dyDescent="0.25">
      <c r="C1186" s="7"/>
      <c r="D1186" s="7"/>
      <c r="E1186" s="65"/>
      <c r="F1186" s="65"/>
      <c r="G1186" s="65"/>
      <c r="H1186" s="65"/>
      <c r="I1186" s="65"/>
      <c r="J1186" s="65"/>
      <c r="K1186" s="65"/>
      <c r="L1186" s="65"/>
      <c r="M1186" s="65"/>
      <c r="N1186" s="65"/>
      <c r="O1186" s="65"/>
      <c r="P1186" s="65"/>
    </row>
    <row r="1187" spans="3:16" x14ac:dyDescent="0.25">
      <c r="C1187" s="7"/>
      <c r="D1187" s="7"/>
      <c r="E1187" s="65"/>
      <c r="F1187" s="65"/>
      <c r="G1187" s="65"/>
      <c r="H1187" s="65"/>
      <c r="I1187" s="65"/>
      <c r="J1187" s="65"/>
      <c r="K1187" s="65"/>
      <c r="L1187" s="65"/>
      <c r="M1187" s="65"/>
      <c r="N1187" s="65"/>
      <c r="O1187" s="65"/>
      <c r="P1187" s="65"/>
    </row>
    <row r="1188" spans="3:16" x14ac:dyDescent="0.25">
      <c r="C1188" s="7"/>
      <c r="D1188" s="7"/>
      <c r="E1188" s="65"/>
      <c r="F1188" s="65"/>
      <c r="G1188" s="65"/>
      <c r="H1188" s="65"/>
      <c r="I1188" s="65"/>
      <c r="J1188" s="65"/>
      <c r="K1188" s="65"/>
      <c r="L1188" s="65"/>
      <c r="M1188" s="65"/>
      <c r="N1188" s="65"/>
      <c r="O1188" s="65"/>
      <c r="P1188" s="65"/>
    </row>
    <row r="1189" spans="3:16" x14ac:dyDescent="0.25">
      <c r="C1189" s="7"/>
      <c r="D1189" s="7"/>
      <c r="E1189" s="65"/>
      <c r="F1189" s="65"/>
      <c r="G1189" s="65"/>
      <c r="H1189" s="65"/>
      <c r="I1189" s="65"/>
      <c r="J1189" s="65"/>
      <c r="K1189" s="65"/>
      <c r="L1189" s="65"/>
      <c r="M1189" s="65"/>
      <c r="N1189" s="65"/>
      <c r="O1189" s="65"/>
      <c r="P1189" s="65"/>
    </row>
    <row r="1190" spans="3:16" x14ac:dyDescent="0.25">
      <c r="C1190" s="7"/>
      <c r="D1190" s="7"/>
      <c r="E1190" s="65"/>
      <c r="F1190" s="65"/>
      <c r="G1190" s="65"/>
      <c r="H1190" s="65"/>
      <c r="I1190" s="65"/>
      <c r="J1190" s="65"/>
      <c r="K1190" s="65"/>
      <c r="L1190" s="65"/>
      <c r="M1190" s="65"/>
      <c r="N1190" s="65"/>
      <c r="O1190" s="65"/>
      <c r="P1190" s="65"/>
    </row>
    <row r="1191" spans="3:16" x14ac:dyDescent="0.25">
      <c r="C1191" s="7"/>
      <c r="D1191" s="7"/>
      <c r="E1191" s="65"/>
      <c r="F1191" s="65"/>
      <c r="G1191" s="65"/>
      <c r="H1191" s="65"/>
      <c r="I1191" s="65"/>
      <c r="J1191" s="65"/>
      <c r="K1191" s="65"/>
      <c r="L1191" s="65"/>
      <c r="M1191" s="65"/>
      <c r="N1191" s="65"/>
      <c r="O1191" s="65"/>
      <c r="P1191" s="65"/>
    </row>
    <row r="1192" spans="3:16" x14ac:dyDescent="0.25">
      <c r="C1192" s="7"/>
      <c r="D1192" s="7"/>
      <c r="E1192" s="65"/>
      <c r="F1192" s="65"/>
      <c r="G1192" s="65"/>
      <c r="H1192" s="65"/>
      <c r="I1192" s="65"/>
      <c r="J1192" s="65"/>
      <c r="K1192" s="65"/>
      <c r="L1192" s="65"/>
      <c r="M1192" s="65"/>
      <c r="N1192" s="65"/>
      <c r="O1192" s="65"/>
      <c r="P1192" s="65"/>
    </row>
    <row r="1193" spans="3:16" x14ac:dyDescent="0.25">
      <c r="C1193" s="7"/>
      <c r="D1193" s="7"/>
      <c r="E1193" s="65"/>
      <c r="F1193" s="65"/>
      <c r="G1193" s="65"/>
      <c r="H1193" s="65"/>
      <c r="I1193" s="65"/>
      <c r="J1193" s="65"/>
      <c r="K1193" s="65"/>
      <c r="L1193" s="65"/>
      <c r="M1193" s="65"/>
      <c r="N1193" s="65"/>
      <c r="O1193" s="65"/>
      <c r="P1193" s="65"/>
    </row>
    <row r="1194" spans="3:16" x14ac:dyDescent="0.25">
      <c r="C1194" s="7"/>
      <c r="D1194" s="7"/>
      <c r="E1194" s="65"/>
      <c r="F1194" s="65"/>
      <c r="G1194" s="65"/>
      <c r="H1194" s="65"/>
      <c r="I1194" s="65"/>
      <c r="J1194" s="65"/>
      <c r="K1194" s="65"/>
      <c r="L1194" s="65"/>
      <c r="M1194" s="65"/>
      <c r="N1194" s="65"/>
      <c r="O1194" s="65"/>
      <c r="P1194" s="65"/>
    </row>
    <row r="1195" spans="3:16" x14ac:dyDescent="0.25">
      <c r="C1195" s="7"/>
      <c r="D1195" s="7"/>
      <c r="E1195" s="65"/>
      <c r="F1195" s="65"/>
      <c r="G1195" s="65"/>
      <c r="H1195" s="65"/>
      <c r="I1195" s="65"/>
      <c r="J1195" s="65"/>
      <c r="K1195" s="65"/>
      <c r="L1195" s="65"/>
      <c r="M1195" s="65"/>
      <c r="N1195" s="65"/>
      <c r="O1195" s="65"/>
      <c r="P1195" s="65"/>
    </row>
    <row r="1196" spans="3:16" x14ac:dyDescent="0.25">
      <c r="C1196" s="7"/>
      <c r="D1196" s="7"/>
      <c r="E1196" s="65"/>
      <c r="F1196" s="65"/>
      <c r="G1196" s="65"/>
      <c r="H1196" s="65"/>
      <c r="I1196" s="65"/>
      <c r="J1196" s="65"/>
      <c r="K1196" s="65"/>
      <c r="L1196" s="65"/>
      <c r="M1196" s="65"/>
      <c r="N1196" s="65"/>
      <c r="O1196" s="65"/>
      <c r="P1196" s="65"/>
    </row>
    <row r="1197" spans="3:16" x14ac:dyDescent="0.25">
      <c r="C1197" s="7"/>
      <c r="D1197" s="7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  <c r="O1197" s="65"/>
      <c r="P1197" s="65"/>
    </row>
    <row r="1198" spans="3:16" x14ac:dyDescent="0.25">
      <c r="C1198" s="7"/>
      <c r="D1198" s="7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  <c r="O1198" s="65"/>
      <c r="P1198" s="65"/>
    </row>
    <row r="1199" spans="3:16" x14ac:dyDescent="0.25">
      <c r="C1199" s="7"/>
      <c r="D1199" s="7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  <c r="O1199" s="65"/>
      <c r="P1199" s="65"/>
    </row>
    <row r="1200" spans="3:16" x14ac:dyDescent="0.25">
      <c r="C1200" s="7"/>
      <c r="D1200" s="7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  <c r="O1200" s="65"/>
      <c r="P1200" s="65"/>
    </row>
    <row r="1201" spans="3:16" x14ac:dyDescent="0.25">
      <c r="C1201" s="7"/>
      <c r="D1201" s="7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  <c r="O1201" s="65"/>
      <c r="P1201" s="65"/>
    </row>
    <row r="1202" spans="3:16" x14ac:dyDescent="0.25">
      <c r="C1202" s="7"/>
      <c r="D1202" s="7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  <c r="O1202" s="65"/>
      <c r="P1202" s="65"/>
    </row>
    <row r="1203" spans="3:16" x14ac:dyDescent="0.25">
      <c r="C1203" s="7"/>
      <c r="D1203" s="7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  <c r="P1203" s="65"/>
    </row>
    <row r="1204" spans="3:16" x14ac:dyDescent="0.25">
      <c r="C1204" s="7"/>
      <c r="D1204" s="7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  <c r="O1204" s="65"/>
      <c r="P1204" s="65"/>
    </row>
    <row r="1205" spans="3:16" x14ac:dyDescent="0.25">
      <c r="C1205" s="7"/>
      <c r="D1205" s="7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  <c r="O1205" s="65"/>
      <c r="P1205" s="65"/>
    </row>
    <row r="1206" spans="3:16" x14ac:dyDescent="0.25">
      <c r="C1206" s="7"/>
      <c r="D1206" s="7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  <c r="O1206" s="65"/>
      <c r="P1206" s="65"/>
    </row>
    <row r="1207" spans="3:16" x14ac:dyDescent="0.25">
      <c r="C1207" s="7"/>
      <c r="D1207" s="7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  <c r="O1207" s="65"/>
      <c r="P1207" s="65"/>
    </row>
    <row r="1208" spans="3:16" x14ac:dyDescent="0.25">
      <c r="C1208" s="7"/>
      <c r="D1208" s="7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  <c r="O1208" s="65"/>
      <c r="P1208" s="65"/>
    </row>
    <row r="1209" spans="3:16" x14ac:dyDescent="0.25">
      <c r="C1209" s="7"/>
      <c r="D1209" s="7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  <c r="O1209" s="65"/>
      <c r="P1209" s="65"/>
    </row>
    <row r="1210" spans="3:16" x14ac:dyDescent="0.25">
      <c r="C1210" s="7"/>
      <c r="D1210" s="7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  <c r="O1210" s="65"/>
      <c r="P1210" s="65"/>
    </row>
    <row r="1211" spans="3:16" x14ac:dyDescent="0.25">
      <c r="C1211" s="7"/>
      <c r="D1211" s="7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  <c r="O1211" s="65"/>
      <c r="P1211" s="65"/>
    </row>
    <row r="1212" spans="3:16" x14ac:dyDescent="0.25">
      <c r="C1212" s="7"/>
      <c r="D1212" s="7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  <c r="O1212" s="65"/>
      <c r="P1212" s="65"/>
    </row>
    <row r="1213" spans="3:16" x14ac:dyDescent="0.25">
      <c r="C1213" s="7"/>
      <c r="D1213" s="7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  <c r="O1213" s="65"/>
      <c r="P1213" s="65"/>
    </row>
    <row r="1214" spans="3:16" x14ac:dyDescent="0.25">
      <c r="C1214" s="7"/>
      <c r="D1214" s="7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65"/>
    </row>
    <row r="1215" spans="3:16" x14ac:dyDescent="0.25">
      <c r="C1215" s="7"/>
      <c r="D1215" s="7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  <c r="O1215" s="65"/>
      <c r="P1215" s="65"/>
    </row>
    <row r="1216" spans="3:16" x14ac:dyDescent="0.25">
      <c r="C1216" s="7"/>
      <c r="D1216" s="7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  <c r="O1216" s="65"/>
      <c r="P1216" s="65"/>
    </row>
    <row r="1217" spans="3:16" x14ac:dyDescent="0.25">
      <c r="C1217" s="7"/>
      <c r="D1217" s="7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  <c r="O1217" s="65"/>
      <c r="P1217" s="65"/>
    </row>
    <row r="1218" spans="3:16" x14ac:dyDescent="0.25">
      <c r="C1218" s="7"/>
      <c r="D1218" s="7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  <c r="O1218" s="65"/>
      <c r="P1218" s="65"/>
    </row>
    <row r="1219" spans="3:16" x14ac:dyDescent="0.25">
      <c r="C1219" s="7"/>
      <c r="D1219" s="7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  <c r="O1219" s="65"/>
      <c r="P1219" s="65"/>
    </row>
    <row r="1220" spans="3:16" x14ac:dyDescent="0.25">
      <c r="C1220" s="7"/>
      <c r="D1220" s="7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  <c r="O1220" s="65"/>
      <c r="P1220" s="65"/>
    </row>
    <row r="1221" spans="3:16" x14ac:dyDescent="0.25">
      <c r="C1221" s="7"/>
      <c r="D1221" s="7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  <c r="O1221" s="65"/>
      <c r="P1221" s="65"/>
    </row>
    <row r="1222" spans="3:16" x14ac:dyDescent="0.25">
      <c r="C1222" s="7"/>
      <c r="D1222" s="7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  <c r="O1222" s="65"/>
      <c r="P1222" s="65"/>
    </row>
    <row r="1223" spans="3:16" x14ac:dyDescent="0.25">
      <c r="C1223" s="7"/>
      <c r="D1223" s="7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  <c r="O1223" s="65"/>
      <c r="P1223" s="65"/>
    </row>
    <row r="1224" spans="3:16" x14ac:dyDescent="0.25">
      <c r="C1224" s="7"/>
      <c r="D1224" s="7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  <c r="O1224" s="65"/>
      <c r="P1224" s="65"/>
    </row>
    <row r="1225" spans="3:16" x14ac:dyDescent="0.25">
      <c r="C1225" s="7"/>
      <c r="D1225" s="7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  <c r="O1225" s="65"/>
      <c r="P1225" s="65"/>
    </row>
    <row r="1226" spans="3:16" x14ac:dyDescent="0.25">
      <c r="C1226" s="7"/>
      <c r="D1226" s="7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  <c r="O1226" s="65"/>
      <c r="P1226" s="65"/>
    </row>
    <row r="1227" spans="3:16" x14ac:dyDescent="0.25">
      <c r="C1227" s="7"/>
      <c r="D1227" s="7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  <c r="O1227" s="65"/>
      <c r="P1227" s="65"/>
    </row>
    <row r="1228" spans="3:16" x14ac:dyDescent="0.25">
      <c r="C1228" s="7"/>
      <c r="D1228" s="7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  <c r="O1228" s="65"/>
      <c r="P1228" s="65"/>
    </row>
    <row r="1229" spans="3:16" x14ac:dyDescent="0.25">
      <c r="C1229" s="7"/>
      <c r="D1229" s="7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  <c r="O1229" s="65"/>
      <c r="P1229" s="65"/>
    </row>
    <row r="1230" spans="3:16" x14ac:dyDescent="0.25">
      <c r="C1230" s="7"/>
      <c r="D1230" s="7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  <c r="O1230" s="65"/>
      <c r="P1230" s="65"/>
    </row>
    <row r="1231" spans="3:16" x14ac:dyDescent="0.25">
      <c r="C1231" s="7"/>
      <c r="D1231" s="7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  <c r="O1231" s="65"/>
      <c r="P1231" s="65"/>
    </row>
    <row r="1232" spans="3:16" x14ac:dyDescent="0.25">
      <c r="C1232" s="7"/>
      <c r="D1232" s="7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  <c r="O1232" s="65"/>
      <c r="P1232" s="65"/>
    </row>
    <row r="1233" spans="3:16" x14ac:dyDescent="0.25">
      <c r="C1233" s="7"/>
      <c r="D1233" s="7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  <c r="O1233" s="65"/>
      <c r="P1233" s="65"/>
    </row>
    <row r="1234" spans="3:16" x14ac:dyDescent="0.25">
      <c r="C1234" s="7"/>
      <c r="D1234" s="7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  <c r="O1234" s="65"/>
      <c r="P1234" s="65"/>
    </row>
    <row r="1235" spans="3:16" x14ac:dyDescent="0.25">
      <c r="C1235" s="7"/>
      <c r="D1235" s="7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  <c r="O1235" s="65"/>
      <c r="P1235" s="65"/>
    </row>
    <row r="1236" spans="3:16" x14ac:dyDescent="0.25">
      <c r="C1236" s="7"/>
      <c r="D1236" s="7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  <c r="O1236" s="65"/>
      <c r="P1236" s="65"/>
    </row>
    <row r="1237" spans="3:16" x14ac:dyDescent="0.25">
      <c r="C1237" s="7"/>
      <c r="D1237" s="7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  <c r="O1237" s="65"/>
      <c r="P1237" s="65"/>
    </row>
    <row r="1238" spans="3:16" x14ac:dyDescent="0.25">
      <c r="C1238" s="7"/>
      <c r="D1238" s="7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  <c r="O1238" s="65"/>
      <c r="P1238" s="65"/>
    </row>
    <row r="1239" spans="3:16" x14ac:dyDescent="0.25">
      <c r="C1239" s="7"/>
      <c r="D1239" s="7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  <c r="O1239" s="65"/>
      <c r="P1239" s="65"/>
    </row>
    <row r="1240" spans="3:16" x14ac:dyDescent="0.25">
      <c r="C1240" s="7"/>
      <c r="D1240" s="7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  <c r="O1240" s="65"/>
      <c r="P1240" s="65"/>
    </row>
    <row r="1241" spans="3:16" x14ac:dyDescent="0.25">
      <c r="C1241" s="7"/>
      <c r="D1241" s="7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  <c r="O1241" s="65"/>
      <c r="P1241" s="65"/>
    </row>
    <row r="1242" spans="3:16" x14ac:dyDescent="0.25">
      <c r="C1242" s="7"/>
      <c r="D1242" s="7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  <c r="O1242" s="65"/>
      <c r="P1242" s="65"/>
    </row>
    <row r="1243" spans="3:16" x14ac:dyDescent="0.25">
      <c r="C1243" s="7"/>
      <c r="D1243" s="7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  <c r="O1243" s="65"/>
      <c r="P1243" s="65"/>
    </row>
    <row r="1244" spans="3:16" x14ac:dyDescent="0.25">
      <c r="C1244" s="7"/>
      <c r="D1244" s="7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  <c r="O1244" s="65"/>
      <c r="P1244" s="65"/>
    </row>
    <row r="1245" spans="3:16" x14ac:dyDescent="0.25">
      <c r="C1245" s="7"/>
      <c r="D1245" s="7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</row>
    <row r="1246" spans="3:16" x14ac:dyDescent="0.25">
      <c r="C1246" s="7"/>
      <c r="D1246" s="7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  <c r="O1246" s="65"/>
      <c r="P1246" s="65"/>
    </row>
    <row r="1247" spans="3:16" x14ac:dyDescent="0.25">
      <c r="C1247" s="7"/>
      <c r="D1247" s="7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65"/>
    </row>
    <row r="1248" spans="3:16" x14ac:dyDescent="0.25">
      <c r="C1248" s="7"/>
      <c r="D1248" s="7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  <c r="O1248" s="65"/>
      <c r="P1248" s="65"/>
    </row>
    <row r="1249" spans="3:16" x14ac:dyDescent="0.25">
      <c r="C1249" s="7"/>
      <c r="D1249" s="7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  <c r="O1249" s="65"/>
      <c r="P1249" s="65"/>
    </row>
    <row r="1250" spans="3:16" x14ac:dyDescent="0.25">
      <c r="C1250" s="7"/>
      <c r="D1250" s="7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  <c r="O1250" s="65"/>
      <c r="P1250" s="65"/>
    </row>
    <row r="1251" spans="3:16" x14ac:dyDescent="0.25">
      <c r="C1251" s="7"/>
      <c r="D1251" s="7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  <c r="O1251" s="65"/>
      <c r="P1251" s="65"/>
    </row>
    <row r="1252" spans="3:16" x14ac:dyDescent="0.25">
      <c r="C1252" s="7"/>
      <c r="D1252" s="7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  <c r="O1252" s="65"/>
      <c r="P1252" s="65"/>
    </row>
    <row r="1253" spans="3:16" x14ac:dyDescent="0.25">
      <c r="C1253" s="7"/>
      <c r="D1253" s="7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  <c r="O1253" s="65"/>
      <c r="P1253" s="65"/>
    </row>
    <row r="1254" spans="3:16" x14ac:dyDescent="0.25">
      <c r="C1254" s="7"/>
      <c r="D1254" s="7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  <c r="O1254" s="65"/>
      <c r="P1254" s="65"/>
    </row>
    <row r="1255" spans="3:16" x14ac:dyDescent="0.25">
      <c r="C1255" s="7"/>
      <c r="D1255" s="7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  <c r="O1255" s="65"/>
      <c r="P1255" s="65"/>
    </row>
    <row r="1256" spans="3:16" x14ac:dyDescent="0.25">
      <c r="C1256" s="7"/>
      <c r="D1256" s="7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  <c r="O1256" s="65"/>
      <c r="P1256" s="65"/>
    </row>
    <row r="1257" spans="3:16" x14ac:dyDescent="0.25">
      <c r="C1257" s="7"/>
      <c r="D1257" s="7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  <c r="O1257" s="65"/>
      <c r="P1257" s="65"/>
    </row>
    <row r="1258" spans="3:16" x14ac:dyDescent="0.25">
      <c r="C1258" s="7"/>
      <c r="D1258" s="7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/>
    </row>
    <row r="1259" spans="3:16" x14ac:dyDescent="0.25">
      <c r="C1259" s="7"/>
      <c r="D1259" s="7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</row>
    <row r="1260" spans="3:16" x14ac:dyDescent="0.25">
      <c r="C1260" s="7"/>
      <c r="D1260" s="7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  <c r="O1260" s="65"/>
      <c r="P1260" s="65"/>
    </row>
    <row r="1261" spans="3:16" x14ac:dyDescent="0.25">
      <c r="C1261" s="7"/>
      <c r="D1261" s="7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</row>
    <row r="1262" spans="3:16" x14ac:dyDescent="0.25">
      <c r="C1262" s="7"/>
      <c r="D1262" s="7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</row>
    <row r="1263" spans="3:16" x14ac:dyDescent="0.25">
      <c r="C1263" s="7"/>
      <c r="D1263" s="7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</row>
    <row r="1264" spans="3:16" x14ac:dyDescent="0.25">
      <c r="C1264" s="7"/>
      <c r="D1264" s="7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  <c r="O1264" s="65"/>
      <c r="P1264" s="65"/>
    </row>
    <row r="1265" spans="3:16" x14ac:dyDescent="0.25">
      <c r="C1265" s="7"/>
      <c r="D1265" s="7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  <c r="O1265" s="65"/>
      <c r="P1265" s="65"/>
    </row>
    <row r="1266" spans="3:16" x14ac:dyDescent="0.25">
      <c r="C1266" s="7"/>
      <c r="D1266" s="7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  <c r="O1266" s="65"/>
      <c r="P1266" s="65"/>
    </row>
    <row r="1267" spans="3:16" x14ac:dyDescent="0.25">
      <c r="C1267" s="7"/>
      <c r="D1267" s="7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</row>
    <row r="1268" spans="3:16" x14ac:dyDescent="0.25">
      <c r="C1268" s="7"/>
      <c r="D1268" s="7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</row>
    <row r="1269" spans="3:16" x14ac:dyDescent="0.25">
      <c r="C1269" s="7"/>
      <c r="D1269" s="7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</row>
    <row r="1270" spans="3:16" x14ac:dyDescent="0.25">
      <c r="C1270" s="7"/>
      <c r="D1270" s="7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  <c r="O1270" s="65"/>
      <c r="P1270" s="65"/>
    </row>
    <row r="1271" spans="3:16" x14ac:dyDescent="0.25">
      <c r="C1271" s="7"/>
      <c r="D1271" s="7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  <c r="O1271" s="65"/>
      <c r="P1271" s="65"/>
    </row>
    <row r="1272" spans="3:16" x14ac:dyDescent="0.25">
      <c r="C1272" s="7"/>
      <c r="D1272" s="7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  <c r="O1272" s="65"/>
      <c r="P1272" s="65"/>
    </row>
    <row r="1273" spans="3:16" x14ac:dyDescent="0.25">
      <c r="C1273" s="7"/>
      <c r="D1273" s="7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  <c r="O1273" s="65"/>
      <c r="P1273" s="65"/>
    </row>
    <row r="1274" spans="3:16" x14ac:dyDescent="0.25">
      <c r="C1274" s="7"/>
      <c r="D1274" s="7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  <c r="O1274" s="65"/>
      <c r="P1274" s="65"/>
    </row>
    <row r="1275" spans="3:16" x14ac:dyDescent="0.25">
      <c r="C1275" s="7"/>
      <c r="D1275" s="7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  <c r="O1275" s="65"/>
      <c r="P1275" s="65"/>
    </row>
    <row r="1276" spans="3:16" x14ac:dyDescent="0.25">
      <c r="C1276" s="7"/>
      <c r="D1276" s="7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</row>
    <row r="1277" spans="3:16" x14ac:dyDescent="0.25">
      <c r="C1277" s="7"/>
      <c r="D1277" s="7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</row>
    <row r="1278" spans="3:16" x14ac:dyDescent="0.25">
      <c r="C1278" s="7"/>
      <c r="D1278" s="7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/>
    </row>
    <row r="1279" spans="3:16" x14ac:dyDescent="0.25">
      <c r="C1279" s="7"/>
      <c r="D1279" s="7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</row>
    <row r="1280" spans="3:16" x14ac:dyDescent="0.25">
      <c r="C1280" s="7"/>
      <c r="D1280" s="7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  <c r="O1280" s="65"/>
      <c r="P1280" s="65"/>
    </row>
    <row r="1281" spans="3:16" x14ac:dyDescent="0.25">
      <c r="C1281" s="7"/>
      <c r="D1281" s="7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  <c r="O1281" s="65"/>
      <c r="P1281" s="65"/>
    </row>
    <row r="1282" spans="3:16" x14ac:dyDescent="0.25">
      <c r="C1282" s="7"/>
      <c r="D1282" s="7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</row>
    <row r="1283" spans="3:16" x14ac:dyDescent="0.25">
      <c r="C1283" s="7"/>
      <c r="D1283" s="7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</row>
    <row r="1284" spans="3:16" x14ac:dyDescent="0.25">
      <c r="C1284" s="7"/>
      <c r="D1284" s="7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  <c r="O1284" s="65"/>
      <c r="P1284" s="65"/>
    </row>
    <row r="1285" spans="3:16" x14ac:dyDescent="0.25">
      <c r="C1285" s="7"/>
      <c r="D1285" s="7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  <c r="O1285" s="65"/>
      <c r="P1285" s="65"/>
    </row>
    <row r="1286" spans="3:16" x14ac:dyDescent="0.25">
      <c r="C1286" s="7"/>
      <c r="D1286" s="7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  <c r="O1286" s="65"/>
      <c r="P1286" s="65"/>
    </row>
    <row r="1287" spans="3:16" x14ac:dyDescent="0.25">
      <c r="C1287" s="7"/>
      <c r="D1287" s="7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  <c r="O1287" s="65"/>
      <c r="P1287" s="65"/>
    </row>
    <row r="1288" spans="3:16" x14ac:dyDescent="0.25">
      <c r="C1288" s="7"/>
      <c r="D1288" s="7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  <c r="O1288" s="65"/>
      <c r="P1288" s="65"/>
    </row>
    <row r="1289" spans="3:16" x14ac:dyDescent="0.25">
      <c r="C1289" s="7"/>
      <c r="D1289" s="7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  <c r="O1289" s="65"/>
      <c r="P1289" s="65"/>
    </row>
    <row r="1290" spans="3:16" x14ac:dyDescent="0.25">
      <c r="C1290" s="7"/>
      <c r="D1290" s="7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  <c r="O1290" s="65"/>
      <c r="P1290" s="65"/>
    </row>
    <row r="1291" spans="3:16" x14ac:dyDescent="0.25">
      <c r="C1291" s="7"/>
      <c r="D1291" s="7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</row>
    <row r="1292" spans="3:16" x14ac:dyDescent="0.25">
      <c r="C1292" s="7"/>
      <c r="D1292" s="7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  <c r="O1292" s="65"/>
      <c r="P1292" s="65"/>
    </row>
    <row r="1293" spans="3:16" x14ac:dyDescent="0.25">
      <c r="C1293" s="7"/>
      <c r="D1293" s="7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  <c r="O1293" s="65"/>
      <c r="P1293" s="65"/>
    </row>
    <row r="1294" spans="3:16" x14ac:dyDescent="0.25">
      <c r="C1294" s="7"/>
      <c r="D1294" s="7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  <c r="O1294" s="65"/>
      <c r="P1294" s="65"/>
    </row>
    <row r="1295" spans="3:16" x14ac:dyDescent="0.25">
      <c r="C1295" s="7"/>
      <c r="D1295" s="7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  <c r="O1295" s="65"/>
      <c r="P1295" s="65"/>
    </row>
    <row r="1296" spans="3:16" x14ac:dyDescent="0.25">
      <c r="C1296" s="7"/>
      <c r="D1296" s="7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  <c r="O1296" s="65"/>
      <c r="P1296" s="65"/>
    </row>
    <row r="1297" spans="3:16" x14ac:dyDescent="0.25">
      <c r="C1297" s="7"/>
      <c r="D1297" s="7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  <c r="O1297" s="65"/>
      <c r="P1297" s="65"/>
    </row>
    <row r="1298" spans="3:16" x14ac:dyDescent="0.25">
      <c r="C1298" s="7"/>
      <c r="D1298" s="7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  <c r="O1298" s="65"/>
      <c r="P1298" s="65"/>
    </row>
    <row r="1299" spans="3:16" x14ac:dyDescent="0.25">
      <c r="C1299" s="7"/>
      <c r="D1299" s="7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  <c r="O1299" s="65"/>
      <c r="P1299" s="65"/>
    </row>
    <row r="1300" spans="3:16" x14ac:dyDescent="0.25">
      <c r="C1300" s="7"/>
      <c r="D1300" s="7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  <c r="O1300" s="65"/>
      <c r="P1300" s="65"/>
    </row>
    <row r="1301" spans="3:16" x14ac:dyDescent="0.25">
      <c r="C1301" s="7"/>
      <c r="D1301" s="7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  <c r="O1301" s="65"/>
      <c r="P1301" s="65"/>
    </row>
    <row r="1302" spans="3:16" x14ac:dyDescent="0.25">
      <c r="C1302" s="7"/>
      <c r="D1302" s="7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  <c r="O1302" s="65"/>
      <c r="P1302" s="65"/>
    </row>
    <row r="1303" spans="3:16" x14ac:dyDescent="0.25">
      <c r="C1303" s="7"/>
      <c r="D1303" s="7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  <c r="O1303" s="65"/>
      <c r="P1303" s="65"/>
    </row>
    <row r="1304" spans="3:16" x14ac:dyDescent="0.25">
      <c r="C1304" s="7"/>
      <c r="D1304" s="7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  <c r="O1304" s="65"/>
      <c r="P1304" s="65"/>
    </row>
    <row r="1305" spans="3:16" x14ac:dyDescent="0.25">
      <c r="C1305" s="7"/>
      <c r="D1305" s="7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  <c r="O1305" s="65"/>
      <c r="P1305" s="65"/>
    </row>
    <row r="1306" spans="3:16" x14ac:dyDescent="0.25">
      <c r="C1306" s="7"/>
      <c r="D1306" s="7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5"/>
    </row>
    <row r="1307" spans="3:16" x14ac:dyDescent="0.25">
      <c r="C1307" s="7"/>
      <c r="D1307" s="7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  <c r="O1307" s="65"/>
      <c r="P1307" s="65"/>
    </row>
    <row r="1308" spans="3:16" x14ac:dyDescent="0.25">
      <c r="C1308" s="7"/>
      <c r="D1308" s="7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  <c r="O1308" s="65"/>
      <c r="P1308" s="65"/>
    </row>
    <row r="1309" spans="3:16" x14ac:dyDescent="0.25">
      <c r="C1309" s="7"/>
      <c r="D1309" s="7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  <c r="O1309" s="65"/>
      <c r="P1309" s="65"/>
    </row>
    <row r="1310" spans="3:16" x14ac:dyDescent="0.25">
      <c r="C1310" s="7"/>
      <c r="D1310" s="7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  <c r="O1310" s="65"/>
      <c r="P1310" s="65"/>
    </row>
    <row r="1311" spans="3:16" x14ac:dyDescent="0.25">
      <c r="C1311" s="7"/>
      <c r="D1311" s="7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  <c r="O1311" s="65"/>
      <c r="P1311" s="65"/>
    </row>
    <row r="1312" spans="3:16" x14ac:dyDescent="0.25">
      <c r="C1312" s="7"/>
      <c r="D1312" s="7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  <c r="O1312" s="65"/>
      <c r="P1312" s="65"/>
    </row>
    <row r="1313" spans="3:16" x14ac:dyDescent="0.25">
      <c r="C1313" s="7"/>
      <c r="D1313" s="7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  <c r="O1313" s="65"/>
      <c r="P1313" s="65"/>
    </row>
    <row r="1314" spans="3:16" x14ac:dyDescent="0.25">
      <c r="C1314" s="7"/>
      <c r="D1314" s="7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  <c r="O1314" s="65"/>
      <c r="P1314" s="65"/>
    </row>
    <row r="1315" spans="3:16" x14ac:dyDescent="0.25">
      <c r="C1315" s="7"/>
      <c r="D1315" s="7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  <c r="O1315" s="65"/>
      <c r="P1315" s="65"/>
    </row>
    <row r="1316" spans="3:16" x14ac:dyDescent="0.25">
      <c r="C1316" s="7"/>
      <c r="D1316" s="7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  <c r="O1316" s="65"/>
      <c r="P1316" s="65"/>
    </row>
    <row r="1317" spans="3:16" x14ac:dyDescent="0.25">
      <c r="C1317" s="7"/>
      <c r="D1317" s="7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  <c r="O1317" s="65"/>
      <c r="P1317" s="65"/>
    </row>
    <row r="1318" spans="3:16" x14ac:dyDescent="0.25">
      <c r="C1318" s="7"/>
      <c r="D1318" s="7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</row>
    <row r="1319" spans="3:16" x14ac:dyDescent="0.25">
      <c r="C1319" s="7"/>
      <c r="D1319" s="7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</row>
    <row r="1320" spans="3:16" x14ac:dyDescent="0.25">
      <c r="C1320" s="7"/>
      <c r="D1320" s="7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</row>
    <row r="1321" spans="3:16" x14ac:dyDescent="0.25">
      <c r="C1321" s="7"/>
      <c r="D1321" s="7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</row>
    <row r="1322" spans="3:16" x14ac:dyDescent="0.25">
      <c r="C1322" s="7"/>
      <c r="D1322" s="7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  <c r="O1322" s="65"/>
      <c r="P1322" s="65"/>
    </row>
    <row r="1323" spans="3:16" x14ac:dyDescent="0.25">
      <c r="C1323" s="7"/>
      <c r="D1323" s="7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5"/>
    </row>
    <row r="1324" spans="3:16" x14ac:dyDescent="0.25">
      <c r="C1324" s="7"/>
      <c r="D1324" s="7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  <c r="O1324" s="65"/>
      <c r="P1324" s="65"/>
    </row>
    <row r="1325" spans="3:16" x14ac:dyDescent="0.25">
      <c r="C1325" s="7"/>
      <c r="D1325" s="7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  <c r="O1325" s="65"/>
      <c r="P1325" s="65"/>
    </row>
    <row r="1326" spans="3:16" x14ac:dyDescent="0.25">
      <c r="C1326" s="7"/>
      <c r="D1326" s="7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  <c r="O1326" s="65"/>
      <c r="P1326" s="65"/>
    </row>
    <row r="1327" spans="3:16" x14ac:dyDescent="0.25">
      <c r="C1327" s="7"/>
      <c r="D1327" s="7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  <c r="O1327" s="65"/>
      <c r="P1327" s="65"/>
    </row>
    <row r="1328" spans="3:16" x14ac:dyDescent="0.25">
      <c r="C1328" s="7"/>
      <c r="D1328" s="7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  <c r="O1328" s="65"/>
      <c r="P1328" s="65"/>
    </row>
    <row r="1329" spans="3:16" x14ac:dyDescent="0.25">
      <c r="C1329" s="7"/>
      <c r="D1329" s="7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  <c r="O1329" s="65"/>
      <c r="P1329" s="65"/>
    </row>
    <row r="1330" spans="3:16" x14ac:dyDescent="0.25">
      <c r="C1330" s="7"/>
      <c r="D1330" s="7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  <c r="O1330" s="65"/>
      <c r="P1330" s="65"/>
    </row>
    <row r="1331" spans="3:16" x14ac:dyDescent="0.25">
      <c r="C1331" s="7"/>
      <c r="D1331" s="7"/>
      <c r="E1331" s="65"/>
      <c r="F1331" s="65"/>
      <c r="G1331" s="65"/>
      <c r="H1331" s="65"/>
      <c r="I1331" s="65"/>
      <c r="J1331" s="65"/>
      <c r="K1331" s="65"/>
      <c r="L1331" s="65"/>
      <c r="M1331" s="65"/>
      <c r="N1331" s="65"/>
      <c r="O1331" s="65"/>
      <c r="P1331" s="65"/>
    </row>
    <row r="1332" spans="3:16" x14ac:dyDescent="0.25">
      <c r="C1332" s="7"/>
      <c r="D1332" s="7"/>
      <c r="E1332" s="65"/>
      <c r="F1332" s="65"/>
      <c r="G1332" s="65"/>
      <c r="H1332" s="65"/>
      <c r="I1332" s="65"/>
      <c r="J1332" s="65"/>
      <c r="K1332" s="65"/>
      <c r="L1332" s="65"/>
      <c r="M1332" s="65"/>
      <c r="N1332" s="65"/>
      <c r="O1332" s="65"/>
      <c r="P1332" s="65"/>
    </row>
    <row r="1333" spans="3:16" x14ac:dyDescent="0.25">
      <c r="C1333" s="7"/>
      <c r="D1333" s="7"/>
      <c r="E1333" s="65"/>
      <c r="F1333" s="65"/>
      <c r="G1333" s="65"/>
      <c r="H1333" s="65"/>
      <c r="I1333" s="65"/>
      <c r="J1333" s="65"/>
      <c r="K1333" s="65"/>
      <c r="L1333" s="65"/>
      <c r="M1333" s="65"/>
      <c r="N1333" s="65"/>
      <c r="O1333" s="65"/>
      <c r="P1333" s="65"/>
    </row>
    <row r="1334" spans="3:16" x14ac:dyDescent="0.25">
      <c r="C1334" s="7"/>
      <c r="D1334" s="7"/>
      <c r="E1334" s="65"/>
      <c r="F1334" s="65"/>
      <c r="G1334" s="65"/>
      <c r="H1334" s="65"/>
      <c r="I1334" s="65"/>
      <c r="J1334" s="65"/>
      <c r="K1334" s="65"/>
      <c r="L1334" s="65"/>
      <c r="M1334" s="65"/>
      <c r="N1334" s="65"/>
      <c r="O1334" s="65"/>
      <c r="P1334" s="65"/>
    </row>
    <row r="1335" spans="3:16" x14ac:dyDescent="0.25">
      <c r="C1335" s="7"/>
      <c r="D1335" s="7"/>
      <c r="E1335" s="65"/>
      <c r="F1335" s="65"/>
      <c r="G1335" s="65"/>
      <c r="H1335" s="65"/>
      <c r="I1335" s="65"/>
      <c r="J1335" s="65"/>
      <c r="K1335" s="65"/>
      <c r="L1335" s="65"/>
      <c r="M1335" s="65"/>
      <c r="N1335" s="65"/>
      <c r="O1335" s="65"/>
      <c r="P1335" s="65"/>
    </row>
    <row r="1336" spans="3:16" x14ac:dyDescent="0.25">
      <c r="C1336" s="7"/>
      <c r="D1336" s="7"/>
      <c r="E1336" s="65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</row>
    <row r="1337" spans="3:16" x14ac:dyDescent="0.25">
      <c r="C1337" s="7"/>
      <c r="D1337" s="7"/>
      <c r="E1337" s="65"/>
      <c r="F1337" s="65"/>
      <c r="G1337" s="65"/>
      <c r="H1337" s="65"/>
      <c r="I1337" s="65"/>
      <c r="J1337" s="65"/>
      <c r="K1337" s="65"/>
      <c r="L1337" s="65"/>
      <c r="M1337" s="65"/>
      <c r="N1337" s="65"/>
      <c r="O1337" s="65"/>
      <c r="P1337" s="65"/>
    </row>
    <row r="1338" spans="3:16" x14ac:dyDescent="0.25">
      <c r="C1338" s="7"/>
      <c r="D1338" s="7"/>
      <c r="E1338" s="65"/>
      <c r="F1338" s="65"/>
      <c r="G1338" s="65"/>
      <c r="H1338" s="65"/>
      <c r="I1338" s="65"/>
      <c r="J1338" s="65"/>
      <c r="K1338" s="65"/>
      <c r="L1338" s="65"/>
      <c r="M1338" s="65"/>
      <c r="N1338" s="65"/>
      <c r="O1338" s="65"/>
      <c r="P1338" s="65"/>
    </row>
    <row r="1339" spans="3:16" x14ac:dyDescent="0.25">
      <c r="C1339" s="7"/>
      <c r="D1339" s="7"/>
      <c r="E1339" s="65"/>
      <c r="F1339" s="65"/>
      <c r="G1339" s="65"/>
      <c r="H1339" s="65"/>
      <c r="I1339" s="65"/>
      <c r="J1339" s="65"/>
      <c r="K1339" s="65"/>
      <c r="L1339" s="65"/>
      <c r="M1339" s="65"/>
      <c r="N1339" s="65"/>
      <c r="O1339" s="65"/>
      <c r="P1339" s="65"/>
    </row>
    <row r="1340" spans="3:16" x14ac:dyDescent="0.25">
      <c r="C1340" s="7"/>
      <c r="D1340" s="7"/>
      <c r="E1340" s="65"/>
      <c r="F1340" s="65"/>
      <c r="G1340" s="65"/>
      <c r="H1340" s="65"/>
      <c r="I1340" s="65"/>
      <c r="J1340" s="65"/>
      <c r="K1340" s="65"/>
      <c r="L1340" s="65"/>
      <c r="M1340" s="65"/>
      <c r="N1340" s="65"/>
      <c r="O1340" s="65"/>
      <c r="P1340" s="65"/>
    </row>
    <row r="1341" spans="3:16" x14ac:dyDescent="0.25">
      <c r="C1341" s="7"/>
      <c r="D1341" s="7"/>
      <c r="E1341" s="65"/>
      <c r="F1341" s="65"/>
      <c r="G1341" s="65"/>
      <c r="H1341" s="65"/>
      <c r="I1341" s="65"/>
      <c r="J1341" s="65"/>
      <c r="K1341" s="65"/>
      <c r="L1341" s="65"/>
      <c r="M1341" s="65"/>
      <c r="N1341" s="65"/>
      <c r="O1341" s="65"/>
      <c r="P1341" s="65"/>
    </row>
    <row r="1342" spans="3:16" x14ac:dyDescent="0.25">
      <c r="C1342" s="7"/>
      <c r="D1342" s="7"/>
      <c r="E1342" s="65"/>
      <c r="F1342" s="65"/>
      <c r="G1342" s="65"/>
      <c r="H1342" s="65"/>
      <c r="I1342" s="65"/>
      <c r="J1342" s="65"/>
      <c r="K1342" s="65"/>
      <c r="L1342" s="65"/>
      <c r="M1342" s="65"/>
      <c r="N1342" s="65"/>
      <c r="O1342" s="65"/>
      <c r="P1342" s="65"/>
    </row>
    <row r="1343" spans="3:16" x14ac:dyDescent="0.25">
      <c r="C1343" s="7"/>
      <c r="D1343" s="7"/>
      <c r="E1343" s="65"/>
      <c r="F1343" s="65"/>
      <c r="G1343" s="65"/>
      <c r="H1343" s="65"/>
      <c r="I1343" s="65"/>
      <c r="J1343" s="65"/>
      <c r="K1343" s="65"/>
      <c r="L1343" s="65"/>
      <c r="M1343" s="65"/>
      <c r="N1343" s="65"/>
      <c r="O1343" s="65"/>
      <c r="P1343" s="65"/>
    </row>
    <row r="1344" spans="3:16" x14ac:dyDescent="0.25">
      <c r="C1344" s="7"/>
      <c r="D1344" s="7"/>
      <c r="E1344" s="65"/>
      <c r="F1344" s="65"/>
      <c r="G1344" s="65"/>
      <c r="H1344" s="65"/>
      <c r="I1344" s="65"/>
      <c r="J1344" s="65"/>
      <c r="K1344" s="65"/>
      <c r="L1344" s="65"/>
      <c r="M1344" s="65"/>
      <c r="N1344" s="65"/>
      <c r="O1344" s="65"/>
      <c r="P1344" s="65"/>
    </row>
    <row r="1345" spans="3:16" x14ac:dyDescent="0.25">
      <c r="C1345" s="7"/>
      <c r="D1345" s="7"/>
      <c r="E1345" s="65"/>
      <c r="F1345" s="65"/>
      <c r="G1345" s="65"/>
      <c r="H1345" s="65"/>
      <c r="I1345" s="65"/>
      <c r="J1345" s="65"/>
      <c r="K1345" s="65"/>
      <c r="L1345" s="65"/>
      <c r="M1345" s="65"/>
      <c r="N1345" s="65"/>
      <c r="O1345" s="65"/>
      <c r="P1345" s="65"/>
    </row>
    <row r="1346" spans="3:16" x14ac:dyDescent="0.25">
      <c r="C1346" s="7"/>
      <c r="D1346" s="7"/>
      <c r="E1346" s="65"/>
      <c r="F1346" s="65"/>
      <c r="G1346" s="65"/>
      <c r="H1346" s="65"/>
      <c r="I1346" s="65"/>
      <c r="J1346" s="65"/>
      <c r="K1346" s="65"/>
      <c r="L1346" s="65"/>
      <c r="M1346" s="65"/>
      <c r="N1346" s="65"/>
      <c r="O1346" s="65"/>
      <c r="P1346" s="65"/>
    </row>
    <row r="1347" spans="3:16" x14ac:dyDescent="0.25">
      <c r="C1347" s="7"/>
      <c r="D1347" s="7"/>
      <c r="E1347" s="65"/>
      <c r="F1347" s="65"/>
      <c r="G1347" s="65"/>
      <c r="H1347" s="65"/>
      <c r="I1347" s="65"/>
      <c r="J1347" s="65"/>
      <c r="K1347" s="65"/>
      <c r="L1347" s="65"/>
      <c r="M1347" s="65"/>
      <c r="N1347" s="65"/>
      <c r="O1347" s="65"/>
      <c r="P1347" s="65"/>
    </row>
    <row r="1348" spans="3:16" x14ac:dyDescent="0.25">
      <c r="C1348" s="7"/>
      <c r="D1348" s="7"/>
      <c r="E1348" s="65"/>
      <c r="F1348" s="65"/>
      <c r="G1348" s="65"/>
      <c r="H1348" s="65"/>
      <c r="I1348" s="65"/>
      <c r="J1348" s="65"/>
      <c r="K1348" s="65"/>
      <c r="L1348" s="65"/>
      <c r="M1348" s="65"/>
      <c r="N1348" s="65"/>
      <c r="O1348" s="65"/>
      <c r="P1348" s="65"/>
    </row>
    <row r="1349" spans="3:16" x14ac:dyDescent="0.25">
      <c r="C1349" s="7"/>
      <c r="D1349" s="7"/>
      <c r="E1349" s="65"/>
      <c r="F1349" s="65"/>
      <c r="G1349" s="65"/>
      <c r="H1349" s="65"/>
      <c r="I1349" s="65"/>
      <c r="J1349" s="65"/>
      <c r="K1349" s="65"/>
      <c r="L1349" s="65"/>
      <c r="M1349" s="65"/>
      <c r="N1349" s="65"/>
      <c r="O1349" s="65"/>
      <c r="P1349" s="65"/>
    </row>
    <row r="1350" spans="3:16" x14ac:dyDescent="0.25">
      <c r="C1350" s="7"/>
      <c r="D1350" s="7"/>
      <c r="E1350" s="65"/>
      <c r="F1350" s="65"/>
      <c r="G1350" s="65"/>
      <c r="H1350" s="65"/>
      <c r="I1350" s="65"/>
      <c r="J1350" s="65"/>
      <c r="K1350" s="65"/>
      <c r="L1350" s="65"/>
      <c r="M1350" s="65"/>
      <c r="N1350" s="65"/>
      <c r="O1350" s="65"/>
      <c r="P1350" s="65"/>
    </row>
    <row r="1351" spans="3:16" x14ac:dyDescent="0.25">
      <c r="C1351" s="7"/>
      <c r="D1351" s="7"/>
      <c r="E1351" s="65"/>
      <c r="F1351" s="65"/>
      <c r="G1351" s="65"/>
      <c r="H1351" s="65"/>
      <c r="I1351" s="65"/>
      <c r="J1351" s="65"/>
      <c r="K1351" s="65"/>
      <c r="L1351" s="65"/>
      <c r="M1351" s="65"/>
      <c r="N1351" s="65"/>
      <c r="O1351" s="65"/>
      <c r="P1351" s="65"/>
    </row>
    <row r="1352" spans="3:16" x14ac:dyDescent="0.25">
      <c r="C1352" s="7"/>
      <c r="D1352" s="7"/>
      <c r="E1352" s="65"/>
      <c r="F1352" s="65"/>
      <c r="G1352" s="65"/>
      <c r="H1352" s="65"/>
      <c r="I1352" s="65"/>
      <c r="J1352" s="65"/>
      <c r="K1352" s="65"/>
      <c r="L1352" s="65"/>
      <c r="M1352" s="65"/>
      <c r="N1352" s="65"/>
      <c r="O1352" s="65"/>
      <c r="P1352" s="65"/>
    </row>
    <row r="1353" spans="3:16" x14ac:dyDescent="0.25">
      <c r="C1353" s="7"/>
      <c r="D1353" s="7"/>
      <c r="E1353" s="65"/>
      <c r="F1353" s="65"/>
      <c r="G1353" s="65"/>
      <c r="H1353" s="65"/>
      <c r="I1353" s="65"/>
      <c r="J1353" s="65"/>
      <c r="K1353" s="65"/>
      <c r="L1353" s="65"/>
      <c r="M1353" s="65"/>
      <c r="N1353" s="65"/>
      <c r="O1353" s="65"/>
      <c r="P1353" s="65"/>
    </row>
    <row r="1354" spans="3:16" x14ac:dyDescent="0.25">
      <c r="C1354" s="7"/>
      <c r="D1354" s="7"/>
      <c r="E1354" s="65"/>
      <c r="F1354" s="65"/>
      <c r="G1354" s="65"/>
      <c r="H1354" s="65"/>
      <c r="I1354" s="65"/>
      <c r="J1354" s="65"/>
      <c r="K1354" s="65"/>
      <c r="L1354" s="65"/>
      <c r="M1354" s="65"/>
      <c r="N1354" s="65"/>
      <c r="O1354" s="65"/>
      <c r="P1354" s="65"/>
    </row>
    <row r="1355" spans="3:16" x14ac:dyDescent="0.25">
      <c r="C1355" s="7"/>
      <c r="D1355" s="7"/>
      <c r="E1355" s="65"/>
      <c r="F1355" s="65"/>
      <c r="G1355" s="65"/>
      <c r="H1355" s="65"/>
      <c r="I1355" s="65"/>
      <c r="J1355" s="65"/>
      <c r="K1355" s="65"/>
      <c r="L1355" s="65"/>
      <c r="M1355" s="65"/>
      <c r="N1355" s="65"/>
      <c r="O1355" s="65"/>
      <c r="P1355" s="65"/>
    </row>
    <row r="1356" spans="3:16" x14ac:dyDescent="0.25">
      <c r="C1356" s="7"/>
      <c r="D1356" s="7"/>
      <c r="E1356" s="65"/>
      <c r="F1356" s="65"/>
      <c r="G1356" s="65"/>
      <c r="H1356" s="65"/>
      <c r="I1356" s="65"/>
      <c r="J1356" s="65"/>
      <c r="K1356" s="65"/>
      <c r="L1356" s="65"/>
      <c r="M1356" s="65"/>
      <c r="N1356" s="65"/>
      <c r="O1356" s="65"/>
      <c r="P1356" s="65"/>
    </row>
    <row r="1357" spans="3:16" x14ac:dyDescent="0.25">
      <c r="C1357" s="7"/>
      <c r="D1357" s="7"/>
      <c r="E1357" s="65"/>
      <c r="F1357" s="65"/>
      <c r="G1357" s="65"/>
      <c r="H1357" s="65"/>
      <c r="I1357" s="65"/>
      <c r="J1357" s="65"/>
      <c r="K1357" s="65"/>
      <c r="L1357" s="65"/>
      <c r="M1357" s="65"/>
      <c r="N1357" s="65"/>
      <c r="O1357" s="65"/>
      <c r="P1357" s="65"/>
    </row>
    <row r="1358" spans="3:16" x14ac:dyDescent="0.25">
      <c r="C1358" s="7"/>
      <c r="D1358" s="7"/>
      <c r="E1358" s="65"/>
      <c r="F1358" s="65"/>
      <c r="G1358" s="65"/>
      <c r="H1358" s="65"/>
      <c r="I1358" s="65"/>
      <c r="J1358" s="65"/>
      <c r="K1358" s="65"/>
      <c r="L1358" s="65"/>
      <c r="M1358" s="65"/>
      <c r="N1358" s="65"/>
      <c r="O1358" s="65"/>
      <c r="P1358" s="65"/>
    </row>
    <row r="1359" spans="3:16" x14ac:dyDescent="0.25">
      <c r="C1359" s="7"/>
      <c r="D1359" s="7"/>
      <c r="E1359" s="65"/>
      <c r="F1359" s="65"/>
      <c r="G1359" s="65"/>
      <c r="H1359" s="65"/>
      <c r="I1359" s="65"/>
      <c r="J1359" s="65"/>
      <c r="K1359" s="65"/>
      <c r="L1359" s="65"/>
      <c r="M1359" s="65"/>
      <c r="N1359" s="65"/>
      <c r="O1359" s="65"/>
      <c r="P1359" s="65"/>
    </row>
    <row r="1360" spans="3:16" x14ac:dyDescent="0.25">
      <c r="C1360" s="7"/>
      <c r="D1360" s="7"/>
      <c r="E1360" s="65"/>
      <c r="F1360" s="65"/>
      <c r="G1360" s="65"/>
      <c r="H1360" s="65"/>
      <c r="I1360" s="65"/>
      <c r="J1360" s="65"/>
      <c r="K1360" s="65"/>
      <c r="L1360" s="65"/>
      <c r="M1360" s="65"/>
      <c r="N1360" s="65"/>
      <c r="O1360" s="65"/>
      <c r="P1360" s="65"/>
    </row>
    <row r="1361" spans="3:16" x14ac:dyDescent="0.25">
      <c r="C1361" s="7"/>
      <c r="D1361" s="7"/>
      <c r="E1361" s="65"/>
      <c r="F1361" s="65"/>
      <c r="G1361" s="65"/>
      <c r="H1361" s="65"/>
      <c r="I1361" s="65"/>
      <c r="J1361" s="65"/>
      <c r="K1361" s="65"/>
      <c r="L1361" s="65"/>
      <c r="M1361" s="65"/>
      <c r="N1361" s="65"/>
      <c r="O1361" s="65"/>
      <c r="P1361" s="65"/>
    </row>
    <row r="1362" spans="3:16" x14ac:dyDescent="0.25">
      <c r="C1362" s="7"/>
      <c r="D1362" s="7"/>
      <c r="E1362" s="65"/>
      <c r="F1362" s="65"/>
      <c r="G1362" s="65"/>
      <c r="H1362" s="65"/>
      <c r="I1362" s="65"/>
      <c r="J1362" s="65"/>
      <c r="K1362" s="65"/>
      <c r="L1362" s="65"/>
      <c r="M1362" s="65"/>
      <c r="N1362" s="65"/>
      <c r="O1362" s="65"/>
      <c r="P1362" s="65"/>
    </row>
    <row r="1363" spans="3:16" x14ac:dyDescent="0.25">
      <c r="C1363" s="7"/>
      <c r="D1363" s="7"/>
      <c r="E1363" s="65"/>
      <c r="F1363" s="65"/>
      <c r="G1363" s="65"/>
      <c r="H1363" s="65"/>
      <c r="I1363" s="65"/>
      <c r="J1363" s="65"/>
      <c r="K1363" s="65"/>
      <c r="L1363" s="65"/>
      <c r="M1363" s="65"/>
      <c r="N1363" s="65"/>
      <c r="O1363" s="65"/>
      <c r="P1363" s="65"/>
    </row>
    <row r="1364" spans="3:16" x14ac:dyDescent="0.25">
      <c r="C1364" s="7"/>
      <c r="D1364" s="7"/>
      <c r="E1364" s="65"/>
      <c r="F1364" s="65"/>
      <c r="G1364" s="65"/>
      <c r="H1364" s="65"/>
      <c r="I1364" s="65"/>
      <c r="J1364" s="65"/>
      <c r="K1364" s="65"/>
      <c r="L1364" s="65"/>
      <c r="M1364" s="65"/>
      <c r="N1364" s="65"/>
      <c r="O1364" s="65"/>
      <c r="P1364" s="65"/>
    </row>
    <row r="1365" spans="3:16" x14ac:dyDescent="0.25">
      <c r="C1365" s="7"/>
      <c r="D1365" s="7"/>
      <c r="E1365" s="65"/>
      <c r="F1365" s="65"/>
      <c r="G1365" s="65"/>
      <c r="H1365" s="65"/>
      <c r="I1365" s="65"/>
      <c r="J1365" s="65"/>
      <c r="K1365" s="65"/>
      <c r="L1365" s="65"/>
      <c r="M1365" s="65"/>
      <c r="N1365" s="65"/>
      <c r="O1365" s="65"/>
      <c r="P1365" s="65"/>
    </row>
    <row r="1366" spans="3:16" x14ac:dyDescent="0.25">
      <c r="C1366" s="7"/>
      <c r="D1366" s="7"/>
      <c r="E1366" s="65"/>
      <c r="F1366" s="65"/>
      <c r="G1366" s="65"/>
      <c r="H1366" s="65"/>
      <c r="I1366" s="65"/>
      <c r="J1366" s="65"/>
      <c r="K1366" s="65"/>
      <c r="L1366" s="65"/>
      <c r="M1366" s="65"/>
      <c r="N1366" s="65"/>
      <c r="O1366" s="65"/>
      <c r="P1366" s="65"/>
    </row>
    <row r="1367" spans="3:16" x14ac:dyDescent="0.25">
      <c r="C1367" s="7"/>
      <c r="D1367" s="7"/>
      <c r="E1367" s="65"/>
      <c r="F1367" s="65"/>
      <c r="G1367" s="65"/>
      <c r="H1367" s="65"/>
      <c r="I1367" s="65"/>
      <c r="J1367" s="65"/>
      <c r="K1367" s="65"/>
      <c r="L1367" s="65"/>
      <c r="M1367" s="65"/>
      <c r="N1367" s="65"/>
      <c r="O1367" s="65"/>
      <c r="P1367" s="65"/>
    </row>
    <row r="1368" spans="3:16" x14ac:dyDescent="0.25">
      <c r="C1368" s="7"/>
      <c r="D1368" s="7"/>
      <c r="E1368" s="65"/>
      <c r="F1368" s="65"/>
      <c r="G1368" s="65"/>
      <c r="H1368" s="65"/>
      <c r="I1368" s="65"/>
      <c r="J1368" s="65"/>
      <c r="K1368" s="65"/>
      <c r="L1368" s="65"/>
      <c r="M1368" s="65"/>
      <c r="N1368" s="65"/>
      <c r="O1368" s="65"/>
      <c r="P1368" s="65"/>
    </row>
    <row r="1369" spans="3:16" x14ac:dyDescent="0.25">
      <c r="C1369" s="7"/>
      <c r="D1369" s="7"/>
      <c r="E1369" s="65"/>
      <c r="F1369" s="65"/>
      <c r="G1369" s="65"/>
      <c r="H1369" s="65"/>
      <c r="I1369" s="65"/>
      <c r="J1369" s="65"/>
      <c r="K1369" s="65"/>
      <c r="L1369" s="65"/>
      <c r="M1369" s="65"/>
      <c r="N1369" s="65"/>
      <c r="O1369" s="65"/>
      <c r="P1369" s="65"/>
    </row>
    <row r="1370" spans="3:16" x14ac:dyDescent="0.25">
      <c r="C1370" s="7"/>
      <c r="D1370" s="7"/>
      <c r="E1370" s="65"/>
      <c r="F1370" s="65"/>
      <c r="G1370" s="65"/>
      <c r="H1370" s="65"/>
      <c r="I1370" s="65"/>
      <c r="J1370" s="65"/>
      <c r="K1370" s="65"/>
      <c r="L1370" s="65"/>
      <c r="M1370" s="65"/>
      <c r="N1370" s="65"/>
      <c r="O1370" s="65"/>
      <c r="P1370" s="65"/>
    </row>
    <row r="1371" spans="3:16" x14ac:dyDescent="0.25">
      <c r="C1371" s="7"/>
      <c r="D1371" s="7"/>
      <c r="E1371" s="65"/>
      <c r="F1371" s="65"/>
      <c r="G1371" s="65"/>
      <c r="H1371" s="65"/>
      <c r="I1371" s="65"/>
      <c r="J1371" s="65"/>
      <c r="K1371" s="65"/>
      <c r="L1371" s="65"/>
      <c r="M1371" s="65"/>
      <c r="N1371" s="65"/>
      <c r="O1371" s="65"/>
      <c r="P1371" s="65"/>
    </row>
    <row r="1372" spans="3:16" x14ac:dyDescent="0.25">
      <c r="C1372" s="7"/>
      <c r="D1372" s="7"/>
      <c r="E1372" s="65"/>
      <c r="F1372" s="65"/>
      <c r="G1372" s="65"/>
      <c r="H1372" s="65"/>
      <c r="I1372" s="65"/>
      <c r="J1372" s="65"/>
      <c r="K1372" s="65"/>
      <c r="L1372" s="65"/>
      <c r="M1372" s="65"/>
      <c r="N1372" s="65"/>
      <c r="O1372" s="65"/>
      <c r="P1372" s="65"/>
    </row>
    <row r="1373" spans="3:16" x14ac:dyDescent="0.25">
      <c r="C1373" s="7"/>
      <c r="D1373" s="7"/>
      <c r="E1373" s="65"/>
      <c r="F1373" s="65"/>
      <c r="G1373" s="65"/>
      <c r="H1373" s="65"/>
      <c r="I1373" s="65"/>
      <c r="J1373" s="65"/>
      <c r="K1373" s="65"/>
      <c r="L1373" s="65"/>
      <c r="M1373" s="65"/>
      <c r="N1373" s="65"/>
      <c r="O1373" s="65"/>
      <c r="P1373" s="65"/>
    </row>
    <row r="1374" spans="3:16" x14ac:dyDescent="0.25">
      <c r="C1374" s="7"/>
      <c r="D1374" s="7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</row>
    <row r="1375" spans="3:16" x14ac:dyDescent="0.25">
      <c r="C1375" s="7"/>
      <c r="D1375" s="7"/>
      <c r="E1375" s="65"/>
      <c r="F1375" s="65"/>
      <c r="G1375" s="65"/>
      <c r="H1375" s="65"/>
      <c r="I1375" s="65"/>
      <c r="J1375" s="65"/>
      <c r="K1375" s="65"/>
      <c r="L1375" s="65"/>
      <c r="M1375" s="65"/>
      <c r="N1375" s="65"/>
      <c r="O1375" s="65"/>
      <c r="P1375" s="65"/>
    </row>
    <row r="1376" spans="3:16" x14ac:dyDescent="0.25">
      <c r="C1376" s="7"/>
      <c r="D1376" s="7"/>
      <c r="E1376" s="65"/>
      <c r="F1376" s="65"/>
      <c r="G1376" s="65"/>
      <c r="H1376" s="65"/>
      <c r="I1376" s="65"/>
      <c r="J1376" s="65"/>
      <c r="K1376" s="65"/>
      <c r="L1376" s="65"/>
      <c r="M1376" s="65"/>
      <c r="N1376" s="65"/>
      <c r="O1376" s="65"/>
      <c r="P1376" s="65"/>
    </row>
    <row r="1377" spans="3:16" x14ac:dyDescent="0.25">
      <c r="C1377" s="7"/>
      <c r="D1377" s="7"/>
      <c r="E1377" s="65"/>
      <c r="F1377" s="65"/>
      <c r="G1377" s="65"/>
      <c r="H1377" s="65"/>
      <c r="I1377" s="65"/>
      <c r="J1377" s="65"/>
      <c r="K1377" s="65"/>
      <c r="L1377" s="65"/>
      <c r="M1377" s="65"/>
      <c r="N1377" s="65"/>
      <c r="O1377" s="65"/>
      <c r="P1377" s="65"/>
    </row>
    <row r="1378" spans="3:16" x14ac:dyDescent="0.25">
      <c r="C1378" s="7"/>
      <c r="D1378" s="7"/>
      <c r="E1378" s="65"/>
      <c r="F1378" s="65"/>
      <c r="G1378" s="65"/>
      <c r="H1378" s="65"/>
      <c r="I1378" s="65"/>
      <c r="J1378" s="65"/>
      <c r="K1378" s="65"/>
      <c r="L1378" s="65"/>
      <c r="M1378" s="65"/>
      <c r="N1378" s="65"/>
      <c r="O1378" s="65"/>
      <c r="P1378" s="65"/>
    </row>
    <row r="1379" spans="3:16" x14ac:dyDescent="0.25">
      <c r="C1379" s="7"/>
      <c r="D1379" s="7"/>
      <c r="E1379" s="65"/>
      <c r="F1379" s="65"/>
      <c r="G1379" s="65"/>
      <c r="H1379" s="65"/>
      <c r="I1379" s="65"/>
      <c r="J1379" s="65"/>
      <c r="K1379" s="65"/>
      <c r="L1379" s="65"/>
      <c r="M1379" s="65"/>
      <c r="N1379" s="65"/>
      <c r="O1379" s="65"/>
      <c r="P1379" s="65"/>
    </row>
    <row r="1380" spans="3:16" x14ac:dyDescent="0.25">
      <c r="C1380" s="7"/>
      <c r="D1380" s="7"/>
      <c r="E1380" s="65"/>
      <c r="F1380" s="65"/>
      <c r="G1380" s="65"/>
      <c r="H1380" s="65"/>
      <c r="I1380" s="65"/>
      <c r="J1380" s="65"/>
      <c r="K1380" s="65"/>
      <c r="L1380" s="65"/>
      <c r="M1380" s="65"/>
      <c r="N1380" s="65"/>
      <c r="O1380" s="65"/>
      <c r="P1380" s="65"/>
    </row>
    <row r="1381" spans="3:16" x14ac:dyDescent="0.25">
      <c r="C1381" s="7"/>
      <c r="D1381" s="7"/>
      <c r="E1381" s="65"/>
      <c r="F1381" s="65"/>
      <c r="G1381" s="65"/>
      <c r="H1381" s="65"/>
      <c r="I1381" s="65"/>
      <c r="J1381" s="65"/>
      <c r="K1381" s="65"/>
      <c r="L1381" s="65"/>
      <c r="M1381" s="65"/>
      <c r="N1381" s="65"/>
      <c r="O1381" s="65"/>
      <c r="P1381" s="65"/>
    </row>
    <row r="1382" spans="3:16" x14ac:dyDescent="0.25">
      <c r="C1382" s="7"/>
      <c r="D1382" s="7"/>
      <c r="E1382" s="65"/>
      <c r="F1382" s="65"/>
      <c r="G1382" s="65"/>
      <c r="H1382" s="65"/>
      <c r="I1382" s="65"/>
      <c r="J1382" s="65"/>
      <c r="K1382" s="65"/>
      <c r="L1382" s="65"/>
      <c r="M1382" s="65"/>
      <c r="N1382" s="65"/>
      <c r="O1382" s="65"/>
      <c r="P1382" s="65"/>
    </row>
    <row r="1383" spans="3:16" x14ac:dyDescent="0.25">
      <c r="C1383" s="7"/>
      <c r="D1383" s="7"/>
      <c r="E1383" s="65"/>
      <c r="F1383" s="65"/>
      <c r="G1383" s="65"/>
      <c r="H1383" s="65"/>
      <c r="I1383" s="65"/>
      <c r="J1383" s="65"/>
      <c r="K1383" s="65"/>
      <c r="L1383" s="65"/>
      <c r="M1383" s="65"/>
      <c r="N1383" s="65"/>
      <c r="O1383" s="65"/>
      <c r="P1383" s="65"/>
    </row>
    <row r="1384" spans="3:16" x14ac:dyDescent="0.25">
      <c r="C1384" s="7"/>
      <c r="D1384" s="7"/>
      <c r="E1384" s="65"/>
      <c r="F1384" s="65"/>
      <c r="G1384" s="65"/>
      <c r="H1384" s="65"/>
      <c r="I1384" s="65"/>
      <c r="J1384" s="65"/>
      <c r="K1384" s="65"/>
      <c r="L1384" s="65"/>
      <c r="M1384" s="65"/>
      <c r="N1384" s="65"/>
      <c r="O1384" s="65"/>
      <c r="P1384" s="65"/>
    </row>
    <row r="1385" spans="3:16" x14ac:dyDescent="0.25">
      <c r="C1385" s="7"/>
      <c r="D1385" s="7"/>
      <c r="E1385" s="65"/>
      <c r="F1385" s="65"/>
      <c r="G1385" s="65"/>
      <c r="H1385" s="65"/>
      <c r="I1385" s="65"/>
      <c r="J1385" s="65"/>
      <c r="K1385" s="65"/>
      <c r="L1385" s="65"/>
      <c r="M1385" s="65"/>
      <c r="N1385" s="65"/>
      <c r="O1385" s="65"/>
      <c r="P1385" s="65"/>
    </row>
    <row r="1386" spans="3:16" x14ac:dyDescent="0.25">
      <c r="C1386" s="7"/>
      <c r="D1386" s="7"/>
      <c r="E1386" s="65"/>
      <c r="F1386" s="65"/>
      <c r="G1386" s="65"/>
      <c r="H1386" s="65"/>
      <c r="I1386" s="65"/>
      <c r="J1386" s="65"/>
      <c r="K1386" s="65"/>
      <c r="L1386" s="65"/>
      <c r="M1386" s="65"/>
      <c r="N1386" s="65"/>
      <c r="O1386" s="65"/>
      <c r="P1386" s="65"/>
    </row>
    <row r="1387" spans="3:16" x14ac:dyDescent="0.25">
      <c r="C1387" s="7"/>
      <c r="D1387" s="7"/>
      <c r="E1387" s="65"/>
      <c r="F1387" s="65"/>
      <c r="G1387" s="65"/>
      <c r="H1387" s="65"/>
      <c r="I1387" s="65"/>
      <c r="J1387" s="65"/>
      <c r="K1387" s="65"/>
      <c r="L1387" s="65"/>
      <c r="M1387" s="65"/>
      <c r="N1387" s="65"/>
      <c r="O1387" s="65"/>
      <c r="P1387" s="65"/>
    </row>
    <row r="1388" spans="3:16" x14ac:dyDescent="0.25">
      <c r="C1388" s="7"/>
      <c r="D1388" s="7"/>
      <c r="E1388" s="65"/>
      <c r="F1388" s="65"/>
      <c r="G1388" s="65"/>
      <c r="H1388" s="65"/>
      <c r="I1388" s="65"/>
      <c r="J1388" s="65"/>
      <c r="K1388" s="65"/>
      <c r="L1388" s="65"/>
      <c r="M1388" s="65"/>
      <c r="N1388" s="65"/>
      <c r="O1388" s="65"/>
      <c r="P1388" s="65"/>
    </row>
    <row r="1389" spans="3:16" x14ac:dyDescent="0.25">
      <c r="C1389" s="7"/>
      <c r="D1389" s="7"/>
      <c r="E1389" s="65"/>
      <c r="F1389" s="65"/>
      <c r="G1389" s="65"/>
      <c r="H1389" s="65"/>
      <c r="I1389" s="65"/>
      <c r="J1389" s="65"/>
      <c r="K1389" s="65"/>
      <c r="L1389" s="65"/>
      <c r="M1389" s="65"/>
      <c r="N1389" s="65"/>
      <c r="O1389" s="65"/>
      <c r="P1389" s="65"/>
    </row>
    <row r="1390" spans="3:16" x14ac:dyDescent="0.25">
      <c r="C1390" s="7"/>
      <c r="D1390" s="7"/>
      <c r="E1390" s="65"/>
      <c r="F1390" s="65"/>
      <c r="G1390" s="65"/>
      <c r="H1390" s="65"/>
      <c r="I1390" s="65"/>
      <c r="J1390" s="65"/>
      <c r="K1390" s="65"/>
      <c r="L1390" s="65"/>
      <c r="M1390" s="65"/>
      <c r="N1390" s="65"/>
      <c r="O1390" s="65"/>
      <c r="P1390" s="65"/>
    </row>
    <row r="1391" spans="3:16" x14ac:dyDescent="0.25">
      <c r="C1391" s="7"/>
      <c r="D1391" s="7"/>
      <c r="E1391" s="65"/>
      <c r="F1391" s="65"/>
      <c r="G1391" s="65"/>
      <c r="H1391" s="65"/>
      <c r="I1391" s="65"/>
      <c r="J1391" s="65"/>
      <c r="K1391" s="65"/>
      <c r="L1391" s="65"/>
      <c r="M1391" s="65"/>
      <c r="N1391" s="65"/>
      <c r="O1391" s="65"/>
      <c r="P1391" s="65"/>
    </row>
    <row r="1392" spans="3:16" x14ac:dyDescent="0.25">
      <c r="C1392" s="7"/>
      <c r="D1392" s="7"/>
      <c r="E1392" s="65"/>
      <c r="F1392" s="65"/>
      <c r="G1392" s="65"/>
      <c r="H1392" s="65"/>
      <c r="I1392" s="65"/>
      <c r="J1392" s="65"/>
      <c r="K1392" s="65"/>
      <c r="L1392" s="65"/>
      <c r="M1392" s="65"/>
      <c r="N1392" s="65"/>
      <c r="O1392" s="65"/>
      <c r="P1392" s="65"/>
    </row>
    <row r="1393" spans="3:16" x14ac:dyDescent="0.25">
      <c r="C1393" s="7"/>
      <c r="D1393" s="7"/>
      <c r="E1393" s="65"/>
      <c r="F1393" s="65"/>
      <c r="G1393" s="65"/>
      <c r="H1393" s="65"/>
      <c r="I1393" s="65"/>
      <c r="J1393" s="65"/>
      <c r="K1393" s="65"/>
      <c r="L1393" s="65"/>
      <c r="M1393" s="65"/>
      <c r="N1393" s="65"/>
      <c r="O1393" s="65"/>
      <c r="P1393" s="65"/>
    </row>
    <row r="1394" spans="3:16" x14ac:dyDescent="0.25">
      <c r="C1394" s="7"/>
      <c r="D1394" s="7"/>
      <c r="E1394" s="65"/>
      <c r="F1394" s="65"/>
      <c r="G1394" s="65"/>
      <c r="H1394" s="65"/>
      <c r="I1394" s="65"/>
      <c r="J1394" s="65"/>
      <c r="K1394" s="65"/>
      <c r="L1394" s="65"/>
      <c r="M1394" s="65"/>
      <c r="N1394" s="65"/>
      <c r="O1394" s="65"/>
      <c r="P1394" s="65"/>
    </row>
    <row r="1395" spans="3:16" x14ac:dyDescent="0.25">
      <c r="C1395" s="7"/>
      <c r="D1395" s="7"/>
      <c r="E1395" s="65"/>
      <c r="F1395" s="65"/>
      <c r="G1395" s="65"/>
      <c r="H1395" s="65"/>
      <c r="I1395" s="65"/>
      <c r="J1395" s="65"/>
      <c r="K1395" s="65"/>
      <c r="L1395" s="65"/>
      <c r="M1395" s="65"/>
      <c r="N1395" s="65"/>
      <c r="O1395" s="65"/>
      <c r="P1395" s="65"/>
    </row>
    <row r="1396" spans="3:16" x14ac:dyDescent="0.25">
      <c r="C1396" s="7"/>
      <c r="D1396" s="7"/>
      <c r="E1396" s="65"/>
      <c r="F1396" s="65"/>
      <c r="G1396" s="65"/>
      <c r="H1396" s="65"/>
      <c r="I1396" s="65"/>
      <c r="J1396" s="65"/>
      <c r="K1396" s="65"/>
      <c r="L1396" s="65"/>
      <c r="M1396" s="65"/>
      <c r="N1396" s="65"/>
      <c r="O1396" s="65"/>
      <c r="P1396" s="65"/>
    </row>
    <row r="1397" spans="3:16" x14ac:dyDescent="0.25">
      <c r="C1397" s="7"/>
      <c r="D1397" s="7"/>
      <c r="E1397" s="65"/>
      <c r="F1397" s="65"/>
      <c r="G1397" s="65"/>
      <c r="H1397" s="65"/>
      <c r="I1397" s="65"/>
      <c r="J1397" s="65"/>
      <c r="K1397" s="65"/>
      <c r="L1397" s="65"/>
      <c r="M1397" s="65"/>
      <c r="N1397" s="65"/>
      <c r="O1397" s="65"/>
      <c r="P1397" s="65"/>
    </row>
    <row r="1398" spans="3:16" x14ac:dyDescent="0.25">
      <c r="C1398" s="7"/>
      <c r="D1398" s="7"/>
      <c r="E1398" s="65"/>
      <c r="F1398" s="65"/>
      <c r="G1398" s="65"/>
      <c r="H1398" s="65"/>
      <c r="I1398" s="65"/>
      <c r="J1398" s="65"/>
      <c r="K1398" s="65"/>
      <c r="L1398" s="65"/>
      <c r="M1398" s="65"/>
      <c r="N1398" s="65"/>
      <c r="O1398" s="65"/>
      <c r="P1398" s="65"/>
    </row>
    <row r="1399" spans="3:16" x14ac:dyDescent="0.25">
      <c r="C1399" s="7"/>
      <c r="D1399" s="7"/>
      <c r="E1399" s="65"/>
      <c r="F1399" s="65"/>
      <c r="G1399" s="65"/>
      <c r="H1399" s="65"/>
      <c r="I1399" s="65"/>
      <c r="J1399" s="65"/>
      <c r="K1399" s="65"/>
      <c r="L1399" s="65"/>
      <c r="M1399" s="65"/>
      <c r="N1399" s="65"/>
      <c r="O1399" s="65"/>
      <c r="P1399" s="65"/>
    </row>
    <row r="1400" spans="3:16" x14ac:dyDescent="0.25">
      <c r="C1400" s="7"/>
      <c r="D1400" s="7"/>
      <c r="E1400" s="65"/>
      <c r="F1400" s="65"/>
      <c r="G1400" s="65"/>
      <c r="H1400" s="65"/>
      <c r="I1400" s="65"/>
      <c r="J1400" s="65"/>
      <c r="K1400" s="65"/>
      <c r="L1400" s="65"/>
      <c r="M1400" s="65"/>
      <c r="N1400" s="65"/>
      <c r="O1400" s="65"/>
      <c r="P1400" s="65"/>
    </row>
    <row r="1401" spans="3:16" x14ac:dyDescent="0.25">
      <c r="C1401" s="7"/>
      <c r="D1401" s="7"/>
      <c r="E1401" s="65"/>
      <c r="F1401" s="65"/>
      <c r="G1401" s="65"/>
      <c r="H1401" s="65"/>
      <c r="I1401" s="65"/>
      <c r="J1401" s="65"/>
      <c r="K1401" s="65"/>
      <c r="L1401" s="65"/>
      <c r="M1401" s="65"/>
      <c r="N1401" s="65"/>
      <c r="O1401" s="65"/>
      <c r="P1401" s="65"/>
    </row>
    <row r="1402" spans="3:16" x14ac:dyDescent="0.25">
      <c r="C1402" s="7"/>
      <c r="D1402" s="7"/>
      <c r="E1402" s="65"/>
      <c r="F1402" s="65"/>
      <c r="G1402" s="65"/>
      <c r="H1402" s="65"/>
      <c r="I1402" s="65"/>
      <c r="J1402" s="65"/>
      <c r="K1402" s="65"/>
      <c r="L1402" s="65"/>
      <c r="M1402" s="65"/>
      <c r="N1402" s="65"/>
      <c r="O1402" s="65"/>
      <c r="P1402" s="65"/>
    </row>
    <row r="1403" spans="3:16" x14ac:dyDescent="0.25">
      <c r="C1403" s="7"/>
      <c r="D1403" s="7"/>
      <c r="E1403" s="65"/>
      <c r="F1403" s="65"/>
      <c r="G1403" s="65"/>
      <c r="H1403" s="65"/>
      <c r="I1403" s="65"/>
      <c r="J1403" s="65"/>
      <c r="K1403" s="65"/>
      <c r="L1403" s="65"/>
      <c r="M1403" s="65"/>
      <c r="N1403" s="65"/>
      <c r="O1403" s="65"/>
      <c r="P1403" s="65"/>
    </row>
    <row r="1404" spans="3:16" x14ac:dyDescent="0.25">
      <c r="C1404" s="7"/>
      <c r="D1404" s="7"/>
      <c r="E1404" s="65"/>
      <c r="F1404" s="65"/>
      <c r="G1404" s="65"/>
      <c r="H1404" s="65"/>
      <c r="I1404" s="65"/>
      <c r="J1404" s="65"/>
      <c r="K1404" s="65"/>
      <c r="L1404" s="65"/>
      <c r="M1404" s="65"/>
      <c r="N1404" s="65"/>
      <c r="O1404" s="65"/>
      <c r="P1404" s="65"/>
    </row>
    <row r="1405" spans="3:16" x14ac:dyDescent="0.25">
      <c r="C1405" s="7"/>
      <c r="D1405" s="7"/>
      <c r="E1405" s="65"/>
      <c r="F1405" s="65"/>
      <c r="G1405" s="65"/>
      <c r="H1405" s="65"/>
      <c r="I1405" s="65"/>
      <c r="J1405" s="65"/>
      <c r="K1405" s="65"/>
      <c r="L1405" s="65"/>
      <c r="M1405" s="65"/>
      <c r="N1405" s="65"/>
      <c r="O1405" s="65"/>
      <c r="P1405" s="65"/>
    </row>
    <row r="1406" spans="3:16" x14ac:dyDescent="0.25">
      <c r="C1406" s="7"/>
      <c r="D1406" s="7"/>
      <c r="E1406" s="65"/>
      <c r="F1406" s="65"/>
      <c r="G1406" s="65"/>
      <c r="H1406" s="65"/>
      <c r="I1406" s="65"/>
      <c r="J1406" s="65"/>
      <c r="K1406" s="65"/>
      <c r="L1406" s="65"/>
      <c r="M1406" s="65"/>
      <c r="N1406" s="65"/>
      <c r="O1406" s="65"/>
      <c r="P1406" s="65"/>
    </row>
    <row r="1407" spans="3:16" x14ac:dyDescent="0.25">
      <c r="C1407" s="7"/>
      <c r="D1407" s="7"/>
      <c r="E1407" s="65"/>
      <c r="F1407" s="65"/>
      <c r="G1407" s="65"/>
      <c r="H1407" s="65"/>
      <c r="I1407" s="65"/>
      <c r="J1407" s="65"/>
      <c r="K1407" s="65"/>
      <c r="L1407" s="65"/>
      <c r="M1407" s="65"/>
      <c r="N1407" s="65"/>
      <c r="O1407" s="65"/>
      <c r="P1407" s="65"/>
    </row>
    <row r="1408" spans="3:16" x14ac:dyDescent="0.25">
      <c r="C1408" s="7"/>
      <c r="D1408" s="7"/>
      <c r="E1408" s="65"/>
      <c r="F1408" s="65"/>
      <c r="G1408" s="65"/>
      <c r="H1408" s="65"/>
      <c r="I1408" s="65"/>
      <c r="J1408" s="65"/>
      <c r="K1408" s="65"/>
      <c r="L1408" s="65"/>
      <c r="M1408" s="65"/>
      <c r="N1408" s="65"/>
      <c r="O1408" s="65"/>
      <c r="P1408" s="65"/>
    </row>
    <row r="1409" spans="3:16" x14ac:dyDescent="0.25">
      <c r="C1409" s="7"/>
      <c r="D1409" s="7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</row>
    <row r="1410" spans="3:16" x14ac:dyDescent="0.25">
      <c r="C1410" s="7"/>
      <c r="D1410" s="7"/>
      <c r="E1410" s="65"/>
      <c r="F1410" s="65"/>
      <c r="G1410" s="65"/>
      <c r="H1410" s="65"/>
      <c r="I1410" s="65"/>
      <c r="J1410" s="65"/>
      <c r="K1410" s="65"/>
      <c r="L1410" s="65"/>
      <c r="M1410" s="65"/>
      <c r="N1410" s="65"/>
      <c r="O1410" s="65"/>
      <c r="P1410" s="65"/>
    </row>
    <row r="1411" spans="3:16" x14ac:dyDescent="0.25">
      <c r="C1411" s="7"/>
      <c r="D1411" s="7"/>
      <c r="E1411" s="65"/>
      <c r="F1411" s="65"/>
      <c r="G1411" s="65"/>
      <c r="H1411" s="65"/>
      <c r="I1411" s="65"/>
      <c r="J1411" s="65"/>
      <c r="K1411" s="65"/>
      <c r="L1411" s="65"/>
      <c r="M1411" s="65"/>
      <c r="N1411" s="65"/>
      <c r="O1411" s="65"/>
      <c r="P1411" s="65"/>
    </row>
    <row r="1412" spans="3:16" x14ac:dyDescent="0.25">
      <c r="C1412" s="7"/>
      <c r="D1412" s="7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/>
      <c r="O1412" s="65"/>
      <c r="P1412" s="65"/>
    </row>
    <row r="1413" spans="3:16" x14ac:dyDescent="0.25">
      <c r="C1413" s="7"/>
      <c r="D1413" s="7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</row>
    <row r="1414" spans="3:16" x14ac:dyDescent="0.25">
      <c r="C1414" s="7"/>
      <c r="D1414" s="7"/>
      <c r="E1414" s="65"/>
      <c r="F1414" s="65"/>
      <c r="G1414" s="65"/>
      <c r="H1414" s="65"/>
      <c r="I1414" s="65"/>
      <c r="J1414" s="65"/>
      <c r="K1414" s="65"/>
      <c r="L1414" s="65"/>
      <c r="M1414" s="65"/>
      <c r="N1414" s="65"/>
      <c r="O1414" s="65"/>
      <c r="P1414" s="65"/>
    </row>
    <row r="1415" spans="3:16" x14ac:dyDescent="0.25">
      <c r="C1415" s="7"/>
      <c r="D1415" s="7"/>
      <c r="E1415" s="65"/>
      <c r="F1415" s="65"/>
      <c r="G1415" s="65"/>
      <c r="H1415" s="65"/>
      <c r="I1415" s="65"/>
      <c r="J1415" s="65"/>
      <c r="K1415" s="65"/>
      <c r="L1415" s="65"/>
      <c r="M1415" s="65"/>
      <c r="N1415" s="65"/>
      <c r="O1415" s="65"/>
      <c r="P1415" s="65"/>
    </row>
    <row r="1416" spans="3:16" x14ac:dyDescent="0.25">
      <c r="C1416" s="7"/>
      <c r="D1416" s="7"/>
      <c r="E1416" s="65"/>
      <c r="F1416" s="65"/>
      <c r="G1416" s="65"/>
      <c r="H1416" s="65"/>
      <c r="I1416" s="65"/>
      <c r="J1416" s="65"/>
      <c r="K1416" s="65"/>
      <c r="L1416" s="65"/>
      <c r="M1416" s="65"/>
      <c r="N1416" s="65"/>
      <c r="O1416" s="65"/>
      <c r="P1416" s="65"/>
    </row>
    <row r="1417" spans="3:16" x14ac:dyDescent="0.25">
      <c r="C1417" s="7"/>
      <c r="D1417" s="7"/>
      <c r="E1417" s="65"/>
      <c r="F1417" s="65"/>
      <c r="G1417" s="65"/>
      <c r="H1417" s="65"/>
      <c r="I1417" s="65"/>
      <c r="J1417" s="65"/>
      <c r="K1417" s="65"/>
      <c r="L1417" s="65"/>
      <c r="M1417" s="65"/>
      <c r="N1417" s="65"/>
      <c r="O1417" s="65"/>
      <c r="P1417" s="65"/>
    </row>
    <row r="1418" spans="3:16" x14ac:dyDescent="0.25">
      <c r="C1418" s="7"/>
      <c r="D1418" s="7"/>
      <c r="E1418" s="65"/>
      <c r="F1418" s="65"/>
      <c r="G1418" s="65"/>
      <c r="H1418" s="65"/>
      <c r="I1418" s="65"/>
      <c r="J1418" s="65"/>
      <c r="K1418" s="65"/>
      <c r="L1418" s="65"/>
      <c r="M1418" s="65"/>
      <c r="N1418" s="65"/>
      <c r="O1418" s="65"/>
      <c r="P1418" s="65"/>
    </row>
    <row r="1419" spans="3:16" x14ac:dyDescent="0.25">
      <c r="C1419" s="7"/>
      <c r="D1419" s="7"/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  <c r="P1419" s="65"/>
    </row>
    <row r="1420" spans="3:16" x14ac:dyDescent="0.25">
      <c r="C1420" s="7"/>
      <c r="D1420" s="7"/>
      <c r="E1420" s="65"/>
      <c r="F1420" s="65"/>
      <c r="G1420" s="65"/>
      <c r="H1420" s="65"/>
      <c r="I1420" s="65"/>
      <c r="J1420" s="65"/>
      <c r="K1420" s="65"/>
      <c r="L1420" s="65"/>
      <c r="M1420" s="65"/>
      <c r="N1420" s="65"/>
      <c r="O1420" s="65"/>
      <c r="P1420" s="65"/>
    </row>
    <row r="1421" spans="3:16" x14ac:dyDescent="0.25">
      <c r="C1421" s="7"/>
      <c r="D1421" s="7"/>
      <c r="E1421" s="65"/>
      <c r="F1421" s="65"/>
      <c r="G1421" s="65"/>
      <c r="H1421" s="65"/>
      <c r="I1421" s="65"/>
      <c r="J1421" s="65"/>
      <c r="K1421" s="65"/>
      <c r="L1421" s="65"/>
      <c r="M1421" s="65"/>
      <c r="N1421" s="65"/>
      <c r="O1421" s="65"/>
      <c r="P1421" s="65"/>
    </row>
    <row r="1422" spans="3:16" x14ac:dyDescent="0.25">
      <c r="C1422" s="7"/>
      <c r="D1422" s="7"/>
      <c r="E1422" s="65"/>
      <c r="F1422" s="65"/>
      <c r="G1422" s="65"/>
      <c r="H1422" s="65"/>
      <c r="I1422" s="65"/>
      <c r="J1422" s="65"/>
      <c r="K1422" s="65"/>
      <c r="L1422" s="65"/>
      <c r="M1422" s="65"/>
      <c r="N1422" s="65"/>
      <c r="O1422" s="65"/>
      <c r="P1422" s="65"/>
    </row>
    <row r="1423" spans="3:16" x14ac:dyDescent="0.25">
      <c r="C1423" s="7"/>
      <c r="D1423" s="7"/>
      <c r="E1423" s="65"/>
      <c r="F1423" s="65"/>
      <c r="G1423" s="65"/>
      <c r="H1423" s="65"/>
      <c r="I1423" s="65"/>
      <c r="J1423" s="65"/>
      <c r="K1423" s="65"/>
      <c r="L1423" s="65"/>
      <c r="M1423" s="65"/>
      <c r="N1423" s="65"/>
      <c r="O1423" s="65"/>
      <c r="P1423" s="65"/>
    </row>
    <row r="1424" spans="3:16" x14ac:dyDescent="0.25">
      <c r="C1424" s="7"/>
      <c r="D1424" s="7"/>
      <c r="E1424" s="65"/>
      <c r="F1424" s="65"/>
      <c r="G1424" s="65"/>
      <c r="H1424" s="65"/>
      <c r="I1424" s="65"/>
      <c r="J1424" s="65"/>
      <c r="K1424" s="65"/>
      <c r="L1424" s="65"/>
      <c r="M1424" s="65"/>
      <c r="N1424" s="65"/>
      <c r="O1424" s="65"/>
      <c r="P1424" s="65"/>
    </row>
    <row r="1425" spans="3:16" x14ac:dyDescent="0.25">
      <c r="C1425" s="7"/>
      <c r="D1425" s="7"/>
      <c r="E1425" s="65"/>
      <c r="F1425" s="65"/>
      <c r="G1425" s="65"/>
      <c r="H1425" s="65"/>
      <c r="I1425" s="65"/>
      <c r="J1425" s="65"/>
      <c r="K1425" s="65"/>
      <c r="L1425" s="65"/>
      <c r="M1425" s="65"/>
      <c r="N1425" s="65"/>
      <c r="O1425" s="65"/>
      <c r="P1425" s="65"/>
    </row>
    <row r="1426" spans="3:16" x14ac:dyDescent="0.25">
      <c r="C1426" s="7"/>
      <c r="D1426" s="7"/>
      <c r="E1426" s="65"/>
      <c r="F1426" s="65"/>
      <c r="G1426" s="65"/>
      <c r="H1426" s="65"/>
      <c r="I1426" s="65"/>
      <c r="J1426" s="65"/>
      <c r="K1426" s="65"/>
      <c r="L1426" s="65"/>
      <c r="M1426" s="65"/>
      <c r="N1426" s="65"/>
      <c r="O1426" s="65"/>
      <c r="P1426" s="65"/>
    </row>
    <row r="1427" spans="3:16" x14ac:dyDescent="0.25">
      <c r="C1427" s="7"/>
      <c r="D1427" s="7"/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  <c r="P1427" s="65"/>
    </row>
    <row r="1428" spans="3:16" x14ac:dyDescent="0.25">
      <c r="C1428" s="7"/>
      <c r="D1428" s="7"/>
      <c r="E1428" s="65"/>
      <c r="F1428" s="65"/>
      <c r="G1428" s="65"/>
      <c r="H1428" s="65"/>
      <c r="I1428" s="65"/>
      <c r="J1428" s="65"/>
      <c r="K1428" s="65"/>
      <c r="L1428" s="65"/>
      <c r="M1428" s="65"/>
      <c r="N1428" s="65"/>
      <c r="O1428" s="65"/>
      <c r="P1428" s="65"/>
    </row>
    <row r="1429" spans="3:16" x14ac:dyDescent="0.25">
      <c r="C1429" s="7"/>
      <c r="D1429" s="7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</row>
    <row r="1430" spans="3:16" x14ac:dyDescent="0.25">
      <c r="C1430" s="7"/>
      <c r="D1430" s="7"/>
      <c r="E1430" s="65"/>
      <c r="F1430" s="65"/>
      <c r="G1430" s="65"/>
      <c r="H1430" s="65"/>
      <c r="I1430" s="65"/>
      <c r="J1430" s="65"/>
      <c r="K1430" s="65"/>
      <c r="L1430" s="65"/>
      <c r="M1430" s="65"/>
      <c r="N1430" s="65"/>
      <c r="O1430" s="65"/>
      <c r="P1430" s="65"/>
    </row>
    <row r="1431" spans="3:16" x14ac:dyDescent="0.25">
      <c r="C1431" s="7"/>
      <c r="D1431" s="7"/>
      <c r="E1431" s="65"/>
      <c r="F1431" s="65"/>
      <c r="G1431" s="65"/>
      <c r="H1431" s="65"/>
      <c r="I1431" s="65"/>
      <c r="J1431" s="65"/>
      <c r="K1431" s="65"/>
      <c r="L1431" s="65"/>
      <c r="M1431" s="65"/>
      <c r="N1431" s="65"/>
      <c r="O1431" s="65"/>
      <c r="P1431" s="65"/>
    </row>
    <row r="1432" spans="3:16" x14ac:dyDescent="0.25">
      <c r="C1432" s="7"/>
      <c r="D1432" s="7"/>
      <c r="E1432" s="65"/>
      <c r="F1432" s="65"/>
      <c r="G1432" s="65"/>
      <c r="H1432" s="65"/>
      <c r="I1432" s="65"/>
      <c r="J1432" s="65"/>
      <c r="K1432" s="65"/>
      <c r="L1432" s="65"/>
      <c r="M1432" s="65"/>
      <c r="N1432" s="65"/>
      <c r="O1432" s="65"/>
      <c r="P1432" s="65"/>
    </row>
    <row r="1433" spans="3:16" x14ac:dyDescent="0.25">
      <c r="C1433" s="7"/>
      <c r="D1433" s="7"/>
      <c r="E1433" s="65"/>
      <c r="F1433" s="65"/>
      <c r="G1433" s="65"/>
      <c r="H1433" s="65"/>
      <c r="I1433" s="65"/>
      <c r="J1433" s="65"/>
      <c r="K1433" s="65"/>
      <c r="L1433" s="65"/>
      <c r="M1433" s="65"/>
      <c r="N1433" s="65"/>
      <c r="O1433" s="65"/>
      <c r="P1433" s="65"/>
    </row>
    <row r="1434" spans="3:16" x14ac:dyDescent="0.25">
      <c r="C1434" s="7"/>
      <c r="D1434" s="7"/>
      <c r="E1434" s="65"/>
      <c r="F1434" s="65"/>
      <c r="G1434" s="65"/>
      <c r="H1434" s="65"/>
      <c r="I1434" s="65"/>
      <c r="J1434" s="65"/>
      <c r="K1434" s="65"/>
      <c r="L1434" s="65"/>
      <c r="M1434" s="65"/>
      <c r="N1434" s="65"/>
      <c r="O1434" s="65"/>
      <c r="P1434" s="65"/>
    </row>
    <row r="1435" spans="3:16" x14ac:dyDescent="0.25">
      <c r="C1435" s="7"/>
      <c r="D1435" s="7"/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  <c r="P1435" s="65"/>
    </row>
    <row r="1436" spans="3:16" x14ac:dyDescent="0.25">
      <c r="C1436" s="7"/>
      <c r="D1436" s="7"/>
      <c r="E1436" s="65"/>
      <c r="F1436" s="65"/>
      <c r="G1436" s="65"/>
      <c r="H1436" s="65"/>
      <c r="I1436" s="65"/>
      <c r="J1436" s="65"/>
      <c r="K1436" s="65"/>
      <c r="L1436" s="65"/>
      <c r="M1436" s="65"/>
      <c r="N1436" s="65"/>
      <c r="O1436" s="65"/>
      <c r="P1436" s="65"/>
    </row>
    <row r="1437" spans="3:16" x14ac:dyDescent="0.25">
      <c r="C1437" s="7"/>
      <c r="D1437" s="7"/>
      <c r="E1437" s="65"/>
      <c r="F1437" s="65"/>
      <c r="G1437" s="65"/>
      <c r="H1437" s="65"/>
      <c r="I1437" s="65"/>
      <c r="J1437" s="65"/>
      <c r="K1437" s="65"/>
      <c r="L1437" s="65"/>
      <c r="M1437" s="65"/>
      <c r="N1437" s="65"/>
      <c r="O1437" s="65"/>
      <c r="P1437" s="65"/>
    </row>
    <row r="1438" spans="3:16" x14ac:dyDescent="0.25">
      <c r="C1438" s="7"/>
      <c r="D1438" s="7"/>
      <c r="E1438" s="65"/>
      <c r="F1438" s="65"/>
      <c r="G1438" s="65"/>
      <c r="H1438" s="65"/>
      <c r="I1438" s="65"/>
      <c r="J1438" s="65"/>
      <c r="K1438" s="65"/>
      <c r="L1438" s="65"/>
      <c r="M1438" s="65"/>
      <c r="N1438" s="65"/>
      <c r="O1438" s="65"/>
      <c r="P1438" s="65"/>
    </row>
    <row r="1439" spans="3:16" x14ac:dyDescent="0.25">
      <c r="C1439" s="7"/>
      <c r="D1439" s="7"/>
      <c r="E1439" s="65"/>
      <c r="F1439" s="65"/>
      <c r="G1439" s="65"/>
      <c r="H1439" s="65"/>
      <c r="I1439" s="65"/>
      <c r="J1439" s="65"/>
      <c r="K1439" s="65"/>
      <c r="L1439" s="65"/>
      <c r="M1439" s="65"/>
      <c r="N1439" s="65"/>
      <c r="O1439" s="65"/>
      <c r="P1439" s="65"/>
    </row>
    <row r="1440" spans="3:16" x14ac:dyDescent="0.25">
      <c r="C1440" s="7"/>
      <c r="D1440" s="7"/>
      <c r="E1440" s="65"/>
      <c r="F1440" s="65"/>
      <c r="G1440" s="65"/>
      <c r="H1440" s="65"/>
      <c r="I1440" s="65"/>
      <c r="J1440" s="65"/>
      <c r="K1440" s="65"/>
      <c r="L1440" s="65"/>
      <c r="M1440" s="65"/>
      <c r="N1440" s="65"/>
      <c r="O1440" s="65"/>
      <c r="P1440" s="65"/>
    </row>
    <row r="1441" spans="3:16" x14ac:dyDescent="0.25">
      <c r="C1441" s="7"/>
      <c r="D1441" s="7"/>
      <c r="E1441" s="65"/>
      <c r="F1441" s="65"/>
      <c r="G1441" s="65"/>
      <c r="H1441" s="65"/>
      <c r="I1441" s="65"/>
      <c r="J1441" s="65"/>
      <c r="K1441" s="65"/>
      <c r="L1441" s="65"/>
      <c r="M1441" s="65"/>
      <c r="N1441" s="65"/>
      <c r="O1441" s="65"/>
      <c r="P1441" s="65"/>
    </row>
    <row r="1442" spans="3:16" x14ac:dyDescent="0.25">
      <c r="C1442" s="7"/>
      <c r="D1442" s="7"/>
      <c r="E1442" s="65"/>
      <c r="F1442" s="65"/>
      <c r="G1442" s="65"/>
      <c r="H1442" s="65"/>
      <c r="I1442" s="65"/>
      <c r="J1442" s="65"/>
      <c r="K1442" s="65"/>
      <c r="L1442" s="65"/>
      <c r="M1442" s="65"/>
      <c r="N1442" s="65"/>
      <c r="O1442" s="65"/>
      <c r="P1442" s="65"/>
    </row>
    <row r="1443" spans="3:16" x14ac:dyDescent="0.25">
      <c r="C1443" s="7"/>
      <c r="D1443" s="7"/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  <c r="P1443" s="65"/>
    </row>
    <row r="1444" spans="3:16" x14ac:dyDescent="0.25">
      <c r="C1444" s="7"/>
      <c r="D1444" s="7"/>
      <c r="E1444" s="65"/>
      <c r="F1444" s="65"/>
      <c r="G1444" s="65"/>
      <c r="H1444" s="65"/>
      <c r="I1444" s="65"/>
      <c r="J1444" s="65"/>
      <c r="K1444" s="65"/>
      <c r="L1444" s="65"/>
      <c r="M1444" s="65"/>
      <c r="N1444" s="65"/>
      <c r="O1444" s="65"/>
      <c r="P1444" s="65"/>
    </row>
    <row r="1445" spans="3:16" x14ac:dyDescent="0.25">
      <c r="C1445" s="7"/>
      <c r="D1445" s="7"/>
      <c r="E1445" s="65"/>
      <c r="F1445" s="65"/>
      <c r="G1445" s="65"/>
      <c r="H1445" s="65"/>
      <c r="I1445" s="65"/>
      <c r="J1445" s="65"/>
      <c r="K1445" s="65"/>
      <c r="L1445" s="65"/>
      <c r="M1445" s="65"/>
      <c r="N1445" s="65"/>
      <c r="O1445" s="65"/>
      <c r="P1445" s="65"/>
    </row>
    <row r="1446" spans="3:16" x14ac:dyDescent="0.25">
      <c r="C1446" s="7"/>
      <c r="D1446" s="7"/>
      <c r="E1446" s="65"/>
      <c r="F1446" s="65"/>
      <c r="G1446" s="65"/>
      <c r="H1446" s="65"/>
      <c r="I1446" s="65"/>
      <c r="J1446" s="65"/>
      <c r="K1446" s="65"/>
      <c r="L1446" s="65"/>
      <c r="M1446" s="65"/>
      <c r="N1446" s="65"/>
      <c r="O1446" s="65"/>
      <c r="P1446" s="65"/>
    </row>
    <row r="1447" spans="3:16" x14ac:dyDescent="0.25">
      <c r="C1447" s="7"/>
      <c r="D1447" s="7"/>
      <c r="E1447" s="65"/>
      <c r="F1447" s="65"/>
      <c r="G1447" s="65"/>
      <c r="H1447" s="65"/>
      <c r="I1447" s="65"/>
      <c r="J1447" s="65"/>
      <c r="K1447" s="65"/>
      <c r="L1447" s="65"/>
      <c r="M1447" s="65"/>
      <c r="N1447" s="65"/>
      <c r="O1447" s="65"/>
      <c r="P1447" s="65"/>
    </row>
    <row r="1448" spans="3:16" x14ac:dyDescent="0.25">
      <c r="C1448" s="7"/>
      <c r="D1448" s="7"/>
      <c r="E1448" s="65"/>
      <c r="F1448" s="65"/>
      <c r="G1448" s="65"/>
      <c r="H1448" s="65"/>
      <c r="I1448" s="65"/>
      <c r="J1448" s="65"/>
      <c r="K1448" s="65"/>
      <c r="L1448" s="65"/>
      <c r="M1448" s="65"/>
      <c r="N1448" s="65"/>
      <c r="O1448" s="65"/>
      <c r="P1448" s="65"/>
    </row>
    <row r="1449" spans="3:16" x14ac:dyDescent="0.25">
      <c r="C1449" s="7"/>
      <c r="D1449" s="7"/>
      <c r="E1449" s="65"/>
      <c r="F1449" s="65"/>
      <c r="G1449" s="65"/>
      <c r="H1449" s="65"/>
      <c r="I1449" s="65"/>
      <c r="J1449" s="65"/>
      <c r="K1449" s="65"/>
      <c r="L1449" s="65"/>
      <c r="M1449" s="65"/>
      <c r="N1449" s="65"/>
      <c r="O1449" s="65"/>
      <c r="P1449" s="65"/>
    </row>
    <row r="1450" spans="3:16" x14ac:dyDescent="0.25">
      <c r="C1450" s="7"/>
      <c r="D1450" s="7"/>
      <c r="E1450" s="65"/>
      <c r="F1450" s="65"/>
      <c r="G1450" s="65"/>
      <c r="H1450" s="65"/>
      <c r="I1450" s="65"/>
      <c r="J1450" s="65"/>
      <c r="K1450" s="65"/>
      <c r="L1450" s="65"/>
      <c r="M1450" s="65"/>
      <c r="N1450" s="65"/>
      <c r="O1450" s="65"/>
      <c r="P1450" s="65"/>
    </row>
    <row r="1451" spans="3:16" x14ac:dyDescent="0.25">
      <c r="C1451" s="7"/>
      <c r="D1451" s="7"/>
      <c r="E1451" s="65"/>
      <c r="F1451" s="65"/>
      <c r="G1451" s="65"/>
      <c r="H1451" s="65"/>
      <c r="I1451" s="65"/>
      <c r="J1451" s="65"/>
      <c r="K1451" s="65"/>
      <c r="L1451" s="65"/>
      <c r="M1451" s="65"/>
      <c r="N1451" s="65"/>
      <c r="O1451" s="65"/>
      <c r="P1451" s="65"/>
    </row>
    <row r="1452" spans="3:16" x14ac:dyDescent="0.25">
      <c r="C1452" s="7"/>
      <c r="D1452" s="7"/>
      <c r="E1452" s="65"/>
      <c r="F1452" s="65"/>
      <c r="G1452" s="65"/>
      <c r="H1452" s="65"/>
      <c r="I1452" s="65"/>
      <c r="J1452" s="65"/>
      <c r="K1452" s="65"/>
      <c r="L1452" s="65"/>
      <c r="M1452" s="65"/>
      <c r="N1452" s="65"/>
      <c r="O1452" s="65"/>
      <c r="P1452" s="65"/>
    </row>
    <row r="1453" spans="3:16" x14ac:dyDescent="0.25">
      <c r="C1453" s="7"/>
      <c r="D1453" s="7"/>
      <c r="E1453" s="65"/>
      <c r="F1453" s="65"/>
      <c r="G1453" s="65"/>
      <c r="H1453" s="65"/>
      <c r="I1453" s="65"/>
      <c r="J1453" s="65"/>
      <c r="K1453" s="65"/>
      <c r="L1453" s="65"/>
      <c r="M1453" s="65"/>
      <c r="N1453" s="65"/>
      <c r="O1453" s="65"/>
      <c r="P1453" s="65"/>
    </row>
    <row r="1454" spans="3:16" x14ac:dyDescent="0.25">
      <c r="C1454" s="7"/>
      <c r="D1454" s="7"/>
      <c r="E1454" s="65"/>
      <c r="F1454" s="65"/>
      <c r="G1454" s="65"/>
      <c r="H1454" s="65"/>
      <c r="I1454" s="65"/>
      <c r="J1454" s="65"/>
      <c r="K1454" s="65"/>
      <c r="L1454" s="65"/>
      <c r="M1454" s="65"/>
      <c r="N1454" s="65"/>
      <c r="O1454" s="65"/>
      <c r="P1454" s="65"/>
    </row>
    <row r="1455" spans="3:16" x14ac:dyDescent="0.25">
      <c r="C1455" s="7"/>
      <c r="D1455" s="7"/>
      <c r="E1455" s="65"/>
      <c r="F1455" s="65"/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</row>
    <row r="1456" spans="3:16" x14ac:dyDescent="0.25">
      <c r="C1456" s="7"/>
      <c r="D1456" s="7"/>
      <c r="E1456" s="65"/>
      <c r="F1456" s="65"/>
      <c r="G1456" s="65"/>
      <c r="H1456" s="65"/>
      <c r="I1456" s="65"/>
      <c r="J1456" s="65"/>
      <c r="K1456" s="65"/>
      <c r="L1456" s="65"/>
      <c r="M1456" s="65"/>
      <c r="N1456" s="65"/>
      <c r="O1456" s="65"/>
      <c r="P1456" s="65"/>
    </row>
    <row r="1457" spans="3:16" x14ac:dyDescent="0.25">
      <c r="C1457" s="7"/>
      <c r="D1457" s="7"/>
      <c r="E1457" s="65"/>
      <c r="F1457" s="65"/>
      <c r="G1457" s="65"/>
      <c r="H1457" s="65"/>
      <c r="I1457" s="65"/>
      <c r="J1457" s="65"/>
      <c r="K1457" s="65"/>
      <c r="L1457" s="65"/>
      <c r="M1457" s="65"/>
      <c r="N1457" s="65"/>
      <c r="O1457" s="65"/>
      <c r="P1457" s="65"/>
    </row>
    <row r="1458" spans="3:16" x14ac:dyDescent="0.25">
      <c r="C1458" s="7"/>
      <c r="D1458" s="7"/>
      <c r="E1458" s="65"/>
      <c r="F1458" s="65"/>
      <c r="G1458" s="65"/>
      <c r="H1458" s="65"/>
      <c r="I1458" s="65"/>
      <c r="J1458" s="65"/>
      <c r="K1458" s="65"/>
      <c r="L1458" s="65"/>
      <c r="M1458" s="65"/>
      <c r="N1458" s="65"/>
      <c r="O1458" s="65"/>
      <c r="P1458" s="65"/>
    </row>
    <row r="1459" spans="3:16" x14ac:dyDescent="0.25">
      <c r="C1459" s="7"/>
      <c r="D1459" s="7"/>
      <c r="E1459" s="65"/>
      <c r="F1459" s="65"/>
      <c r="G1459" s="65"/>
      <c r="H1459" s="65"/>
      <c r="I1459" s="65"/>
      <c r="J1459" s="65"/>
      <c r="K1459" s="65"/>
      <c r="L1459" s="65"/>
      <c r="M1459" s="65"/>
      <c r="N1459" s="65"/>
      <c r="O1459" s="65"/>
      <c r="P1459" s="65"/>
    </row>
    <row r="1460" spans="3:16" x14ac:dyDescent="0.25">
      <c r="C1460" s="7"/>
      <c r="D1460" s="7"/>
      <c r="E1460" s="65"/>
      <c r="F1460" s="65"/>
      <c r="G1460" s="65"/>
      <c r="H1460" s="65"/>
      <c r="I1460" s="65"/>
      <c r="J1460" s="65"/>
      <c r="K1460" s="65"/>
      <c r="L1460" s="65"/>
      <c r="M1460" s="65"/>
      <c r="N1460" s="65"/>
      <c r="O1460" s="65"/>
      <c r="P1460" s="65"/>
    </row>
    <row r="1461" spans="3:16" x14ac:dyDescent="0.25">
      <c r="C1461" s="7"/>
      <c r="D1461" s="7"/>
      <c r="E1461" s="65"/>
      <c r="F1461" s="65"/>
      <c r="G1461" s="65"/>
      <c r="H1461" s="65"/>
      <c r="I1461" s="65"/>
      <c r="J1461" s="65"/>
      <c r="K1461" s="65"/>
      <c r="L1461" s="65"/>
      <c r="M1461" s="65"/>
      <c r="N1461" s="65"/>
      <c r="O1461" s="65"/>
      <c r="P1461" s="65"/>
    </row>
    <row r="1462" spans="3:16" x14ac:dyDescent="0.25">
      <c r="C1462" s="7"/>
      <c r="D1462" s="7"/>
      <c r="E1462" s="65"/>
      <c r="F1462" s="65"/>
      <c r="G1462" s="65"/>
      <c r="H1462" s="65"/>
      <c r="I1462" s="65"/>
      <c r="J1462" s="65"/>
      <c r="K1462" s="65"/>
      <c r="L1462" s="65"/>
      <c r="M1462" s="65"/>
      <c r="N1462" s="65"/>
      <c r="O1462" s="65"/>
      <c r="P1462" s="65"/>
    </row>
    <row r="1463" spans="3:16" x14ac:dyDescent="0.25">
      <c r="C1463" s="7"/>
      <c r="D1463" s="7"/>
      <c r="E1463" s="65"/>
      <c r="F1463" s="65"/>
      <c r="G1463" s="65"/>
      <c r="H1463" s="65"/>
      <c r="I1463" s="65"/>
      <c r="J1463" s="65"/>
      <c r="K1463" s="65"/>
      <c r="L1463" s="65"/>
      <c r="M1463" s="65"/>
      <c r="N1463" s="65"/>
      <c r="O1463" s="65"/>
      <c r="P1463" s="65"/>
    </row>
    <row r="1464" spans="3:16" x14ac:dyDescent="0.25">
      <c r="C1464" s="7"/>
      <c r="D1464" s="7"/>
      <c r="E1464" s="65"/>
      <c r="F1464" s="65"/>
      <c r="G1464" s="65"/>
      <c r="H1464" s="65"/>
      <c r="I1464" s="65"/>
      <c r="J1464" s="65"/>
      <c r="K1464" s="65"/>
      <c r="L1464" s="65"/>
      <c r="M1464" s="65"/>
      <c r="N1464" s="65"/>
      <c r="O1464" s="65"/>
      <c r="P1464" s="65"/>
    </row>
    <row r="1465" spans="3:16" x14ac:dyDescent="0.25">
      <c r="C1465" s="7"/>
      <c r="D1465" s="7"/>
      <c r="E1465" s="65"/>
      <c r="F1465" s="65"/>
      <c r="G1465" s="65"/>
      <c r="H1465" s="65"/>
      <c r="I1465" s="65"/>
      <c r="J1465" s="65"/>
      <c r="K1465" s="65"/>
      <c r="L1465" s="65"/>
      <c r="M1465" s="65"/>
      <c r="N1465" s="65"/>
      <c r="O1465" s="65"/>
      <c r="P1465" s="65"/>
    </row>
    <row r="1466" spans="3:16" x14ac:dyDescent="0.25">
      <c r="C1466" s="7"/>
      <c r="D1466" s="7"/>
      <c r="E1466" s="65"/>
      <c r="F1466" s="65"/>
      <c r="G1466" s="65"/>
      <c r="H1466" s="65"/>
      <c r="I1466" s="65"/>
      <c r="J1466" s="65"/>
      <c r="K1466" s="65"/>
      <c r="L1466" s="65"/>
      <c r="M1466" s="65"/>
      <c r="N1466" s="65"/>
      <c r="O1466" s="65"/>
      <c r="P1466" s="65"/>
    </row>
    <row r="1467" spans="3:16" x14ac:dyDescent="0.25">
      <c r="C1467" s="7"/>
      <c r="D1467" s="7"/>
      <c r="E1467" s="65"/>
      <c r="F1467" s="65"/>
      <c r="G1467" s="65"/>
      <c r="H1467" s="65"/>
      <c r="I1467" s="65"/>
      <c r="J1467" s="65"/>
      <c r="K1467" s="65"/>
      <c r="L1467" s="65"/>
      <c r="M1467" s="65"/>
      <c r="N1467" s="65"/>
      <c r="O1467" s="65"/>
      <c r="P1467" s="65"/>
    </row>
    <row r="1468" spans="3:16" x14ac:dyDescent="0.25">
      <c r="C1468" s="7"/>
      <c r="D1468" s="7"/>
      <c r="E1468" s="65"/>
      <c r="F1468" s="65"/>
      <c r="G1468" s="65"/>
      <c r="H1468" s="65"/>
      <c r="I1468" s="65"/>
      <c r="J1468" s="65"/>
      <c r="K1468" s="65"/>
      <c r="L1468" s="65"/>
      <c r="M1468" s="65"/>
      <c r="N1468" s="65"/>
      <c r="O1468" s="65"/>
      <c r="P1468" s="65"/>
    </row>
    <row r="1469" spans="3:16" x14ac:dyDescent="0.25">
      <c r="C1469" s="7"/>
      <c r="D1469" s="7"/>
      <c r="E1469" s="65"/>
      <c r="F1469" s="65"/>
      <c r="G1469" s="65"/>
      <c r="H1469" s="65"/>
      <c r="I1469" s="65"/>
      <c r="J1469" s="65"/>
      <c r="K1469" s="65"/>
      <c r="L1469" s="65"/>
      <c r="M1469" s="65"/>
      <c r="N1469" s="65"/>
      <c r="O1469" s="65"/>
      <c r="P1469" s="65"/>
    </row>
    <row r="1470" spans="3:16" x14ac:dyDescent="0.25">
      <c r="C1470" s="7"/>
      <c r="D1470" s="7"/>
      <c r="E1470" s="65"/>
      <c r="F1470" s="65"/>
      <c r="G1470" s="65"/>
      <c r="H1470" s="65"/>
      <c r="I1470" s="65"/>
      <c r="J1470" s="65"/>
      <c r="K1470" s="65"/>
      <c r="L1470" s="65"/>
      <c r="M1470" s="65"/>
      <c r="N1470" s="65"/>
      <c r="O1470" s="65"/>
      <c r="P1470" s="65"/>
    </row>
    <row r="1471" spans="3:16" x14ac:dyDescent="0.25">
      <c r="C1471" s="7"/>
      <c r="D1471" s="7"/>
      <c r="E1471" s="65"/>
      <c r="F1471" s="65"/>
      <c r="G1471" s="65"/>
      <c r="H1471" s="65"/>
      <c r="I1471" s="65"/>
      <c r="J1471" s="65"/>
      <c r="K1471" s="65"/>
      <c r="L1471" s="65"/>
      <c r="M1471" s="65"/>
      <c r="N1471" s="65"/>
      <c r="O1471" s="65"/>
      <c r="P1471" s="65"/>
    </row>
    <row r="1472" spans="3:16" x14ac:dyDescent="0.25">
      <c r="C1472" s="7"/>
      <c r="D1472" s="7"/>
      <c r="E1472" s="65"/>
      <c r="F1472" s="65"/>
      <c r="G1472" s="65"/>
      <c r="H1472" s="65"/>
      <c r="I1472" s="65"/>
      <c r="J1472" s="65"/>
      <c r="K1472" s="65"/>
      <c r="L1472" s="65"/>
      <c r="M1472" s="65"/>
      <c r="N1472" s="65"/>
      <c r="O1472" s="65"/>
      <c r="P1472" s="65"/>
    </row>
    <row r="1473" spans="3:16" x14ac:dyDescent="0.25">
      <c r="C1473" s="7"/>
      <c r="D1473" s="7"/>
      <c r="E1473" s="65"/>
      <c r="F1473" s="65"/>
      <c r="G1473" s="65"/>
      <c r="H1473" s="65"/>
      <c r="I1473" s="65"/>
      <c r="J1473" s="65"/>
      <c r="K1473" s="65"/>
      <c r="L1473" s="65"/>
      <c r="M1473" s="65"/>
      <c r="N1473" s="65"/>
      <c r="O1473" s="65"/>
      <c r="P1473" s="65"/>
    </row>
    <row r="1474" spans="3:16" x14ac:dyDescent="0.25">
      <c r="C1474" s="7"/>
      <c r="D1474" s="7"/>
      <c r="E1474" s="65"/>
      <c r="F1474" s="65"/>
      <c r="G1474" s="65"/>
      <c r="H1474" s="65"/>
      <c r="I1474" s="65"/>
      <c r="J1474" s="65"/>
      <c r="K1474" s="65"/>
      <c r="L1474" s="65"/>
      <c r="M1474" s="65"/>
      <c r="N1474" s="65"/>
      <c r="O1474" s="65"/>
      <c r="P1474" s="65"/>
    </row>
    <row r="1475" spans="3:16" x14ac:dyDescent="0.25">
      <c r="C1475" s="7"/>
      <c r="D1475" s="7"/>
      <c r="E1475" s="65"/>
      <c r="F1475" s="65"/>
      <c r="G1475" s="65"/>
      <c r="H1475" s="65"/>
      <c r="I1475" s="65"/>
      <c r="J1475" s="65"/>
      <c r="K1475" s="65"/>
      <c r="L1475" s="65"/>
      <c r="M1475" s="65"/>
      <c r="N1475" s="65"/>
      <c r="O1475" s="65"/>
      <c r="P1475" s="65"/>
    </row>
    <row r="1476" spans="3:16" x14ac:dyDescent="0.25">
      <c r="C1476" s="7"/>
      <c r="D1476" s="7"/>
      <c r="E1476" s="65"/>
      <c r="F1476" s="65"/>
      <c r="G1476" s="65"/>
      <c r="H1476" s="65"/>
      <c r="I1476" s="65"/>
      <c r="J1476" s="65"/>
      <c r="K1476" s="65"/>
      <c r="L1476" s="65"/>
      <c r="M1476" s="65"/>
      <c r="N1476" s="65"/>
      <c r="O1476" s="65"/>
      <c r="P1476" s="65"/>
    </row>
    <row r="1477" spans="3:16" x14ac:dyDescent="0.25">
      <c r="C1477" s="7"/>
      <c r="D1477" s="7"/>
      <c r="E1477" s="65"/>
      <c r="F1477" s="65"/>
      <c r="G1477" s="65"/>
      <c r="H1477" s="65"/>
      <c r="I1477" s="65"/>
      <c r="J1477" s="65"/>
      <c r="K1477" s="65"/>
      <c r="L1477" s="65"/>
      <c r="M1477" s="65"/>
      <c r="N1477" s="65"/>
      <c r="O1477" s="65"/>
      <c r="P1477" s="65"/>
    </row>
    <row r="1478" spans="3:16" x14ac:dyDescent="0.25">
      <c r="C1478" s="7"/>
      <c r="D1478" s="7"/>
      <c r="E1478" s="65"/>
      <c r="F1478" s="65"/>
      <c r="G1478" s="65"/>
      <c r="H1478" s="65"/>
      <c r="I1478" s="65"/>
      <c r="J1478" s="65"/>
      <c r="K1478" s="65"/>
      <c r="L1478" s="65"/>
      <c r="M1478" s="65"/>
      <c r="N1478" s="65"/>
      <c r="O1478" s="65"/>
      <c r="P1478" s="65"/>
    </row>
    <row r="1479" spans="3:16" x14ac:dyDescent="0.25">
      <c r="C1479" s="7"/>
      <c r="D1479" s="7"/>
      <c r="E1479" s="65"/>
      <c r="F1479" s="65"/>
      <c r="G1479" s="65"/>
      <c r="H1479" s="65"/>
      <c r="I1479" s="65"/>
      <c r="J1479" s="65"/>
      <c r="K1479" s="65"/>
      <c r="L1479" s="65"/>
      <c r="M1479" s="65"/>
      <c r="N1479" s="65"/>
      <c r="O1479" s="65"/>
      <c r="P1479" s="65"/>
    </row>
    <row r="1480" spans="3:16" x14ac:dyDescent="0.25">
      <c r="C1480" s="7"/>
      <c r="D1480" s="7"/>
      <c r="E1480" s="65"/>
      <c r="F1480" s="65"/>
      <c r="G1480" s="65"/>
      <c r="H1480" s="65"/>
      <c r="I1480" s="65"/>
      <c r="J1480" s="65"/>
      <c r="K1480" s="65"/>
      <c r="L1480" s="65"/>
      <c r="M1480" s="65"/>
      <c r="N1480" s="65"/>
      <c r="O1480" s="65"/>
      <c r="P1480" s="65"/>
    </row>
    <row r="1481" spans="3:16" x14ac:dyDescent="0.25">
      <c r="C1481" s="7"/>
      <c r="D1481" s="7"/>
      <c r="E1481" s="65"/>
      <c r="F1481" s="65"/>
      <c r="G1481" s="65"/>
      <c r="H1481" s="65"/>
      <c r="I1481" s="65"/>
      <c r="J1481" s="65"/>
      <c r="K1481" s="65"/>
      <c r="L1481" s="65"/>
      <c r="M1481" s="65"/>
      <c r="N1481" s="65"/>
      <c r="O1481" s="65"/>
      <c r="P1481" s="65"/>
    </row>
    <row r="1482" spans="3:16" x14ac:dyDescent="0.25">
      <c r="C1482" s="7"/>
      <c r="D1482" s="7"/>
      <c r="E1482" s="65"/>
      <c r="F1482" s="65"/>
      <c r="G1482" s="65"/>
      <c r="H1482" s="65"/>
      <c r="I1482" s="65"/>
      <c r="J1482" s="65"/>
      <c r="K1482" s="65"/>
      <c r="L1482" s="65"/>
      <c r="M1482" s="65"/>
      <c r="N1482" s="65"/>
      <c r="O1482" s="65"/>
      <c r="P1482" s="65"/>
    </row>
    <row r="1483" spans="3:16" x14ac:dyDescent="0.25">
      <c r="C1483" s="7"/>
      <c r="D1483" s="7"/>
      <c r="E1483" s="65"/>
      <c r="F1483" s="65"/>
      <c r="G1483" s="65"/>
      <c r="H1483" s="65"/>
      <c r="I1483" s="65"/>
      <c r="J1483" s="65"/>
      <c r="K1483" s="65"/>
      <c r="L1483" s="65"/>
      <c r="M1483" s="65"/>
      <c r="N1483" s="65"/>
      <c r="O1483" s="65"/>
      <c r="P1483" s="65"/>
    </row>
    <row r="1484" spans="3:16" x14ac:dyDescent="0.25">
      <c r="C1484" s="7"/>
      <c r="D1484" s="7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</row>
    <row r="1485" spans="3:16" x14ac:dyDescent="0.25">
      <c r="C1485" s="7"/>
      <c r="D1485" s="7"/>
      <c r="E1485" s="65"/>
      <c r="F1485" s="65"/>
      <c r="G1485" s="65"/>
      <c r="H1485" s="65"/>
      <c r="I1485" s="65"/>
      <c r="J1485" s="65"/>
      <c r="K1485" s="65"/>
      <c r="L1485" s="65"/>
      <c r="M1485" s="65"/>
      <c r="N1485" s="65"/>
      <c r="O1485" s="65"/>
      <c r="P1485" s="65"/>
    </row>
    <row r="1486" spans="3:16" x14ac:dyDescent="0.25">
      <c r="C1486" s="7"/>
      <c r="D1486" s="7"/>
      <c r="E1486" s="65"/>
      <c r="F1486" s="65"/>
      <c r="G1486" s="65"/>
      <c r="H1486" s="65"/>
      <c r="I1486" s="65"/>
      <c r="J1486" s="65"/>
      <c r="K1486" s="65"/>
      <c r="L1486" s="65"/>
      <c r="M1486" s="65"/>
      <c r="N1486" s="65"/>
      <c r="O1486" s="65"/>
      <c r="P1486" s="65"/>
    </row>
    <row r="1487" spans="3:16" x14ac:dyDescent="0.25">
      <c r="C1487" s="7"/>
      <c r="D1487" s="7"/>
      <c r="E1487" s="65"/>
      <c r="F1487" s="65"/>
      <c r="G1487" s="65"/>
      <c r="H1487" s="65"/>
      <c r="I1487" s="65"/>
      <c r="J1487" s="65"/>
      <c r="K1487" s="65"/>
      <c r="L1487" s="65"/>
      <c r="M1487" s="65"/>
      <c r="N1487" s="65"/>
      <c r="O1487" s="65"/>
      <c r="P1487" s="65"/>
    </row>
    <row r="1488" spans="3:16" x14ac:dyDescent="0.25">
      <c r="C1488" s="7"/>
      <c r="D1488" s="7"/>
      <c r="E1488" s="65"/>
      <c r="F1488" s="65"/>
      <c r="G1488" s="65"/>
      <c r="H1488" s="65"/>
      <c r="I1488" s="65"/>
      <c r="J1488" s="65"/>
      <c r="K1488" s="65"/>
      <c r="L1488" s="65"/>
      <c r="M1488" s="65"/>
      <c r="N1488" s="65"/>
      <c r="O1488" s="65"/>
      <c r="P1488" s="65"/>
    </row>
    <row r="1489" spans="3:16" x14ac:dyDescent="0.25">
      <c r="C1489" s="7"/>
      <c r="D1489" s="7"/>
      <c r="E1489" s="65"/>
      <c r="F1489" s="65"/>
      <c r="G1489" s="65"/>
      <c r="H1489" s="65"/>
      <c r="I1489" s="65"/>
      <c r="J1489" s="65"/>
      <c r="K1489" s="65"/>
      <c r="L1489" s="65"/>
      <c r="M1489" s="65"/>
      <c r="N1489" s="65"/>
      <c r="O1489" s="65"/>
      <c r="P1489" s="65"/>
    </row>
    <row r="1490" spans="3:16" x14ac:dyDescent="0.25">
      <c r="C1490" s="7"/>
      <c r="D1490" s="7"/>
      <c r="E1490" s="65"/>
      <c r="F1490" s="65"/>
      <c r="G1490" s="65"/>
      <c r="H1490" s="65"/>
      <c r="I1490" s="65"/>
      <c r="J1490" s="65"/>
      <c r="K1490" s="65"/>
      <c r="L1490" s="65"/>
      <c r="M1490" s="65"/>
      <c r="N1490" s="65"/>
      <c r="O1490" s="65"/>
      <c r="P1490" s="65"/>
    </row>
    <row r="1491" spans="3:16" x14ac:dyDescent="0.25">
      <c r="C1491" s="7"/>
      <c r="D1491" s="7"/>
      <c r="E1491" s="65"/>
      <c r="F1491" s="65"/>
      <c r="G1491" s="65"/>
      <c r="H1491" s="65"/>
      <c r="I1491" s="65"/>
      <c r="J1491" s="65"/>
      <c r="K1491" s="65"/>
      <c r="L1491" s="65"/>
      <c r="M1491" s="65"/>
      <c r="N1491" s="65"/>
      <c r="O1491" s="65"/>
      <c r="P1491" s="65"/>
    </row>
    <row r="1492" spans="3:16" x14ac:dyDescent="0.25">
      <c r="C1492" s="7"/>
      <c r="D1492" s="7"/>
      <c r="E1492" s="65"/>
      <c r="F1492" s="65"/>
      <c r="G1492" s="65"/>
      <c r="H1492" s="65"/>
      <c r="I1492" s="65"/>
      <c r="J1492" s="65"/>
      <c r="K1492" s="65"/>
      <c r="L1492" s="65"/>
      <c r="M1492" s="65"/>
      <c r="N1492" s="65"/>
      <c r="O1492" s="65"/>
      <c r="P1492" s="65"/>
    </row>
    <row r="1493" spans="3:16" x14ac:dyDescent="0.25">
      <c r="C1493" s="7"/>
      <c r="D1493" s="7"/>
      <c r="E1493" s="65"/>
      <c r="F1493" s="65"/>
      <c r="G1493" s="65"/>
      <c r="H1493" s="65"/>
      <c r="I1493" s="65"/>
      <c r="J1493" s="65"/>
      <c r="K1493" s="65"/>
      <c r="L1493" s="65"/>
      <c r="M1493" s="65"/>
      <c r="N1493" s="65"/>
      <c r="O1493" s="65"/>
      <c r="P1493" s="65"/>
    </row>
    <row r="1494" spans="3:16" x14ac:dyDescent="0.25">
      <c r="C1494" s="7"/>
      <c r="D1494" s="7"/>
      <c r="E1494" s="65"/>
      <c r="F1494" s="65"/>
      <c r="G1494" s="65"/>
      <c r="H1494" s="65"/>
      <c r="I1494" s="65"/>
      <c r="J1494" s="65"/>
      <c r="K1494" s="65"/>
      <c r="L1494" s="65"/>
      <c r="M1494" s="65"/>
      <c r="N1494" s="65"/>
      <c r="O1494" s="65"/>
      <c r="P1494" s="65"/>
    </row>
    <row r="1495" spans="3:16" x14ac:dyDescent="0.25">
      <c r="C1495" s="7"/>
      <c r="D1495" s="7"/>
      <c r="E1495" s="65"/>
      <c r="F1495" s="65"/>
      <c r="G1495" s="65"/>
      <c r="H1495" s="65"/>
      <c r="I1495" s="65"/>
      <c r="J1495" s="65"/>
      <c r="K1495" s="65"/>
      <c r="L1495" s="65"/>
      <c r="M1495" s="65"/>
      <c r="N1495" s="65"/>
      <c r="O1495" s="65"/>
      <c r="P1495" s="65"/>
    </row>
    <row r="1496" spans="3:16" x14ac:dyDescent="0.25">
      <c r="C1496" s="7"/>
      <c r="D1496" s="7"/>
      <c r="E1496" s="65"/>
      <c r="F1496" s="65"/>
      <c r="G1496" s="65"/>
      <c r="H1496" s="65"/>
      <c r="I1496" s="65"/>
      <c r="J1496" s="65"/>
      <c r="K1496" s="65"/>
      <c r="L1496" s="65"/>
      <c r="M1496" s="65"/>
      <c r="N1496" s="65"/>
      <c r="O1496" s="65"/>
      <c r="P1496" s="65"/>
    </row>
    <row r="1497" spans="3:16" x14ac:dyDescent="0.25">
      <c r="C1497" s="7"/>
      <c r="D1497" s="7"/>
      <c r="E1497" s="65"/>
      <c r="F1497" s="65"/>
      <c r="G1497" s="65"/>
      <c r="H1497" s="65"/>
      <c r="I1497" s="65"/>
      <c r="J1497" s="65"/>
      <c r="K1497" s="65"/>
      <c r="L1497" s="65"/>
      <c r="M1497" s="65"/>
      <c r="N1497" s="65"/>
      <c r="O1497" s="65"/>
      <c r="P1497" s="65"/>
    </row>
    <row r="1498" spans="3:16" x14ac:dyDescent="0.25">
      <c r="C1498" s="7"/>
      <c r="D1498" s="7"/>
      <c r="E1498" s="65"/>
      <c r="F1498" s="65"/>
      <c r="G1498" s="65"/>
      <c r="H1498" s="65"/>
      <c r="I1498" s="65"/>
      <c r="J1498" s="65"/>
      <c r="K1498" s="65"/>
      <c r="L1498" s="65"/>
      <c r="M1498" s="65"/>
      <c r="N1498" s="65"/>
      <c r="O1498" s="65"/>
      <c r="P1498" s="65"/>
    </row>
    <row r="1499" spans="3:16" x14ac:dyDescent="0.25">
      <c r="C1499" s="7"/>
      <c r="D1499" s="7"/>
      <c r="E1499" s="65"/>
      <c r="F1499" s="65"/>
      <c r="G1499" s="65"/>
      <c r="H1499" s="65"/>
      <c r="I1499" s="65"/>
      <c r="J1499" s="65"/>
      <c r="K1499" s="65"/>
      <c r="L1499" s="65"/>
      <c r="M1499" s="65"/>
      <c r="N1499" s="65"/>
      <c r="O1499" s="65"/>
      <c r="P1499" s="65"/>
    </row>
    <row r="1500" spans="3:16" x14ac:dyDescent="0.25">
      <c r="C1500" s="7"/>
      <c r="D1500" s="7"/>
      <c r="E1500" s="65"/>
      <c r="F1500" s="65"/>
      <c r="G1500" s="65"/>
      <c r="H1500" s="65"/>
      <c r="I1500" s="65"/>
      <c r="J1500" s="65"/>
      <c r="K1500" s="65"/>
      <c r="L1500" s="65"/>
      <c r="M1500" s="65"/>
      <c r="N1500" s="65"/>
      <c r="O1500" s="65"/>
      <c r="P1500" s="65"/>
    </row>
    <row r="1501" spans="3:16" x14ac:dyDescent="0.25">
      <c r="C1501" s="7"/>
      <c r="D1501" s="7"/>
      <c r="E1501" s="65"/>
      <c r="F1501" s="65"/>
      <c r="G1501" s="65"/>
      <c r="H1501" s="65"/>
      <c r="I1501" s="65"/>
      <c r="J1501" s="65"/>
      <c r="K1501" s="65"/>
      <c r="L1501" s="65"/>
      <c r="M1501" s="65"/>
      <c r="N1501" s="65"/>
      <c r="O1501" s="65"/>
      <c r="P1501" s="65"/>
    </row>
    <row r="1502" spans="3:16" x14ac:dyDescent="0.25">
      <c r="C1502" s="7"/>
      <c r="D1502" s="7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</row>
    <row r="1503" spans="3:16" x14ac:dyDescent="0.25">
      <c r="C1503" s="7"/>
      <c r="D1503" s="7"/>
      <c r="E1503" s="65"/>
      <c r="F1503" s="65"/>
      <c r="G1503" s="65"/>
      <c r="H1503" s="65"/>
      <c r="I1503" s="65"/>
      <c r="J1503" s="65"/>
      <c r="K1503" s="65"/>
      <c r="L1503" s="65"/>
      <c r="M1503" s="65"/>
      <c r="N1503" s="65"/>
      <c r="O1503" s="65"/>
      <c r="P1503" s="65"/>
    </row>
    <row r="1504" spans="3:16" x14ac:dyDescent="0.25">
      <c r="C1504" s="7"/>
      <c r="D1504" s="7"/>
      <c r="E1504" s="65"/>
      <c r="F1504" s="65"/>
      <c r="G1504" s="65"/>
      <c r="H1504" s="65"/>
      <c r="I1504" s="65"/>
      <c r="J1504" s="65"/>
      <c r="K1504" s="65"/>
      <c r="L1504" s="65"/>
      <c r="M1504" s="65"/>
      <c r="N1504" s="65"/>
      <c r="O1504" s="65"/>
      <c r="P1504" s="65"/>
    </row>
    <row r="1505" spans="3:16" x14ac:dyDescent="0.25">
      <c r="C1505" s="7"/>
      <c r="D1505" s="7"/>
      <c r="E1505" s="65"/>
      <c r="F1505" s="65"/>
      <c r="G1505" s="65"/>
      <c r="H1505" s="65"/>
      <c r="I1505" s="65"/>
      <c r="J1505" s="65"/>
      <c r="K1505" s="65"/>
      <c r="L1505" s="65"/>
      <c r="M1505" s="65"/>
      <c r="N1505" s="65"/>
      <c r="O1505" s="65"/>
      <c r="P1505" s="65"/>
    </row>
    <row r="1506" spans="3:16" x14ac:dyDescent="0.25">
      <c r="C1506" s="7"/>
      <c r="D1506" s="7"/>
      <c r="E1506" s="65"/>
      <c r="F1506" s="65"/>
      <c r="G1506" s="65"/>
      <c r="H1506" s="65"/>
      <c r="I1506" s="65"/>
      <c r="J1506" s="65"/>
      <c r="K1506" s="65"/>
      <c r="L1506" s="65"/>
      <c r="M1506" s="65"/>
      <c r="N1506" s="65"/>
      <c r="O1506" s="65"/>
      <c r="P1506" s="65"/>
    </row>
    <row r="1507" spans="3:16" x14ac:dyDescent="0.25">
      <c r="C1507" s="7"/>
      <c r="D1507" s="7"/>
      <c r="E1507" s="65"/>
      <c r="F1507" s="65"/>
      <c r="G1507" s="65"/>
      <c r="H1507" s="65"/>
      <c r="I1507" s="65"/>
      <c r="J1507" s="65"/>
      <c r="K1507" s="65"/>
      <c r="L1507" s="65"/>
      <c r="M1507" s="65"/>
      <c r="N1507" s="65"/>
      <c r="O1507" s="65"/>
      <c r="P1507" s="65"/>
    </row>
    <row r="1508" spans="3:16" x14ac:dyDescent="0.25">
      <c r="C1508" s="7"/>
      <c r="D1508" s="7"/>
      <c r="E1508" s="65"/>
      <c r="F1508" s="65"/>
      <c r="G1508" s="65"/>
      <c r="H1508" s="65"/>
      <c r="I1508" s="65"/>
      <c r="J1508" s="65"/>
      <c r="K1508" s="65"/>
      <c r="L1508" s="65"/>
      <c r="M1508" s="65"/>
      <c r="N1508" s="65"/>
      <c r="O1508" s="65"/>
      <c r="P1508" s="65"/>
    </row>
    <row r="1509" spans="3:16" x14ac:dyDescent="0.25">
      <c r="C1509" s="7"/>
      <c r="D1509" s="7"/>
      <c r="E1509" s="65"/>
      <c r="F1509" s="65"/>
      <c r="G1509" s="65"/>
      <c r="H1509" s="65"/>
      <c r="I1509" s="65"/>
      <c r="J1509" s="65"/>
      <c r="K1509" s="65"/>
      <c r="L1509" s="65"/>
      <c r="M1509" s="65"/>
      <c r="N1509" s="65"/>
      <c r="O1509" s="65"/>
      <c r="P1509" s="65"/>
    </row>
    <row r="1510" spans="3:16" x14ac:dyDescent="0.25">
      <c r="C1510" s="7"/>
      <c r="D1510" s="7"/>
      <c r="E1510" s="65"/>
      <c r="F1510" s="65"/>
      <c r="G1510" s="65"/>
      <c r="H1510" s="65"/>
      <c r="I1510" s="65"/>
      <c r="J1510" s="65"/>
      <c r="K1510" s="65"/>
      <c r="L1510" s="65"/>
      <c r="M1510" s="65"/>
      <c r="N1510" s="65"/>
      <c r="O1510" s="65"/>
      <c r="P1510" s="65"/>
    </row>
    <row r="1511" spans="3:16" x14ac:dyDescent="0.25">
      <c r="C1511" s="7"/>
      <c r="D1511" s="7"/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</row>
    <row r="1512" spans="3:16" x14ac:dyDescent="0.25">
      <c r="C1512" s="7"/>
      <c r="D1512" s="7"/>
      <c r="E1512" s="65"/>
      <c r="F1512" s="65"/>
      <c r="G1512" s="65"/>
      <c r="H1512" s="65"/>
      <c r="I1512" s="65"/>
      <c r="J1512" s="65"/>
      <c r="K1512" s="65"/>
      <c r="L1512" s="65"/>
      <c r="M1512" s="65"/>
      <c r="N1512" s="65"/>
      <c r="O1512" s="65"/>
      <c r="P1512" s="65"/>
    </row>
    <row r="1513" spans="3:16" x14ac:dyDescent="0.25">
      <c r="C1513" s="7"/>
      <c r="D1513" s="7"/>
      <c r="E1513" s="65"/>
      <c r="F1513" s="65"/>
      <c r="G1513" s="65"/>
      <c r="H1513" s="65"/>
      <c r="I1513" s="65"/>
      <c r="J1513" s="65"/>
      <c r="K1513" s="65"/>
      <c r="L1513" s="65"/>
      <c r="M1513" s="65"/>
      <c r="N1513" s="65"/>
      <c r="O1513" s="65"/>
      <c r="P1513" s="65"/>
    </row>
    <row r="1514" spans="3:16" x14ac:dyDescent="0.25">
      <c r="C1514" s="7"/>
      <c r="D1514" s="7"/>
      <c r="E1514" s="65"/>
      <c r="F1514" s="65"/>
      <c r="G1514" s="65"/>
      <c r="H1514" s="65"/>
      <c r="I1514" s="65"/>
      <c r="J1514" s="65"/>
      <c r="K1514" s="65"/>
      <c r="L1514" s="65"/>
      <c r="M1514" s="65"/>
      <c r="N1514" s="65"/>
      <c r="O1514" s="65"/>
      <c r="P1514" s="65"/>
    </row>
    <row r="1515" spans="3:16" x14ac:dyDescent="0.25">
      <c r="C1515" s="7"/>
      <c r="D1515" s="7"/>
      <c r="E1515" s="65"/>
      <c r="F1515" s="65"/>
      <c r="G1515" s="65"/>
      <c r="H1515" s="65"/>
      <c r="I1515" s="65"/>
      <c r="J1515" s="65"/>
      <c r="K1515" s="65"/>
      <c r="L1515" s="65"/>
      <c r="M1515" s="65"/>
      <c r="N1515" s="65"/>
      <c r="O1515" s="65"/>
      <c r="P1515" s="65"/>
    </row>
    <row r="1516" spans="3:16" x14ac:dyDescent="0.25">
      <c r="C1516" s="7"/>
      <c r="D1516" s="7"/>
      <c r="E1516" s="65"/>
      <c r="F1516" s="65"/>
      <c r="G1516" s="65"/>
      <c r="H1516" s="65"/>
      <c r="I1516" s="65"/>
      <c r="J1516" s="65"/>
      <c r="K1516" s="65"/>
      <c r="L1516" s="65"/>
      <c r="M1516" s="65"/>
      <c r="N1516" s="65"/>
      <c r="O1516" s="65"/>
      <c r="P1516" s="65"/>
    </row>
    <row r="1517" spans="3:16" x14ac:dyDescent="0.25">
      <c r="C1517" s="7"/>
      <c r="D1517" s="7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</row>
    <row r="1518" spans="3:16" x14ac:dyDescent="0.25">
      <c r="C1518" s="7"/>
      <c r="D1518" s="7"/>
      <c r="E1518" s="65"/>
      <c r="F1518" s="65"/>
      <c r="G1518" s="65"/>
      <c r="H1518" s="65"/>
      <c r="I1518" s="65"/>
      <c r="J1518" s="65"/>
      <c r="K1518" s="65"/>
      <c r="L1518" s="65"/>
      <c r="M1518" s="65"/>
      <c r="N1518" s="65"/>
      <c r="O1518" s="65"/>
      <c r="P1518" s="65"/>
    </row>
    <row r="1519" spans="3:16" x14ac:dyDescent="0.25">
      <c r="C1519" s="7"/>
      <c r="D1519" s="7"/>
      <c r="E1519" s="65"/>
      <c r="F1519" s="65"/>
      <c r="G1519" s="65"/>
      <c r="H1519" s="65"/>
      <c r="I1519" s="65"/>
      <c r="J1519" s="65"/>
      <c r="K1519" s="65"/>
      <c r="L1519" s="65"/>
      <c r="M1519" s="65"/>
      <c r="N1519" s="65"/>
      <c r="O1519" s="65"/>
      <c r="P1519" s="65"/>
    </row>
    <row r="1520" spans="3:16" x14ac:dyDescent="0.25">
      <c r="C1520" s="7"/>
      <c r="D1520" s="7"/>
      <c r="E1520" s="65"/>
      <c r="F1520" s="65"/>
      <c r="G1520" s="65"/>
      <c r="H1520" s="65"/>
      <c r="I1520" s="65"/>
      <c r="J1520" s="65"/>
      <c r="K1520" s="65"/>
      <c r="L1520" s="65"/>
      <c r="M1520" s="65"/>
      <c r="N1520" s="65"/>
      <c r="O1520" s="65"/>
      <c r="P1520" s="65"/>
    </row>
    <row r="1521" spans="3:16" x14ac:dyDescent="0.25">
      <c r="C1521" s="7"/>
      <c r="D1521" s="7"/>
      <c r="E1521" s="65"/>
      <c r="F1521" s="65"/>
      <c r="G1521" s="65"/>
      <c r="H1521" s="65"/>
      <c r="I1521" s="65"/>
      <c r="J1521" s="65"/>
      <c r="K1521" s="65"/>
      <c r="L1521" s="65"/>
      <c r="M1521" s="65"/>
      <c r="N1521" s="65"/>
      <c r="O1521" s="65"/>
      <c r="P1521" s="65"/>
    </row>
    <row r="1522" spans="3:16" x14ac:dyDescent="0.25">
      <c r="C1522" s="7"/>
      <c r="D1522" s="7"/>
      <c r="E1522" s="65"/>
      <c r="F1522" s="65"/>
      <c r="G1522" s="65"/>
      <c r="H1522" s="65"/>
      <c r="I1522" s="65"/>
      <c r="J1522" s="65"/>
      <c r="K1522" s="65"/>
      <c r="L1522" s="65"/>
      <c r="M1522" s="65"/>
      <c r="N1522" s="65"/>
      <c r="O1522" s="65"/>
      <c r="P1522" s="65"/>
    </row>
    <row r="1523" spans="3:16" x14ac:dyDescent="0.25">
      <c r="C1523" s="7"/>
      <c r="D1523" s="7"/>
      <c r="E1523" s="65"/>
      <c r="F1523" s="65"/>
      <c r="G1523" s="65"/>
      <c r="H1523" s="65"/>
      <c r="I1523" s="65"/>
      <c r="J1523" s="65"/>
      <c r="K1523" s="65"/>
      <c r="L1523" s="65"/>
      <c r="M1523" s="65"/>
      <c r="N1523" s="65"/>
      <c r="O1523" s="65"/>
      <c r="P1523" s="65"/>
    </row>
    <row r="1524" spans="3:16" x14ac:dyDescent="0.25">
      <c r="C1524" s="7"/>
      <c r="D1524" s="7"/>
      <c r="E1524" s="65"/>
      <c r="F1524" s="65"/>
      <c r="G1524" s="65"/>
      <c r="H1524" s="65"/>
      <c r="I1524" s="65"/>
      <c r="J1524" s="65"/>
      <c r="K1524" s="65"/>
      <c r="L1524" s="65"/>
      <c r="M1524" s="65"/>
      <c r="N1524" s="65"/>
      <c r="O1524" s="65"/>
      <c r="P1524" s="65"/>
    </row>
    <row r="1525" spans="3:16" x14ac:dyDescent="0.25">
      <c r="C1525" s="7"/>
      <c r="D1525" s="7"/>
      <c r="E1525" s="65"/>
      <c r="F1525" s="65"/>
      <c r="G1525" s="65"/>
      <c r="H1525" s="65"/>
      <c r="I1525" s="65"/>
      <c r="J1525" s="65"/>
      <c r="K1525" s="65"/>
      <c r="L1525" s="65"/>
      <c r="M1525" s="65"/>
      <c r="N1525" s="65"/>
      <c r="O1525" s="65"/>
      <c r="P1525" s="65"/>
    </row>
    <row r="1526" spans="3:16" x14ac:dyDescent="0.25">
      <c r="C1526" s="7"/>
      <c r="D1526" s="7"/>
      <c r="E1526" s="65"/>
      <c r="F1526" s="65"/>
      <c r="G1526" s="65"/>
      <c r="H1526" s="65"/>
      <c r="I1526" s="65"/>
      <c r="J1526" s="65"/>
      <c r="K1526" s="65"/>
      <c r="L1526" s="65"/>
      <c r="M1526" s="65"/>
      <c r="N1526" s="65"/>
      <c r="O1526" s="65"/>
      <c r="P1526" s="65"/>
    </row>
    <row r="1527" spans="3:16" x14ac:dyDescent="0.25">
      <c r="C1527" s="7"/>
      <c r="D1527" s="7"/>
      <c r="E1527" s="65"/>
      <c r="F1527" s="65"/>
      <c r="G1527" s="65"/>
      <c r="H1527" s="65"/>
      <c r="I1527" s="65"/>
      <c r="J1527" s="65"/>
      <c r="K1527" s="65"/>
      <c r="L1527" s="65"/>
      <c r="M1527" s="65"/>
      <c r="N1527" s="65"/>
      <c r="O1527" s="65"/>
      <c r="P1527" s="65"/>
    </row>
    <row r="1528" spans="3:16" x14ac:dyDescent="0.25">
      <c r="C1528" s="7"/>
      <c r="D1528" s="7"/>
      <c r="E1528" s="65"/>
      <c r="F1528" s="65"/>
      <c r="G1528" s="65"/>
      <c r="H1528" s="65"/>
      <c r="I1528" s="65"/>
      <c r="J1528" s="65"/>
      <c r="K1528" s="65"/>
      <c r="L1528" s="65"/>
      <c r="M1528" s="65"/>
      <c r="N1528" s="65"/>
      <c r="O1528" s="65"/>
      <c r="P1528" s="65"/>
    </row>
    <row r="1529" spans="3:16" x14ac:dyDescent="0.25">
      <c r="C1529" s="7"/>
      <c r="D1529" s="7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</row>
    <row r="1530" spans="3:16" x14ac:dyDescent="0.25">
      <c r="C1530" s="7"/>
      <c r="D1530" s="7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</row>
    <row r="1531" spans="3:16" x14ac:dyDescent="0.25">
      <c r="C1531" s="7"/>
      <c r="D1531" s="7"/>
      <c r="E1531" s="65"/>
      <c r="F1531" s="65"/>
      <c r="G1531" s="65"/>
      <c r="H1531" s="65"/>
      <c r="I1531" s="65"/>
      <c r="J1531" s="65"/>
      <c r="K1531" s="65"/>
      <c r="L1531" s="65"/>
      <c r="M1531" s="65"/>
      <c r="N1531" s="65"/>
      <c r="O1531" s="65"/>
      <c r="P1531" s="65"/>
    </row>
    <row r="1532" spans="3:16" x14ac:dyDescent="0.25">
      <c r="C1532" s="7"/>
      <c r="D1532" s="7"/>
      <c r="E1532" s="65"/>
      <c r="F1532" s="65"/>
      <c r="G1532" s="65"/>
      <c r="H1532" s="65"/>
      <c r="I1532" s="65"/>
      <c r="J1532" s="65"/>
      <c r="K1532" s="65"/>
      <c r="L1532" s="65"/>
      <c r="M1532" s="65"/>
      <c r="N1532" s="65"/>
      <c r="O1532" s="65"/>
      <c r="P1532" s="65"/>
    </row>
    <row r="1533" spans="3:16" x14ac:dyDescent="0.25">
      <c r="C1533" s="7"/>
      <c r="D1533" s="7"/>
      <c r="E1533" s="65"/>
      <c r="F1533" s="65"/>
      <c r="G1533" s="65"/>
      <c r="H1533" s="65"/>
      <c r="I1533" s="65"/>
      <c r="J1533" s="65"/>
      <c r="K1533" s="65"/>
      <c r="L1533" s="65"/>
      <c r="M1533" s="65"/>
      <c r="N1533" s="65"/>
      <c r="O1533" s="65"/>
      <c r="P1533" s="65"/>
    </row>
    <row r="1534" spans="3:16" x14ac:dyDescent="0.25">
      <c r="C1534" s="7"/>
      <c r="D1534" s="7"/>
      <c r="E1534" s="65"/>
      <c r="F1534" s="65"/>
      <c r="G1534" s="65"/>
      <c r="H1534" s="65"/>
      <c r="I1534" s="65"/>
      <c r="J1534" s="65"/>
      <c r="K1534" s="65"/>
      <c r="L1534" s="65"/>
      <c r="M1534" s="65"/>
      <c r="N1534" s="65"/>
      <c r="O1534" s="65"/>
      <c r="P1534" s="65"/>
    </row>
    <row r="1535" spans="3:16" x14ac:dyDescent="0.25">
      <c r="C1535" s="7"/>
      <c r="D1535" s="7"/>
      <c r="E1535" s="65"/>
      <c r="F1535" s="65"/>
      <c r="G1535" s="65"/>
      <c r="H1535" s="65"/>
      <c r="I1535" s="65"/>
      <c r="J1535" s="65"/>
      <c r="K1535" s="65"/>
      <c r="L1535" s="65"/>
      <c r="M1535" s="65"/>
      <c r="N1535" s="65"/>
      <c r="O1535" s="65"/>
      <c r="P1535" s="65"/>
    </row>
    <row r="1536" spans="3:16" x14ac:dyDescent="0.25">
      <c r="C1536" s="7"/>
      <c r="D1536" s="7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</row>
    <row r="1537" spans="3:16" x14ac:dyDescent="0.25">
      <c r="C1537" s="7"/>
      <c r="D1537" s="7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/>
    </row>
    <row r="1538" spans="3:16" x14ac:dyDescent="0.25">
      <c r="C1538" s="7"/>
      <c r="D1538" s="7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</row>
    <row r="1539" spans="3:16" x14ac:dyDescent="0.25">
      <c r="C1539" s="7"/>
      <c r="D1539" s="7"/>
      <c r="E1539" s="65"/>
      <c r="F1539" s="65"/>
      <c r="G1539" s="65"/>
      <c r="H1539" s="65"/>
      <c r="I1539" s="65"/>
      <c r="J1539" s="65"/>
      <c r="K1539" s="65"/>
      <c r="L1539" s="65"/>
      <c r="M1539" s="65"/>
      <c r="N1539" s="65"/>
      <c r="O1539" s="65"/>
      <c r="P1539" s="65"/>
    </row>
    <row r="1540" spans="3:16" x14ac:dyDescent="0.25">
      <c r="C1540" s="7"/>
      <c r="D1540" s="7"/>
      <c r="E1540" s="65"/>
      <c r="F1540" s="65"/>
      <c r="G1540" s="65"/>
      <c r="H1540" s="65"/>
      <c r="I1540" s="65"/>
      <c r="J1540" s="65"/>
      <c r="K1540" s="65"/>
      <c r="L1540" s="65"/>
      <c r="M1540" s="65"/>
      <c r="N1540" s="65"/>
      <c r="O1540" s="65"/>
      <c r="P1540" s="65"/>
    </row>
    <row r="1541" spans="3:16" x14ac:dyDescent="0.25">
      <c r="C1541" s="7"/>
      <c r="D1541" s="7"/>
      <c r="E1541" s="65"/>
      <c r="F1541" s="65"/>
      <c r="G1541" s="65"/>
      <c r="H1541" s="65"/>
      <c r="I1541" s="65"/>
      <c r="J1541" s="65"/>
      <c r="K1541" s="65"/>
      <c r="L1541" s="65"/>
      <c r="M1541" s="65"/>
      <c r="N1541" s="65"/>
      <c r="O1541" s="65"/>
      <c r="P1541" s="65"/>
    </row>
    <row r="1542" spans="3:16" x14ac:dyDescent="0.25">
      <c r="C1542" s="7"/>
      <c r="D1542" s="7"/>
      <c r="E1542" s="65"/>
      <c r="F1542" s="65"/>
      <c r="G1542" s="65"/>
      <c r="H1542" s="65"/>
      <c r="I1542" s="65"/>
      <c r="J1542" s="65"/>
      <c r="K1542" s="65"/>
      <c r="L1542" s="65"/>
      <c r="M1542" s="65"/>
      <c r="N1542" s="65"/>
      <c r="O1542" s="65"/>
      <c r="P1542" s="65"/>
    </row>
    <row r="1543" spans="3:16" x14ac:dyDescent="0.25">
      <c r="C1543" s="7"/>
      <c r="D1543" s="7"/>
      <c r="E1543" s="65"/>
      <c r="F1543" s="65"/>
      <c r="G1543" s="65"/>
      <c r="H1543" s="65"/>
      <c r="I1543" s="65"/>
      <c r="J1543" s="65"/>
      <c r="K1543" s="65"/>
      <c r="L1543" s="65"/>
      <c r="M1543" s="65"/>
      <c r="N1543" s="65"/>
      <c r="O1543" s="65"/>
      <c r="P1543" s="65"/>
    </row>
    <row r="1544" spans="3:16" x14ac:dyDescent="0.25">
      <c r="C1544" s="7"/>
      <c r="D1544" s="7"/>
      <c r="E1544" s="65"/>
      <c r="F1544" s="65"/>
      <c r="G1544" s="65"/>
      <c r="H1544" s="65"/>
      <c r="I1544" s="65"/>
      <c r="J1544" s="65"/>
      <c r="K1544" s="65"/>
      <c r="L1544" s="65"/>
      <c r="M1544" s="65"/>
      <c r="N1544" s="65"/>
      <c r="O1544" s="65"/>
      <c r="P1544" s="65"/>
    </row>
    <row r="1545" spans="3:16" x14ac:dyDescent="0.25">
      <c r="C1545" s="7"/>
      <c r="D1545" s="7"/>
      <c r="E1545" s="65"/>
      <c r="F1545" s="65"/>
      <c r="G1545" s="65"/>
      <c r="H1545" s="65"/>
      <c r="I1545" s="65"/>
      <c r="J1545" s="65"/>
      <c r="K1545" s="65"/>
      <c r="L1545" s="65"/>
      <c r="M1545" s="65"/>
      <c r="N1545" s="65"/>
      <c r="O1545" s="65"/>
      <c r="P1545" s="65"/>
    </row>
    <row r="1546" spans="3:16" x14ac:dyDescent="0.25">
      <c r="C1546" s="7"/>
      <c r="D1546" s="7"/>
      <c r="E1546" s="65"/>
      <c r="F1546" s="65"/>
      <c r="G1546" s="65"/>
      <c r="H1546" s="65"/>
      <c r="I1546" s="65"/>
      <c r="J1546" s="65"/>
      <c r="K1546" s="65"/>
      <c r="L1546" s="65"/>
      <c r="M1546" s="65"/>
      <c r="N1546" s="65"/>
      <c r="O1546" s="65"/>
      <c r="P1546" s="65"/>
    </row>
    <row r="1547" spans="3:16" x14ac:dyDescent="0.25">
      <c r="C1547" s="7"/>
      <c r="D1547" s="7"/>
      <c r="E1547" s="65"/>
      <c r="F1547" s="65"/>
      <c r="G1547" s="65"/>
      <c r="H1547" s="65"/>
      <c r="I1547" s="65"/>
      <c r="J1547" s="65"/>
      <c r="K1547" s="65"/>
      <c r="L1547" s="65"/>
      <c r="M1547" s="65"/>
      <c r="N1547" s="65"/>
      <c r="O1547" s="65"/>
      <c r="P1547" s="65"/>
    </row>
    <row r="1548" spans="3:16" x14ac:dyDescent="0.25">
      <c r="C1548" s="7"/>
      <c r="D1548" s="7"/>
      <c r="E1548" s="65"/>
      <c r="F1548" s="65"/>
      <c r="G1548" s="65"/>
      <c r="H1548" s="65"/>
      <c r="I1548" s="65"/>
      <c r="J1548" s="65"/>
      <c r="K1548" s="65"/>
      <c r="L1548" s="65"/>
      <c r="M1548" s="65"/>
      <c r="N1548" s="65"/>
      <c r="O1548" s="65"/>
      <c r="P1548" s="65"/>
    </row>
    <row r="1549" spans="3:16" x14ac:dyDescent="0.25">
      <c r="C1549" s="7"/>
      <c r="D1549" s="7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</row>
    <row r="1550" spans="3:16" x14ac:dyDescent="0.25">
      <c r="C1550" s="7"/>
      <c r="D1550" s="7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</row>
    <row r="1551" spans="3:16" x14ac:dyDescent="0.25">
      <c r="C1551" s="7"/>
      <c r="D1551" s="7"/>
      <c r="E1551" s="65"/>
      <c r="F1551" s="65"/>
      <c r="G1551" s="65"/>
      <c r="H1551" s="65"/>
      <c r="I1551" s="65"/>
      <c r="J1551" s="65"/>
      <c r="K1551" s="65"/>
      <c r="L1551" s="65"/>
      <c r="M1551" s="65"/>
      <c r="N1551" s="65"/>
      <c r="O1551" s="65"/>
      <c r="P1551" s="65"/>
    </row>
    <row r="1552" spans="3:16" x14ac:dyDescent="0.25">
      <c r="C1552" s="7"/>
      <c r="D1552" s="7"/>
      <c r="E1552" s="65"/>
      <c r="F1552" s="65"/>
      <c r="G1552" s="65"/>
      <c r="H1552" s="65"/>
      <c r="I1552" s="65"/>
      <c r="J1552" s="65"/>
      <c r="K1552" s="65"/>
      <c r="L1552" s="65"/>
      <c r="M1552" s="65"/>
      <c r="N1552" s="65"/>
      <c r="O1552" s="65"/>
      <c r="P1552" s="65"/>
    </row>
    <row r="1553" spans="3:16" x14ac:dyDescent="0.25">
      <c r="C1553" s="7"/>
      <c r="D1553" s="7"/>
      <c r="E1553" s="65"/>
      <c r="F1553" s="65"/>
      <c r="G1553" s="65"/>
      <c r="H1553" s="65"/>
      <c r="I1553" s="65"/>
      <c r="J1553" s="65"/>
      <c r="K1553" s="65"/>
      <c r="L1553" s="65"/>
      <c r="M1553" s="65"/>
      <c r="N1553" s="65"/>
      <c r="O1553" s="65"/>
      <c r="P1553" s="65"/>
    </row>
    <row r="1554" spans="3:16" x14ac:dyDescent="0.25">
      <c r="C1554" s="7"/>
      <c r="D1554" s="7"/>
      <c r="E1554" s="65"/>
      <c r="F1554" s="65"/>
      <c r="G1554" s="65"/>
      <c r="H1554" s="65"/>
      <c r="I1554" s="65"/>
      <c r="J1554" s="65"/>
      <c r="K1554" s="65"/>
      <c r="L1554" s="65"/>
      <c r="M1554" s="65"/>
      <c r="N1554" s="65"/>
      <c r="O1554" s="65"/>
      <c r="P1554" s="65"/>
    </row>
    <row r="1555" spans="3:16" x14ac:dyDescent="0.25">
      <c r="C1555" s="7"/>
      <c r="D1555" s="7"/>
      <c r="E1555" s="65"/>
      <c r="F1555" s="65"/>
      <c r="G1555" s="65"/>
      <c r="H1555" s="65"/>
      <c r="I1555" s="65"/>
      <c r="J1555" s="65"/>
      <c r="K1555" s="65"/>
      <c r="L1555" s="65"/>
      <c r="M1555" s="65"/>
      <c r="N1555" s="65"/>
      <c r="O1555" s="65"/>
      <c r="P1555" s="65"/>
    </row>
    <row r="1556" spans="3:16" x14ac:dyDescent="0.25">
      <c r="C1556" s="7"/>
      <c r="D1556" s="7"/>
      <c r="E1556" s="65"/>
      <c r="F1556" s="65"/>
      <c r="G1556" s="65"/>
      <c r="H1556" s="65"/>
      <c r="I1556" s="65"/>
      <c r="J1556" s="65"/>
      <c r="K1556" s="65"/>
      <c r="L1556" s="65"/>
      <c r="M1556" s="65"/>
      <c r="N1556" s="65"/>
      <c r="O1556" s="65"/>
      <c r="P1556" s="65"/>
    </row>
    <row r="1557" spans="3:16" x14ac:dyDescent="0.25">
      <c r="C1557" s="7"/>
      <c r="D1557" s="7"/>
      <c r="E1557" s="65"/>
      <c r="F1557" s="65"/>
      <c r="G1557" s="65"/>
      <c r="H1557" s="65"/>
      <c r="I1557" s="65"/>
      <c r="J1557" s="65"/>
      <c r="K1557" s="65"/>
      <c r="L1557" s="65"/>
      <c r="M1557" s="65"/>
      <c r="N1557" s="65"/>
      <c r="O1557" s="65"/>
      <c r="P1557" s="65"/>
    </row>
    <row r="1558" spans="3:16" x14ac:dyDescent="0.25">
      <c r="C1558" s="7"/>
      <c r="D1558" s="7"/>
      <c r="E1558" s="65"/>
      <c r="F1558" s="65"/>
      <c r="G1558" s="65"/>
      <c r="H1558" s="65"/>
      <c r="I1558" s="65"/>
      <c r="J1558" s="65"/>
      <c r="K1558" s="65"/>
      <c r="L1558" s="65"/>
      <c r="M1558" s="65"/>
      <c r="N1558" s="65"/>
      <c r="O1558" s="65"/>
      <c r="P1558" s="65"/>
    </row>
    <row r="1559" spans="3:16" x14ac:dyDescent="0.25">
      <c r="C1559" s="7"/>
      <c r="D1559" s="7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</row>
    <row r="1560" spans="3:16" x14ac:dyDescent="0.25">
      <c r="C1560" s="7"/>
      <c r="D1560" s="7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</row>
    <row r="1561" spans="3:16" x14ac:dyDescent="0.25">
      <c r="C1561" s="7"/>
      <c r="D1561" s="7"/>
      <c r="E1561" s="65"/>
      <c r="F1561" s="65"/>
      <c r="G1561" s="65"/>
      <c r="H1561" s="65"/>
      <c r="I1561" s="65"/>
      <c r="J1561" s="65"/>
      <c r="K1561" s="65"/>
      <c r="L1561" s="65"/>
      <c r="M1561" s="65"/>
      <c r="N1561" s="65"/>
      <c r="O1561" s="65"/>
      <c r="P1561" s="65"/>
    </row>
    <row r="1562" spans="3:16" x14ac:dyDescent="0.25">
      <c r="C1562" s="7"/>
      <c r="D1562" s="7"/>
      <c r="E1562" s="65"/>
      <c r="F1562" s="65"/>
      <c r="G1562" s="65"/>
      <c r="H1562" s="65"/>
      <c r="I1562" s="65"/>
      <c r="J1562" s="65"/>
      <c r="K1562" s="65"/>
      <c r="L1562" s="65"/>
      <c r="M1562" s="65"/>
      <c r="N1562" s="65"/>
      <c r="O1562" s="65"/>
      <c r="P1562" s="65"/>
    </row>
    <row r="1563" spans="3:16" x14ac:dyDescent="0.25">
      <c r="C1563" s="7"/>
      <c r="D1563" s="7"/>
      <c r="E1563" s="65"/>
      <c r="F1563" s="65"/>
      <c r="G1563" s="65"/>
      <c r="H1563" s="65"/>
      <c r="I1563" s="65"/>
      <c r="J1563" s="65"/>
      <c r="K1563" s="65"/>
      <c r="L1563" s="65"/>
      <c r="M1563" s="65"/>
      <c r="N1563" s="65"/>
      <c r="O1563" s="65"/>
      <c r="P1563" s="65"/>
    </row>
    <row r="1564" spans="3:16" x14ac:dyDescent="0.25">
      <c r="C1564" s="7"/>
      <c r="D1564" s="7"/>
      <c r="E1564" s="65"/>
      <c r="F1564" s="65"/>
      <c r="G1564" s="65"/>
      <c r="H1564" s="65"/>
      <c r="I1564" s="65"/>
      <c r="J1564" s="65"/>
      <c r="K1564" s="65"/>
      <c r="L1564" s="65"/>
      <c r="M1564" s="65"/>
      <c r="N1564" s="65"/>
      <c r="O1564" s="65"/>
      <c r="P1564" s="65"/>
    </row>
    <row r="1565" spans="3:16" x14ac:dyDescent="0.25">
      <c r="C1565" s="7"/>
      <c r="D1565" s="7"/>
      <c r="E1565" s="65"/>
      <c r="F1565" s="65"/>
      <c r="G1565" s="65"/>
      <c r="H1565" s="65"/>
      <c r="I1565" s="65"/>
      <c r="J1565" s="65"/>
      <c r="K1565" s="65"/>
      <c r="L1565" s="65"/>
      <c r="M1565" s="65"/>
      <c r="N1565" s="65"/>
      <c r="O1565" s="65"/>
      <c r="P1565" s="65"/>
    </row>
    <row r="1566" spans="3:16" x14ac:dyDescent="0.25">
      <c r="C1566" s="7"/>
      <c r="D1566" s="7"/>
      <c r="E1566" s="65"/>
      <c r="F1566" s="65"/>
      <c r="G1566" s="65"/>
      <c r="H1566" s="65"/>
      <c r="I1566" s="65"/>
      <c r="J1566" s="65"/>
      <c r="K1566" s="65"/>
      <c r="L1566" s="65"/>
      <c r="M1566" s="65"/>
      <c r="N1566" s="65"/>
      <c r="O1566" s="65"/>
      <c r="P1566" s="65"/>
    </row>
    <row r="1567" spans="3:16" x14ac:dyDescent="0.25">
      <c r="C1567" s="7"/>
      <c r="D1567" s="7"/>
      <c r="E1567" s="65"/>
      <c r="F1567" s="65"/>
      <c r="G1567" s="65"/>
      <c r="H1567" s="65"/>
      <c r="I1567" s="65"/>
      <c r="J1567" s="65"/>
      <c r="K1567" s="65"/>
      <c r="L1567" s="65"/>
      <c r="M1567" s="65"/>
      <c r="N1567" s="65"/>
      <c r="O1567" s="65"/>
      <c r="P1567" s="65"/>
    </row>
    <row r="1568" spans="3:16" x14ac:dyDescent="0.25">
      <c r="C1568" s="7"/>
      <c r="D1568" s="7"/>
      <c r="E1568" s="65"/>
      <c r="F1568" s="65"/>
      <c r="G1568" s="65"/>
      <c r="H1568" s="65"/>
      <c r="I1568" s="65"/>
      <c r="J1568" s="65"/>
      <c r="K1568" s="65"/>
      <c r="L1568" s="65"/>
      <c r="M1568" s="65"/>
      <c r="N1568" s="65"/>
      <c r="O1568" s="65"/>
      <c r="P1568" s="65"/>
    </row>
    <row r="1569" spans="3:16" x14ac:dyDescent="0.25">
      <c r="C1569" s="7"/>
      <c r="D1569" s="7"/>
      <c r="E1569" s="65"/>
      <c r="F1569" s="65"/>
      <c r="G1569" s="65"/>
      <c r="H1569" s="65"/>
      <c r="I1569" s="65"/>
      <c r="J1569" s="65"/>
      <c r="K1569" s="65"/>
      <c r="L1569" s="65"/>
      <c r="M1569" s="65"/>
      <c r="N1569" s="65"/>
      <c r="O1569" s="65"/>
      <c r="P1569" s="65"/>
    </row>
    <row r="1570" spans="3:16" x14ac:dyDescent="0.25">
      <c r="C1570" s="7"/>
      <c r="D1570" s="7"/>
      <c r="E1570" s="65"/>
      <c r="F1570" s="65"/>
      <c r="G1570" s="65"/>
      <c r="H1570" s="65"/>
      <c r="I1570" s="65"/>
      <c r="J1570" s="65"/>
      <c r="K1570" s="65"/>
      <c r="L1570" s="65"/>
      <c r="M1570" s="65"/>
      <c r="N1570" s="65"/>
      <c r="O1570" s="65"/>
      <c r="P1570" s="65"/>
    </row>
    <row r="1571" spans="3:16" x14ac:dyDescent="0.25">
      <c r="C1571" s="7"/>
      <c r="D1571" s="7"/>
      <c r="E1571" s="65"/>
      <c r="F1571" s="65"/>
      <c r="G1571" s="65"/>
      <c r="H1571" s="65"/>
      <c r="I1571" s="65"/>
      <c r="J1571" s="65"/>
      <c r="K1571" s="65"/>
      <c r="L1571" s="65"/>
      <c r="M1571" s="65"/>
      <c r="N1571" s="65"/>
      <c r="O1571" s="65"/>
      <c r="P1571" s="65"/>
    </row>
    <row r="1572" spans="3:16" x14ac:dyDescent="0.25">
      <c r="C1572" s="7"/>
      <c r="D1572" s="7"/>
      <c r="E1572" s="65"/>
      <c r="F1572" s="65"/>
      <c r="G1572" s="65"/>
      <c r="H1572" s="65"/>
      <c r="I1572" s="65"/>
      <c r="J1572" s="65"/>
      <c r="K1572" s="65"/>
      <c r="L1572" s="65"/>
      <c r="M1572" s="65"/>
      <c r="N1572" s="65"/>
      <c r="O1572" s="65"/>
      <c r="P1572" s="65"/>
    </row>
    <row r="1573" spans="3:16" x14ac:dyDescent="0.25">
      <c r="C1573" s="7"/>
      <c r="D1573" s="7"/>
      <c r="E1573" s="65"/>
      <c r="F1573" s="65"/>
      <c r="G1573" s="65"/>
      <c r="H1573" s="65"/>
      <c r="I1573" s="65"/>
      <c r="J1573" s="65"/>
      <c r="K1573" s="65"/>
      <c r="L1573" s="65"/>
      <c r="M1573" s="65"/>
      <c r="N1573" s="65"/>
      <c r="O1573" s="65"/>
      <c r="P1573" s="65"/>
    </row>
    <row r="1574" spans="3:16" x14ac:dyDescent="0.25">
      <c r="C1574" s="7"/>
      <c r="D1574" s="7"/>
      <c r="E1574" s="65"/>
      <c r="F1574" s="65"/>
      <c r="G1574" s="65"/>
      <c r="H1574" s="65"/>
      <c r="I1574" s="65"/>
      <c r="J1574" s="65"/>
      <c r="K1574" s="65"/>
      <c r="L1574" s="65"/>
      <c r="M1574" s="65"/>
      <c r="N1574" s="65"/>
      <c r="O1574" s="65"/>
      <c r="P1574" s="65"/>
    </row>
    <row r="1575" spans="3:16" x14ac:dyDescent="0.25">
      <c r="C1575" s="7"/>
      <c r="D1575" s="7"/>
      <c r="E1575" s="65"/>
      <c r="F1575" s="65"/>
      <c r="G1575" s="65"/>
      <c r="H1575" s="65"/>
      <c r="I1575" s="65"/>
      <c r="J1575" s="65"/>
      <c r="K1575" s="65"/>
      <c r="L1575" s="65"/>
      <c r="M1575" s="65"/>
      <c r="N1575" s="65"/>
      <c r="O1575" s="65"/>
      <c r="P1575" s="65"/>
    </row>
    <row r="1576" spans="3:16" x14ac:dyDescent="0.25">
      <c r="C1576" s="7"/>
      <c r="D1576" s="7"/>
      <c r="E1576" s="65"/>
      <c r="F1576" s="65"/>
      <c r="G1576" s="65"/>
      <c r="H1576" s="65"/>
      <c r="I1576" s="65"/>
      <c r="J1576" s="65"/>
      <c r="K1576" s="65"/>
      <c r="L1576" s="65"/>
      <c r="M1576" s="65"/>
      <c r="N1576" s="65"/>
      <c r="O1576" s="65"/>
      <c r="P1576" s="65"/>
    </row>
    <row r="1577" spans="3:16" x14ac:dyDescent="0.25">
      <c r="C1577" s="7"/>
      <c r="D1577" s="7"/>
      <c r="E1577" s="65"/>
      <c r="F1577" s="65"/>
      <c r="G1577" s="65"/>
      <c r="H1577" s="65"/>
      <c r="I1577" s="65"/>
      <c r="J1577" s="65"/>
      <c r="K1577" s="65"/>
      <c r="L1577" s="65"/>
      <c r="M1577" s="65"/>
      <c r="N1577" s="65"/>
      <c r="O1577" s="65"/>
      <c r="P1577" s="65"/>
    </row>
    <row r="1578" spans="3:16" x14ac:dyDescent="0.25">
      <c r="C1578" s="7"/>
      <c r="D1578" s="7"/>
      <c r="E1578" s="65"/>
      <c r="F1578" s="65"/>
      <c r="G1578" s="65"/>
      <c r="H1578" s="65"/>
      <c r="I1578" s="65"/>
      <c r="J1578" s="65"/>
      <c r="K1578" s="65"/>
      <c r="L1578" s="65"/>
      <c r="M1578" s="65"/>
      <c r="N1578" s="65"/>
      <c r="O1578" s="65"/>
      <c r="P1578" s="65"/>
    </row>
    <row r="1579" spans="3:16" x14ac:dyDescent="0.25">
      <c r="C1579" s="7"/>
      <c r="D1579" s="7"/>
      <c r="E1579" s="65"/>
      <c r="F1579" s="65"/>
      <c r="G1579" s="65"/>
      <c r="H1579" s="65"/>
      <c r="I1579" s="65"/>
      <c r="J1579" s="65"/>
      <c r="K1579" s="65"/>
      <c r="L1579" s="65"/>
      <c r="M1579" s="65"/>
      <c r="N1579" s="65"/>
      <c r="O1579" s="65"/>
      <c r="P1579" s="65"/>
    </row>
    <row r="1580" spans="3:16" x14ac:dyDescent="0.25">
      <c r="C1580" s="7"/>
      <c r="D1580" s="7"/>
      <c r="E1580" s="65"/>
      <c r="F1580" s="65"/>
      <c r="G1580" s="65"/>
      <c r="H1580" s="65"/>
      <c r="I1580" s="65"/>
      <c r="J1580" s="65"/>
      <c r="K1580" s="65"/>
      <c r="L1580" s="65"/>
      <c r="M1580" s="65"/>
      <c r="N1580" s="65"/>
      <c r="O1580" s="65"/>
      <c r="P1580" s="65"/>
    </row>
    <row r="1581" spans="3:16" x14ac:dyDescent="0.25">
      <c r="C1581" s="7"/>
      <c r="D1581" s="7"/>
      <c r="E1581" s="65"/>
      <c r="F1581" s="65"/>
      <c r="G1581" s="65"/>
      <c r="H1581" s="65"/>
      <c r="I1581" s="65"/>
      <c r="J1581" s="65"/>
      <c r="K1581" s="65"/>
      <c r="L1581" s="65"/>
      <c r="M1581" s="65"/>
      <c r="N1581" s="65"/>
      <c r="O1581" s="65"/>
      <c r="P1581" s="65"/>
    </row>
    <row r="1582" spans="3:16" x14ac:dyDescent="0.25">
      <c r="C1582" s="7"/>
      <c r="D1582" s="7"/>
      <c r="E1582" s="65"/>
      <c r="F1582" s="65"/>
      <c r="G1582" s="65"/>
      <c r="H1582" s="65"/>
      <c r="I1582" s="65"/>
      <c r="J1582" s="65"/>
      <c r="K1582" s="65"/>
      <c r="L1582" s="65"/>
      <c r="M1582" s="65"/>
      <c r="N1582" s="65"/>
      <c r="O1582" s="65"/>
      <c r="P1582" s="65"/>
    </row>
    <row r="1583" spans="3:16" x14ac:dyDescent="0.25">
      <c r="C1583" s="7"/>
      <c r="D1583" s="7"/>
      <c r="E1583" s="65"/>
      <c r="F1583" s="65"/>
      <c r="G1583" s="65"/>
      <c r="H1583" s="65"/>
      <c r="I1583" s="65"/>
      <c r="J1583" s="65"/>
      <c r="K1583" s="65"/>
      <c r="L1583" s="65"/>
      <c r="M1583" s="65"/>
      <c r="N1583" s="65"/>
      <c r="O1583" s="65"/>
      <c r="P1583" s="65"/>
    </row>
    <row r="1584" spans="3:16" x14ac:dyDescent="0.25">
      <c r="C1584" s="7"/>
      <c r="D1584" s="7"/>
      <c r="E1584" s="65"/>
      <c r="F1584" s="65"/>
      <c r="G1584" s="65"/>
      <c r="H1584" s="65"/>
      <c r="I1584" s="65"/>
      <c r="J1584" s="65"/>
      <c r="K1584" s="65"/>
      <c r="L1584" s="65"/>
      <c r="M1584" s="65"/>
      <c r="N1584" s="65"/>
      <c r="O1584" s="65"/>
      <c r="P1584" s="65"/>
    </row>
    <row r="1585" spans="3:16" x14ac:dyDescent="0.25">
      <c r="C1585" s="7"/>
      <c r="D1585" s="7"/>
      <c r="E1585" s="65"/>
      <c r="F1585" s="65"/>
      <c r="G1585" s="65"/>
      <c r="H1585" s="65"/>
      <c r="I1585" s="65"/>
      <c r="J1585" s="65"/>
      <c r="K1585" s="65"/>
      <c r="L1585" s="65"/>
      <c r="M1585" s="65"/>
      <c r="N1585" s="65"/>
      <c r="O1585" s="65"/>
      <c r="P1585" s="65"/>
    </row>
    <row r="1586" spans="3:16" x14ac:dyDescent="0.25">
      <c r="C1586" s="7"/>
      <c r="D1586" s="7"/>
      <c r="E1586" s="65"/>
      <c r="F1586" s="65"/>
      <c r="G1586" s="65"/>
      <c r="H1586" s="65"/>
      <c r="I1586" s="65"/>
      <c r="J1586" s="65"/>
      <c r="K1586" s="65"/>
      <c r="L1586" s="65"/>
      <c r="M1586" s="65"/>
      <c r="N1586" s="65"/>
      <c r="O1586" s="65"/>
      <c r="P1586" s="65"/>
    </row>
    <row r="1587" spans="3:16" x14ac:dyDescent="0.25">
      <c r="C1587" s="7"/>
      <c r="D1587" s="7"/>
      <c r="E1587" s="65"/>
      <c r="F1587" s="65"/>
      <c r="G1587" s="65"/>
      <c r="H1587" s="65"/>
      <c r="I1587" s="65"/>
      <c r="J1587" s="65"/>
      <c r="K1587" s="65"/>
      <c r="L1587" s="65"/>
      <c r="M1587" s="65"/>
      <c r="N1587" s="65"/>
      <c r="O1587" s="65"/>
      <c r="P1587" s="65"/>
    </row>
    <row r="1588" spans="3:16" x14ac:dyDescent="0.25">
      <c r="C1588" s="7"/>
      <c r="D1588" s="7"/>
      <c r="E1588" s="65"/>
      <c r="F1588" s="65"/>
      <c r="G1588" s="65"/>
      <c r="H1588" s="65"/>
      <c r="I1588" s="65"/>
      <c r="J1588" s="65"/>
      <c r="K1588" s="65"/>
      <c r="L1588" s="65"/>
      <c r="M1588" s="65"/>
      <c r="N1588" s="65"/>
      <c r="O1588" s="65"/>
      <c r="P1588" s="65"/>
    </row>
    <row r="1589" spans="3:16" x14ac:dyDescent="0.25">
      <c r="C1589" s="7"/>
      <c r="D1589" s="7"/>
      <c r="E1589" s="65"/>
      <c r="F1589" s="65"/>
      <c r="G1589" s="65"/>
      <c r="H1589" s="65"/>
      <c r="I1589" s="65"/>
      <c r="J1589" s="65"/>
      <c r="K1589" s="65"/>
      <c r="L1589" s="65"/>
      <c r="M1589" s="65"/>
      <c r="N1589" s="65"/>
      <c r="O1589" s="65"/>
      <c r="P1589" s="65"/>
    </row>
    <row r="1590" spans="3:16" x14ac:dyDescent="0.25">
      <c r="C1590" s="7"/>
      <c r="D1590" s="7"/>
      <c r="E1590" s="65"/>
      <c r="F1590" s="65"/>
      <c r="G1590" s="65"/>
      <c r="H1590" s="65"/>
      <c r="I1590" s="65"/>
      <c r="J1590" s="65"/>
      <c r="K1590" s="65"/>
      <c r="L1590" s="65"/>
      <c r="M1590" s="65"/>
      <c r="N1590" s="65"/>
      <c r="O1590" s="65"/>
      <c r="P1590" s="65"/>
    </row>
    <row r="1591" spans="3:16" x14ac:dyDescent="0.25">
      <c r="C1591" s="7"/>
      <c r="D1591" s="7"/>
      <c r="E1591" s="65"/>
      <c r="F1591" s="65"/>
      <c r="G1591" s="65"/>
      <c r="H1591" s="65"/>
      <c r="I1591" s="65"/>
      <c r="J1591" s="65"/>
      <c r="K1591" s="65"/>
      <c r="L1591" s="65"/>
      <c r="M1591" s="65"/>
      <c r="N1591" s="65"/>
      <c r="O1591" s="65"/>
      <c r="P1591" s="65"/>
    </row>
    <row r="1592" spans="3:16" x14ac:dyDescent="0.25">
      <c r="C1592" s="7"/>
      <c r="D1592" s="7"/>
      <c r="E1592" s="65"/>
      <c r="F1592" s="65"/>
      <c r="G1592" s="65"/>
      <c r="H1592" s="65"/>
      <c r="I1592" s="65"/>
      <c r="J1592" s="65"/>
      <c r="K1592" s="65"/>
      <c r="L1592" s="65"/>
      <c r="M1592" s="65"/>
      <c r="N1592" s="65"/>
      <c r="O1592" s="65"/>
      <c r="P1592" s="65"/>
    </row>
    <row r="1593" spans="3:16" x14ac:dyDescent="0.25">
      <c r="C1593" s="7"/>
      <c r="D1593" s="7"/>
      <c r="E1593" s="65"/>
      <c r="F1593" s="65"/>
      <c r="G1593" s="65"/>
      <c r="H1593" s="65"/>
      <c r="I1593" s="65"/>
      <c r="J1593" s="65"/>
      <c r="K1593" s="65"/>
      <c r="L1593" s="65"/>
      <c r="M1593" s="65"/>
      <c r="N1593" s="65"/>
      <c r="O1593" s="65"/>
      <c r="P1593" s="65"/>
    </row>
    <row r="1594" spans="3:16" x14ac:dyDescent="0.25">
      <c r="C1594" s="7"/>
      <c r="D1594" s="7"/>
      <c r="E1594" s="65"/>
      <c r="F1594" s="65"/>
      <c r="G1594" s="65"/>
      <c r="H1594" s="65"/>
      <c r="I1594" s="65"/>
      <c r="J1594" s="65"/>
      <c r="K1594" s="65"/>
      <c r="L1594" s="65"/>
      <c r="M1594" s="65"/>
      <c r="N1594" s="65"/>
      <c r="O1594" s="65"/>
      <c r="P1594" s="65"/>
    </row>
    <row r="1595" spans="3:16" x14ac:dyDescent="0.25">
      <c r="C1595" s="7"/>
      <c r="D1595" s="7"/>
      <c r="E1595" s="65"/>
      <c r="F1595" s="65"/>
      <c r="G1595" s="65"/>
      <c r="H1595" s="65"/>
      <c r="I1595" s="65"/>
      <c r="J1595" s="65"/>
      <c r="K1595" s="65"/>
      <c r="L1595" s="65"/>
      <c r="M1595" s="65"/>
      <c r="N1595" s="65"/>
      <c r="O1595" s="65"/>
      <c r="P1595" s="65"/>
    </row>
    <row r="1596" spans="3:16" x14ac:dyDescent="0.25">
      <c r="C1596" s="7"/>
      <c r="D1596" s="7"/>
      <c r="E1596" s="65"/>
      <c r="F1596" s="65"/>
      <c r="G1596" s="65"/>
      <c r="H1596" s="65"/>
      <c r="I1596" s="65"/>
      <c r="J1596" s="65"/>
      <c r="K1596" s="65"/>
      <c r="L1596" s="65"/>
      <c r="M1596" s="65"/>
      <c r="N1596" s="65"/>
      <c r="O1596" s="65"/>
      <c r="P1596" s="65"/>
    </row>
    <row r="1597" spans="3:16" x14ac:dyDescent="0.25">
      <c r="C1597" s="7"/>
      <c r="D1597" s="7"/>
      <c r="E1597" s="65"/>
      <c r="F1597" s="65"/>
      <c r="G1597" s="65"/>
      <c r="H1597" s="65"/>
      <c r="I1597" s="65"/>
      <c r="J1597" s="65"/>
      <c r="K1597" s="65"/>
      <c r="L1597" s="65"/>
      <c r="M1597" s="65"/>
      <c r="N1597" s="65"/>
      <c r="O1597" s="65"/>
      <c r="P1597" s="65"/>
    </row>
    <row r="1598" spans="3:16" x14ac:dyDescent="0.25">
      <c r="C1598" s="7"/>
      <c r="D1598" s="7"/>
      <c r="E1598" s="65"/>
      <c r="F1598" s="65"/>
      <c r="G1598" s="65"/>
      <c r="H1598" s="65"/>
      <c r="I1598" s="65"/>
      <c r="J1598" s="65"/>
      <c r="K1598" s="65"/>
      <c r="L1598" s="65"/>
      <c r="M1598" s="65"/>
      <c r="N1598" s="65"/>
      <c r="O1598" s="65"/>
      <c r="P1598" s="65"/>
    </row>
    <row r="1599" spans="3:16" x14ac:dyDescent="0.25">
      <c r="C1599" s="7"/>
      <c r="D1599" s="7"/>
      <c r="E1599" s="65"/>
      <c r="F1599" s="65"/>
      <c r="G1599" s="65"/>
      <c r="H1599" s="65"/>
      <c r="I1599" s="65"/>
      <c r="J1599" s="65"/>
      <c r="K1599" s="65"/>
      <c r="L1599" s="65"/>
      <c r="M1599" s="65"/>
      <c r="N1599" s="65"/>
      <c r="O1599" s="65"/>
      <c r="P1599" s="65"/>
    </row>
    <row r="1600" spans="3:16" x14ac:dyDescent="0.25">
      <c r="C1600" s="7"/>
      <c r="D1600" s="7"/>
      <c r="E1600" s="65"/>
      <c r="F1600" s="65"/>
      <c r="G1600" s="65"/>
      <c r="H1600" s="65"/>
      <c r="I1600" s="65"/>
      <c r="J1600" s="65"/>
      <c r="K1600" s="65"/>
      <c r="L1600" s="65"/>
      <c r="M1600" s="65"/>
      <c r="N1600" s="65"/>
      <c r="O1600" s="65"/>
      <c r="P1600" s="65"/>
    </row>
    <row r="1601" spans="3:16" x14ac:dyDescent="0.25">
      <c r="C1601" s="7"/>
      <c r="D1601" s="7"/>
      <c r="E1601" s="65"/>
      <c r="F1601" s="65"/>
      <c r="G1601" s="65"/>
      <c r="H1601" s="65"/>
      <c r="I1601" s="65"/>
      <c r="J1601" s="65"/>
      <c r="K1601" s="65"/>
      <c r="L1601" s="65"/>
      <c r="M1601" s="65"/>
      <c r="N1601" s="65"/>
      <c r="O1601" s="65"/>
      <c r="P1601" s="65"/>
    </row>
    <row r="1602" spans="3:16" x14ac:dyDescent="0.25">
      <c r="C1602" s="7"/>
      <c r="D1602" s="7"/>
      <c r="E1602" s="65"/>
      <c r="F1602" s="65"/>
      <c r="G1602" s="65"/>
      <c r="H1602" s="65"/>
      <c r="I1602" s="65"/>
      <c r="J1602" s="65"/>
      <c r="K1602" s="65"/>
      <c r="L1602" s="65"/>
      <c r="M1602" s="65"/>
      <c r="N1602" s="65"/>
      <c r="O1602" s="65"/>
      <c r="P1602" s="65"/>
    </row>
    <row r="1603" spans="3:16" x14ac:dyDescent="0.25">
      <c r="C1603" s="7"/>
      <c r="D1603" s="7"/>
      <c r="E1603" s="65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</row>
    <row r="1604" spans="3:16" x14ac:dyDescent="0.25">
      <c r="C1604" s="7"/>
      <c r="D1604" s="7"/>
      <c r="E1604" s="65"/>
      <c r="F1604" s="65"/>
      <c r="G1604" s="65"/>
      <c r="H1604" s="65"/>
      <c r="I1604" s="65"/>
      <c r="J1604" s="65"/>
      <c r="K1604" s="65"/>
      <c r="L1604" s="65"/>
      <c r="M1604" s="65"/>
      <c r="N1604" s="65"/>
      <c r="O1604" s="65"/>
      <c r="P1604" s="65"/>
    </row>
    <row r="1605" spans="3:16" x14ac:dyDescent="0.25">
      <c r="C1605" s="7"/>
      <c r="D1605" s="7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</row>
    <row r="1606" spans="3:16" x14ac:dyDescent="0.25">
      <c r="C1606" s="7"/>
      <c r="D1606" s="7"/>
      <c r="E1606" s="65"/>
      <c r="F1606" s="65"/>
      <c r="G1606" s="65"/>
      <c r="H1606" s="65"/>
      <c r="I1606" s="65"/>
      <c r="J1606" s="65"/>
      <c r="K1606" s="65"/>
      <c r="L1606" s="65"/>
      <c r="M1606" s="65"/>
      <c r="N1606" s="65"/>
      <c r="O1606" s="65"/>
      <c r="P1606" s="65"/>
    </row>
    <row r="1607" spans="3:16" x14ac:dyDescent="0.25">
      <c r="C1607" s="7"/>
      <c r="D1607" s="7"/>
      <c r="E1607" s="65"/>
      <c r="F1607" s="65"/>
      <c r="G1607" s="65"/>
      <c r="H1607" s="65"/>
      <c r="I1607" s="65"/>
      <c r="J1607" s="65"/>
      <c r="K1607" s="65"/>
      <c r="L1607" s="65"/>
      <c r="M1607" s="65"/>
      <c r="N1607" s="65"/>
      <c r="O1607" s="65"/>
      <c r="P1607" s="65"/>
    </row>
    <row r="1608" spans="3:16" x14ac:dyDescent="0.25">
      <c r="C1608" s="7"/>
      <c r="D1608" s="7"/>
      <c r="E1608" s="65"/>
      <c r="F1608" s="65"/>
      <c r="G1608" s="65"/>
      <c r="H1608" s="65"/>
      <c r="I1608" s="65"/>
      <c r="J1608" s="65"/>
      <c r="K1608" s="65"/>
      <c r="L1608" s="65"/>
      <c r="M1608" s="65"/>
      <c r="N1608" s="65"/>
      <c r="O1608" s="65"/>
      <c r="P1608" s="65"/>
    </row>
    <row r="1609" spans="3:16" x14ac:dyDescent="0.25">
      <c r="C1609" s="7"/>
      <c r="D1609" s="7"/>
      <c r="E1609" s="65"/>
      <c r="F1609" s="65"/>
      <c r="G1609" s="65"/>
      <c r="H1609" s="65"/>
      <c r="I1609" s="65"/>
      <c r="J1609" s="65"/>
      <c r="K1609" s="65"/>
      <c r="L1609" s="65"/>
      <c r="M1609" s="65"/>
      <c r="N1609" s="65"/>
      <c r="O1609" s="65"/>
      <c r="P1609" s="65"/>
    </row>
    <row r="1610" spans="3:16" x14ac:dyDescent="0.25">
      <c r="C1610" s="7"/>
      <c r="D1610" s="7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</row>
    <row r="1611" spans="3:16" x14ac:dyDescent="0.25">
      <c r="C1611" s="7"/>
      <c r="D1611" s="7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</row>
    <row r="1612" spans="3:16" x14ac:dyDescent="0.25">
      <c r="C1612" s="7"/>
      <c r="D1612" s="7"/>
      <c r="E1612" s="65"/>
      <c r="F1612" s="65"/>
      <c r="G1612" s="65"/>
      <c r="H1612" s="65"/>
      <c r="I1612" s="65"/>
      <c r="J1612" s="65"/>
      <c r="K1612" s="65"/>
      <c r="L1612" s="65"/>
      <c r="M1612" s="65"/>
      <c r="N1612" s="65"/>
      <c r="O1612" s="65"/>
      <c r="P1612" s="65"/>
    </row>
    <row r="1613" spans="3:16" x14ac:dyDescent="0.25">
      <c r="C1613" s="7"/>
      <c r="D1613" s="7"/>
      <c r="E1613" s="65"/>
      <c r="F1613" s="65"/>
      <c r="G1613" s="65"/>
      <c r="H1613" s="65"/>
      <c r="I1613" s="65"/>
      <c r="J1613" s="65"/>
      <c r="K1613" s="65"/>
      <c r="L1613" s="65"/>
      <c r="M1613" s="65"/>
      <c r="N1613" s="65"/>
      <c r="O1613" s="65"/>
      <c r="P1613" s="65"/>
    </row>
    <row r="1614" spans="3:16" x14ac:dyDescent="0.25">
      <c r="C1614" s="7"/>
      <c r="D1614" s="7"/>
      <c r="E1614" s="65"/>
      <c r="F1614" s="65"/>
      <c r="G1614" s="65"/>
      <c r="H1614" s="65"/>
      <c r="I1614" s="65"/>
      <c r="J1614" s="65"/>
      <c r="K1614" s="65"/>
      <c r="L1614" s="65"/>
      <c r="M1614" s="65"/>
      <c r="N1614" s="65"/>
      <c r="O1614" s="65"/>
      <c r="P1614" s="65"/>
    </row>
    <row r="1615" spans="3:16" x14ac:dyDescent="0.25">
      <c r="C1615" s="7"/>
      <c r="D1615" s="7"/>
      <c r="E1615" s="65"/>
      <c r="F1615" s="65"/>
      <c r="G1615" s="65"/>
      <c r="H1615" s="65"/>
      <c r="I1615" s="65"/>
      <c r="J1615" s="65"/>
      <c r="K1615" s="65"/>
      <c r="L1615" s="65"/>
      <c r="M1615" s="65"/>
      <c r="N1615" s="65"/>
      <c r="O1615" s="65"/>
      <c r="P1615" s="65"/>
    </row>
    <row r="1616" spans="3:16" x14ac:dyDescent="0.25">
      <c r="C1616" s="7"/>
      <c r="D1616" s="7"/>
      <c r="E1616" s="65"/>
      <c r="F1616" s="65"/>
      <c r="G1616" s="65"/>
      <c r="H1616" s="65"/>
      <c r="I1616" s="65"/>
      <c r="J1616" s="65"/>
      <c r="K1616" s="65"/>
      <c r="L1616" s="65"/>
      <c r="M1616" s="65"/>
      <c r="N1616" s="65"/>
      <c r="O1616" s="65"/>
      <c r="P1616" s="65"/>
    </row>
    <row r="1617" spans="3:16" x14ac:dyDescent="0.25">
      <c r="C1617" s="7"/>
      <c r="D1617" s="7"/>
      <c r="E1617" s="65"/>
      <c r="F1617" s="65"/>
      <c r="G1617" s="65"/>
      <c r="H1617" s="65"/>
      <c r="I1617" s="65"/>
      <c r="J1617" s="65"/>
      <c r="K1617" s="65"/>
      <c r="L1617" s="65"/>
      <c r="M1617" s="65"/>
      <c r="N1617" s="65"/>
      <c r="O1617" s="65"/>
      <c r="P1617" s="65"/>
    </row>
    <row r="1618" spans="3:16" x14ac:dyDescent="0.25">
      <c r="C1618" s="7"/>
      <c r="D1618" s="7"/>
      <c r="E1618" s="65"/>
      <c r="F1618" s="65"/>
      <c r="G1618" s="65"/>
      <c r="H1618" s="65"/>
      <c r="I1618" s="65"/>
      <c r="J1618" s="65"/>
      <c r="K1618" s="65"/>
      <c r="L1618" s="65"/>
      <c r="M1618" s="65"/>
      <c r="N1618" s="65"/>
      <c r="O1618" s="65"/>
      <c r="P1618" s="65"/>
    </row>
    <row r="1619" spans="3:16" x14ac:dyDescent="0.25">
      <c r="C1619" s="7"/>
      <c r="D1619" s="7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</row>
    <row r="1620" spans="3:16" x14ac:dyDescent="0.25">
      <c r="C1620" s="7"/>
      <c r="D1620" s="7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</row>
    <row r="1621" spans="3:16" x14ac:dyDescent="0.25">
      <c r="C1621" s="7"/>
      <c r="D1621" s="7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</row>
    <row r="1622" spans="3:16" x14ac:dyDescent="0.25">
      <c r="C1622" s="7"/>
      <c r="D1622" s="7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65"/>
    </row>
    <row r="1623" spans="3:16" x14ac:dyDescent="0.25">
      <c r="C1623" s="7"/>
      <c r="D1623" s="7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65"/>
    </row>
    <row r="1624" spans="3:16" x14ac:dyDescent="0.25">
      <c r="C1624" s="7"/>
      <c r="D1624" s="7"/>
      <c r="E1624" s="65"/>
      <c r="F1624" s="65"/>
      <c r="G1624" s="65"/>
      <c r="H1624" s="65"/>
      <c r="I1624" s="65"/>
      <c r="J1624" s="65"/>
      <c r="K1624" s="65"/>
      <c r="L1624" s="65"/>
      <c r="M1624" s="65"/>
      <c r="N1624" s="65"/>
      <c r="O1624" s="65"/>
      <c r="P1624" s="65"/>
    </row>
    <row r="1625" spans="3:16" x14ac:dyDescent="0.25">
      <c r="C1625" s="7"/>
      <c r="D1625" s="7"/>
      <c r="E1625" s="65"/>
      <c r="F1625" s="65"/>
      <c r="G1625" s="65"/>
      <c r="H1625" s="65"/>
      <c r="I1625" s="65"/>
      <c r="J1625" s="65"/>
      <c r="K1625" s="65"/>
      <c r="L1625" s="65"/>
      <c r="M1625" s="65"/>
      <c r="N1625" s="65"/>
      <c r="O1625" s="65"/>
      <c r="P1625" s="65"/>
    </row>
    <row r="1626" spans="3:16" x14ac:dyDescent="0.25">
      <c r="C1626" s="7"/>
      <c r="D1626" s="7"/>
      <c r="E1626" s="65"/>
      <c r="F1626" s="65"/>
      <c r="G1626" s="65"/>
      <c r="H1626" s="65"/>
      <c r="I1626" s="65"/>
      <c r="J1626" s="65"/>
      <c r="K1626" s="65"/>
      <c r="L1626" s="65"/>
      <c r="M1626" s="65"/>
      <c r="N1626" s="65"/>
      <c r="O1626" s="65"/>
      <c r="P1626" s="65"/>
    </row>
    <row r="1627" spans="3:16" x14ac:dyDescent="0.25">
      <c r="C1627" s="7"/>
      <c r="D1627" s="7"/>
      <c r="E1627" s="65"/>
      <c r="F1627" s="65"/>
      <c r="G1627" s="65"/>
      <c r="H1627" s="65"/>
      <c r="I1627" s="65"/>
      <c r="J1627" s="65"/>
      <c r="K1627" s="65"/>
      <c r="L1627" s="65"/>
      <c r="M1627" s="65"/>
      <c r="N1627" s="65"/>
      <c r="O1627" s="65"/>
      <c r="P1627" s="65"/>
    </row>
    <row r="1628" spans="3:16" x14ac:dyDescent="0.25">
      <c r="C1628" s="7"/>
      <c r="D1628" s="7"/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/>
    </row>
    <row r="1629" spans="3:16" x14ac:dyDescent="0.25">
      <c r="C1629" s="7"/>
      <c r="D1629" s="7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</row>
    <row r="1630" spans="3:16" x14ac:dyDescent="0.25">
      <c r="C1630" s="7"/>
      <c r="D1630" s="7"/>
      <c r="E1630" s="65"/>
      <c r="F1630" s="65"/>
      <c r="G1630" s="65"/>
      <c r="H1630" s="65"/>
      <c r="I1630" s="65"/>
      <c r="J1630" s="65"/>
      <c r="K1630" s="65"/>
      <c r="L1630" s="65"/>
      <c r="M1630" s="65"/>
      <c r="N1630" s="65"/>
      <c r="O1630" s="65"/>
      <c r="P1630" s="65"/>
    </row>
    <row r="1631" spans="3:16" x14ac:dyDescent="0.25">
      <c r="C1631" s="7"/>
      <c r="D1631" s="7"/>
      <c r="E1631" s="65"/>
      <c r="F1631" s="65"/>
      <c r="G1631" s="65"/>
      <c r="H1631" s="65"/>
      <c r="I1631" s="65"/>
      <c r="J1631" s="65"/>
      <c r="K1631" s="65"/>
      <c r="L1631" s="65"/>
      <c r="M1631" s="65"/>
      <c r="N1631" s="65"/>
      <c r="O1631" s="65"/>
      <c r="P1631" s="65"/>
    </row>
    <row r="1632" spans="3:16" x14ac:dyDescent="0.25">
      <c r="C1632" s="7"/>
      <c r="D1632" s="7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</row>
    <row r="1633" spans="3:16" x14ac:dyDescent="0.25">
      <c r="C1633" s="7"/>
      <c r="D1633" s="7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</row>
    <row r="1634" spans="3:16" x14ac:dyDescent="0.25">
      <c r="C1634" s="7"/>
      <c r="D1634" s="7"/>
      <c r="E1634" s="65"/>
      <c r="F1634" s="65"/>
      <c r="G1634" s="65"/>
      <c r="H1634" s="65"/>
      <c r="I1634" s="65"/>
      <c r="J1634" s="65"/>
      <c r="K1634" s="65"/>
      <c r="L1634" s="65"/>
      <c r="M1634" s="65"/>
      <c r="N1634" s="65"/>
      <c r="O1634" s="65"/>
      <c r="P1634" s="65"/>
    </row>
    <row r="1635" spans="3:16" x14ac:dyDescent="0.25">
      <c r="C1635" s="7"/>
      <c r="D1635" s="7"/>
      <c r="E1635" s="65"/>
      <c r="F1635" s="65"/>
      <c r="G1635" s="65"/>
      <c r="H1635" s="65"/>
      <c r="I1635" s="65"/>
      <c r="J1635" s="65"/>
      <c r="K1635" s="65"/>
      <c r="L1635" s="65"/>
      <c r="M1635" s="65"/>
      <c r="N1635" s="65"/>
      <c r="O1635" s="65"/>
      <c r="P1635" s="65"/>
    </row>
    <row r="1636" spans="3:16" x14ac:dyDescent="0.25">
      <c r="C1636" s="7"/>
      <c r="D1636" s="7"/>
      <c r="E1636" s="65"/>
      <c r="F1636" s="65"/>
      <c r="G1636" s="65"/>
      <c r="H1636" s="65"/>
      <c r="I1636" s="65"/>
      <c r="J1636" s="65"/>
      <c r="K1636" s="65"/>
      <c r="L1636" s="65"/>
      <c r="M1636" s="65"/>
      <c r="N1636" s="65"/>
      <c r="O1636" s="65"/>
      <c r="P1636" s="65"/>
    </row>
    <row r="1637" spans="3:16" x14ac:dyDescent="0.25">
      <c r="C1637" s="7"/>
      <c r="D1637" s="7"/>
      <c r="E1637" s="65"/>
      <c r="F1637" s="65"/>
      <c r="G1637" s="65"/>
      <c r="H1637" s="65"/>
      <c r="I1637" s="65"/>
      <c r="J1637" s="65"/>
      <c r="K1637" s="65"/>
      <c r="L1637" s="65"/>
      <c r="M1637" s="65"/>
      <c r="N1637" s="65"/>
      <c r="O1637" s="65"/>
      <c r="P1637" s="65"/>
    </row>
    <row r="1638" spans="3:16" x14ac:dyDescent="0.25">
      <c r="C1638" s="7"/>
      <c r="D1638" s="7"/>
      <c r="E1638" s="65"/>
      <c r="F1638" s="65"/>
      <c r="G1638" s="65"/>
      <c r="H1638" s="65"/>
      <c r="I1638" s="65"/>
      <c r="J1638" s="65"/>
      <c r="K1638" s="65"/>
      <c r="L1638" s="65"/>
      <c r="M1638" s="65"/>
      <c r="N1638" s="65"/>
      <c r="O1638" s="65"/>
      <c r="P1638" s="65"/>
    </row>
    <row r="1639" spans="3:16" x14ac:dyDescent="0.25">
      <c r="C1639" s="7"/>
      <c r="D1639" s="7"/>
      <c r="E1639" s="65"/>
      <c r="F1639" s="65"/>
      <c r="G1639" s="65"/>
      <c r="H1639" s="65"/>
      <c r="I1639" s="65"/>
      <c r="J1639" s="65"/>
      <c r="K1639" s="65"/>
      <c r="L1639" s="65"/>
      <c r="M1639" s="65"/>
      <c r="N1639" s="65"/>
      <c r="O1639" s="65"/>
      <c r="P1639" s="65"/>
    </row>
    <row r="1640" spans="3:16" x14ac:dyDescent="0.25">
      <c r="C1640" s="7"/>
      <c r="D1640" s="7"/>
      <c r="E1640" s="65"/>
      <c r="F1640" s="65"/>
      <c r="G1640" s="65"/>
      <c r="H1640" s="65"/>
      <c r="I1640" s="65"/>
      <c r="J1640" s="65"/>
      <c r="K1640" s="65"/>
      <c r="L1640" s="65"/>
      <c r="M1640" s="65"/>
      <c r="N1640" s="65"/>
      <c r="O1640" s="65"/>
      <c r="P1640" s="65"/>
    </row>
    <row r="1641" spans="3:16" x14ac:dyDescent="0.25">
      <c r="C1641" s="7"/>
      <c r="D1641" s="7"/>
      <c r="E1641" s="65"/>
      <c r="F1641" s="65"/>
      <c r="G1641" s="65"/>
      <c r="H1641" s="65"/>
      <c r="I1641" s="65"/>
      <c r="J1641" s="65"/>
      <c r="K1641" s="65"/>
      <c r="L1641" s="65"/>
      <c r="M1641" s="65"/>
      <c r="N1641" s="65"/>
      <c r="O1641" s="65"/>
      <c r="P1641" s="65"/>
    </row>
    <row r="1642" spans="3:16" x14ac:dyDescent="0.25">
      <c r="C1642" s="7"/>
      <c r="D1642" s="7"/>
      <c r="E1642" s="65"/>
      <c r="F1642" s="65"/>
      <c r="G1642" s="65"/>
      <c r="H1642" s="65"/>
      <c r="I1642" s="65"/>
      <c r="J1642" s="65"/>
      <c r="K1642" s="65"/>
      <c r="L1642" s="65"/>
      <c r="M1642" s="65"/>
      <c r="N1642" s="65"/>
      <c r="O1642" s="65"/>
      <c r="P1642" s="65"/>
    </row>
    <row r="1643" spans="3:16" x14ac:dyDescent="0.25">
      <c r="C1643" s="7"/>
      <c r="D1643" s="7"/>
      <c r="E1643" s="65"/>
      <c r="F1643" s="65"/>
      <c r="G1643" s="65"/>
      <c r="H1643" s="65"/>
      <c r="I1643" s="65"/>
      <c r="J1643" s="65"/>
      <c r="K1643" s="65"/>
      <c r="L1643" s="65"/>
      <c r="M1643" s="65"/>
      <c r="N1643" s="65"/>
      <c r="O1643" s="65"/>
      <c r="P1643" s="65"/>
    </row>
    <row r="1644" spans="3:16" x14ac:dyDescent="0.25">
      <c r="C1644" s="7"/>
      <c r="D1644" s="7"/>
      <c r="E1644" s="65"/>
      <c r="F1644" s="65"/>
      <c r="G1644" s="65"/>
      <c r="H1644" s="65"/>
      <c r="I1644" s="65"/>
      <c r="J1644" s="65"/>
      <c r="K1644" s="65"/>
      <c r="L1644" s="65"/>
      <c r="M1644" s="65"/>
      <c r="N1644" s="65"/>
      <c r="O1644" s="65"/>
      <c r="P1644" s="65"/>
    </row>
    <row r="1645" spans="3:16" x14ac:dyDescent="0.25">
      <c r="C1645" s="7"/>
      <c r="D1645" s="7"/>
      <c r="E1645" s="65"/>
      <c r="F1645" s="65"/>
      <c r="G1645" s="65"/>
      <c r="H1645" s="65"/>
      <c r="I1645" s="65"/>
      <c r="J1645" s="65"/>
      <c r="K1645" s="65"/>
      <c r="L1645" s="65"/>
      <c r="M1645" s="65"/>
      <c r="N1645" s="65"/>
      <c r="O1645" s="65"/>
      <c r="P1645" s="65"/>
    </row>
    <row r="1646" spans="3:16" x14ac:dyDescent="0.25">
      <c r="C1646" s="7"/>
      <c r="D1646" s="7"/>
      <c r="E1646" s="65"/>
      <c r="F1646" s="65"/>
      <c r="G1646" s="65"/>
      <c r="H1646" s="65"/>
      <c r="I1646" s="65"/>
      <c r="J1646" s="65"/>
      <c r="K1646" s="65"/>
      <c r="L1646" s="65"/>
      <c r="M1646" s="65"/>
      <c r="N1646" s="65"/>
      <c r="O1646" s="65"/>
      <c r="P1646" s="65"/>
    </row>
    <row r="1647" spans="3:16" x14ac:dyDescent="0.25">
      <c r="C1647" s="7"/>
      <c r="D1647" s="7"/>
      <c r="E1647" s="65"/>
      <c r="F1647" s="65"/>
      <c r="G1647" s="65"/>
      <c r="H1647" s="65"/>
      <c r="I1647" s="65"/>
      <c r="J1647" s="65"/>
      <c r="K1647" s="65"/>
      <c r="L1647" s="65"/>
      <c r="M1647" s="65"/>
      <c r="N1647" s="65"/>
      <c r="O1647" s="65"/>
      <c r="P1647" s="65"/>
    </row>
    <row r="1648" spans="3:16" x14ac:dyDescent="0.25">
      <c r="C1648" s="7"/>
      <c r="D1648" s="7"/>
      <c r="E1648" s="65"/>
      <c r="F1648" s="65"/>
      <c r="G1648" s="65"/>
      <c r="H1648" s="65"/>
      <c r="I1648" s="65"/>
      <c r="J1648" s="65"/>
      <c r="K1648" s="65"/>
      <c r="L1648" s="65"/>
      <c r="M1648" s="65"/>
      <c r="N1648" s="65"/>
      <c r="O1648" s="65"/>
      <c r="P1648" s="65"/>
    </row>
    <row r="1649" spans="3:16" x14ac:dyDescent="0.25">
      <c r="C1649" s="7"/>
      <c r="D1649" s="7"/>
      <c r="E1649" s="65"/>
      <c r="F1649" s="65"/>
      <c r="G1649" s="65"/>
      <c r="H1649" s="65"/>
      <c r="I1649" s="65"/>
      <c r="J1649" s="65"/>
      <c r="K1649" s="65"/>
      <c r="L1649" s="65"/>
      <c r="M1649" s="65"/>
      <c r="N1649" s="65"/>
      <c r="O1649" s="65"/>
      <c r="P1649" s="65"/>
    </row>
    <row r="1650" spans="3:16" x14ac:dyDescent="0.25">
      <c r="C1650" s="7"/>
      <c r="D1650" s="7"/>
      <c r="E1650" s="65"/>
      <c r="F1650" s="65"/>
      <c r="G1650" s="65"/>
      <c r="H1650" s="65"/>
      <c r="I1650" s="65"/>
      <c r="J1650" s="65"/>
      <c r="K1650" s="65"/>
      <c r="L1650" s="65"/>
      <c r="M1650" s="65"/>
      <c r="N1650" s="65"/>
      <c r="O1650" s="65"/>
      <c r="P1650" s="65"/>
    </row>
    <row r="1651" spans="3:16" x14ac:dyDescent="0.25">
      <c r="C1651" s="7"/>
      <c r="D1651" s="7"/>
      <c r="E1651" s="65"/>
      <c r="F1651" s="65"/>
      <c r="G1651" s="65"/>
      <c r="H1651" s="65"/>
      <c r="I1651" s="65"/>
      <c r="J1651" s="65"/>
      <c r="K1651" s="65"/>
      <c r="L1651" s="65"/>
      <c r="M1651" s="65"/>
      <c r="N1651" s="65"/>
      <c r="O1651" s="65"/>
      <c r="P1651" s="65"/>
    </row>
    <row r="1652" spans="3:16" x14ac:dyDescent="0.25">
      <c r="C1652" s="7"/>
      <c r="D1652" s="7"/>
      <c r="E1652" s="65"/>
      <c r="F1652" s="65"/>
      <c r="G1652" s="65"/>
      <c r="H1652" s="65"/>
      <c r="I1652" s="65"/>
      <c r="J1652" s="65"/>
      <c r="K1652" s="65"/>
      <c r="L1652" s="65"/>
      <c r="M1652" s="65"/>
      <c r="N1652" s="65"/>
      <c r="O1652" s="65"/>
      <c r="P1652" s="65"/>
    </row>
    <row r="1653" spans="3:16" x14ac:dyDescent="0.25">
      <c r="C1653" s="7"/>
      <c r="D1653" s="7"/>
      <c r="E1653" s="65"/>
      <c r="F1653" s="65"/>
      <c r="G1653" s="65"/>
      <c r="H1653" s="65"/>
      <c r="I1653" s="65"/>
      <c r="J1653" s="65"/>
      <c r="K1653" s="65"/>
      <c r="L1653" s="65"/>
      <c r="M1653" s="65"/>
      <c r="N1653" s="65"/>
      <c r="O1653" s="65"/>
      <c r="P1653" s="65"/>
    </row>
    <row r="1654" spans="3:16" x14ac:dyDescent="0.25">
      <c r="C1654" s="7"/>
      <c r="D1654" s="7"/>
      <c r="E1654" s="65"/>
      <c r="F1654" s="65"/>
      <c r="G1654" s="65"/>
      <c r="H1654" s="65"/>
      <c r="I1654" s="65"/>
      <c r="J1654" s="65"/>
      <c r="K1654" s="65"/>
      <c r="L1654" s="65"/>
      <c r="M1654" s="65"/>
      <c r="N1654" s="65"/>
      <c r="O1654" s="65"/>
      <c r="P1654" s="65"/>
    </row>
    <row r="1655" spans="3:16" x14ac:dyDescent="0.25">
      <c r="C1655" s="7"/>
      <c r="D1655" s="7"/>
      <c r="E1655" s="65"/>
      <c r="F1655" s="65"/>
      <c r="G1655" s="65"/>
      <c r="H1655" s="65"/>
      <c r="I1655" s="65"/>
      <c r="J1655" s="65"/>
      <c r="K1655" s="65"/>
      <c r="L1655" s="65"/>
      <c r="M1655" s="65"/>
      <c r="N1655" s="65"/>
      <c r="O1655" s="65"/>
      <c r="P1655" s="65"/>
    </row>
    <row r="1656" spans="3:16" x14ac:dyDescent="0.25">
      <c r="C1656" s="7"/>
      <c r="D1656" s="7"/>
      <c r="E1656" s="65"/>
      <c r="F1656" s="65"/>
      <c r="G1656" s="65"/>
      <c r="H1656" s="65"/>
      <c r="I1656" s="65"/>
      <c r="J1656" s="65"/>
      <c r="K1656" s="65"/>
      <c r="L1656" s="65"/>
      <c r="M1656" s="65"/>
      <c r="N1656" s="65"/>
      <c r="O1656" s="65"/>
      <c r="P1656" s="65"/>
    </row>
    <row r="1657" spans="3:16" x14ac:dyDescent="0.25">
      <c r="C1657" s="7"/>
      <c r="D1657" s="7"/>
      <c r="E1657" s="65"/>
      <c r="F1657" s="65"/>
      <c r="G1657" s="65"/>
      <c r="H1657" s="65"/>
      <c r="I1657" s="65"/>
      <c r="J1657" s="65"/>
      <c r="K1657" s="65"/>
      <c r="L1657" s="65"/>
      <c r="M1657" s="65"/>
      <c r="N1657" s="65"/>
      <c r="O1657" s="65"/>
      <c r="P1657" s="65"/>
    </row>
    <row r="1658" spans="3:16" x14ac:dyDescent="0.25">
      <c r="C1658" s="7"/>
      <c r="D1658" s="7"/>
      <c r="E1658" s="65"/>
      <c r="F1658" s="65"/>
      <c r="G1658" s="65"/>
      <c r="H1658" s="65"/>
      <c r="I1658" s="65"/>
      <c r="J1658" s="65"/>
      <c r="K1658" s="65"/>
      <c r="L1658" s="65"/>
      <c r="M1658" s="65"/>
      <c r="N1658" s="65"/>
      <c r="O1658" s="65"/>
      <c r="P1658" s="65"/>
    </row>
    <row r="1659" spans="3:16" x14ac:dyDescent="0.25">
      <c r="C1659" s="7"/>
      <c r="D1659" s="7"/>
      <c r="E1659" s="65"/>
      <c r="F1659" s="65"/>
      <c r="G1659" s="65"/>
      <c r="H1659" s="65"/>
      <c r="I1659" s="65"/>
      <c r="J1659" s="65"/>
      <c r="K1659" s="65"/>
      <c r="L1659" s="65"/>
      <c r="M1659" s="65"/>
      <c r="N1659" s="65"/>
      <c r="O1659" s="65"/>
      <c r="P1659" s="65"/>
    </row>
    <row r="1660" spans="3:16" x14ac:dyDescent="0.25">
      <c r="C1660" s="7"/>
      <c r="D1660" s="7"/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  <c r="P1660" s="65"/>
    </row>
    <row r="1661" spans="3:16" x14ac:dyDescent="0.25">
      <c r="C1661" s="7"/>
      <c r="D1661" s="7"/>
      <c r="E1661" s="65"/>
      <c r="F1661" s="65"/>
      <c r="G1661" s="65"/>
      <c r="H1661" s="65"/>
      <c r="I1661" s="65"/>
      <c r="J1661" s="65"/>
      <c r="K1661" s="65"/>
      <c r="L1661" s="65"/>
      <c r="M1661" s="65"/>
      <c r="N1661" s="65"/>
      <c r="O1661" s="65"/>
      <c r="P1661" s="65"/>
    </row>
    <row r="1662" spans="3:16" x14ac:dyDescent="0.25">
      <c r="C1662" s="7"/>
      <c r="D1662" s="7"/>
      <c r="E1662" s="65"/>
      <c r="F1662" s="65"/>
      <c r="G1662" s="65"/>
      <c r="H1662" s="65"/>
      <c r="I1662" s="65"/>
      <c r="J1662" s="65"/>
      <c r="K1662" s="65"/>
      <c r="L1662" s="65"/>
      <c r="M1662" s="65"/>
      <c r="N1662" s="65"/>
      <c r="O1662" s="65"/>
      <c r="P1662" s="65"/>
    </row>
    <row r="1663" spans="3:16" x14ac:dyDescent="0.25">
      <c r="C1663" s="7"/>
      <c r="D1663" s="7"/>
      <c r="E1663" s="65"/>
      <c r="F1663" s="65"/>
      <c r="G1663" s="65"/>
      <c r="H1663" s="65"/>
      <c r="I1663" s="65"/>
      <c r="J1663" s="65"/>
      <c r="K1663" s="65"/>
      <c r="L1663" s="65"/>
      <c r="M1663" s="65"/>
      <c r="N1663" s="65"/>
      <c r="O1663" s="65"/>
      <c r="P1663" s="65"/>
    </row>
    <row r="1664" spans="3:16" x14ac:dyDescent="0.25">
      <c r="C1664" s="7"/>
      <c r="D1664" s="7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</row>
    <row r="1665" spans="3:16" x14ac:dyDescent="0.25">
      <c r="C1665" s="7"/>
      <c r="D1665" s="7"/>
      <c r="E1665" s="65"/>
      <c r="F1665" s="65"/>
      <c r="G1665" s="65"/>
      <c r="H1665" s="65"/>
      <c r="I1665" s="65"/>
      <c r="J1665" s="65"/>
      <c r="K1665" s="65"/>
      <c r="L1665" s="65"/>
      <c r="M1665" s="65"/>
      <c r="N1665" s="65"/>
      <c r="O1665" s="65"/>
      <c r="P1665" s="65"/>
    </row>
    <row r="1666" spans="3:16" x14ac:dyDescent="0.25">
      <c r="C1666" s="7"/>
      <c r="D1666" s="7"/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/>
    </row>
    <row r="1667" spans="3:16" x14ac:dyDescent="0.25">
      <c r="C1667" s="7"/>
      <c r="D1667" s="7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</row>
    <row r="1668" spans="3:16" x14ac:dyDescent="0.25">
      <c r="C1668" s="7"/>
      <c r="D1668" s="7"/>
      <c r="E1668" s="65"/>
      <c r="F1668" s="65"/>
      <c r="G1668" s="65"/>
      <c r="H1668" s="65"/>
      <c r="I1668" s="65"/>
      <c r="J1668" s="65"/>
      <c r="K1668" s="65"/>
      <c r="L1668" s="65"/>
      <c r="M1668" s="65"/>
      <c r="N1668" s="65"/>
      <c r="O1668" s="65"/>
      <c r="P1668" s="65"/>
    </row>
    <row r="1669" spans="3:16" x14ac:dyDescent="0.25">
      <c r="C1669" s="7"/>
      <c r="D1669" s="7"/>
      <c r="E1669" s="65"/>
      <c r="F1669" s="65"/>
      <c r="G1669" s="65"/>
      <c r="H1669" s="65"/>
      <c r="I1669" s="65"/>
      <c r="J1669" s="65"/>
      <c r="K1669" s="65"/>
      <c r="L1669" s="65"/>
      <c r="M1669" s="65"/>
      <c r="N1669" s="65"/>
      <c r="O1669" s="65"/>
      <c r="P1669" s="65"/>
    </row>
    <row r="1670" spans="3:16" x14ac:dyDescent="0.25">
      <c r="C1670" s="7"/>
      <c r="D1670" s="7"/>
      <c r="E1670" s="65"/>
      <c r="F1670" s="65"/>
      <c r="G1670" s="65"/>
      <c r="H1670" s="65"/>
      <c r="I1670" s="65"/>
      <c r="J1670" s="65"/>
      <c r="K1670" s="65"/>
      <c r="L1670" s="65"/>
      <c r="M1670" s="65"/>
      <c r="N1670" s="65"/>
      <c r="O1670" s="65"/>
      <c r="P1670" s="65"/>
    </row>
    <row r="1671" spans="3:16" x14ac:dyDescent="0.25">
      <c r="C1671" s="7"/>
      <c r="D1671" s="7"/>
      <c r="E1671" s="65"/>
      <c r="F1671" s="65"/>
      <c r="G1671" s="65"/>
      <c r="H1671" s="65"/>
      <c r="I1671" s="65"/>
      <c r="J1671" s="65"/>
      <c r="K1671" s="65"/>
      <c r="L1671" s="65"/>
      <c r="M1671" s="65"/>
      <c r="N1671" s="65"/>
      <c r="O1671" s="65"/>
      <c r="P1671" s="65"/>
    </row>
    <row r="1672" spans="3:16" x14ac:dyDescent="0.25">
      <c r="C1672" s="7"/>
      <c r="D1672" s="7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</row>
    <row r="1673" spans="3:16" x14ac:dyDescent="0.25">
      <c r="C1673" s="7"/>
      <c r="D1673" s="7"/>
      <c r="E1673" s="65"/>
      <c r="F1673" s="65"/>
      <c r="G1673" s="65"/>
      <c r="H1673" s="65"/>
      <c r="I1673" s="65"/>
      <c r="J1673" s="65"/>
      <c r="K1673" s="65"/>
      <c r="L1673" s="65"/>
      <c r="M1673" s="65"/>
      <c r="N1673" s="65"/>
      <c r="O1673" s="65"/>
      <c r="P1673" s="65"/>
    </row>
    <row r="1674" spans="3:16" x14ac:dyDescent="0.25">
      <c r="C1674" s="7"/>
      <c r="D1674" s="7"/>
      <c r="E1674" s="65"/>
      <c r="F1674" s="65"/>
      <c r="G1674" s="65"/>
      <c r="H1674" s="65"/>
      <c r="I1674" s="65"/>
      <c r="J1674" s="65"/>
      <c r="K1674" s="65"/>
      <c r="L1674" s="65"/>
      <c r="M1674" s="65"/>
      <c r="N1674" s="65"/>
      <c r="O1674" s="65"/>
      <c r="P1674" s="65"/>
    </row>
    <row r="1675" spans="3:16" x14ac:dyDescent="0.25">
      <c r="C1675" s="7"/>
      <c r="D1675" s="7"/>
      <c r="E1675" s="65"/>
      <c r="F1675" s="65"/>
      <c r="G1675" s="65"/>
      <c r="H1675" s="65"/>
      <c r="I1675" s="65"/>
      <c r="J1675" s="65"/>
      <c r="K1675" s="65"/>
      <c r="L1675" s="65"/>
      <c r="M1675" s="65"/>
      <c r="N1675" s="65"/>
      <c r="O1675" s="65"/>
      <c r="P1675" s="65"/>
    </row>
    <row r="1676" spans="3:16" x14ac:dyDescent="0.25">
      <c r="C1676" s="7"/>
      <c r="D1676" s="7"/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  <c r="P1676" s="65"/>
    </row>
    <row r="1677" spans="3:16" x14ac:dyDescent="0.25">
      <c r="C1677" s="7"/>
      <c r="D1677" s="7"/>
      <c r="E1677" s="65"/>
      <c r="F1677" s="65"/>
      <c r="G1677" s="65"/>
      <c r="H1677" s="65"/>
      <c r="I1677" s="65"/>
      <c r="J1677" s="65"/>
      <c r="K1677" s="65"/>
      <c r="L1677" s="65"/>
      <c r="M1677" s="65"/>
      <c r="N1677" s="65"/>
      <c r="O1677" s="65"/>
      <c r="P1677" s="65"/>
    </row>
    <row r="1678" spans="3:16" x14ac:dyDescent="0.25">
      <c r="C1678" s="7"/>
      <c r="D1678" s="7"/>
      <c r="E1678" s="65"/>
      <c r="F1678" s="65"/>
      <c r="G1678" s="65"/>
      <c r="H1678" s="65"/>
      <c r="I1678" s="65"/>
      <c r="J1678" s="65"/>
      <c r="K1678" s="65"/>
      <c r="L1678" s="65"/>
      <c r="M1678" s="65"/>
      <c r="N1678" s="65"/>
      <c r="O1678" s="65"/>
      <c r="P1678" s="65"/>
    </row>
    <row r="1679" spans="3:16" x14ac:dyDescent="0.25">
      <c r="C1679" s="7"/>
      <c r="D1679" s="7"/>
      <c r="E1679" s="65"/>
      <c r="F1679" s="65"/>
      <c r="G1679" s="65"/>
      <c r="H1679" s="65"/>
      <c r="I1679" s="65"/>
      <c r="J1679" s="65"/>
      <c r="K1679" s="65"/>
      <c r="L1679" s="65"/>
      <c r="M1679" s="65"/>
      <c r="N1679" s="65"/>
      <c r="O1679" s="65"/>
      <c r="P1679" s="65"/>
    </row>
    <row r="1680" spans="3:16" x14ac:dyDescent="0.25">
      <c r="C1680" s="7"/>
      <c r="D1680" s="7"/>
      <c r="E1680" s="65"/>
      <c r="F1680" s="65"/>
      <c r="G1680" s="65"/>
      <c r="H1680" s="65"/>
      <c r="I1680" s="65"/>
      <c r="J1680" s="65"/>
      <c r="K1680" s="65"/>
      <c r="L1680" s="65"/>
      <c r="M1680" s="65"/>
      <c r="N1680" s="65"/>
      <c r="O1680" s="65"/>
      <c r="P1680" s="65"/>
    </row>
    <row r="1681" spans="3:16" x14ac:dyDescent="0.25">
      <c r="C1681" s="7"/>
      <c r="D1681" s="7"/>
      <c r="E1681" s="65"/>
      <c r="F1681" s="65"/>
      <c r="G1681" s="65"/>
      <c r="H1681" s="65"/>
      <c r="I1681" s="65"/>
      <c r="J1681" s="65"/>
      <c r="K1681" s="65"/>
      <c r="L1681" s="65"/>
      <c r="M1681" s="65"/>
      <c r="N1681" s="65"/>
      <c r="O1681" s="65"/>
      <c r="P1681" s="65"/>
    </row>
    <row r="1682" spans="3:16" x14ac:dyDescent="0.25">
      <c r="C1682" s="7"/>
      <c r="D1682" s="7"/>
      <c r="E1682" s="65"/>
      <c r="F1682" s="65"/>
      <c r="G1682" s="65"/>
      <c r="H1682" s="65"/>
      <c r="I1682" s="65"/>
      <c r="J1682" s="65"/>
      <c r="K1682" s="65"/>
      <c r="L1682" s="65"/>
      <c r="M1682" s="65"/>
      <c r="N1682" s="65"/>
      <c r="O1682" s="65"/>
      <c r="P1682" s="65"/>
    </row>
    <row r="1683" spans="3:16" x14ac:dyDescent="0.25">
      <c r="C1683" s="7"/>
      <c r="D1683" s="7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/>
      <c r="O1683" s="65"/>
      <c r="P1683" s="65"/>
    </row>
    <row r="1684" spans="3:16" x14ac:dyDescent="0.25">
      <c r="C1684" s="7"/>
      <c r="D1684" s="7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</row>
    <row r="1685" spans="3:16" x14ac:dyDescent="0.25">
      <c r="C1685" s="7"/>
      <c r="D1685" s="7"/>
      <c r="E1685" s="65"/>
      <c r="F1685" s="65"/>
      <c r="G1685" s="65"/>
      <c r="H1685" s="65"/>
      <c r="I1685" s="65"/>
      <c r="J1685" s="65"/>
      <c r="K1685" s="65"/>
      <c r="L1685" s="65"/>
      <c r="M1685" s="65"/>
      <c r="N1685" s="65"/>
      <c r="O1685" s="65"/>
      <c r="P1685" s="65"/>
    </row>
    <row r="1686" spans="3:16" x14ac:dyDescent="0.25">
      <c r="C1686" s="7"/>
      <c r="D1686" s="7"/>
      <c r="E1686" s="65"/>
      <c r="F1686" s="65"/>
      <c r="G1686" s="65"/>
      <c r="H1686" s="65"/>
      <c r="I1686" s="65"/>
      <c r="J1686" s="65"/>
      <c r="K1686" s="65"/>
      <c r="L1686" s="65"/>
      <c r="M1686" s="65"/>
      <c r="N1686" s="65"/>
      <c r="O1686" s="65"/>
      <c r="P1686" s="65"/>
    </row>
    <row r="1687" spans="3:16" x14ac:dyDescent="0.25">
      <c r="C1687" s="7"/>
      <c r="D1687" s="7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</row>
    <row r="1688" spans="3:16" x14ac:dyDescent="0.25">
      <c r="C1688" s="7"/>
      <c r="D1688" s="7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</row>
    <row r="1689" spans="3:16" x14ac:dyDescent="0.25">
      <c r="C1689" s="7"/>
      <c r="D1689" s="7"/>
      <c r="E1689" s="65"/>
      <c r="F1689" s="65"/>
      <c r="G1689" s="65"/>
      <c r="H1689" s="65"/>
      <c r="I1689" s="65"/>
      <c r="J1689" s="65"/>
      <c r="K1689" s="65"/>
      <c r="L1689" s="65"/>
      <c r="M1689" s="65"/>
      <c r="N1689" s="65"/>
      <c r="O1689" s="65"/>
      <c r="P1689" s="65"/>
    </row>
    <row r="1690" spans="3:16" x14ac:dyDescent="0.25">
      <c r="C1690" s="7"/>
      <c r="D1690" s="7"/>
      <c r="E1690" s="65"/>
      <c r="F1690" s="65"/>
      <c r="G1690" s="65"/>
      <c r="H1690" s="65"/>
      <c r="I1690" s="65"/>
      <c r="J1690" s="65"/>
      <c r="K1690" s="65"/>
      <c r="L1690" s="65"/>
      <c r="M1690" s="65"/>
      <c r="N1690" s="65"/>
      <c r="O1690" s="65"/>
      <c r="P1690" s="65"/>
    </row>
    <row r="1691" spans="3:16" x14ac:dyDescent="0.25">
      <c r="C1691" s="7"/>
      <c r="D1691" s="7"/>
      <c r="E1691" s="65"/>
      <c r="F1691" s="65"/>
      <c r="G1691" s="65"/>
      <c r="H1691" s="65"/>
      <c r="I1691" s="65"/>
      <c r="J1691" s="65"/>
      <c r="K1691" s="65"/>
      <c r="L1691" s="65"/>
      <c r="M1691" s="65"/>
      <c r="N1691" s="65"/>
      <c r="O1691" s="65"/>
      <c r="P1691" s="65"/>
    </row>
    <row r="1692" spans="3:16" x14ac:dyDescent="0.25">
      <c r="C1692" s="7"/>
      <c r="D1692" s="7"/>
      <c r="E1692" s="65"/>
      <c r="F1692" s="65"/>
      <c r="G1692" s="65"/>
      <c r="H1692" s="65"/>
      <c r="I1692" s="65"/>
      <c r="J1692" s="65"/>
      <c r="K1692" s="65"/>
      <c r="L1692" s="65"/>
      <c r="M1692" s="65"/>
      <c r="N1692" s="65"/>
      <c r="O1692" s="65"/>
      <c r="P1692" s="65"/>
    </row>
    <row r="1693" spans="3:16" x14ac:dyDescent="0.25">
      <c r="C1693" s="7"/>
      <c r="D1693" s="7"/>
      <c r="E1693" s="65"/>
      <c r="F1693" s="65"/>
      <c r="G1693" s="65"/>
      <c r="H1693" s="65"/>
      <c r="I1693" s="65"/>
      <c r="J1693" s="65"/>
      <c r="K1693" s="65"/>
      <c r="L1693" s="65"/>
      <c r="M1693" s="65"/>
      <c r="N1693" s="65"/>
      <c r="O1693" s="65"/>
      <c r="P1693" s="65"/>
    </row>
    <row r="1694" spans="3:16" x14ac:dyDescent="0.25">
      <c r="C1694" s="7"/>
      <c r="D1694" s="7"/>
      <c r="E1694" s="65"/>
      <c r="F1694" s="65"/>
      <c r="G1694" s="65"/>
      <c r="H1694" s="65"/>
      <c r="I1694" s="65"/>
      <c r="J1694" s="65"/>
      <c r="K1694" s="65"/>
      <c r="L1694" s="65"/>
      <c r="M1694" s="65"/>
      <c r="N1694" s="65"/>
      <c r="O1694" s="65"/>
      <c r="P1694" s="65"/>
    </row>
    <row r="1695" spans="3:16" x14ac:dyDescent="0.25">
      <c r="C1695" s="7"/>
      <c r="D1695" s="7"/>
      <c r="E1695" s="65"/>
      <c r="F1695" s="65"/>
      <c r="G1695" s="65"/>
      <c r="H1695" s="65"/>
      <c r="I1695" s="65"/>
      <c r="J1695" s="65"/>
      <c r="K1695" s="65"/>
      <c r="L1695" s="65"/>
      <c r="M1695" s="65"/>
      <c r="N1695" s="65"/>
      <c r="O1695" s="65"/>
      <c r="P1695" s="65"/>
    </row>
    <row r="1696" spans="3:16" x14ac:dyDescent="0.25">
      <c r="C1696" s="7"/>
      <c r="D1696" s="7"/>
      <c r="E1696" s="65"/>
      <c r="F1696" s="65"/>
      <c r="G1696" s="65"/>
      <c r="H1696" s="65"/>
      <c r="I1696" s="65"/>
      <c r="J1696" s="65"/>
      <c r="K1696" s="65"/>
      <c r="L1696" s="65"/>
      <c r="M1696" s="65"/>
      <c r="N1696" s="65"/>
      <c r="O1696" s="65"/>
      <c r="P1696" s="65"/>
    </row>
    <row r="1697" spans="3:16" x14ac:dyDescent="0.25">
      <c r="C1697" s="7"/>
      <c r="D1697" s="7"/>
      <c r="E1697" s="65"/>
      <c r="F1697" s="65"/>
      <c r="G1697" s="65"/>
      <c r="H1697" s="65"/>
      <c r="I1697" s="65"/>
      <c r="J1697" s="65"/>
      <c r="K1697" s="65"/>
      <c r="L1697" s="65"/>
      <c r="M1697" s="65"/>
      <c r="N1697" s="65"/>
      <c r="O1697" s="65"/>
      <c r="P1697" s="65"/>
    </row>
    <row r="1698" spans="3:16" x14ac:dyDescent="0.25">
      <c r="C1698" s="7"/>
      <c r="D1698" s="7"/>
      <c r="E1698" s="65"/>
      <c r="F1698" s="65"/>
      <c r="G1698" s="65"/>
      <c r="H1698" s="65"/>
      <c r="I1698" s="65"/>
      <c r="J1698" s="65"/>
      <c r="K1698" s="65"/>
      <c r="L1698" s="65"/>
      <c r="M1698" s="65"/>
      <c r="N1698" s="65"/>
      <c r="O1698" s="65"/>
      <c r="P1698" s="65"/>
    </row>
    <row r="1699" spans="3:16" x14ac:dyDescent="0.25">
      <c r="C1699" s="7"/>
      <c r="D1699" s="7"/>
      <c r="E1699" s="65"/>
      <c r="F1699" s="65"/>
      <c r="G1699" s="65"/>
      <c r="H1699" s="65"/>
      <c r="I1699" s="65"/>
      <c r="J1699" s="65"/>
      <c r="K1699" s="65"/>
      <c r="L1699" s="65"/>
      <c r="M1699" s="65"/>
      <c r="N1699" s="65"/>
      <c r="O1699" s="65"/>
      <c r="P1699" s="65"/>
    </row>
    <row r="1700" spans="3:16" x14ac:dyDescent="0.25">
      <c r="C1700" s="7"/>
      <c r="D1700" s="7"/>
      <c r="E1700" s="65"/>
      <c r="F1700" s="65"/>
      <c r="G1700" s="65"/>
      <c r="H1700" s="65"/>
      <c r="I1700" s="65"/>
      <c r="J1700" s="65"/>
      <c r="K1700" s="65"/>
      <c r="L1700" s="65"/>
      <c r="M1700" s="65"/>
      <c r="N1700" s="65"/>
      <c r="O1700" s="65"/>
      <c r="P1700" s="65"/>
    </row>
    <row r="1701" spans="3:16" x14ac:dyDescent="0.25">
      <c r="C1701" s="7"/>
      <c r="D1701" s="7"/>
      <c r="E1701" s="65"/>
      <c r="F1701" s="65"/>
      <c r="G1701" s="65"/>
      <c r="H1701" s="65"/>
      <c r="I1701" s="65"/>
      <c r="J1701" s="65"/>
      <c r="K1701" s="65"/>
      <c r="L1701" s="65"/>
      <c r="M1701" s="65"/>
      <c r="N1701" s="65"/>
      <c r="O1701" s="65"/>
      <c r="P1701" s="65"/>
    </row>
    <row r="1702" spans="3:16" x14ac:dyDescent="0.25">
      <c r="C1702" s="7"/>
      <c r="D1702" s="7"/>
      <c r="E1702" s="65"/>
      <c r="F1702" s="65"/>
      <c r="G1702" s="65"/>
      <c r="H1702" s="65"/>
      <c r="I1702" s="65"/>
      <c r="J1702" s="65"/>
      <c r="K1702" s="65"/>
      <c r="L1702" s="65"/>
      <c r="M1702" s="65"/>
      <c r="N1702" s="65"/>
      <c r="O1702" s="65"/>
      <c r="P1702" s="65"/>
    </row>
    <row r="1703" spans="3:16" x14ac:dyDescent="0.25">
      <c r="C1703" s="7"/>
      <c r="D1703" s="7"/>
      <c r="E1703" s="65"/>
      <c r="F1703" s="65"/>
      <c r="G1703" s="65"/>
      <c r="H1703" s="65"/>
      <c r="I1703" s="65"/>
      <c r="J1703" s="65"/>
      <c r="K1703" s="65"/>
      <c r="L1703" s="65"/>
      <c r="M1703" s="65"/>
      <c r="N1703" s="65"/>
      <c r="O1703" s="65"/>
      <c r="P1703" s="65"/>
    </row>
    <row r="1704" spans="3:16" x14ac:dyDescent="0.25">
      <c r="C1704" s="7"/>
      <c r="D1704" s="7"/>
      <c r="E1704" s="65"/>
      <c r="F1704" s="65"/>
      <c r="G1704" s="65"/>
      <c r="H1704" s="65"/>
      <c r="I1704" s="65"/>
      <c r="J1704" s="65"/>
      <c r="K1704" s="65"/>
      <c r="L1704" s="65"/>
      <c r="M1704" s="65"/>
      <c r="N1704" s="65"/>
      <c r="O1704" s="65"/>
      <c r="P1704" s="65"/>
    </row>
    <row r="1705" spans="3:16" x14ac:dyDescent="0.25">
      <c r="C1705" s="7"/>
      <c r="D1705" s="7"/>
      <c r="E1705" s="65"/>
      <c r="F1705" s="65"/>
      <c r="G1705" s="65"/>
      <c r="H1705" s="65"/>
      <c r="I1705" s="65"/>
      <c r="J1705" s="65"/>
      <c r="K1705" s="65"/>
      <c r="L1705" s="65"/>
      <c r="M1705" s="65"/>
      <c r="N1705" s="65"/>
      <c r="O1705" s="65"/>
      <c r="P1705" s="65"/>
    </row>
    <row r="1706" spans="3:16" x14ac:dyDescent="0.25">
      <c r="C1706" s="7"/>
      <c r="D1706" s="7"/>
      <c r="E1706" s="65"/>
      <c r="F1706" s="65"/>
      <c r="G1706" s="65"/>
      <c r="H1706" s="65"/>
      <c r="I1706" s="65"/>
      <c r="J1706" s="65"/>
      <c r="K1706" s="65"/>
      <c r="L1706" s="65"/>
      <c r="M1706" s="65"/>
      <c r="N1706" s="65"/>
      <c r="O1706" s="65"/>
      <c r="P1706" s="65"/>
    </row>
    <row r="1707" spans="3:16" x14ac:dyDescent="0.25">
      <c r="C1707" s="7"/>
      <c r="D1707" s="7"/>
      <c r="E1707" s="65"/>
      <c r="F1707" s="65"/>
      <c r="G1707" s="65"/>
      <c r="H1707" s="65"/>
      <c r="I1707" s="65"/>
      <c r="J1707" s="65"/>
      <c r="K1707" s="65"/>
      <c r="L1707" s="65"/>
      <c r="M1707" s="65"/>
      <c r="N1707" s="65"/>
      <c r="O1707" s="65"/>
      <c r="P1707" s="65"/>
    </row>
    <row r="1708" spans="3:16" x14ac:dyDescent="0.25">
      <c r="C1708" s="7"/>
      <c r="D1708" s="7"/>
      <c r="E1708" s="65"/>
      <c r="F1708" s="65"/>
      <c r="G1708" s="65"/>
      <c r="H1708" s="65"/>
      <c r="I1708" s="65"/>
      <c r="J1708" s="65"/>
      <c r="K1708" s="65"/>
      <c r="L1708" s="65"/>
      <c r="M1708" s="65"/>
      <c r="N1708" s="65"/>
      <c r="O1708" s="65"/>
      <c r="P1708" s="65"/>
    </row>
    <row r="1709" spans="3:16" x14ac:dyDescent="0.25">
      <c r="C1709" s="7"/>
      <c r="D1709" s="7"/>
      <c r="E1709" s="65"/>
      <c r="F1709" s="65"/>
      <c r="G1709" s="65"/>
      <c r="H1709" s="65"/>
      <c r="I1709" s="65"/>
      <c r="J1709" s="65"/>
      <c r="K1709" s="65"/>
      <c r="L1709" s="65"/>
      <c r="M1709" s="65"/>
      <c r="N1709" s="65"/>
      <c r="O1709" s="65"/>
      <c r="P1709" s="65"/>
    </row>
    <row r="1710" spans="3:16" x14ac:dyDescent="0.25">
      <c r="C1710" s="7"/>
      <c r="D1710" s="7"/>
      <c r="E1710" s="65"/>
      <c r="F1710" s="65"/>
      <c r="G1710" s="65"/>
      <c r="H1710" s="65"/>
      <c r="I1710" s="65"/>
      <c r="J1710" s="65"/>
      <c r="K1710" s="65"/>
      <c r="L1710" s="65"/>
      <c r="M1710" s="65"/>
      <c r="N1710" s="65"/>
      <c r="O1710" s="65"/>
      <c r="P1710" s="65"/>
    </row>
    <row r="1711" spans="3:16" x14ac:dyDescent="0.25">
      <c r="C1711" s="7"/>
      <c r="D1711" s="7"/>
      <c r="E1711" s="65"/>
      <c r="F1711" s="65"/>
      <c r="G1711" s="65"/>
      <c r="H1711" s="65"/>
      <c r="I1711" s="65"/>
      <c r="J1711" s="65"/>
      <c r="K1711" s="65"/>
      <c r="L1711" s="65"/>
      <c r="M1711" s="65"/>
      <c r="N1711" s="65"/>
      <c r="O1711" s="65"/>
      <c r="P1711" s="65"/>
    </row>
    <row r="1712" spans="3:16" x14ac:dyDescent="0.25">
      <c r="C1712" s="7"/>
      <c r="D1712" s="7"/>
      <c r="E1712" s="65"/>
      <c r="F1712" s="65"/>
      <c r="G1712" s="65"/>
      <c r="H1712" s="65"/>
      <c r="I1712" s="65"/>
      <c r="J1712" s="65"/>
      <c r="K1712" s="65"/>
      <c r="L1712" s="65"/>
      <c r="M1712" s="65"/>
      <c r="N1712" s="65"/>
      <c r="O1712" s="65"/>
      <c r="P1712" s="65"/>
    </row>
    <row r="1713" spans="3:16" x14ac:dyDescent="0.25">
      <c r="C1713" s="7"/>
      <c r="D1713" s="7"/>
      <c r="E1713" s="65"/>
      <c r="F1713" s="65"/>
      <c r="G1713" s="65"/>
      <c r="H1713" s="65"/>
      <c r="I1713" s="65"/>
      <c r="J1713" s="65"/>
      <c r="K1713" s="65"/>
      <c r="L1713" s="65"/>
      <c r="M1713" s="65"/>
      <c r="N1713" s="65"/>
      <c r="O1713" s="65"/>
      <c r="P1713" s="65"/>
    </row>
    <row r="1714" spans="3:16" x14ac:dyDescent="0.25">
      <c r="C1714" s="7"/>
      <c r="D1714" s="7"/>
      <c r="E1714" s="65"/>
      <c r="F1714" s="65"/>
      <c r="G1714" s="65"/>
      <c r="H1714" s="65"/>
      <c r="I1714" s="65"/>
      <c r="J1714" s="65"/>
      <c r="K1714" s="65"/>
      <c r="L1714" s="65"/>
      <c r="M1714" s="65"/>
      <c r="N1714" s="65"/>
      <c r="O1714" s="65"/>
      <c r="P1714" s="65"/>
    </row>
    <row r="1715" spans="3:16" x14ac:dyDescent="0.25">
      <c r="C1715" s="7"/>
      <c r="D1715" s="7"/>
      <c r="E1715" s="65"/>
      <c r="F1715" s="65"/>
      <c r="G1715" s="65"/>
      <c r="H1715" s="65"/>
      <c r="I1715" s="65"/>
      <c r="J1715" s="65"/>
      <c r="K1715" s="65"/>
      <c r="L1715" s="65"/>
      <c r="M1715" s="65"/>
      <c r="N1715" s="65"/>
      <c r="O1715" s="65"/>
      <c r="P1715" s="65"/>
    </row>
    <row r="1716" spans="3:16" x14ac:dyDescent="0.25">
      <c r="C1716" s="7"/>
      <c r="D1716" s="7"/>
      <c r="E1716" s="65"/>
      <c r="F1716" s="65"/>
      <c r="G1716" s="65"/>
      <c r="H1716" s="65"/>
      <c r="I1716" s="65"/>
      <c r="J1716" s="65"/>
      <c r="K1716" s="65"/>
      <c r="L1716" s="65"/>
      <c r="M1716" s="65"/>
      <c r="N1716" s="65"/>
      <c r="O1716" s="65"/>
      <c r="P1716" s="65"/>
    </row>
    <row r="1717" spans="3:16" x14ac:dyDescent="0.25">
      <c r="C1717" s="7"/>
      <c r="D1717" s="7"/>
      <c r="E1717" s="65"/>
      <c r="F1717" s="65"/>
      <c r="G1717" s="65"/>
      <c r="H1717" s="65"/>
      <c r="I1717" s="65"/>
      <c r="J1717" s="65"/>
      <c r="K1717" s="65"/>
      <c r="L1717" s="65"/>
      <c r="M1717" s="65"/>
      <c r="N1717" s="65"/>
      <c r="O1717" s="65"/>
      <c r="P1717" s="65"/>
    </row>
    <row r="1718" spans="3:16" x14ac:dyDescent="0.25">
      <c r="C1718" s="7"/>
      <c r="D1718" s="7"/>
      <c r="E1718" s="65"/>
      <c r="F1718" s="65"/>
      <c r="G1718" s="65"/>
      <c r="H1718" s="65"/>
      <c r="I1718" s="65"/>
      <c r="J1718" s="65"/>
      <c r="K1718" s="65"/>
      <c r="L1718" s="65"/>
      <c r="M1718" s="65"/>
      <c r="N1718" s="65"/>
      <c r="O1718" s="65"/>
      <c r="P1718" s="65"/>
    </row>
    <row r="1719" spans="3:16" x14ac:dyDescent="0.25">
      <c r="C1719" s="7"/>
      <c r="D1719" s="7"/>
      <c r="E1719" s="65"/>
      <c r="F1719" s="65"/>
      <c r="G1719" s="65"/>
      <c r="H1719" s="65"/>
      <c r="I1719" s="65"/>
      <c r="J1719" s="65"/>
      <c r="K1719" s="65"/>
      <c r="L1719" s="65"/>
      <c r="M1719" s="65"/>
      <c r="N1719" s="65"/>
      <c r="O1719" s="65"/>
      <c r="P1719" s="65"/>
    </row>
    <row r="1720" spans="3:16" x14ac:dyDescent="0.25">
      <c r="C1720" s="7"/>
      <c r="D1720" s="7"/>
      <c r="E1720" s="65"/>
      <c r="F1720" s="65"/>
      <c r="G1720" s="65"/>
      <c r="H1720" s="65"/>
      <c r="I1720" s="65"/>
      <c r="J1720" s="65"/>
      <c r="K1720" s="65"/>
      <c r="L1720" s="65"/>
      <c r="M1720" s="65"/>
      <c r="N1720" s="65"/>
      <c r="O1720" s="65"/>
      <c r="P1720" s="65"/>
    </row>
    <row r="1721" spans="3:16" x14ac:dyDescent="0.25">
      <c r="C1721" s="7"/>
      <c r="D1721" s="7"/>
      <c r="E1721" s="65"/>
      <c r="F1721" s="65"/>
      <c r="G1721" s="65"/>
      <c r="H1721" s="65"/>
      <c r="I1721" s="65"/>
      <c r="J1721" s="65"/>
      <c r="K1721" s="65"/>
      <c r="L1721" s="65"/>
      <c r="M1721" s="65"/>
      <c r="N1721" s="65"/>
      <c r="O1721" s="65"/>
      <c r="P1721" s="65"/>
    </row>
    <row r="1722" spans="3:16" x14ac:dyDescent="0.25">
      <c r="C1722" s="7"/>
      <c r="D1722" s="7"/>
      <c r="E1722" s="65"/>
      <c r="F1722" s="65"/>
      <c r="G1722" s="65"/>
      <c r="H1722" s="65"/>
      <c r="I1722" s="65"/>
      <c r="J1722" s="65"/>
      <c r="K1722" s="65"/>
      <c r="L1722" s="65"/>
      <c r="M1722" s="65"/>
      <c r="N1722" s="65"/>
      <c r="O1722" s="65"/>
      <c r="P1722" s="65"/>
    </row>
    <row r="1723" spans="3:16" x14ac:dyDescent="0.25">
      <c r="C1723" s="7"/>
      <c r="D1723" s="7"/>
      <c r="E1723" s="65"/>
      <c r="F1723" s="65"/>
      <c r="G1723" s="65"/>
      <c r="H1723" s="65"/>
      <c r="I1723" s="65"/>
      <c r="J1723" s="65"/>
      <c r="K1723" s="65"/>
      <c r="L1723" s="65"/>
      <c r="M1723" s="65"/>
      <c r="N1723" s="65"/>
      <c r="O1723" s="65"/>
      <c r="P1723" s="65"/>
    </row>
    <row r="1724" spans="3:16" x14ac:dyDescent="0.25">
      <c r="C1724" s="7"/>
      <c r="D1724" s="7"/>
      <c r="E1724" s="65"/>
      <c r="F1724" s="65"/>
      <c r="G1724" s="65"/>
      <c r="H1724" s="65"/>
      <c r="I1724" s="65"/>
      <c r="J1724" s="65"/>
      <c r="K1724" s="65"/>
      <c r="L1724" s="65"/>
      <c r="M1724" s="65"/>
      <c r="N1724" s="65"/>
      <c r="O1724" s="65"/>
      <c r="P1724" s="65"/>
    </row>
    <row r="1725" spans="3:16" x14ac:dyDescent="0.25">
      <c r="C1725" s="7"/>
      <c r="D1725" s="7"/>
      <c r="E1725" s="65"/>
      <c r="F1725" s="65"/>
      <c r="G1725" s="65"/>
      <c r="H1725" s="65"/>
      <c r="I1725" s="65"/>
      <c r="J1725" s="65"/>
      <c r="K1725" s="65"/>
      <c r="L1725" s="65"/>
      <c r="M1725" s="65"/>
      <c r="N1725" s="65"/>
      <c r="O1725" s="65"/>
      <c r="P1725" s="65"/>
    </row>
    <row r="1726" spans="3:16" x14ac:dyDescent="0.25">
      <c r="C1726" s="7"/>
      <c r="D1726" s="7"/>
      <c r="E1726" s="65"/>
      <c r="F1726" s="65"/>
      <c r="G1726" s="65"/>
      <c r="H1726" s="65"/>
      <c r="I1726" s="65"/>
      <c r="J1726" s="65"/>
      <c r="K1726" s="65"/>
      <c r="L1726" s="65"/>
      <c r="M1726" s="65"/>
      <c r="N1726" s="65"/>
      <c r="O1726" s="65"/>
      <c r="P1726" s="65"/>
    </row>
    <row r="1727" spans="3:16" x14ac:dyDescent="0.25">
      <c r="C1727" s="7"/>
      <c r="D1727" s="7"/>
      <c r="E1727" s="65"/>
      <c r="F1727" s="65"/>
      <c r="G1727" s="65"/>
      <c r="H1727" s="65"/>
      <c r="I1727" s="65"/>
      <c r="J1727" s="65"/>
      <c r="K1727" s="65"/>
      <c r="L1727" s="65"/>
      <c r="M1727" s="65"/>
      <c r="N1727" s="65"/>
      <c r="O1727" s="65"/>
      <c r="P1727" s="65"/>
    </row>
    <row r="1728" spans="3:16" x14ac:dyDescent="0.25">
      <c r="C1728" s="7"/>
      <c r="D1728" s="7"/>
      <c r="E1728" s="65"/>
      <c r="F1728" s="65"/>
      <c r="G1728" s="65"/>
      <c r="H1728" s="65"/>
      <c r="I1728" s="65"/>
      <c r="J1728" s="65"/>
      <c r="K1728" s="65"/>
      <c r="L1728" s="65"/>
      <c r="M1728" s="65"/>
      <c r="N1728" s="65"/>
      <c r="O1728" s="65"/>
      <c r="P1728" s="65"/>
    </row>
    <row r="1729" spans="3:16" x14ac:dyDescent="0.25">
      <c r="C1729" s="7"/>
      <c r="D1729" s="7"/>
      <c r="E1729" s="65"/>
      <c r="F1729" s="65"/>
      <c r="G1729" s="65"/>
      <c r="H1729" s="65"/>
      <c r="I1729" s="65"/>
      <c r="J1729" s="65"/>
      <c r="K1729" s="65"/>
      <c r="L1729" s="65"/>
      <c r="M1729" s="65"/>
      <c r="N1729" s="65"/>
      <c r="O1729" s="65"/>
      <c r="P1729" s="65"/>
    </row>
    <row r="1730" spans="3:16" x14ac:dyDescent="0.25">
      <c r="C1730" s="7"/>
      <c r="D1730" s="7"/>
      <c r="E1730" s="65"/>
      <c r="F1730" s="65"/>
      <c r="G1730" s="65"/>
      <c r="H1730" s="65"/>
      <c r="I1730" s="65"/>
      <c r="J1730" s="65"/>
      <c r="K1730" s="65"/>
      <c r="L1730" s="65"/>
      <c r="M1730" s="65"/>
      <c r="N1730" s="65"/>
      <c r="O1730" s="65"/>
      <c r="P1730" s="65"/>
    </row>
    <row r="1731" spans="3:16" x14ac:dyDescent="0.25">
      <c r="C1731" s="7"/>
      <c r="D1731" s="7"/>
      <c r="E1731" s="65"/>
      <c r="F1731" s="65"/>
      <c r="G1731" s="65"/>
      <c r="H1731" s="65"/>
      <c r="I1731" s="65"/>
      <c r="J1731" s="65"/>
      <c r="K1731" s="65"/>
      <c r="L1731" s="65"/>
      <c r="M1731" s="65"/>
      <c r="N1731" s="65"/>
      <c r="O1731" s="65"/>
      <c r="P1731" s="65"/>
    </row>
    <row r="1732" spans="3:16" x14ac:dyDescent="0.25">
      <c r="C1732" s="7"/>
      <c r="D1732" s="7"/>
      <c r="E1732" s="65"/>
      <c r="F1732" s="65"/>
      <c r="G1732" s="65"/>
      <c r="H1732" s="65"/>
      <c r="I1732" s="65"/>
      <c r="J1732" s="65"/>
      <c r="K1732" s="65"/>
      <c r="L1732" s="65"/>
      <c r="M1732" s="65"/>
      <c r="N1732" s="65"/>
      <c r="O1732" s="65"/>
      <c r="P1732" s="65"/>
    </row>
    <row r="1733" spans="3:16" x14ac:dyDescent="0.25">
      <c r="C1733" s="7"/>
      <c r="D1733" s="7"/>
      <c r="E1733" s="65"/>
      <c r="F1733" s="65"/>
      <c r="G1733" s="65"/>
      <c r="H1733" s="65"/>
      <c r="I1733" s="65"/>
      <c r="J1733" s="65"/>
      <c r="K1733" s="65"/>
      <c r="L1733" s="65"/>
      <c r="M1733" s="65"/>
      <c r="N1733" s="65"/>
      <c r="O1733" s="65"/>
      <c r="P1733" s="65"/>
    </row>
    <row r="1734" spans="3:16" x14ac:dyDescent="0.25">
      <c r="C1734" s="7"/>
      <c r="D1734" s="7"/>
      <c r="E1734" s="65"/>
      <c r="F1734" s="65"/>
      <c r="G1734" s="65"/>
      <c r="H1734" s="65"/>
      <c r="I1734" s="65"/>
      <c r="J1734" s="65"/>
      <c r="K1734" s="65"/>
      <c r="L1734" s="65"/>
      <c r="M1734" s="65"/>
      <c r="N1734" s="65"/>
      <c r="O1734" s="65"/>
      <c r="P1734" s="65"/>
    </row>
    <row r="1735" spans="3:16" x14ac:dyDescent="0.25">
      <c r="C1735" s="7"/>
      <c r="D1735" s="7"/>
      <c r="E1735" s="65"/>
      <c r="F1735" s="65"/>
      <c r="G1735" s="65"/>
      <c r="H1735" s="65"/>
      <c r="I1735" s="65"/>
      <c r="J1735" s="65"/>
      <c r="K1735" s="65"/>
      <c r="L1735" s="65"/>
      <c r="M1735" s="65"/>
      <c r="N1735" s="65"/>
      <c r="O1735" s="65"/>
      <c r="P1735" s="65"/>
    </row>
    <row r="1736" spans="3:16" x14ac:dyDescent="0.25">
      <c r="C1736" s="7"/>
      <c r="D1736" s="7"/>
      <c r="E1736" s="65"/>
      <c r="F1736" s="65"/>
      <c r="G1736" s="65"/>
      <c r="H1736" s="65"/>
      <c r="I1736" s="65"/>
      <c r="J1736" s="65"/>
      <c r="K1736" s="65"/>
      <c r="L1736" s="65"/>
      <c r="M1736" s="65"/>
      <c r="N1736" s="65"/>
      <c r="O1736" s="65"/>
      <c r="P1736" s="65"/>
    </row>
    <row r="1737" spans="3:16" x14ac:dyDescent="0.25">
      <c r="C1737" s="7"/>
      <c r="D1737" s="7"/>
      <c r="E1737" s="65"/>
      <c r="F1737" s="65"/>
      <c r="G1737" s="65"/>
      <c r="H1737" s="65"/>
      <c r="I1737" s="65"/>
      <c r="J1737" s="65"/>
      <c r="K1737" s="65"/>
      <c r="L1737" s="65"/>
      <c r="M1737" s="65"/>
      <c r="N1737" s="65"/>
      <c r="O1737" s="65"/>
      <c r="P1737" s="65"/>
    </row>
    <row r="1738" spans="3:16" x14ac:dyDescent="0.25">
      <c r="C1738" s="7"/>
      <c r="D1738" s="7"/>
      <c r="E1738" s="65"/>
      <c r="F1738" s="65"/>
      <c r="G1738" s="65"/>
      <c r="H1738" s="65"/>
      <c r="I1738" s="65"/>
      <c r="J1738" s="65"/>
      <c r="K1738" s="65"/>
      <c r="L1738" s="65"/>
      <c r="M1738" s="65"/>
      <c r="N1738" s="65"/>
      <c r="O1738" s="65"/>
      <c r="P1738" s="65"/>
    </row>
    <row r="1739" spans="3:16" x14ac:dyDescent="0.25">
      <c r="C1739" s="7"/>
      <c r="D1739" s="7"/>
      <c r="E1739" s="65"/>
      <c r="F1739" s="65"/>
      <c r="G1739" s="65"/>
      <c r="H1739" s="65"/>
      <c r="I1739" s="65"/>
      <c r="J1739" s="65"/>
      <c r="K1739" s="65"/>
      <c r="L1739" s="65"/>
      <c r="M1739" s="65"/>
      <c r="N1739" s="65"/>
      <c r="O1739" s="65"/>
      <c r="P1739" s="65"/>
    </row>
    <row r="1740" spans="3:16" x14ac:dyDescent="0.25">
      <c r="C1740" s="7"/>
      <c r="D1740" s="7"/>
      <c r="E1740" s="65"/>
      <c r="F1740" s="65"/>
      <c r="G1740" s="65"/>
      <c r="H1740" s="65"/>
      <c r="I1740" s="65"/>
      <c r="J1740" s="65"/>
      <c r="K1740" s="65"/>
      <c r="L1740" s="65"/>
      <c r="M1740" s="65"/>
      <c r="N1740" s="65"/>
      <c r="O1740" s="65"/>
      <c r="P1740" s="65"/>
    </row>
    <row r="1741" spans="3:16" x14ac:dyDescent="0.25">
      <c r="C1741" s="7"/>
      <c r="D1741" s="7"/>
      <c r="E1741" s="65"/>
      <c r="F1741" s="65"/>
      <c r="G1741" s="65"/>
      <c r="H1741" s="65"/>
      <c r="I1741" s="65"/>
      <c r="J1741" s="65"/>
      <c r="K1741" s="65"/>
      <c r="L1741" s="65"/>
      <c r="M1741" s="65"/>
      <c r="N1741" s="65"/>
      <c r="O1741" s="65"/>
      <c r="P1741" s="65"/>
    </row>
    <row r="1742" spans="3:16" x14ac:dyDescent="0.25">
      <c r="C1742" s="7"/>
      <c r="D1742" s="7"/>
      <c r="E1742" s="65"/>
      <c r="F1742" s="65"/>
      <c r="G1742" s="65"/>
      <c r="H1742" s="65"/>
      <c r="I1742" s="65"/>
      <c r="J1742" s="65"/>
      <c r="K1742" s="65"/>
      <c r="L1742" s="65"/>
      <c r="M1742" s="65"/>
      <c r="N1742" s="65"/>
      <c r="O1742" s="65"/>
      <c r="P1742" s="65"/>
    </row>
    <row r="1743" spans="3:16" x14ac:dyDescent="0.25">
      <c r="C1743" s="7"/>
      <c r="D1743" s="7"/>
      <c r="E1743" s="65"/>
      <c r="F1743" s="65"/>
      <c r="G1743" s="65"/>
      <c r="H1743" s="65"/>
      <c r="I1743" s="65"/>
      <c r="J1743" s="65"/>
      <c r="K1743" s="65"/>
      <c r="L1743" s="65"/>
      <c r="M1743" s="65"/>
      <c r="N1743" s="65"/>
      <c r="O1743" s="65"/>
      <c r="P1743" s="65"/>
    </row>
    <row r="1744" spans="3:16" x14ac:dyDescent="0.25">
      <c r="C1744" s="7"/>
      <c r="D1744" s="7"/>
      <c r="E1744" s="65"/>
      <c r="F1744" s="65"/>
      <c r="G1744" s="65"/>
      <c r="H1744" s="65"/>
      <c r="I1744" s="65"/>
      <c r="J1744" s="65"/>
      <c r="K1744" s="65"/>
      <c r="L1744" s="65"/>
      <c r="M1744" s="65"/>
      <c r="N1744" s="65"/>
      <c r="O1744" s="65"/>
      <c r="P1744" s="65"/>
    </row>
    <row r="1745" spans="3:16" x14ac:dyDescent="0.25">
      <c r="C1745" s="7"/>
      <c r="D1745" s="7"/>
      <c r="E1745" s="65"/>
      <c r="F1745" s="65"/>
      <c r="G1745" s="65"/>
      <c r="H1745" s="65"/>
      <c r="I1745" s="65"/>
      <c r="J1745" s="65"/>
      <c r="K1745" s="65"/>
      <c r="L1745" s="65"/>
      <c r="M1745" s="65"/>
      <c r="N1745" s="65"/>
      <c r="O1745" s="65"/>
      <c r="P1745" s="65"/>
    </row>
    <row r="1746" spans="3:16" x14ac:dyDescent="0.25">
      <c r="C1746" s="7"/>
      <c r="D1746" s="7"/>
      <c r="E1746" s="65"/>
      <c r="F1746" s="65"/>
      <c r="G1746" s="65"/>
      <c r="H1746" s="65"/>
      <c r="I1746" s="65"/>
      <c r="J1746" s="65"/>
      <c r="K1746" s="65"/>
      <c r="L1746" s="65"/>
      <c r="M1746" s="65"/>
      <c r="N1746" s="65"/>
      <c r="O1746" s="65"/>
      <c r="P1746" s="65"/>
    </row>
    <row r="1747" spans="3:16" x14ac:dyDescent="0.25">
      <c r="C1747" s="7"/>
      <c r="D1747" s="7"/>
      <c r="E1747" s="65"/>
      <c r="F1747" s="65"/>
      <c r="G1747" s="65"/>
      <c r="H1747" s="65"/>
      <c r="I1747" s="65"/>
      <c r="J1747" s="65"/>
      <c r="K1747" s="65"/>
      <c r="L1747" s="65"/>
      <c r="M1747" s="65"/>
      <c r="N1747" s="65"/>
      <c r="O1747" s="65"/>
      <c r="P1747" s="65"/>
    </row>
    <row r="1748" spans="3:16" x14ac:dyDescent="0.25">
      <c r="C1748" s="7"/>
      <c r="D1748" s="7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  <c r="O1748" s="65"/>
      <c r="P1748" s="65"/>
    </row>
    <row r="1749" spans="3:16" x14ac:dyDescent="0.25">
      <c r="C1749" s="7"/>
      <c r="D1749" s="7"/>
      <c r="E1749" s="65"/>
      <c r="F1749" s="65"/>
      <c r="G1749" s="65"/>
      <c r="H1749" s="65"/>
      <c r="I1749" s="65"/>
      <c r="J1749" s="65"/>
      <c r="K1749" s="65"/>
      <c r="L1749" s="65"/>
      <c r="M1749" s="65"/>
      <c r="N1749" s="65"/>
      <c r="O1749" s="65"/>
      <c r="P1749" s="65"/>
    </row>
    <row r="1750" spans="3:16" x14ac:dyDescent="0.25">
      <c r="C1750" s="7"/>
      <c r="D1750" s="7"/>
      <c r="E1750" s="65"/>
      <c r="F1750" s="65"/>
      <c r="G1750" s="65"/>
      <c r="H1750" s="65"/>
      <c r="I1750" s="65"/>
      <c r="J1750" s="65"/>
      <c r="K1750" s="65"/>
      <c r="L1750" s="65"/>
      <c r="M1750" s="65"/>
      <c r="N1750" s="65"/>
      <c r="O1750" s="65"/>
      <c r="P1750" s="65"/>
    </row>
    <row r="1751" spans="3:16" x14ac:dyDescent="0.25">
      <c r="C1751" s="7"/>
      <c r="D1751" s="7"/>
      <c r="E1751" s="65"/>
      <c r="F1751" s="65"/>
      <c r="G1751" s="65"/>
      <c r="H1751" s="65"/>
      <c r="I1751" s="65"/>
      <c r="J1751" s="65"/>
      <c r="K1751" s="65"/>
      <c r="L1751" s="65"/>
      <c r="M1751" s="65"/>
      <c r="N1751" s="65"/>
      <c r="O1751" s="65"/>
      <c r="P1751" s="65"/>
    </row>
    <row r="1752" spans="3:16" x14ac:dyDescent="0.25">
      <c r="C1752" s="7"/>
      <c r="D1752" s="7"/>
      <c r="E1752" s="65"/>
      <c r="F1752" s="65"/>
      <c r="G1752" s="65"/>
      <c r="H1752" s="65"/>
      <c r="I1752" s="65"/>
      <c r="J1752" s="65"/>
      <c r="K1752" s="65"/>
      <c r="L1752" s="65"/>
      <c r="M1752" s="65"/>
      <c r="N1752" s="65"/>
      <c r="O1752" s="65"/>
      <c r="P1752" s="65"/>
    </row>
    <row r="1753" spans="3:16" x14ac:dyDescent="0.25">
      <c r="C1753" s="7"/>
      <c r="D1753" s="7"/>
      <c r="E1753" s="65"/>
      <c r="F1753" s="65"/>
      <c r="G1753" s="65"/>
      <c r="H1753" s="65"/>
      <c r="I1753" s="65"/>
      <c r="J1753" s="65"/>
      <c r="K1753" s="65"/>
      <c r="L1753" s="65"/>
      <c r="M1753" s="65"/>
      <c r="N1753" s="65"/>
      <c r="O1753" s="65"/>
      <c r="P1753" s="65"/>
    </row>
    <row r="1754" spans="3:16" x14ac:dyDescent="0.25">
      <c r="C1754" s="7"/>
      <c r="D1754" s="7"/>
      <c r="E1754" s="65"/>
      <c r="F1754" s="65"/>
      <c r="G1754" s="65"/>
      <c r="H1754" s="65"/>
      <c r="I1754" s="65"/>
      <c r="J1754" s="65"/>
      <c r="K1754" s="65"/>
      <c r="L1754" s="65"/>
      <c r="M1754" s="65"/>
      <c r="N1754" s="65"/>
      <c r="O1754" s="65"/>
      <c r="P1754" s="65"/>
    </row>
    <row r="1755" spans="3:16" x14ac:dyDescent="0.25">
      <c r="C1755" s="7"/>
      <c r="D1755" s="7"/>
      <c r="E1755" s="65"/>
      <c r="F1755" s="65"/>
      <c r="G1755" s="65"/>
      <c r="H1755" s="65"/>
      <c r="I1755" s="65"/>
      <c r="J1755" s="65"/>
      <c r="K1755" s="65"/>
      <c r="L1755" s="65"/>
      <c r="M1755" s="65"/>
      <c r="N1755" s="65"/>
      <c r="O1755" s="65"/>
      <c r="P1755" s="65"/>
    </row>
    <row r="1756" spans="3:16" x14ac:dyDescent="0.25">
      <c r="C1756" s="7"/>
      <c r="D1756" s="7"/>
      <c r="E1756" s="65"/>
      <c r="F1756" s="65"/>
      <c r="G1756" s="65"/>
      <c r="H1756" s="65"/>
      <c r="I1756" s="65"/>
      <c r="J1756" s="65"/>
      <c r="K1756" s="65"/>
      <c r="L1756" s="65"/>
      <c r="M1756" s="65"/>
      <c r="N1756" s="65"/>
      <c r="O1756" s="65"/>
      <c r="P1756" s="65"/>
    </row>
    <row r="1757" spans="3:16" x14ac:dyDescent="0.25">
      <c r="C1757" s="7"/>
      <c r="D1757" s="7"/>
      <c r="E1757" s="65"/>
      <c r="F1757" s="65"/>
      <c r="G1757" s="65"/>
      <c r="H1757" s="65"/>
      <c r="I1757" s="65"/>
      <c r="J1757" s="65"/>
      <c r="K1757" s="65"/>
      <c r="L1757" s="65"/>
      <c r="M1757" s="65"/>
      <c r="N1757" s="65"/>
      <c r="O1757" s="65"/>
      <c r="P1757" s="65"/>
    </row>
    <row r="1758" spans="3:16" x14ac:dyDescent="0.25">
      <c r="C1758" s="7"/>
      <c r="D1758" s="7"/>
      <c r="E1758" s="65"/>
      <c r="F1758" s="65"/>
      <c r="G1758" s="65"/>
      <c r="H1758" s="65"/>
      <c r="I1758" s="65"/>
      <c r="J1758" s="65"/>
      <c r="K1758" s="65"/>
      <c r="L1758" s="65"/>
      <c r="M1758" s="65"/>
      <c r="N1758" s="65"/>
      <c r="O1758" s="65"/>
      <c r="P1758" s="65"/>
    </row>
    <row r="1759" spans="3:16" x14ac:dyDescent="0.25">
      <c r="C1759" s="7"/>
      <c r="D1759" s="7"/>
      <c r="E1759" s="65"/>
      <c r="F1759" s="65"/>
      <c r="G1759" s="65"/>
      <c r="H1759" s="65"/>
      <c r="I1759" s="65"/>
      <c r="J1759" s="65"/>
      <c r="K1759" s="65"/>
      <c r="L1759" s="65"/>
      <c r="M1759" s="65"/>
      <c r="N1759" s="65"/>
      <c r="O1759" s="65"/>
      <c r="P1759" s="65"/>
    </row>
    <row r="1760" spans="3:16" x14ac:dyDescent="0.25">
      <c r="C1760" s="7"/>
      <c r="D1760" s="7"/>
      <c r="E1760" s="65"/>
      <c r="F1760" s="65"/>
      <c r="G1760" s="65"/>
      <c r="H1760" s="65"/>
      <c r="I1760" s="65"/>
      <c r="J1760" s="65"/>
      <c r="K1760" s="65"/>
      <c r="L1760" s="65"/>
      <c r="M1760" s="65"/>
      <c r="N1760" s="65"/>
      <c r="O1760" s="65"/>
      <c r="P1760" s="65"/>
    </row>
    <row r="1761" spans="3:16" x14ac:dyDescent="0.25">
      <c r="C1761" s="7"/>
      <c r="D1761" s="7"/>
      <c r="E1761" s="65"/>
      <c r="F1761" s="65"/>
      <c r="G1761" s="65"/>
      <c r="H1761" s="65"/>
      <c r="I1761" s="65"/>
      <c r="J1761" s="65"/>
      <c r="K1761" s="65"/>
      <c r="L1761" s="65"/>
      <c r="M1761" s="65"/>
      <c r="N1761" s="65"/>
      <c r="O1761" s="65"/>
      <c r="P1761" s="65"/>
    </row>
    <row r="1762" spans="3:16" x14ac:dyDescent="0.25">
      <c r="C1762" s="7"/>
      <c r="D1762" s="7"/>
      <c r="E1762" s="65"/>
      <c r="F1762" s="65"/>
      <c r="G1762" s="65"/>
      <c r="H1762" s="65"/>
      <c r="I1762" s="65"/>
      <c r="J1762" s="65"/>
      <c r="K1762" s="65"/>
      <c r="L1762" s="65"/>
      <c r="M1762" s="65"/>
      <c r="N1762" s="65"/>
      <c r="O1762" s="65"/>
      <c r="P1762" s="65"/>
    </row>
    <row r="1763" spans="3:16" x14ac:dyDescent="0.25">
      <c r="C1763" s="7"/>
      <c r="D1763" s="7"/>
      <c r="E1763" s="65"/>
      <c r="F1763" s="65"/>
      <c r="G1763" s="65"/>
      <c r="H1763" s="65"/>
      <c r="I1763" s="65"/>
      <c r="J1763" s="65"/>
      <c r="K1763" s="65"/>
      <c r="L1763" s="65"/>
      <c r="M1763" s="65"/>
      <c r="N1763" s="65"/>
      <c r="O1763" s="65"/>
      <c r="P1763" s="65"/>
    </row>
    <row r="1764" spans="3:16" x14ac:dyDescent="0.25">
      <c r="C1764" s="7"/>
      <c r="D1764" s="7"/>
      <c r="E1764" s="65"/>
      <c r="F1764" s="65"/>
      <c r="G1764" s="65"/>
      <c r="H1764" s="65"/>
      <c r="I1764" s="65"/>
      <c r="J1764" s="65"/>
      <c r="K1764" s="65"/>
      <c r="L1764" s="65"/>
      <c r="M1764" s="65"/>
      <c r="N1764" s="65"/>
      <c r="O1764" s="65"/>
      <c r="P1764" s="65"/>
    </row>
    <row r="1765" spans="3:16" x14ac:dyDescent="0.25">
      <c r="C1765" s="7"/>
      <c r="D1765" s="7"/>
      <c r="E1765" s="65"/>
      <c r="F1765" s="65"/>
      <c r="G1765" s="65"/>
      <c r="H1765" s="65"/>
      <c r="I1765" s="65"/>
      <c r="J1765" s="65"/>
      <c r="K1765" s="65"/>
      <c r="L1765" s="65"/>
      <c r="M1765" s="65"/>
      <c r="N1765" s="65"/>
      <c r="O1765" s="65"/>
      <c r="P1765" s="65"/>
    </row>
    <row r="1766" spans="3:16" x14ac:dyDescent="0.25">
      <c r="C1766" s="7"/>
      <c r="D1766" s="7"/>
      <c r="E1766" s="65"/>
      <c r="F1766" s="65"/>
      <c r="G1766" s="65"/>
      <c r="H1766" s="65"/>
      <c r="I1766" s="65"/>
      <c r="J1766" s="65"/>
      <c r="K1766" s="65"/>
      <c r="L1766" s="65"/>
      <c r="M1766" s="65"/>
      <c r="N1766" s="65"/>
      <c r="O1766" s="65"/>
      <c r="P1766" s="65"/>
    </row>
    <row r="1767" spans="3:16" x14ac:dyDescent="0.25">
      <c r="C1767" s="7"/>
      <c r="D1767" s="7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</row>
    <row r="1768" spans="3:16" x14ac:dyDescent="0.25">
      <c r="C1768" s="7"/>
      <c r="D1768" s="7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</row>
    <row r="1769" spans="3:16" x14ac:dyDescent="0.25">
      <c r="C1769" s="7"/>
      <c r="D1769" s="7"/>
      <c r="E1769" s="65"/>
      <c r="F1769" s="65"/>
      <c r="G1769" s="65"/>
      <c r="H1769" s="65"/>
      <c r="I1769" s="65"/>
      <c r="J1769" s="65"/>
      <c r="K1769" s="65"/>
      <c r="L1769" s="65"/>
      <c r="M1769" s="65"/>
      <c r="N1769" s="65"/>
      <c r="O1769" s="65"/>
      <c r="P1769" s="65"/>
    </row>
    <row r="1770" spans="3:16" x14ac:dyDescent="0.25">
      <c r="C1770" s="7"/>
      <c r="D1770" s="7"/>
      <c r="E1770" s="65"/>
      <c r="F1770" s="65"/>
      <c r="G1770" s="65"/>
      <c r="H1770" s="65"/>
      <c r="I1770" s="65"/>
      <c r="J1770" s="65"/>
      <c r="K1770" s="65"/>
      <c r="L1770" s="65"/>
      <c r="M1770" s="65"/>
      <c r="N1770" s="65"/>
      <c r="O1770" s="65"/>
      <c r="P1770" s="65"/>
    </row>
    <row r="1771" spans="3:16" x14ac:dyDescent="0.25">
      <c r="C1771" s="7"/>
      <c r="D1771" s="7"/>
      <c r="E1771" s="65"/>
      <c r="F1771" s="65"/>
      <c r="G1771" s="65"/>
      <c r="H1771" s="65"/>
      <c r="I1771" s="65"/>
      <c r="J1771" s="65"/>
      <c r="K1771" s="65"/>
      <c r="L1771" s="65"/>
      <c r="M1771" s="65"/>
      <c r="N1771" s="65"/>
      <c r="O1771" s="65"/>
      <c r="P1771" s="65"/>
    </row>
    <row r="1772" spans="3:16" x14ac:dyDescent="0.25">
      <c r="C1772" s="7"/>
      <c r="D1772" s="7"/>
      <c r="E1772" s="65"/>
      <c r="F1772" s="65"/>
      <c r="G1772" s="65"/>
      <c r="H1772" s="65"/>
      <c r="I1772" s="65"/>
      <c r="J1772" s="65"/>
      <c r="K1772" s="65"/>
      <c r="L1772" s="65"/>
      <c r="M1772" s="65"/>
      <c r="N1772" s="65"/>
      <c r="O1772" s="65"/>
      <c r="P1772" s="65"/>
    </row>
    <row r="1773" spans="3:16" x14ac:dyDescent="0.25">
      <c r="C1773" s="7"/>
      <c r="D1773" s="7"/>
      <c r="E1773" s="65"/>
      <c r="F1773" s="65"/>
      <c r="G1773" s="65"/>
      <c r="H1773" s="65"/>
      <c r="I1773" s="65"/>
      <c r="J1773" s="65"/>
      <c r="K1773" s="65"/>
      <c r="L1773" s="65"/>
      <c r="M1773" s="65"/>
      <c r="N1773" s="65"/>
      <c r="O1773" s="65"/>
      <c r="P1773" s="65"/>
    </row>
    <row r="1774" spans="3:16" x14ac:dyDescent="0.25">
      <c r="C1774" s="7"/>
      <c r="D1774" s="7"/>
      <c r="E1774" s="65"/>
      <c r="F1774" s="65"/>
      <c r="G1774" s="65"/>
      <c r="H1774" s="65"/>
      <c r="I1774" s="65"/>
      <c r="J1774" s="65"/>
      <c r="K1774" s="65"/>
      <c r="L1774" s="65"/>
      <c r="M1774" s="65"/>
      <c r="N1774" s="65"/>
      <c r="O1774" s="65"/>
      <c r="P1774" s="65"/>
    </row>
    <row r="1775" spans="3:16" x14ac:dyDescent="0.25">
      <c r="C1775" s="7"/>
      <c r="D1775" s="7"/>
      <c r="E1775" s="65"/>
      <c r="F1775" s="65"/>
      <c r="G1775" s="65"/>
      <c r="H1775" s="65"/>
      <c r="I1775" s="65"/>
      <c r="J1775" s="65"/>
      <c r="K1775" s="65"/>
      <c r="L1775" s="65"/>
      <c r="M1775" s="65"/>
      <c r="N1775" s="65"/>
      <c r="O1775" s="65"/>
      <c r="P1775" s="65"/>
    </row>
    <row r="1776" spans="3:16" x14ac:dyDescent="0.25">
      <c r="C1776" s="7"/>
      <c r="D1776" s="7"/>
      <c r="E1776" s="65"/>
      <c r="F1776" s="65"/>
      <c r="G1776" s="65"/>
      <c r="H1776" s="65"/>
      <c r="I1776" s="65"/>
      <c r="J1776" s="65"/>
      <c r="K1776" s="65"/>
      <c r="L1776" s="65"/>
      <c r="M1776" s="65"/>
      <c r="N1776" s="65"/>
      <c r="O1776" s="65"/>
      <c r="P1776" s="65"/>
    </row>
    <row r="1777" spans="3:16" x14ac:dyDescent="0.25">
      <c r="C1777" s="7"/>
      <c r="D1777" s="7"/>
      <c r="E1777" s="65"/>
      <c r="F1777" s="65"/>
      <c r="G1777" s="65"/>
      <c r="H1777" s="65"/>
      <c r="I1777" s="65"/>
      <c r="J1777" s="65"/>
      <c r="K1777" s="65"/>
      <c r="L1777" s="65"/>
      <c r="M1777" s="65"/>
      <c r="N1777" s="65"/>
      <c r="O1777" s="65"/>
      <c r="P1777" s="65"/>
    </row>
    <row r="1778" spans="3:16" x14ac:dyDescent="0.25">
      <c r="C1778" s="7"/>
      <c r="D1778" s="7"/>
      <c r="E1778" s="65"/>
      <c r="F1778" s="65"/>
      <c r="G1778" s="65"/>
      <c r="H1778" s="65"/>
      <c r="I1778" s="65"/>
      <c r="J1778" s="65"/>
      <c r="K1778" s="65"/>
      <c r="L1778" s="65"/>
      <c r="M1778" s="65"/>
      <c r="N1778" s="65"/>
      <c r="O1778" s="65"/>
      <c r="P1778" s="65"/>
    </row>
    <row r="1779" spans="3:16" x14ac:dyDescent="0.25">
      <c r="C1779" s="7"/>
      <c r="D1779" s="7"/>
      <c r="E1779" s="65"/>
      <c r="F1779" s="65"/>
      <c r="G1779" s="65"/>
      <c r="H1779" s="65"/>
      <c r="I1779" s="65"/>
      <c r="J1779" s="65"/>
      <c r="K1779" s="65"/>
      <c r="L1779" s="65"/>
      <c r="M1779" s="65"/>
      <c r="N1779" s="65"/>
      <c r="O1779" s="65"/>
      <c r="P1779" s="65"/>
    </row>
    <row r="1780" spans="3:16" x14ac:dyDescent="0.25">
      <c r="C1780" s="7"/>
      <c r="D1780" s="7"/>
      <c r="E1780" s="65"/>
      <c r="F1780" s="65"/>
      <c r="G1780" s="65"/>
      <c r="H1780" s="65"/>
      <c r="I1780" s="65"/>
      <c r="J1780" s="65"/>
      <c r="K1780" s="65"/>
      <c r="L1780" s="65"/>
      <c r="M1780" s="65"/>
      <c r="N1780" s="65"/>
      <c r="O1780" s="65"/>
      <c r="P1780" s="65"/>
    </row>
    <row r="1781" spans="3:16" x14ac:dyDescent="0.25">
      <c r="C1781" s="7"/>
      <c r="D1781" s="7"/>
      <c r="E1781" s="65"/>
      <c r="F1781" s="65"/>
      <c r="G1781" s="65"/>
      <c r="H1781" s="65"/>
      <c r="I1781" s="65"/>
      <c r="J1781" s="65"/>
      <c r="K1781" s="65"/>
      <c r="L1781" s="65"/>
      <c r="M1781" s="65"/>
      <c r="N1781" s="65"/>
      <c r="O1781" s="65"/>
      <c r="P1781" s="65"/>
    </row>
    <row r="1782" spans="3:16" x14ac:dyDescent="0.25">
      <c r="C1782" s="7"/>
      <c r="D1782" s="7"/>
      <c r="E1782" s="65"/>
      <c r="F1782" s="65"/>
      <c r="G1782" s="65"/>
      <c r="H1782" s="65"/>
      <c r="I1782" s="65"/>
      <c r="J1782" s="65"/>
      <c r="K1782" s="65"/>
      <c r="L1782" s="65"/>
      <c r="M1782" s="65"/>
      <c r="N1782" s="65"/>
      <c r="O1782" s="65"/>
      <c r="P1782" s="65"/>
    </row>
    <row r="1783" spans="3:16" x14ac:dyDescent="0.25">
      <c r="C1783" s="7"/>
      <c r="D1783" s="7"/>
      <c r="E1783" s="65"/>
      <c r="F1783" s="65"/>
      <c r="G1783" s="65"/>
      <c r="H1783" s="65"/>
      <c r="I1783" s="65"/>
      <c r="J1783" s="65"/>
      <c r="K1783" s="65"/>
      <c r="L1783" s="65"/>
      <c r="M1783" s="65"/>
      <c r="N1783" s="65"/>
      <c r="O1783" s="65"/>
      <c r="P1783" s="65"/>
    </row>
    <row r="1784" spans="3:16" x14ac:dyDescent="0.25">
      <c r="C1784" s="7"/>
      <c r="D1784" s="7"/>
      <c r="E1784" s="65"/>
      <c r="F1784" s="65"/>
      <c r="G1784" s="65"/>
      <c r="H1784" s="65"/>
      <c r="I1784" s="65"/>
      <c r="J1784" s="65"/>
      <c r="K1784" s="65"/>
      <c r="L1784" s="65"/>
      <c r="M1784" s="65"/>
      <c r="N1784" s="65"/>
      <c r="O1784" s="65"/>
      <c r="P1784" s="65"/>
    </row>
    <row r="1785" spans="3:16" x14ac:dyDescent="0.25">
      <c r="C1785" s="7"/>
      <c r="D1785" s="7"/>
      <c r="E1785" s="65"/>
      <c r="F1785" s="65"/>
      <c r="G1785" s="65"/>
      <c r="H1785" s="65"/>
      <c r="I1785" s="65"/>
      <c r="J1785" s="65"/>
      <c r="K1785" s="65"/>
      <c r="L1785" s="65"/>
      <c r="M1785" s="65"/>
      <c r="N1785" s="65"/>
      <c r="O1785" s="65"/>
      <c r="P1785" s="65"/>
    </row>
    <row r="1786" spans="3:16" x14ac:dyDescent="0.25">
      <c r="C1786" s="7"/>
      <c r="D1786" s="7"/>
      <c r="E1786" s="65"/>
      <c r="F1786" s="65"/>
      <c r="G1786" s="65"/>
      <c r="H1786" s="65"/>
      <c r="I1786" s="65"/>
      <c r="J1786" s="65"/>
      <c r="K1786" s="65"/>
      <c r="L1786" s="65"/>
      <c r="M1786" s="65"/>
      <c r="N1786" s="65"/>
      <c r="O1786" s="65"/>
      <c r="P1786" s="65"/>
    </row>
    <row r="1787" spans="3:16" x14ac:dyDescent="0.25">
      <c r="C1787" s="7"/>
      <c r="D1787" s="7"/>
      <c r="E1787" s="65"/>
      <c r="F1787" s="65"/>
      <c r="G1787" s="65"/>
      <c r="H1787" s="65"/>
      <c r="I1787" s="65"/>
      <c r="J1787" s="65"/>
      <c r="K1787" s="65"/>
      <c r="L1787" s="65"/>
      <c r="M1787" s="65"/>
      <c r="N1787" s="65"/>
      <c r="O1787" s="65"/>
      <c r="P1787" s="65"/>
    </row>
    <row r="1788" spans="3:16" x14ac:dyDescent="0.25">
      <c r="C1788" s="7"/>
      <c r="D1788" s="7"/>
      <c r="E1788" s="65"/>
      <c r="F1788" s="65"/>
      <c r="G1788" s="65"/>
      <c r="H1788" s="65"/>
      <c r="I1788" s="65"/>
      <c r="J1788" s="65"/>
      <c r="K1788" s="65"/>
      <c r="L1788" s="65"/>
      <c r="M1788" s="65"/>
      <c r="N1788" s="65"/>
      <c r="O1788" s="65"/>
      <c r="P1788" s="65"/>
    </row>
    <row r="1789" spans="3:16" x14ac:dyDescent="0.25">
      <c r="C1789" s="7"/>
      <c r="D1789" s="7"/>
      <c r="E1789" s="65"/>
      <c r="F1789" s="65"/>
      <c r="G1789" s="65"/>
      <c r="H1789" s="65"/>
      <c r="I1789" s="65"/>
      <c r="J1789" s="65"/>
      <c r="K1789" s="65"/>
      <c r="L1789" s="65"/>
      <c r="M1789" s="65"/>
      <c r="N1789" s="65"/>
      <c r="O1789" s="65"/>
      <c r="P1789" s="65"/>
    </row>
    <row r="1790" spans="3:16" x14ac:dyDescent="0.25">
      <c r="C1790" s="7"/>
      <c r="D1790" s="7"/>
      <c r="E1790" s="65"/>
      <c r="F1790" s="65"/>
      <c r="G1790" s="65"/>
      <c r="H1790" s="65"/>
      <c r="I1790" s="65"/>
      <c r="J1790" s="65"/>
      <c r="K1790" s="65"/>
      <c r="L1790" s="65"/>
      <c r="M1790" s="65"/>
      <c r="N1790" s="65"/>
      <c r="O1790" s="65"/>
      <c r="P1790" s="65"/>
    </row>
    <row r="1791" spans="3:16" x14ac:dyDescent="0.25">
      <c r="C1791" s="7"/>
      <c r="D1791" s="7"/>
      <c r="E1791" s="65"/>
      <c r="F1791" s="65"/>
      <c r="G1791" s="65"/>
      <c r="H1791" s="65"/>
      <c r="I1791" s="65"/>
      <c r="J1791" s="65"/>
      <c r="K1791" s="65"/>
      <c r="L1791" s="65"/>
      <c r="M1791" s="65"/>
      <c r="N1791" s="65"/>
      <c r="O1791" s="65"/>
      <c r="P1791" s="65"/>
    </row>
    <row r="1792" spans="3:16" x14ac:dyDescent="0.25">
      <c r="C1792" s="7"/>
      <c r="D1792" s="7"/>
      <c r="E1792" s="65"/>
      <c r="F1792" s="65"/>
      <c r="G1792" s="65"/>
      <c r="H1792" s="65"/>
      <c r="I1792" s="65"/>
      <c r="J1792" s="65"/>
      <c r="K1792" s="65"/>
      <c r="L1792" s="65"/>
      <c r="M1792" s="65"/>
      <c r="N1792" s="65"/>
      <c r="O1792" s="65"/>
      <c r="P1792" s="65"/>
    </row>
    <row r="1793" spans="3:16" x14ac:dyDescent="0.25">
      <c r="C1793" s="7"/>
      <c r="D1793" s="7"/>
      <c r="E1793" s="65"/>
      <c r="F1793" s="65"/>
      <c r="G1793" s="65"/>
      <c r="H1793" s="65"/>
      <c r="I1793" s="65"/>
      <c r="J1793" s="65"/>
      <c r="K1793" s="65"/>
      <c r="L1793" s="65"/>
      <c r="M1793" s="65"/>
      <c r="N1793" s="65"/>
      <c r="O1793" s="65"/>
      <c r="P1793" s="65"/>
    </row>
    <row r="1794" spans="3:16" x14ac:dyDescent="0.25">
      <c r="C1794" s="7"/>
      <c r="D1794" s="7"/>
      <c r="E1794" s="65"/>
      <c r="F1794" s="65"/>
      <c r="G1794" s="65"/>
      <c r="H1794" s="65"/>
      <c r="I1794" s="65"/>
      <c r="J1794" s="65"/>
      <c r="K1794" s="65"/>
      <c r="L1794" s="65"/>
      <c r="M1794" s="65"/>
      <c r="N1794" s="65"/>
      <c r="O1794" s="65"/>
      <c r="P1794" s="65"/>
    </row>
    <row r="1795" spans="3:16" x14ac:dyDescent="0.25">
      <c r="C1795" s="7"/>
      <c r="D1795" s="7"/>
      <c r="E1795" s="65"/>
      <c r="F1795" s="65"/>
      <c r="G1795" s="65"/>
      <c r="H1795" s="65"/>
      <c r="I1795" s="65"/>
      <c r="J1795" s="65"/>
      <c r="K1795" s="65"/>
      <c r="L1795" s="65"/>
      <c r="M1795" s="65"/>
      <c r="N1795" s="65"/>
      <c r="O1795" s="65"/>
      <c r="P1795" s="65"/>
    </row>
    <row r="1796" spans="3:16" x14ac:dyDescent="0.25">
      <c r="C1796" s="7"/>
      <c r="D1796" s="7"/>
      <c r="E1796" s="65"/>
      <c r="F1796" s="65"/>
      <c r="G1796" s="65"/>
      <c r="H1796" s="65"/>
      <c r="I1796" s="65"/>
      <c r="J1796" s="65"/>
      <c r="K1796" s="65"/>
      <c r="L1796" s="65"/>
      <c r="M1796" s="65"/>
      <c r="N1796" s="65"/>
      <c r="O1796" s="65"/>
      <c r="P1796" s="65"/>
    </row>
    <row r="1797" spans="3:16" x14ac:dyDescent="0.25">
      <c r="C1797" s="7"/>
      <c r="D1797" s="7"/>
      <c r="E1797" s="65"/>
      <c r="F1797" s="65"/>
      <c r="G1797" s="65"/>
      <c r="H1797" s="65"/>
      <c r="I1797" s="65"/>
      <c r="J1797" s="65"/>
      <c r="K1797" s="65"/>
      <c r="L1797" s="65"/>
      <c r="M1797" s="65"/>
      <c r="N1797" s="65"/>
      <c r="O1797" s="65"/>
      <c r="P1797" s="65"/>
    </row>
    <row r="1798" spans="3:16" x14ac:dyDescent="0.25">
      <c r="C1798" s="7"/>
      <c r="D1798" s="7"/>
      <c r="E1798" s="65"/>
      <c r="F1798" s="65"/>
      <c r="G1798" s="65"/>
      <c r="H1798" s="65"/>
      <c r="I1798" s="65"/>
      <c r="J1798" s="65"/>
      <c r="K1798" s="65"/>
      <c r="L1798" s="65"/>
      <c r="M1798" s="65"/>
      <c r="N1798" s="65"/>
      <c r="O1798" s="65"/>
      <c r="P1798" s="65"/>
    </row>
    <row r="1799" spans="3:16" x14ac:dyDescent="0.25">
      <c r="C1799" s="7"/>
      <c r="D1799" s="7"/>
      <c r="E1799" s="65"/>
      <c r="F1799" s="65"/>
      <c r="G1799" s="65"/>
      <c r="H1799" s="65"/>
      <c r="I1799" s="65"/>
      <c r="J1799" s="65"/>
      <c r="K1799" s="65"/>
      <c r="L1799" s="65"/>
      <c r="M1799" s="65"/>
      <c r="N1799" s="65"/>
      <c r="O1799" s="65"/>
      <c r="P1799" s="65"/>
    </row>
    <row r="1800" spans="3:16" x14ac:dyDescent="0.25">
      <c r="C1800" s="7"/>
      <c r="D1800" s="7"/>
      <c r="E1800" s="65"/>
      <c r="F1800" s="65"/>
      <c r="G1800" s="65"/>
      <c r="H1800" s="65"/>
      <c r="I1800" s="65"/>
      <c r="J1800" s="65"/>
      <c r="K1800" s="65"/>
      <c r="L1800" s="65"/>
      <c r="M1800" s="65"/>
      <c r="N1800" s="65"/>
      <c r="O1800" s="65"/>
      <c r="P1800" s="65"/>
    </row>
    <row r="1801" spans="3:16" x14ac:dyDescent="0.25">
      <c r="C1801" s="7"/>
      <c r="D1801" s="7"/>
      <c r="E1801" s="65"/>
      <c r="F1801" s="65"/>
      <c r="G1801" s="65"/>
      <c r="H1801" s="65"/>
      <c r="I1801" s="65"/>
      <c r="J1801" s="65"/>
      <c r="K1801" s="65"/>
      <c r="L1801" s="65"/>
      <c r="M1801" s="65"/>
      <c r="N1801" s="65"/>
      <c r="O1801" s="65"/>
      <c r="P1801" s="65"/>
    </row>
    <row r="1802" spans="3:16" x14ac:dyDescent="0.25">
      <c r="C1802" s="7"/>
      <c r="D1802" s="7"/>
      <c r="E1802" s="65"/>
      <c r="F1802" s="65"/>
      <c r="G1802" s="65"/>
      <c r="H1802" s="65"/>
      <c r="I1802" s="65"/>
      <c r="J1802" s="65"/>
      <c r="K1802" s="65"/>
      <c r="L1802" s="65"/>
      <c r="M1802" s="65"/>
      <c r="N1802" s="65"/>
      <c r="O1802" s="65"/>
      <c r="P1802" s="65"/>
    </row>
    <row r="1803" spans="3:16" x14ac:dyDescent="0.25">
      <c r="C1803" s="7"/>
      <c r="D1803" s="7"/>
      <c r="E1803" s="65"/>
      <c r="F1803" s="65"/>
      <c r="G1803" s="65"/>
      <c r="H1803" s="65"/>
      <c r="I1803" s="65"/>
      <c r="J1803" s="65"/>
      <c r="K1803" s="65"/>
      <c r="L1803" s="65"/>
      <c r="M1803" s="65"/>
      <c r="N1803" s="65"/>
      <c r="O1803" s="65"/>
      <c r="P1803" s="65"/>
    </row>
    <row r="1804" spans="3:16" x14ac:dyDescent="0.25">
      <c r="C1804" s="7"/>
      <c r="D1804" s="7"/>
      <c r="E1804" s="65"/>
      <c r="F1804" s="65"/>
      <c r="G1804" s="65"/>
      <c r="H1804" s="65"/>
      <c r="I1804" s="65"/>
      <c r="J1804" s="65"/>
      <c r="K1804" s="65"/>
      <c r="L1804" s="65"/>
      <c r="M1804" s="65"/>
      <c r="N1804" s="65"/>
      <c r="O1804" s="65"/>
      <c r="P1804" s="65"/>
    </row>
    <row r="1805" spans="3:16" x14ac:dyDescent="0.25">
      <c r="C1805" s="7"/>
      <c r="D1805" s="7"/>
      <c r="E1805" s="65"/>
      <c r="F1805" s="65"/>
      <c r="G1805" s="65"/>
      <c r="H1805" s="65"/>
      <c r="I1805" s="65"/>
      <c r="J1805" s="65"/>
      <c r="K1805" s="65"/>
      <c r="L1805" s="65"/>
      <c r="M1805" s="65"/>
      <c r="N1805" s="65"/>
      <c r="O1805" s="65"/>
      <c r="P1805" s="65"/>
    </row>
    <row r="1806" spans="3:16" x14ac:dyDescent="0.25">
      <c r="C1806" s="7"/>
      <c r="D1806" s="7"/>
      <c r="E1806" s="65"/>
      <c r="F1806" s="65"/>
      <c r="G1806" s="65"/>
      <c r="H1806" s="65"/>
      <c r="I1806" s="65"/>
      <c r="J1806" s="65"/>
      <c r="K1806" s="65"/>
      <c r="L1806" s="65"/>
      <c r="M1806" s="65"/>
      <c r="N1806" s="65"/>
      <c r="O1806" s="65"/>
      <c r="P1806" s="65"/>
    </row>
    <row r="1807" spans="3:16" x14ac:dyDescent="0.25">
      <c r="C1807" s="7"/>
      <c r="D1807" s="7"/>
      <c r="E1807" s="65"/>
      <c r="F1807" s="65"/>
      <c r="G1807" s="65"/>
      <c r="H1807" s="65"/>
      <c r="I1807" s="65"/>
      <c r="J1807" s="65"/>
      <c r="K1807" s="65"/>
      <c r="L1807" s="65"/>
      <c r="M1807" s="65"/>
      <c r="N1807" s="65"/>
      <c r="O1807" s="65"/>
      <c r="P1807" s="65"/>
    </row>
    <row r="1808" spans="3:16" x14ac:dyDescent="0.25">
      <c r="C1808" s="7"/>
      <c r="D1808" s="7"/>
      <c r="E1808" s="65"/>
      <c r="F1808" s="65"/>
      <c r="G1808" s="65"/>
      <c r="H1808" s="65"/>
      <c r="I1808" s="65"/>
      <c r="J1808" s="65"/>
      <c r="K1808" s="65"/>
      <c r="L1808" s="65"/>
      <c r="M1808" s="65"/>
      <c r="N1808" s="65"/>
      <c r="O1808" s="65"/>
      <c r="P1808" s="65"/>
    </row>
    <row r="1809" spans="3:16" x14ac:dyDescent="0.25">
      <c r="C1809" s="7"/>
      <c r="D1809" s="7"/>
      <c r="E1809" s="65"/>
      <c r="F1809" s="65"/>
      <c r="G1809" s="65"/>
      <c r="H1809" s="65"/>
      <c r="I1809" s="65"/>
      <c r="J1809" s="65"/>
      <c r="K1809" s="65"/>
      <c r="L1809" s="65"/>
      <c r="M1809" s="65"/>
      <c r="N1809" s="65"/>
      <c r="O1809" s="65"/>
      <c r="P1809" s="65"/>
    </row>
    <row r="1810" spans="3:16" x14ac:dyDescent="0.25">
      <c r="C1810" s="7"/>
      <c r="D1810" s="7"/>
      <c r="E1810" s="65"/>
      <c r="F1810" s="65"/>
      <c r="G1810" s="65"/>
      <c r="H1810" s="65"/>
      <c r="I1810" s="65"/>
      <c r="J1810" s="65"/>
      <c r="K1810" s="65"/>
      <c r="L1810" s="65"/>
      <c r="M1810" s="65"/>
      <c r="N1810" s="65"/>
      <c r="O1810" s="65"/>
      <c r="P1810" s="65"/>
    </row>
    <row r="1811" spans="3:16" x14ac:dyDescent="0.25">
      <c r="C1811" s="7"/>
      <c r="D1811" s="7"/>
      <c r="E1811" s="65"/>
      <c r="F1811" s="65"/>
      <c r="G1811" s="65"/>
      <c r="H1811" s="65"/>
      <c r="I1811" s="65"/>
      <c r="J1811" s="65"/>
      <c r="K1811" s="65"/>
      <c r="L1811" s="65"/>
      <c r="M1811" s="65"/>
      <c r="N1811" s="65"/>
      <c r="O1811" s="65"/>
      <c r="P1811" s="65"/>
    </row>
    <row r="1812" spans="3:16" x14ac:dyDescent="0.25">
      <c r="C1812" s="7"/>
      <c r="D1812" s="7"/>
      <c r="E1812" s="65"/>
      <c r="F1812" s="65"/>
      <c r="G1812" s="65"/>
      <c r="H1812" s="65"/>
      <c r="I1812" s="65"/>
      <c r="J1812" s="65"/>
      <c r="K1812" s="65"/>
      <c r="L1812" s="65"/>
      <c r="M1812" s="65"/>
      <c r="N1812" s="65"/>
      <c r="O1812" s="65"/>
      <c r="P1812" s="65"/>
    </row>
    <row r="1813" spans="3:16" x14ac:dyDescent="0.25">
      <c r="C1813" s="7"/>
      <c r="D1813" s="7"/>
      <c r="E1813" s="65"/>
      <c r="F1813" s="65"/>
      <c r="G1813" s="65"/>
      <c r="H1813" s="65"/>
      <c r="I1813" s="65"/>
      <c r="J1813" s="65"/>
      <c r="K1813" s="65"/>
      <c r="L1813" s="65"/>
      <c r="M1813" s="65"/>
      <c r="N1813" s="65"/>
      <c r="O1813" s="65"/>
      <c r="P1813" s="65"/>
    </row>
    <row r="1814" spans="3:16" x14ac:dyDescent="0.25">
      <c r="C1814" s="7"/>
      <c r="D1814" s="7"/>
      <c r="E1814" s="65"/>
      <c r="F1814" s="65"/>
      <c r="G1814" s="65"/>
      <c r="H1814" s="65"/>
      <c r="I1814" s="65"/>
      <c r="J1814" s="65"/>
      <c r="K1814" s="65"/>
      <c r="L1814" s="65"/>
      <c r="M1814" s="65"/>
      <c r="N1814" s="65"/>
      <c r="O1814" s="65"/>
      <c r="P1814" s="65"/>
    </row>
    <row r="1815" spans="3:16" x14ac:dyDescent="0.25">
      <c r="C1815" s="7"/>
      <c r="D1815" s="7"/>
      <c r="E1815" s="65"/>
      <c r="F1815" s="65"/>
      <c r="G1815" s="65"/>
      <c r="H1815" s="65"/>
      <c r="I1815" s="65"/>
      <c r="J1815" s="65"/>
      <c r="K1815" s="65"/>
      <c r="L1815" s="65"/>
      <c r="M1815" s="65"/>
      <c r="N1815" s="65"/>
      <c r="O1815" s="65"/>
      <c r="P1815" s="65"/>
    </row>
    <row r="1816" spans="3:16" x14ac:dyDescent="0.25">
      <c r="C1816" s="7"/>
      <c r="D1816" s="7"/>
      <c r="E1816" s="65"/>
      <c r="F1816" s="65"/>
      <c r="G1816" s="65"/>
      <c r="H1816" s="65"/>
      <c r="I1816" s="65"/>
      <c r="J1816" s="65"/>
      <c r="K1816" s="65"/>
      <c r="L1816" s="65"/>
      <c r="M1816" s="65"/>
      <c r="N1816" s="65"/>
      <c r="O1816" s="65"/>
      <c r="P1816" s="65"/>
    </row>
    <row r="1817" spans="3:16" x14ac:dyDescent="0.25">
      <c r="C1817" s="7"/>
      <c r="D1817" s="7"/>
      <c r="E1817" s="65"/>
      <c r="F1817" s="65"/>
      <c r="G1817" s="65"/>
      <c r="H1817" s="65"/>
      <c r="I1817" s="65"/>
      <c r="J1817" s="65"/>
      <c r="K1817" s="65"/>
      <c r="L1817" s="65"/>
      <c r="M1817" s="65"/>
      <c r="N1817" s="65"/>
      <c r="O1817" s="65"/>
      <c r="P1817" s="65"/>
    </row>
    <row r="1818" spans="3:16" x14ac:dyDescent="0.25">
      <c r="C1818" s="7"/>
      <c r="D1818" s="7"/>
      <c r="E1818" s="65"/>
      <c r="F1818" s="65"/>
      <c r="G1818" s="65"/>
      <c r="H1818" s="65"/>
      <c r="I1818" s="65"/>
      <c r="J1818" s="65"/>
      <c r="K1818" s="65"/>
      <c r="L1818" s="65"/>
      <c r="M1818" s="65"/>
      <c r="N1818" s="65"/>
      <c r="O1818" s="65"/>
      <c r="P1818" s="65"/>
    </row>
    <row r="1819" spans="3:16" x14ac:dyDescent="0.25">
      <c r="C1819" s="7"/>
      <c r="D1819" s="7"/>
      <c r="E1819" s="65"/>
      <c r="F1819" s="65"/>
      <c r="G1819" s="65"/>
      <c r="H1819" s="65"/>
      <c r="I1819" s="65"/>
      <c r="J1819" s="65"/>
      <c r="K1819" s="65"/>
      <c r="L1819" s="65"/>
      <c r="M1819" s="65"/>
      <c r="N1819" s="65"/>
      <c r="O1819" s="65"/>
      <c r="P1819" s="65"/>
    </row>
    <row r="1820" spans="3:16" x14ac:dyDescent="0.25">
      <c r="C1820" s="7"/>
      <c r="D1820" s="7"/>
      <c r="E1820" s="65"/>
      <c r="F1820" s="65"/>
      <c r="G1820" s="65"/>
      <c r="H1820" s="65"/>
      <c r="I1820" s="65"/>
      <c r="J1820" s="65"/>
      <c r="K1820" s="65"/>
      <c r="L1820" s="65"/>
      <c r="M1820" s="65"/>
      <c r="N1820" s="65"/>
      <c r="O1820" s="65"/>
      <c r="P1820" s="65"/>
    </row>
    <row r="1821" spans="3:16" x14ac:dyDescent="0.25">
      <c r="C1821" s="7"/>
      <c r="D1821" s="7"/>
      <c r="E1821" s="65"/>
      <c r="F1821" s="65"/>
      <c r="G1821" s="65"/>
      <c r="H1821" s="65"/>
      <c r="I1821" s="65"/>
      <c r="J1821" s="65"/>
      <c r="K1821" s="65"/>
      <c r="L1821" s="65"/>
      <c r="M1821" s="65"/>
      <c r="N1821" s="65"/>
      <c r="O1821" s="65"/>
      <c r="P1821" s="65"/>
    </row>
    <row r="1822" spans="3:16" x14ac:dyDescent="0.25">
      <c r="C1822" s="7"/>
      <c r="D1822" s="7"/>
      <c r="E1822" s="65"/>
      <c r="F1822" s="65"/>
      <c r="G1822" s="65"/>
      <c r="H1822" s="65"/>
      <c r="I1822" s="65"/>
      <c r="J1822" s="65"/>
      <c r="K1822" s="65"/>
      <c r="L1822" s="65"/>
      <c r="M1822" s="65"/>
      <c r="N1822" s="65"/>
      <c r="O1822" s="65"/>
      <c r="P1822" s="65"/>
    </row>
    <row r="1823" spans="3:16" x14ac:dyDescent="0.25">
      <c r="C1823" s="7"/>
      <c r="D1823" s="7"/>
      <c r="E1823" s="65"/>
      <c r="F1823" s="65"/>
      <c r="G1823" s="65"/>
      <c r="H1823" s="65"/>
      <c r="I1823" s="65"/>
      <c r="J1823" s="65"/>
      <c r="K1823" s="65"/>
      <c r="L1823" s="65"/>
      <c r="M1823" s="65"/>
      <c r="N1823" s="65"/>
      <c r="O1823" s="65"/>
      <c r="P1823" s="65"/>
    </row>
    <row r="1824" spans="3:16" x14ac:dyDescent="0.25">
      <c r="C1824" s="7"/>
      <c r="D1824" s="7"/>
      <c r="E1824" s="65"/>
      <c r="F1824" s="65"/>
      <c r="G1824" s="65"/>
      <c r="H1824" s="65"/>
      <c r="I1824" s="65"/>
      <c r="J1824" s="65"/>
      <c r="K1824" s="65"/>
      <c r="L1824" s="65"/>
      <c r="M1824" s="65"/>
      <c r="N1824" s="65"/>
      <c r="O1824" s="65"/>
      <c r="P1824" s="65"/>
    </row>
    <row r="1825" spans="3:16" x14ac:dyDescent="0.25">
      <c r="C1825" s="7"/>
      <c r="D1825" s="7"/>
      <c r="E1825" s="65"/>
      <c r="F1825" s="65"/>
      <c r="G1825" s="65"/>
      <c r="H1825" s="65"/>
      <c r="I1825" s="65"/>
      <c r="J1825" s="65"/>
      <c r="K1825" s="65"/>
      <c r="L1825" s="65"/>
      <c r="M1825" s="65"/>
      <c r="N1825" s="65"/>
      <c r="O1825" s="65"/>
      <c r="P1825" s="65"/>
    </row>
    <row r="1826" spans="3:16" x14ac:dyDescent="0.25">
      <c r="C1826" s="7"/>
      <c r="D1826" s="7"/>
      <c r="E1826" s="65"/>
      <c r="F1826" s="65"/>
      <c r="G1826" s="65"/>
      <c r="H1826" s="65"/>
      <c r="I1826" s="65"/>
      <c r="J1826" s="65"/>
      <c r="K1826" s="65"/>
      <c r="L1826" s="65"/>
      <c r="M1826" s="65"/>
      <c r="N1826" s="65"/>
      <c r="O1826" s="65"/>
      <c r="P1826" s="65"/>
    </row>
    <row r="1827" spans="3:16" x14ac:dyDescent="0.25">
      <c r="C1827" s="7"/>
      <c r="D1827" s="7"/>
      <c r="E1827" s="65"/>
      <c r="F1827" s="65"/>
      <c r="G1827" s="65"/>
      <c r="H1827" s="65"/>
      <c r="I1827" s="65"/>
      <c r="J1827" s="65"/>
      <c r="K1827" s="65"/>
      <c r="L1827" s="65"/>
      <c r="M1827" s="65"/>
      <c r="N1827" s="65"/>
      <c r="O1827" s="65"/>
      <c r="P1827" s="65"/>
    </row>
    <row r="1828" spans="3:16" x14ac:dyDescent="0.25">
      <c r="C1828" s="7"/>
      <c r="D1828" s="7"/>
      <c r="E1828" s="65"/>
      <c r="F1828" s="65"/>
      <c r="G1828" s="65"/>
      <c r="H1828" s="65"/>
      <c r="I1828" s="65"/>
      <c r="J1828" s="65"/>
      <c r="K1828" s="65"/>
      <c r="L1828" s="65"/>
      <c r="M1828" s="65"/>
      <c r="N1828" s="65"/>
      <c r="O1828" s="65"/>
      <c r="P1828" s="65"/>
    </row>
    <row r="1829" spans="3:16" x14ac:dyDescent="0.25">
      <c r="C1829" s="7"/>
      <c r="D1829" s="7"/>
      <c r="E1829" s="65"/>
      <c r="F1829" s="65"/>
      <c r="G1829" s="65"/>
      <c r="H1829" s="65"/>
      <c r="I1829" s="65"/>
      <c r="J1829" s="65"/>
      <c r="K1829" s="65"/>
      <c r="L1829" s="65"/>
      <c r="M1829" s="65"/>
      <c r="N1829" s="65"/>
      <c r="O1829" s="65"/>
      <c r="P1829" s="65"/>
    </row>
    <row r="1830" spans="3:16" x14ac:dyDescent="0.25">
      <c r="C1830" s="7"/>
      <c r="D1830" s="7"/>
      <c r="E1830" s="65"/>
      <c r="F1830" s="65"/>
      <c r="G1830" s="65"/>
      <c r="H1830" s="65"/>
      <c r="I1830" s="65"/>
      <c r="J1830" s="65"/>
      <c r="K1830" s="65"/>
      <c r="L1830" s="65"/>
      <c r="M1830" s="65"/>
      <c r="N1830" s="65"/>
      <c r="O1830" s="65"/>
      <c r="P1830" s="65"/>
    </row>
    <row r="1831" spans="3:16" x14ac:dyDescent="0.25">
      <c r="C1831" s="7"/>
      <c r="D1831" s="7"/>
      <c r="E1831" s="65"/>
      <c r="F1831" s="65"/>
      <c r="G1831" s="65"/>
      <c r="H1831" s="65"/>
      <c r="I1831" s="65"/>
      <c r="J1831" s="65"/>
      <c r="K1831" s="65"/>
      <c r="L1831" s="65"/>
      <c r="M1831" s="65"/>
      <c r="N1831" s="65"/>
      <c r="O1831" s="65"/>
      <c r="P1831" s="65"/>
    </row>
    <row r="1832" spans="3:16" x14ac:dyDescent="0.25">
      <c r="C1832" s="7"/>
      <c r="D1832" s="7"/>
      <c r="E1832" s="65"/>
      <c r="F1832" s="65"/>
      <c r="G1832" s="65"/>
      <c r="H1832" s="65"/>
      <c r="I1832" s="65"/>
      <c r="J1832" s="65"/>
      <c r="K1832" s="65"/>
      <c r="L1832" s="65"/>
      <c r="M1832" s="65"/>
      <c r="N1832" s="65"/>
      <c r="O1832" s="65"/>
      <c r="P1832" s="65"/>
    </row>
    <row r="1833" spans="3:16" x14ac:dyDescent="0.25">
      <c r="C1833" s="7"/>
      <c r="D1833" s="7"/>
      <c r="E1833" s="65"/>
      <c r="F1833" s="65"/>
      <c r="G1833" s="65"/>
      <c r="H1833" s="65"/>
      <c r="I1833" s="65"/>
      <c r="J1833" s="65"/>
      <c r="K1833" s="65"/>
      <c r="L1833" s="65"/>
      <c r="M1833" s="65"/>
      <c r="N1833" s="65"/>
      <c r="O1833" s="65"/>
      <c r="P1833" s="65"/>
    </row>
    <row r="1834" spans="3:16" x14ac:dyDescent="0.25">
      <c r="C1834" s="7"/>
      <c r="D1834" s="7"/>
      <c r="E1834" s="65"/>
      <c r="F1834" s="65"/>
      <c r="G1834" s="65"/>
      <c r="H1834" s="65"/>
      <c r="I1834" s="65"/>
      <c r="J1834" s="65"/>
      <c r="K1834" s="65"/>
      <c r="L1834" s="65"/>
      <c r="M1834" s="65"/>
      <c r="N1834" s="65"/>
      <c r="O1834" s="65"/>
      <c r="P1834" s="65"/>
    </row>
    <row r="1835" spans="3:16" x14ac:dyDescent="0.25">
      <c r="C1835" s="7"/>
      <c r="D1835" s="7"/>
      <c r="E1835" s="65"/>
      <c r="F1835" s="65"/>
      <c r="G1835" s="65"/>
      <c r="H1835" s="65"/>
      <c r="I1835" s="65"/>
      <c r="J1835" s="65"/>
      <c r="K1835" s="65"/>
      <c r="L1835" s="65"/>
      <c r="M1835" s="65"/>
      <c r="N1835" s="65"/>
      <c r="O1835" s="65"/>
      <c r="P1835" s="65"/>
    </row>
    <row r="1836" spans="3:16" x14ac:dyDescent="0.25">
      <c r="C1836" s="7"/>
      <c r="D1836" s="7"/>
      <c r="E1836" s="65"/>
      <c r="F1836" s="65"/>
      <c r="G1836" s="65"/>
      <c r="H1836" s="65"/>
      <c r="I1836" s="65"/>
      <c r="J1836" s="65"/>
      <c r="K1836" s="65"/>
      <c r="L1836" s="65"/>
      <c r="M1836" s="65"/>
      <c r="N1836" s="65"/>
      <c r="O1836" s="65"/>
      <c r="P1836" s="65"/>
    </row>
    <row r="1837" spans="3:16" x14ac:dyDescent="0.25">
      <c r="C1837" s="7"/>
      <c r="D1837" s="7"/>
      <c r="E1837" s="65"/>
      <c r="F1837" s="65"/>
      <c r="G1837" s="65"/>
      <c r="H1837" s="65"/>
      <c r="I1837" s="65"/>
      <c r="J1837" s="65"/>
      <c r="K1837" s="65"/>
      <c r="L1837" s="65"/>
      <c r="M1837" s="65"/>
      <c r="N1837" s="65"/>
      <c r="O1837" s="65"/>
      <c r="P1837" s="65"/>
    </row>
    <row r="1838" spans="3:16" x14ac:dyDescent="0.25">
      <c r="C1838" s="7"/>
      <c r="D1838" s="7"/>
      <c r="E1838" s="65"/>
      <c r="F1838" s="65"/>
      <c r="G1838" s="65"/>
      <c r="H1838" s="65"/>
      <c r="I1838" s="65"/>
      <c r="J1838" s="65"/>
      <c r="K1838" s="65"/>
      <c r="L1838" s="65"/>
      <c r="M1838" s="65"/>
      <c r="N1838" s="65"/>
      <c r="O1838" s="65"/>
      <c r="P1838" s="65"/>
    </row>
    <row r="1839" spans="3:16" x14ac:dyDescent="0.25">
      <c r="C1839" s="7"/>
      <c r="D1839" s="7"/>
      <c r="E1839" s="65"/>
      <c r="F1839" s="65"/>
      <c r="G1839" s="65"/>
      <c r="H1839" s="65"/>
      <c r="I1839" s="65"/>
      <c r="J1839" s="65"/>
      <c r="K1839" s="65"/>
      <c r="L1839" s="65"/>
      <c r="M1839" s="65"/>
      <c r="N1839" s="65"/>
      <c r="O1839" s="65"/>
      <c r="P1839" s="65"/>
    </row>
    <row r="1840" spans="3:16" x14ac:dyDescent="0.25">
      <c r="C1840" s="7"/>
      <c r="D1840" s="7"/>
      <c r="E1840" s="65"/>
      <c r="F1840" s="65"/>
      <c r="G1840" s="65"/>
      <c r="H1840" s="65"/>
      <c r="I1840" s="65"/>
      <c r="J1840" s="65"/>
      <c r="K1840" s="65"/>
      <c r="L1840" s="65"/>
      <c r="M1840" s="65"/>
      <c r="N1840" s="65"/>
      <c r="O1840" s="65"/>
      <c r="P1840" s="65"/>
    </row>
    <row r="1841" spans="3:16" x14ac:dyDescent="0.25">
      <c r="C1841" s="7"/>
      <c r="D1841" s="7"/>
      <c r="E1841" s="65"/>
      <c r="F1841" s="65"/>
      <c r="G1841" s="65"/>
      <c r="H1841" s="65"/>
      <c r="I1841" s="65"/>
      <c r="J1841" s="65"/>
      <c r="K1841" s="65"/>
      <c r="L1841" s="65"/>
      <c r="M1841" s="65"/>
      <c r="N1841" s="65"/>
      <c r="O1841" s="65"/>
      <c r="P1841" s="65"/>
    </row>
    <row r="1842" spans="3:16" x14ac:dyDescent="0.25">
      <c r="C1842" s="7"/>
      <c r="D1842" s="7"/>
      <c r="E1842" s="65"/>
      <c r="F1842" s="65"/>
      <c r="G1842" s="65"/>
      <c r="H1842" s="65"/>
      <c r="I1842" s="65"/>
      <c r="J1842" s="65"/>
      <c r="K1842" s="65"/>
      <c r="L1842" s="65"/>
      <c r="M1842" s="65"/>
      <c r="N1842" s="65"/>
      <c r="O1842" s="65"/>
      <c r="P1842" s="65"/>
    </row>
    <row r="1843" spans="3:16" x14ac:dyDescent="0.25">
      <c r="C1843" s="7"/>
      <c r="D1843" s="7"/>
      <c r="E1843" s="65"/>
      <c r="F1843" s="65"/>
      <c r="G1843" s="65"/>
      <c r="H1843" s="65"/>
      <c r="I1843" s="65"/>
      <c r="J1843" s="65"/>
      <c r="K1843" s="65"/>
      <c r="L1843" s="65"/>
      <c r="M1843" s="65"/>
      <c r="N1843" s="65"/>
      <c r="O1843" s="65"/>
      <c r="P1843" s="65"/>
    </row>
    <row r="1844" spans="3:16" x14ac:dyDescent="0.25">
      <c r="C1844" s="7"/>
      <c r="D1844" s="7"/>
      <c r="E1844" s="65"/>
      <c r="F1844" s="65"/>
      <c r="G1844" s="65"/>
      <c r="H1844" s="65"/>
      <c r="I1844" s="65"/>
      <c r="J1844" s="65"/>
      <c r="K1844" s="65"/>
      <c r="L1844" s="65"/>
      <c r="M1844" s="65"/>
      <c r="N1844" s="65"/>
      <c r="O1844" s="65"/>
      <c r="P1844" s="65"/>
    </row>
    <row r="1845" spans="3:16" x14ac:dyDescent="0.25">
      <c r="C1845" s="7"/>
      <c r="D1845" s="7"/>
      <c r="E1845" s="65"/>
      <c r="F1845" s="65"/>
      <c r="G1845" s="65"/>
      <c r="H1845" s="65"/>
      <c r="I1845" s="65"/>
      <c r="J1845" s="65"/>
      <c r="K1845" s="65"/>
      <c r="L1845" s="65"/>
      <c r="M1845" s="65"/>
      <c r="N1845" s="65"/>
      <c r="O1845" s="65"/>
      <c r="P1845" s="65"/>
    </row>
    <row r="1846" spans="3:16" x14ac:dyDescent="0.25">
      <c r="C1846" s="7"/>
      <c r="D1846" s="7"/>
      <c r="E1846" s="65"/>
      <c r="F1846" s="65"/>
      <c r="G1846" s="65"/>
      <c r="H1846" s="65"/>
      <c r="I1846" s="65"/>
      <c r="J1846" s="65"/>
      <c r="K1846" s="65"/>
      <c r="L1846" s="65"/>
      <c r="M1846" s="65"/>
      <c r="N1846" s="65"/>
      <c r="O1846" s="65"/>
      <c r="P1846" s="65"/>
    </row>
    <row r="1847" spans="3:16" x14ac:dyDescent="0.25">
      <c r="C1847" s="7"/>
      <c r="D1847" s="7"/>
      <c r="E1847" s="65"/>
      <c r="F1847" s="65"/>
      <c r="G1847" s="65"/>
      <c r="H1847" s="65"/>
      <c r="I1847" s="65"/>
      <c r="J1847" s="65"/>
      <c r="K1847" s="65"/>
      <c r="L1847" s="65"/>
      <c r="M1847" s="65"/>
      <c r="N1847" s="65"/>
      <c r="O1847" s="65"/>
      <c r="P1847" s="65"/>
    </row>
    <row r="1848" spans="3:16" x14ac:dyDescent="0.25">
      <c r="C1848" s="7"/>
      <c r="D1848" s="7"/>
      <c r="E1848" s="65"/>
      <c r="F1848" s="65"/>
      <c r="G1848" s="65"/>
      <c r="H1848" s="65"/>
      <c r="I1848" s="65"/>
      <c r="J1848" s="65"/>
      <c r="K1848" s="65"/>
      <c r="L1848" s="65"/>
      <c r="M1848" s="65"/>
      <c r="N1848" s="65"/>
      <c r="O1848" s="65"/>
      <c r="P1848" s="65"/>
    </row>
    <row r="1849" spans="3:16" x14ac:dyDescent="0.25">
      <c r="C1849" s="7"/>
      <c r="D1849" s="7"/>
      <c r="E1849" s="65"/>
      <c r="F1849" s="65"/>
      <c r="G1849" s="65"/>
      <c r="H1849" s="65"/>
      <c r="I1849" s="65"/>
      <c r="J1849" s="65"/>
      <c r="K1849" s="65"/>
      <c r="L1849" s="65"/>
      <c r="M1849" s="65"/>
      <c r="N1849" s="65"/>
      <c r="O1849" s="65"/>
      <c r="P1849" s="65"/>
    </row>
    <row r="1850" spans="3:16" x14ac:dyDescent="0.25">
      <c r="C1850" s="7"/>
      <c r="D1850" s="7"/>
      <c r="E1850" s="65"/>
      <c r="F1850" s="65"/>
      <c r="G1850" s="65"/>
      <c r="H1850" s="65"/>
      <c r="I1850" s="65"/>
      <c r="J1850" s="65"/>
      <c r="K1850" s="65"/>
      <c r="L1850" s="65"/>
      <c r="M1850" s="65"/>
      <c r="N1850" s="65"/>
      <c r="O1850" s="65"/>
      <c r="P1850" s="65"/>
    </row>
    <row r="1851" spans="3:16" x14ac:dyDescent="0.25">
      <c r="C1851" s="7"/>
      <c r="D1851" s="7"/>
      <c r="E1851" s="65"/>
      <c r="F1851" s="65"/>
      <c r="G1851" s="65"/>
      <c r="H1851" s="65"/>
      <c r="I1851" s="65"/>
      <c r="J1851" s="65"/>
      <c r="K1851" s="65"/>
      <c r="L1851" s="65"/>
      <c r="M1851" s="65"/>
      <c r="N1851" s="65"/>
      <c r="O1851" s="65"/>
      <c r="P1851" s="65"/>
    </row>
    <row r="1852" spans="3:16" x14ac:dyDescent="0.25">
      <c r="C1852" s="7"/>
      <c r="D1852" s="7"/>
      <c r="E1852" s="65"/>
      <c r="F1852" s="65"/>
      <c r="G1852" s="65"/>
      <c r="H1852" s="65"/>
      <c r="I1852" s="65"/>
      <c r="J1852" s="65"/>
      <c r="K1852" s="65"/>
      <c r="L1852" s="65"/>
      <c r="M1852" s="65"/>
      <c r="N1852" s="65"/>
      <c r="O1852" s="65"/>
      <c r="P1852" s="65"/>
    </row>
    <row r="1853" spans="3:16" x14ac:dyDescent="0.25">
      <c r="C1853" s="7"/>
      <c r="D1853" s="7"/>
      <c r="E1853" s="65"/>
      <c r="F1853" s="65"/>
      <c r="G1853" s="65"/>
      <c r="H1853" s="65"/>
      <c r="I1853" s="65"/>
      <c r="J1853" s="65"/>
      <c r="K1853" s="65"/>
      <c r="L1853" s="65"/>
      <c r="M1853" s="65"/>
      <c r="N1853" s="65"/>
      <c r="O1853" s="65"/>
      <c r="P1853" s="65"/>
    </row>
    <row r="1854" spans="3:16" x14ac:dyDescent="0.25">
      <c r="C1854" s="7"/>
      <c r="D1854" s="7"/>
      <c r="E1854" s="65"/>
      <c r="F1854" s="65"/>
      <c r="G1854" s="65"/>
      <c r="H1854" s="65"/>
      <c r="I1854" s="65"/>
      <c r="J1854" s="65"/>
      <c r="K1854" s="65"/>
      <c r="L1854" s="65"/>
      <c r="M1854" s="65"/>
      <c r="N1854" s="65"/>
      <c r="O1854" s="65"/>
      <c r="P1854" s="65"/>
    </row>
  </sheetData>
  <mergeCells count="18">
    <mergeCell ref="B47:O47"/>
    <mergeCell ref="B48:N48"/>
    <mergeCell ref="B49:R49"/>
    <mergeCell ref="Q9:R10"/>
    <mergeCell ref="M9:N10"/>
    <mergeCell ref="O9:P10"/>
    <mergeCell ref="E9:H10"/>
    <mergeCell ref="I9:L10"/>
    <mergeCell ref="A9:A11"/>
    <mergeCell ref="B9:B11"/>
    <mergeCell ref="C9:D10"/>
    <mergeCell ref="A6:P6"/>
    <mergeCell ref="B46:R46"/>
    <mergeCell ref="T9:V10"/>
    <mergeCell ref="L1:V1"/>
    <mergeCell ref="L2:V2"/>
    <mergeCell ref="H3:V3"/>
    <mergeCell ref="I4:V4"/>
  </mergeCells>
  <phoneticPr fontId="3" type="noConversion"/>
  <pageMargins left="0.31496062992125984" right="0.11811023622047245" top="0.74803149606299213" bottom="0.74803149606299213" header="0.31496062992125984" footer="0.31496062992125984"/>
  <pageSetup paperSize="9"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1"/>
  <sheetViews>
    <sheetView workbookViewId="0">
      <selection activeCell="I4" sqref="I4:V4"/>
    </sheetView>
  </sheetViews>
  <sheetFormatPr defaultRowHeight="15.75" x14ac:dyDescent="0.25"/>
  <cols>
    <col min="1" max="1" width="10.140625" style="1" customWidth="1"/>
    <col min="2" max="2" width="48.5703125" style="1" customWidth="1"/>
    <col min="3" max="3" width="9.7109375" style="1" customWidth="1"/>
    <col min="4" max="4" width="9.42578125" style="1" customWidth="1"/>
    <col min="5" max="6" width="9.42578125" style="55" customWidth="1"/>
    <col min="7" max="8" width="9.42578125" style="55" hidden="1" customWidth="1"/>
    <col min="9" max="10" width="9.42578125" style="55" customWidth="1"/>
    <col min="11" max="11" width="9.42578125" style="55" hidden="1" customWidth="1"/>
    <col min="12" max="12" width="10.140625" style="55" hidden="1" customWidth="1"/>
    <col min="13" max="13" width="9.42578125" style="55" customWidth="1"/>
    <col min="14" max="14" width="10.7109375" style="55" customWidth="1"/>
    <col min="15" max="15" width="9.5703125" style="55" customWidth="1"/>
    <col min="16" max="16" width="9.140625" style="55" customWidth="1"/>
    <col min="17" max="18" width="10.7109375" style="1" customWidth="1"/>
    <col min="19" max="19" width="8.7109375" style="1" customWidth="1"/>
    <col min="20" max="20" width="8.7109375" style="55" customWidth="1"/>
    <col min="21" max="21" width="9.5703125" style="55" customWidth="1"/>
    <col min="22" max="22" width="8.7109375" style="55" customWidth="1"/>
    <col min="23" max="16384" width="9.140625" style="1"/>
  </cols>
  <sheetData>
    <row r="1" spans="1:5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5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321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5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52" x14ac:dyDescent="0.25">
      <c r="A4" s="55"/>
      <c r="D4" s="55"/>
      <c r="H4" s="201"/>
      <c r="I4" s="290" t="s">
        <v>321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6" spans="1:5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52" s="4" customFormat="1" ht="18.75" x14ac:dyDescent="0.3">
      <c r="A7" s="5"/>
      <c r="B7" s="108" t="s">
        <v>28</v>
      </c>
      <c r="C7" s="5"/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T7" s="55"/>
      <c r="U7" s="55"/>
      <c r="V7" s="55"/>
    </row>
    <row r="8" spans="1:52" s="4" customFormat="1" ht="16.5" thickBot="1" x14ac:dyDescent="0.3">
      <c r="A8" s="5"/>
      <c r="B8" s="15"/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T8" s="55"/>
      <c r="U8" s="55"/>
      <c r="V8" s="55"/>
    </row>
    <row r="9" spans="1:52" s="2" customFormat="1" ht="32.25" customHeight="1" x14ac:dyDescent="0.25">
      <c r="A9" s="275" t="s">
        <v>76</v>
      </c>
      <c r="B9" s="275" t="s">
        <v>0</v>
      </c>
      <c r="C9" s="280" t="s">
        <v>3</v>
      </c>
      <c r="D9" s="281"/>
      <c r="E9" s="280" t="s">
        <v>1</v>
      </c>
      <c r="F9" s="305"/>
      <c r="G9" s="305"/>
      <c r="H9" s="281"/>
      <c r="I9" s="280" t="s">
        <v>5</v>
      </c>
      <c r="J9" s="305"/>
      <c r="K9" s="305"/>
      <c r="L9" s="296"/>
      <c r="M9" s="280" t="s">
        <v>51</v>
      </c>
      <c r="N9" s="296"/>
      <c r="O9" s="280" t="s">
        <v>2</v>
      </c>
      <c r="P9" s="296"/>
      <c r="Q9" s="299" t="s">
        <v>71</v>
      </c>
      <c r="R9" s="300"/>
      <c r="T9" s="273" t="s">
        <v>308</v>
      </c>
      <c r="U9" s="274"/>
      <c r="V9" s="274"/>
      <c r="AZ9" s="9"/>
    </row>
    <row r="10" spans="1:52" s="2" customFormat="1" ht="15" customHeight="1" thickBot="1" x14ac:dyDescent="0.3">
      <c r="A10" s="278"/>
      <c r="B10" s="278"/>
      <c r="C10" s="282"/>
      <c r="D10" s="283"/>
      <c r="E10" s="282"/>
      <c r="F10" s="306"/>
      <c r="G10" s="306"/>
      <c r="H10" s="283"/>
      <c r="I10" s="282"/>
      <c r="J10" s="306"/>
      <c r="K10" s="306"/>
      <c r="L10" s="283"/>
      <c r="M10" s="282"/>
      <c r="N10" s="283"/>
      <c r="O10" s="297"/>
      <c r="P10" s="298"/>
      <c r="Q10" s="301"/>
      <c r="R10" s="302"/>
      <c r="T10" s="274"/>
      <c r="U10" s="274"/>
      <c r="V10" s="274"/>
    </row>
    <row r="11" spans="1:52" s="2" customFormat="1" ht="33" customHeight="1" thickBot="1" x14ac:dyDescent="0.3">
      <c r="A11" s="279"/>
      <c r="B11" s="279"/>
      <c r="C11" s="33" t="s">
        <v>38</v>
      </c>
      <c r="D11" s="189" t="s">
        <v>39</v>
      </c>
      <c r="E11" s="33" t="s">
        <v>38</v>
      </c>
      <c r="F11" s="190" t="s">
        <v>39</v>
      </c>
      <c r="G11" s="33" t="s">
        <v>38</v>
      </c>
      <c r="H11" s="189" t="s">
        <v>39</v>
      </c>
      <c r="I11" s="33" t="s">
        <v>38</v>
      </c>
      <c r="J11" s="190" t="s">
        <v>39</v>
      </c>
      <c r="K11" s="34" t="s">
        <v>38</v>
      </c>
      <c r="L11" s="189" t="s">
        <v>39</v>
      </c>
      <c r="M11" s="33" t="s">
        <v>38</v>
      </c>
      <c r="N11" s="190" t="s">
        <v>39</v>
      </c>
      <c r="O11" s="33" t="s">
        <v>38</v>
      </c>
      <c r="P11" s="190" t="s">
        <v>39</v>
      </c>
      <c r="Q11" s="33" t="s">
        <v>38</v>
      </c>
      <c r="R11" s="190" t="s">
        <v>39</v>
      </c>
      <c r="T11" s="256" t="s">
        <v>38</v>
      </c>
      <c r="U11" s="256"/>
      <c r="V11" s="256" t="s">
        <v>39</v>
      </c>
    </row>
    <row r="12" spans="1:52" s="2" customFormat="1" ht="15" x14ac:dyDescent="0.25">
      <c r="A12" s="131"/>
      <c r="B12" s="20" t="s">
        <v>6</v>
      </c>
      <c r="C12" s="82"/>
      <c r="D12" s="12"/>
      <c r="E12" s="57"/>
      <c r="F12" s="58"/>
      <c r="G12" s="57"/>
      <c r="H12" s="59"/>
      <c r="I12" s="57"/>
      <c r="J12" s="58"/>
      <c r="K12" s="60"/>
      <c r="L12" s="59"/>
      <c r="M12" s="57"/>
      <c r="N12" s="58"/>
      <c r="O12" s="57"/>
      <c r="P12" s="58"/>
      <c r="Q12" s="137"/>
      <c r="R12" s="112"/>
      <c r="T12" s="64"/>
      <c r="U12" s="64"/>
      <c r="V12" s="64"/>
    </row>
    <row r="13" spans="1:52" s="2" customFormat="1" ht="15" x14ac:dyDescent="0.25">
      <c r="A13" s="178" t="s">
        <v>311</v>
      </c>
      <c r="B13" s="184" t="s">
        <v>312</v>
      </c>
      <c r="C13" s="35">
        <v>150</v>
      </c>
      <c r="D13" s="28">
        <v>200</v>
      </c>
      <c r="E13" s="45">
        <f>16.19/100*150</f>
        <v>24.285000000000004</v>
      </c>
      <c r="F13" s="43">
        <f>16.19/100*200</f>
        <v>32.380000000000003</v>
      </c>
      <c r="G13" s="45">
        <v>17.059999999999999</v>
      </c>
      <c r="H13" s="50">
        <v>17.059999999999999</v>
      </c>
      <c r="I13" s="45">
        <f>9.58/100*150</f>
        <v>14.37</v>
      </c>
      <c r="J13" s="43">
        <f>9.58/100*200</f>
        <v>19.16</v>
      </c>
      <c r="K13" s="54">
        <v>0.06</v>
      </c>
      <c r="L13" s="43">
        <v>0.06</v>
      </c>
      <c r="M13" s="45">
        <f>17.09/100*150</f>
        <v>25.634999999999998</v>
      </c>
      <c r="N13" s="43">
        <f>17.09/100*200</f>
        <v>34.18</v>
      </c>
      <c r="O13" s="45">
        <v>316.5</v>
      </c>
      <c r="P13" s="43">
        <v>422</v>
      </c>
      <c r="Q13" s="45">
        <f>0.22/100*150</f>
        <v>0.33</v>
      </c>
      <c r="R13" s="43">
        <f>0.22/100*200</f>
        <v>0.44</v>
      </c>
      <c r="T13" s="64"/>
      <c r="U13" s="64"/>
      <c r="V13" s="64"/>
    </row>
    <row r="14" spans="1:52" s="2" customFormat="1" ht="15" x14ac:dyDescent="0.25">
      <c r="A14" s="178" t="s">
        <v>140</v>
      </c>
      <c r="B14" s="14" t="s">
        <v>16</v>
      </c>
      <c r="C14" s="35">
        <v>15</v>
      </c>
      <c r="D14" s="28">
        <v>20</v>
      </c>
      <c r="E14" s="54">
        <f>2.63/10*15</f>
        <v>3.9450000000000003</v>
      </c>
      <c r="F14" s="43">
        <f>2.63/10*20</f>
        <v>5.26</v>
      </c>
      <c r="G14" s="45">
        <v>3.48</v>
      </c>
      <c r="H14" s="50">
        <v>4.6399999999999997</v>
      </c>
      <c r="I14" s="45">
        <f>2.66/10*15</f>
        <v>3.99</v>
      </c>
      <c r="J14" s="43">
        <f>2.66/10*20</f>
        <v>5.32</v>
      </c>
      <c r="K14" s="54">
        <v>0</v>
      </c>
      <c r="L14" s="43">
        <v>0</v>
      </c>
      <c r="M14" s="45">
        <v>0</v>
      </c>
      <c r="N14" s="43">
        <v>0</v>
      </c>
      <c r="O14" s="45">
        <f>35/10*15</f>
        <v>52.5</v>
      </c>
      <c r="P14" s="43">
        <f>35/10*20</f>
        <v>70</v>
      </c>
      <c r="Q14" s="45">
        <f>0.07/10*15</f>
        <v>0.10500000000000001</v>
      </c>
      <c r="R14" s="43">
        <f>0.07/10*20</f>
        <v>0.14000000000000001</v>
      </c>
      <c r="T14" s="64"/>
      <c r="U14" s="64"/>
      <c r="V14" s="64"/>
    </row>
    <row r="15" spans="1:52" s="2" customFormat="1" ht="15" x14ac:dyDescent="0.25">
      <c r="A15" s="161" t="s">
        <v>273</v>
      </c>
      <c r="B15" s="158" t="s">
        <v>274</v>
      </c>
      <c r="C15" s="37" t="s">
        <v>275</v>
      </c>
      <c r="D15" s="49" t="s">
        <v>275</v>
      </c>
      <c r="E15" s="45">
        <v>3.88</v>
      </c>
      <c r="F15" s="43">
        <v>3.88</v>
      </c>
      <c r="G15" s="54">
        <v>0</v>
      </c>
      <c r="H15" s="50">
        <v>0</v>
      </c>
      <c r="I15" s="45">
        <v>7.7</v>
      </c>
      <c r="J15" s="43">
        <v>7.7</v>
      </c>
      <c r="K15" s="54">
        <v>0</v>
      </c>
      <c r="L15" s="50">
        <v>0</v>
      </c>
      <c r="M15" s="45">
        <v>23.48</v>
      </c>
      <c r="N15" s="50">
        <v>23.48</v>
      </c>
      <c r="O15" s="45">
        <v>179</v>
      </c>
      <c r="P15" s="43">
        <v>179</v>
      </c>
      <c r="Q15" s="45">
        <v>0</v>
      </c>
      <c r="R15" s="43">
        <v>0</v>
      </c>
      <c r="T15" s="64"/>
      <c r="U15" s="64"/>
      <c r="V15" s="64"/>
    </row>
    <row r="16" spans="1:52" s="2" customFormat="1" ht="15" x14ac:dyDescent="0.25">
      <c r="A16" s="178" t="s">
        <v>124</v>
      </c>
      <c r="B16" s="13" t="s">
        <v>125</v>
      </c>
      <c r="C16" s="35">
        <v>200</v>
      </c>
      <c r="D16" s="52">
        <v>200</v>
      </c>
      <c r="E16" s="45">
        <v>0.04</v>
      </c>
      <c r="F16" s="43">
        <v>0.04</v>
      </c>
      <c r="G16" s="54">
        <v>0</v>
      </c>
      <c r="H16" s="43">
        <v>0</v>
      </c>
      <c r="I16" s="54">
        <v>0.01</v>
      </c>
      <c r="J16" s="50">
        <v>0.01</v>
      </c>
      <c r="K16" s="45">
        <v>0</v>
      </c>
      <c r="L16" s="50">
        <v>0</v>
      </c>
      <c r="M16" s="45">
        <v>9.09</v>
      </c>
      <c r="N16" s="43">
        <v>9.09</v>
      </c>
      <c r="O16" s="45">
        <v>37</v>
      </c>
      <c r="P16" s="43">
        <v>37</v>
      </c>
      <c r="Q16" s="45">
        <v>0</v>
      </c>
      <c r="R16" s="43">
        <v>0</v>
      </c>
      <c r="T16" s="64"/>
      <c r="U16" s="64"/>
      <c r="V16" s="64"/>
    </row>
    <row r="17" spans="1:22" s="24" customFormat="1" ht="15" x14ac:dyDescent="0.25">
      <c r="A17" s="204"/>
      <c r="B17" s="23" t="s">
        <v>7</v>
      </c>
      <c r="C17" s="36">
        <f>C13+C14+60+C16</f>
        <v>425</v>
      </c>
      <c r="D17" s="26">
        <f>D13+D14+60+D16</f>
        <v>480</v>
      </c>
      <c r="E17" s="46">
        <f t="shared" ref="E17:R17" si="0">SUM(E13:E16)</f>
        <v>32.150000000000006</v>
      </c>
      <c r="F17" s="51">
        <f t="shared" si="0"/>
        <v>41.56</v>
      </c>
      <c r="G17" s="46">
        <f t="shared" si="0"/>
        <v>20.54</v>
      </c>
      <c r="H17" s="46">
        <f t="shared" si="0"/>
        <v>21.7</v>
      </c>
      <c r="I17" s="46">
        <f t="shared" si="0"/>
        <v>26.07</v>
      </c>
      <c r="J17" s="51">
        <f t="shared" si="0"/>
        <v>32.19</v>
      </c>
      <c r="K17" s="46">
        <f t="shared" si="0"/>
        <v>0.06</v>
      </c>
      <c r="L17" s="46">
        <f t="shared" si="0"/>
        <v>0.06</v>
      </c>
      <c r="M17" s="46">
        <f t="shared" si="0"/>
        <v>58.204999999999998</v>
      </c>
      <c r="N17" s="51">
        <f t="shared" si="0"/>
        <v>66.75</v>
      </c>
      <c r="O17" s="46">
        <f t="shared" si="0"/>
        <v>585</v>
      </c>
      <c r="P17" s="51">
        <f t="shared" si="0"/>
        <v>708</v>
      </c>
      <c r="Q17" s="46">
        <f t="shared" si="0"/>
        <v>0.43500000000000005</v>
      </c>
      <c r="R17" s="44">
        <f t="shared" si="0"/>
        <v>0.58000000000000007</v>
      </c>
      <c r="T17" s="258">
        <f>O17/O43*100</f>
        <v>22.059104258962574</v>
      </c>
      <c r="U17" s="258"/>
      <c r="V17" s="258">
        <f>P17/P43*100</f>
        <v>22.093528229319173</v>
      </c>
    </row>
    <row r="18" spans="1:22" s="2" customFormat="1" ht="15" x14ac:dyDescent="0.25">
      <c r="A18" s="205"/>
      <c r="B18" s="17" t="s">
        <v>8</v>
      </c>
      <c r="C18" s="32"/>
      <c r="D18" s="10"/>
      <c r="E18" s="45"/>
      <c r="F18" s="43"/>
      <c r="G18" s="45"/>
      <c r="H18" s="50"/>
      <c r="I18" s="45"/>
      <c r="J18" s="43"/>
      <c r="K18" s="54"/>
      <c r="L18" s="50"/>
      <c r="M18" s="45"/>
      <c r="N18" s="43"/>
      <c r="O18" s="45"/>
      <c r="P18" s="43"/>
      <c r="Q18" s="45"/>
      <c r="R18" s="43"/>
      <c r="T18" s="64"/>
      <c r="U18" s="64"/>
      <c r="V18" s="64"/>
    </row>
    <row r="19" spans="1:22" s="2" customFormat="1" ht="15" x14ac:dyDescent="0.25">
      <c r="A19" s="178" t="s">
        <v>253</v>
      </c>
      <c r="B19" s="14" t="s">
        <v>254</v>
      </c>
      <c r="C19" s="35">
        <v>70</v>
      </c>
      <c r="D19" s="19">
        <v>80</v>
      </c>
      <c r="E19" s="45">
        <f>4.32/100*70</f>
        <v>3.024</v>
      </c>
      <c r="F19" s="43">
        <f>4.32/100*80</f>
        <v>3.4560000000000004</v>
      </c>
      <c r="G19" s="45">
        <v>0</v>
      </c>
      <c r="H19" s="50">
        <v>0</v>
      </c>
      <c r="I19" s="45">
        <f>7.39/100*70</f>
        <v>5.1729999999999992</v>
      </c>
      <c r="J19" s="43">
        <f>7.39/100*80</f>
        <v>5.911999999999999</v>
      </c>
      <c r="K19" s="54">
        <f>4.74*70/100</f>
        <v>3.3180000000000001</v>
      </c>
      <c r="L19" s="50">
        <f>4.74*80/100</f>
        <v>3.7920000000000003</v>
      </c>
      <c r="M19" s="45">
        <f>11.03/100*70</f>
        <v>7.7210000000000001</v>
      </c>
      <c r="N19" s="43">
        <f>11.03/100*80</f>
        <v>8.8239999999999998</v>
      </c>
      <c r="O19" s="45">
        <f>128/100*70</f>
        <v>89.600000000000009</v>
      </c>
      <c r="P19" s="43">
        <f>128/100*80</f>
        <v>102.4</v>
      </c>
      <c r="Q19" s="45">
        <f>3.01/100*70</f>
        <v>2.1069999999999998</v>
      </c>
      <c r="R19" s="43">
        <f>3.01/100*80</f>
        <v>2.4079999999999999</v>
      </c>
      <c r="T19" s="64"/>
      <c r="U19" s="64"/>
      <c r="V19" s="64"/>
    </row>
    <row r="20" spans="1:22" s="2" customFormat="1" ht="15" x14ac:dyDescent="0.25">
      <c r="A20" s="178" t="s">
        <v>255</v>
      </c>
      <c r="B20" s="14" t="s">
        <v>256</v>
      </c>
      <c r="C20" s="35">
        <v>250</v>
      </c>
      <c r="D20" s="19">
        <v>350</v>
      </c>
      <c r="E20" s="45">
        <f>1.96+0.97</f>
        <v>2.9299999999999997</v>
      </c>
      <c r="F20" s="43">
        <f>1.96/250*350+1.36</f>
        <v>4.1040000000000001</v>
      </c>
      <c r="G20" s="45">
        <f>0.23*250/300</f>
        <v>0.19166666666666668</v>
      </c>
      <c r="H20" s="50">
        <f>0.23*350/300</f>
        <v>0.26833333333333331</v>
      </c>
      <c r="I20" s="45">
        <f>3.67+0.71</f>
        <v>4.38</v>
      </c>
      <c r="J20" s="43">
        <f>3.67/250*350+0.99</f>
        <v>6.1280000000000001</v>
      </c>
      <c r="K20" s="54">
        <f>6.06*250/300</f>
        <v>5.05</v>
      </c>
      <c r="L20" s="50">
        <f>6.06*350/300</f>
        <v>7.07</v>
      </c>
      <c r="M20" s="45">
        <f>7.65+0.5</f>
        <v>8.15</v>
      </c>
      <c r="N20" s="43">
        <f>7.65/250*350+0.7</f>
        <v>11.41</v>
      </c>
      <c r="O20" s="45">
        <f>71+12</f>
        <v>83</v>
      </c>
      <c r="P20" s="43">
        <f>71/250*350+16.8</f>
        <v>116.19999999999999</v>
      </c>
      <c r="Q20" s="45">
        <f>13.57+0.2</f>
        <v>13.77</v>
      </c>
      <c r="R20" s="43">
        <f>13.57/250*350+0.28</f>
        <v>19.278000000000002</v>
      </c>
      <c r="T20" s="257"/>
      <c r="U20" s="257"/>
      <c r="V20" s="257"/>
    </row>
    <row r="21" spans="1:22" s="2" customFormat="1" ht="15" x14ac:dyDescent="0.25">
      <c r="A21" s="178" t="s">
        <v>257</v>
      </c>
      <c r="B21" s="215" t="s">
        <v>258</v>
      </c>
      <c r="C21" s="35">
        <v>110</v>
      </c>
      <c r="D21" s="19">
        <v>130</v>
      </c>
      <c r="E21" s="45">
        <f>13.72/100*110</f>
        <v>15.092000000000002</v>
      </c>
      <c r="F21" s="43">
        <f>13.72/100*130</f>
        <v>17.836000000000002</v>
      </c>
      <c r="G21" s="45"/>
      <c r="H21" s="50"/>
      <c r="I21" s="45">
        <f>2/100*110</f>
        <v>2.2000000000000002</v>
      </c>
      <c r="J21" s="43">
        <f>2/100*130</f>
        <v>2.6</v>
      </c>
      <c r="K21" s="54"/>
      <c r="L21" s="50"/>
      <c r="M21" s="45">
        <f>7.99/100*110</f>
        <v>8.7889999999999997</v>
      </c>
      <c r="N21" s="43">
        <f>7.99/100*130</f>
        <v>10.387</v>
      </c>
      <c r="O21" s="45">
        <f>105/100*110</f>
        <v>115.5</v>
      </c>
      <c r="P21" s="43">
        <f>105/100*130</f>
        <v>136.5</v>
      </c>
      <c r="Q21" s="45">
        <f>0.64/100*110</f>
        <v>0.70400000000000007</v>
      </c>
      <c r="R21" s="43">
        <f>0.64/100*130</f>
        <v>0.83200000000000007</v>
      </c>
      <c r="T21" s="64"/>
      <c r="U21" s="64"/>
      <c r="V21" s="64"/>
    </row>
    <row r="22" spans="1:22" s="2" customFormat="1" ht="15" x14ac:dyDescent="0.25">
      <c r="A22" s="178" t="s">
        <v>160</v>
      </c>
      <c r="B22" s="14" t="s">
        <v>161</v>
      </c>
      <c r="C22" s="35">
        <v>150</v>
      </c>
      <c r="D22" s="19">
        <v>200</v>
      </c>
      <c r="E22" s="45">
        <v>8.61</v>
      </c>
      <c r="F22" s="43">
        <f>8.61/150*200</f>
        <v>11.48</v>
      </c>
      <c r="G22" s="45">
        <f>150*0.07/200</f>
        <v>5.2500000000000012E-2</v>
      </c>
      <c r="H22" s="50">
        <f>200*0.07/200</f>
        <v>7.0000000000000007E-2</v>
      </c>
      <c r="I22" s="45">
        <v>6.83</v>
      </c>
      <c r="J22" s="43">
        <f>6.83/150*200</f>
        <v>9.1066666666666674</v>
      </c>
      <c r="K22" s="54">
        <v>0</v>
      </c>
      <c r="L22" s="50">
        <v>0</v>
      </c>
      <c r="M22" s="45">
        <v>37.81</v>
      </c>
      <c r="N22" s="43">
        <f>37.81/150*200</f>
        <v>50.413333333333334</v>
      </c>
      <c r="O22" s="45">
        <v>247</v>
      </c>
      <c r="P22" s="43">
        <f>247/150*200</f>
        <v>329.33333333333337</v>
      </c>
      <c r="Q22" s="45">
        <f>0.9</f>
        <v>0.9</v>
      </c>
      <c r="R22" s="43">
        <f>0.9/150*200</f>
        <v>1.2</v>
      </c>
      <c r="T22" s="64"/>
      <c r="U22" s="64"/>
      <c r="V22" s="64"/>
    </row>
    <row r="23" spans="1:22" s="2" customFormat="1" ht="15" x14ac:dyDescent="0.25">
      <c r="A23" s="178" t="s">
        <v>148</v>
      </c>
      <c r="B23" s="14" t="s">
        <v>149</v>
      </c>
      <c r="C23" s="35">
        <v>200</v>
      </c>
      <c r="D23" s="28">
        <v>200</v>
      </c>
      <c r="E23" s="45">
        <v>0.11</v>
      </c>
      <c r="F23" s="43">
        <v>0.11</v>
      </c>
      <c r="G23" s="45">
        <v>0</v>
      </c>
      <c r="H23" s="50">
        <v>0</v>
      </c>
      <c r="I23" s="45">
        <v>0.02</v>
      </c>
      <c r="J23" s="43">
        <v>0.02</v>
      </c>
      <c r="K23" s="54">
        <v>0</v>
      </c>
      <c r="L23" s="43">
        <v>0</v>
      </c>
      <c r="M23" s="45">
        <v>18.66</v>
      </c>
      <c r="N23" s="43">
        <v>18.66</v>
      </c>
      <c r="O23" s="45">
        <v>75</v>
      </c>
      <c r="P23" s="43">
        <v>75</v>
      </c>
      <c r="Q23" s="45">
        <v>0.4</v>
      </c>
      <c r="R23" s="43">
        <v>0.4</v>
      </c>
      <c r="T23" s="64"/>
      <c r="U23" s="64"/>
      <c r="V23" s="64"/>
    </row>
    <row r="24" spans="1:22" s="24" customFormat="1" ht="15" x14ac:dyDescent="0.25">
      <c r="A24" s="93"/>
      <c r="B24" s="14" t="s">
        <v>9</v>
      </c>
      <c r="C24" s="35">
        <v>50</v>
      </c>
      <c r="D24" s="28">
        <v>80</v>
      </c>
      <c r="E24" s="45">
        <f>6.6/100*50</f>
        <v>3.3000000000000003</v>
      </c>
      <c r="F24" s="43">
        <f>6.6/100*80</f>
        <v>5.28</v>
      </c>
      <c r="G24" s="54">
        <v>0</v>
      </c>
      <c r="H24" s="50">
        <f>D24*0</f>
        <v>0</v>
      </c>
      <c r="I24" s="45">
        <f>1.2/100*50</f>
        <v>0.6</v>
      </c>
      <c r="J24" s="43">
        <f>1.2/100*80</f>
        <v>0.96</v>
      </c>
      <c r="K24" s="54">
        <v>0</v>
      </c>
      <c r="L24" s="50">
        <v>0</v>
      </c>
      <c r="M24" s="45">
        <f>33.4/100*50</f>
        <v>16.7</v>
      </c>
      <c r="N24" s="43">
        <f>33.4/100*80</f>
        <v>26.72</v>
      </c>
      <c r="O24" s="54">
        <f>174/100*50</f>
        <v>87</v>
      </c>
      <c r="P24" s="50">
        <f>174/100*80</f>
        <v>139.19999999999999</v>
      </c>
      <c r="Q24" s="45">
        <v>0</v>
      </c>
      <c r="R24" s="43">
        <v>0</v>
      </c>
      <c r="S24" s="50"/>
      <c r="T24" s="257"/>
      <c r="U24" s="257"/>
      <c r="V24" s="257"/>
    </row>
    <row r="25" spans="1:22" s="2" customFormat="1" ht="15" x14ac:dyDescent="0.25">
      <c r="A25" s="93"/>
      <c r="B25" s="14" t="s">
        <v>35</v>
      </c>
      <c r="C25" s="35">
        <v>50</v>
      </c>
      <c r="D25" s="28">
        <v>100</v>
      </c>
      <c r="E25" s="45">
        <f>7.7/100*50</f>
        <v>3.85</v>
      </c>
      <c r="F25" s="43">
        <v>7.7</v>
      </c>
      <c r="G25" s="54">
        <v>0</v>
      </c>
      <c r="H25" s="50">
        <v>0</v>
      </c>
      <c r="I25" s="45">
        <f>3/100*50</f>
        <v>1.5</v>
      </c>
      <c r="J25" s="43">
        <v>3</v>
      </c>
      <c r="K25" s="54">
        <v>0</v>
      </c>
      <c r="L25" s="50">
        <v>0</v>
      </c>
      <c r="M25" s="45">
        <f>50.1/100*50</f>
        <v>25.05</v>
      </c>
      <c r="N25" s="43">
        <v>50.1</v>
      </c>
      <c r="O25" s="54">
        <f>259/100*50</f>
        <v>129.5</v>
      </c>
      <c r="P25" s="50">
        <v>259</v>
      </c>
      <c r="Q25" s="45">
        <v>0</v>
      </c>
      <c r="R25" s="43">
        <v>0</v>
      </c>
      <c r="S25" s="50"/>
      <c r="T25" s="64"/>
      <c r="U25" s="64"/>
      <c r="V25" s="64"/>
    </row>
    <row r="26" spans="1:22" s="2" customFormat="1" ht="15" x14ac:dyDescent="0.25">
      <c r="A26" s="178"/>
      <c r="B26" s="14" t="s">
        <v>62</v>
      </c>
      <c r="C26" s="35">
        <v>200</v>
      </c>
      <c r="D26" s="28">
        <v>200</v>
      </c>
      <c r="E26" s="54">
        <f>1.14*2</f>
        <v>2.2799999999999998</v>
      </c>
      <c r="F26" s="50">
        <v>2.2799999999999998</v>
      </c>
      <c r="G26" s="45">
        <v>0</v>
      </c>
      <c r="H26" s="50">
        <v>0</v>
      </c>
      <c r="I26" s="45">
        <f>0.52*2</f>
        <v>1.04</v>
      </c>
      <c r="J26" s="43">
        <v>1.04</v>
      </c>
      <c r="K26" s="54">
        <v>0.6</v>
      </c>
      <c r="L26" s="50">
        <f>0.3/100*250</f>
        <v>0.75</v>
      </c>
      <c r="M26" s="54">
        <f>14.66*2</f>
        <v>29.32</v>
      </c>
      <c r="N26" s="50">
        <v>29.32</v>
      </c>
      <c r="O26" s="45">
        <f>66*2</f>
        <v>132</v>
      </c>
      <c r="P26" s="50">
        <v>132</v>
      </c>
      <c r="Q26" s="45">
        <f>92.7*2</f>
        <v>185.4</v>
      </c>
      <c r="R26" s="43">
        <v>185.4</v>
      </c>
      <c r="T26" s="64"/>
      <c r="U26" s="64"/>
      <c r="V26" s="64"/>
    </row>
    <row r="27" spans="1:22" s="24" customFormat="1" ht="15" x14ac:dyDescent="0.25">
      <c r="A27" s="204"/>
      <c r="B27" s="23" t="s">
        <v>7</v>
      </c>
      <c r="C27" s="36">
        <f>C19+C20+C21+C22+C23+C24+C25+C26</f>
        <v>1080</v>
      </c>
      <c r="D27" s="26">
        <f>D19+D20+D21+D22+D23+D24+D25+D26</f>
        <v>1340</v>
      </c>
      <c r="E27" s="46">
        <f>SUM(E19:E26)</f>
        <v>39.196000000000005</v>
      </c>
      <c r="F27" s="51">
        <f t="shared" ref="F27:R27" si="1">SUM(F19:F26)</f>
        <v>52.246000000000009</v>
      </c>
      <c r="G27" s="46">
        <f t="shared" si="1"/>
        <v>0.2441666666666667</v>
      </c>
      <c r="H27" s="46">
        <f t="shared" si="1"/>
        <v>0.33833333333333332</v>
      </c>
      <c r="I27" s="46">
        <f t="shared" si="1"/>
        <v>21.742999999999999</v>
      </c>
      <c r="J27" s="51">
        <f t="shared" si="1"/>
        <v>28.766666666666666</v>
      </c>
      <c r="K27" s="46">
        <f t="shared" si="1"/>
        <v>8.968</v>
      </c>
      <c r="L27" s="46">
        <f t="shared" si="1"/>
        <v>11.612</v>
      </c>
      <c r="M27" s="46">
        <f t="shared" si="1"/>
        <v>152.19999999999999</v>
      </c>
      <c r="N27" s="51">
        <f t="shared" si="1"/>
        <v>205.83433333333332</v>
      </c>
      <c r="O27" s="46">
        <f t="shared" si="1"/>
        <v>958.6</v>
      </c>
      <c r="P27" s="51">
        <f t="shared" si="1"/>
        <v>1289.6333333333334</v>
      </c>
      <c r="Q27" s="46">
        <f t="shared" si="1"/>
        <v>203.28100000000001</v>
      </c>
      <c r="R27" s="44">
        <f t="shared" si="1"/>
        <v>209.518</v>
      </c>
      <c r="T27" s="258">
        <f>O27/O43*100</f>
        <v>36.146764688276107</v>
      </c>
      <c r="U27" s="258"/>
      <c r="V27" s="258">
        <f>P27/P43*100</f>
        <v>40.243715332586142</v>
      </c>
    </row>
    <row r="28" spans="1:22" s="2" customFormat="1" ht="15" x14ac:dyDescent="0.25">
      <c r="A28" s="205"/>
      <c r="B28" s="17" t="s">
        <v>10</v>
      </c>
      <c r="C28" s="32"/>
      <c r="D28" s="10"/>
      <c r="E28" s="45"/>
      <c r="F28" s="43"/>
      <c r="G28" s="45"/>
      <c r="H28" s="50"/>
      <c r="I28" s="45"/>
      <c r="J28" s="43"/>
      <c r="K28" s="54"/>
      <c r="L28" s="50"/>
      <c r="M28" s="45"/>
      <c r="N28" s="43"/>
      <c r="O28" s="45"/>
      <c r="P28" s="43"/>
      <c r="Q28" s="46"/>
      <c r="R28" s="44"/>
      <c r="T28" s="257"/>
      <c r="U28" s="257"/>
      <c r="V28" s="257"/>
    </row>
    <row r="29" spans="1:22" s="2" customFormat="1" ht="15" x14ac:dyDescent="0.25">
      <c r="A29" s="205"/>
      <c r="B29" s="14" t="s">
        <v>78</v>
      </c>
      <c r="C29" s="35">
        <v>200</v>
      </c>
      <c r="D29" s="28">
        <v>200</v>
      </c>
      <c r="E29" s="45">
        <f>0.5*2</f>
        <v>1</v>
      </c>
      <c r="F29" s="43">
        <v>1</v>
      </c>
      <c r="G29" s="45">
        <v>0</v>
      </c>
      <c r="H29" s="50">
        <v>0</v>
      </c>
      <c r="I29" s="45">
        <v>0</v>
      </c>
      <c r="J29" s="43">
        <v>0</v>
      </c>
      <c r="K29" s="54">
        <v>0</v>
      </c>
      <c r="L29" s="43">
        <v>0</v>
      </c>
      <c r="M29" s="45">
        <f>12.7*2</f>
        <v>25.4</v>
      </c>
      <c r="N29" s="43">
        <v>25.4</v>
      </c>
      <c r="O29" s="45">
        <f>55*2</f>
        <v>110</v>
      </c>
      <c r="P29" s="56">
        <v>110</v>
      </c>
      <c r="Q29" s="45">
        <f>4*2</f>
        <v>8</v>
      </c>
      <c r="R29" s="43">
        <v>8</v>
      </c>
      <c r="T29" s="64"/>
      <c r="U29" s="64"/>
      <c r="V29" s="64"/>
    </row>
    <row r="30" spans="1:22" s="2" customFormat="1" ht="15" x14ac:dyDescent="0.25">
      <c r="A30" s="178" t="str">
        <f>""</f>
        <v/>
      </c>
      <c r="B30" s="14" t="s">
        <v>63</v>
      </c>
      <c r="C30" s="35">
        <v>90</v>
      </c>
      <c r="D30" s="28">
        <v>90</v>
      </c>
      <c r="E30" s="45">
        <f>C30*6.7/80</f>
        <v>7.5374999999999996</v>
      </c>
      <c r="F30" s="43">
        <v>7.54</v>
      </c>
      <c r="G30" s="45">
        <f>C30*0.14/80</f>
        <v>0.15750000000000003</v>
      </c>
      <c r="H30" s="50">
        <v>0.16</v>
      </c>
      <c r="I30" s="45">
        <f>C30*2.2/80</f>
        <v>2.4750000000000005</v>
      </c>
      <c r="J30" s="43">
        <v>2.48</v>
      </c>
      <c r="K30" s="54">
        <f>C30*1.14/80</f>
        <v>1.2825</v>
      </c>
      <c r="L30" s="43">
        <v>1.28</v>
      </c>
      <c r="M30" s="45">
        <f>C30*42.04/80</f>
        <v>47.295000000000002</v>
      </c>
      <c r="N30" s="43">
        <v>47.3</v>
      </c>
      <c r="O30" s="45">
        <f>C30*217.65/80</f>
        <v>244.85624999999999</v>
      </c>
      <c r="P30" s="43">
        <v>244.86</v>
      </c>
      <c r="Q30" s="45">
        <v>0</v>
      </c>
      <c r="R30" s="43">
        <v>0</v>
      </c>
      <c r="T30" s="257"/>
      <c r="U30" s="257"/>
      <c r="V30" s="257"/>
    </row>
    <row r="31" spans="1:22" s="24" customFormat="1" ht="15" x14ac:dyDescent="0.25">
      <c r="A31" s="204"/>
      <c r="B31" s="23" t="s">
        <v>7</v>
      </c>
      <c r="C31" s="36">
        <v>290</v>
      </c>
      <c r="D31" s="26">
        <v>290</v>
      </c>
      <c r="E31" s="46">
        <f>E29+E30</f>
        <v>8.5374999999999996</v>
      </c>
      <c r="F31" s="51">
        <f t="shared" ref="F31:J31" si="2">F29+F30</f>
        <v>8.5399999999999991</v>
      </c>
      <c r="G31" s="46">
        <f t="shared" si="2"/>
        <v>0.15750000000000003</v>
      </c>
      <c r="H31" s="46">
        <f t="shared" si="2"/>
        <v>0.16</v>
      </c>
      <c r="I31" s="46">
        <f t="shared" si="2"/>
        <v>2.4750000000000005</v>
      </c>
      <c r="J31" s="51">
        <f t="shared" si="2"/>
        <v>2.48</v>
      </c>
      <c r="K31" s="46">
        <f t="shared" ref="K31" si="3">K29+K30</f>
        <v>1.2825</v>
      </c>
      <c r="L31" s="46">
        <f t="shared" ref="L31" si="4">L29+L30</f>
        <v>1.28</v>
      </c>
      <c r="M31" s="46">
        <f t="shared" ref="M31" si="5">M29+M30</f>
        <v>72.694999999999993</v>
      </c>
      <c r="N31" s="51">
        <f t="shared" ref="N31:O31" si="6">N29+N30</f>
        <v>72.699999999999989</v>
      </c>
      <c r="O31" s="46">
        <f t="shared" si="6"/>
        <v>354.85624999999999</v>
      </c>
      <c r="P31" s="51">
        <f t="shared" ref="P31" si="7">P29+P30</f>
        <v>354.86</v>
      </c>
      <c r="Q31" s="46">
        <f t="shared" ref="Q31" si="8">Q29+Q30</f>
        <v>8</v>
      </c>
      <c r="R31" s="44">
        <f t="shared" ref="R31" si="9">R29+R30</f>
        <v>8</v>
      </c>
      <c r="T31" s="258">
        <f>O31/O43*100</f>
        <v>13.380873531101686</v>
      </c>
      <c r="U31" s="258"/>
      <c r="V31" s="258">
        <f>P31/P43*100</f>
        <v>11.073600886237573</v>
      </c>
    </row>
    <row r="32" spans="1:22" s="2" customFormat="1" ht="15" x14ac:dyDescent="0.25">
      <c r="A32" s="205"/>
      <c r="B32" s="17" t="s">
        <v>12</v>
      </c>
      <c r="C32" s="32"/>
      <c r="D32" s="10"/>
      <c r="E32" s="45"/>
      <c r="F32" s="43"/>
      <c r="G32" s="45"/>
      <c r="H32" s="50"/>
      <c r="I32" s="45"/>
      <c r="J32" s="43"/>
      <c r="K32" s="54"/>
      <c r="L32" s="50"/>
      <c r="M32" s="45"/>
      <c r="N32" s="43"/>
      <c r="O32" s="45"/>
      <c r="P32" s="43"/>
      <c r="Q32" s="46"/>
      <c r="R32" s="44"/>
      <c r="T32" s="64"/>
      <c r="U32" s="64"/>
      <c r="V32" s="64"/>
    </row>
    <row r="33" spans="1:66" s="2" customFormat="1" ht="15" x14ac:dyDescent="0.25">
      <c r="A33" s="178" t="s">
        <v>309</v>
      </c>
      <c r="B33" s="14" t="s">
        <v>310</v>
      </c>
      <c r="C33" s="35">
        <v>50</v>
      </c>
      <c r="D33" s="28">
        <v>50</v>
      </c>
      <c r="E33" s="45">
        <f>0.24/30*50</f>
        <v>0.4</v>
      </c>
      <c r="F33" s="43">
        <v>0.4</v>
      </c>
      <c r="G33" s="45"/>
      <c r="H33" s="50"/>
      <c r="I33" s="45">
        <f>0.03/30*50</f>
        <v>0.05</v>
      </c>
      <c r="J33" s="43">
        <v>0.05</v>
      </c>
      <c r="K33" s="54"/>
      <c r="L33" s="43"/>
      <c r="M33" s="45">
        <f>0.51/30*50</f>
        <v>0.85000000000000009</v>
      </c>
      <c r="N33" s="43">
        <v>0.85</v>
      </c>
      <c r="O33" s="45">
        <f>11/100*50</f>
        <v>5.5</v>
      </c>
      <c r="P33" s="43">
        <v>5.5</v>
      </c>
      <c r="Q33" s="45">
        <f>1.5/30*50</f>
        <v>2.5</v>
      </c>
      <c r="R33" s="52">
        <v>2.5</v>
      </c>
      <c r="BL33" s="64"/>
      <c r="BM33" s="64"/>
      <c r="BN33" s="64"/>
    </row>
    <row r="34" spans="1:66" s="2" customFormat="1" ht="30" x14ac:dyDescent="0.25">
      <c r="A34" s="178" t="s">
        <v>259</v>
      </c>
      <c r="B34" s="184" t="s">
        <v>260</v>
      </c>
      <c r="C34" s="35">
        <v>220</v>
      </c>
      <c r="D34" s="19">
        <v>250</v>
      </c>
      <c r="E34" s="45">
        <f>7.02/100*220</f>
        <v>15.443999999999999</v>
      </c>
      <c r="F34" s="43">
        <f>7.02/100*250</f>
        <v>17.55</v>
      </c>
      <c r="G34" s="45">
        <f>0.03*220/200</f>
        <v>3.3000000000000002E-2</v>
      </c>
      <c r="H34" s="50">
        <f>0.03*250/200</f>
        <v>3.7499999999999999E-2</v>
      </c>
      <c r="I34" s="45">
        <f>5.35/100*220</f>
        <v>11.77</v>
      </c>
      <c r="J34" s="43">
        <f>5.35/100*250</f>
        <v>13.375</v>
      </c>
      <c r="K34" s="54">
        <f>3.73*220/200</f>
        <v>4.1029999999999998</v>
      </c>
      <c r="L34" s="50">
        <f>3.73*250/200</f>
        <v>4.6624999999999996</v>
      </c>
      <c r="M34" s="45">
        <f>14.24/100*220</f>
        <v>31.327999999999999</v>
      </c>
      <c r="N34" s="43">
        <f>14.24/100*250</f>
        <v>35.6</v>
      </c>
      <c r="O34" s="45">
        <f>133/100*220</f>
        <v>292.60000000000002</v>
      </c>
      <c r="P34" s="43">
        <f>133/100*250</f>
        <v>332.5</v>
      </c>
      <c r="Q34" s="45">
        <f>7.28/100*220</f>
        <v>16.016000000000002</v>
      </c>
      <c r="R34" s="43">
        <f>7.28/100*250</f>
        <v>18.2</v>
      </c>
      <c r="T34" s="257"/>
      <c r="U34" s="257"/>
      <c r="V34" s="257"/>
    </row>
    <row r="35" spans="1:66" s="2" customFormat="1" ht="15" x14ac:dyDescent="0.25">
      <c r="A35" s="178" t="s">
        <v>121</v>
      </c>
      <c r="B35" s="14" t="s">
        <v>120</v>
      </c>
      <c r="C35" s="35">
        <v>200</v>
      </c>
      <c r="D35" s="28">
        <v>200</v>
      </c>
      <c r="E35" s="45">
        <v>1.05</v>
      </c>
      <c r="F35" s="43">
        <v>1.05</v>
      </c>
      <c r="G35" s="45">
        <v>0</v>
      </c>
      <c r="H35" s="50">
        <v>0</v>
      </c>
      <c r="I35" s="45">
        <v>0.06</v>
      </c>
      <c r="J35" s="43">
        <v>0.06</v>
      </c>
      <c r="K35" s="54">
        <v>0</v>
      </c>
      <c r="L35" s="43">
        <v>0</v>
      </c>
      <c r="M35" s="45">
        <v>31.43</v>
      </c>
      <c r="N35" s="43">
        <v>31.43</v>
      </c>
      <c r="O35" s="45">
        <v>130</v>
      </c>
      <c r="P35" s="43">
        <v>130</v>
      </c>
      <c r="Q35" s="45">
        <v>0.8</v>
      </c>
      <c r="R35" s="43">
        <v>0.8</v>
      </c>
      <c r="T35" s="64"/>
      <c r="U35" s="64"/>
      <c r="V35" s="64"/>
    </row>
    <row r="36" spans="1:66" s="2" customFormat="1" ht="15" x14ac:dyDescent="0.25">
      <c r="A36" s="93"/>
      <c r="B36" s="14" t="s">
        <v>35</v>
      </c>
      <c r="C36" s="35">
        <v>50</v>
      </c>
      <c r="D36" s="28">
        <v>50</v>
      </c>
      <c r="E36" s="45">
        <v>3.85</v>
      </c>
      <c r="F36" s="43">
        <v>3.85</v>
      </c>
      <c r="G36" s="54">
        <v>0</v>
      </c>
      <c r="H36" s="50">
        <v>0</v>
      </c>
      <c r="I36" s="45">
        <v>1.5</v>
      </c>
      <c r="J36" s="43">
        <v>1.5</v>
      </c>
      <c r="K36" s="54">
        <v>0.5</v>
      </c>
      <c r="L36" s="50">
        <v>0.5</v>
      </c>
      <c r="M36" s="45">
        <v>25.05</v>
      </c>
      <c r="N36" s="43">
        <v>25.05</v>
      </c>
      <c r="O36" s="54">
        <v>129.5</v>
      </c>
      <c r="P36" s="50">
        <v>129.5</v>
      </c>
      <c r="Q36" s="45">
        <v>0</v>
      </c>
      <c r="R36" s="43">
        <v>0</v>
      </c>
      <c r="S36" s="50"/>
      <c r="T36" s="64"/>
      <c r="U36" s="64"/>
      <c r="V36" s="64"/>
    </row>
    <row r="37" spans="1:66" s="2" customFormat="1" ht="15" x14ac:dyDescent="0.25">
      <c r="A37" s="93"/>
      <c r="B37" s="14" t="s">
        <v>13</v>
      </c>
      <c r="C37" s="35">
        <v>30</v>
      </c>
      <c r="D37" s="28">
        <v>40</v>
      </c>
      <c r="E37" s="45">
        <f>6.6/100*30</f>
        <v>1.98</v>
      </c>
      <c r="F37" s="43">
        <f>6.6/100*40</f>
        <v>2.64</v>
      </c>
      <c r="G37" s="54">
        <v>0</v>
      </c>
      <c r="H37" s="50">
        <f>D37*0</f>
        <v>0</v>
      </c>
      <c r="I37" s="45">
        <f>1.2/100*30</f>
        <v>0.36</v>
      </c>
      <c r="J37" s="43">
        <f>1.2/100*40</f>
        <v>0.48</v>
      </c>
      <c r="K37" s="54">
        <v>0</v>
      </c>
      <c r="L37" s="50">
        <v>0</v>
      </c>
      <c r="M37" s="45">
        <f>33.4/100*30</f>
        <v>10.02</v>
      </c>
      <c r="N37" s="43">
        <f>33.4/100*40</f>
        <v>13.36</v>
      </c>
      <c r="O37" s="54">
        <f>174/100*30</f>
        <v>52.2</v>
      </c>
      <c r="P37" s="50">
        <f>174/100*40</f>
        <v>69.599999999999994</v>
      </c>
      <c r="Q37" s="45">
        <v>0</v>
      </c>
      <c r="R37" s="43">
        <v>0</v>
      </c>
      <c r="S37" s="50"/>
      <c r="T37" s="64"/>
      <c r="U37" s="64"/>
      <c r="V37" s="64"/>
    </row>
    <row r="38" spans="1:66" s="24" customFormat="1" ht="15" x14ac:dyDescent="0.25">
      <c r="A38" s="204"/>
      <c r="B38" s="23" t="s">
        <v>7</v>
      </c>
      <c r="C38" s="36">
        <f>C33+C34+C35+C36+C37</f>
        <v>550</v>
      </c>
      <c r="D38" s="26">
        <f>D33+D34+D35+D36+D37</f>
        <v>590</v>
      </c>
      <c r="E38" s="46">
        <f>SUM(E33:E37)</f>
        <v>22.724</v>
      </c>
      <c r="F38" s="44">
        <f t="shared" ref="F38:R38" si="10">SUM(F33:F37)</f>
        <v>25.490000000000002</v>
      </c>
      <c r="G38" s="46">
        <f t="shared" si="10"/>
        <v>3.3000000000000002E-2</v>
      </c>
      <c r="H38" s="62">
        <f t="shared" si="10"/>
        <v>3.7499999999999999E-2</v>
      </c>
      <c r="I38" s="46">
        <f t="shared" si="10"/>
        <v>13.74</v>
      </c>
      <c r="J38" s="44">
        <f t="shared" si="10"/>
        <v>15.465000000000002</v>
      </c>
      <c r="K38" s="51">
        <f t="shared" si="10"/>
        <v>4.6029999999999998</v>
      </c>
      <c r="L38" s="62">
        <f t="shared" si="10"/>
        <v>5.1624999999999996</v>
      </c>
      <c r="M38" s="46">
        <f t="shared" si="10"/>
        <v>98.677999999999997</v>
      </c>
      <c r="N38" s="44">
        <f>SUM(N33:N37)</f>
        <v>106.28999999999999</v>
      </c>
      <c r="O38" s="46">
        <f t="shared" si="10"/>
        <v>609.80000000000007</v>
      </c>
      <c r="P38" s="44">
        <f t="shared" si="10"/>
        <v>667.1</v>
      </c>
      <c r="Q38" s="46">
        <f t="shared" si="10"/>
        <v>19.316000000000003</v>
      </c>
      <c r="R38" s="44">
        <f t="shared" si="10"/>
        <v>21.5</v>
      </c>
      <c r="T38" s="258">
        <f>(O38+O42)/O43*100</f>
        <v>28.413257521659641</v>
      </c>
      <c r="U38" s="258"/>
      <c r="V38" s="258">
        <f>(P38+P42)/P43*100</f>
        <v>26.589155551857118</v>
      </c>
    </row>
    <row r="39" spans="1:66" s="2" customFormat="1" ht="15" x14ac:dyDescent="0.25">
      <c r="A39" s="205"/>
      <c r="B39" s="17" t="s">
        <v>25</v>
      </c>
      <c r="C39" s="32"/>
      <c r="D39" s="10"/>
      <c r="E39" s="45"/>
      <c r="F39" s="43"/>
      <c r="G39" s="45"/>
      <c r="H39" s="50"/>
      <c r="I39" s="45"/>
      <c r="J39" s="43"/>
      <c r="K39" s="54"/>
      <c r="L39" s="50"/>
      <c r="M39" s="45"/>
      <c r="N39" s="43"/>
      <c r="O39" s="45"/>
      <c r="P39" s="43"/>
      <c r="Q39" s="45"/>
      <c r="R39" s="43"/>
      <c r="T39" s="64"/>
      <c r="U39" s="64"/>
      <c r="V39" s="64"/>
    </row>
    <row r="40" spans="1:66" s="24" customFormat="1" ht="15" x14ac:dyDescent="0.25">
      <c r="A40" s="93"/>
      <c r="B40" s="14" t="s">
        <v>293</v>
      </c>
      <c r="C40" s="35">
        <v>150</v>
      </c>
      <c r="D40" s="28">
        <v>180</v>
      </c>
      <c r="E40" s="45">
        <f>5/100*150</f>
        <v>7.5</v>
      </c>
      <c r="F40" s="43">
        <f>5/100*180</f>
        <v>9</v>
      </c>
      <c r="G40" s="54">
        <v>8.2100000000000009</v>
      </c>
      <c r="H40" s="50">
        <v>8.2080000000000002</v>
      </c>
      <c r="I40" s="45">
        <f>3.2/100*150</f>
        <v>4.8</v>
      </c>
      <c r="J40" s="43">
        <f>3.2/100*180</f>
        <v>5.76</v>
      </c>
      <c r="K40" s="54">
        <v>0</v>
      </c>
      <c r="L40" s="50">
        <v>0</v>
      </c>
      <c r="M40" s="45">
        <f>3.5/100*150</f>
        <v>5.2500000000000009</v>
      </c>
      <c r="N40" s="43">
        <f>3.5/100*180</f>
        <v>6.3000000000000007</v>
      </c>
      <c r="O40" s="54">
        <f>68/100*150</f>
        <v>102.00000000000001</v>
      </c>
      <c r="P40" s="50">
        <f>68/100*180</f>
        <v>122.4</v>
      </c>
      <c r="Q40" s="45">
        <f>0.6/100*150</f>
        <v>0.9</v>
      </c>
      <c r="R40" s="43">
        <f>0.6/100*180</f>
        <v>1.08</v>
      </c>
      <c r="S40" s="50"/>
      <c r="T40" s="257"/>
      <c r="U40" s="257"/>
      <c r="V40" s="257"/>
    </row>
    <row r="41" spans="1:66" s="2" customFormat="1" ht="15" x14ac:dyDescent="0.25">
      <c r="A41" s="203"/>
      <c r="B41" s="13" t="s">
        <v>37</v>
      </c>
      <c r="C41" s="35">
        <v>10</v>
      </c>
      <c r="D41" s="19">
        <v>15</v>
      </c>
      <c r="E41" s="72">
        <f>7.5/100*10</f>
        <v>0.75</v>
      </c>
      <c r="F41" s="71">
        <f>7.5/100*15</f>
        <v>1.125</v>
      </c>
      <c r="G41" s="74">
        <v>0.4</v>
      </c>
      <c r="H41" s="73">
        <v>0.4</v>
      </c>
      <c r="I41" s="72">
        <f>11.8/100*10</f>
        <v>1.1800000000000002</v>
      </c>
      <c r="J41" s="71">
        <f>11.8/100*15</f>
        <v>1.77</v>
      </c>
      <c r="K41" s="74">
        <v>0</v>
      </c>
      <c r="L41" s="73">
        <v>0</v>
      </c>
      <c r="M41" s="72">
        <f>74.9/100*10</f>
        <v>7.4900000000000011</v>
      </c>
      <c r="N41" s="71">
        <f>74.9/100*15</f>
        <v>11.235000000000001</v>
      </c>
      <c r="O41" s="72">
        <f>417.1/100*10</f>
        <v>41.71</v>
      </c>
      <c r="P41" s="71">
        <f>417.1/100*15</f>
        <v>62.565000000000005</v>
      </c>
      <c r="Q41" s="45">
        <v>0</v>
      </c>
      <c r="R41" s="43">
        <v>0</v>
      </c>
      <c r="T41" s="64"/>
      <c r="U41" s="64"/>
      <c r="V41" s="64"/>
      <c r="BM41" s="219"/>
      <c r="BN41" s="219"/>
    </row>
    <row r="42" spans="1:66" s="24" customFormat="1" ht="15" x14ac:dyDescent="0.25">
      <c r="A42" s="207"/>
      <c r="B42" s="23" t="s">
        <v>7</v>
      </c>
      <c r="C42" s="36">
        <f>C40+C41</f>
        <v>160</v>
      </c>
      <c r="D42" s="26">
        <f>D40+D41</f>
        <v>195</v>
      </c>
      <c r="E42" s="46">
        <f>SUM(E40:E41)</f>
        <v>8.25</v>
      </c>
      <c r="F42" s="44">
        <f t="shared" ref="F42:P42" si="11">SUM(F40:F41)</f>
        <v>10.125</v>
      </c>
      <c r="G42" s="46">
        <f t="shared" si="11"/>
        <v>8.6100000000000012</v>
      </c>
      <c r="H42" s="62">
        <f t="shared" si="11"/>
        <v>8.6080000000000005</v>
      </c>
      <c r="I42" s="46">
        <f t="shared" si="11"/>
        <v>5.98</v>
      </c>
      <c r="J42" s="44">
        <f t="shared" si="11"/>
        <v>7.5299999999999994</v>
      </c>
      <c r="K42" s="51">
        <f t="shared" si="11"/>
        <v>0</v>
      </c>
      <c r="L42" s="62">
        <f t="shared" si="11"/>
        <v>0</v>
      </c>
      <c r="M42" s="46">
        <f t="shared" si="11"/>
        <v>12.740000000000002</v>
      </c>
      <c r="N42" s="44">
        <f t="shared" si="11"/>
        <v>17.535000000000004</v>
      </c>
      <c r="O42" s="46">
        <f t="shared" si="11"/>
        <v>143.71</v>
      </c>
      <c r="P42" s="44">
        <f t="shared" si="11"/>
        <v>184.965</v>
      </c>
      <c r="Q42" s="46">
        <f t="shared" ref="Q42:R42" si="12">SUM(Q40:Q41)</f>
        <v>0.9</v>
      </c>
      <c r="R42" s="44">
        <f t="shared" si="12"/>
        <v>1.08</v>
      </c>
      <c r="T42" s="64"/>
      <c r="U42" s="64"/>
      <c r="V42" s="64"/>
    </row>
    <row r="43" spans="1:66" s="24" customFormat="1" thickBot="1" x14ac:dyDescent="0.3">
      <c r="A43" s="208"/>
      <c r="B43" s="25" t="s">
        <v>15</v>
      </c>
      <c r="C43" s="38">
        <f t="shared" ref="C43:R43" si="13">C17+C27+C31+C38+C42</f>
        <v>2505</v>
      </c>
      <c r="D43" s="29">
        <f t="shared" si="13"/>
        <v>2895</v>
      </c>
      <c r="E43" s="39">
        <f t="shared" si="13"/>
        <v>110.8575</v>
      </c>
      <c r="F43" s="47">
        <f t="shared" si="13"/>
        <v>137.96100000000001</v>
      </c>
      <c r="G43" s="39">
        <f t="shared" si="13"/>
        <v>29.584666666666671</v>
      </c>
      <c r="H43" s="70">
        <f t="shared" si="13"/>
        <v>30.843833333333336</v>
      </c>
      <c r="I43" s="39">
        <f t="shared" si="13"/>
        <v>70.00800000000001</v>
      </c>
      <c r="J43" s="47">
        <f t="shared" si="13"/>
        <v>86.431666666666658</v>
      </c>
      <c r="K43" s="41">
        <f t="shared" si="13"/>
        <v>14.913500000000001</v>
      </c>
      <c r="L43" s="47">
        <f t="shared" si="13"/>
        <v>18.1145</v>
      </c>
      <c r="M43" s="39">
        <f t="shared" si="13"/>
        <v>394.51799999999997</v>
      </c>
      <c r="N43" s="47">
        <f t="shared" si="13"/>
        <v>469.10933333333338</v>
      </c>
      <c r="O43" s="39">
        <f t="shared" si="13"/>
        <v>2651.9662499999999</v>
      </c>
      <c r="P43" s="47">
        <f t="shared" si="13"/>
        <v>3204.5583333333334</v>
      </c>
      <c r="Q43" s="39">
        <f t="shared" si="13"/>
        <v>231.93200000000002</v>
      </c>
      <c r="R43" s="47">
        <f t="shared" si="13"/>
        <v>240.67800000000003</v>
      </c>
      <c r="T43" s="258">
        <f>T17+T27+T38+T31</f>
        <v>100.00000000000001</v>
      </c>
      <c r="U43" s="258"/>
      <c r="V43" s="258">
        <f>V17+V27+V38+V31</f>
        <v>100</v>
      </c>
    </row>
    <row r="44" spans="1:66" s="2" customFormat="1" ht="15" x14ac:dyDescent="0.25">
      <c r="C44" s="8"/>
      <c r="D44" s="10"/>
      <c r="E44" s="50"/>
      <c r="F44" s="50"/>
      <c r="G44" s="50"/>
      <c r="H44" s="50"/>
      <c r="I44" s="50"/>
      <c r="J44" s="50"/>
      <c r="K44" s="63"/>
      <c r="L44" s="63"/>
      <c r="M44" s="63"/>
      <c r="N44" s="63"/>
      <c r="O44" s="63"/>
      <c r="P44" s="63"/>
      <c r="T44" s="64"/>
      <c r="U44" s="64"/>
      <c r="V44" s="64"/>
    </row>
    <row r="45" spans="1:66" s="2" customFormat="1" ht="15" x14ac:dyDescent="0.25">
      <c r="B45" s="294" t="s">
        <v>106</v>
      </c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T45" s="257"/>
      <c r="U45" s="257"/>
      <c r="V45" s="257"/>
    </row>
    <row r="46" spans="1:66" s="2" customFormat="1" ht="15" customHeight="1" x14ac:dyDescent="0.25">
      <c r="A46" s="64"/>
      <c r="B46" s="311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T46" s="257"/>
      <c r="U46" s="257"/>
      <c r="V46" s="257"/>
    </row>
    <row r="47" spans="1:66" s="2" customFormat="1" ht="15" x14ac:dyDescent="0.25">
      <c r="A47" s="135"/>
      <c r="B47" s="29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63"/>
      <c r="Q47" s="63"/>
      <c r="R47" s="63"/>
      <c r="T47" s="64"/>
      <c r="U47" s="64"/>
      <c r="V47" s="64"/>
    </row>
    <row r="48" spans="1:66" s="2" customFormat="1" ht="15" x14ac:dyDescent="0.25">
      <c r="A48" s="135"/>
      <c r="B48" s="29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63"/>
      <c r="P48" s="63"/>
      <c r="Q48" s="63"/>
      <c r="R48" s="63"/>
      <c r="T48" s="64"/>
      <c r="U48" s="64"/>
      <c r="V48" s="64"/>
    </row>
    <row r="49" spans="1:22" s="2" customFormat="1" ht="15" customHeight="1" x14ac:dyDescent="0.25">
      <c r="A49" s="135"/>
      <c r="B49" s="292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64"/>
      <c r="U49" s="64"/>
      <c r="V49" s="64"/>
    </row>
    <row r="50" spans="1:22" s="2" customFormat="1" ht="15" x14ac:dyDescent="0.25">
      <c r="C50" s="8"/>
      <c r="D50" s="8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T50" s="64"/>
      <c r="U50" s="64"/>
      <c r="V50" s="64"/>
    </row>
    <row r="51" spans="1:22" s="2" customFormat="1" ht="15" x14ac:dyDescent="0.25">
      <c r="C51" s="8"/>
      <c r="D51" s="8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T51" s="64"/>
      <c r="U51" s="64"/>
      <c r="V51" s="64"/>
    </row>
    <row r="52" spans="1:22" s="2" customFormat="1" ht="15" x14ac:dyDescent="0.25">
      <c r="C52" s="8"/>
      <c r="D52" s="8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T52" s="64"/>
      <c r="U52" s="64"/>
      <c r="V52" s="64"/>
    </row>
    <row r="53" spans="1:22" s="2" customFormat="1" ht="15" x14ac:dyDescent="0.25">
      <c r="C53" s="8"/>
      <c r="D53" s="8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C54" s="8"/>
      <c r="D54" s="8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C55" s="8"/>
      <c r="D55" s="8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C56" s="8"/>
      <c r="D56" s="8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C57" s="8"/>
      <c r="D57" s="8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C58" s="8"/>
      <c r="D58" s="8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C59" s="8"/>
      <c r="D59" s="8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C60" s="8"/>
      <c r="D60" s="8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C61" s="8"/>
      <c r="D61" s="8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C62" s="8"/>
      <c r="D62" s="8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C63" s="8"/>
      <c r="D63" s="8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C64" s="8"/>
      <c r="D64" s="8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T64" s="64"/>
      <c r="U64" s="64"/>
      <c r="V64" s="64"/>
    </row>
    <row r="65" spans="3:22" s="2" customFormat="1" ht="15" x14ac:dyDescent="0.25">
      <c r="C65" s="8"/>
      <c r="D65" s="8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T65" s="64"/>
      <c r="U65" s="64"/>
      <c r="V65" s="64"/>
    </row>
    <row r="66" spans="3:22" s="2" customFormat="1" ht="15" x14ac:dyDescent="0.25">
      <c r="C66" s="8"/>
      <c r="D66" s="8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T66" s="64"/>
      <c r="U66" s="64"/>
      <c r="V66" s="64"/>
    </row>
    <row r="67" spans="3:22" s="2" customFormat="1" ht="15" x14ac:dyDescent="0.25">
      <c r="C67" s="8"/>
      <c r="D67" s="8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T67" s="64"/>
      <c r="U67" s="64"/>
      <c r="V67" s="64"/>
    </row>
    <row r="68" spans="3:22" s="2" customFormat="1" ht="15" x14ac:dyDescent="0.25">
      <c r="C68" s="8"/>
      <c r="D68" s="8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T68" s="64"/>
      <c r="U68" s="64"/>
      <c r="V68" s="64"/>
    </row>
    <row r="69" spans="3:22" s="2" customFormat="1" ht="15" x14ac:dyDescent="0.25">
      <c r="C69" s="8"/>
      <c r="D69" s="8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T69" s="64"/>
      <c r="U69" s="64"/>
      <c r="V69" s="64"/>
    </row>
    <row r="70" spans="3:22" s="2" customFormat="1" ht="15" x14ac:dyDescent="0.25">
      <c r="C70" s="8"/>
      <c r="D70" s="8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T70" s="64"/>
      <c r="U70" s="64"/>
      <c r="V70" s="64"/>
    </row>
    <row r="71" spans="3:22" s="2" customFormat="1" ht="15" x14ac:dyDescent="0.25">
      <c r="C71" s="8"/>
      <c r="D71" s="8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T71" s="64"/>
      <c r="U71" s="64"/>
      <c r="V71" s="64"/>
    </row>
    <row r="72" spans="3:22" s="2" customFormat="1" ht="15" x14ac:dyDescent="0.25">
      <c r="C72" s="8"/>
      <c r="D72" s="8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T72" s="64"/>
      <c r="U72" s="64"/>
      <c r="V72" s="64"/>
    </row>
    <row r="73" spans="3:22" s="2" customFormat="1" ht="15" x14ac:dyDescent="0.25">
      <c r="C73" s="8"/>
      <c r="D73" s="8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T73" s="64"/>
      <c r="U73" s="64"/>
      <c r="V73" s="64"/>
    </row>
    <row r="74" spans="3:22" s="2" customFormat="1" ht="15" x14ac:dyDescent="0.25">
      <c r="C74" s="8"/>
      <c r="D74" s="8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T74" s="64"/>
      <c r="U74" s="64"/>
      <c r="V74" s="64"/>
    </row>
    <row r="75" spans="3:22" s="2" customFormat="1" ht="15" x14ac:dyDescent="0.25">
      <c r="C75" s="8"/>
      <c r="D75" s="8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T75" s="64"/>
      <c r="U75" s="64"/>
      <c r="V75" s="64"/>
    </row>
    <row r="76" spans="3:22" s="2" customFormat="1" ht="15" x14ac:dyDescent="0.25">
      <c r="C76" s="8"/>
      <c r="D76" s="8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T76" s="64"/>
      <c r="U76" s="64"/>
      <c r="V76" s="64"/>
    </row>
    <row r="77" spans="3:22" s="2" customFormat="1" ht="15" x14ac:dyDescent="0.25">
      <c r="C77" s="8"/>
      <c r="D77" s="8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T77" s="64"/>
      <c r="U77" s="64"/>
      <c r="V77" s="64"/>
    </row>
    <row r="78" spans="3:22" s="2" customFormat="1" ht="15" x14ac:dyDescent="0.25">
      <c r="C78" s="8"/>
      <c r="D78" s="8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T78" s="64"/>
      <c r="U78" s="64"/>
      <c r="V78" s="64"/>
    </row>
    <row r="79" spans="3:22" s="2" customFormat="1" ht="15" x14ac:dyDescent="0.25">
      <c r="C79" s="8"/>
      <c r="D79" s="8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T79" s="64"/>
      <c r="U79" s="64"/>
      <c r="V79" s="64"/>
    </row>
    <row r="80" spans="3:22" s="2" customFormat="1" ht="15" x14ac:dyDescent="0.25">
      <c r="C80" s="8"/>
      <c r="D80" s="8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T80" s="64"/>
      <c r="U80" s="64"/>
      <c r="V80" s="64"/>
    </row>
    <row r="81" spans="3:22" s="2" customFormat="1" ht="15" x14ac:dyDescent="0.25">
      <c r="C81" s="8"/>
      <c r="D81" s="8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T81" s="64"/>
      <c r="U81" s="64"/>
      <c r="V81" s="64"/>
    </row>
    <row r="82" spans="3:22" s="2" customFormat="1" ht="15" x14ac:dyDescent="0.25">
      <c r="C82" s="8"/>
      <c r="D82" s="8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T82" s="64"/>
      <c r="U82" s="64"/>
      <c r="V82" s="64"/>
    </row>
    <row r="83" spans="3:22" s="2" customFormat="1" ht="15" x14ac:dyDescent="0.25">
      <c r="C83" s="8"/>
      <c r="D83" s="8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T83" s="64"/>
      <c r="U83" s="64"/>
      <c r="V83" s="64"/>
    </row>
    <row r="84" spans="3:22" s="2" customFormat="1" ht="15" x14ac:dyDescent="0.25">
      <c r="C84" s="8"/>
      <c r="D84" s="8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T84" s="64"/>
      <c r="U84" s="64"/>
      <c r="V84" s="64"/>
    </row>
    <row r="85" spans="3:22" s="2" customFormat="1" ht="15" x14ac:dyDescent="0.25">
      <c r="C85" s="8"/>
      <c r="D85" s="8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T85" s="64"/>
      <c r="U85" s="64"/>
      <c r="V85" s="64"/>
    </row>
    <row r="86" spans="3:22" s="2" customFormat="1" ht="15" x14ac:dyDescent="0.25">
      <c r="C86" s="8"/>
      <c r="D86" s="8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T86" s="64"/>
      <c r="U86" s="64"/>
      <c r="V86" s="64"/>
    </row>
    <row r="87" spans="3:22" s="2" customFormat="1" ht="15" x14ac:dyDescent="0.25">
      <c r="C87" s="8"/>
      <c r="D87" s="8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T87" s="64"/>
      <c r="U87" s="64"/>
      <c r="V87" s="64"/>
    </row>
    <row r="88" spans="3:22" s="2" customFormat="1" ht="15" x14ac:dyDescent="0.25">
      <c r="C88" s="8"/>
      <c r="D88" s="8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T88" s="64"/>
      <c r="U88" s="64"/>
      <c r="V88" s="64"/>
    </row>
    <row r="89" spans="3:22" s="2" customFormat="1" ht="15" x14ac:dyDescent="0.25">
      <c r="C89" s="8"/>
      <c r="D89" s="8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T89" s="64"/>
      <c r="U89" s="64"/>
      <c r="V89" s="64"/>
    </row>
    <row r="90" spans="3:22" s="2" customFormat="1" ht="15" x14ac:dyDescent="0.25">
      <c r="C90" s="8"/>
      <c r="D90" s="8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T90" s="64"/>
      <c r="U90" s="64"/>
      <c r="V90" s="64"/>
    </row>
    <row r="91" spans="3:22" s="2" customFormat="1" ht="15" x14ac:dyDescent="0.25">
      <c r="C91" s="8"/>
      <c r="D91" s="8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T91" s="64"/>
      <c r="U91" s="64"/>
      <c r="V91" s="64"/>
    </row>
    <row r="92" spans="3:22" s="2" customFormat="1" ht="15" x14ac:dyDescent="0.25">
      <c r="C92" s="8"/>
      <c r="D92" s="8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T92" s="64"/>
      <c r="U92" s="64"/>
      <c r="V92" s="64"/>
    </row>
    <row r="93" spans="3:22" s="2" customFormat="1" ht="15" x14ac:dyDescent="0.25">
      <c r="C93" s="8"/>
      <c r="D93" s="8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T93" s="64"/>
      <c r="U93" s="64"/>
      <c r="V93" s="64"/>
    </row>
    <row r="94" spans="3:22" s="2" customFormat="1" ht="15" x14ac:dyDescent="0.25">
      <c r="C94" s="8"/>
      <c r="D94" s="8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T94" s="64"/>
      <c r="U94" s="64"/>
      <c r="V94" s="64"/>
    </row>
    <row r="95" spans="3:22" s="2" customFormat="1" ht="15" x14ac:dyDescent="0.25">
      <c r="C95" s="8"/>
      <c r="D95" s="8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T95" s="64"/>
      <c r="U95" s="64"/>
      <c r="V95" s="64"/>
    </row>
    <row r="96" spans="3:22" s="2" customFormat="1" ht="15" x14ac:dyDescent="0.25">
      <c r="C96" s="8"/>
      <c r="D96" s="8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T96" s="64"/>
      <c r="U96" s="64"/>
      <c r="V96" s="64"/>
    </row>
    <row r="97" spans="3:22" s="2" customFormat="1" ht="15" x14ac:dyDescent="0.25">
      <c r="C97" s="8"/>
      <c r="D97" s="8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T97" s="64"/>
      <c r="U97" s="64"/>
      <c r="V97" s="64"/>
    </row>
    <row r="98" spans="3:22" s="2" customFormat="1" ht="15" x14ac:dyDescent="0.25">
      <c r="C98" s="8"/>
      <c r="D98" s="8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T98" s="64"/>
      <c r="U98" s="64"/>
      <c r="V98" s="64"/>
    </row>
    <row r="99" spans="3:22" s="2" customFormat="1" ht="15" x14ac:dyDescent="0.25">
      <c r="C99" s="8"/>
      <c r="D99" s="8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T99" s="64"/>
      <c r="U99" s="64"/>
      <c r="V99" s="64"/>
    </row>
    <row r="100" spans="3:22" s="2" customFormat="1" ht="15" x14ac:dyDescent="0.25">
      <c r="C100" s="8"/>
      <c r="D100" s="8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3:22" s="2" customFormat="1" ht="15" x14ac:dyDescent="0.25">
      <c r="C101" s="8"/>
      <c r="D101" s="8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3:22" s="2" customFormat="1" ht="15" x14ac:dyDescent="0.25">
      <c r="C102" s="8"/>
      <c r="D102" s="8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3:22" s="2" customFormat="1" ht="15" x14ac:dyDescent="0.25">
      <c r="C103" s="8"/>
      <c r="D103" s="8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3:22" s="2" customFormat="1" ht="15" x14ac:dyDescent="0.25">
      <c r="C104" s="8"/>
      <c r="D104" s="8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3:22" s="2" customFormat="1" ht="15" x14ac:dyDescent="0.25">
      <c r="C105" s="8"/>
      <c r="D105" s="8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3:22" s="2" customFormat="1" ht="15" x14ac:dyDescent="0.25">
      <c r="C106" s="8"/>
      <c r="D106" s="8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3:22" s="2" customFormat="1" ht="15" x14ac:dyDescent="0.25">
      <c r="C107" s="8"/>
      <c r="D107" s="8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3:22" s="2" customFormat="1" ht="15" x14ac:dyDescent="0.25">
      <c r="C108" s="8"/>
      <c r="D108" s="8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3:22" s="2" customFormat="1" ht="15" x14ac:dyDescent="0.25">
      <c r="C109" s="8"/>
      <c r="D109" s="8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3:22" s="2" customFormat="1" ht="15" x14ac:dyDescent="0.25">
      <c r="C110" s="8"/>
      <c r="D110" s="8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3:22" s="2" customFormat="1" ht="15" x14ac:dyDescent="0.25">
      <c r="C111" s="8"/>
      <c r="D111" s="8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3:22" s="2" customFormat="1" ht="15" x14ac:dyDescent="0.25">
      <c r="C112" s="8"/>
      <c r="D112" s="8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3:22" s="2" customFormat="1" ht="15" x14ac:dyDescent="0.25">
      <c r="C113" s="8"/>
      <c r="D113" s="8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3:22" s="2" customFormat="1" ht="15" x14ac:dyDescent="0.25">
      <c r="C114" s="8"/>
      <c r="D114" s="8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3:22" s="2" customFormat="1" ht="15" x14ac:dyDescent="0.25">
      <c r="C115" s="8"/>
      <c r="D115" s="8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3:22" s="2" customFormat="1" ht="15" x14ac:dyDescent="0.25">
      <c r="C116" s="8"/>
      <c r="D116" s="8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3:22" s="2" customFormat="1" ht="15" x14ac:dyDescent="0.25">
      <c r="C117" s="8"/>
      <c r="D117" s="8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3:22" s="2" customFormat="1" ht="15" x14ac:dyDescent="0.25">
      <c r="C118" s="8"/>
      <c r="D118" s="8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3:22" s="2" customFormat="1" ht="15" x14ac:dyDescent="0.25">
      <c r="C119" s="8"/>
      <c r="D119" s="8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3:22" s="2" customFormat="1" ht="15" x14ac:dyDescent="0.25">
      <c r="C120" s="8"/>
      <c r="D120" s="8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3:22" s="2" customFormat="1" ht="15" x14ac:dyDescent="0.25">
      <c r="C121" s="8"/>
      <c r="D121" s="8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3:22" s="2" customFormat="1" ht="15" x14ac:dyDescent="0.25">
      <c r="C122" s="8"/>
      <c r="D122" s="8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3:22" s="2" customFormat="1" ht="15" x14ac:dyDescent="0.25">
      <c r="C123" s="8"/>
      <c r="D123" s="8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3:22" s="2" customFormat="1" ht="15" x14ac:dyDescent="0.25">
      <c r="C124" s="8"/>
      <c r="D124" s="8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3:22" s="2" customFormat="1" ht="15" x14ac:dyDescent="0.25">
      <c r="C125" s="8"/>
      <c r="D125" s="8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3:22" s="2" customFormat="1" ht="15" x14ac:dyDescent="0.25">
      <c r="C126" s="8"/>
      <c r="D126" s="8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3:22" s="2" customFormat="1" ht="15" x14ac:dyDescent="0.25">
      <c r="C127" s="8"/>
      <c r="D127" s="8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3:22" s="2" customFormat="1" ht="15" x14ac:dyDescent="0.25">
      <c r="C128" s="8"/>
      <c r="D128" s="8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3:22" s="2" customFormat="1" ht="15" x14ac:dyDescent="0.25">
      <c r="C129" s="8"/>
      <c r="D129" s="8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3:22" s="2" customFormat="1" ht="15" x14ac:dyDescent="0.25">
      <c r="C130" s="8"/>
      <c r="D130" s="8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3:22" s="2" customFormat="1" ht="15" x14ac:dyDescent="0.25">
      <c r="C131" s="8"/>
      <c r="D131" s="8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3:22" s="2" customFormat="1" ht="15" x14ac:dyDescent="0.25">
      <c r="C132" s="8"/>
      <c r="D132" s="8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3:22" s="2" customFormat="1" ht="15" x14ac:dyDescent="0.25">
      <c r="C133" s="8"/>
      <c r="D133" s="8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3:22" s="2" customFormat="1" ht="15" x14ac:dyDescent="0.25">
      <c r="C134" s="8"/>
      <c r="D134" s="8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3:22" s="2" customFormat="1" ht="15" x14ac:dyDescent="0.25">
      <c r="C135" s="8"/>
      <c r="D135" s="8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3:22" s="2" customFormat="1" ht="15" x14ac:dyDescent="0.25">
      <c r="C136" s="8"/>
      <c r="D136" s="8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3:22" s="2" customFormat="1" ht="15" x14ac:dyDescent="0.25">
      <c r="C137" s="8"/>
      <c r="D137" s="8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3:22" s="2" customFormat="1" ht="15" x14ac:dyDescent="0.25">
      <c r="C138" s="8"/>
      <c r="D138" s="8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3:22" s="2" customFormat="1" ht="15" x14ac:dyDescent="0.25">
      <c r="C139" s="8"/>
      <c r="D139" s="8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3:22" s="2" customFormat="1" ht="15" x14ac:dyDescent="0.25">
      <c r="C140" s="8"/>
      <c r="D140" s="8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3:22" s="2" customFormat="1" ht="15" x14ac:dyDescent="0.25">
      <c r="C141" s="8"/>
      <c r="D141" s="8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3:22" s="2" customFormat="1" ht="15" x14ac:dyDescent="0.25">
      <c r="C142" s="8"/>
      <c r="D142" s="8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3:22" s="2" customFormat="1" ht="15" x14ac:dyDescent="0.25">
      <c r="C143" s="8"/>
      <c r="D143" s="8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3:22" s="2" customFormat="1" ht="15" x14ac:dyDescent="0.25">
      <c r="C144" s="8"/>
      <c r="D144" s="8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3:22" s="2" customFormat="1" ht="15" x14ac:dyDescent="0.25">
      <c r="C145" s="8"/>
      <c r="D145" s="8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3:22" s="2" customFormat="1" ht="15" x14ac:dyDescent="0.25">
      <c r="C146" s="8"/>
      <c r="D146" s="8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3:22" s="2" customFormat="1" ht="15" x14ac:dyDescent="0.25">
      <c r="C147" s="8"/>
      <c r="D147" s="8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3:22" s="2" customFormat="1" ht="15" x14ac:dyDescent="0.25">
      <c r="C148" s="8"/>
      <c r="D148" s="8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3:22" s="2" customFormat="1" ht="15" x14ac:dyDescent="0.25">
      <c r="C149" s="8"/>
      <c r="D149" s="8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3:22" s="2" customFormat="1" ht="15" x14ac:dyDescent="0.25">
      <c r="C150" s="8"/>
      <c r="D150" s="8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3:22" s="2" customFormat="1" ht="15" x14ac:dyDescent="0.25">
      <c r="C151" s="8"/>
      <c r="D151" s="8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3:22" s="2" customFormat="1" ht="15" x14ac:dyDescent="0.25">
      <c r="C152" s="8"/>
      <c r="D152" s="8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3:22" s="2" customFormat="1" ht="15" x14ac:dyDescent="0.25">
      <c r="C153" s="8"/>
      <c r="D153" s="8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3:22" s="2" customFormat="1" ht="15" x14ac:dyDescent="0.25">
      <c r="C154" s="8"/>
      <c r="D154" s="8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3:22" s="2" customFormat="1" ht="15" x14ac:dyDescent="0.25">
      <c r="C155" s="8"/>
      <c r="D155" s="8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3:22" s="2" customFormat="1" ht="15" x14ac:dyDescent="0.25">
      <c r="C156" s="8"/>
      <c r="D156" s="8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3:22" s="2" customFormat="1" ht="15" x14ac:dyDescent="0.25">
      <c r="C157" s="8"/>
      <c r="D157" s="8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3:22" s="2" customFormat="1" ht="15" x14ac:dyDescent="0.25">
      <c r="C158" s="8"/>
      <c r="D158" s="8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3:22" s="2" customFormat="1" ht="15" x14ac:dyDescent="0.25">
      <c r="C159" s="8"/>
      <c r="D159" s="8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3:22" s="2" customFormat="1" ht="15" x14ac:dyDescent="0.25">
      <c r="C160" s="8"/>
      <c r="D160" s="8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3:22" s="2" customFormat="1" ht="15" x14ac:dyDescent="0.25">
      <c r="C161" s="8"/>
      <c r="D161" s="8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3:22" s="2" customFormat="1" ht="15" x14ac:dyDescent="0.25">
      <c r="C162" s="8"/>
      <c r="D162" s="8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3:22" s="2" customFormat="1" ht="15" x14ac:dyDescent="0.25">
      <c r="C163" s="8"/>
      <c r="D163" s="8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3:22" s="2" customFormat="1" ht="15" x14ac:dyDescent="0.25">
      <c r="C164" s="8"/>
      <c r="D164" s="8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3:22" s="2" customFormat="1" ht="15" x14ac:dyDescent="0.25">
      <c r="C165" s="8"/>
      <c r="D165" s="8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3:22" s="2" customFormat="1" ht="15" x14ac:dyDescent="0.25">
      <c r="C166" s="8"/>
      <c r="D166" s="8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3:22" s="2" customFormat="1" ht="15" x14ac:dyDescent="0.25">
      <c r="C167" s="8"/>
      <c r="D167" s="8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3:22" s="2" customFormat="1" ht="15" x14ac:dyDescent="0.25">
      <c r="C168" s="8"/>
      <c r="D168" s="8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3:22" s="2" customFormat="1" ht="15" x14ac:dyDescent="0.25">
      <c r="C169" s="8"/>
      <c r="D169" s="8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3:22" s="2" customFormat="1" ht="15" x14ac:dyDescent="0.25">
      <c r="C170" s="8"/>
      <c r="D170" s="8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3:22" s="2" customFormat="1" ht="15" x14ac:dyDescent="0.25">
      <c r="C171" s="8"/>
      <c r="D171" s="8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3:22" s="2" customFormat="1" ht="15" x14ac:dyDescent="0.25">
      <c r="C172" s="8"/>
      <c r="D172" s="8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3:22" s="2" customFormat="1" ht="15" x14ac:dyDescent="0.25">
      <c r="C173" s="8"/>
      <c r="D173" s="8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3:22" s="2" customFormat="1" ht="15" x14ac:dyDescent="0.25">
      <c r="C174" s="8"/>
      <c r="D174" s="8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3:22" s="2" customFormat="1" ht="15" x14ac:dyDescent="0.25">
      <c r="C175" s="8"/>
      <c r="D175" s="8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3:22" s="2" customFormat="1" ht="15" x14ac:dyDescent="0.25">
      <c r="C176" s="8"/>
      <c r="D176" s="8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3:22" s="2" customFormat="1" ht="15" x14ac:dyDescent="0.25">
      <c r="C177" s="8"/>
      <c r="D177" s="8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3:22" s="2" customFormat="1" ht="15" x14ac:dyDescent="0.25">
      <c r="C178" s="8"/>
      <c r="D178" s="8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3:22" s="2" customFormat="1" ht="15" x14ac:dyDescent="0.25">
      <c r="C179" s="8"/>
      <c r="D179" s="8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3:22" s="2" customFormat="1" ht="15" x14ac:dyDescent="0.25">
      <c r="C180" s="8"/>
      <c r="D180" s="8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3:22" s="2" customFormat="1" ht="15" x14ac:dyDescent="0.25">
      <c r="C181" s="8"/>
      <c r="D181" s="8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3:22" s="2" customFormat="1" ht="15" x14ac:dyDescent="0.25">
      <c r="C182" s="8"/>
      <c r="D182" s="8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3:22" s="2" customFormat="1" ht="15" x14ac:dyDescent="0.25">
      <c r="C183" s="8"/>
      <c r="D183" s="8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3:22" s="2" customFormat="1" ht="15" x14ac:dyDescent="0.25">
      <c r="C184" s="8"/>
      <c r="D184" s="8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3:22" s="2" customFormat="1" ht="15" x14ac:dyDescent="0.25">
      <c r="C185" s="8"/>
      <c r="D185" s="8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3:22" s="2" customFormat="1" ht="15" x14ac:dyDescent="0.25">
      <c r="C186" s="8"/>
      <c r="D186" s="8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3:22" s="2" customFormat="1" ht="15" x14ac:dyDescent="0.25">
      <c r="C187" s="8"/>
      <c r="D187" s="8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3:22" s="2" customFormat="1" ht="15" x14ac:dyDescent="0.25">
      <c r="C188" s="8"/>
      <c r="D188" s="8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3:22" s="2" customFormat="1" ht="15" x14ac:dyDescent="0.25">
      <c r="C189" s="8"/>
      <c r="D189" s="8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3:22" s="2" customFormat="1" ht="15" x14ac:dyDescent="0.25">
      <c r="C190" s="8"/>
      <c r="D190" s="8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3:22" s="2" customFormat="1" ht="15" x14ac:dyDescent="0.25">
      <c r="C191" s="8"/>
      <c r="D191" s="8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3:22" s="2" customFormat="1" ht="15" x14ac:dyDescent="0.25">
      <c r="C192" s="8"/>
      <c r="D192" s="8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3:22" s="2" customFormat="1" ht="15" x14ac:dyDescent="0.25">
      <c r="C193" s="8"/>
      <c r="D193" s="8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3:22" s="2" customFormat="1" ht="15" x14ac:dyDescent="0.25">
      <c r="C194" s="8"/>
      <c r="D194" s="8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3:22" s="2" customFormat="1" ht="15" x14ac:dyDescent="0.25">
      <c r="C195" s="8"/>
      <c r="D195" s="8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3:22" s="2" customFormat="1" ht="15" x14ac:dyDescent="0.25">
      <c r="C196" s="8"/>
      <c r="D196" s="8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3:22" s="2" customFormat="1" ht="15" x14ac:dyDescent="0.25">
      <c r="C197" s="8"/>
      <c r="D197" s="8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3:22" s="2" customFormat="1" ht="15" x14ac:dyDescent="0.25">
      <c r="C198" s="8"/>
      <c r="D198" s="8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3:22" s="2" customFormat="1" ht="15" x14ac:dyDescent="0.25">
      <c r="C199" s="8"/>
      <c r="D199" s="8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3:22" s="2" customFormat="1" ht="15" x14ac:dyDescent="0.25">
      <c r="C200" s="8"/>
      <c r="D200" s="8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3:22" s="2" customFormat="1" ht="15" x14ac:dyDescent="0.25">
      <c r="C201" s="8"/>
      <c r="D201" s="8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3:22" s="2" customFormat="1" ht="15" x14ac:dyDescent="0.25">
      <c r="C202" s="8"/>
      <c r="D202" s="8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3:22" s="2" customFormat="1" ht="15" x14ac:dyDescent="0.25">
      <c r="C203" s="8"/>
      <c r="D203" s="8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3:22" s="2" customFormat="1" ht="15" x14ac:dyDescent="0.25">
      <c r="C204" s="8"/>
      <c r="D204" s="8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3:22" s="2" customFormat="1" ht="15" x14ac:dyDescent="0.25">
      <c r="C205" s="8"/>
      <c r="D205" s="8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3:22" s="2" customFormat="1" ht="15" x14ac:dyDescent="0.25">
      <c r="C206" s="8"/>
      <c r="D206" s="8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3:22" s="2" customFormat="1" ht="15" x14ac:dyDescent="0.25">
      <c r="C207" s="8"/>
      <c r="D207" s="8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3:22" s="2" customFormat="1" ht="15" x14ac:dyDescent="0.25">
      <c r="C208" s="8"/>
      <c r="D208" s="8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3:22" s="2" customFormat="1" ht="15" x14ac:dyDescent="0.25">
      <c r="C209" s="8"/>
      <c r="D209" s="8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3:22" s="2" customFormat="1" ht="15" x14ac:dyDescent="0.25">
      <c r="C210" s="8"/>
      <c r="D210" s="8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3:22" s="2" customFormat="1" ht="15" x14ac:dyDescent="0.25">
      <c r="C211" s="8"/>
      <c r="D211" s="8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3:22" s="2" customFormat="1" ht="15" x14ac:dyDescent="0.25">
      <c r="C212" s="8"/>
      <c r="D212" s="8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3:22" s="2" customFormat="1" ht="15" x14ac:dyDescent="0.25">
      <c r="C213" s="8"/>
      <c r="D213" s="8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3:22" s="2" customFormat="1" ht="15" x14ac:dyDescent="0.25">
      <c r="C214" s="8"/>
      <c r="D214" s="8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3:22" s="2" customFormat="1" ht="15" x14ac:dyDescent="0.25">
      <c r="C215" s="8"/>
      <c r="D215" s="8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3:22" s="2" customFormat="1" ht="15" x14ac:dyDescent="0.25">
      <c r="C216" s="8"/>
      <c r="D216" s="8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3:22" s="2" customFormat="1" ht="15" x14ac:dyDescent="0.25">
      <c r="C217" s="8"/>
      <c r="D217" s="8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3:22" s="2" customFormat="1" ht="15" x14ac:dyDescent="0.25">
      <c r="C218" s="8"/>
      <c r="D218" s="8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3:22" s="2" customFormat="1" ht="15" x14ac:dyDescent="0.25">
      <c r="C219" s="8"/>
      <c r="D219" s="8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3:22" s="2" customFormat="1" ht="15" x14ac:dyDescent="0.25">
      <c r="C220" s="8"/>
      <c r="D220" s="8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3:22" s="2" customFormat="1" ht="15" x14ac:dyDescent="0.25">
      <c r="C221" s="8"/>
      <c r="D221" s="8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3:22" s="2" customFormat="1" ht="15" x14ac:dyDescent="0.25">
      <c r="C222" s="8"/>
      <c r="D222" s="8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3:22" s="2" customFormat="1" ht="15" x14ac:dyDescent="0.25">
      <c r="C223" s="8"/>
      <c r="D223" s="8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3:22" s="2" customFormat="1" ht="15" x14ac:dyDescent="0.25">
      <c r="C224" s="8"/>
      <c r="D224" s="8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3:22" s="2" customFormat="1" ht="15" x14ac:dyDescent="0.25">
      <c r="C225" s="8"/>
      <c r="D225" s="8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3:22" s="2" customFormat="1" ht="15" x14ac:dyDescent="0.25">
      <c r="C226" s="8"/>
      <c r="D226" s="8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3:22" s="2" customFormat="1" ht="15" x14ac:dyDescent="0.25">
      <c r="C227" s="8"/>
      <c r="D227" s="8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3:22" s="2" customFormat="1" ht="15" x14ac:dyDescent="0.25">
      <c r="C228" s="8"/>
      <c r="D228" s="8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3:22" s="2" customFormat="1" ht="15" x14ac:dyDescent="0.25">
      <c r="C229" s="8"/>
      <c r="D229" s="8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3:22" s="2" customFormat="1" ht="15" x14ac:dyDescent="0.25">
      <c r="C230" s="8"/>
      <c r="D230" s="8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3:22" s="2" customFormat="1" ht="15" x14ac:dyDescent="0.25">
      <c r="C231" s="8"/>
      <c r="D231" s="8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3:22" s="2" customFormat="1" ht="15" x14ac:dyDescent="0.25">
      <c r="C232" s="8"/>
      <c r="D232" s="8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3:22" s="2" customFormat="1" ht="15" x14ac:dyDescent="0.25">
      <c r="C233" s="8"/>
      <c r="D233" s="8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3:22" s="2" customFormat="1" ht="15" x14ac:dyDescent="0.25">
      <c r="C234" s="8"/>
      <c r="D234" s="8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3:22" s="2" customFormat="1" ht="15" x14ac:dyDescent="0.25">
      <c r="C235" s="8"/>
      <c r="D235" s="8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3:22" s="2" customFormat="1" ht="15" x14ac:dyDescent="0.25">
      <c r="C236" s="8"/>
      <c r="D236" s="8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3:22" s="2" customFormat="1" ht="15" x14ac:dyDescent="0.25">
      <c r="C237" s="8"/>
      <c r="D237" s="8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3:22" s="2" customFormat="1" ht="15" x14ac:dyDescent="0.25">
      <c r="C238" s="8"/>
      <c r="D238" s="8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3:22" s="2" customFormat="1" ht="15" x14ac:dyDescent="0.25">
      <c r="C239" s="8"/>
      <c r="D239" s="8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3:22" s="2" customFormat="1" ht="15" x14ac:dyDescent="0.25">
      <c r="C240" s="8"/>
      <c r="D240" s="8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3:22" s="2" customFormat="1" ht="15" x14ac:dyDescent="0.25">
      <c r="C241" s="8"/>
      <c r="D241" s="8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3:22" s="2" customFormat="1" ht="15" x14ac:dyDescent="0.25">
      <c r="C242" s="8"/>
      <c r="D242" s="8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3:22" s="2" customFormat="1" ht="15" x14ac:dyDescent="0.25">
      <c r="C243" s="8"/>
      <c r="D243" s="8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3:22" s="2" customFormat="1" ht="15" x14ac:dyDescent="0.25">
      <c r="C244" s="8"/>
      <c r="D244" s="8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3:22" s="2" customFormat="1" ht="15" x14ac:dyDescent="0.25">
      <c r="C245" s="8"/>
      <c r="D245" s="8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3:22" s="2" customFormat="1" ht="15" x14ac:dyDescent="0.25">
      <c r="C246" s="8"/>
      <c r="D246" s="8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3:22" s="2" customFormat="1" ht="15" x14ac:dyDescent="0.25">
      <c r="C247" s="8"/>
      <c r="D247" s="8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3:22" s="2" customFormat="1" ht="15" x14ac:dyDescent="0.25">
      <c r="C248" s="8"/>
      <c r="D248" s="8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3:22" s="2" customFormat="1" ht="15" x14ac:dyDescent="0.25">
      <c r="C249" s="8"/>
      <c r="D249" s="8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3:22" s="2" customFormat="1" ht="15" x14ac:dyDescent="0.25">
      <c r="C250" s="8"/>
      <c r="D250" s="8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3:22" s="2" customFormat="1" ht="15" x14ac:dyDescent="0.25">
      <c r="C251" s="8"/>
      <c r="D251" s="8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3:22" s="2" customFormat="1" ht="15" x14ac:dyDescent="0.25">
      <c r="C252" s="8"/>
      <c r="D252" s="8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3:22" s="2" customFormat="1" ht="15" x14ac:dyDescent="0.25">
      <c r="C253" s="8"/>
      <c r="D253" s="8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3:22" s="2" customFormat="1" ht="15" x14ac:dyDescent="0.25">
      <c r="C254" s="8"/>
      <c r="D254" s="8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3:22" s="2" customFormat="1" ht="15" x14ac:dyDescent="0.25">
      <c r="C255" s="8"/>
      <c r="D255" s="8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3:22" s="2" customFormat="1" ht="15" x14ac:dyDescent="0.25">
      <c r="C256" s="8"/>
      <c r="D256" s="8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3:22" s="2" customFormat="1" ht="15" x14ac:dyDescent="0.25">
      <c r="C257" s="8"/>
      <c r="D257" s="8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3:22" s="2" customFormat="1" ht="15" x14ac:dyDescent="0.25">
      <c r="C258" s="8"/>
      <c r="D258" s="8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3:22" s="2" customFormat="1" ht="15" x14ac:dyDescent="0.25">
      <c r="C259" s="8"/>
      <c r="D259" s="8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3:22" s="2" customFormat="1" ht="15" x14ac:dyDescent="0.25">
      <c r="C260" s="8"/>
      <c r="D260" s="8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3:22" s="2" customFormat="1" ht="15" x14ac:dyDescent="0.25">
      <c r="C261" s="8"/>
      <c r="D261" s="8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3:22" s="2" customFormat="1" ht="15" x14ac:dyDescent="0.25">
      <c r="C262" s="8"/>
      <c r="D262" s="8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3:22" s="2" customFormat="1" ht="15" x14ac:dyDescent="0.25">
      <c r="C263" s="8"/>
      <c r="D263" s="8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3:22" s="2" customFormat="1" ht="15" x14ac:dyDescent="0.25">
      <c r="C264" s="8"/>
      <c r="D264" s="8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3:22" s="2" customFormat="1" ht="15" x14ac:dyDescent="0.25">
      <c r="C265" s="8"/>
      <c r="D265" s="8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3:22" s="2" customFormat="1" ht="15" x14ac:dyDescent="0.25">
      <c r="C266" s="8"/>
      <c r="D266" s="8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3:22" s="2" customFormat="1" ht="15" x14ac:dyDescent="0.25">
      <c r="C267" s="8"/>
      <c r="D267" s="8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3:22" s="2" customFormat="1" ht="15" x14ac:dyDescent="0.25">
      <c r="C268" s="8"/>
      <c r="D268" s="8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3:22" s="2" customFormat="1" ht="15" x14ac:dyDescent="0.25">
      <c r="C269" s="8"/>
      <c r="D269" s="8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3:22" s="2" customFormat="1" ht="15" x14ac:dyDescent="0.25">
      <c r="C270" s="8"/>
      <c r="D270" s="8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3:22" s="2" customFormat="1" ht="15" x14ac:dyDescent="0.25">
      <c r="C271" s="8"/>
      <c r="D271" s="8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3:22" s="2" customFormat="1" ht="15" x14ac:dyDescent="0.25">
      <c r="C272" s="8"/>
      <c r="D272" s="8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3:22" s="2" customFormat="1" ht="15" x14ac:dyDescent="0.25">
      <c r="C273" s="8"/>
      <c r="D273" s="8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3:22" s="2" customFormat="1" ht="15" x14ac:dyDescent="0.25">
      <c r="C274" s="8"/>
      <c r="D274" s="8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3:22" s="2" customFormat="1" ht="15" x14ac:dyDescent="0.25">
      <c r="C275" s="8"/>
      <c r="D275" s="8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3:22" s="2" customFormat="1" ht="15" x14ac:dyDescent="0.25">
      <c r="C276" s="8"/>
      <c r="D276" s="8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3:22" s="2" customFormat="1" ht="15" x14ac:dyDescent="0.25">
      <c r="C277" s="8"/>
      <c r="D277" s="8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3:22" s="2" customFormat="1" ht="15" x14ac:dyDescent="0.25">
      <c r="C278" s="8"/>
      <c r="D278" s="8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3:22" s="2" customFormat="1" ht="15" x14ac:dyDescent="0.25">
      <c r="C279" s="8"/>
      <c r="D279" s="8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3:22" s="2" customFormat="1" ht="15" x14ac:dyDescent="0.25">
      <c r="C280" s="8"/>
      <c r="D280" s="8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3:22" s="2" customFormat="1" ht="15" x14ac:dyDescent="0.25">
      <c r="C281" s="8"/>
      <c r="D281" s="8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3:22" s="2" customFormat="1" ht="15" x14ac:dyDescent="0.25">
      <c r="C282" s="8"/>
      <c r="D282" s="8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3:22" s="2" customFormat="1" ht="15" x14ac:dyDescent="0.25">
      <c r="C283" s="8"/>
      <c r="D283" s="8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3:22" s="2" customFormat="1" ht="15" x14ac:dyDescent="0.25">
      <c r="C284" s="8"/>
      <c r="D284" s="8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3:22" s="2" customFormat="1" ht="15" x14ac:dyDescent="0.25">
      <c r="C285" s="8"/>
      <c r="D285" s="8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3:22" s="2" customFormat="1" ht="15" x14ac:dyDescent="0.25">
      <c r="C286" s="8"/>
      <c r="D286" s="8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3:22" s="2" customFormat="1" ht="15" x14ac:dyDescent="0.25">
      <c r="C287" s="8"/>
      <c r="D287" s="8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3:22" s="2" customFormat="1" ht="15" x14ac:dyDescent="0.25">
      <c r="C288" s="8"/>
      <c r="D288" s="8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3:22" s="2" customFormat="1" ht="15" x14ac:dyDescent="0.25">
      <c r="C289" s="8"/>
      <c r="D289" s="8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3:22" s="2" customFormat="1" ht="15" x14ac:dyDescent="0.25">
      <c r="C290" s="8"/>
      <c r="D290" s="8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3:22" s="2" customFormat="1" ht="15" x14ac:dyDescent="0.25">
      <c r="C291" s="8"/>
      <c r="D291" s="8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3:22" s="2" customFormat="1" ht="15" x14ac:dyDescent="0.25">
      <c r="C292" s="8"/>
      <c r="D292" s="8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3:22" s="2" customFormat="1" ht="15" x14ac:dyDescent="0.25">
      <c r="C293" s="8"/>
      <c r="D293" s="8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3:22" s="2" customFormat="1" ht="15" x14ac:dyDescent="0.25">
      <c r="C294" s="8"/>
      <c r="D294" s="8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3:22" s="2" customFormat="1" ht="15" x14ac:dyDescent="0.25">
      <c r="C295" s="8"/>
      <c r="D295" s="8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3:22" s="2" customFormat="1" ht="15" x14ac:dyDescent="0.25">
      <c r="C296" s="8"/>
      <c r="D296" s="8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3:22" s="2" customFormat="1" ht="15" x14ac:dyDescent="0.25">
      <c r="C297" s="8"/>
      <c r="D297" s="8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3:22" s="2" customFormat="1" ht="15" x14ac:dyDescent="0.25">
      <c r="C298" s="8"/>
      <c r="D298" s="8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3:22" s="2" customFormat="1" ht="15" x14ac:dyDescent="0.25">
      <c r="C299" s="8"/>
      <c r="D299" s="8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3:22" s="2" customFormat="1" ht="15" x14ac:dyDescent="0.25">
      <c r="C300" s="8"/>
      <c r="D300" s="8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3:22" s="2" customFormat="1" ht="15" x14ac:dyDescent="0.25">
      <c r="C301" s="8"/>
      <c r="D301" s="8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3:22" s="2" customFormat="1" ht="15" x14ac:dyDescent="0.25">
      <c r="C302" s="8"/>
      <c r="D302" s="8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3:22" s="2" customFormat="1" ht="15" x14ac:dyDescent="0.25">
      <c r="C303" s="8"/>
      <c r="D303" s="8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3:22" s="2" customFormat="1" ht="15" x14ac:dyDescent="0.25">
      <c r="C304" s="8"/>
      <c r="D304" s="8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3:22" s="2" customFormat="1" ht="15" x14ac:dyDescent="0.25">
      <c r="C305" s="8"/>
      <c r="D305" s="8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3:22" s="2" customFormat="1" ht="15" x14ac:dyDescent="0.25">
      <c r="C306" s="8"/>
      <c r="D306" s="8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3:22" s="2" customFormat="1" ht="15" x14ac:dyDescent="0.25">
      <c r="C307" s="8"/>
      <c r="D307" s="8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3:22" s="2" customFormat="1" ht="15" x14ac:dyDescent="0.25">
      <c r="C308" s="8"/>
      <c r="D308" s="8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3:22" s="2" customFormat="1" ht="15" x14ac:dyDescent="0.25">
      <c r="C309" s="8"/>
      <c r="D309" s="8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3:22" s="2" customFormat="1" ht="15" x14ac:dyDescent="0.25">
      <c r="C310" s="8"/>
      <c r="D310" s="8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3:22" s="2" customFormat="1" ht="15" x14ac:dyDescent="0.25">
      <c r="C311" s="8"/>
      <c r="D311" s="8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3:22" s="2" customFormat="1" ht="15" x14ac:dyDescent="0.25">
      <c r="C312" s="8"/>
      <c r="D312" s="8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3:22" s="2" customFormat="1" ht="15" x14ac:dyDescent="0.25">
      <c r="C313" s="8"/>
      <c r="D313" s="8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3:22" s="2" customFormat="1" ht="15" x14ac:dyDescent="0.25">
      <c r="C314" s="8"/>
      <c r="D314" s="8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3:22" s="2" customFormat="1" ht="15" x14ac:dyDescent="0.25">
      <c r="C315" s="8"/>
      <c r="D315" s="8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3:22" s="2" customFormat="1" ht="15" x14ac:dyDescent="0.25">
      <c r="C316" s="8"/>
      <c r="D316" s="8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3:22" s="2" customFormat="1" ht="15" x14ac:dyDescent="0.25">
      <c r="C317" s="8"/>
      <c r="D317" s="8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3:22" s="2" customFormat="1" ht="15" x14ac:dyDescent="0.25">
      <c r="C318" s="8"/>
      <c r="D318" s="8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3:22" s="2" customFormat="1" ht="15" x14ac:dyDescent="0.25">
      <c r="C319" s="8"/>
      <c r="D319" s="8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3:22" s="2" customFormat="1" ht="15" x14ac:dyDescent="0.25">
      <c r="C320" s="8"/>
      <c r="D320" s="8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3:22" s="2" customFormat="1" ht="15" x14ac:dyDescent="0.25">
      <c r="C321" s="8"/>
      <c r="D321" s="8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3:22" s="2" customFormat="1" ht="15" x14ac:dyDescent="0.25">
      <c r="C322" s="8"/>
      <c r="D322" s="8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3:22" s="2" customFormat="1" ht="15" x14ac:dyDescent="0.25">
      <c r="C323" s="8"/>
      <c r="D323" s="8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3:22" s="2" customFormat="1" ht="15" x14ac:dyDescent="0.25">
      <c r="C324" s="8"/>
      <c r="D324" s="8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3:22" s="2" customFormat="1" ht="15" x14ac:dyDescent="0.25">
      <c r="C325" s="8"/>
      <c r="D325" s="8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3:22" s="2" customFormat="1" ht="15" x14ac:dyDescent="0.25">
      <c r="C326" s="8"/>
      <c r="D326" s="8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3:22" s="2" customFormat="1" ht="15" x14ac:dyDescent="0.25">
      <c r="C327" s="8"/>
      <c r="D327" s="8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3:22" s="2" customFormat="1" ht="15" x14ac:dyDescent="0.25">
      <c r="C328" s="8"/>
      <c r="D328" s="8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3:22" s="2" customFormat="1" ht="15" x14ac:dyDescent="0.25">
      <c r="C329" s="8"/>
      <c r="D329" s="8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3:22" s="2" customFormat="1" ht="15" x14ac:dyDescent="0.25">
      <c r="C330" s="8"/>
      <c r="D330" s="8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3:22" s="2" customFormat="1" ht="15" x14ac:dyDescent="0.25">
      <c r="C331" s="8"/>
      <c r="D331" s="8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3:22" s="2" customFormat="1" ht="15" x14ac:dyDescent="0.25">
      <c r="C332" s="8"/>
      <c r="D332" s="8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3:22" s="2" customFormat="1" ht="15" x14ac:dyDescent="0.25">
      <c r="C333" s="8"/>
      <c r="D333" s="8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3:22" s="2" customFormat="1" ht="15" x14ac:dyDescent="0.25">
      <c r="C334" s="8"/>
      <c r="D334" s="8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3:22" s="2" customFormat="1" ht="15" x14ac:dyDescent="0.25">
      <c r="C335" s="8"/>
      <c r="D335" s="8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3:22" s="2" customFormat="1" ht="15" x14ac:dyDescent="0.25">
      <c r="C336" s="8"/>
      <c r="D336" s="8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3:22" s="2" customFormat="1" ht="15" x14ac:dyDescent="0.25">
      <c r="C337" s="8"/>
      <c r="D337" s="8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3:22" s="2" customFormat="1" ht="15" x14ac:dyDescent="0.25">
      <c r="C338" s="8"/>
      <c r="D338" s="8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3:22" x14ac:dyDescent="0.25">
      <c r="C339" s="7"/>
      <c r="D339" s="7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T339" s="64"/>
      <c r="U339" s="64"/>
      <c r="V339" s="64"/>
    </row>
    <row r="340" spans="3:22" x14ac:dyDescent="0.25">
      <c r="C340" s="7"/>
      <c r="D340" s="7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T340" s="64"/>
      <c r="U340" s="64"/>
      <c r="V340" s="64"/>
    </row>
    <row r="341" spans="3:22" x14ac:dyDescent="0.25">
      <c r="C341" s="7"/>
      <c r="D341" s="7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T341" s="64"/>
      <c r="U341" s="64"/>
      <c r="V341" s="64"/>
    </row>
    <row r="342" spans="3:22" x14ac:dyDescent="0.25">
      <c r="C342" s="7"/>
      <c r="D342" s="7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</row>
    <row r="343" spans="3:22" x14ac:dyDescent="0.25">
      <c r="C343" s="7"/>
      <c r="D343" s="7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</row>
    <row r="344" spans="3:22" x14ac:dyDescent="0.25">
      <c r="C344" s="7"/>
      <c r="D344" s="7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</row>
    <row r="345" spans="3:22" x14ac:dyDescent="0.25">
      <c r="C345" s="7"/>
      <c r="D345" s="7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</row>
    <row r="346" spans="3:22" x14ac:dyDescent="0.25">
      <c r="C346" s="7"/>
      <c r="D346" s="7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</row>
    <row r="347" spans="3:22" x14ac:dyDescent="0.25">
      <c r="C347" s="7"/>
      <c r="D347" s="7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</row>
    <row r="348" spans="3:22" x14ac:dyDescent="0.25">
      <c r="C348" s="7"/>
      <c r="D348" s="7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</row>
    <row r="349" spans="3:22" x14ac:dyDescent="0.25">
      <c r="C349" s="7"/>
      <c r="D349" s="7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</row>
    <row r="350" spans="3:22" x14ac:dyDescent="0.25">
      <c r="C350" s="7"/>
      <c r="D350" s="7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</row>
    <row r="351" spans="3:22" x14ac:dyDescent="0.25">
      <c r="C351" s="7"/>
      <c r="D351" s="7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</row>
    <row r="352" spans="3:22" x14ac:dyDescent="0.25">
      <c r="C352" s="7"/>
      <c r="D352" s="7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</row>
    <row r="353" spans="3:16" x14ac:dyDescent="0.25">
      <c r="C353" s="7"/>
      <c r="D353" s="7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</row>
    <row r="354" spans="3:16" x14ac:dyDescent="0.25">
      <c r="C354" s="7"/>
      <c r="D354" s="7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</row>
    <row r="355" spans="3:16" x14ac:dyDescent="0.25">
      <c r="C355" s="7"/>
      <c r="D355" s="7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</row>
    <row r="356" spans="3:16" x14ac:dyDescent="0.25">
      <c r="C356" s="7"/>
      <c r="D356" s="7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</row>
    <row r="357" spans="3:16" x14ac:dyDescent="0.25">
      <c r="C357" s="7"/>
      <c r="D357" s="7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</row>
    <row r="358" spans="3:16" x14ac:dyDescent="0.25">
      <c r="C358" s="7"/>
      <c r="D358" s="7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</row>
    <row r="359" spans="3:16" x14ac:dyDescent="0.25">
      <c r="C359" s="7"/>
      <c r="D359" s="7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</row>
    <row r="360" spans="3:16" x14ac:dyDescent="0.25">
      <c r="C360" s="7"/>
      <c r="D360" s="7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</row>
    <row r="361" spans="3:16" x14ac:dyDescent="0.25">
      <c r="C361" s="7"/>
      <c r="D361" s="7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</row>
    <row r="362" spans="3:16" x14ac:dyDescent="0.25">
      <c r="C362" s="7"/>
      <c r="D362" s="7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</row>
    <row r="363" spans="3:16" x14ac:dyDescent="0.25">
      <c r="C363" s="7"/>
      <c r="D363" s="7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</row>
    <row r="364" spans="3:16" x14ac:dyDescent="0.25">
      <c r="C364" s="7"/>
      <c r="D364" s="7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</row>
    <row r="365" spans="3:16" x14ac:dyDescent="0.25">
      <c r="C365" s="7"/>
      <c r="D365" s="7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</row>
    <row r="366" spans="3:16" x14ac:dyDescent="0.25">
      <c r="C366" s="7"/>
      <c r="D366" s="7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</row>
    <row r="367" spans="3:16" x14ac:dyDescent="0.25">
      <c r="C367" s="7"/>
      <c r="D367" s="7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</row>
    <row r="368" spans="3:16" x14ac:dyDescent="0.25">
      <c r="C368" s="7"/>
      <c r="D368" s="7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</row>
    <row r="369" spans="3:16" x14ac:dyDescent="0.25">
      <c r="C369" s="7"/>
      <c r="D369" s="7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</row>
    <row r="370" spans="3:16" x14ac:dyDescent="0.25">
      <c r="C370" s="7"/>
      <c r="D370" s="7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</row>
    <row r="371" spans="3:16" x14ac:dyDescent="0.25">
      <c r="C371" s="7"/>
      <c r="D371" s="7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</row>
    <row r="372" spans="3:16" x14ac:dyDescent="0.25">
      <c r="C372" s="7"/>
      <c r="D372" s="7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</row>
    <row r="373" spans="3:16" x14ac:dyDescent="0.25">
      <c r="C373" s="7"/>
      <c r="D373" s="7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</row>
    <row r="374" spans="3:16" x14ac:dyDescent="0.25">
      <c r="C374" s="7"/>
      <c r="D374" s="7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</row>
    <row r="375" spans="3:16" x14ac:dyDescent="0.25">
      <c r="C375" s="7"/>
      <c r="D375" s="7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</row>
    <row r="376" spans="3:16" x14ac:dyDescent="0.25">
      <c r="C376" s="7"/>
      <c r="D376" s="7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</row>
    <row r="377" spans="3:16" x14ac:dyDescent="0.25">
      <c r="C377" s="7"/>
      <c r="D377" s="7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</row>
    <row r="378" spans="3:16" x14ac:dyDescent="0.25">
      <c r="C378" s="7"/>
      <c r="D378" s="7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</row>
    <row r="379" spans="3:16" x14ac:dyDescent="0.25">
      <c r="C379" s="7"/>
      <c r="D379" s="7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</row>
    <row r="380" spans="3:16" x14ac:dyDescent="0.25">
      <c r="C380" s="7"/>
      <c r="D380" s="7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</row>
    <row r="381" spans="3:16" x14ac:dyDescent="0.25">
      <c r="C381" s="7"/>
      <c r="D381" s="7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</row>
    <row r="382" spans="3:16" x14ac:dyDescent="0.25">
      <c r="C382" s="7"/>
      <c r="D382" s="7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</row>
    <row r="383" spans="3:16" x14ac:dyDescent="0.25">
      <c r="C383" s="7"/>
      <c r="D383" s="7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</row>
    <row r="384" spans="3:16" x14ac:dyDescent="0.25">
      <c r="C384" s="7"/>
      <c r="D384" s="7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</row>
    <row r="385" spans="3:16" x14ac:dyDescent="0.25">
      <c r="C385" s="7"/>
      <c r="D385" s="7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</row>
    <row r="386" spans="3:16" x14ac:dyDescent="0.25">
      <c r="C386" s="7"/>
      <c r="D386" s="7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3:16" x14ac:dyDescent="0.25">
      <c r="C387" s="7"/>
      <c r="D387" s="7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3:16" x14ac:dyDescent="0.25">
      <c r="C388" s="7"/>
      <c r="D388" s="7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3:16" x14ac:dyDescent="0.25">
      <c r="C389" s="7"/>
      <c r="D389" s="7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</row>
    <row r="390" spans="3:16" x14ac:dyDescent="0.25">
      <c r="C390" s="7"/>
      <c r="D390" s="7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</row>
    <row r="391" spans="3:16" x14ac:dyDescent="0.25">
      <c r="C391" s="7"/>
      <c r="D391" s="7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</row>
    <row r="392" spans="3:16" x14ac:dyDescent="0.25">
      <c r="C392" s="7"/>
      <c r="D392" s="7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</row>
    <row r="393" spans="3:16" x14ac:dyDescent="0.25">
      <c r="C393" s="7"/>
      <c r="D393" s="7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</row>
    <row r="394" spans="3:16" x14ac:dyDescent="0.25">
      <c r="C394" s="7"/>
      <c r="D394" s="7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</row>
    <row r="395" spans="3:16" x14ac:dyDescent="0.25">
      <c r="C395" s="7"/>
      <c r="D395" s="7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</row>
    <row r="396" spans="3:16" x14ac:dyDescent="0.25">
      <c r="C396" s="7"/>
      <c r="D396" s="7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</row>
    <row r="397" spans="3:16" x14ac:dyDescent="0.25">
      <c r="C397" s="7"/>
      <c r="D397" s="7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</row>
    <row r="398" spans="3:16" x14ac:dyDescent="0.25">
      <c r="C398" s="7"/>
      <c r="D398" s="7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</row>
    <row r="399" spans="3:16" x14ac:dyDescent="0.25">
      <c r="C399" s="7"/>
      <c r="D399" s="7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</row>
    <row r="400" spans="3:16" x14ac:dyDescent="0.25">
      <c r="C400" s="7"/>
      <c r="D400" s="7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</row>
    <row r="401" spans="3:16" x14ac:dyDescent="0.25">
      <c r="C401" s="7"/>
      <c r="D401" s="7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</row>
    <row r="402" spans="3:16" x14ac:dyDescent="0.25">
      <c r="C402" s="7"/>
      <c r="D402" s="7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</row>
    <row r="403" spans="3:16" x14ac:dyDescent="0.25">
      <c r="C403" s="7"/>
      <c r="D403" s="7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</row>
    <row r="404" spans="3:16" x14ac:dyDescent="0.25">
      <c r="C404" s="7"/>
      <c r="D404" s="7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</row>
    <row r="405" spans="3:16" x14ac:dyDescent="0.25">
      <c r="C405" s="7"/>
      <c r="D405" s="7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</row>
    <row r="406" spans="3:16" x14ac:dyDescent="0.25">
      <c r="C406" s="7"/>
      <c r="D406" s="7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</row>
    <row r="407" spans="3:16" x14ac:dyDescent="0.25">
      <c r="C407" s="7"/>
      <c r="D407" s="7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</row>
    <row r="408" spans="3:16" x14ac:dyDescent="0.25">
      <c r="C408" s="7"/>
      <c r="D408" s="7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</row>
    <row r="409" spans="3:16" x14ac:dyDescent="0.25">
      <c r="C409" s="7"/>
      <c r="D409" s="7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</row>
    <row r="410" spans="3:16" x14ac:dyDescent="0.25">
      <c r="C410" s="7"/>
      <c r="D410" s="7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</row>
    <row r="411" spans="3:16" x14ac:dyDescent="0.25">
      <c r="C411" s="7"/>
      <c r="D411" s="7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</row>
    <row r="412" spans="3:16" x14ac:dyDescent="0.25">
      <c r="C412" s="7"/>
      <c r="D412" s="7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</row>
    <row r="413" spans="3:16" x14ac:dyDescent="0.25">
      <c r="C413" s="7"/>
      <c r="D413" s="7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</row>
    <row r="414" spans="3:16" x14ac:dyDescent="0.25">
      <c r="C414" s="7"/>
      <c r="D414" s="7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</row>
    <row r="415" spans="3:16" x14ac:dyDescent="0.25">
      <c r="C415" s="7"/>
      <c r="D415" s="7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</row>
    <row r="416" spans="3:16" x14ac:dyDescent="0.25">
      <c r="C416" s="7"/>
      <c r="D416" s="7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</row>
    <row r="417" spans="3:16" x14ac:dyDescent="0.25">
      <c r="C417" s="7"/>
      <c r="D417" s="7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</row>
    <row r="418" spans="3:16" x14ac:dyDescent="0.25">
      <c r="C418" s="7"/>
      <c r="D418" s="7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</row>
    <row r="419" spans="3:16" x14ac:dyDescent="0.25">
      <c r="C419" s="7"/>
      <c r="D419" s="7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</row>
    <row r="420" spans="3:16" x14ac:dyDescent="0.25">
      <c r="C420" s="7"/>
      <c r="D420" s="7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</row>
    <row r="421" spans="3:16" x14ac:dyDescent="0.25">
      <c r="C421" s="7"/>
      <c r="D421" s="7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</row>
    <row r="422" spans="3:16" x14ac:dyDescent="0.25">
      <c r="C422" s="7"/>
      <c r="D422" s="7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</row>
    <row r="423" spans="3:16" x14ac:dyDescent="0.25">
      <c r="C423" s="7"/>
      <c r="D423" s="7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</row>
    <row r="424" spans="3:16" x14ac:dyDescent="0.25">
      <c r="C424" s="7"/>
      <c r="D424" s="7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</row>
    <row r="425" spans="3:16" x14ac:dyDescent="0.25">
      <c r="C425" s="7"/>
      <c r="D425" s="7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</row>
    <row r="426" spans="3:16" x14ac:dyDescent="0.25">
      <c r="C426" s="7"/>
      <c r="D426" s="7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</row>
    <row r="427" spans="3:16" x14ac:dyDescent="0.25">
      <c r="C427" s="7"/>
      <c r="D427" s="7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</row>
    <row r="428" spans="3:16" x14ac:dyDescent="0.25">
      <c r="C428" s="7"/>
      <c r="D428" s="7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</row>
    <row r="429" spans="3:16" x14ac:dyDescent="0.25">
      <c r="C429" s="7"/>
      <c r="D429" s="7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</row>
    <row r="430" spans="3:16" x14ac:dyDescent="0.25">
      <c r="C430" s="7"/>
      <c r="D430" s="7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</row>
    <row r="431" spans="3:16" x14ac:dyDescent="0.25">
      <c r="C431" s="7"/>
      <c r="D431" s="7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</row>
    <row r="432" spans="3:16" x14ac:dyDescent="0.25">
      <c r="C432" s="7"/>
      <c r="D432" s="7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</row>
    <row r="433" spans="3:16" x14ac:dyDescent="0.25">
      <c r="C433" s="7"/>
      <c r="D433" s="7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</row>
    <row r="434" spans="3:16" x14ac:dyDescent="0.25">
      <c r="C434" s="7"/>
      <c r="D434" s="7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</row>
    <row r="435" spans="3:16" x14ac:dyDescent="0.25">
      <c r="C435" s="7"/>
      <c r="D435" s="7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</row>
    <row r="436" spans="3:16" x14ac:dyDescent="0.25">
      <c r="C436" s="7"/>
      <c r="D436" s="7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</row>
    <row r="437" spans="3:16" x14ac:dyDescent="0.25">
      <c r="C437" s="7"/>
      <c r="D437" s="7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</row>
    <row r="438" spans="3:16" x14ac:dyDescent="0.25">
      <c r="C438" s="7"/>
      <c r="D438" s="7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</row>
    <row r="439" spans="3:16" x14ac:dyDescent="0.25">
      <c r="C439" s="7"/>
      <c r="D439" s="7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</row>
    <row r="440" spans="3:16" x14ac:dyDescent="0.25">
      <c r="C440" s="7"/>
      <c r="D440" s="7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</row>
    <row r="441" spans="3:16" x14ac:dyDescent="0.25">
      <c r="C441" s="7"/>
      <c r="D441" s="7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</row>
    <row r="442" spans="3:16" x14ac:dyDescent="0.25">
      <c r="C442" s="7"/>
      <c r="D442" s="7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</row>
    <row r="443" spans="3:16" x14ac:dyDescent="0.25">
      <c r="C443" s="7"/>
      <c r="D443" s="7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</row>
    <row r="444" spans="3:16" x14ac:dyDescent="0.25">
      <c r="C444" s="7"/>
      <c r="D444" s="7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</row>
    <row r="445" spans="3:16" x14ac:dyDescent="0.25">
      <c r="C445" s="7"/>
      <c r="D445" s="7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</row>
    <row r="446" spans="3:16" x14ac:dyDescent="0.25">
      <c r="C446" s="7"/>
      <c r="D446" s="7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</row>
    <row r="447" spans="3:16" x14ac:dyDescent="0.25">
      <c r="C447" s="7"/>
      <c r="D447" s="7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</row>
    <row r="448" spans="3:16" x14ac:dyDescent="0.25">
      <c r="C448" s="7"/>
      <c r="D448" s="7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</row>
    <row r="449" spans="3:16" x14ac:dyDescent="0.25">
      <c r="C449" s="7"/>
      <c r="D449" s="7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</row>
    <row r="450" spans="3:16" x14ac:dyDescent="0.25">
      <c r="C450" s="7"/>
      <c r="D450" s="7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</row>
    <row r="451" spans="3:16" x14ac:dyDescent="0.25">
      <c r="C451" s="7"/>
      <c r="D451" s="7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</row>
    <row r="452" spans="3:16" x14ac:dyDescent="0.25">
      <c r="C452" s="7"/>
      <c r="D452" s="7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</row>
    <row r="453" spans="3:16" x14ac:dyDescent="0.25">
      <c r="C453" s="7"/>
      <c r="D453" s="7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</row>
    <row r="454" spans="3:16" x14ac:dyDescent="0.25">
      <c r="C454" s="7"/>
      <c r="D454" s="7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</row>
    <row r="455" spans="3:16" x14ac:dyDescent="0.25">
      <c r="C455" s="7"/>
      <c r="D455" s="7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</row>
    <row r="456" spans="3:16" x14ac:dyDescent="0.25">
      <c r="C456" s="7"/>
      <c r="D456" s="7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</row>
    <row r="457" spans="3:16" x14ac:dyDescent="0.25">
      <c r="C457" s="7"/>
      <c r="D457" s="7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</row>
    <row r="458" spans="3:16" x14ac:dyDescent="0.25">
      <c r="C458" s="7"/>
      <c r="D458" s="7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</row>
    <row r="459" spans="3:16" x14ac:dyDescent="0.25">
      <c r="C459" s="7"/>
      <c r="D459" s="7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</row>
    <row r="460" spans="3:16" x14ac:dyDescent="0.25">
      <c r="C460" s="7"/>
      <c r="D460" s="7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</row>
    <row r="461" spans="3:16" x14ac:dyDescent="0.25">
      <c r="C461" s="7"/>
      <c r="D461" s="7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</row>
    <row r="462" spans="3:16" x14ac:dyDescent="0.25">
      <c r="C462" s="7"/>
      <c r="D462" s="7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</row>
    <row r="463" spans="3:16" x14ac:dyDescent="0.25">
      <c r="C463" s="7"/>
      <c r="D463" s="7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</row>
    <row r="464" spans="3:16" x14ac:dyDescent="0.25">
      <c r="C464" s="7"/>
      <c r="D464" s="7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</row>
    <row r="465" spans="3:16" x14ac:dyDescent="0.25">
      <c r="C465" s="7"/>
      <c r="D465" s="7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</row>
    <row r="466" spans="3:16" x14ac:dyDescent="0.25">
      <c r="C466" s="7"/>
      <c r="D466" s="7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</row>
    <row r="467" spans="3:16" x14ac:dyDescent="0.25">
      <c r="C467" s="7"/>
      <c r="D467" s="7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</row>
    <row r="468" spans="3:16" x14ac:dyDescent="0.25">
      <c r="C468" s="7"/>
      <c r="D468" s="7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</row>
    <row r="469" spans="3:16" x14ac:dyDescent="0.25">
      <c r="C469" s="7"/>
      <c r="D469" s="7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</row>
    <row r="470" spans="3:16" x14ac:dyDescent="0.25">
      <c r="C470" s="7"/>
      <c r="D470" s="7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</row>
    <row r="471" spans="3:16" x14ac:dyDescent="0.25">
      <c r="C471" s="7"/>
      <c r="D471" s="7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</row>
    <row r="472" spans="3:16" x14ac:dyDescent="0.25">
      <c r="C472" s="7"/>
      <c r="D472" s="7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</row>
    <row r="473" spans="3:16" x14ac:dyDescent="0.25">
      <c r="C473" s="7"/>
      <c r="D473" s="7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</row>
    <row r="474" spans="3:16" x14ac:dyDescent="0.25">
      <c r="C474" s="7"/>
      <c r="D474" s="7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</row>
    <row r="475" spans="3:16" x14ac:dyDescent="0.25">
      <c r="C475" s="7"/>
      <c r="D475" s="7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</row>
    <row r="476" spans="3:16" x14ac:dyDescent="0.25">
      <c r="C476" s="7"/>
      <c r="D476" s="7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</row>
    <row r="477" spans="3:16" x14ac:dyDescent="0.25">
      <c r="C477" s="7"/>
      <c r="D477" s="7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</row>
    <row r="478" spans="3:16" x14ac:dyDescent="0.25">
      <c r="C478" s="7"/>
      <c r="D478" s="7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</row>
    <row r="479" spans="3:16" x14ac:dyDescent="0.25">
      <c r="C479" s="7"/>
      <c r="D479" s="7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</row>
    <row r="480" spans="3:16" x14ac:dyDescent="0.25">
      <c r="C480" s="7"/>
      <c r="D480" s="7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</row>
    <row r="481" spans="3:16" x14ac:dyDescent="0.25">
      <c r="C481" s="7"/>
      <c r="D481" s="7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</row>
    <row r="482" spans="3:16" x14ac:dyDescent="0.25">
      <c r="C482" s="7"/>
      <c r="D482" s="7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</row>
    <row r="483" spans="3:16" x14ac:dyDescent="0.25">
      <c r="C483" s="7"/>
      <c r="D483" s="7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</row>
    <row r="484" spans="3:16" x14ac:dyDescent="0.25">
      <c r="C484" s="7"/>
      <c r="D484" s="7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</row>
    <row r="485" spans="3:16" x14ac:dyDescent="0.25">
      <c r="C485" s="7"/>
      <c r="D485" s="7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</row>
    <row r="486" spans="3:16" x14ac:dyDescent="0.25">
      <c r="C486" s="7"/>
      <c r="D486" s="7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</row>
    <row r="487" spans="3:16" x14ac:dyDescent="0.25">
      <c r="C487" s="7"/>
      <c r="D487" s="7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</row>
    <row r="488" spans="3:16" x14ac:dyDescent="0.25">
      <c r="C488" s="7"/>
      <c r="D488" s="7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</row>
    <row r="489" spans="3:16" x14ac:dyDescent="0.25">
      <c r="C489" s="7"/>
      <c r="D489" s="7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</row>
    <row r="490" spans="3:16" x14ac:dyDescent="0.25">
      <c r="C490" s="7"/>
      <c r="D490" s="7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</row>
    <row r="491" spans="3:16" x14ac:dyDescent="0.25">
      <c r="C491" s="7"/>
      <c r="D491" s="7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</row>
    <row r="492" spans="3:16" x14ac:dyDescent="0.25">
      <c r="C492" s="7"/>
      <c r="D492" s="7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</row>
    <row r="493" spans="3:16" x14ac:dyDescent="0.25">
      <c r="C493" s="7"/>
      <c r="D493" s="7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</row>
    <row r="494" spans="3:16" x14ac:dyDescent="0.25">
      <c r="C494" s="7"/>
      <c r="D494" s="7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</row>
    <row r="495" spans="3:16" x14ac:dyDescent="0.25">
      <c r="C495" s="7"/>
      <c r="D495" s="7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</row>
    <row r="496" spans="3:16" x14ac:dyDescent="0.25">
      <c r="C496" s="7"/>
      <c r="D496" s="7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</row>
    <row r="497" spans="3:16" x14ac:dyDescent="0.25">
      <c r="C497" s="7"/>
      <c r="D497" s="7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</row>
    <row r="498" spans="3:16" x14ac:dyDescent="0.25">
      <c r="C498" s="7"/>
      <c r="D498" s="7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</row>
    <row r="499" spans="3:16" x14ac:dyDescent="0.25">
      <c r="C499" s="7"/>
      <c r="D499" s="7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</row>
    <row r="500" spans="3:16" x14ac:dyDescent="0.25">
      <c r="C500" s="7"/>
      <c r="D500" s="7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</row>
    <row r="501" spans="3:16" x14ac:dyDescent="0.25">
      <c r="C501" s="7"/>
      <c r="D501" s="7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</row>
    <row r="502" spans="3:16" x14ac:dyDescent="0.25">
      <c r="C502" s="7"/>
      <c r="D502" s="7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</row>
    <row r="503" spans="3:16" x14ac:dyDescent="0.25">
      <c r="C503" s="7"/>
      <c r="D503" s="7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</row>
    <row r="504" spans="3:16" x14ac:dyDescent="0.25">
      <c r="C504" s="7"/>
      <c r="D504" s="7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</row>
    <row r="505" spans="3:16" x14ac:dyDescent="0.25">
      <c r="C505" s="7"/>
      <c r="D505" s="7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</row>
    <row r="506" spans="3:16" x14ac:dyDescent="0.25">
      <c r="C506" s="7"/>
      <c r="D506" s="7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</row>
    <row r="507" spans="3:16" x14ac:dyDescent="0.25">
      <c r="C507" s="7"/>
      <c r="D507" s="7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</row>
    <row r="508" spans="3:16" x14ac:dyDescent="0.25">
      <c r="C508" s="7"/>
      <c r="D508" s="7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</row>
    <row r="509" spans="3:16" x14ac:dyDescent="0.25">
      <c r="C509" s="7"/>
      <c r="D509" s="7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</row>
    <row r="510" spans="3:16" x14ac:dyDescent="0.25">
      <c r="C510" s="7"/>
      <c r="D510" s="7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</row>
    <row r="511" spans="3:16" x14ac:dyDescent="0.25">
      <c r="C511" s="7"/>
      <c r="D511" s="7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</row>
    <row r="512" spans="3:16" x14ac:dyDescent="0.25">
      <c r="C512" s="7"/>
      <c r="D512" s="7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</row>
    <row r="513" spans="3:16" x14ac:dyDescent="0.25">
      <c r="C513" s="7"/>
      <c r="D513" s="7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</row>
    <row r="514" spans="3:16" x14ac:dyDescent="0.25">
      <c r="C514" s="7"/>
      <c r="D514" s="7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</row>
    <row r="515" spans="3:16" x14ac:dyDescent="0.25">
      <c r="C515" s="7"/>
      <c r="D515" s="7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</row>
    <row r="516" spans="3:16" x14ac:dyDescent="0.25">
      <c r="C516" s="7"/>
      <c r="D516" s="7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</row>
    <row r="517" spans="3:16" x14ac:dyDescent="0.25">
      <c r="C517" s="7"/>
      <c r="D517" s="7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</row>
    <row r="518" spans="3:16" x14ac:dyDescent="0.25">
      <c r="C518" s="7"/>
      <c r="D518" s="7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</row>
    <row r="519" spans="3:16" x14ac:dyDescent="0.25">
      <c r="C519" s="7"/>
      <c r="D519" s="7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</row>
    <row r="520" spans="3:16" x14ac:dyDescent="0.25">
      <c r="C520" s="7"/>
      <c r="D520" s="7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</row>
    <row r="521" spans="3:16" x14ac:dyDescent="0.25">
      <c r="C521" s="7"/>
      <c r="D521" s="7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</row>
    <row r="522" spans="3:16" x14ac:dyDescent="0.25">
      <c r="C522" s="7"/>
      <c r="D522" s="7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</row>
    <row r="523" spans="3:16" x14ac:dyDescent="0.25">
      <c r="C523" s="7"/>
      <c r="D523" s="7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</row>
    <row r="524" spans="3:16" x14ac:dyDescent="0.25">
      <c r="C524" s="7"/>
      <c r="D524" s="7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</row>
    <row r="525" spans="3:16" x14ac:dyDescent="0.25">
      <c r="C525" s="7"/>
      <c r="D525" s="7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</row>
    <row r="526" spans="3:16" x14ac:dyDescent="0.25">
      <c r="C526" s="7"/>
      <c r="D526" s="7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</row>
    <row r="527" spans="3:16" x14ac:dyDescent="0.25">
      <c r="C527" s="7"/>
      <c r="D527" s="7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</row>
    <row r="528" spans="3:16" x14ac:dyDescent="0.25">
      <c r="C528" s="7"/>
      <c r="D528" s="7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</row>
    <row r="529" spans="3:16" x14ac:dyDescent="0.25">
      <c r="C529" s="7"/>
      <c r="D529" s="7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</row>
    <row r="530" spans="3:16" x14ac:dyDescent="0.25">
      <c r="C530" s="7"/>
      <c r="D530" s="7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</row>
    <row r="531" spans="3:16" x14ac:dyDescent="0.25">
      <c r="C531" s="7"/>
      <c r="D531" s="7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</row>
    <row r="532" spans="3:16" x14ac:dyDescent="0.25">
      <c r="C532" s="7"/>
      <c r="D532" s="7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</row>
    <row r="533" spans="3:16" x14ac:dyDescent="0.25">
      <c r="C533" s="7"/>
      <c r="D533" s="7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</row>
    <row r="534" spans="3:16" x14ac:dyDescent="0.25">
      <c r="C534" s="7"/>
      <c r="D534" s="7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</row>
    <row r="535" spans="3:16" x14ac:dyDescent="0.25">
      <c r="C535" s="7"/>
      <c r="D535" s="7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</row>
    <row r="536" spans="3:16" x14ac:dyDescent="0.25">
      <c r="C536" s="7"/>
      <c r="D536" s="7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</row>
    <row r="537" spans="3:16" x14ac:dyDescent="0.25">
      <c r="C537" s="7"/>
      <c r="D537" s="7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</row>
    <row r="538" spans="3:16" x14ac:dyDescent="0.25">
      <c r="C538" s="7"/>
      <c r="D538" s="7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</row>
    <row r="539" spans="3:16" x14ac:dyDescent="0.25">
      <c r="C539" s="7"/>
      <c r="D539" s="7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</row>
    <row r="540" spans="3:16" x14ac:dyDescent="0.25">
      <c r="C540" s="7"/>
      <c r="D540" s="7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</row>
    <row r="541" spans="3:16" x14ac:dyDescent="0.25">
      <c r="C541" s="7"/>
      <c r="D541" s="7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</row>
    <row r="542" spans="3:16" x14ac:dyDescent="0.25">
      <c r="C542" s="7"/>
      <c r="D542" s="7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</row>
    <row r="543" spans="3:16" x14ac:dyDescent="0.25">
      <c r="C543" s="7"/>
      <c r="D543" s="7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</row>
    <row r="544" spans="3:16" x14ac:dyDescent="0.25">
      <c r="C544" s="7"/>
      <c r="D544" s="7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</row>
    <row r="545" spans="3:16" x14ac:dyDescent="0.25">
      <c r="C545" s="7"/>
      <c r="D545" s="7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</row>
    <row r="546" spans="3:16" x14ac:dyDescent="0.25">
      <c r="C546" s="7"/>
      <c r="D546" s="7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</row>
    <row r="547" spans="3:16" x14ac:dyDescent="0.25">
      <c r="C547" s="7"/>
      <c r="D547" s="7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</row>
    <row r="548" spans="3:16" x14ac:dyDescent="0.25">
      <c r="C548" s="7"/>
      <c r="D548" s="7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</row>
    <row r="549" spans="3:16" x14ac:dyDescent="0.25">
      <c r="C549" s="7"/>
      <c r="D549" s="7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</row>
    <row r="550" spans="3:16" x14ac:dyDescent="0.25">
      <c r="C550" s="7"/>
      <c r="D550" s="7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</row>
    <row r="551" spans="3:16" x14ac:dyDescent="0.25">
      <c r="C551" s="7"/>
      <c r="D551" s="7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</row>
    <row r="552" spans="3:16" x14ac:dyDescent="0.25">
      <c r="C552" s="7"/>
      <c r="D552" s="7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</row>
    <row r="553" spans="3:16" x14ac:dyDescent="0.25">
      <c r="C553" s="7"/>
      <c r="D553" s="7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</row>
    <row r="554" spans="3:16" x14ac:dyDescent="0.25">
      <c r="C554" s="7"/>
      <c r="D554" s="7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</row>
    <row r="555" spans="3:16" x14ac:dyDescent="0.25">
      <c r="C555" s="7"/>
      <c r="D555" s="7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</row>
    <row r="556" spans="3:16" x14ac:dyDescent="0.25">
      <c r="C556" s="7"/>
      <c r="D556" s="7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</row>
    <row r="557" spans="3:16" x14ac:dyDescent="0.25">
      <c r="C557" s="7"/>
      <c r="D557" s="7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</row>
    <row r="558" spans="3:16" x14ac:dyDescent="0.25">
      <c r="C558" s="7"/>
      <c r="D558" s="7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</row>
    <row r="559" spans="3:16" x14ac:dyDescent="0.25">
      <c r="C559" s="7"/>
      <c r="D559" s="7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</row>
    <row r="560" spans="3:16" x14ac:dyDescent="0.25">
      <c r="C560" s="7"/>
      <c r="D560" s="7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</row>
    <row r="561" spans="3:16" x14ac:dyDescent="0.25">
      <c r="C561" s="7"/>
      <c r="D561" s="7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</row>
    <row r="562" spans="3:16" x14ac:dyDescent="0.25">
      <c r="C562" s="7"/>
      <c r="D562" s="7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</row>
    <row r="563" spans="3:16" x14ac:dyDescent="0.25">
      <c r="C563" s="7"/>
      <c r="D563" s="7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</row>
    <row r="564" spans="3:16" x14ac:dyDescent="0.25">
      <c r="C564" s="7"/>
      <c r="D564" s="7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</row>
    <row r="565" spans="3:16" x14ac:dyDescent="0.25">
      <c r="C565" s="7"/>
      <c r="D565" s="7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</row>
    <row r="566" spans="3:16" x14ac:dyDescent="0.25">
      <c r="C566" s="7"/>
      <c r="D566" s="7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</row>
    <row r="567" spans="3:16" x14ac:dyDescent="0.25">
      <c r="C567" s="7"/>
      <c r="D567" s="7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</row>
    <row r="568" spans="3:16" x14ac:dyDescent="0.25">
      <c r="C568" s="7"/>
      <c r="D568" s="7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</row>
    <row r="569" spans="3:16" x14ac:dyDescent="0.25">
      <c r="C569" s="7"/>
      <c r="D569" s="7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</row>
    <row r="570" spans="3:16" x14ac:dyDescent="0.25">
      <c r="C570" s="7"/>
      <c r="D570" s="7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</row>
    <row r="571" spans="3:16" x14ac:dyDescent="0.25">
      <c r="C571" s="7"/>
      <c r="D571" s="7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</row>
    <row r="572" spans="3:16" x14ac:dyDescent="0.25">
      <c r="C572" s="7"/>
      <c r="D572" s="7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</row>
    <row r="573" spans="3:16" x14ac:dyDescent="0.25">
      <c r="C573" s="7"/>
      <c r="D573" s="7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</row>
    <row r="574" spans="3:16" x14ac:dyDescent="0.25">
      <c r="C574" s="7"/>
      <c r="D574" s="7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</row>
    <row r="575" spans="3:16" x14ac:dyDescent="0.25">
      <c r="C575" s="7"/>
      <c r="D575" s="7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</row>
    <row r="576" spans="3:16" x14ac:dyDescent="0.25">
      <c r="C576" s="7"/>
      <c r="D576" s="7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</row>
    <row r="577" spans="3:16" x14ac:dyDescent="0.25">
      <c r="C577" s="7"/>
      <c r="D577" s="7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</row>
    <row r="578" spans="3:16" x14ac:dyDescent="0.25">
      <c r="C578" s="7"/>
      <c r="D578" s="7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</row>
    <row r="579" spans="3:16" x14ac:dyDescent="0.25">
      <c r="C579" s="7"/>
      <c r="D579" s="7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</row>
    <row r="580" spans="3:16" x14ac:dyDescent="0.25">
      <c r="C580" s="7"/>
      <c r="D580" s="7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</row>
    <row r="581" spans="3:16" x14ac:dyDescent="0.25">
      <c r="C581" s="7"/>
      <c r="D581" s="7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</row>
    <row r="582" spans="3:16" x14ac:dyDescent="0.25">
      <c r="C582" s="7"/>
      <c r="D582" s="7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</row>
    <row r="583" spans="3:16" x14ac:dyDescent="0.25">
      <c r="C583" s="7"/>
      <c r="D583" s="7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</row>
    <row r="584" spans="3:16" x14ac:dyDescent="0.25">
      <c r="C584" s="7"/>
      <c r="D584" s="7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</row>
    <row r="585" spans="3:16" x14ac:dyDescent="0.25">
      <c r="C585" s="7"/>
      <c r="D585" s="7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</row>
    <row r="586" spans="3:16" x14ac:dyDescent="0.25">
      <c r="C586" s="7"/>
      <c r="D586" s="7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</row>
    <row r="587" spans="3:16" x14ac:dyDescent="0.25">
      <c r="C587" s="7"/>
      <c r="D587" s="7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</row>
    <row r="588" spans="3:16" x14ac:dyDescent="0.25">
      <c r="C588" s="7"/>
      <c r="D588" s="7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</row>
    <row r="589" spans="3:16" x14ac:dyDescent="0.25">
      <c r="C589" s="7"/>
      <c r="D589" s="7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</row>
    <row r="590" spans="3:16" x14ac:dyDescent="0.25">
      <c r="C590" s="7"/>
      <c r="D590" s="7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</row>
    <row r="591" spans="3:16" x14ac:dyDescent="0.25">
      <c r="C591" s="7"/>
      <c r="D591" s="7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</row>
    <row r="592" spans="3:16" x14ac:dyDescent="0.25">
      <c r="C592" s="7"/>
      <c r="D592" s="7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</row>
    <row r="593" spans="3:16" x14ac:dyDescent="0.25">
      <c r="C593" s="7"/>
      <c r="D593" s="7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</row>
    <row r="594" spans="3:16" x14ac:dyDescent="0.25">
      <c r="C594" s="7"/>
      <c r="D594" s="7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</row>
    <row r="595" spans="3:16" x14ac:dyDescent="0.25">
      <c r="C595" s="7"/>
      <c r="D595" s="7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</row>
    <row r="596" spans="3:16" x14ac:dyDescent="0.25">
      <c r="C596" s="7"/>
      <c r="D596" s="7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</row>
    <row r="597" spans="3:16" x14ac:dyDescent="0.25">
      <c r="C597" s="7"/>
      <c r="D597" s="7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</row>
    <row r="598" spans="3:16" x14ac:dyDescent="0.25">
      <c r="C598" s="7"/>
      <c r="D598" s="7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</row>
    <row r="599" spans="3:16" x14ac:dyDescent="0.25">
      <c r="C599" s="7"/>
      <c r="D599" s="7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</row>
    <row r="600" spans="3:16" x14ac:dyDescent="0.25">
      <c r="C600" s="7"/>
      <c r="D600" s="7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</row>
    <row r="601" spans="3:16" x14ac:dyDescent="0.25">
      <c r="C601" s="7"/>
      <c r="D601" s="7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</row>
    <row r="602" spans="3:16" x14ac:dyDescent="0.25">
      <c r="C602" s="7"/>
      <c r="D602" s="7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</row>
    <row r="603" spans="3:16" x14ac:dyDescent="0.25">
      <c r="C603" s="7"/>
      <c r="D603" s="7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</row>
    <row r="604" spans="3:16" x14ac:dyDescent="0.25">
      <c r="C604" s="7"/>
      <c r="D604" s="7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</row>
    <row r="605" spans="3:16" x14ac:dyDescent="0.25">
      <c r="C605" s="7"/>
      <c r="D605" s="7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</row>
    <row r="606" spans="3:16" x14ac:dyDescent="0.25">
      <c r="C606" s="7"/>
      <c r="D606" s="7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</row>
    <row r="607" spans="3:16" x14ac:dyDescent="0.25">
      <c r="C607" s="7"/>
      <c r="D607" s="7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</row>
    <row r="608" spans="3:16" x14ac:dyDescent="0.25">
      <c r="C608" s="7"/>
      <c r="D608" s="7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</row>
    <row r="609" spans="3:16" x14ac:dyDescent="0.25">
      <c r="C609" s="7"/>
      <c r="D609" s="7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</row>
    <row r="610" spans="3:16" x14ac:dyDescent="0.25">
      <c r="C610" s="7"/>
      <c r="D610" s="7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</row>
    <row r="611" spans="3:16" x14ac:dyDescent="0.25">
      <c r="C611" s="7"/>
      <c r="D611" s="7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</row>
    <row r="612" spans="3:16" x14ac:dyDescent="0.25">
      <c r="C612" s="7"/>
      <c r="D612" s="7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</row>
    <row r="613" spans="3:16" x14ac:dyDescent="0.25">
      <c r="C613" s="7"/>
      <c r="D613" s="7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</row>
    <row r="614" spans="3:16" x14ac:dyDescent="0.25">
      <c r="C614" s="7"/>
      <c r="D614" s="7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</row>
    <row r="615" spans="3:16" x14ac:dyDescent="0.25">
      <c r="C615" s="7"/>
      <c r="D615" s="7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</row>
    <row r="616" spans="3:16" x14ac:dyDescent="0.25">
      <c r="C616" s="7"/>
      <c r="D616" s="7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</row>
    <row r="617" spans="3:16" x14ac:dyDescent="0.25">
      <c r="C617" s="7"/>
      <c r="D617" s="7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</row>
    <row r="618" spans="3:16" x14ac:dyDescent="0.25">
      <c r="C618" s="7"/>
      <c r="D618" s="7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</row>
    <row r="619" spans="3:16" x14ac:dyDescent="0.25">
      <c r="C619" s="7"/>
      <c r="D619" s="7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</row>
    <row r="620" spans="3:16" x14ac:dyDescent="0.25">
      <c r="C620" s="7"/>
      <c r="D620" s="7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</row>
    <row r="621" spans="3:16" x14ac:dyDescent="0.25">
      <c r="C621" s="7"/>
      <c r="D621" s="7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</row>
    <row r="622" spans="3:16" x14ac:dyDescent="0.25">
      <c r="C622" s="7"/>
      <c r="D622" s="7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</row>
    <row r="623" spans="3:16" x14ac:dyDescent="0.25">
      <c r="C623" s="7"/>
      <c r="D623" s="7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</row>
    <row r="624" spans="3:16" x14ac:dyDescent="0.25">
      <c r="C624" s="7"/>
      <c r="D624" s="7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</row>
    <row r="625" spans="3:16" x14ac:dyDescent="0.25">
      <c r="C625" s="7"/>
      <c r="D625" s="7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</row>
    <row r="626" spans="3:16" x14ac:dyDescent="0.25">
      <c r="C626" s="7"/>
      <c r="D626" s="7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</row>
    <row r="627" spans="3:16" x14ac:dyDescent="0.25">
      <c r="C627" s="7"/>
      <c r="D627" s="7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</row>
    <row r="628" spans="3:16" x14ac:dyDescent="0.25">
      <c r="C628" s="7"/>
      <c r="D628" s="7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</row>
    <row r="629" spans="3:16" x14ac:dyDescent="0.25">
      <c r="C629" s="7"/>
      <c r="D629" s="7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</row>
    <row r="630" spans="3:16" x14ac:dyDescent="0.25">
      <c r="C630" s="7"/>
      <c r="D630" s="7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</row>
    <row r="631" spans="3:16" x14ac:dyDescent="0.25">
      <c r="C631" s="7"/>
      <c r="D631" s="7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</row>
    <row r="632" spans="3:16" x14ac:dyDescent="0.25">
      <c r="C632" s="7"/>
      <c r="D632" s="7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</row>
    <row r="633" spans="3:16" x14ac:dyDescent="0.25">
      <c r="C633" s="7"/>
      <c r="D633" s="7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</row>
    <row r="634" spans="3:16" x14ac:dyDescent="0.25">
      <c r="C634" s="7"/>
      <c r="D634" s="7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</row>
    <row r="635" spans="3:16" x14ac:dyDescent="0.25">
      <c r="C635" s="7"/>
      <c r="D635" s="7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</row>
    <row r="636" spans="3:16" x14ac:dyDescent="0.25">
      <c r="C636" s="7"/>
      <c r="D636" s="7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</row>
    <row r="637" spans="3:16" x14ac:dyDescent="0.25">
      <c r="C637" s="7"/>
      <c r="D637" s="7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</row>
    <row r="638" spans="3:16" x14ac:dyDescent="0.25">
      <c r="C638" s="7"/>
      <c r="D638" s="7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</row>
    <row r="639" spans="3:16" x14ac:dyDescent="0.25">
      <c r="C639" s="7"/>
      <c r="D639" s="7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</row>
    <row r="640" spans="3:16" x14ac:dyDescent="0.25">
      <c r="C640" s="7"/>
      <c r="D640" s="7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</row>
    <row r="641" spans="3:16" x14ac:dyDescent="0.25">
      <c r="C641" s="7"/>
      <c r="D641" s="7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</row>
    <row r="642" spans="3:16" x14ac:dyDescent="0.25">
      <c r="C642" s="7"/>
      <c r="D642" s="7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</row>
    <row r="643" spans="3:16" x14ac:dyDescent="0.25">
      <c r="C643" s="7"/>
      <c r="D643" s="7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</row>
    <row r="644" spans="3:16" x14ac:dyDescent="0.25">
      <c r="C644" s="7"/>
      <c r="D644" s="7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</row>
    <row r="645" spans="3:16" x14ac:dyDescent="0.25">
      <c r="C645" s="7"/>
      <c r="D645" s="7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</row>
    <row r="646" spans="3:16" x14ac:dyDescent="0.25">
      <c r="C646" s="7"/>
      <c r="D646" s="7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</row>
    <row r="647" spans="3:16" x14ac:dyDescent="0.25">
      <c r="C647" s="7"/>
      <c r="D647" s="7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</row>
    <row r="648" spans="3:16" x14ac:dyDescent="0.25">
      <c r="C648" s="7"/>
      <c r="D648" s="7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</row>
    <row r="649" spans="3:16" x14ac:dyDescent="0.25">
      <c r="C649" s="7"/>
      <c r="D649" s="7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</row>
    <row r="650" spans="3:16" x14ac:dyDescent="0.25">
      <c r="C650" s="7"/>
      <c r="D650" s="7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</row>
    <row r="651" spans="3:16" x14ac:dyDescent="0.25">
      <c r="C651" s="7"/>
      <c r="D651" s="7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</row>
    <row r="652" spans="3:16" x14ac:dyDescent="0.25">
      <c r="C652" s="7"/>
      <c r="D652" s="7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</row>
    <row r="653" spans="3:16" x14ac:dyDescent="0.25">
      <c r="C653" s="7"/>
      <c r="D653" s="7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</row>
    <row r="654" spans="3:16" x14ac:dyDescent="0.25">
      <c r="C654" s="7"/>
      <c r="D654" s="7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</row>
    <row r="655" spans="3:16" x14ac:dyDescent="0.25">
      <c r="C655" s="7"/>
      <c r="D655" s="7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</row>
    <row r="656" spans="3:16" x14ac:dyDescent="0.25">
      <c r="C656" s="7"/>
      <c r="D656" s="7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</row>
    <row r="657" spans="3:16" x14ac:dyDescent="0.25">
      <c r="C657" s="7"/>
      <c r="D657" s="7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</row>
    <row r="658" spans="3:16" x14ac:dyDescent="0.25">
      <c r="C658" s="7"/>
      <c r="D658" s="7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</row>
    <row r="659" spans="3:16" x14ac:dyDescent="0.25">
      <c r="C659" s="7"/>
      <c r="D659" s="7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</row>
    <row r="660" spans="3:16" x14ac:dyDescent="0.25">
      <c r="C660" s="7"/>
      <c r="D660" s="7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</row>
    <row r="661" spans="3:16" x14ac:dyDescent="0.25">
      <c r="C661" s="7"/>
      <c r="D661" s="7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</row>
    <row r="662" spans="3:16" x14ac:dyDescent="0.25">
      <c r="C662" s="7"/>
      <c r="D662" s="7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</row>
    <row r="663" spans="3:16" x14ac:dyDescent="0.25">
      <c r="C663" s="7"/>
      <c r="D663" s="7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</row>
    <row r="664" spans="3:16" x14ac:dyDescent="0.25">
      <c r="C664" s="7"/>
      <c r="D664" s="7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</row>
    <row r="665" spans="3:16" x14ac:dyDescent="0.25">
      <c r="C665" s="7"/>
      <c r="D665" s="7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</row>
    <row r="666" spans="3:16" x14ac:dyDescent="0.25">
      <c r="C666" s="7"/>
      <c r="D666" s="7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</row>
    <row r="667" spans="3:16" x14ac:dyDescent="0.25">
      <c r="C667" s="7"/>
      <c r="D667" s="7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</row>
    <row r="668" spans="3:16" x14ac:dyDescent="0.25">
      <c r="C668" s="7"/>
      <c r="D668" s="7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</row>
    <row r="669" spans="3:16" x14ac:dyDescent="0.25">
      <c r="C669" s="7"/>
      <c r="D669" s="7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</row>
    <row r="670" spans="3:16" x14ac:dyDescent="0.25">
      <c r="C670" s="7"/>
      <c r="D670" s="7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</row>
    <row r="671" spans="3:16" x14ac:dyDescent="0.25">
      <c r="C671" s="7"/>
      <c r="D671" s="7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</row>
    <row r="672" spans="3:16" x14ac:dyDescent="0.25">
      <c r="C672" s="7"/>
      <c r="D672" s="7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</row>
    <row r="673" spans="3:16" x14ac:dyDescent="0.25">
      <c r="C673" s="7"/>
      <c r="D673" s="7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</row>
    <row r="674" spans="3:16" x14ac:dyDescent="0.25">
      <c r="C674" s="7"/>
      <c r="D674" s="7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</row>
    <row r="675" spans="3:16" x14ac:dyDescent="0.25">
      <c r="C675" s="7"/>
      <c r="D675" s="7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</row>
    <row r="676" spans="3:16" x14ac:dyDescent="0.25">
      <c r="C676" s="7"/>
      <c r="D676" s="7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</row>
    <row r="677" spans="3:16" x14ac:dyDescent="0.25">
      <c r="C677" s="7"/>
      <c r="D677" s="7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</row>
    <row r="678" spans="3:16" x14ac:dyDescent="0.25">
      <c r="C678" s="7"/>
      <c r="D678" s="7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</row>
    <row r="679" spans="3:16" x14ac:dyDescent="0.25">
      <c r="C679" s="7"/>
      <c r="D679" s="7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</row>
    <row r="680" spans="3:16" x14ac:dyDescent="0.25">
      <c r="C680" s="7"/>
      <c r="D680" s="7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</row>
    <row r="681" spans="3:16" x14ac:dyDescent="0.25">
      <c r="C681" s="7"/>
      <c r="D681" s="7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</row>
    <row r="682" spans="3:16" x14ac:dyDescent="0.25">
      <c r="C682" s="7"/>
      <c r="D682" s="7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</row>
    <row r="683" spans="3:16" x14ac:dyDescent="0.25">
      <c r="C683" s="7"/>
      <c r="D683" s="7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</row>
    <row r="684" spans="3:16" x14ac:dyDescent="0.25">
      <c r="C684" s="7"/>
      <c r="D684" s="7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</row>
    <row r="685" spans="3:16" x14ac:dyDescent="0.25">
      <c r="C685" s="7"/>
      <c r="D685" s="7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</row>
    <row r="686" spans="3:16" x14ac:dyDescent="0.25">
      <c r="C686" s="7"/>
      <c r="D686" s="7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</row>
    <row r="687" spans="3:16" x14ac:dyDescent="0.25">
      <c r="C687" s="7"/>
      <c r="D687" s="7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</row>
    <row r="688" spans="3:16" x14ac:dyDescent="0.25">
      <c r="C688" s="7"/>
      <c r="D688" s="7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</row>
    <row r="689" spans="3:16" x14ac:dyDescent="0.25">
      <c r="C689" s="7"/>
      <c r="D689" s="7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</row>
    <row r="690" spans="3:16" x14ac:dyDescent="0.25">
      <c r="C690" s="7"/>
      <c r="D690" s="7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</row>
    <row r="691" spans="3:16" x14ac:dyDescent="0.25">
      <c r="C691" s="7"/>
      <c r="D691" s="7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</row>
    <row r="692" spans="3:16" x14ac:dyDescent="0.25">
      <c r="C692" s="7"/>
      <c r="D692" s="7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</row>
    <row r="693" spans="3:16" x14ac:dyDescent="0.25">
      <c r="C693" s="7"/>
      <c r="D693" s="7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</row>
    <row r="694" spans="3:16" x14ac:dyDescent="0.25">
      <c r="C694" s="7"/>
      <c r="D694" s="7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</row>
    <row r="695" spans="3:16" x14ac:dyDescent="0.25">
      <c r="C695" s="7"/>
      <c r="D695" s="7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</row>
    <row r="696" spans="3:16" x14ac:dyDescent="0.25">
      <c r="C696" s="7"/>
      <c r="D696" s="7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</row>
    <row r="697" spans="3:16" x14ac:dyDescent="0.25">
      <c r="C697" s="7"/>
      <c r="D697" s="7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</row>
    <row r="698" spans="3:16" x14ac:dyDescent="0.25">
      <c r="C698" s="7"/>
      <c r="D698" s="7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</row>
    <row r="699" spans="3:16" x14ac:dyDescent="0.25">
      <c r="C699" s="7"/>
      <c r="D699" s="7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</row>
    <row r="700" spans="3:16" x14ac:dyDescent="0.25">
      <c r="C700" s="7"/>
      <c r="D700" s="7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</row>
    <row r="701" spans="3:16" x14ac:dyDescent="0.25">
      <c r="C701" s="7"/>
      <c r="D701" s="7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</row>
    <row r="702" spans="3:16" x14ac:dyDescent="0.25">
      <c r="C702" s="7"/>
      <c r="D702" s="7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</row>
    <row r="703" spans="3:16" x14ac:dyDescent="0.25">
      <c r="C703" s="7"/>
      <c r="D703" s="7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</row>
    <row r="704" spans="3:16" x14ac:dyDescent="0.25">
      <c r="C704" s="7"/>
      <c r="D704" s="7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</row>
    <row r="705" spans="3:16" x14ac:dyDescent="0.25">
      <c r="C705" s="7"/>
      <c r="D705" s="7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</row>
    <row r="706" spans="3:16" x14ac:dyDescent="0.25">
      <c r="C706" s="7"/>
      <c r="D706" s="7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</row>
    <row r="707" spans="3:16" x14ac:dyDescent="0.25">
      <c r="C707" s="7"/>
      <c r="D707" s="7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</row>
    <row r="708" spans="3:16" x14ac:dyDescent="0.25">
      <c r="C708" s="7"/>
      <c r="D708" s="7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</row>
    <row r="709" spans="3:16" x14ac:dyDescent="0.25">
      <c r="C709" s="7"/>
      <c r="D709" s="7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</row>
    <row r="710" spans="3:16" x14ac:dyDescent="0.25">
      <c r="C710" s="7"/>
      <c r="D710" s="7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</row>
    <row r="711" spans="3:16" x14ac:dyDescent="0.25">
      <c r="C711" s="7"/>
      <c r="D711" s="7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</row>
    <row r="712" spans="3:16" x14ac:dyDescent="0.25">
      <c r="C712" s="7"/>
      <c r="D712" s="7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</row>
    <row r="713" spans="3:16" x14ac:dyDescent="0.25">
      <c r="C713" s="7"/>
      <c r="D713" s="7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</row>
    <row r="714" spans="3:16" x14ac:dyDescent="0.25">
      <c r="C714" s="7"/>
      <c r="D714" s="7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</row>
    <row r="715" spans="3:16" x14ac:dyDescent="0.25">
      <c r="C715" s="7"/>
      <c r="D715" s="7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</row>
    <row r="716" spans="3:16" x14ac:dyDescent="0.25">
      <c r="C716" s="7"/>
      <c r="D716" s="7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</row>
    <row r="717" spans="3:16" x14ac:dyDescent="0.25">
      <c r="C717" s="7"/>
      <c r="D717" s="7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</row>
    <row r="718" spans="3:16" x14ac:dyDescent="0.25">
      <c r="C718" s="7"/>
      <c r="D718" s="7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</row>
    <row r="719" spans="3:16" x14ac:dyDescent="0.25">
      <c r="C719" s="7"/>
      <c r="D719" s="7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</row>
    <row r="720" spans="3:16" x14ac:dyDescent="0.25">
      <c r="C720" s="7"/>
      <c r="D720" s="7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</row>
    <row r="721" spans="3:16" x14ac:dyDescent="0.25">
      <c r="C721" s="7"/>
      <c r="D721" s="7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</row>
    <row r="722" spans="3:16" x14ac:dyDescent="0.25">
      <c r="C722" s="7"/>
      <c r="D722" s="7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</row>
    <row r="723" spans="3:16" x14ac:dyDescent="0.25">
      <c r="C723" s="7"/>
      <c r="D723" s="7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</row>
    <row r="724" spans="3:16" x14ac:dyDescent="0.25">
      <c r="C724" s="7"/>
      <c r="D724" s="7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</row>
    <row r="725" spans="3:16" x14ac:dyDescent="0.25">
      <c r="C725" s="7"/>
      <c r="D725" s="7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</row>
    <row r="726" spans="3:16" x14ac:dyDescent="0.25">
      <c r="C726" s="7"/>
      <c r="D726" s="7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</row>
    <row r="727" spans="3:16" x14ac:dyDescent="0.25">
      <c r="C727" s="7"/>
      <c r="D727" s="7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</row>
    <row r="728" spans="3:16" x14ac:dyDescent="0.25">
      <c r="C728" s="7"/>
      <c r="D728" s="7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</row>
    <row r="729" spans="3:16" x14ac:dyDescent="0.25">
      <c r="C729" s="7"/>
      <c r="D729" s="7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</row>
    <row r="730" spans="3:16" x14ac:dyDescent="0.25">
      <c r="C730" s="7"/>
      <c r="D730" s="7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</row>
    <row r="731" spans="3:16" x14ac:dyDescent="0.25">
      <c r="C731" s="7"/>
      <c r="D731" s="7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</row>
    <row r="732" spans="3:16" x14ac:dyDescent="0.25">
      <c r="C732" s="7"/>
      <c r="D732" s="7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</row>
    <row r="733" spans="3:16" x14ac:dyDescent="0.25">
      <c r="C733" s="7"/>
      <c r="D733" s="7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</row>
    <row r="734" spans="3:16" x14ac:dyDescent="0.25">
      <c r="C734" s="7"/>
      <c r="D734" s="7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</row>
    <row r="735" spans="3:16" x14ac:dyDescent="0.25">
      <c r="C735" s="7"/>
      <c r="D735" s="7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</row>
    <row r="736" spans="3:16" x14ac:dyDescent="0.25">
      <c r="C736" s="7"/>
      <c r="D736" s="7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</row>
    <row r="737" spans="3:16" x14ac:dyDescent="0.25">
      <c r="C737" s="7"/>
      <c r="D737" s="7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</row>
    <row r="738" spans="3:16" x14ac:dyDescent="0.25">
      <c r="C738" s="7"/>
      <c r="D738" s="7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</row>
    <row r="739" spans="3:16" x14ac:dyDescent="0.25">
      <c r="C739" s="7"/>
      <c r="D739" s="7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</row>
    <row r="740" spans="3:16" x14ac:dyDescent="0.25">
      <c r="C740" s="7"/>
      <c r="D740" s="7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</row>
    <row r="741" spans="3:16" x14ac:dyDescent="0.25">
      <c r="C741" s="7"/>
      <c r="D741" s="7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</row>
    <row r="742" spans="3:16" x14ac:dyDescent="0.25">
      <c r="C742" s="7"/>
      <c r="D742" s="7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</row>
    <row r="743" spans="3:16" x14ac:dyDescent="0.25">
      <c r="C743" s="7"/>
      <c r="D743" s="7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</row>
    <row r="744" spans="3:16" x14ac:dyDescent="0.25">
      <c r="C744" s="7"/>
      <c r="D744" s="7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</row>
    <row r="745" spans="3:16" x14ac:dyDescent="0.25">
      <c r="C745" s="7"/>
      <c r="D745" s="7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</row>
    <row r="746" spans="3:16" x14ac:dyDescent="0.25">
      <c r="C746" s="7"/>
      <c r="D746" s="7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</row>
    <row r="747" spans="3:16" x14ac:dyDescent="0.25">
      <c r="C747" s="7"/>
      <c r="D747" s="7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</row>
    <row r="748" spans="3:16" x14ac:dyDescent="0.25">
      <c r="C748" s="7"/>
      <c r="D748" s="7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</row>
    <row r="749" spans="3:16" x14ac:dyDescent="0.25">
      <c r="C749" s="7"/>
      <c r="D749" s="7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</row>
    <row r="750" spans="3:16" x14ac:dyDescent="0.25">
      <c r="C750" s="7"/>
      <c r="D750" s="7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</row>
    <row r="751" spans="3:16" x14ac:dyDescent="0.25">
      <c r="C751" s="7"/>
      <c r="D751" s="7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</row>
    <row r="752" spans="3:16" x14ac:dyDescent="0.25">
      <c r="C752" s="7"/>
      <c r="D752" s="7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</row>
    <row r="753" spans="3:16" x14ac:dyDescent="0.25">
      <c r="C753" s="7"/>
      <c r="D753" s="7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</row>
    <row r="754" spans="3:16" x14ac:dyDescent="0.25">
      <c r="C754" s="7"/>
      <c r="D754" s="7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</row>
    <row r="755" spans="3:16" x14ac:dyDescent="0.25">
      <c r="C755" s="7"/>
      <c r="D755" s="7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</row>
    <row r="756" spans="3:16" x14ac:dyDescent="0.25">
      <c r="C756" s="7"/>
      <c r="D756" s="7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</row>
    <row r="757" spans="3:16" x14ac:dyDescent="0.25">
      <c r="C757" s="7"/>
      <c r="D757" s="7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</row>
    <row r="758" spans="3:16" x14ac:dyDescent="0.25">
      <c r="C758" s="7"/>
      <c r="D758" s="7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</row>
    <row r="759" spans="3:16" x14ac:dyDescent="0.25">
      <c r="C759" s="7"/>
      <c r="D759" s="7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</row>
    <row r="760" spans="3:16" x14ac:dyDescent="0.25">
      <c r="C760" s="7"/>
      <c r="D760" s="7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</row>
    <row r="761" spans="3:16" x14ac:dyDescent="0.25">
      <c r="C761" s="7"/>
      <c r="D761" s="7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</row>
    <row r="762" spans="3:16" x14ac:dyDescent="0.25">
      <c r="C762" s="7"/>
      <c r="D762" s="7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</row>
    <row r="763" spans="3:16" x14ac:dyDescent="0.25">
      <c r="C763" s="7"/>
      <c r="D763" s="7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</row>
    <row r="764" spans="3:16" x14ac:dyDescent="0.25">
      <c r="C764" s="7"/>
      <c r="D764" s="7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</row>
    <row r="765" spans="3:16" x14ac:dyDescent="0.25">
      <c r="C765" s="7"/>
      <c r="D765" s="7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</row>
    <row r="766" spans="3:16" x14ac:dyDescent="0.25">
      <c r="C766" s="7"/>
      <c r="D766" s="7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</row>
    <row r="767" spans="3:16" x14ac:dyDescent="0.25">
      <c r="C767" s="7"/>
      <c r="D767" s="7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</row>
    <row r="768" spans="3:16" x14ac:dyDescent="0.25">
      <c r="C768" s="7"/>
      <c r="D768" s="7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</row>
    <row r="769" spans="3:16" x14ac:dyDescent="0.25">
      <c r="C769" s="7"/>
      <c r="D769" s="7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</row>
    <row r="770" spans="3:16" x14ac:dyDescent="0.25">
      <c r="C770" s="7"/>
      <c r="D770" s="7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</row>
    <row r="771" spans="3:16" x14ac:dyDescent="0.25">
      <c r="C771" s="7"/>
      <c r="D771" s="7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</row>
    <row r="772" spans="3:16" x14ac:dyDescent="0.25">
      <c r="C772" s="7"/>
      <c r="D772" s="7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</row>
    <row r="773" spans="3:16" x14ac:dyDescent="0.25">
      <c r="C773" s="7"/>
      <c r="D773" s="7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</row>
    <row r="774" spans="3:16" x14ac:dyDescent="0.25">
      <c r="C774" s="7"/>
      <c r="D774" s="7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</row>
    <row r="775" spans="3:16" x14ac:dyDescent="0.25">
      <c r="C775" s="7"/>
      <c r="D775" s="7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</row>
    <row r="776" spans="3:16" x14ac:dyDescent="0.25">
      <c r="C776" s="7"/>
      <c r="D776" s="7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</row>
    <row r="777" spans="3:16" x14ac:dyDescent="0.25">
      <c r="C777" s="7"/>
      <c r="D777" s="7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</row>
    <row r="778" spans="3:16" x14ac:dyDescent="0.25">
      <c r="C778" s="7"/>
      <c r="D778" s="7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</row>
    <row r="779" spans="3:16" x14ac:dyDescent="0.25">
      <c r="C779" s="7"/>
      <c r="D779" s="7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</row>
    <row r="780" spans="3:16" x14ac:dyDescent="0.25">
      <c r="C780" s="7"/>
      <c r="D780" s="7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</row>
    <row r="781" spans="3:16" x14ac:dyDescent="0.25">
      <c r="C781" s="7"/>
      <c r="D781" s="7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</row>
    <row r="782" spans="3:16" x14ac:dyDescent="0.25">
      <c r="C782" s="7"/>
      <c r="D782" s="7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</row>
    <row r="783" spans="3:16" x14ac:dyDescent="0.25">
      <c r="C783" s="7"/>
      <c r="D783" s="7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</row>
    <row r="784" spans="3:16" x14ac:dyDescent="0.25">
      <c r="C784" s="7"/>
      <c r="D784" s="7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</row>
    <row r="785" spans="3:16" x14ac:dyDescent="0.25">
      <c r="C785" s="7"/>
      <c r="D785" s="7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</row>
    <row r="786" spans="3:16" x14ac:dyDescent="0.25">
      <c r="C786" s="7"/>
      <c r="D786" s="7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</row>
    <row r="787" spans="3:16" x14ac:dyDescent="0.25">
      <c r="C787" s="7"/>
      <c r="D787" s="7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</row>
    <row r="788" spans="3:16" x14ac:dyDescent="0.25">
      <c r="C788" s="7"/>
      <c r="D788" s="7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</row>
    <row r="789" spans="3:16" x14ac:dyDescent="0.25">
      <c r="C789" s="7"/>
      <c r="D789" s="7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</row>
    <row r="790" spans="3:16" x14ac:dyDescent="0.25">
      <c r="C790" s="7"/>
      <c r="D790" s="7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</row>
    <row r="791" spans="3:16" x14ac:dyDescent="0.25">
      <c r="C791" s="7"/>
      <c r="D791" s="7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</row>
    <row r="792" spans="3:16" x14ac:dyDescent="0.25">
      <c r="C792" s="7"/>
      <c r="D792" s="7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</row>
    <row r="793" spans="3:16" x14ac:dyDescent="0.25">
      <c r="C793" s="7"/>
      <c r="D793" s="7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</row>
    <row r="794" spans="3:16" x14ac:dyDescent="0.25">
      <c r="C794" s="7"/>
      <c r="D794" s="7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</row>
    <row r="795" spans="3:16" x14ac:dyDescent="0.25">
      <c r="C795" s="7"/>
      <c r="D795" s="7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</row>
    <row r="796" spans="3:16" x14ac:dyDescent="0.25">
      <c r="C796" s="7"/>
      <c r="D796" s="7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</row>
    <row r="797" spans="3:16" x14ac:dyDescent="0.25">
      <c r="C797" s="7"/>
      <c r="D797" s="7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</row>
    <row r="798" spans="3:16" x14ac:dyDescent="0.25">
      <c r="C798" s="7"/>
      <c r="D798" s="7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</row>
    <row r="799" spans="3:16" x14ac:dyDescent="0.25">
      <c r="C799" s="7"/>
      <c r="D799" s="7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</row>
    <row r="800" spans="3:16" x14ac:dyDescent="0.25">
      <c r="C800" s="7"/>
      <c r="D800" s="7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</row>
    <row r="801" spans="3:16" x14ac:dyDescent="0.25">
      <c r="C801" s="7"/>
      <c r="D801" s="7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</row>
    <row r="802" spans="3:16" x14ac:dyDescent="0.25">
      <c r="C802" s="7"/>
      <c r="D802" s="7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</row>
    <row r="803" spans="3:16" x14ac:dyDescent="0.25">
      <c r="C803" s="7"/>
      <c r="D803" s="7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</row>
    <row r="804" spans="3:16" x14ac:dyDescent="0.25">
      <c r="C804" s="7"/>
      <c r="D804" s="7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</row>
    <row r="805" spans="3:16" x14ac:dyDescent="0.25">
      <c r="C805" s="7"/>
      <c r="D805" s="7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</row>
    <row r="806" spans="3:16" x14ac:dyDescent="0.25">
      <c r="C806" s="7"/>
      <c r="D806" s="7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</row>
    <row r="807" spans="3:16" x14ac:dyDescent="0.25">
      <c r="C807" s="7"/>
      <c r="D807" s="7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</row>
    <row r="808" spans="3:16" x14ac:dyDescent="0.25">
      <c r="C808" s="7"/>
      <c r="D808" s="7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</row>
    <row r="809" spans="3:16" x14ac:dyDescent="0.25">
      <c r="C809" s="7"/>
      <c r="D809" s="7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</row>
    <row r="810" spans="3:16" x14ac:dyDescent="0.25">
      <c r="C810" s="7"/>
      <c r="D810" s="7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</row>
    <row r="811" spans="3:16" x14ac:dyDescent="0.25">
      <c r="C811" s="7"/>
      <c r="D811" s="7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</row>
    <row r="812" spans="3:16" x14ac:dyDescent="0.25">
      <c r="C812" s="7"/>
      <c r="D812" s="7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</row>
    <row r="813" spans="3:16" x14ac:dyDescent="0.25">
      <c r="C813" s="7"/>
      <c r="D813" s="7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</row>
    <row r="814" spans="3:16" x14ac:dyDescent="0.25">
      <c r="C814" s="7"/>
      <c r="D814" s="7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</row>
    <row r="815" spans="3:16" x14ac:dyDescent="0.25">
      <c r="C815" s="7"/>
      <c r="D815" s="7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</row>
    <row r="816" spans="3:16" x14ac:dyDescent="0.25">
      <c r="C816" s="7"/>
      <c r="D816" s="7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</row>
    <row r="817" spans="3:16" x14ac:dyDescent="0.25">
      <c r="C817" s="7"/>
      <c r="D817" s="7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</row>
    <row r="818" spans="3:16" x14ac:dyDescent="0.25">
      <c r="C818" s="7"/>
      <c r="D818" s="7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</row>
    <row r="819" spans="3:16" x14ac:dyDescent="0.25">
      <c r="C819" s="7"/>
      <c r="D819" s="7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</row>
    <row r="820" spans="3:16" x14ac:dyDescent="0.25">
      <c r="C820" s="7"/>
      <c r="D820" s="7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</row>
    <row r="821" spans="3:16" x14ac:dyDescent="0.25">
      <c r="C821" s="7"/>
      <c r="D821" s="7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</row>
    <row r="822" spans="3:16" x14ac:dyDescent="0.25">
      <c r="C822" s="7"/>
      <c r="D822" s="7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</row>
    <row r="823" spans="3:16" x14ac:dyDescent="0.25">
      <c r="C823" s="7"/>
      <c r="D823" s="7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</row>
    <row r="824" spans="3:16" x14ac:dyDescent="0.25">
      <c r="C824" s="7"/>
      <c r="D824" s="7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</row>
    <row r="825" spans="3:16" x14ac:dyDescent="0.25">
      <c r="C825" s="7"/>
      <c r="D825" s="7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</row>
    <row r="826" spans="3:16" x14ac:dyDescent="0.25">
      <c r="C826" s="7"/>
      <c r="D826" s="7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</row>
    <row r="827" spans="3:16" x14ac:dyDescent="0.25">
      <c r="C827" s="7"/>
      <c r="D827" s="7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</row>
    <row r="828" spans="3:16" x14ac:dyDescent="0.25">
      <c r="C828" s="7"/>
      <c r="D828" s="7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</row>
    <row r="829" spans="3:16" x14ac:dyDescent="0.25">
      <c r="C829" s="7"/>
      <c r="D829" s="7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</row>
    <row r="830" spans="3:16" x14ac:dyDescent="0.25">
      <c r="C830" s="7"/>
      <c r="D830" s="7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</row>
    <row r="831" spans="3:16" x14ac:dyDescent="0.25">
      <c r="C831" s="7"/>
      <c r="D831" s="7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</row>
    <row r="832" spans="3:16" x14ac:dyDescent="0.25">
      <c r="C832" s="7"/>
      <c r="D832" s="7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</row>
    <row r="833" spans="3:16" x14ac:dyDescent="0.25">
      <c r="C833" s="7"/>
      <c r="D833" s="7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</row>
    <row r="834" spans="3:16" x14ac:dyDescent="0.25">
      <c r="C834" s="7"/>
      <c r="D834" s="7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</row>
    <row r="835" spans="3:16" x14ac:dyDescent="0.25">
      <c r="C835" s="7"/>
      <c r="D835" s="7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</row>
    <row r="836" spans="3:16" x14ac:dyDescent="0.25">
      <c r="C836" s="7"/>
      <c r="D836" s="7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</row>
    <row r="837" spans="3:16" x14ac:dyDescent="0.25">
      <c r="C837" s="7"/>
      <c r="D837" s="7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</row>
    <row r="838" spans="3:16" x14ac:dyDescent="0.25">
      <c r="C838" s="7"/>
      <c r="D838" s="7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</row>
    <row r="839" spans="3:16" x14ac:dyDescent="0.25">
      <c r="C839" s="7"/>
      <c r="D839" s="7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</row>
    <row r="840" spans="3:16" x14ac:dyDescent="0.25">
      <c r="C840" s="7"/>
      <c r="D840" s="7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</row>
    <row r="841" spans="3:16" x14ac:dyDescent="0.25">
      <c r="C841" s="7"/>
      <c r="D841" s="7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</row>
    <row r="842" spans="3:16" x14ac:dyDescent="0.25">
      <c r="C842" s="7"/>
      <c r="D842" s="7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</row>
    <row r="843" spans="3:16" x14ac:dyDescent="0.25">
      <c r="C843" s="7"/>
      <c r="D843" s="7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</row>
    <row r="844" spans="3:16" x14ac:dyDescent="0.25">
      <c r="C844" s="7"/>
      <c r="D844" s="7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</row>
    <row r="845" spans="3:16" x14ac:dyDescent="0.25">
      <c r="C845" s="7"/>
      <c r="D845" s="7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</row>
    <row r="846" spans="3:16" x14ac:dyDescent="0.25">
      <c r="C846" s="7"/>
      <c r="D846" s="7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</row>
    <row r="847" spans="3:16" x14ac:dyDescent="0.25">
      <c r="C847" s="7"/>
      <c r="D847" s="7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</row>
    <row r="848" spans="3:16" x14ac:dyDescent="0.25">
      <c r="C848" s="7"/>
      <c r="D848" s="7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</row>
    <row r="849" spans="3:16" x14ac:dyDescent="0.25">
      <c r="C849" s="7"/>
      <c r="D849" s="7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</row>
    <row r="850" spans="3:16" x14ac:dyDescent="0.25">
      <c r="C850" s="7"/>
      <c r="D850" s="7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</row>
    <row r="851" spans="3:16" x14ac:dyDescent="0.25">
      <c r="C851" s="7"/>
      <c r="D851" s="7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</row>
    <row r="852" spans="3:16" x14ac:dyDescent="0.25">
      <c r="C852" s="7"/>
      <c r="D852" s="7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</row>
    <row r="853" spans="3:16" x14ac:dyDescent="0.25">
      <c r="C853" s="7"/>
      <c r="D853" s="7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</row>
    <row r="854" spans="3:16" x14ac:dyDescent="0.25">
      <c r="C854" s="7"/>
      <c r="D854" s="7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</row>
    <row r="855" spans="3:16" x14ac:dyDescent="0.25">
      <c r="C855" s="7"/>
      <c r="D855" s="7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</row>
    <row r="856" spans="3:16" x14ac:dyDescent="0.25">
      <c r="C856" s="7"/>
      <c r="D856" s="7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</row>
    <row r="857" spans="3:16" x14ac:dyDescent="0.25">
      <c r="C857" s="7"/>
      <c r="D857" s="7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</row>
    <row r="858" spans="3:16" x14ac:dyDescent="0.25">
      <c r="C858" s="7"/>
      <c r="D858" s="7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</row>
    <row r="859" spans="3:16" x14ac:dyDescent="0.25">
      <c r="C859" s="7"/>
      <c r="D859" s="7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</row>
    <row r="860" spans="3:16" x14ac:dyDescent="0.25">
      <c r="C860" s="7"/>
      <c r="D860" s="7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</row>
    <row r="861" spans="3:16" x14ac:dyDescent="0.25">
      <c r="C861" s="7"/>
      <c r="D861" s="7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</row>
    <row r="862" spans="3:16" x14ac:dyDescent="0.25">
      <c r="C862" s="7"/>
      <c r="D862" s="7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</row>
    <row r="863" spans="3:16" x14ac:dyDescent="0.25">
      <c r="C863" s="7"/>
      <c r="D863" s="7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</row>
    <row r="864" spans="3:16" x14ac:dyDescent="0.25">
      <c r="C864" s="7"/>
      <c r="D864" s="7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</row>
    <row r="865" spans="3:16" x14ac:dyDescent="0.25">
      <c r="C865" s="7"/>
      <c r="D865" s="7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</row>
    <row r="866" spans="3:16" x14ac:dyDescent="0.25">
      <c r="C866" s="7"/>
      <c r="D866" s="7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</row>
    <row r="867" spans="3:16" x14ac:dyDescent="0.25">
      <c r="C867" s="7"/>
      <c r="D867" s="7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</row>
    <row r="868" spans="3:16" x14ac:dyDescent="0.25">
      <c r="C868" s="7"/>
      <c r="D868" s="7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</row>
    <row r="869" spans="3:16" x14ac:dyDescent="0.25">
      <c r="C869" s="7"/>
      <c r="D869" s="7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</row>
    <row r="870" spans="3:16" x14ac:dyDescent="0.25">
      <c r="C870" s="7"/>
      <c r="D870" s="7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</row>
    <row r="871" spans="3:16" x14ac:dyDescent="0.25">
      <c r="C871" s="7"/>
      <c r="D871" s="7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</row>
    <row r="872" spans="3:16" x14ac:dyDescent="0.25">
      <c r="C872" s="7"/>
      <c r="D872" s="7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</row>
    <row r="873" spans="3:16" x14ac:dyDescent="0.25">
      <c r="C873" s="7"/>
      <c r="D873" s="7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</row>
    <row r="874" spans="3:16" x14ac:dyDescent="0.25">
      <c r="C874" s="7"/>
      <c r="D874" s="7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</row>
    <row r="875" spans="3:16" x14ac:dyDescent="0.25">
      <c r="C875" s="7"/>
      <c r="D875" s="7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</row>
    <row r="876" spans="3:16" x14ac:dyDescent="0.25">
      <c r="C876" s="7"/>
      <c r="D876" s="7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</row>
    <row r="877" spans="3:16" x14ac:dyDescent="0.25">
      <c r="C877" s="7"/>
      <c r="D877" s="7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</row>
    <row r="878" spans="3:16" x14ac:dyDescent="0.25">
      <c r="C878" s="7"/>
      <c r="D878" s="7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</row>
    <row r="879" spans="3:16" x14ac:dyDescent="0.25">
      <c r="C879" s="7"/>
      <c r="D879" s="7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</row>
    <row r="880" spans="3:16" x14ac:dyDescent="0.25">
      <c r="C880" s="7"/>
      <c r="D880" s="7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</row>
    <row r="881" spans="3:16" x14ac:dyDescent="0.25">
      <c r="C881" s="7"/>
      <c r="D881" s="7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</row>
    <row r="882" spans="3:16" x14ac:dyDescent="0.25">
      <c r="C882" s="7"/>
      <c r="D882" s="7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</row>
    <row r="883" spans="3:16" x14ac:dyDescent="0.25">
      <c r="C883" s="7"/>
      <c r="D883" s="7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</row>
    <row r="884" spans="3:16" x14ac:dyDescent="0.25">
      <c r="C884" s="7"/>
      <c r="D884" s="7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</row>
    <row r="885" spans="3:16" x14ac:dyDescent="0.25">
      <c r="C885" s="7"/>
      <c r="D885" s="7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</row>
    <row r="886" spans="3:16" x14ac:dyDescent="0.25">
      <c r="C886" s="7"/>
      <c r="D886" s="7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</row>
    <row r="887" spans="3:16" x14ac:dyDescent="0.25">
      <c r="C887" s="7"/>
      <c r="D887" s="7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</row>
    <row r="888" spans="3:16" x14ac:dyDescent="0.25">
      <c r="C888" s="7"/>
      <c r="D888" s="7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</row>
    <row r="889" spans="3:16" x14ac:dyDescent="0.25">
      <c r="C889" s="7"/>
      <c r="D889" s="7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</row>
    <row r="890" spans="3:16" x14ac:dyDescent="0.25">
      <c r="C890" s="7"/>
      <c r="D890" s="7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</row>
    <row r="891" spans="3:16" x14ac:dyDescent="0.25">
      <c r="C891" s="7"/>
      <c r="D891" s="7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</row>
    <row r="892" spans="3:16" x14ac:dyDescent="0.25">
      <c r="C892" s="7"/>
      <c r="D892" s="7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</row>
    <row r="893" spans="3:16" x14ac:dyDescent="0.25">
      <c r="C893" s="7"/>
      <c r="D893" s="7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</row>
    <row r="894" spans="3:16" x14ac:dyDescent="0.25">
      <c r="C894" s="7"/>
      <c r="D894" s="7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</row>
    <row r="895" spans="3:16" x14ac:dyDescent="0.25">
      <c r="C895" s="7"/>
      <c r="D895" s="7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</row>
    <row r="896" spans="3:16" x14ac:dyDescent="0.25">
      <c r="C896" s="7"/>
      <c r="D896" s="7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</row>
    <row r="897" spans="3:16" x14ac:dyDescent="0.25">
      <c r="C897" s="7"/>
      <c r="D897" s="7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</row>
    <row r="898" spans="3:16" x14ac:dyDescent="0.25">
      <c r="C898" s="7"/>
      <c r="D898" s="7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</row>
    <row r="899" spans="3:16" x14ac:dyDescent="0.25">
      <c r="C899" s="7"/>
      <c r="D899" s="7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</row>
    <row r="900" spans="3:16" x14ac:dyDescent="0.25">
      <c r="C900" s="7"/>
      <c r="D900" s="7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</row>
    <row r="901" spans="3:16" x14ac:dyDescent="0.25">
      <c r="C901" s="7"/>
      <c r="D901" s="7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</row>
    <row r="902" spans="3:16" x14ac:dyDescent="0.25">
      <c r="C902" s="7"/>
      <c r="D902" s="7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</row>
    <row r="903" spans="3:16" x14ac:dyDescent="0.25">
      <c r="C903" s="7"/>
      <c r="D903" s="7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</row>
    <row r="904" spans="3:16" x14ac:dyDescent="0.25">
      <c r="C904" s="7"/>
      <c r="D904" s="7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</row>
    <row r="905" spans="3:16" x14ac:dyDescent="0.25">
      <c r="C905" s="7"/>
      <c r="D905" s="7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</row>
    <row r="906" spans="3:16" x14ac:dyDescent="0.25">
      <c r="C906" s="7"/>
      <c r="D906" s="7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</row>
    <row r="907" spans="3:16" x14ac:dyDescent="0.25">
      <c r="C907" s="7"/>
      <c r="D907" s="7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</row>
    <row r="908" spans="3:16" x14ac:dyDescent="0.25">
      <c r="C908" s="7"/>
      <c r="D908" s="7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</row>
    <row r="909" spans="3:16" x14ac:dyDescent="0.25">
      <c r="C909" s="7"/>
      <c r="D909" s="7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</row>
    <row r="910" spans="3:16" x14ac:dyDescent="0.25">
      <c r="C910" s="7"/>
      <c r="D910" s="7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</row>
    <row r="911" spans="3:16" x14ac:dyDescent="0.25">
      <c r="C911" s="7"/>
      <c r="D911" s="7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</row>
    <row r="912" spans="3:16" x14ac:dyDescent="0.25">
      <c r="C912" s="7"/>
      <c r="D912" s="7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</row>
    <row r="913" spans="3:16" x14ac:dyDescent="0.25">
      <c r="C913" s="7"/>
      <c r="D913" s="7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</row>
    <row r="914" spans="3:16" x14ac:dyDescent="0.25">
      <c r="C914" s="7"/>
      <c r="D914" s="7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</row>
    <row r="915" spans="3:16" x14ac:dyDescent="0.25">
      <c r="C915" s="7"/>
      <c r="D915" s="7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</row>
    <row r="916" spans="3:16" x14ac:dyDescent="0.25">
      <c r="C916" s="7"/>
      <c r="D916" s="7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</row>
    <row r="917" spans="3:16" x14ac:dyDescent="0.25">
      <c r="C917" s="7"/>
      <c r="D917" s="7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</row>
    <row r="918" spans="3:16" x14ac:dyDescent="0.25">
      <c r="C918" s="7"/>
      <c r="D918" s="7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</row>
    <row r="919" spans="3:16" x14ac:dyDescent="0.25">
      <c r="C919" s="7"/>
      <c r="D919" s="7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</row>
    <row r="920" spans="3:16" x14ac:dyDescent="0.25">
      <c r="C920" s="7"/>
      <c r="D920" s="7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</row>
    <row r="921" spans="3:16" x14ac:dyDescent="0.25">
      <c r="C921" s="7"/>
      <c r="D921" s="7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</row>
    <row r="922" spans="3:16" x14ac:dyDescent="0.25">
      <c r="C922" s="7"/>
      <c r="D922" s="7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</row>
    <row r="923" spans="3:16" x14ac:dyDescent="0.25">
      <c r="C923" s="7"/>
      <c r="D923" s="7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</row>
    <row r="924" spans="3:16" x14ac:dyDescent="0.25">
      <c r="C924" s="7"/>
      <c r="D924" s="7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</row>
    <row r="925" spans="3:16" x14ac:dyDescent="0.25">
      <c r="C925" s="7"/>
      <c r="D925" s="7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</row>
    <row r="926" spans="3:16" x14ac:dyDescent="0.25">
      <c r="C926" s="7"/>
      <c r="D926" s="7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</row>
    <row r="927" spans="3:16" x14ac:dyDescent="0.25">
      <c r="C927" s="7"/>
      <c r="D927" s="7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</row>
    <row r="928" spans="3:16" x14ac:dyDescent="0.25">
      <c r="C928" s="7"/>
      <c r="D928" s="7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</row>
    <row r="929" spans="3:16" x14ac:dyDescent="0.25">
      <c r="C929" s="7"/>
      <c r="D929" s="7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</row>
    <row r="930" spans="3:16" x14ac:dyDescent="0.25">
      <c r="C930" s="7"/>
      <c r="D930" s="7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</row>
    <row r="931" spans="3:16" x14ac:dyDescent="0.25">
      <c r="C931" s="7"/>
      <c r="D931" s="7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</row>
    <row r="932" spans="3:16" x14ac:dyDescent="0.25">
      <c r="C932" s="7"/>
      <c r="D932" s="7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</row>
    <row r="933" spans="3:16" x14ac:dyDescent="0.25">
      <c r="C933" s="7"/>
      <c r="D933" s="7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</row>
    <row r="934" spans="3:16" x14ac:dyDescent="0.25">
      <c r="C934" s="7"/>
      <c r="D934" s="7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</row>
    <row r="935" spans="3:16" x14ac:dyDescent="0.25">
      <c r="C935" s="7"/>
      <c r="D935" s="7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</row>
    <row r="936" spans="3:16" x14ac:dyDescent="0.25">
      <c r="C936" s="7"/>
      <c r="D936" s="7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</row>
    <row r="937" spans="3:16" x14ac:dyDescent="0.25">
      <c r="C937" s="7"/>
      <c r="D937" s="7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</row>
    <row r="938" spans="3:16" x14ac:dyDescent="0.25">
      <c r="C938" s="7"/>
      <c r="D938" s="7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</row>
    <row r="939" spans="3:16" x14ac:dyDescent="0.25">
      <c r="C939" s="7"/>
      <c r="D939" s="7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</row>
    <row r="940" spans="3:16" x14ac:dyDescent="0.25">
      <c r="C940" s="7"/>
      <c r="D940" s="7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</row>
    <row r="941" spans="3:16" x14ac:dyDescent="0.25">
      <c r="C941" s="7"/>
      <c r="D941" s="7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</row>
    <row r="942" spans="3:16" x14ac:dyDescent="0.25">
      <c r="C942" s="7"/>
      <c r="D942" s="7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</row>
    <row r="943" spans="3:16" x14ac:dyDescent="0.25">
      <c r="C943" s="7"/>
      <c r="D943" s="7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</row>
    <row r="944" spans="3:16" x14ac:dyDescent="0.25">
      <c r="C944" s="7"/>
      <c r="D944" s="7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</row>
    <row r="945" spans="3:16" x14ac:dyDescent="0.25">
      <c r="C945" s="7"/>
      <c r="D945" s="7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</row>
    <row r="946" spans="3:16" x14ac:dyDescent="0.25">
      <c r="C946" s="7"/>
      <c r="D946" s="7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</row>
    <row r="947" spans="3:16" x14ac:dyDescent="0.25">
      <c r="C947" s="7"/>
      <c r="D947" s="7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</row>
    <row r="948" spans="3:16" x14ac:dyDescent="0.25">
      <c r="C948" s="7"/>
      <c r="D948" s="7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</row>
    <row r="949" spans="3:16" x14ac:dyDescent="0.25">
      <c r="C949" s="7"/>
      <c r="D949" s="7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</row>
    <row r="950" spans="3:16" x14ac:dyDescent="0.25">
      <c r="C950" s="7"/>
      <c r="D950" s="7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</row>
    <row r="951" spans="3:16" x14ac:dyDescent="0.25">
      <c r="C951" s="7"/>
      <c r="D951" s="7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</row>
    <row r="952" spans="3:16" x14ac:dyDescent="0.25">
      <c r="C952" s="7"/>
      <c r="D952" s="7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</row>
    <row r="953" spans="3:16" x14ac:dyDescent="0.25">
      <c r="C953" s="7"/>
      <c r="D953" s="7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</row>
    <row r="954" spans="3:16" x14ac:dyDescent="0.25">
      <c r="C954" s="7"/>
      <c r="D954" s="7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</row>
    <row r="955" spans="3:16" x14ac:dyDescent="0.25">
      <c r="C955" s="7"/>
      <c r="D955" s="7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</row>
    <row r="956" spans="3:16" x14ac:dyDescent="0.25">
      <c r="C956" s="7"/>
      <c r="D956" s="7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</row>
    <row r="957" spans="3:16" x14ac:dyDescent="0.25">
      <c r="C957" s="7"/>
      <c r="D957" s="7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</row>
    <row r="958" spans="3:16" x14ac:dyDescent="0.25">
      <c r="C958" s="7"/>
      <c r="D958" s="7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</row>
    <row r="959" spans="3:16" x14ac:dyDescent="0.25">
      <c r="C959" s="7"/>
      <c r="D959" s="7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</row>
    <row r="960" spans="3:16" x14ac:dyDescent="0.25">
      <c r="C960" s="7"/>
      <c r="D960" s="7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</row>
    <row r="961" spans="3:16" x14ac:dyDescent="0.25">
      <c r="C961" s="7"/>
      <c r="D961" s="7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</row>
    <row r="962" spans="3:16" x14ac:dyDescent="0.25">
      <c r="C962" s="7"/>
      <c r="D962" s="7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</row>
    <row r="963" spans="3:16" x14ac:dyDescent="0.25">
      <c r="C963" s="7"/>
      <c r="D963" s="7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</row>
    <row r="964" spans="3:16" x14ac:dyDescent="0.25">
      <c r="C964" s="7"/>
      <c r="D964" s="7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</row>
    <row r="965" spans="3:16" x14ac:dyDescent="0.25">
      <c r="C965" s="7"/>
      <c r="D965" s="7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</row>
    <row r="966" spans="3:16" x14ac:dyDescent="0.25">
      <c r="C966" s="7"/>
      <c r="D966" s="7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</row>
    <row r="967" spans="3:16" x14ac:dyDescent="0.25">
      <c r="C967" s="7"/>
      <c r="D967" s="7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</row>
    <row r="968" spans="3:16" x14ac:dyDescent="0.25">
      <c r="C968" s="7"/>
      <c r="D968" s="7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</row>
    <row r="969" spans="3:16" x14ac:dyDescent="0.25">
      <c r="C969" s="7"/>
      <c r="D969" s="7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</row>
    <row r="970" spans="3:16" x14ac:dyDescent="0.25">
      <c r="C970" s="7"/>
      <c r="D970" s="7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</row>
    <row r="971" spans="3:16" x14ac:dyDescent="0.25">
      <c r="C971" s="7"/>
      <c r="D971" s="7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</row>
    <row r="972" spans="3:16" x14ac:dyDescent="0.25">
      <c r="C972" s="7"/>
      <c r="D972" s="7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</row>
    <row r="973" spans="3:16" x14ac:dyDescent="0.25">
      <c r="C973" s="7"/>
      <c r="D973" s="7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</row>
    <row r="974" spans="3:16" x14ac:dyDescent="0.25">
      <c r="C974" s="7"/>
      <c r="D974" s="7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</row>
    <row r="975" spans="3:16" x14ac:dyDescent="0.25">
      <c r="C975" s="7"/>
      <c r="D975" s="7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</row>
    <row r="976" spans="3:16" x14ac:dyDescent="0.25">
      <c r="C976" s="7"/>
      <c r="D976" s="7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</row>
    <row r="977" spans="3:16" x14ac:dyDescent="0.25">
      <c r="C977" s="7"/>
      <c r="D977" s="7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</row>
    <row r="978" spans="3:16" x14ac:dyDescent="0.25">
      <c r="C978" s="7"/>
      <c r="D978" s="7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</row>
    <row r="979" spans="3:16" x14ac:dyDescent="0.25">
      <c r="C979" s="7"/>
      <c r="D979" s="7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</row>
    <row r="980" spans="3:16" x14ac:dyDescent="0.25">
      <c r="C980" s="7"/>
      <c r="D980" s="7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</row>
    <row r="981" spans="3:16" x14ac:dyDescent="0.25">
      <c r="C981" s="7"/>
      <c r="D981" s="7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</row>
    <row r="982" spans="3:16" x14ac:dyDescent="0.25">
      <c r="C982" s="7"/>
      <c r="D982" s="7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</row>
    <row r="983" spans="3:16" x14ac:dyDescent="0.25">
      <c r="C983" s="7"/>
      <c r="D983" s="7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</row>
    <row r="984" spans="3:16" x14ac:dyDescent="0.25">
      <c r="C984" s="7"/>
      <c r="D984" s="7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</row>
    <row r="985" spans="3:16" x14ac:dyDescent="0.25">
      <c r="C985" s="7"/>
      <c r="D985" s="7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</row>
    <row r="986" spans="3:16" x14ac:dyDescent="0.25">
      <c r="C986" s="7"/>
      <c r="D986" s="7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</row>
    <row r="987" spans="3:16" x14ac:dyDescent="0.25">
      <c r="C987" s="7"/>
      <c r="D987" s="7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</row>
    <row r="988" spans="3:16" x14ac:dyDescent="0.25">
      <c r="C988" s="7"/>
      <c r="D988" s="7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</row>
    <row r="989" spans="3:16" x14ac:dyDescent="0.25">
      <c r="C989" s="7"/>
      <c r="D989" s="7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</row>
    <row r="990" spans="3:16" x14ac:dyDescent="0.25">
      <c r="C990" s="7"/>
      <c r="D990" s="7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</row>
    <row r="991" spans="3:16" x14ac:dyDescent="0.25">
      <c r="C991" s="7"/>
      <c r="D991" s="7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</row>
    <row r="992" spans="3:16" x14ac:dyDescent="0.25">
      <c r="C992" s="7"/>
      <c r="D992" s="7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</row>
    <row r="993" spans="3:16" x14ac:dyDescent="0.25">
      <c r="C993" s="7"/>
      <c r="D993" s="7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</row>
    <row r="994" spans="3:16" x14ac:dyDescent="0.25">
      <c r="C994" s="7"/>
      <c r="D994" s="7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</row>
    <row r="995" spans="3:16" x14ac:dyDescent="0.25">
      <c r="C995" s="7"/>
      <c r="D995" s="7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</row>
    <row r="996" spans="3:16" x14ac:dyDescent="0.25">
      <c r="C996" s="7"/>
      <c r="D996" s="7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</row>
    <row r="997" spans="3:16" x14ac:dyDescent="0.25">
      <c r="C997" s="7"/>
      <c r="D997" s="7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</row>
    <row r="998" spans="3:16" x14ac:dyDescent="0.25">
      <c r="C998" s="7"/>
      <c r="D998" s="7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</row>
    <row r="999" spans="3:16" x14ac:dyDescent="0.25">
      <c r="C999" s="7"/>
      <c r="D999" s="7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</row>
    <row r="1000" spans="3:16" x14ac:dyDescent="0.25">
      <c r="C1000" s="7"/>
      <c r="D1000" s="7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</row>
    <row r="1001" spans="3:16" x14ac:dyDescent="0.25">
      <c r="C1001" s="7"/>
      <c r="D1001" s="7"/>
      <c r="E1001" s="65"/>
      <c r="F1001" s="65"/>
      <c r="G1001" s="65"/>
      <c r="H1001" s="65"/>
      <c r="I1001" s="65"/>
      <c r="J1001" s="65"/>
      <c r="K1001" s="65"/>
      <c r="L1001" s="65"/>
      <c r="M1001" s="65"/>
      <c r="N1001" s="65"/>
      <c r="O1001" s="65"/>
      <c r="P1001" s="65"/>
    </row>
    <row r="1002" spans="3:16" x14ac:dyDescent="0.25">
      <c r="C1002" s="7"/>
      <c r="D1002" s="7"/>
      <c r="E1002" s="65"/>
      <c r="F1002" s="65"/>
      <c r="G1002" s="65"/>
      <c r="H1002" s="65"/>
      <c r="I1002" s="65"/>
      <c r="J1002" s="65"/>
      <c r="K1002" s="65"/>
      <c r="L1002" s="65"/>
      <c r="M1002" s="65"/>
      <c r="N1002" s="65"/>
      <c r="O1002" s="65"/>
      <c r="P1002" s="65"/>
    </row>
    <row r="1003" spans="3:16" x14ac:dyDescent="0.25">
      <c r="C1003" s="7"/>
      <c r="D1003" s="7"/>
      <c r="E1003" s="65"/>
      <c r="F1003" s="65"/>
      <c r="G1003" s="65"/>
      <c r="H1003" s="65"/>
      <c r="I1003" s="65"/>
      <c r="J1003" s="65"/>
      <c r="K1003" s="65"/>
      <c r="L1003" s="65"/>
      <c r="M1003" s="65"/>
      <c r="N1003" s="65"/>
      <c r="O1003" s="65"/>
      <c r="P1003" s="65"/>
    </row>
    <row r="1004" spans="3:16" x14ac:dyDescent="0.25">
      <c r="C1004" s="7"/>
      <c r="D1004" s="7"/>
      <c r="E1004" s="65"/>
      <c r="F1004" s="65"/>
      <c r="G1004" s="65"/>
      <c r="H1004" s="65"/>
      <c r="I1004" s="65"/>
      <c r="J1004" s="65"/>
      <c r="K1004" s="65"/>
      <c r="L1004" s="65"/>
      <c r="M1004" s="65"/>
      <c r="N1004" s="65"/>
      <c r="O1004" s="65"/>
      <c r="P1004" s="65"/>
    </row>
    <row r="1005" spans="3:16" x14ac:dyDescent="0.25">
      <c r="C1005" s="7"/>
      <c r="D1005" s="7"/>
      <c r="E1005" s="65"/>
      <c r="F1005" s="65"/>
      <c r="G1005" s="65"/>
      <c r="H1005" s="65"/>
      <c r="I1005" s="65"/>
      <c r="J1005" s="65"/>
      <c r="K1005" s="65"/>
      <c r="L1005" s="65"/>
      <c r="M1005" s="65"/>
      <c r="N1005" s="65"/>
      <c r="O1005" s="65"/>
      <c r="P1005" s="65"/>
    </row>
    <row r="1006" spans="3:16" x14ac:dyDescent="0.25">
      <c r="C1006" s="7"/>
      <c r="D1006" s="7"/>
      <c r="E1006" s="65"/>
      <c r="F1006" s="65"/>
      <c r="G1006" s="65"/>
      <c r="H1006" s="65"/>
      <c r="I1006" s="65"/>
      <c r="J1006" s="65"/>
      <c r="K1006" s="65"/>
      <c r="L1006" s="65"/>
      <c r="M1006" s="65"/>
      <c r="N1006" s="65"/>
      <c r="O1006" s="65"/>
      <c r="P1006" s="65"/>
    </row>
    <row r="1007" spans="3:16" x14ac:dyDescent="0.25">
      <c r="C1007" s="7"/>
      <c r="D1007" s="7"/>
      <c r="E1007" s="65"/>
      <c r="F1007" s="65"/>
      <c r="G1007" s="65"/>
      <c r="H1007" s="65"/>
      <c r="I1007" s="65"/>
      <c r="J1007" s="65"/>
      <c r="K1007" s="65"/>
      <c r="L1007" s="65"/>
      <c r="M1007" s="65"/>
      <c r="N1007" s="65"/>
      <c r="O1007" s="65"/>
      <c r="P1007" s="65"/>
    </row>
    <row r="1008" spans="3:16" x14ac:dyDescent="0.25">
      <c r="C1008" s="7"/>
      <c r="D1008" s="7"/>
      <c r="E1008" s="65"/>
      <c r="F1008" s="65"/>
      <c r="G1008" s="65"/>
      <c r="H1008" s="65"/>
      <c r="I1008" s="65"/>
      <c r="J1008" s="65"/>
      <c r="K1008" s="65"/>
      <c r="L1008" s="65"/>
      <c r="M1008" s="65"/>
      <c r="N1008" s="65"/>
      <c r="O1008" s="65"/>
      <c r="P1008" s="65"/>
    </row>
    <row r="1009" spans="3:16" x14ac:dyDescent="0.25">
      <c r="C1009" s="7"/>
      <c r="D1009" s="7"/>
      <c r="E1009" s="65"/>
      <c r="F1009" s="65"/>
      <c r="G1009" s="65"/>
      <c r="H1009" s="65"/>
      <c r="I1009" s="65"/>
      <c r="J1009" s="65"/>
      <c r="K1009" s="65"/>
      <c r="L1009" s="65"/>
      <c r="M1009" s="65"/>
      <c r="N1009" s="65"/>
      <c r="O1009" s="65"/>
      <c r="P1009" s="65"/>
    </row>
    <row r="1010" spans="3:16" x14ac:dyDescent="0.25">
      <c r="C1010" s="7"/>
      <c r="D1010" s="7"/>
      <c r="E1010" s="65"/>
      <c r="F1010" s="65"/>
      <c r="G1010" s="65"/>
      <c r="H1010" s="65"/>
      <c r="I1010" s="65"/>
      <c r="J1010" s="65"/>
      <c r="K1010" s="65"/>
      <c r="L1010" s="65"/>
      <c r="M1010" s="65"/>
      <c r="N1010" s="65"/>
      <c r="O1010" s="65"/>
      <c r="P1010" s="65"/>
    </row>
    <row r="1011" spans="3:16" x14ac:dyDescent="0.25">
      <c r="C1011" s="7"/>
      <c r="D1011" s="7"/>
      <c r="E1011" s="65"/>
      <c r="F1011" s="65"/>
      <c r="G1011" s="65"/>
      <c r="H1011" s="65"/>
      <c r="I1011" s="65"/>
      <c r="J1011" s="65"/>
      <c r="K1011" s="65"/>
      <c r="L1011" s="65"/>
      <c r="M1011" s="65"/>
      <c r="N1011" s="65"/>
      <c r="O1011" s="65"/>
      <c r="P1011" s="65"/>
    </row>
    <row r="1012" spans="3:16" x14ac:dyDescent="0.25">
      <c r="C1012" s="7"/>
      <c r="D1012" s="7"/>
      <c r="E1012" s="65"/>
      <c r="F1012" s="65"/>
      <c r="G1012" s="65"/>
      <c r="H1012" s="65"/>
      <c r="I1012" s="65"/>
      <c r="J1012" s="65"/>
      <c r="K1012" s="65"/>
      <c r="L1012" s="65"/>
      <c r="M1012" s="65"/>
      <c r="N1012" s="65"/>
      <c r="O1012" s="65"/>
      <c r="P1012" s="65"/>
    </row>
    <row r="1013" spans="3:16" x14ac:dyDescent="0.25">
      <c r="C1013" s="7"/>
      <c r="D1013" s="7"/>
      <c r="E1013" s="65"/>
      <c r="F1013" s="65"/>
      <c r="G1013" s="65"/>
      <c r="H1013" s="65"/>
      <c r="I1013" s="65"/>
      <c r="J1013" s="65"/>
      <c r="K1013" s="65"/>
      <c r="L1013" s="65"/>
      <c r="M1013" s="65"/>
      <c r="N1013" s="65"/>
      <c r="O1013" s="65"/>
      <c r="P1013" s="65"/>
    </row>
    <row r="1014" spans="3:16" x14ac:dyDescent="0.25">
      <c r="C1014" s="7"/>
      <c r="D1014" s="7"/>
      <c r="E1014" s="65"/>
      <c r="F1014" s="65"/>
      <c r="G1014" s="65"/>
      <c r="H1014" s="65"/>
      <c r="I1014" s="65"/>
      <c r="J1014" s="65"/>
      <c r="K1014" s="65"/>
      <c r="L1014" s="65"/>
      <c r="M1014" s="65"/>
      <c r="N1014" s="65"/>
      <c r="O1014" s="65"/>
      <c r="P1014" s="65"/>
    </row>
    <row r="1015" spans="3:16" x14ac:dyDescent="0.25">
      <c r="C1015" s="7"/>
      <c r="D1015" s="7"/>
      <c r="E1015" s="65"/>
      <c r="F1015" s="65"/>
      <c r="G1015" s="65"/>
      <c r="H1015" s="65"/>
      <c r="I1015" s="65"/>
      <c r="J1015" s="65"/>
      <c r="K1015" s="65"/>
      <c r="L1015" s="65"/>
      <c r="M1015" s="65"/>
      <c r="N1015" s="65"/>
      <c r="O1015" s="65"/>
      <c r="P1015" s="65"/>
    </row>
    <row r="1016" spans="3:16" x14ac:dyDescent="0.25">
      <c r="C1016" s="7"/>
      <c r="D1016" s="7"/>
      <c r="E1016" s="65"/>
      <c r="F1016" s="65"/>
      <c r="G1016" s="65"/>
      <c r="H1016" s="65"/>
      <c r="I1016" s="65"/>
      <c r="J1016" s="65"/>
      <c r="K1016" s="65"/>
      <c r="L1016" s="65"/>
      <c r="M1016" s="65"/>
      <c r="N1016" s="65"/>
      <c r="O1016" s="65"/>
      <c r="P1016" s="65"/>
    </row>
    <row r="1017" spans="3:16" x14ac:dyDescent="0.25">
      <c r="C1017" s="7"/>
      <c r="D1017" s="7"/>
      <c r="E1017" s="65"/>
      <c r="F1017" s="65"/>
      <c r="G1017" s="65"/>
      <c r="H1017" s="65"/>
      <c r="I1017" s="65"/>
      <c r="J1017" s="65"/>
      <c r="K1017" s="65"/>
      <c r="L1017" s="65"/>
      <c r="M1017" s="65"/>
      <c r="N1017" s="65"/>
      <c r="O1017" s="65"/>
      <c r="P1017" s="65"/>
    </row>
    <row r="1018" spans="3:16" x14ac:dyDescent="0.25">
      <c r="C1018" s="7"/>
      <c r="D1018" s="7"/>
      <c r="E1018" s="65"/>
      <c r="F1018" s="65"/>
      <c r="G1018" s="65"/>
      <c r="H1018" s="65"/>
      <c r="I1018" s="65"/>
      <c r="J1018" s="65"/>
      <c r="K1018" s="65"/>
      <c r="L1018" s="65"/>
      <c r="M1018" s="65"/>
      <c r="N1018" s="65"/>
      <c r="O1018" s="65"/>
      <c r="P1018" s="65"/>
    </row>
    <row r="1019" spans="3:16" x14ac:dyDescent="0.25">
      <c r="C1019" s="7"/>
      <c r="D1019" s="7"/>
      <c r="E1019" s="65"/>
      <c r="F1019" s="65"/>
      <c r="G1019" s="65"/>
      <c r="H1019" s="65"/>
      <c r="I1019" s="65"/>
      <c r="J1019" s="65"/>
      <c r="K1019" s="65"/>
      <c r="L1019" s="65"/>
      <c r="M1019" s="65"/>
      <c r="N1019" s="65"/>
      <c r="O1019" s="65"/>
      <c r="P1019" s="65"/>
    </row>
    <row r="1020" spans="3:16" x14ac:dyDescent="0.25">
      <c r="C1020" s="7"/>
      <c r="D1020" s="7"/>
      <c r="E1020" s="65"/>
      <c r="F1020" s="65"/>
      <c r="G1020" s="65"/>
      <c r="H1020" s="65"/>
      <c r="I1020" s="65"/>
      <c r="J1020" s="65"/>
      <c r="K1020" s="65"/>
      <c r="L1020" s="65"/>
      <c r="M1020" s="65"/>
      <c r="N1020" s="65"/>
      <c r="O1020" s="65"/>
      <c r="P1020" s="65"/>
    </row>
    <row r="1021" spans="3:16" x14ac:dyDescent="0.25">
      <c r="C1021" s="7"/>
      <c r="D1021" s="7"/>
      <c r="E1021" s="65"/>
      <c r="F1021" s="65"/>
      <c r="G1021" s="65"/>
      <c r="H1021" s="65"/>
      <c r="I1021" s="65"/>
      <c r="J1021" s="65"/>
      <c r="K1021" s="65"/>
      <c r="L1021" s="65"/>
      <c r="M1021" s="65"/>
      <c r="N1021" s="65"/>
      <c r="O1021" s="65"/>
      <c r="P1021" s="65"/>
    </row>
    <row r="1022" spans="3:16" x14ac:dyDescent="0.25">
      <c r="C1022" s="7"/>
      <c r="D1022" s="7"/>
      <c r="E1022" s="65"/>
      <c r="F1022" s="65"/>
      <c r="G1022" s="65"/>
      <c r="H1022" s="65"/>
      <c r="I1022" s="65"/>
      <c r="J1022" s="65"/>
      <c r="K1022" s="65"/>
      <c r="L1022" s="65"/>
      <c r="M1022" s="65"/>
      <c r="N1022" s="65"/>
      <c r="O1022" s="65"/>
      <c r="P1022" s="65"/>
    </row>
    <row r="1023" spans="3:16" x14ac:dyDescent="0.25">
      <c r="C1023" s="7"/>
      <c r="D1023" s="7"/>
      <c r="E1023" s="65"/>
      <c r="F1023" s="65"/>
      <c r="G1023" s="65"/>
      <c r="H1023" s="65"/>
      <c r="I1023" s="65"/>
      <c r="J1023" s="65"/>
      <c r="K1023" s="65"/>
      <c r="L1023" s="65"/>
      <c r="M1023" s="65"/>
      <c r="N1023" s="65"/>
      <c r="O1023" s="65"/>
      <c r="P1023" s="65"/>
    </row>
    <row r="1024" spans="3:16" x14ac:dyDescent="0.25">
      <c r="C1024" s="7"/>
      <c r="D1024" s="7"/>
      <c r="E1024" s="65"/>
      <c r="F1024" s="65"/>
      <c r="G1024" s="65"/>
      <c r="H1024" s="65"/>
      <c r="I1024" s="65"/>
      <c r="J1024" s="65"/>
      <c r="K1024" s="65"/>
      <c r="L1024" s="65"/>
      <c r="M1024" s="65"/>
      <c r="N1024" s="65"/>
      <c r="O1024" s="65"/>
      <c r="P1024" s="65"/>
    </row>
    <row r="1025" spans="3:16" x14ac:dyDescent="0.25">
      <c r="C1025" s="7"/>
      <c r="D1025" s="7"/>
      <c r="E1025" s="65"/>
      <c r="F1025" s="65"/>
      <c r="G1025" s="65"/>
      <c r="H1025" s="65"/>
      <c r="I1025" s="65"/>
      <c r="J1025" s="65"/>
      <c r="K1025" s="65"/>
      <c r="L1025" s="65"/>
      <c r="M1025" s="65"/>
      <c r="N1025" s="65"/>
      <c r="O1025" s="65"/>
      <c r="P1025" s="65"/>
    </row>
    <row r="1026" spans="3:16" x14ac:dyDescent="0.25">
      <c r="C1026" s="7"/>
      <c r="D1026" s="7"/>
      <c r="E1026" s="65"/>
      <c r="F1026" s="65"/>
      <c r="G1026" s="65"/>
      <c r="H1026" s="65"/>
      <c r="I1026" s="65"/>
      <c r="J1026" s="65"/>
      <c r="K1026" s="65"/>
      <c r="L1026" s="65"/>
      <c r="M1026" s="65"/>
      <c r="N1026" s="65"/>
      <c r="O1026" s="65"/>
      <c r="P1026" s="65"/>
    </row>
    <row r="1027" spans="3:16" x14ac:dyDescent="0.25">
      <c r="C1027" s="7"/>
      <c r="D1027" s="7"/>
      <c r="E1027" s="65"/>
      <c r="F1027" s="65"/>
      <c r="G1027" s="65"/>
      <c r="H1027" s="65"/>
      <c r="I1027" s="65"/>
      <c r="J1027" s="65"/>
      <c r="K1027" s="65"/>
      <c r="L1027" s="65"/>
      <c r="M1027" s="65"/>
      <c r="N1027" s="65"/>
      <c r="O1027" s="65"/>
      <c r="P1027" s="65"/>
    </row>
    <row r="1028" spans="3:16" x14ac:dyDescent="0.25">
      <c r="C1028" s="7"/>
      <c r="D1028" s="7"/>
      <c r="E1028" s="65"/>
      <c r="F1028" s="65"/>
      <c r="G1028" s="65"/>
      <c r="H1028" s="65"/>
      <c r="I1028" s="65"/>
      <c r="J1028" s="65"/>
      <c r="K1028" s="65"/>
      <c r="L1028" s="65"/>
      <c r="M1028" s="65"/>
      <c r="N1028" s="65"/>
      <c r="O1028" s="65"/>
      <c r="P1028" s="65"/>
    </row>
    <row r="1029" spans="3:16" x14ac:dyDescent="0.25">
      <c r="C1029" s="7"/>
      <c r="D1029" s="7"/>
      <c r="E1029" s="65"/>
      <c r="F1029" s="65"/>
      <c r="G1029" s="65"/>
      <c r="H1029" s="65"/>
      <c r="I1029" s="65"/>
      <c r="J1029" s="65"/>
      <c r="K1029" s="65"/>
      <c r="L1029" s="65"/>
      <c r="M1029" s="65"/>
      <c r="N1029" s="65"/>
      <c r="O1029" s="65"/>
      <c r="P1029" s="65"/>
    </row>
    <row r="1030" spans="3:16" x14ac:dyDescent="0.25">
      <c r="C1030" s="7"/>
      <c r="D1030" s="7"/>
      <c r="E1030" s="65"/>
      <c r="F1030" s="65"/>
      <c r="G1030" s="65"/>
      <c r="H1030" s="65"/>
      <c r="I1030" s="65"/>
      <c r="J1030" s="65"/>
      <c r="K1030" s="65"/>
      <c r="L1030" s="65"/>
      <c r="M1030" s="65"/>
      <c r="N1030" s="65"/>
      <c r="O1030" s="65"/>
      <c r="P1030" s="65"/>
    </row>
    <row r="1031" spans="3:16" x14ac:dyDescent="0.25">
      <c r="C1031" s="7"/>
      <c r="D1031" s="7"/>
      <c r="E1031" s="65"/>
      <c r="F1031" s="65"/>
      <c r="G1031" s="65"/>
      <c r="H1031" s="65"/>
      <c r="I1031" s="65"/>
      <c r="J1031" s="65"/>
      <c r="K1031" s="65"/>
      <c r="L1031" s="65"/>
      <c r="M1031" s="65"/>
      <c r="N1031" s="65"/>
      <c r="O1031" s="65"/>
      <c r="P1031" s="65"/>
    </row>
    <row r="1032" spans="3:16" x14ac:dyDescent="0.25">
      <c r="C1032" s="7"/>
      <c r="D1032" s="7"/>
      <c r="E1032" s="65"/>
      <c r="F1032" s="65"/>
      <c r="G1032" s="65"/>
      <c r="H1032" s="65"/>
      <c r="I1032" s="65"/>
      <c r="J1032" s="65"/>
      <c r="K1032" s="65"/>
      <c r="L1032" s="65"/>
      <c r="M1032" s="65"/>
      <c r="N1032" s="65"/>
      <c r="O1032" s="65"/>
      <c r="P1032" s="65"/>
    </row>
    <row r="1033" spans="3:16" x14ac:dyDescent="0.25">
      <c r="C1033" s="7"/>
      <c r="D1033" s="7"/>
      <c r="E1033" s="65"/>
      <c r="F1033" s="65"/>
      <c r="G1033" s="65"/>
      <c r="H1033" s="65"/>
      <c r="I1033" s="65"/>
      <c r="J1033" s="65"/>
      <c r="K1033" s="65"/>
      <c r="L1033" s="65"/>
      <c r="M1033" s="65"/>
      <c r="N1033" s="65"/>
      <c r="O1033" s="65"/>
      <c r="P1033" s="65"/>
    </row>
    <row r="1034" spans="3:16" x14ac:dyDescent="0.25">
      <c r="C1034" s="7"/>
      <c r="D1034" s="7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</row>
    <row r="1035" spans="3:16" x14ac:dyDescent="0.25">
      <c r="C1035" s="7"/>
      <c r="D1035" s="7"/>
      <c r="E1035" s="65"/>
      <c r="F1035" s="65"/>
      <c r="G1035" s="65"/>
      <c r="H1035" s="65"/>
      <c r="I1035" s="65"/>
      <c r="J1035" s="65"/>
      <c r="K1035" s="65"/>
      <c r="L1035" s="65"/>
      <c r="M1035" s="65"/>
      <c r="N1035" s="65"/>
      <c r="O1035" s="65"/>
      <c r="P1035" s="65"/>
    </row>
    <row r="1036" spans="3:16" x14ac:dyDescent="0.25">
      <c r="C1036" s="7"/>
      <c r="D1036" s="7"/>
      <c r="E1036" s="65"/>
      <c r="F1036" s="65"/>
      <c r="G1036" s="65"/>
      <c r="H1036" s="65"/>
      <c r="I1036" s="65"/>
      <c r="J1036" s="65"/>
      <c r="K1036" s="65"/>
      <c r="L1036" s="65"/>
      <c r="M1036" s="65"/>
      <c r="N1036" s="65"/>
      <c r="O1036" s="65"/>
      <c r="P1036" s="65"/>
    </row>
    <row r="1037" spans="3:16" x14ac:dyDescent="0.25">
      <c r="C1037" s="7"/>
      <c r="D1037" s="7"/>
      <c r="E1037" s="65"/>
      <c r="F1037" s="65"/>
      <c r="G1037" s="65"/>
      <c r="H1037" s="65"/>
      <c r="I1037" s="65"/>
      <c r="J1037" s="65"/>
      <c r="K1037" s="65"/>
      <c r="L1037" s="65"/>
      <c r="M1037" s="65"/>
      <c r="N1037" s="65"/>
      <c r="O1037" s="65"/>
      <c r="P1037" s="65"/>
    </row>
    <row r="1038" spans="3:16" x14ac:dyDescent="0.25">
      <c r="C1038" s="7"/>
      <c r="D1038" s="7"/>
      <c r="E1038" s="65"/>
      <c r="F1038" s="65"/>
      <c r="G1038" s="65"/>
      <c r="H1038" s="65"/>
      <c r="I1038" s="65"/>
      <c r="J1038" s="65"/>
      <c r="K1038" s="65"/>
      <c r="L1038" s="65"/>
      <c r="M1038" s="65"/>
      <c r="N1038" s="65"/>
      <c r="O1038" s="65"/>
      <c r="P1038" s="65"/>
    </row>
    <row r="1039" spans="3:16" x14ac:dyDescent="0.25">
      <c r="C1039" s="7"/>
      <c r="D1039" s="7"/>
      <c r="E1039" s="65"/>
      <c r="F1039" s="65"/>
      <c r="G1039" s="65"/>
      <c r="H1039" s="65"/>
      <c r="I1039" s="65"/>
      <c r="J1039" s="65"/>
      <c r="K1039" s="65"/>
      <c r="L1039" s="65"/>
      <c r="M1039" s="65"/>
      <c r="N1039" s="65"/>
      <c r="O1039" s="65"/>
      <c r="P1039" s="65"/>
    </row>
    <row r="1040" spans="3:16" x14ac:dyDescent="0.25">
      <c r="C1040" s="7"/>
      <c r="D1040" s="7"/>
      <c r="E1040" s="65"/>
      <c r="F1040" s="65"/>
      <c r="G1040" s="65"/>
      <c r="H1040" s="65"/>
      <c r="I1040" s="65"/>
      <c r="J1040" s="65"/>
      <c r="K1040" s="65"/>
      <c r="L1040" s="65"/>
      <c r="M1040" s="65"/>
      <c r="N1040" s="65"/>
      <c r="O1040" s="65"/>
      <c r="P1040" s="65"/>
    </row>
    <row r="1041" spans="3:16" x14ac:dyDescent="0.25">
      <c r="C1041" s="7"/>
      <c r="D1041" s="7"/>
      <c r="E1041" s="65"/>
      <c r="F1041" s="65"/>
      <c r="G1041" s="65"/>
      <c r="H1041" s="65"/>
      <c r="I1041" s="65"/>
      <c r="J1041" s="65"/>
      <c r="K1041" s="65"/>
      <c r="L1041" s="65"/>
      <c r="M1041" s="65"/>
      <c r="N1041" s="65"/>
      <c r="O1041" s="65"/>
      <c r="P1041" s="65"/>
    </row>
    <row r="1042" spans="3:16" x14ac:dyDescent="0.25">
      <c r="C1042" s="7"/>
      <c r="D1042" s="7"/>
      <c r="E1042" s="65"/>
      <c r="F1042" s="65"/>
      <c r="G1042" s="65"/>
      <c r="H1042" s="65"/>
      <c r="I1042" s="65"/>
      <c r="J1042" s="65"/>
      <c r="K1042" s="65"/>
      <c r="L1042" s="65"/>
      <c r="M1042" s="65"/>
      <c r="N1042" s="65"/>
      <c r="O1042" s="65"/>
      <c r="P1042" s="65"/>
    </row>
    <row r="1043" spans="3:16" x14ac:dyDescent="0.25">
      <c r="C1043" s="7"/>
      <c r="D1043" s="7"/>
      <c r="E1043" s="65"/>
      <c r="F1043" s="65"/>
      <c r="G1043" s="65"/>
      <c r="H1043" s="65"/>
      <c r="I1043" s="65"/>
      <c r="J1043" s="65"/>
      <c r="K1043" s="65"/>
      <c r="L1043" s="65"/>
      <c r="M1043" s="65"/>
      <c r="N1043" s="65"/>
      <c r="O1043" s="65"/>
      <c r="P1043" s="65"/>
    </row>
    <row r="1044" spans="3:16" x14ac:dyDescent="0.25">
      <c r="C1044" s="7"/>
      <c r="D1044" s="7"/>
      <c r="E1044" s="65"/>
      <c r="F1044" s="65"/>
      <c r="G1044" s="65"/>
      <c r="H1044" s="65"/>
      <c r="I1044" s="65"/>
      <c r="J1044" s="65"/>
      <c r="K1044" s="65"/>
      <c r="L1044" s="65"/>
      <c r="M1044" s="65"/>
      <c r="N1044" s="65"/>
      <c r="O1044" s="65"/>
      <c r="P1044" s="65"/>
    </row>
    <row r="1045" spans="3:16" x14ac:dyDescent="0.25">
      <c r="C1045" s="7"/>
      <c r="D1045" s="7"/>
      <c r="E1045" s="65"/>
      <c r="F1045" s="65"/>
      <c r="G1045" s="65"/>
      <c r="H1045" s="65"/>
      <c r="I1045" s="65"/>
      <c r="J1045" s="65"/>
      <c r="K1045" s="65"/>
      <c r="L1045" s="65"/>
      <c r="M1045" s="65"/>
      <c r="N1045" s="65"/>
      <c r="O1045" s="65"/>
      <c r="P1045" s="65"/>
    </row>
    <row r="1046" spans="3:16" x14ac:dyDescent="0.25">
      <c r="C1046" s="7"/>
      <c r="D1046" s="7"/>
      <c r="E1046" s="65"/>
      <c r="F1046" s="65"/>
      <c r="G1046" s="65"/>
      <c r="H1046" s="65"/>
      <c r="I1046" s="65"/>
      <c r="J1046" s="65"/>
      <c r="K1046" s="65"/>
      <c r="L1046" s="65"/>
      <c r="M1046" s="65"/>
      <c r="N1046" s="65"/>
      <c r="O1046" s="65"/>
      <c r="P1046" s="65"/>
    </row>
    <row r="1047" spans="3:16" x14ac:dyDescent="0.25">
      <c r="C1047" s="7"/>
      <c r="D1047" s="7"/>
      <c r="E1047" s="65"/>
      <c r="F1047" s="65"/>
      <c r="G1047" s="65"/>
      <c r="H1047" s="65"/>
      <c r="I1047" s="65"/>
      <c r="J1047" s="65"/>
      <c r="K1047" s="65"/>
      <c r="L1047" s="65"/>
      <c r="M1047" s="65"/>
      <c r="N1047" s="65"/>
      <c r="O1047" s="65"/>
      <c r="P1047" s="65"/>
    </row>
    <row r="1048" spans="3:16" x14ac:dyDescent="0.25">
      <c r="C1048" s="7"/>
      <c r="D1048" s="7"/>
      <c r="E1048" s="65"/>
      <c r="F1048" s="65"/>
      <c r="G1048" s="65"/>
      <c r="H1048" s="65"/>
      <c r="I1048" s="65"/>
      <c r="J1048" s="65"/>
      <c r="K1048" s="65"/>
      <c r="L1048" s="65"/>
      <c r="M1048" s="65"/>
      <c r="N1048" s="65"/>
      <c r="O1048" s="65"/>
      <c r="P1048" s="65"/>
    </row>
    <row r="1049" spans="3:16" x14ac:dyDescent="0.25">
      <c r="C1049" s="7"/>
      <c r="D1049" s="7"/>
      <c r="E1049" s="65"/>
      <c r="F1049" s="65"/>
      <c r="G1049" s="65"/>
      <c r="H1049" s="65"/>
      <c r="I1049" s="65"/>
      <c r="J1049" s="65"/>
      <c r="K1049" s="65"/>
      <c r="L1049" s="65"/>
      <c r="M1049" s="65"/>
      <c r="N1049" s="65"/>
      <c r="O1049" s="65"/>
      <c r="P1049" s="65"/>
    </row>
    <row r="1050" spans="3:16" x14ac:dyDescent="0.25">
      <c r="C1050" s="7"/>
      <c r="D1050" s="7"/>
      <c r="E1050" s="65"/>
      <c r="F1050" s="65"/>
      <c r="G1050" s="65"/>
      <c r="H1050" s="65"/>
      <c r="I1050" s="65"/>
      <c r="J1050" s="65"/>
      <c r="K1050" s="65"/>
      <c r="L1050" s="65"/>
      <c r="M1050" s="65"/>
      <c r="N1050" s="65"/>
      <c r="O1050" s="65"/>
      <c r="P1050" s="65"/>
    </row>
    <row r="1051" spans="3:16" x14ac:dyDescent="0.25">
      <c r="C1051" s="7"/>
      <c r="D1051" s="7"/>
      <c r="E1051" s="65"/>
      <c r="F1051" s="65"/>
      <c r="G1051" s="65"/>
      <c r="H1051" s="65"/>
      <c r="I1051" s="65"/>
      <c r="J1051" s="65"/>
      <c r="K1051" s="65"/>
      <c r="L1051" s="65"/>
      <c r="M1051" s="65"/>
      <c r="N1051" s="65"/>
      <c r="O1051" s="65"/>
      <c r="P1051" s="65"/>
    </row>
    <row r="1052" spans="3:16" x14ac:dyDescent="0.25">
      <c r="C1052" s="7"/>
      <c r="D1052" s="7"/>
      <c r="E1052" s="65"/>
      <c r="F1052" s="65"/>
      <c r="G1052" s="65"/>
      <c r="H1052" s="65"/>
      <c r="I1052" s="65"/>
      <c r="J1052" s="65"/>
      <c r="K1052" s="65"/>
      <c r="L1052" s="65"/>
      <c r="M1052" s="65"/>
      <c r="N1052" s="65"/>
      <c r="O1052" s="65"/>
      <c r="P1052" s="65"/>
    </row>
    <row r="1053" spans="3:16" x14ac:dyDescent="0.25">
      <c r="C1053" s="7"/>
      <c r="D1053" s="7"/>
      <c r="E1053" s="65"/>
      <c r="F1053" s="65"/>
      <c r="G1053" s="65"/>
      <c r="H1053" s="65"/>
      <c r="I1053" s="65"/>
      <c r="J1053" s="65"/>
      <c r="K1053" s="65"/>
      <c r="L1053" s="65"/>
      <c r="M1053" s="65"/>
      <c r="N1053" s="65"/>
      <c r="O1053" s="65"/>
      <c r="P1053" s="65"/>
    </row>
    <row r="1054" spans="3:16" x14ac:dyDescent="0.25">
      <c r="C1054" s="7"/>
      <c r="D1054" s="7"/>
      <c r="E1054" s="65"/>
      <c r="F1054" s="65"/>
      <c r="G1054" s="65"/>
      <c r="H1054" s="65"/>
      <c r="I1054" s="65"/>
      <c r="J1054" s="65"/>
      <c r="K1054" s="65"/>
      <c r="L1054" s="65"/>
      <c r="M1054" s="65"/>
      <c r="N1054" s="65"/>
      <c r="O1054" s="65"/>
      <c r="P1054" s="65"/>
    </row>
    <row r="1055" spans="3:16" x14ac:dyDescent="0.25">
      <c r="C1055" s="7"/>
      <c r="D1055" s="7"/>
      <c r="E1055" s="65"/>
      <c r="F1055" s="65"/>
      <c r="G1055" s="65"/>
      <c r="H1055" s="65"/>
      <c r="I1055" s="65"/>
      <c r="J1055" s="65"/>
      <c r="K1055" s="65"/>
      <c r="L1055" s="65"/>
      <c r="M1055" s="65"/>
      <c r="N1055" s="65"/>
      <c r="O1055" s="65"/>
      <c r="P1055" s="65"/>
    </row>
    <row r="1056" spans="3:16" x14ac:dyDescent="0.25">
      <c r="C1056" s="7"/>
      <c r="D1056" s="7"/>
      <c r="E1056" s="65"/>
      <c r="F1056" s="65"/>
      <c r="G1056" s="65"/>
      <c r="H1056" s="65"/>
      <c r="I1056" s="65"/>
      <c r="J1056" s="65"/>
      <c r="K1056" s="65"/>
      <c r="L1056" s="65"/>
      <c r="M1056" s="65"/>
      <c r="N1056" s="65"/>
      <c r="O1056" s="65"/>
      <c r="P1056" s="65"/>
    </row>
    <row r="1057" spans="3:16" x14ac:dyDescent="0.25">
      <c r="C1057" s="7"/>
      <c r="D1057" s="7"/>
      <c r="E1057" s="65"/>
      <c r="F1057" s="65"/>
      <c r="G1057" s="65"/>
      <c r="H1057" s="65"/>
      <c r="I1057" s="65"/>
      <c r="J1057" s="65"/>
      <c r="K1057" s="65"/>
      <c r="L1057" s="65"/>
      <c r="M1057" s="65"/>
      <c r="N1057" s="65"/>
      <c r="O1057" s="65"/>
      <c r="P1057" s="65"/>
    </row>
    <row r="1058" spans="3:16" x14ac:dyDescent="0.25">
      <c r="C1058" s="7"/>
      <c r="D1058" s="7"/>
      <c r="E1058" s="65"/>
      <c r="F1058" s="65"/>
      <c r="G1058" s="65"/>
      <c r="H1058" s="65"/>
      <c r="I1058" s="65"/>
      <c r="J1058" s="65"/>
      <c r="K1058" s="65"/>
      <c r="L1058" s="65"/>
      <c r="M1058" s="65"/>
      <c r="N1058" s="65"/>
      <c r="O1058" s="65"/>
      <c r="P1058" s="65"/>
    </row>
    <row r="1059" spans="3:16" x14ac:dyDescent="0.25">
      <c r="C1059" s="7"/>
      <c r="D1059" s="7"/>
      <c r="E1059" s="65"/>
      <c r="F1059" s="65"/>
      <c r="G1059" s="65"/>
      <c r="H1059" s="65"/>
      <c r="I1059" s="65"/>
      <c r="J1059" s="65"/>
      <c r="K1059" s="65"/>
      <c r="L1059" s="65"/>
      <c r="M1059" s="65"/>
      <c r="N1059" s="65"/>
      <c r="O1059" s="65"/>
      <c r="P1059" s="65"/>
    </row>
    <row r="1060" spans="3:16" x14ac:dyDescent="0.25">
      <c r="C1060" s="7"/>
      <c r="D1060" s="7"/>
      <c r="E1060" s="65"/>
      <c r="F1060" s="65"/>
      <c r="G1060" s="65"/>
      <c r="H1060" s="65"/>
      <c r="I1060" s="65"/>
      <c r="J1060" s="65"/>
      <c r="K1060" s="65"/>
      <c r="L1060" s="65"/>
      <c r="M1060" s="65"/>
      <c r="N1060" s="65"/>
      <c r="O1060" s="65"/>
      <c r="P1060" s="65"/>
    </row>
    <row r="1061" spans="3:16" x14ac:dyDescent="0.25">
      <c r="C1061" s="7"/>
      <c r="D1061" s="7"/>
      <c r="E1061" s="65"/>
      <c r="F1061" s="65"/>
      <c r="G1061" s="65"/>
      <c r="H1061" s="65"/>
      <c r="I1061" s="65"/>
      <c r="J1061" s="65"/>
      <c r="K1061" s="65"/>
      <c r="L1061" s="65"/>
      <c r="M1061" s="65"/>
      <c r="N1061" s="65"/>
      <c r="O1061" s="65"/>
      <c r="P1061" s="65"/>
    </row>
    <row r="1062" spans="3:16" x14ac:dyDescent="0.25">
      <c r="C1062" s="7"/>
      <c r="D1062" s="7"/>
      <c r="E1062" s="65"/>
      <c r="F1062" s="65"/>
      <c r="G1062" s="65"/>
      <c r="H1062" s="65"/>
      <c r="I1062" s="65"/>
      <c r="J1062" s="65"/>
      <c r="K1062" s="65"/>
      <c r="L1062" s="65"/>
      <c r="M1062" s="65"/>
      <c r="N1062" s="65"/>
      <c r="O1062" s="65"/>
      <c r="P1062" s="65"/>
    </row>
    <row r="1063" spans="3:16" x14ac:dyDescent="0.25">
      <c r="C1063" s="7"/>
      <c r="D1063" s="7"/>
      <c r="E1063" s="65"/>
      <c r="F1063" s="65"/>
      <c r="G1063" s="65"/>
      <c r="H1063" s="65"/>
      <c r="I1063" s="65"/>
      <c r="J1063" s="65"/>
      <c r="K1063" s="65"/>
      <c r="L1063" s="65"/>
      <c r="M1063" s="65"/>
      <c r="N1063" s="65"/>
      <c r="O1063" s="65"/>
      <c r="P1063" s="65"/>
    </row>
    <row r="1064" spans="3:16" x14ac:dyDescent="0.25">
      <c r="C1064" s="7"/>
      <c r="D1064" s="7"/>
      <c r="E1064" s="65"/>
      <c r="F1064" s="65"/>
      <c r="G1064" s="65"/>
      <c r="H1064" s="65"/>
      <c r="I1064" s="65"/>
      <c r="J1064" s="65"/>
      <c r="K1064" s="65"/>
      <c r="L1064" s="65"/>
      <c r="M1064" s="65"/>
      <c r="N1064" s="65"/>
      <c r="O1064" s="65"/>
      <c r="P1064" s="65"/>
    </row>
    <row r="1065" spans="3:16" x14ac:dyDescent="0.25">
      <c r="C1065" s="7"/>
      <c r="D1065" s="7"/>
      <c r="E1065" s="65"/>
      <c r="F1065" s="65"/>
      <c r="G1065" s="65"/>
      <c r="H1065" s="65"/>
      <c r="I1065" s="65"/>
      <c r="J1065" s="65"/>
      <c r="K1065" s="65"/>
      <c r="L1065" s="65"/>
      <c r="M1065" s="65"/>
      <c r="N1065" s="65"/>
      <c r="O1065" s="65"/>
      <c r="P1065" s="65"/>
    </row>
    <row r="1066" spans="3:16" x14ac:dyDescent="0.25">
      <c r="C1066" s="7"/>
      <c r="D1066" s="7"/>
      <c r="E1066" s="65"/>
      <c r="F1066" s="65"/>
      <c r="G1066" s="65"/>
      <c r="H1066" s="65"/>
      <c r="I1066" s="65"/>
      <c r="J1066" s="65"/>
      <c r="K1066" s="65"/>
      <c r="L1066" s="65"/>
      <c r="M1066" s="65"/>
      <c r="N1066" s="65"/>
      <c r="O1066" s="65"/>
      <c r="P1066" s="65"/>
    </row>
    <row r="1067" spans="3:16" x14ac:dyDescent="0.25">
      <c r="C1067" s="7"/>
      <c r="D1067" s="7"/>
      <c r="E1067" s="65"/>
      <c r="F1067" s="65"/>
      <c r="G1067" s="65"/>
      <c r="H1067" s="65"/>
      <c r="I1067" s="65"/>
      <c r="J1067" s="65"/>
      <c r="K1067" s="65"/>
      <c r="L1067" s="65"/>
      <c r="M1067" s="65"/>
      <c r="N1067" s="65"/>
      <c r="O1067" s="65"/>
      <c r="P1067" s="65"/>
    </row>
    <row r="1068" spans="3:16" x14ac:dyDescent="0.25">
      <c r="C1068" s="7"/>
      <c r="D1068" s="7"/>
      <c r="E1068" s="65"/>
      <c r="F1068" s="65"/>
      <c r="G1068" s="65"/>
      <c r="H1068" s="65"/>
      <c r="I1068" s="65"/>
      <c r="J1068" s="65"/>
      <c r="K1068" s="65"/>
      <c r="L1068" s="65"/>
      <c r="M1068" s="65"/>
      <c r="N1068" s="65"/>
      <c r="O1068" s="65"/>
      <c r="P1068" s="65"/>
    </row>
    <row r="1069" spans="3:16" x14ac:dyDescent="0.25">
      <c r="C1069" s="7"/>
      <c r="D1069" s="7"/>
      <c r="E1069" s="65"/>
      <c r="F1069" s="65"/>
      <c r="G1069" s="65"/>
      <c r="H1069" s="65"/>
      <c r="I1069" s="65"/>
      <c r="J1069" s="65"/>
      <c r="K1069" s="65"/>
      <c r="L1069" s="65"/>
      <c r="M1069" s="65"/>
      <c r="N1069" s="65"/>
      <c r="O1069" s="65"/>
      <c r="P1069" s="65"/>
    </row>
    <row r="1070" spans="3:16" x14ac:dyDescent="0.25">
      <c r="C1070" s="7"/>
      <c r="D1070" s="7"/>
      <c r="E1070" s="65"/>
      <c r="F1070" s="65"/>
      <c r="G1070" s="65"/>
      <c r="H1070" s="65"/>
      <c r="I1070" s="65"/>
      <c r="J1070" s="65"/>
      <c r="K1070" s="65"/>
      <c r="L1070" s="65"/>
      <c r="M1070" s="65"/>
      <c r="N1070" s="65"/>
      <c r="O1070" s="65"/>
      <c r="P1070" s="65"/>
    </row>
    <row r="1071" spans="3:16" x14ac:dyDescent="0.25">
      <c r="C1071" s="7"/>
      <c r="D1071" s="7"/>
      <c r="E1071" s="65"/>
      <c r="F1071" s="65"/>
      <c r="G1071" s="65"/>
      <c r="H1071" s="65"/>
      <c r="I1071" s="65"/>
      <c r="J1071" s="65"/>
      <c r="K1071" s="65"/>
      <c r="L1071" s="65"/>
      <c r="M1071" s="65"/>
      <c r="N1071" s="65"/>
      <c r="O1071" s="65"/>
      <c r="P1071" s="65"/>
    </row>
    <row r="1072" spans="3:16" x14ac:dyDescent="0.25">
      <c r="C1072" s="7"/>
      <c r="D1072" s="7"/>
      <c r="E1072" s="65"/>
      <c r="F1072" s="65"/>
      <c r="G1072" s="65"/>
      <c r="H1072" s="65"/>
      <c r="I1072" s="65"/>
      <c r="J1072" s="65"/>
      <c r="K1072" s="65"/>
      <c r="L1072" s="65"/>
      <c r="M1072" s="65"/>
      <c r="N1072" s="65"/>
      <c r="O1072" s="65"/>
      <c r="P1072" s="65"/>
    </row>
    <row r="1073" spans="3:16" x14ac:dyDescent="0.25">
      <c r="C1073" s="7"/>
      <c r="D1073" s="7"/>
      <c r="E1073" s="65"/>
      <c r="F1073" s="65"/>
      <c r="G1073" s="65"/>
      <c r="H1073" s="65"/>
      <c r="I1073" s="65"/>
      <c r="J1073" s="65"/>
      <c r="K1073" s="65"/>
      <c r="L1073" s="65"/>
      <c r="M1073" s="65"/>
      <c r="N1073" s="65"/>
      <c r="O1073" s="65"/>
      <c r="P1073" s="65"/>
    </row>
    <row r="1074" spans="3:16" x14ac:dyDescent="0.25">
      <c r="C1074" s="7"/>
      <c r="D1074" s="7"/>
      <c r="E1074" s="65"/>
      <c r="F1074" s="65"/>
      <c r="G1074" s="65"/>
      <c r="H1074" s="65"/>
      <c r="I1074" s="65"/>
      <c r="J1074" s="65"/>
      <c r="K1074" s="65"/>
      <c r="L1074" s="65"/>
      <c r="M1074" s="65"/>
      <c r="N1074" s="65"/>
      <c r="O1074" s="65"/>
      <c r="P1074" s="65"/>
    </row>
    <row r="1075" spans="3:16" x14ac:dyDescent="0.25">
      <c r="C1075" s="7"/>
      <c r="D1075" s="7"/>
      <c r="E1075" s="65"/>
      <c r="F1075" s="65"/>
      <c r="G1075" s="65"/>
      <c r="H1075" s="65"/>
      <c r="I1075" s="65"/>
      <c r="J1075" s="65"/>
      <c r="K1075" s="65"/>
      <c r="L1075" s="65"/>
      <c r="M1075" s="65"/>
      <c r="N1075" s="65"/>
      <c r="O1075" s="65"/>
      <c r="P1075" s="65"/>
    </row>
    <row r="1076" spans="3:16" x14ac:dyDescent="0.25">
      <c r="C1076" s="7"/>
      <c r="D1076" s="7"/>
      <c r="E1076" s="65"/>
      <c r="F1076" s="65"/>
      <c r="G1076" s="65"/>
      <c r="H1076" s="65"/>
      <c r="I1076" s="65"/>
      <c r="J1076" s="65"/>
      <c r="K1076" s="65"/>
      <c r="L1076" s="65"/>
      <c r="M1076" s="65"/>
      <c r="N1076" s="65"/>
      <c r="O1076" s="65"/>
      <c r="P1076" s="65"/>
    </row>
    <row r="1077" spans="3:16" x14ac:dyDescent="0.25">
      <c r="C1077" s="7"/>
      <c r="D1077" s="7"/>
      <c r="E1077" s="65"/>
      <c r="F1077" s="65"/>
      <c r="G1077" s="65"/>
      <c r="H1077" s="65"/>
      <c r="I1077" s="65"/>
      <c r="J1077" s="65"/>
      <c r="K1077" s="65"/>
      <c r="L1077" s="65"/>
      <c r="M1077" s="65"/>
      <c r="N1077" s="65"/>
      <c r="O1077" s="65"/>
      <c r="P1077" s="65"/>
    </row>
    <row r="1078" spans="3:16" x14ac:dyDescent="0.25">
      <c r="C1078" s="7"/>
      <c r="D1078" s="7"/>
      <c r="E1078" s="65"/>
      <c r="F1078" s="65"/>
      <c r="G1078" s="65"/>
      <c r="H1078" s="65"/>
      <c r="I1078" s="65"/>
      <c r="J1078" s="65"/>
      <c r="K1078" s="65"/>
      <c r="L1078" s="65"/>
      <c r="M1078" s="65"/>
      <c r="N1078" s="65"/>
      <c r="O1078" s="65"/>
      <c r="P1078" s="65"/>
    </row>
    <row r="1079" spans="3:16" x14ac:dyDescent="0.25">
      <c r="C1079" s="7"/>
      <c r="D1079" s="7"/>
      <c r="E1079" s="65"/>
      <c r="F1079" s="65"/>
      <c r="G1079" s="65"/>
      <c r="H1079" s="65"/>
      <c r="I1079" s="65"/>
      <c r="J1079" s="65"/>
      <c r="K1079" s="65"/>
      <c r="L1079" s="65"/>
      <c r="M1079" s="65"/>
      <c r="N1079" s="65"/>
      <c r="O1079" s="65"/>
      <c r="P1079" s="65"/>
    </row>
    <row r="1080" spans="3:16" x14ac:dyDescent="0.25">
      <c r="C1080" s="7"/>
      <c r="D1080" s="7"/>
      <c r="E1080" s="65"/>
      <c r="F1080" s="65"/>
      <c r="G1080" s="65"/>
      <c r="H1080" s="65"/>
      <c r="I1080" s="65"/>
      <c r="J1080" s="65"/>
      <c r="K1080" s="65"/>
      <c r="L1080" s="65"/>
      <c r="M1080" s="65"/>
      <c r="N1080" s="65"/>
      <c r="O1080" s="65"/>
      <c r="P1080" s="65"/>
    </row>
    <row r="1081" spans="3:16" x14ac:dyDescent="0.25">
      <c r="C1081" s="7"/>
      <c r="D1081" s="7"/>
      <c r="E1081" s="65"/>
      <c r="F1081" s="65"/>
      <c r="G1081" s="65"/>
      <c r="H1081" s="65"/>
      <c r="I1081" s="65"/>
      <c r="J1081" s="65"/>
      <c r="K1081" s="65"/>
      <c r="L1081" s="65"/>
      <c r="M1081" s="65"/>
      <c r="N1081" s="65"/>
      <c r="O1081" s="65"/>
      <c r="P1081" s="65"/>
    </row>
    <row r="1082" spans="3:16" x14ac:dyDescent="0.25">
      <c r="C1082" s="7"/>
      <c r="D1082" s="7"/>
      <c r="E1082" s="65"/>
      <c r="F1082" s="65"/>
      <c r="G1082" s="65"/>
      <c r="H1082" s="65"/>
      <c r="I1082" s="65"/>
      <c r="J1082" s="65"/>
      <c r="K1082" s="65"/>
      <c r="L1082" s="65"/>
      <c r="M1082" s="65"/>
      <c r="N1082" s="65"/>
      <c r="O1082" s="65"/>
      <c r="P1082" s="65"/>
    </row>
    <row r="1083" spans="3:16" x14ac:dyDescent="0.25">
      <c r="C1083" s="7"/>
      <c r="D1083" s="7"/>
      <c r="E1083" s="65"/>
      <c r="F1083" s="65"/>
      <c r="G1083" s="65"/>
      <c r="H1083" s="65"/>
      <c r="I1083" s="65"/>
      <c r="J1083" s="65"/>
      <c r="K1083" s="65"/>
      <c r="L1083" s="65"/>
      <c r="M1083" s="65"/>
      <c r="N1083" s="65"/>
      <c r="O1083" s="65"/>
      <c r="P1083" s="65"/>
    </row>
    <row r="1084" spans="3:16" x14ac:dyDescent="0.25">
      <c r="C1084" s="7"/>
      <c r="D1084" s="7"/>
      <c r="E1084" s="65"/>
      <c r="F1084" s="65"/>
      <c r="G1084" s="65"/>
      <c r="H1084" s="65"/>
      <c r="I1084" s="65"/>
      <c r="J1084" s="65"/>
      <c r="K1084" s="65"/>
      <c r="L1084" s="65"/>
      <c r="M1084" s="65"/>
      <c r="N1084" s="65"/>
      <c r="O1084" s="65"/>
      <c r="P1084" s="65"/>
    </row>
    <row r="1085" spans="3:16" x14ac:dyDescent="0.25">
      <c r="C1085" s="7"/>
      <c r="D1085" s="7"/>
      <c r="E1085" s="65"/>
      <c r="F1085" s="65"/>
      <c r="G1085" s="65"/>
      <c r="H1085" s="65"/>
      <c r="I1085" s="65"/>
      <c r="J1085" s="65"/>
      <c r="K1085" s="65"/>
      <c r="L1085" s="65"/>
      <c r="M1085" s="65"/>
      <c r="N1085" s="65"/>
      <c r="O1085" s="65"/>
      <c r="P1085" s="65"/>
    </row>
    <row r="1086" spans="3:16" x14ac:dyDescent="0.25">
      <c r="C1086" s="7"/>
      <c r="D1086" s="7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</row>
    <row r="1087" spans="3:16" x14ac:dyDescent="0.25">
      <c r="C1087" s="7"/>
      <c r="D1087" s="7"/>
      <c r="E1087" s="65"/>
      <c r="F1087" s="65"/>
      <c r="G1087" s="65"/>
      <c r="H1087" s="65"/>
      <c r="I1087" s="65"/>
      <c r="J1087" s="65"/>
      <c r="K1087" s="65"/>
      <c r="L1087" s="65"/>
      <c r="M1087" s="65"/>
      <c r="N1087" s="65"/>
      <c r="O1087" s="65"/>
      <c r="P1087" s="65"/>
    </row>
    <row r="1088" spans="3:16" x14ac:dyDescent="0.25">
      <c r="C1088" s="7"/>
      <c r="D1088" s="7"/>
      <c r="E1088" s="65"/>
      <c r="F1088" s="65"/>
      <c r="G1088" s="65"/>
      <c r="H1088" s="65"/>
      <c r="I1088" s="65"/>
      <c r="J1088" s="65"/>
      <c r="K1088" s="65"/>
      <c r="L1088" s="65"/>
      <c r="M1088" s="65"/>
      <c r="N1088" s="65"/>
      <c r="O1088" s="65"/>
      <c r="P1088" s="65"/>
    </row>
    <row r="1089" spans="3:16" x14ac:dyDescent="0.25">
      <c r="C1089" s="7"/>
      <c r="D1089" s="7"/>
      <c r="E1089" s="65"/>
      <c r="F1089" s="65"/>
      <c r="G1089" s="65"/>
      <c r="H1089" s="65"/>
      <c r="I1089" s="65"/>
      <c r="J1089" s="65"/>
      <c r="K1089" s="65"/>
      <c r="L1089" s="65"/>
      <c r="M1089" s="65"/>
      <c r="N1089" s="65"/>
      <c r="O1089" s="65"/>
      <c r="P1089" s="65"/>
    </row>
    <row r="1090" spans="3:16" x14ac:dyDescent="0.25">
      <c r="C1090" s="7"/>
      <c r="D1090" s="7"/>
      <c r="E1090" s="65"/>
      <c r="F1090" s="65"/>
      <c r="G1090" s="65"/>
      <c r="H1090" s="65"/>
      <c r="I1090" s="65"/>
      <c r="J1090" s="65"/>
      <c r="K1090" s="65"/>
      <c r="L1090" s="65"/>
      <c r="M1090" s="65"/>
      <c r="N1090" s="65"/>
      <c r="O1090" s="65"/>
      <c r="P1090" s="65"/>
    </row>
    <row r="1091" spans="3:16" x14ac:dyDescent="0.25">
      <c r="C1091" s="7"/>
      <c r="D1091" s="7"/>
      <c r="E1091" s="65"/>
      <c r="F1091" s="65"/>
      <c r="G1091" s="65"/>
      <c r="H1091" s="65"/>
      <c r="I1091" s="65"/>
      <c r="J1091" s="65"/>
      <c r="K1091" s="65"/>
      <c r="L1091" s="65"/>
      <c r="M1091" s="65"/>
      <c r="N1091" s="65"/>
      <c r="O1091" s="65"/>
      <c r="P1091" s="65"/>
    </row>
    <row r="1092" spans="3:16" x14ac:dyDescent="0.25">
      <c r="C1092" s="7"/>
      <c r="D1092" s="7"/>
      <c r="E1092" s="65"/>
      <c r="F1092" s="65"/>
      <c r="G1092" s="65"/>
      <c r="H1092" s="65"/>
      <c r="I1092" s="65"/>
      <c r="J1092" s="65"/>
      <c r="K1092" s="65"/>
      <c r="L1092" s="65"/>
      <c r="M1092" s="65"/>
      <c r="N1092" s="65"/>
      <c r="O1092" s="65"/>
      <c r="P1092" s="65"/>
    </row>
    <row r="1093" spans="3:16" x14ac:dyDescent="0.25">
      <c r="C1093" s="7"/>
      <c r="D1093" s="7"/>
      <c r="E1093" s="65"/>
      <c r="F1093" s="65"/>
      <c r="G1093" s="65"/>
      <c r="H1093" s="65"/>
      <c r="I1093" s="65"/>
      <c r="J1093" s="65"/>
      <c r="K1093" s="65"/>
      <c r="L1093" s="65"/>
      <c r="M1093" s="65"/>
      <c r="N1093" s="65"/>
      <c r="O1093" s="65"/>
      <c r="P1093" s="65"/>
    </row>
    <row r="1094" spans="3:16" x14ac:dyDescent="0.25">
      <c r="C1094" s="7"/>
      <c r="D1094" s="7"/>
      <c r="E1094" s="65"/>
      <c r="F1094" s="65"/>
      <c r="G1094" s="65"/>
      <c r="H1094" s="65"/>
      <c r="I1094" s="65"/>
      <c r="J1094" s="65"/>
      <c r="K1094" s="65"/>
      <c r="L1094" s="65"/>
      <c r="M1094" s="65"/>
      <c r="N1094" s="65"/>
      <c r="O1094" s="65"/>
      <c r="P1094" s="65"/>
    </row>
    <row r="1095" spans="3:16" x14ac:dyDescent="0.25">
      <c r="C1095" s="7"/>
      <c r="D1095" s="7"/>
      <c r="E1095" s="65"/>
      <c r="F1095" s="65"/>
      <c r="G1095" s="65"/>
      <c r="H1095" s="65"/>
      <c r="I1095" s="65"/>
      <c r="J1095" s="65"/>
      <c r="K1095" s="65"/>
      <c r="L1095" s="65"/>
      <c r="M1095" s="65"/>
      <c r="N1095" s="65"/>
      <c r="O1095" s="65"/>
      <c r="P1095" s="65"/>
    </row>
    <row r="1096" spans="3:16" x14ac:dyDescent="0.25">
      <c r="C1096" s="7"/>
      <c r="D1096" s="7"/>
      <c r="E1096" s="65"/>
      <c r="F1096" s="65"/>
      <c r="G1096" s="65"/>
      <c r="H1096" s="65"/>
      <c r="I1096" s="65"/>
      <c r="J1096" s="65"/>
      <c r="K1096" s="65"/>
      <c r="L1096" s="65"/>
      <c r="M1096" s="65"/>
      <c r="N1096" s="65"/>
      <c r="O1096" s="65"/>
      <c r="P1096" s="65"/>
    </row>
    <row r="1097" spans="3:16" x14ac:dyDescent="0.25">
      <c r="C1097" s="7"/>
      <c r="D1097" s="7"/>
      <c r="E1097" s="65"/>
      <c r="F1097" s="65"/>
      <c r="G1097" s="65"/>
      <c r="H1097" s="65"/>
      <c r="I1097" s="65"/>
      <c r="J1097" s="65"/>
      <c r="K1097" s="65"/>
      <c r="L1097" s="65"/>
      <c r="M1097" s="65"/>
      <c r="N1097" s="65"/>
      <c r="O1097" s="65"/>
      <c r="P1097" s="65"/>
    </row>
    <row r="1098" spans="3:16" x14ac:dyDescent="0.25">
      <c r="C1098" s="7"/>
      <c r="D1098" s="7"/>
      <c r="E1098" s="65"/>
      <c r="F1098" s="65"/>
      <c r="G1098" s="65"/>
      <c r="H1098" s="65"/>
      <c r="I1098" s="65"/>
      <c r="J1098" s="65"/>
      <c r="K1098" s="65"/>
      <c r="L1098" s="65"/>
      <c r="M1098" s="65"/>
      <c r="N1098" s="65"/>
      <c r="O1098" s="65"/>
      <c r="P1098" s="65"/>
    </row>
    <row r="1099" spans="3:16" x14ac:dyDescent="0.25">
      <c r="C1099" s="7"/>
      <c r="D1099" s="7"/>
      <c r="E1099" s="65"/>
      <c r="F1099" s="65"/>
      <c r="G1099" s="65"/>
      <c r="H1099" s="65"/>
      <c r="I1099" s="65"/>
      <c r="J1099" s="65"/>
      <c r="K1099" s="65"/>
      <c r="L1099" s="65"/>
      <c r="M1099" s="65"/>
      <c r="N1099" s="65"/>
      <c r="O1099" s="65"/>
      <c r="P1099" s="65"/>
    </row>
    <row r="1100" spans="3:16" x14ac:dyDescent="0.25">
      <c r="C1100" s="7"/>
      <c r="D1100" s="7"/>
      <c r="E1100" s="65"/>
      <c r="F1100" s="65"/>
      <c r="G1100" s="65"/>
      <c r="H1100" s="65"/>
      <c r="I1100" s="65"/>
      <c r="J1100" s="65"/>
      <c r="K1100" s="65"/>
      <c r="L1100" s="65"/>
      <c r="M1100" s="65"/>
      <c r="N1100" s="65"/>
      <c r="O1100" s="65"/>
      <c r="P1100" s="65"/>
    </row>
    <row r="1101" spans="3:16" x14ac:dyDescent="0.25">
      <c r="C1101" s="7"/>
      <c r="D1101" s="7"/>
      <c r="E1101" s="65"/>
      <c r="F1101" s="65"/>
      <c r="G1101" s="65"/>
      <c r="H1101" s="65"/>
      <c r="I1101" s="65"/>
      <c r="J1101" s="65"/>
      <c r="K1101" s="65"/>
      <c r="L1101" s="65"/>
      <c r="M1101" s="65"/>
      <c r="N1101" s="65"/>
      <c r="O1101" s="65"/>
      <c r="P1101" s="65"/>
    </row>
    <row r="1102" spans="3:16" x14ac:dyDescent="0.25">
      <c r="C1102" s="7"/>
      <c r="D1102" s="7"/>
      <c r="E1102" s="65"/>
      <c r="F1102" s="65"/>
      <c r="G1102" s="65"/>
      <c r="H1102" s="65"/>
      <c r="I1102" s="65"/>
      <c r="J1102" s="65"/>
      <c r="K1102" s="65"/>
      <c r="L1102" s="65"/>
      <c r="M1102" s="65"/>
      <c r="N1102" s="65"/>
      <c r="O1102" s="65"/>
      <c r="P1102" s="65"/>
    </row>
    <row r="1103" spans="3:16" x14ac:dyDescent="0.25">
      <c r="C1103" s="7"/>
      <c r="D1103" s="7"/>
      <c r="E1103" s="65"/>
      <c r="F1103" s="65"/>
      <c r="G1103" s="65"/>
      <c r="H1103" s="65"/>
      <c r="I1103" s="65"/>
      <c r="J1103" s="65"/>
      <c r="K1103" s="65"/>
      <c r="L1103" s="65"/>
      <c r="M1103" s="65"/>
      <c r="N1103" s="65"/>
      <c r="O1103" s="65"/>
      <c r="P1103" s="65"/>
    </row>
    <row r="1104" spans="3:16" x14ac:dyDescent="0.25">
      <c r="C1104" s="7"/>
      <c r="D1104" s="7"/>
      <c r="E1104" s="65"/>
      <c r="F1104" s="65"/>
      <c r="G1104" s="65"/>
      <c r="H1104" s="65"/>
      <c r="I1104" s="65"/>
      <c r="J1104" s="65"/>
      <c r="K1104" s="65"/>
      <c r="L1104" s="65"/>
      <c r="M1104" s="65"/>
      <c r="N1104" s="65"/>
      <c r="O1104" s="65"/>
      <c r="P1104" s="65"/>
    </row>
    <row r="1105" spans="3:16" x14ac:dyDescent="0.25">
      <c r="C1105" s="7"/>
      <c r="D1105" s="7"/>
      <c r="E1105" s="65"/>
      <c r="F1105" s="65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</row>
    <row r="1106" spans="3:16" x14ac:dyDescent="0.25">
      <c r="C1106" s="7"/>
      <c r="D1106" s="7"/>
      <c r="E1106" s="65"/>
      <c r="F1106" s="65"/>
      <c r="G1106" s="65"/>
      <c r="H1106" s="65"/>
      <c r="I1106" s="65"/>
      <c r="J1106" s="65"/>
      <c r="K1106" s="65"/>
      <c r="L1106" s="65"/>
      <c r="M1106" s="65"/>
      <c r="N1106" s="65"/>
      <c r="O1106" s="65"/>
      <c r="P1106" s="65"/>
    </row>
    <row r="1107" spans="3:16" x14ac:dyDescent="0.25">
      <c r="C1107" s="7"/>
      <c r="D1107" s="7"/>
      <c r="E1107" s="65"/>
      <c r="F1107" s="65"/>
      <c r="G1107" s="65"/>
      <c r="H1107" s="65"/>
      <c r="I1107" s="65"/>
      <c r="J1107" s="65"/>
      <c r="K1107" s="65"/>
      <c r="L1107" s="65"/>
      <c r="M1107" s="65"/>
      <c r="N1107" s="65"/>
      <c r="O1107" s="65"/>
      <c r="P1107" s="65"/>
    </row>
    <row r="1108" spans="3:16" x14ac:dyDescent="0.25">
      <c r="C1108" s="7"/>
      <c r="D1108" s="7"/>
      <c r="E1108" s="65"/>
      <c r="F1108" s="65"/>
      <c r="G1108" s="65"/>
      <c r="H1108" s="65"/>
      <c r="I1108" s="65"/>
      <c r="J1108" s="65"/>
      <c r="K1108" s="65"/>
      <c r="L1108" s="65"/>
      <c r="M1108" s="65"/>
      <c r="N1108" s="65"/>
      <c r="O1108" s="65"/>
      <c r="P1108" s="65"/>
    </row>
    <row r="1109" spans="3:16" x14ac:dyDescent="0.25">
      <c r="C1109" s="7"/>
      <c r="D1109" s="7"/>
      <c r="E1109" s="65"/>
      <c r="F1109" s="65"/>
      <c r="G1109" s="65"/>
      <c r="H1109" s="65"/>
      <c r="I1109" s="65"/>
      <c r="J1109" s="65"/>
      <c r="K1109" s="65"/>
      <c r="L1109" s="65"/>
      <c r="M1109" s="65"/>
      <c r="N1109" s="65"/>
      <c r="O1109" s="65"/>
      <c r="P1109" s="65"/>
    </row>
    <row r="1110" spans="3:16" x14ac:dyDescent="0.25">
      <c r="C1110" s="7"/>
      <c r="D1110" s="7"/>
      <c r="E1110" s="65"/>
      <c r="F1110" s="65"/>
      <c r="G1110" s="65"/>
      <c r="H1110" s="65"/>
      <c r="I1110" s="65"/>
      <c r="J1110" s="65"/>
      <c r="K1110" s="65"/>
      <c r="L1110" s="65"/>
      <c r="M1110" s="65"/>
      <c r="N1110" s="65"/>
      <c r="O1110" s="65"/>
      <c r="P1110" s="65"/>
    </row>
    <row r="1111" spans="3:16" x14ac:dyDescent="0.25">
      <c r="C1111" s="7"/>
      <c r="D1111" s="7"/>
      <c r="E1111" s="65"/>
      <c r="F1111" s="65"/>
      <c r="G1111" s="65"/>
      <c r="H1111" s="65"/>
      <c r="I1111" s="65"/>
      <c r="J1111" s="65"/>
      <c r="K1111" s="65"/>
      <c r="L1111" s="65"/>
      <c r="M1111" s="65"/>
      <c r="N1111" s="65"/>
      <c r="O1111" s="65"/>
      <c r="P1111" s="65"/>
    </row>
    <row r="1112" spans="3:16" x14ac:dyDescent="0.25">
      <c r="C1112" s="7"/>
      <c r="D1112" s="7"/>
      <c r="E1112" s="65"/>
      <c r="F1112" s="65"/>
      <c r="G1112" s="65"/>
      <c r="H1112" s="65"/>
      <c r="I1112" s="65"/>
      <c r="J1112" s="65"/>
      <c r="K1112" s="65"/>
      <c r="L1112" s="65"/>
      <c r="M1112" s="65"/>
      <c r="N1112" s="65"/>
      <c r="O1112" s="65"/>
      <c r="P1112" s="65"/>
    </row>
    <row r="1113" spans="3:16" x14ac:dyDescent="0.25">
      <c r="C1113" s="7"/>
      <c r="D1113" s="7"/>
      <c r="E1113" s="65"/>
      <c r="F1113" s="65"/>
      <c r="G1113" s="65"/>
      <c r="H1113" s="65"/>
      <c r="I1113" s="65"/>
      <c r="J1113" s="65"/>
      <c r="K1113" s="65"/>
      <c r="L1113" s="65"/>
      <c r="M1113" s="65"/>
      <c r="N1113" s="65"/>
      <c r="O1113" s="65"/>
      <c r="P1113" s="65"/>
    </row>
    <row r="1114" spans="3:16" x14ac:dyDescent="0.25">
      <c r="C1114" s="7"/>
      <c r="D1114" s="7"/>
      <c r="E1114" s="65"/>
      <c r="F1114" s="65"/>
      <c r="G1114" s="65"/>
      <c r="H1114" s="65"/>
      <c r="I1114" s="65"/>
      <c r="J1114" s="65"/>
      <c r="K1114" s="65"/>
      <c r="L1114" s="65"/>
      <c r="M1114" s="65"/>
      <c r="N1114" s="65"/>
      <c r="O1114" s="65"/>
      <c r="P1114" s="65"/>
    </row>
    <row r="1115" spans="3:16" x14ac:dyDescent="0.25">
      <c r="C1115" s="7"/>
      <c r="D1115" s="7"/>
      <c r="E1115" s="65"/>
      <c r="F1115" s="65"/>
      <c r="G1115" s="65"/>
      <c r="H1115" s="65"/>
      <c r="I1115" s="65"/>
      <c r="J1115" s="65"/>
      <c r="K1115" s="65"/>
      <c r="L1115" s="65"/>
      <c r="M1115" s="65"/>
      <c r="N1115" s="65"/>
      <c r="O1115" s="65"/>
      <c r="P1115" s="65"/>
    </row>
    <row r="1116" spans="3:16" x14ac:dyDescent="0.25">
      <c r="C1116" s="7"/>
      <c r="D1116" s="7"/>
      <c r="E1116" s="65"/>
      <c r="F1116" s="65"/>
      <c r="G1116" s="65"/>
      <c r="H1116" s="65"/>
      <c r="I1116" s="65"/>
      <c r="J1116" s="65"/>
      <c r="K1116" s="65"/>
      <c r="L1116" s="65"/>
      <c r="M1116" s="65"/>
      <c r="N1116" s="65"/>
      <c r="O1116" s="65"/>
      <c r="P1116" s="65"/>
    </row>
    <row r="1117" spans="3:16" x14ac:dyDescent="0.25">
      <c r="C1117" s="7"/>
      <c r="D1117" s="7"/>
      <c r="E1117" s="65"/>
      <c r="F1117" s="65"/>
      <c r="G1117" s="65"/>
      <c r="H1117" s="65"/>
      <c r="I1117" s="65"/>
      <c r="J1117" s="65"/>
      <c r="K1117" s="65"/>
      <c r="L1117" s="65"/>
      <c r="M1117" s="65"/>
      <c r="N1117" s="65"/>
      <c r="O1117" s="65"/>
      <c r="P1117" s="65"/>
    </row>
    <row r="1118" spans="3:16" x14ac:dyDescent="0.25">
      <c r="C1118" s="7"/>
      <c r="D1118" s="7"/>
      <c r="E1118" s="65"/>
      <c r="F1118" s="65"/>
      <c r="G1118" s="65"/>
      <c r="H1118" s="65"/>
      <c r="I1118" s="65"/>
      <c r="J1118" s="65"/>
      <c r="K1118" s="65"/>
      <c r="L1118" s="65"/>
      <c r="M1118" s="65"/>
      <c r="N1118" s="65"/>
      <c r="O1118" s="65"/>
      <c r="P1118" s="65"/>
    </row>
    <row r="1119" spans="3:16" x14ac:dyDescent="0.25">
      <c r="C1119" s="7"/>
      <c r="D1119" s="7"/>
      <c r="E1119" s="65"/>
      <c r="F1119" s="65"/>
      <c r="G1119" s="65"/>
      <c r="H1119" s="65"/>
      <c r="I1119" s="65"/>
      <c r="J1119" s="65"/>
      <c r="K1119" s="65"/>
      <c r="L1119" s="65"/>
      <c r="M1119" s="65"/>
      <c r="N1119" s="65"/>
      <c r="O1119" s="65"/>
      <c r="P1119" s="65"/>
    </row>
    <row r="1120" spans="3:16" x14ac:dyDescent="0.25">
      <c r="C1120" s="7"/>
      <c r="D1120" s="7"/>
      <c r="E1120" s="65"/>
      <c r="F1120" s="65"/>
      <c r="G1120" s="65"/>
      <c r="H1120" s="65"/>
      <c r="I1120" s="65"/>
      <c r="J1120" s="65"/>
      <c r="K1120" s="65"/>
      <c r="L1120" s="65"/>
      <c r="M1120" s="65"/>
      <c r="N1120" s="65"/>
      <c r="O1120" s="65"/>
      <c r="P1120" s="65"/>
    </row>
    <row r="1121" spans="3:16" x14ac:dyDescent="0.25">
      <c r="C1121" s="7"/>
      <c r="D1121" s="7"/>
      <c r="E1121" s="65"/>
      <c r="F1121" s="65"/>
      <c r="G1121" s="65"/>
      <c r="H1121" s="65"/>
      <c r="I1121" s="65"/>
      <c r="J1121" s="65"/>
      <c r="K1121" s="65"/>
      <c r="L1121" s="65"/>
      <c r="M1121" s="65"/>
      <c r="N1121" s="65"/>
      <c r="O1121" s="65"/>
      <c r="P1121" s="65"/>
    </row>
    <row r="1122" spans="3:16" x14ac:dyDescent="0.25">
      <c r="C1122" s="7"/>
      <c r="D1122" s="7"/>
      <c r="E1122" s="65"/>
      <c r="F1122" s="65"/>
      <c r="G1122" s="65"/>
      <c r="H1122" s="65"/>
      <c r="I1122" s="65"/>
      <c r="J1122" s="65"/>
      <c r="K1122" s="65"/>
      <c r="L1122" s="65"/>
      <c r="M1122" s="65"/>
      <c r="N1122" s="65"/>
      <c r="O1122" s="65"/>
      <c r="P1122" s="65"/>
    </row>
    <row r="1123" spans="3:16" x14ac:dyDescent="0.25">
      <c r="C1123" s="7"/>
      <c r="D1123" s="7"/>
      <c r="E1123" s="65"/>
      <c r="F1123" s="65"/>
      <c r="G1123" s="65"/>
      <c r="H1123" s="65"/>
      <c r="I1123" s="65"/>
      <c r="J1123" s="65"/>
      <c r="K1123" s="65"/>
      <c r="L1123" s="65"/>
      <c r="M1123" s="65"/>
      <c r="N1123" s="65"/>
      <c r="O1123" s="65"/>
      <c r="P1123" s="65"/>
    </row>
    <row r="1124" spans="3:16" x14ac:dyDescent="0.25">
      <c r="C1124" s="7"/>
      <c r="D1124" s="7"/>
      <c r="E1124" s="65"/>
      <c r="F1124" s="65"/>
      <c r="G1124" s="65"/>
      <c r="H1124" s="65"/>
      <c r="I1124" s="65"/>
      <c r="J1124" s="65"/>
      <c r="K1124" s="65"/>
      <c r="L1124" s="65"/>
      <c r="M1124" s="65"/>
      <c r="N1124" s="65"/>
      <c r="O1124" s="65"/>
      <c r="P1124" s="65"/>
    </row>
    <row r="1125" spans="3:16" x14ac:dyDescent="0.25">
      <c r="C1125" s="7"/>
      <c r="D1125" s="7"/>
      <c r="E1125" s="65"/>
      <c r="F1125" s="65"/>
      <c r="G1125" s="65"/>
      <c r="H1125" s="65"/>
      <c r="I1125" s="65"/>
      <c r="J1125" s="65"/>
      <c r="K1125" s="65"/>
      <c r="L1125" s="65"/>
      <c r="M1125" s="65"/>
      <c r="N1125" s="65"/>
      <c r="O1125" s="65"/>
      <c r="P1125" s="65"/>
    </row>
    <row r="1126" spans="3:16" x14ac:dyDescent="0.25">
      <c r="C1126" s="7"/>
      <c r="D1126" s="7"/>
      <c r="E1126" s="65"/>
      <c r="F1126" s="65"/>
      <c r="G1126" s="65"/>
      <c r="H1126" s="65"/>
      <c r="I1126" s="65"/>
      <c r="J1126" s="65"/>
      <c r="K1126" s="65"/>
      <c r="L1126" s="65"/>
      <c r="M1126" s="65"/>
      <c r="N1126" s="65"/>
      <c r="O1126" s="65"/>
      <c r="P1126" s="65"/>
    </row>
    <row r="1127" spans="3:16" x14ac:dyDescent="0.25">
      <c r="C1127" s="7"/>
      <c r="D1127" s="7"/>
      <c r="E1127" s="65"/>
      <c r="F1127" s="65"/>
      <c r="G1127" s="65"/>
      <c r="H1127" s="65"/>
      <c r="I1127" s="65"/>
      <c r="J1127" s="65"/>
      <c r="K1127" s="65"/>
      <c r="L1127" s="65"/>
      <c r="M1127" s="65"/>
      <c r="N1127" s="65"/>
      <c r="O1127" s="65"/>
      <c r="P1127" s="65"/>
    </row>
    <row r="1128" spans="3:16" x14ac:dyDescent="0.25">
      <c r="C1128" s="7"/>
      <c r="D1128" s="7"/>
      <c r="E1128" s="65"/>
      <c r="F1128" s="65"/>
      <c r="G1128" s="65"/>
      <c r="H1128" s="65"/>
      <c r="I1128" s="65"/>
      <c r="J1128" s="65"/>
      <c r="K1128" s="65"/>
      <c r="L1128" s="65"/>
      <c r="M1128" s="65"/>
      <c r="N1128" s="65"/>
      <c r="O1128" s="65"/>
      <c r="P1128" s="65"/>
    </row>
    <row r="1129" spans="3:16" x14ac:dyDescent="0.25">
      <c r="C1129" s="7"/>
      <c r="D1129" s="7"/>
      <c r="E1129" s="65"/>
      <c r="F1129" s="65"/>
      <c r="G1129" s="65"/>
      <c r="H1129" s="65"/>
      <c r="I1129" s="65"/>
      <c r="J1129" s="65"/>
      <c r="K1129" s="65"/>
      <c r="L1129" s="65"/>
      <c r="M1129" s="65"/>
      <c r="N1129" s="65"/>
      <c r="O1129" s="65"/>
      <c r="P1129" s="65"/>
    </row>
    <row r="1130" spans="3:16" x14ac:dyDescent="0.25">
      <c r="C1130" s="7"/>
      <c r="D1130" s="7"/>
      <c r="E1130" s="65"/>
      <c r="F1130" s="65"/>
      <c r="G1130" s="65"/>
      <c r="H1130" s="65"/>
      <c r="I1130" s="65"/>
      <c r="J1130" s="65"/>
      <c r="K1130" s="65"/>
      <c r="L1130" s="65"/>
      <c r="M1130" s="65"/>
      <c r="N1130" s="65"/>
      <c r="O1130" s="65"/>
      <c r="P1130" s="65"/>
    </row>
    <row r="1131" spans="3:16" x14ac:dyDescent="0.25">
      <c r="C1131" s="7"/>
      <c r="D1131" s="7"/>
      <c r="E1131" s="65"/>
      <c r="F1131" s="65"/>
      <c r="G1131" s="65"/>
      <c r="H1131" s="65"/>
      <c r="I1131" s="65"/>
      <c r="J1131" s="65"/>
      <c r="K1131" s="65"/>
      <c r="L1131" s="65"/>
      <c r="M1131" s="65"/>
      <c r="N1131" s="65"/>
      <c r="O1131" s="65"/>
      <c r="P1131" s="65"/>
    </row>
    <row r="1132" spans="3:16" x14ac:dyDescent="0.25">
      <c r="C1132" s="7"/>
      <c r="D1132" s="7"/>
      <c r="E1132" s="65"/>
      <c r="F1132" s="65"/>
      <c r="G1132" s="65"/>
      <c r="H1132" s="65"/>
      <c r="I1132" s="65"/>
      <c r="J1132" s="65"/>
      <c r="K1132" s="65"/>
      <c r="L1132" s="65"/>
      <c r="M1132" s="65"/>
      <c r="N1132" s="65"/>
      <c r="O1132" s="65"/>
      <c r="P1132" s="65"/>
    </row>
    <row r="1133" spans="3:16" x14ac:dyDescent="0.25">
      <c r="C1133" s="7"/>
      <c r="D1133" s="7"/>
      <c r="E1133" s="65"/>
      <c r="F1133" s="65"/>
      <c r="G1133" s="65"/>
      <c r="H1133" s="65"/>
      <c r="I1133" s="65"/>
      <c r="J1133" s="65"/>
      <c r="K1133" s="65"/>
      <c r="L1133" s="65"/>
      <c r="M1133" s="65"/>
      <c r="N1133" s="65"/>
      <c r="O1133" s="65"/>
      <c r="P1133" s="65"/>
    </row>
    <row r="1134" spans="3:16" x14ac:dyDescent="0.25">
      <c r="C1134" s="7"/>
      <c r="D1134" s="7"/>
      <c r="E1134" s="65"/>
      <c r="F1134" s="65"/>
      <c r="G1134" s="65"/>
      <c r="H1134" s="65"/>
      <c r="I1134" s="65"/>
      <c r="J1134" s="65"/>
      <c r="K1134" s="65"/>
      <c r="L1134" s="65"/>
      <c r="M1134" s="65"/>
      <c r="N1134" s="65"/>
      <c r="O1134" s="65"/>
      <c r="P1134" s="65"/>
    </row>
    <row r="1135" spans="3:16" x14ac:dyDescent="0.25">
      <c r="C1135" s="7"/>
      <c r="D1135" s="7"/>
      <c r="E1135" s="65"/>
      <c r="F1135" s="65"/>
      <c r="G1135" s="65"/>
      <c r="H1135" s="65"/>
      <c r="I1135" s="65"/>
      <c r="J1135" s="65"/>
      <c r="K1135" s="65"/>
      <c r="L1135" s="65"/>
      <c r="M1135" s="65"/>
      <c r="N1135" s="65"/>
      <c r="O1135" s="65"/>
      <c r="P1135" s="65"/>
    </row>
    <row r="1136" spans="3:16" x14ac:dyDescent="0.25">
      <c r="C1136" s="7"/>
      <c r="D1136" s="7"/>
      <c r="E1136" s="65"/>
      <c r="F1136" s="65"/>
      <c r="G1136" s="65"/>
      <c r="H1136" s="65"/>
      <c r="I1136" s="65"/>
      <c r="J1136" s="65"/>
      <c r="K1136" s="65"/>
      <c r="L1136" s="65"/>
      <c r="M1136" s="65"/>
      <c r="N1136" s="65"/>
      <c r="O1136" s="65"/>
      <c r="P1136" s="65"/>
    </row>
    <row r="1137" spans="3:16" x14ac:dyDescent="0.25">
      <c r="C1137" s="7"/>
      <c r="D1137" s="7"/>
      <c r="E1137" s="65"/>
      <c r="F1137" s="65"/>
      <c r="G1137" s="65"/>
      <c r="H1137" s="65"/>
      <c r="I1137" s="65"/>
      <c r="J1137" s="65"/>
      <c r="K1137" s="65"/>
      <c r="L1137" s="65"/>
      <c r="M1137" s="65"/>
      <c r="N1137" s="65"/>
      <c r="O1137" s="65"/>
      <c r="P1137" s="65"/>
    </row>
    <row r="1138" spans="3:16" x14ac:dyDescent="0.25">
      <c r="C1138" s="7"/>
      <c r="D1138" s="7"/>
      <c r="E1138" s="65"/>
      <c r="F1138" s="65"/>
      <c r="G1138" s="65"/>
      <c r="H1138" s="65"/>
      <c r="I1138" s="65"/>
      <c r="J1138" s="65"/>
      <c r="K1138" s="65"/>
      <c r="L1138" s="65"/>
      <c r="M1138" s="65"/>
      <c r="N1138" s="65"/>
      <c r="O1138" s="65"/>
      <c r="P1138" s="65"/>
    </row>
    <row r="1139" spans="3:16" x14ac:dyDescent="0.25">
      <c r="C1139" s="7"/>
      <c r="D1139" s="7"/>
      <c r="E1139" s="65"/>
      <c r="F1139" s="65"/>
      <c r="G1139" s="65"/>
      <c r="H1139" s="65"/>
      <c r="I1139" s="65"/>
      <c r="J1139" s="65"/>
      <c r="K1139" s="65"/>
      <c r="L1139" s="65"/>
      <c r="M1139" s="65"/>
      <c r="N1139" s="65"/>
      <c r="O1139" s="65"/>
      <c r="P1139" s="65"/>
    </row>
    <row r="1140" spans="3:16" x14ac:dyDescent="0.25">
      <c r="C1140" s="7"/>
      <c r="D1140" s="7"/>
      <c r="E1140" s="65"/>
      <c r="F1140" s="65"/>
      <c r="G1140" s="65"/>
      <c r="H1140" s="65"/>
      <c r="I1140" s="65"/>
      <c r="J1140" s="65"/>
      <c r="K1140" s="65"/>
      <c r="L1140" s="65"/>
      <c r="M1140" s="65"/>
      <c r="N1140" s="65"/>
      <c r="O1140" s="65"/>
      <c r="P1140" s="65"/>
    </row>
    <row r="1141" spans="3:16" x14ac:dyDescent="0.25">
      <c r="C1141" s="7"/>
      <c r="D1141" s="7"/>
      <c r="E1141" s="65"/>
      <c r="F1141" s="65"/>
      <c r="G1141" s="65"/>
      <c r="H1141" s="65"/>
      <c r="I1141" s="65"/>
      <c r="J1141" s="65"/>
      <c r="K1141" s="65"/>
      <c r="L1141" s="65"/>
      <c r="M1141" s="65"/>
      <c r="N1141" s="65"/>
      <c r="O1141" s="65"/>
      <c r="P1141" s="65"/>
    </row>
    <row r="1142" spans="3:16" x14ac:dyDescent="0.25">
      <c r="C1142" s="7"/>
      <c r="D1142" s="7"/>
      <c r="E1142" s="65"/>
      <c r="F1142" s="65"/>
      <c r="G1142" s="65"/>
      <c r="H1142" s="65"/>
      <c r="I1142" s="65"/>
      <c r="J1142" s="65"/>
      <c r="K1142" s="65"/>
      <c r="L1142" s="65"/>
      <c r="M1142" s="65"/>
      <c r="N1142" s="65"/>
      <c r="O1142" s="65"/>
      <c r="P1142" s="65"/>
    </row>
    <row r="1143" spans="3:16" x14ac:dyDescent="0.25">
      <c r="C1143" s="7"/>
      <c r="D1143" s="7"/>
      <c r="E1143" s="65"/>
      <c r="F1143" s="65"/>
      <c r="G1143" s="65"/>
      <c r="H1143" s="65"/>
      <c r="I1143" s="65"/>
      <c r="J1143" s="65"/>
      <c r="K1143" s="65"/>
      <c r="L1143" s="65"/>
      <c r="M1143" s="65"/>
      <c r="N1143" s="65"/>
      <c r="O1143" s="65"/>
      <c r="P1143" s="65"/>
    </row>
    <row r="1144" spans="3:16" x14ac:dyDescent="0.25">
      <c r="C1144" s="7"/>
      <c r="D1144" s="7"/>
      <c r="E1144" s="65"/>
      <c r="F1144" s="65"/>
      <c r="G1144" s="65"/>
      <c r="H1144" s="65"/>
      <c r="I1144" s="65"/>
      <c r="J1144" s="65"/>
      <c r="K1144" s="65"/>
      <c r="L1144" s="65"/>
      <c r="M1144" s="65"/>
      <c r="N1144" s="65"/>
      <c r="O1144" s="65"/>
      <c r="P1144" s="65"/>
    </row>
    <row r="1145" spans="3:16" x14ac:dyDescent="0.25">
      <c r="C1145" s="7"/>
      <c r="D1145" s="7"/>
      <c r="E1145" s="65"/>
      <c r="F1145" s="65"/>
      <c r="G1145" s="65"/>
      <c r="H1145" s="65"/>
      <c r="I1145" s="65"/>
      <c r="J1145" s="65"/>
      <c r="K1145" s="65"/>
      <c r="L1145" s="65"/>
      <c r="M1145" s="65"/>
      <c r="N1145" s="65"/>
      <c r="O1145" s="65"/>
      <c r="P1145" s="65"/>
    </row>
    <row r="1146" spans="3:16" x14ac:dyDescent="0.25">
      <c r="C1146" s="7"/>
      <c r="D1146" s="7"/>
      <c r="E1146" s="65"/>
      <c r="F1146" s="65"/>
      <c r="G1146" s="65"/>
      <c r="H1146" s="65"/>
      <c r="I1146" s="65"/>
      <c r="J1146" s="65"/>
      <c r="K1146" s="65"/>
      <c r="L1146" s="65"/>
      <c r="M1146" s="65"/>
      <c r="N1146" s="65"/>
      <c r="O1146" s="65"/>
      <c r="P1146" s="65"/>
    </row>
    <row r="1147" spans="3:16" x14ac:dyDescent="0.25">
      <c r="C1147" s="7"/>
      <c r="D1147" s="7"/>
      <c r="E1147" s="65"/>
      <c r="F1147" s="65"/>
      <c r="G1147" s="65"/>
      <c r="H1147" s="65"/>
      <c r="I1147" s="65"/>
      <c r="J1147" s="65"/>
      <c r="K1147" s="65"/>
      <c r="L1147" s="65"/>
      <c r="M1147" s="65"/>
      <c r="N1147" s="65"/>
      <c r="O1147" s="65"/>
      <c r="P1147" s="65"/>
    </row>
    <row r="1148" spans="3:16" x14ac:dyDescent="0.25">
      <c r="C1148" s="7"/>
      <c r="D1148" s="7"/>
      <c r="E1148" s="65"/>
      <c r="F1148" s="65"/>
      <c r="G1148" s="65"/>
      <c r="H1148" s="65"/>
      <c r="I1148" s="65"/>
      <c r="J1148" s="65"/>
      <c r="K1148" s="65"/>
      <c r="L1148" s="65"/>
      <c r="M1148" s="65"/>
      <c r="N1148" s="65"/>
      <c r="O1148" s="65"/>
      <c r="P1148" s="65"/>
    </row>
    <row r="1149" spans="3:16" x14ac:dyDescent="0.25">
      <c r="C1149" s="7"/>
      <c r="D1149" s="7"/>
      <c r="E1149" s="65"/>
      <c r="F1149" s="65"/>
      <c r="G1149" s="65"/>
      <c r="H1149" s="65"/>
      <c r="I1149" s="65"/>
      <c r="J1149" s="65"/>
      <c r="K1149" s="65"/>
      <c r="L1149" s="65"/>
      <c r="M1149" s="65"/>
      <c r="N1149" s="65"/>
      <c r="O1149" s="65"/>
      <c r="P1149" s="65"/>
    </row>
    <row r="1150" spans="3:16" x14ac:dyDescent="0.25">
      <c r="C1150" s="7"/>
      <c r="D1150" s="7"/>
      <c r="E1150" s="65"/>
      <c r="F1150" s="65"/>
      <c r="G1150" s="65"/>
      <c r="H1150" s="65"/>
      <c r="I1150" s="65"/>
      <c r="J1150" s="65"/>
      <c r="K1150" s="65"/>
      <c r="L1150" s="65"/>
      <c r="M1150" s="65"/>
      <c r="N1150" s="65"/>
      <c r="O1150" s="65"/>
      <c r="P1150" s="65"/>
    </row>
    <row r="1151" spans="3:16" x14ac:dyDescent="0.25">
      <c r="C1151" s="7"/>
      <c r="D1151" s="7"/>
      <c r="E1151" s="65"/>
      <c r="F1151" s="65"/>
      <c r="G1151" s="65"/>
      <c r="H1151" s="65"/>
      <c r="I1151" s="65"/>
      <c r="J1151" s="65"/>
      <c r="K1151" s="65"/>
      <c r="L1151" s="65"/>
      <c r="M1151" s="65"/>
      <c r="N1151" s="65"/>
      <c r="O1151" s="65"/>
      <c r="P1151" s="65"/>
    </row>
    <row r="1152" spans="3:16" x14ac:dyDescent="0.25">
      <c r="C1152" s="7"/>
      <c r="D1152" s="7"/>
      <c r="E1152" s="65"/>
      <c r="F1152" s="65"/>
      <c r="G1152" s="65"/>
      <c r="H1152" s="65"/>
      <c r="I1152" s="65"/>
      <c r="J1152" s="65"/>
      <c r="K1152" s="65"/>
      <c r="L1152" s="65"/>
      <c r="M1152" s="65"/>
      <c r="N1152" s="65"/>
      <c r="O1152" s="65"/>
      <c r="P1152" s="65"/>
    </row>
    <row r="1153" spans="3:16" x14ac:dyDescent="0.25">
      <c r="C1153" s="7"/>
      <c r="D1153" s="7"/>
      <c r="E1153" s="65"/>
      <c r="F1153" s="65"/>
      <c r="G1153" s="65"/>
      <c r="H1153" s="65"/>
      <c r="I1153" s="65"/>
      <c r="J1153" s="65"/>
      <c r="K1153" s="65"/>
      <c r="L1153" s="65"/>
      <c r="M1153" s="65"/>
      <c r="N1153" s="65"/>
      <c r="O1153" s="65"/>
      <c r="P1153" s="65"/>
    </row>
    <row r="1154" spans="3:16" x14ac:dyDescent="0.25">
      <c r="C1154" s="7"/>
      <c r="D1154" s="7"/>
      <c r="E1154" s="65"/>
      <c r="F1154" s="65"/>
      <c r="G1154" s="65"/>
      <c r="H1154" s="65"/>
      <c r="I1154" s="65"/>
      <c r="J1154" s="65"/>
      <c r="K1154" s="65"/>
      <c r="L1154" s="65"/>
      <c r="M1154" s="65"/>
      <c r="N1154" s="65"/>
      <c r="O1154" s="65"/>
      <c r="P1154" s="65"/>
    </row>
    <row r="1155" spans="3:16" x14ac:dyDescent="0.25">
      <c r="C1155" s="7"/>
      <c r="D1155" s="7"/>
      <c r="E1155" s="65"/>
      <c r="F1155" s="65"/>
      <c r="G1155" s="65"/>
      <c r="H1155" s="65"/>
      <c r="I1155" s="65"/>
      <c r="J1155" s="65"/>
      <c r="K1155" s="65"/>
      <c r="L1155" s="65"/>
      <c r="M1155" s="65"/>
      <c r="N1155" s="65"/>
      <c r="O1155" s="65"/>
      <c r="P1155" s="65"/>
    </row>
    <row r="1156" spans="3:16" x14ac:dyDescent="0.25">
      <c r="C1156" s="7"/>
      <c r="D1156" s="7"/>
      <c r="E1156" s="65"/>
      <c r="F1156" s="65"/>
      <c r="G1156" s="65"/>
      <c r="H1156" s="65"/>
      <c r="I1156" s="65"/>
      <c r="J1156" s="65"/>
      <c r="K1156" s="65"/>
      <c r="L1156" s="65"/>
      <c r="M1156" s="65"/>
      <c r="N1156" s="65"/>
      <c r="O1156" s="65"/>
      <c r="P1156" s="65"/>
    </row>
    <row r="1157" spans="3:16" x14ac:dyDescent="0.25">
      <c r="C1157" s="7"/>
      <c r="D1157" s="7"/>
      <c r="E1157" s="65"/>
      <c r="F1157" s="65"/>
      <c r="G1157" s="65"/>
      <c r="H1157" s="65"/>
      <c r="I1157" s="65"/>
      <c r="J1157" s="65"/>
      <c r="K1157" s="65"/>
      <c r="L1157" s="65"/>
      <c r="M1157" s="65"/>
      <c r="N1157" s="65"/>
      <c r="O1157" s="65"/>
      <c r="P1157" s="65"/>
    </row>
    <row r="1158" spans="3:16" x14ac:dyDescent="0.25">
      <c r="C1158" s="7"/>
      <c r="D1158" s="7"/>
      <c r="E1158" s="65"/>
      <c r="F1158" s="65"/>
      <c r="G1158" s="65"/>
      <c r="H1158" s="65"/>
      <c r="I1158" s="65"/>
      <c r="J1158" s="65"/>
      <c r="K1158" s="65"/>
      <c r="L1158" s="65"/>
      <c r="M1158" s="65"/>
      <c r="N1158" s="65"/>
      <c r="O1158" s="65"/>
      <c r="P1158" s="65"/>
    </row>
    <row r="1159" spans="3:16" x14ac:dyDescent="0.25">
      <c r="C1159" s="7"/>
      <c r="D1159" s="7"/>
      <c r="E1159" s="65"/>
      <c r="F1159" s="65"/>
      <c r="G1159" s="65"/>
      <c r="H1159" s="65"/>
      <c r="I1159" s="65"/>
      <c r="J1159" s="65"/>
      <c r="K1159" s="65"/>
      <c r="L1159" s="65"/>
      <c r="M1159" s="65"/>
      <c r="N1159" s="65"/>
      <c r="O1159" s="65"/>
      <c r="P1159" s="65"/>
    </row>
    <row r="1160" spans="3:16" x14ac:dyDescent="0.25">
      <c r="C1160" s="7"/>
      <c r="D1160" s="7"/>
      <c r="E1160" s="65"/>
      <c r="F1160" s="65"/>
      <c r="G1160" s="65"/>
      <c r="H1160" s="65"/>
      <c r="I1160" s="65"/>
      <c r="J1160" s="65"/>
      <c r="K1160" s="65"/>
      <c r="L1160" s="65"/>
      <c r="M1160" s="65"/>
      <c r="N1160" s="65"/>
      <c r="O1160" s="65"/>
      <c r="P1160" s="65"/>
    </row>
    <row r="1161" spans="3:16" x14ac:dyDescent="0.25">
      <c r="C1161" s="7"/>
      <c r="D1161" s="7"/>
      <c r="E1161" s="65"/>
      <c r="F1161" s="65"/>
      <c r="G1161" s="65"/>
      <c r="H1161" s="65"/>
      <c r="I1161" s="65"/>
      <c r="J1161" s="65"/>
      <c r="K1161" s="65"/>
      <c r="L1161" s="65"/>
      <c r="M1161" s="65"/>
      <c r="N1161" s="65"/>
      <c r="O1161" s="65"/>
      <c r="P1161" s="65"/>
    </row>
    <row r="1162" spans="3:16" x14ac:dyDescent="0.25">
      <c r="C1162" s="7"/>
      <c r="D1162" s="7"/>
      <c r="E1162" s="65"/>
      <c r="F1162" s="65"/>
      <c r="G1162" s="65"/>
      <c r="H1162" s="65"/>
      <c r="I1162" s="65"/>
      <c r="J1162" s="65"/>
      <c r="K1162" s="65"/>
      <c r="L1162" s="65"/>
      <c r="M1162" s="65"/>
      <c r="N1162" s="65"/>
      <c r="O1162" s="65"/>
      <c r="P1162" s="65"/>
    </row>
    <row r="1163" spans="3:16" x14ac:dyDescent="0.25">
      <c r="C1163" s="7"/>
      <c r="D1163" s="7"/>
      <c r="E1163" s="65"/>
      <c r="F1163" s="65"/>
      <c r="G1163" s="65"/>
      <c r="H1163" s="65"/>
      <c r="I1163" s="65"/>
      <c r="J1163" s="65"/>
      <c r="K1163" s="65"/>
      <c r="L1163" s="65"/>
      <c r="M1163" s="65"/>
      <c r="N1163" s="65"/>
      <c r="O1163" s="65"/>
      <c r="P1163" s="65"/>
    </row>
    <row r="1164" spans="3:16" x14ac:dyDescent="0.25">
      <c r="C1164" s="7"/>
      <c r="D1164" s="7"/>
      <c r="E1164" s="65"/>
      <c r="F1164" s="65"/>
      <c r="G1164" s="65"/>
      <c r="H1164" s="65"/>
      <c r="I1164" s="65"/>
      <c r="J1164" s="65"/>
      <c r="K1164" s="65"/>
      <c r="L1164" s="65"/>
      <c r="M1164" s="65"/>
      <c r="N1164" s="65"/>
      <c r="O1164" s="65"/>
      <c r="P1164" s="65"/>
    </row>
    <row r="1165" spans="3:16" x14ac:dyDescent="0.25">
      <c r="C1165" s="7"/>
      <c r="D1165" s="7"/>
      <c r="E1165" s="65"/>
      <c r="F1165" s="65"/>
      <c r="G1165" s="65"/>
      <c r="H1165" s="65"/>
      <c r="I1165" s="65"/>
      <c r="J1165" s="65"/>
      <c r="K1165" s="65"/>
      <c r="L1165" s="65"/>
      <c r="M1165" s="65"/>
      <c r="N1165" s="65"/>
      <c r="O1165" s="65"/>
      <c r="P1165" s="65"/>
    </row>
    <row r="1166" spans="3:16" x14ac:dyDescent="0.25">
      <c r="C1166" s="7"/>
      <c r="D1166" s="7"/>
      <c r="E1166" s="65"/>
      <c r="F1166" s="65"/>
      <c r="G1166" s="65"/>
      <c r="H1166" s="65"/>
      <c r="I1166" s="65"/>
      <c r="J1166" s="65"/>
      <c r="K1166" s="65"/>
      <c r="L1166" s="65"/>
      <c r="M1166" s="65"/>
      <c r="N1166" s="65"/>
      <c r="O1166" s="65"/>
      <c r="P1166" s="65"/>
    </row>
    <row r="1167" spans="3:16" x14ac:dyDescent="0.25">
      <c r="C1167" s="7"/>
      <c r="D1167" s="7"/>
      <c r="E1167" s="65"/>
      <c r="F1167" s="65"/>
      <c r="G1167" s="65"/>
      <c r="H1167" s="65"/>
      <c r="I1167" s="65"/>
      <c r="J1167" s="65"/>
      <c r="K1167" s="65"/>
      <c r="L1167" s="65"/>
      <c r="M1167" s="65"/>
      <c r="N1167" s="65"/>
      <c r="O1167" s="65"/>
      <c r="P1167" s="65"/>
    </row>
    <row r="1168" spans="3:16" x14ac:dyDescent="0.25">
      <c r="C1168" s="7"/>
      <c r="D1168" s="7"/>
      <c r="E1168" s="65"/>
      <c r="F1168" s="65"/>
      <c r="G1168" s="65"/>
      <c r="H1168" s="65"/>
      <c r="I1168" s="65"/>
      <c r="J1168" s="65"/>
      <c r="K1168" s="65"/>
      <c r="L1168" s="65"/>
      <c r="M1168" s="65"/>
      <c r="N1168" s="65"/>
      <c r="O1168" s="65"/>
      <c r="P1168" s="65"/>
    </row>
    <row r="1169" spans="3:16" x14ac:dyDescent="0.25">
      <c r="C1169" s="7"/>
      <c r="D1169" s="7"/>
      <c r="E1169" s="65"/>
      <c r="F1169" s="65"/>
      <c r="G1169" s="65"/>
      <c r="H1169" s="65"/>
      <c r="I1169" s="65"/>
      <c r="J1169" s="65"/>
      <c r="K1169" s="65"/>
      <c r="L1169" s="65"/>
      <c r="M1169" s="65"/>
      <c r="N1169" s="65"/>
      <c r="O1169" s="65"/>
      <c r="P1169" s="65"/>
    </row>
    <row r="1170" spans="3:16" x14ac:dyDescent="0.25">
      <c r="C1170" s="7"/>
      <c r="D1170" s="7"/>
      <c r="E1170" s="65"/>
      <c r="F1170" s="65"/>
      <c r="G1170" s="65"/>
      <c r="H1170" s="65"/>
      <c r="I1170" s="65"/>
      <c r="J1170" s="65"/>
      <c r="K1170" s="65"/>
      <c r="L1170" s="65"/>
      <c r="M1170" s="65"/>
      <c r="N1170" s="65"/>
      <c r="O1170" s="65"/>
      <c r="P1170" s="65"/>
    </row>
    <row r="1171" spans="3:16" x14ac:dyDescent="0.25">
      <c r="C1171" s="7"/>
      <c r="D1171" s="7"/>
      <c r="E1171" s="65"/>
      <c r="F1171" s="65"/>
      <c r="G1171" s="65"/>
      <c r="H1171" s="65"/>
      <c r="I1171" s="65"/>
      <c r="J1171" s="65"/>
      <c r="K1171" s="65"/>
      <c r="L1171" s="65"/>
      <c r="M1171" s="65"/>
      <c r="N1171" s="65"/>
      <c r="O1171" s="65"/>
      <c r="P1171" s="65"/>
    </row>
    <row r="1172" spans="3:16" x14ac:dyDescent="0.25">
      <c r="C1172" s="7"/>
      <c r="D1172" s="7"/>
      <c r="E1172" s="65"/>
      <c r="F1172" s="65"/>
      <c r="G1172" s="65"/>
      <c r="H1172" s="65"/>
      <c r="I1172" s="65"/>
      <c r="J1172" s="65"/>
      <c r="K1172" s="65"/>
      <c r="L1172" s="65"/>
      <c r="M1172" s="65"/>
      <c r="N1172" s="65"/>
      <c r="O1172" s="65"/>
      <c r="P1172" s="65"/>
    </row>
    <row r="1173" spans="3:16" x14ac:dyDescent="0.25">
      <c r="C1173" s="7"/>
      <c r="D1173" s="7"/>
      <c r="E1173" s="65"/>
      <c r="F1173" s="65"/>
      <c r="G1173" s="65"/>
      <c r="H1173" s="65"/>
      <c r="I1173" s="65"/>
      <c r="J1173" s="65"/>
      <c r="K1173" s="65"/>
      <c r="L1173" s="65"/>
      <c r="M1173" s="65"/>
      <c r="N1173" s="65"/>
      <c r="O1173" s="65"/>
      <c r="P1173" s="65"/>
    </row>
    <row r="1174" spans="3:16" x14ac:dyDescent="0.25">
      <c r="C1174" s="7"/>
      <c r="D1174" s="7"/>
      <c r="E1174" s="65"/>
      <c r="F1174" s="65"/>
      <c r="G1174" s="65"/>
      <c r="H1174" s="65"/>
      <c r="I1174" s="65"/>
      <c r="J1174" s="65"/>
      <c r="K1174" s="65"/>
      <c r="L1174" s="65"/>
      <c r="M1174" s="65"/>
      <c r="N1174" s="65"/>
      <c r="O1174" s="65"/>
      <c r="P1174" s="65"/>
    </row>
    <row r="1175" spans="3:16" x14ac:dyDescent="0.25">
      <c r="C1175" s="7"/>
      <c r="D1175" s="7"/>
      <c r="E1175" s="65"/>
      <c r="F1175" s="65"/>
      <c r="G1175" s="65"/>
      <c r="H1175" s="65"/>
      <c r="I1175" s="65"/>
      <c r="J1175" s="65"/>
      <c r="K1175" s="65"/>
      <c r="L1175" s="65"/>
      <c r="M1175" s="65"/>
      <c r="N1175" s="65"/>
      <c r="O1175" s="65"/>
      <c r="P1175" s="65"/>
    </row>
    <row r="1176" spans="3:16" x14ac:dyDescent="0.25">
      <c r="C1176" s="7"/>
      <c r="D1176" s="7"/>
      <c r="E1176" s="65"/>
      <c r="F1176" s="65"/>
      <c r="G1176" s="65"/>
      <c r="H1176" s="65"/>
      <c r="I1176" s="65"/>
      <c r="J1176" s="65"/>
      <c r="K1176" s="65"/>
      <c r="L1176" s="65"/>
      <c r="M1176" s="65"/>
      <c r="N1176" s="65"/>
      <c r="O1176" s="65"/>
      <c r="P1176" s="65"/>
    </row>
    <row r="1177" spans="3:16" x14ac:dyDescent="0.25">
      <c r="C1177" s="7"/>
      <c r="D1177" s="7"/>
      <c r="E1177" s="65"/>
      <c r="F1177" s="65"/>
      <c r="G1177" s="65"/>
      <c r="H1177" s="65"/>
      <c r="I1177" s="65"/>
      <c r="J1177" s="65"/>
      <c r="K1177" s="65"/>
      <c r="L1177" s="65"/>
      <c r="M1177" s="65"/>
      <c r="N1177" s="65"/>
      <c r="O1177" s="65"/>
      <c r="P1177" s="65"/>
    </row>
    <row r="1178" spans="3:16" x14ac:dyDescent="0.25">
      <c r="C1178" s="7"/>
      <c r="D1178" s="7"/>
      <c r="E1178" s="65"/>
      <c r="F1178" s="65"/>
      <c r="G1178" s="65"/>
      <c r="H1178" s="65"/>
      <c r="I1178" s="65"/>
      <c r="J1178" s="65"/>
      <c r="K1178" s="65"/>
      <c r="L1178" s="65"/>
      <c r="M1178" s="65"/>
      <c r="N1178" s="65"/>
      <c r="O1178" s="65"/>
      <c r="P1178" s="65"/>
    </row>
    <row r="1179" spans="3:16" x14ac:dyDescent="0.25">
      <c r="C1179" s="7"/>
      <c r="D1179" s="7"/>
      <c r="E1179" s="65"/>
      <c r="F1179" s="65"/>
      <c r="G1179" s="65"/>
      <c r="H1179" s="65"/>
      <c r="I1179" s="65"/>
      <c r="J1179" s="65"/>
      <c r="K1179" s="65"/>
      <c r="L1179" s="65"/>
      <c r="M1179" s="65"/>
      <c r="N1179" s="65"/>
      <c r="O1179" s="65"/>
      <c r="P1179" s="65"/>
    </row>
    <row r="1180" spans="3:16" x14ac:dyDescent="0.25">
      <c r="C1180" s="7"/>
      <c r="D1180" s="7"/>
      <c r="E1180" s="65"/>
      <c r="F1180" s="65"/>
      <c r="G1180" s="65"/>
      <c r="H1180" s="65"/>
      <c r="I1180" s="65"/>
      <c r="J1180" s="65"/>
      <c r="K1180" s="65"/>
      <c r="L1180" s="65"/>
      <c r="M1180" s="65"/>
      <c r="N1180" s="65"/>
      <c r="O1180" s="65"/>
      <c r="P1180" s="65"/>
    </row>
    <row r="1181" spans="3:16" x14ac:dyDescent="0.25">
      <c r="C1181" s="7"/>
      <c r="D1181" s="7"/>
      <c r="E1181" s="65"/>
      <c r="F1181" s="65"/>
      <c r="G1181" s="65"/>
      <c r="H1181" s="65"/>
      <c r="I1181" s="65"/>
      <c r="J1181" s="65"/>
      <c r="K1181" s="65"/>
      <c r="L1181" s="65"/>
      <c r="M1181" s="65"/>
      <c r="N1181" s="65"/>
      <c r="O1181" s="65"/>
      <c r="P1181" s="65"/>
    </row>
    <row r="1182" spans="3:16" x14ac:dyDescent="0.25">
      <c r="C1182" s="7"/>
      <c r="D1182" s="7"/>
      <c r="E1182" s="65"/>
      <c r="F1182" s="65"/>
      <c r="G1182" s="65"/>
      <c r="H1182" s="65"/>
      <c r="I1182" s="65"/>
      <c r="J1182" s="65"/>
      <c r="K1182" s="65"/>
      <c r="L1182" s="65"/>
      <c r="M1182" s="65"/>
      <c r="N1182" s="65"/>
      <c r="O1182" s="65"/>
      <c r="P1182" s="65"/>
    </row>
    <row r="1183" spans="3:16" x14ac:dyDescent="0.25">
      <c r="C1183" s="7"/>
      <c r="D1183" s="7"/>
      <c r="E1183" s="65"/>
      <c r="F1183" s="65"/>
      <c r="G1183" s="65"/>
      <c r="H1183" s="65"/>
      <c r="I1183" s="65"/>
      <c r="J1183" s="65"/>
      <c r="K1183" s="65"/>
      <c r="L1183" s="65"/>
      <c r="M1183" s="65"/>
      <c r="N1183" s="65"/>
      <c r="O1183" s="65"/>
      <c r="P1183" s="65"/>
    </row>
    <row r="1184" spans="3:16" x14ac:dyDescent="0.25">
      <c r="C1184" s="7"/>
      <c r="D1184" s="7"/>
      <c r="E1184" s="65"/>
      <c r="F1184" s="65"/>
      <c r="G1184" s="65"/>
      <c r="H1184" s="65"/>
      <c r="I1184" s="65"/>
      <c r="J1184" s="65"/>
      <c r="K1184" s="65"/>
      <c r="L1184" s="65"/>
      <c r="M1184" s="65"/>
      <c r="N1184" s="65"/>
      <c r="O1184" s="65"/>
      <c r="P1184" s="65"/>
    </row>
    <row r="1185" spans="3:16" x14ac:dyDescent="0.25">
      <c r="C1185" s="7"/>
      <c r="D1185" s="7"/>
      <c r="E1185" s="65"/>
      <c r="F1185" s="65"/>
      <c r="G1185" s="65"/>
      <c r="H1185" s="65"/>
      <c r="I1185" s="65"/>
      <c r="J1185" s="65"/>
      <c r="K1185" s="65"/>
      <c r="L1185" s="65"/>
      <c r="M1185" s="65"/>
      <c r="N1185" s="65"/>
      <c r="O1185" s="65"/>
      <c r="P1185" s="65"/>
    </row>
    <row r="1186" spans="3:16" x14ac:dyDescent="0.25">
      <c r="C1186" s="7"/>
      <c r="D1186" s="7"/>
      <c r="E1186" s="65"/>
      <c r="F1186" s="65"/>
      <c r="G1186" s="65"/>
      <c r="H1186" s="65"/>
      <c r="I1186" s="65"/>
      <c r="J1186" s="65"/>
      <c r="K1186" s="65"/>
      <c r="L1186" s="65"/>
      <c r="M1186" s="65"/>
      <c r="N1186" s="65"/>
      <c r="O1186" s="65"/>
      <c r="P1186" s="65"/>
    </row>
    <row r="1187" spans="3:16" x14ac:dyDescent="0.25">
      <c r="C1187" s="7"/>
      <c r="D1187" s="7"/>
      <c r="E1187" s="65"/>
      <c r="F1187" s="65"/>
      <c r="G1187" s="65"/>
      <c r="H1187" s="65"/>
      <c r="I1187" s="65"/>
      <c r="J1187" s="65"/>
      <c r="K1187" s="65"/>
      <c r="L1187" s="65"/>
      <c r="M1187" s="65"/>
      <c r="N1187" s="65"/>
      <c r="O1187" s="65"/>
      <c r="P1187" s="65"/>
    </row>
    <row r="1188" spans="3:16" x14ac:dyDescent="0.25">
      <c r="C1188" s="7"/>
      <c r="D1188" s="7"/>
      <c r="E1188" s="65"/>
      <c r="F1188" s="65"/>
      <c r="G1188" s="65"/>
      <c r="H1188" s="65"/>
      <c r="I1188" s="65"/>
      <c r="J1188" s="65"/>
      <c r="K1188" s="65"/>
      <c r="L1188" s="65"/>
      <c r="M1188" s="65"/>
      <c r="N1188" s="65"/>
      <c r="O1188" s="65"/>
      <c r="P1188" s="65"/>
    </row>
    <row r="1189" spans="3:16" x14ac:dyDescent="0.25">
      <c r="C1189" s="7"/>
      <c r="D1189" s="7"/>
      <c r="E1189" s="65"/>
      <c r="F1189" s="65"/>
      <c r="G1189" s="65"/>
      <c r="H1189" s="65"/>
      <c r="I1189" s="65"/>
      <c r="J1189" s="65"/>
      <c r="K1189" s="65"/>
      <c r="L1189" s="65"/>
      <c r="M1189" s="65"/>
      <c r="N1189" s="65"/>
      <c r="O1189" s="65"/>
      <c r="P1189" s="65"/>
    </row>
    <row r="1190" spans="3:16" x14ac:dyDescent="0.25">
      <c r="C1190" s="7"/>
      <c r="D1190" s="7"/>
      <c r="E1190" s="65"/>
      <c r="F1190" s="65"/>
      <c r="G1190" s="65"/>
      <c r="H1190" s="65"/>
      <c r="I1190" s="65"/>
      <c r="J1190" s="65"/>
      <c r="K1190" s="65"/>
      <c r="L1190" s="65"/>
      <c r="M1190" s="65"/>
      <c r="N1190" s="65"/>
      <c r="O1190" s="65"/>
      <c r="P1190" s="65"/>
    </row>
    <row r="1191" spans="3:16" x14ac:dyDescent="0.25">
      <c r="C1191" s="7"/>
      <c r="D1191" s="7"/>
      <c r="E1191" s="65"/>
      <c r="F1191" s="65"/>
      <c r="G1191" s="65"/>
      <c r="H1191" s="65"/>
      <c r="I1191" s="65"/>
      <c r="J1191" s="65"/>
      <c r="K1191" s="65"/>
      <c r="L1191" s="65"/>
      <c r="M1191" s="65"/>
      <c r="N1191" s="65"/>
      <c r="O1191" s="65"/>
      <c r="P1191" s="65"/>
    </row>
    <row r="1192" spans="3:16" x14ac:dyDescent="0.25">
      <c r="C1192" s="7"/>
      <c r="D1192" s="7"/>
      <c r="E1192" s="65"/>
      <c r="F1192" s="65"/>
      <c r="G1192" s="65"/>
      <c r="H1192" s="65"/>
      <c r="I1192" s="65"/>
      <c r="J1192" s="65"/>
      <c r="K1192" s="65"/>
      <c r="L1192" s="65"/>
      <c r="M1192" s="65"/>
      <c r="N1192" s="65"/>
      <c r="O1192" s="65"/>
      <c r="P1192" s="65"/>
    </row>
    <row r="1193" spans="3:16" x14ac:dyDescent="0.25">
      <c r="C1193" s="7"/>
      <c r="D1193" s="7"/>
      <c r="E1193" s="65"/>
      <c r="F1193" s="65"/>
      <c r="G1193" s="65"/>
      <c r="H1193" s="65"/>
      <c r="I1193" s="65"/>
      <c r="J1193" s="65"/>
      <c r="K1193" s="65"/>
      <c r="L1193" s="65"/>
      <c r="M1193" s="65"/>
      <c r="N1193" s="65"/>
      <c r="O1193" s="65"/>
      <c r="P1193" s="65"/>
    </row>
    <row r="1194" spans="3:16" x14ac:dyDescent="0.25">
      <c r="C1194" s="7"/>
      <c r="D1194" s="7"/>
      <c r="E1194" s="65"/>
      <c r="F1194" s="65"/>
      <c r="G1194" s="65"/>
      <c r="H1194" s="65"/>
      <c r="I1194" s="65"/>
      <c r="J1194" s="65"/>
      <c r="K1194" s="65"/>
      <c r="L1194" s="65"/>
      <c r="M1194" s="65"/>
      <c r="N1194" s="65"/>
      <c r="O1194" s="65"/>
      <c r="P1194" s="65"/>
    </row>
    <row r="1195" spans="3:16" x14ac:dyDescent="0.25">
      <c r="C1195" s="7"/>
      <c r="D1195" s="7"/>
      <c r="E1195" s="65"/>
      <c r="F1195" s="65"/>
      <c r="G1195" s="65"/>
      <c r="H1195" s="65"/>
      <c r="I1195" s="65"/>
      <c r="J1195" s="65"/>
      <c r="K1195" s="65"/>
      <c r="L1195" s="65"/>
      <c r="M1195" s="65"/>
      <c r="N1195" s="65"/>
      <c r="O1195" s="65"/>
      <c r="P1195" s="65"/>
    </row>
    <row r="1196" spans="3:16" x14ac:dyDescent="0.25">
      <c r="C1196" s="7"/>
      <c r="D1196" s="7"/>
      <c r="E1196" s="65"/>
      <c r="F1196" s="65"/>
      <c r="G1196" s="65"/>
      <c r="H1196" s="65"/>
      <c r="I1196" s="65"/>
      <c r="J1196" s="65"/>
      <c r="K1196" s="65"/>
      <c r="L1196" s="65"/>
      <c r="M1196" s="65"/>
      <c r="N1196" s="65"/>
      <c r="O1196" s="65"/>
      <c r="P1196" s="65"/>
    </row>
    <row r="1197" spans="3:16" x14ac:dyDescent="0.25">
      <c r="C1197" s="7"/>
      <c r="D1197" s="7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  <c r="O1197" s="65"/>
      <c r="P1197" s="65"/>
    </row>
    <row r="1198" spans="3:16" x14ac:dyDescent="0.25">
      <c r="C1198" s="7"/>
      <c r="D1198" s="7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  <c r="O1198" s="65"/>
      <c r="P1198" s="65"/>
    </row>
    <row r="1199" spans="3:16" x14ac:dyDescent="0.25">
      <c r="C1199" s="7"/>
      <c r="D1199" s="7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  <c r="O1199" s="65"/>
      <c r="P1199" s="65"/>
    </row>
    <row r="1200" spans="3:16" x14ac:dyDescent="0.25">
      <c r="C1200" s="7"/>
      <c r="D1200" s="7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  <c r="O1200" s="65"/>
      <c r="P1200" s="65"/>
    </row>
    <row r="1201" spans="3:16" x14ac:dyDescent="0.25">
      <c r="C1201" s="7"/>
      <c r="D1201" s="7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  <c r="O1201" s="65"/>
      <c r="P1201" s="65"/>
    </row>
    <row r="1202" spans="3:16" x14ac:dyDescent="0.25">
      <c r="C1202" s="7"/>
      <c r="D1202" s="7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  <c r="O1202" s="65"/>
      <c r="P1202" s="65"/>
    </row>
    <row r="1203" spans="3:16" x14ac:dyDescent="0.25">
      <c r="C1203" s="7"/>
      <c r="D1203" s="7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  <c r="P1203" s="65"/>
    </row>
    <row r="1204" spans="3:16" x14ac:dyDescent="0.25">
      <c r="C1204" s="7"/>
      <c r="D1204" s="7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  <c r="O1204" s="65"/>
      <c r="P1204" s="65"/>
    </row>
    <row r="1205" spans="3:16" x14ac:dyDescent="0.25">
      <c r="C1205" s="7"/>
      <c r="D1205" s="7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  <c r="O1205" s="65"/>
      <c r="P1205" s="65"/>
    </row>
    <row r="1206" spans="3:16" x14ac:dyDescent="0.25">
      <c r="C1206" s="7"/>
      <c r="D1206" s="7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  <c r="O1206" s="65"/>
      <c r="P1206" s="65"/>
    </row>
    <row r="1207" spans="3:16" x14ac:dyDescent="0.25">
      <c r="C1207" s="7"/>
      <c r="D1207" s="7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  <c r="O1207" s="65"/>
      <c r="P1207" s="65"/>
    </row>
    <row r="1208" spans="3:16" x14ac:dyDescent="0.25">
      <c r="C1208" s="7"/>
      <c r="D1208" s="7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  <c r="O1208" s="65"/>
      <c r="P1208" s="65"/>
    </row>
    <row r="1209" spans="3:16" x14ac:dyDescent="0.25">
      <c r="C1209" s="7"/>
      <c r="D1209" s="7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  <c r="O1209" s="65"/>
      <c r="P1209" s="65"/>
    </row>
    <row r="1210" spans="3:16" x14ac:dyDescent="0.25">
      <c r="C1210" s="7"/>
      <c r="D1210" s="7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  <c r="O1210" s="65"/>
      <c r="P1210" s="65"/>
    </row>
    <row r="1211" spans="3:16" x14ac:dyDescent="0.25">
      <c r="C1211" s="7"/>
      <c r="D1211" s="7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  <c r="O1211" s="65"/>
      <c r="P1211" s="65"/>
    </row>
    <row r="1212" spans="3:16" x14ac:dyDescent="0.25">
      <c r="C1212" s="7"/>
      <c r="D1212" s="7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  <c r="O1212" s="65"/>
      <c r="P1212" s="65"/>
    </row>
    <row r="1213" spans="3:16" x14ac:dyDescent="0.25">
      <c r="C1213" s="7"/>
      <c r="D1213" s="7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  <c r="O1213" s="65"/>
      <c r="P1213" s="65"/>
    </row>
    <row r="1214" spans="3:16" x14ac:dyDescent="0.25">
      <c r="C1214" s="7"/>
      <c r="D1214" s="7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65"/>
    </row>
    <row r="1215" spans="3:16" x14ac:dyDescent="0.25">
      <c r="C1215" s="7"/>
      <c r="D1215" s="7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  <c r="O1215" s="65"/>
      <c r="P1215" s="65"/>
    </row>
    <row r="1216" spans="3:16" x14ac:dyDescent="0.25">
      <c r="C1216" s="7"/>
      <c r="D1216" s="7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  <c r="O1216" s="65"/>
      <c r="P1216" s="65"/>
    </row>
    <row r="1217" spans="3:16" x14ac:dyDescent="0.25">
      <c r="C1217" s="7"/>
      <c r="D1217" s="7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  <c r="O1217" s="65"/>
      <c r="P1217" s="65"/>
    </row>
    <row r="1218" spans="3:16" x14ac:dyDescent="0.25">
      <c r="C1218" s="7"/>
      <c r="D1218" s="7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  <c r="O1218" s="65"/>
      <c r="P1218" s="65"/>
    </row>
    <row r="1219" spans="3:16" x14ac:dyDescent="0.25">
      <c r="C1219" s="7"/>
      <c r="D1219" s="7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  <c r="O1219" s="65"/>
      <c r="P1219" s="65"/>
    </row>
    <row r="1220" spans="3:16" x14ac:dyDescent="0.25">
      <c r="C1220" s="7"/>
      <c r="D1220" s="7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  <c r="O1220" s="65"/>
      <c r="P1220" s="65"/>
    </row>
    <row r="1221" spans="3:16" x14ac:dyDescent="0.25">
      <c r="C1221" s="7"/>
      <c r="D1221" s="7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  <c r="O1221" s="65"/>
      <c r="P1221" s="65"/>
    </row>
    <row r="1222" spans="3:16" x14ac:dyDescent="0.25">
      <c r="C1222" s="7"/>
      <c r="D1222" s="7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  <c r="O1222" s="65"/>
      <c r="P1222" s="65"/>
    </row>
    <row r="1223" spans="3:16" x14ac:dyDescent="0.25">
      <c r="C1223" s="7"/>
      <c r="D1223" s="7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  <c r="O1223" s="65"/>
      <c r="P1223" s="65"/>
    </row>
    <row r="1224" spans="3:16" x14ac:dyDescent="0.25">
      <c r="C1224" s="7"/>
      <c r="D1224" s="7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  <c r="O1224" s="65"/>
      <c r="P1224" s="65"/>
    </row>
    <row r="1225" spans="3:16" x14ac:dyDescent="0.25">
      <c r="C1225" s="7"/>
      <c r="D1225" s="7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  <c r="O1225" s="65"/>
      <c r="P1225" s="65"/>
    </row>
    <row r="1226" spans="3:16" x14ac:dyDescent="0.25">
      <c r="C1226" s="7"/>
      <c r="D1226" s="7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  <c r="O1226" s="65"/>
      <c r="P1226" s="65"/>
    </row>
    <row r="1227" spans="3:16" x14ac:dyDescent="0.25">
      <c r="C1227" s="7"/>
      <c r="D1227" s="7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  <c r="O1227" s="65"/>
      <c r="P1227" s="65"/>
    </row>
    <row r="1228" spans="3:16" x14ac:dyDescent="0.25">
      <c r="C1228" s="7"/>
      <c r="D1228" s="7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  <c r="O1228" s="65"/>
      <c r="P1228" s="65"/>
    </row>
    <row r="1229" spans="3:16" x14ac:dyDescent="0.25">
      <c r="C1229" s="7"/>
      <c r="D1229" s="7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  <c r="O1229" s="65"/>
      <c r="P1229" s="65"/>
    </row>
    <row r="1230" spans="3:16" x14ac:dyDescent="0.25">
      <c r="C1230" s="7"/>
      <c r="D1230" s="7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  <c r="O1230" s="65"/>
      <c r="P1230" s="65"/>
    </row>
    <row r="1231" spans="3:16" x14ac:dyDescent="0.25">
      <c r="C1231" s="7"/>
      <c r="D1231" s="7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  <c r="O1231" s="65"/>
      <c r="P1231" s="65"/>
    </row>
    <row r="1232" spans="3:16" x14ac:dyDescent="0.25">
      <c r="C1232" s="7"/>
      <c r="D1232" s="7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  <c r="O1232" s="65"/>
      <c r="P1232" s="65"/>
    </row>
    <row r="1233" spans="3:16" x14ac:dyDescent="0.25">
      <c r="C1233" s="7"/>
      <c r="D1233" s="7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  <c r="O1233" s="65"/>
      <c r="P1233" s="65"/>
    </row>
    <row r="1234" spans="3:16" x14ac:dyDescent="0.25">
      <c r="C1234" s="7"/>
      <c r="D1234" s="7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  <c r="O1234" s="65"/>
      <c r="P1234" s="65"/>
    </row>
    <row r="1235" spans="3:16" x14ac:dyDescent="0.25">
      <c r="C1235" s="7"/>
      <c r="D1235" s="7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  <c r="O1235" s="65"/>
      <c r="P1235" s="65"/>
    </row>
    <row r="1236" spans="3:16" x14ac:dyDescent="0.25">
      <c r="C1236" s="7"/>
      <c r="D1236" s="7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  <c r="O1236" s="65"/>
      <c r="P1236" s="65"/>
    </row>
    <row r="1237" spans="3:16" x14ac:dyDescent="0.25">
      <c r="C1237" s="7"/>
      <c r="D1237" s="7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  <c r="O1237" s="65"/>
      <c r="P1237" s="65"/>
    </row>
    <row r="1238" spans="3:16" x14ac:dyDescent="0.25">
      <c r="C1238" s="7"/>
      <c r="D1238" s="7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  <c r="O1238" s="65"/>
      <c r="P1238" s="65"/>
    </row>
    <row r="1239" spans="3:16" x14ac:dyDescent="0.25">
      <c r="C1239" s="7"/>
      <c r="D1239" s="7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  <c r="O1239" s="65"/>
      <c r="P1239" s="65"/>
    </row>
    <row r="1240" spans="3:16" x14ac:dyDescent="0.25">
      <c r="C1240" s="7"/>
      <c r="D1240" s="7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  <c r="O1240" s="65"/>
      <c r="P1240" s="65"/>
    </row>
    <row r="1241" spans="3:16" x14ac:dyDescent="0.25">
      <c r="C1241" s="7"/>
      <c r="D1241" s="7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  <c r="O1241" s="65"/>
      <c r="P1241" s="65"/>
    </row>
    <row r="1242" spans="3:16" x14ac:dyDescent="0.25">
      <c r="C1242" s="7"/>
      <c r="D1242" s="7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  <c r="O1242" s="65"/>
      <c r="P1242" s="65"/>
    </row>
    <row r="1243" spans="3:16" x14ac:dyDescent="0.25">
      <c r="C1243" s="7"/>
      <c r="D1243" s="7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  <c r="O1243" s="65"/>
      <c r="P1243" s="65"/>
    </row>
    <row r="1244" spans="3:16" x14ac:dyDescent="0.25">
      <c r="C1244" s="7"/>
      <c r="D1244" s="7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  <c r="O1244" s="65"/>
      <c r="P1244" s="65"/>
    </row>
    <row r="1245" spans="3:16" x14ac:dyDescent="0.25">
      <c r="C1245" s="7"/>
      <c r="D1245" s="7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</row>
    <row r="1246" spans="3:16" x14ac:dyDescent="0.25">
      <c r="C1246" s="7"/>
      <c r="D1246" s="7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  <c r="O1246" s="65"/>
      <c r="P1246" s="65"/>
    </row>
    <row r="1247" spans="3:16" x14ac:dyDescent="0.25">
      <c r="C1247" s="7"/>
      <c r="D1247" s="7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65"/>
    </row>
    <row r="1248" spans="3:16" x14ac:dyDescent="0.25">
      <c r="C1248" s="7"/>
      <c r="D1248" s="7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  <c r="O1248" s="65"/>
      <c r="P1248" s="65"/>
    </row>
    <row r="1249" spans="3:16" x14ac:dyDescent="0.25">
      <c r="C1249" s="7"/>
      <c r="D1249" s="7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  <c r="O1249" s="65"/>
      <c r="P1249" s="65"/>
    </row>
    <row r="1250" spans="3:16" x14ac:dyDescent="0.25">
      <c r="C1250" s="7"/>
      <c r="D1250" s="7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  <c r="O1250" s="65"/>
      <c r="P1250" s="65"/>
    </row>
    <row r="1251" spans="3:16" x14ac:dyDescent="0.25">
      <c r="C1251" s="7"/>
      <c r="D1251" s="7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  <c r="O1251" s="65"/>
      <c r="P1251" s="65"/>
    </row>
    <row r="1252" spans="3:16" x14ac:dyDescent="0.25">
      <c r="C1252" s="7"/>
      <c r="D1252" s="7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  <c r="O1252" s="65"/>
      <c r="P1252" s="65"/>
    </row>
    <row r="1253" spans="3:16" x14ac:dyDescent="0.25">
      <c r="C1253" s="7"/>
      <c r="D1253" s="7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  <c r="O1253" s="65"/>
      <c r="P1253" s="65"/>
    </row>
    <row r="1254" spans="3:16" x14ac:dyDescent="0.25">
      <c r="C1254" s="7"/>
      <c r="D1254" s="7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  <c r="O1254" s="65"/>
      <c r="P1254" s="65"/>
    </row>
    <row r="1255" spans="3:16" x14ac:dyDescent="0.25">
      <c r="C1255" s="7"/>
      <c r="D1255" s="7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  <c r="O1255" s="65"/>
      <c r="P1255" s="65"/>
    </row>
    <row r="1256" spans="3:16" x14ac:dyDescent="0.25">
      <c r="C1256" s="7"/>
      <c r="D1256" s="7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  <c r="O1256" s="65"/>
      <c r="P1256" s="65"/>
    </row>
    <row r="1257" spans="3:16" x14ac:dyDescent="0.25">
      <c r="C1257" s="7"/>
      <c r="D1257" s="7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  <c r="O1257" s="65"/>
      <c r="P1257" s="65"/>
    </row>
    <row r="1258" spans="3:16" x14ac:dyDescent="0.25">
      <c r="C1258" s="7"/>
      <c r="D1258" s="7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/>
    </row>
    <row r="1259" spans="3:16" x14ac:dyDescent="0.25">
      <c r="C1259" s="7"/>
      <c r="D1259" s="7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</row>
    <row r="1260" spans="3:16" x14ac:dyDescent="0.25">
      <c r="C1260" s="7"/>
      <c r="D1260" s="7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  <c r="O1260" s="65"/>
      <c r="P1260" s="65"/>
    </row>
    <row r="1261" spans="3:16" x14ac:dyDescent="0.25">
      <c r="C1261" s="7"/>
      <c r="D1261" s="7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</row>
    <row r="1262" spans="3:16" x14ac:dyDescent="0.25">
      <c r="C1262" s="7"/>
      <c r="D1262" s="7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</row>
    <row r="1263" spans="3:16" x14ac:dyDescent="0.25">
      <c r="C1263" s="7"/>
      <c r="D1263" s="7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</row>
    <row r="1264" spans="3:16" x14ac:dyDescent="0.25">
      <c r="C1264" s="7"/>
      <c r="D1264" s="7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  <c r="O1264" s="65"/>
      <c r="P1264" s="65"/>
    </row>
    <row r="1265" spans="3:16" x14ac:dyDescent="0.25">
      <c r="C1265" s="7"/>
      <c r="D1265" s="7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  <c r="O1265" s="65"/>
      <c r="P1265" s="65"/>
    </row>
    <row r="1266" spans="3:16" x14ac:dyDescent="0.25">
      <c r="C1266" s="7"/>
      <c r="D1266" s="7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  <c r="O1266" s="65"/>
      <c r="P1266" s="65"/>
    </row>
    <row r="1267" spans="3:16" x14ac:dyDescent="0.25">
      <c r="C1267" s="7"/>
      <c r="D1267" s="7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</row>
    <row r="1268" spans="3:16" x14ac:dyDescent="0.25">
      <c r="C1268" s="7"/>
      <c r="D1268" s="7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</row>
    <row r="1269" spans="3:16" x14ac:dyDescent="0.25">
      <c r="C1269" s="7"/>
      <c r="D1269" s="7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</row>
    <row r="1270" spans="3:16" x14ac:dyDescent="0.25">
      <c r="C1270" s="7"/>
      <c r="D1270" s="7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  <c r="O1270" s="65"/>
      <c r="P1270" s="65"/>
    </row>
    <row r="1271" spans="3:16" x14ac:dyDescent="0.25">
      <c r="C1271" s="7"/>
      <c r="D1271" s="7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  <c r="O1271" s="65"/>
      <c r="P1271" s="65"/>
    </row>
    <row r="1272" spans="3:16" x14ac:dyDescent="0.25">
      <c r="C1272" s="7"/>
      <c r="D1272" s="7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  <c r="O1272" s="65"/>
      <c r="P1272" s="65"/>
    </row>
    <row r="1273" spans="3:16" x14ac:dyDescent="0.25">
      <c r="C1273" s="7"/>
      <c r="D1273" s="7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  <c r="O1273" s="65"/>
      <c r="P1273" s="65"/>
    </row>
    <row r="1274" spans="3:16" x14ac:dyDescent="0.25">
      <c r="C1274" s="7"/>
      <c r="D1274" s="7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  <c r="O1274" s="65"/>
      <c r="P1274" s="65"/>
    </row>
    <row r="1275" spans="3:16" x14ac:dyDescent="0.25">
      <c r="C1275" s="7"/>
      <c r="D1275" s="7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  <c r="O1275" s="65"/>
      <c r="P1275" s="65"/>
    </row>
    <row r="1276" spans="3:16" x14ac:dyDescent="0.25">
      <c r="C1276" s="7"/>
      <c r="D1276" s="7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</row>
    <row r="1277" spans="3:16" x14ac:dyDescent="0.25">
      <c r="C1277" s="7"/>
      <c r="D1277" s="7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</row>
    <row r="1278" spans="3:16" x14ac:dyDescent="0.25">
      <c r="C1278" s="7"/>
      <c r="D1278" s="7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/>
    </row>
    <row r="1279" spans="3:16" x14ac:dyDescent="0.25">
      <c r="C1279" s="7"/>
      <c r="D1279" s="7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</row>
    <row r="1280" spans="3:16" x14ac:dyDescent="0.25">
      <c r="C1280" s="7"/>
      <c r="D1280" s="7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  <c r="O1280" s="65"/>
      <c r="P1280" s="65"/>
    </row>
    <row r="1281" spans="3:16" x14ac:dyDescent="0.25">
      <c r="C1281" s="7"/>
      <c r="D1281" s="7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  <c r="O1281" s="65"/>
      <c r="P1281" s="65"/>
    </row>
    <row r="1282" spans="3:16" x14ac:dyDescent="0.25">
      <c r="C1282" s="7"/>
      <c r="D1282" s="7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</row>
    <row r="1283" spans="3:16" x14ac:dyDescent="0.25">
      <c r="C1283" s="7"/>
      <c r="D1283" s="7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</row>
    <row r="1284" spans="3:16" x14ac:dyDescent="0.25">
      <c r="C1284" s="7"/>
      <c r="D1284" s="7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  <c r="O1284" s="65"/>
      <c r="P1284" s="65"/>
    </row>
    <row r="1285" spans="3:16" x14ac:dyDescent="0.25">
      <c r="C1285" s="7"/>
      <c r="D1285" s="7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  <c r="O1285" s="65"/>
      <c r="P1285" s="65"/>
    </row>
    <row r="1286" spans="3:16" x14ac:dyDescent="0.25">
      <c r="C1286" s="7"/>
      <c r="D1286" s="7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  <c r="O1286" s="65"/>
      <c r="P1286" s="65"/>
    </row>
    <row r="1287" spans="3:16" x14ac:dyDescent="0.25">
      <c r="C1287" s="7"/>
      <c r="D1287" s="7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  <c r="O1287" s="65"/>
      <c r="P1287" s="65"/>
    </row>
    <row r="1288" spans="3:16" x14ac:dyDescent="0.25">
      <c r="C1288" s="7"/>
      <c r="D1288" s="7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  <c r="O1288" s="65"/>
      <c r="P1288" s="65"/>
    </row>
    <row r="1289" spans="3:16" x14ac:dyDescent="0.25">
      <c r="C1289" s="7"/>
      <c r="D1289" s="7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  <c r="O1289" s="65"/>
      <c r="P1289" s="65"/>
    </row>
    <row r="1290" spans="3:16" x14ac:dyDescent="0.25">
      <c r="C1290" s="7"/>
      <c r="D1290" s="7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  <c r="O1290" s="65"/>
      <c r="P1290" s="65"/>
    </row>
    <row r="1291" spans="3:16" x14ac:dyDescent="0.25">
      <c r="C1291" s="7"/>
      <c r="D1291" s="7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</row>
    <row r="1292" spans="3:16" x14ac:dyDescent="0.25">
      <c r="C1292" s="7"/>
      <c r="D1292" s="7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  <c r="O1292" s="65"/>
      <c r="P1292" s="65"/>
    </row>
    <row r="1293" spans="3:16" x14ac:dyDescent="0.25">
      <c r="C1293" s="7"/>
      <c r="D1293" s="7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  <c r="O1293" s="65"/>
      <c r="P1293" s="65"/>
    </row>
    <row r="1294" spans="3:16" x14ac:dyDescent="0.25">
      <c r="C1294" s="7"/>
      <c r="D1294" s="7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  <c r="O1294" s="65"/>
      <c r="P1294" s="65"/>
    </row>
    <row r="1295" spans="3:16" x14ac:dyDescent="0.25">
      <c r="C1295" s="7"/>
      <c r="D1295" s="7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  <c r="O1295" s="65"/>
      <c r="P1295" s="65"/>
    </row>
    <row r="1296" spans="3:16" x14ac:dyDescent="0.25">
      <c r="C1296" s="7"/>
      <c r="D1296" s="7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  <c r="O1296" s="65"/>
      <c r="P1296" s="65"/>
    </row>
    <row r="1297" spans="3:16" x14ac:dyDescent="0.25">
      <c r="C1297" s="7"/>
      <c r="D1297" s="7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  <c r="O1297" s="65"/>
      <c r="P1297" s="65"/>
    </row>
    <row r="1298" spans="3:16" x14ac:dyDescent="0.25">
      <c r="C1298" s="7"/>
      <c r="D1298" s="7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  <c r="O1298" s="65"/>
      <c r="P1298" s="65"/>
    </row>
    <row r="1299" spans="3:16" x14ac:dyDescent="0.25">
      <c r="C1299" s="7"/>
      <c r="D1299" s="7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  <c r="O1299" s="65"/>
      <c r="P1299" s="65"/>
    </row>
    <row r="1300" spans="3:16" x14ac:dyDescent="0.25">
      <c r="C1300" s="7"/>
      <c r="D1300" s="7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  <c r="O1300" s="65"/>
      <c r="P1300" s="65"/>
    </row>
    <row r="1301" spans="3:16" x14ac:dyDescent="0.25">
      <c r="C1301" s="7"/>
      <c r="D1301" s="7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  <c r="O1301" s="65"/>
      <c r="P1301" s="65"/>
    </row>
    <row r="1302" spans="3:16" x14ac:dyDescent="0.25">
      <c r="C1302" s="7"/>
      <c r="D1302" s="7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  <c r="O1302" s="65"/>
      <c r="P1302" s="65"/>
    </row>
    <row r="1303" spans="3:16" x14ac:dyDescent="0.25">
      <c r="C1303" s="7"/>
      <c r="D1303" s="7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  <c r="O1303" s="65"/>
      <c r="P1303" s="65"/>
    </row>
    <row r="1304" spans="3:16" x14ac:dyDescent="0.25">
      <c r="C1304" s="7"/>
      <c r="D1304" s="7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  <c r="O1304" s="65"/>
      <c r="P1304" s="65"/>
    </row>
    <row r="1305" spans="3:16" x14ac:dyDescent="0.25">
      <c r="C1305" s="7"/>
      <c r="D1305" s="7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  <c r="O1305" s="65"/>
      <c r="P1305" s="65"/>
    </row>
    <row r="1306" spans="3:16" x14ac:dyDescent="0.25">
      <c r="C1306" s="7"/>
      <c r="D1306" s="7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5"/>
    </row>
    <row r="1307" spans="3:16" x14ac:dyDescent="0.25">
      <c r="C1307" s="7"/>
      <c r="D1307" s="7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  <c r="O1307" s="65"/>
      <c r="P1307" s="65"/>
    </row>
    <row r="1308" spans="3:16" x14ac:dyDescent="0.25">
      <c r="C1308" s="7"/>
      <c r="D1308" s="7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  <c r="O1308" s="65"/>
      <c r="P1308" s="65"/>
    </row>
    <row r="1309" spans="3:16" x14ac:dyDescent="0.25">
      <c r="C1309" s="7"/>
      <c r="D1309" s="7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  <c r="O1309" s="65"/>
      <c r="P1309" s="65"/>
    </row>
    <row r="1310" spans="3:16" x14ac:dyDescent="0.25">
      <c r="C1310" s="7"/>
      <c r="D1310" s="7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  <c r="O1310" s="65"/>
      <c r="P1310" s="65"/>
    </row>
    <row r="1311" spans="3:16" x14ac:dyDescent="0.25">
      <c r="C1311" s="7"/>
      <c r="D1311" s="7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  <c r="O1311" s="65"/>
      <c r="P1311" s="65"/>
    </row>
    <row r="1312" spans="3:16" x14ac:dyDescent="0.25">
      <c r="C1312" s="7"/>
      <c r="D1312" s="7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  <c r="O1312" s="65"/>
      <c r="P1312" s="65"/>
    </row>
    <row r="1313" spans="3:16" x14ac:dyDescent="0.25">
      <c r="C1313" s="7"/>
      <c r="D1313" s="7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  <c r="O1313" s="65"/>
      <c r="P1313" s="65"/>
    </row>
    <row r="1314" spans="3:16" x14ac:dyDescent="0.25">
      <c r="C1314" s="7"/>
      <c r="D1314" s="7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  <c r="O1314" s="65"/>
      <c r="P1314" s="65"/>
    </row>
    <row r="1315" spans="3:16" x14ac:dyDescent="0.25">
      <c r="C1315" s="7"/>
      <c r="D1315" s="7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  <c r="O1315" s="65"/>
      <c r="P1315" s="65"/>
    </row>
    <row r="1316" spans="3:16" x14ac:dyDescent="0.25">
      <c r="C1316" s="7"/>
      <c r="D1316" s="7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  <c r="O1316" s="65"/>
      <c r="P1316" s="65"/>
    </row>
    <row r="1317" spans="3:16" x14ac:dyDescent="0.25">
      <c r="C1317" s="7"/>
      <c r="D1317" s="7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  <c r="O1317" s="65"/>
      <c r="P1317" s="65"/>
    </row>
    <row r="1318" spans="3:16" x14ac:dyDescent="0.25">
      <c r="C1318" s="7"/>
      <c r="D1318" s="7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</row>
    <row r="1319" spans="3:16" x14ac:dyDescent="0.25">
      <c r="C1319" s="7"/>
      <c r="D1319" s="7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</row>
    <row r="1320" spans="3:16" x14ac:dyDescent="0.25">
      <c r="C1320" s="7"/>
      <c r="D1320" s="7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</row>
    <row r="1321" spans="3:16" x14ac:dyDescent="0.25">
      <c r="C1321" s="7"/>
      <c r="D1321" s="7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</row>
    <row r="1322" spans="3:16" x14ac:dyDescent="0.25">
      <c r="C1322" s="7"/>
      <c r="D1322" s="7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  <c r="O1322" s="65"/>
      <c r="P1322" s="65"/>
    </row>
    <row r="1323" spans="3:16" x14ac:dyDescent="0.25">
      <c r="C1323" s="7"/>
      <c r="D1323" s="7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5"/>
    </row>
    <row r="1324" spans="3:16" x14ac:dyDescent="0.25">
      <c r="C1324" s="7"/>
      <c r="D1324" s="7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  <c r="O1324" s="65"/>
      <c r="P1324" s="65"/>
    </row>
    <row r="1325" spans="3:16" x14ac:dyDescent="0.25">
      <c r="C1325" s="7"/>
      <c r="D1325" s="7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  <c r="O1325" s="65"/>
      <c r="P1325" s="65"/>
    </row>
    <row r="1326" spans="3:16" x14ac:dyDescent="0.25">
      <c r="C1326" s="7"/>
      <c r="D1326" s="7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  <c r="O1326" s="65"/>
      <c r="P1326" s="65"/>
    </row>
    <row r="1327" spans="3:16" x14ac:dyDescent="0.25">
      <c r="C1327" s="7"/>
      <c r="D1327" s="7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  <c r="O1327" s="65"/>
      <c r="P1327" s="65"/>
    </row>
    <row r="1328" spans="3:16" x14ac:dyDescent="0.25">
      <c r="C1328" s="7"/>
      <c r="D1328" s="7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  <c r="O1328" s="65"/>
      <c r="P1328" s="65"/>
    </row>
    <row r="1329" spans="3:16" x14ac:dyDescent="0.25">
      <c r="C1329" s="7"/>
      <c r="D1329" s="7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  <c r="O1329" s="65"/>
      <c r="P1329" s="65"/>
    </row>
    <row r="1330" spans="3:16" x14ac:dyDescent="0.25">
      <c r="C1330" s="7"/>
      <c r="D1330" s="7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  <c r="O1330" s="65"/>
      <c r="P1330" s="65"/>
    </row>
    <row r="1331" spans="3:16" x14ac:dyDescent="0.25">
      <c r="C1331" s="7"/>
      <c r="D1331" s="7"/>
      <c r="E1331" s="65"/>
      <c r="F1331" s="65"/>
      <c r="G1331" s="65"/>
      <c r="H1331" s="65"/>
      <c r="I1331" s="65"/>
      <c r="J1331" s="65"/>
      <c r="K1331" s="65"/>
      <c r="L1331" s="65"/>
      <c r="M1331" s="65"/>
      <c r="N1331" s="65"/>
      <c r="O1331" s="65"/>
      <c r="P1331" s="65"/>
    </row>
    <row r="1332" spans="3:16" x14ac:dyDescent="0.25">
      <c r="C1332" s="7"/>
      <c r="D1332" s="7"/>
      <c r="E1332" s="65"/>
      <c r="F1332" s="65"/>
      <c r="G1332" s="65"/>
      <c r="H1332" s="65"/>
      <c r="I1332" s="65"/>
      <c r="J1332" s="65"/>
      <c r="K1332" s="65"/>
      <c r="L1332" s="65"/>
      <c r="M1332" s="65"/>
      <c r="N1332" s="65"/>
      <c r="O1332" s="65"/>
      <c r="P1332" s="65"/>
    </row>
    <row r="1333" spans="3:16" x14ac:dyDescent="0.25">
      <c r="C1333" s="7"/>
      <c r="D1333" s="7"/>
      <c r="E1333" s="65"/>
      <c r="F1333" s="65"/>
      <c r="G1333" s="65"/>
      <c r="H1333" s="65"/>
      <c r="I1333" s="65"/>
      <c r="J1333" s="65"/>
      <c r="K1333" s="65"/>
      <c r="L1333" s="65"/>
      <c r="M1333" s="65"/>
      <c r="N1333" s="65"/>
      <c r="O1333" s="65"/>
      <c r="P1333" s="65"/>
    </row>
    <row r="1334" spans="3:16" x14ac:dyDescent="0.25">
      <c r="C1334" s="7"/>
      <c r="D1334" s="7"/>
      <c r="E1334" s="65"/>
      <c r="F1334" s="65"/>
      <c r="G1334" s="65"/>
      <c r="H1334" s="65"/>
      <c r="I1334" s="65"/>
      <c r="J1334" s="65"/>
      <c r="K1334" s="65"/>
      <c r="L1334" s="65"/>
      <c r="M1334" s="65"/>
      <c r="N1334" s="65"/>
      <c r="O1334" s="65"/>
      <c r="P1334" s="65"/>
    </row>
    <row r="1335" spans="3:16" x14ac:dyDescent="0.25">
      <c r="C1335" s="7"/>
      <c r="D1335" s="7"/>
      <c r="E1335" s="65"/>
      <c r="F1335" s="65"/>
      <c r="G1335" s="65"/>
      <c r="H1335" s="65"/>
      <c r="I1335" s="65"/>
      <c r="J1335" s="65"/>
      <c r="K1335" s="65"/>
      <c r="L1335" s="65"/>
      <c r="M1335" s="65"/>
      <c r="N1335" s="65"/>
      <c r="O1335" s="65"/>
      <c r="P1335" s="65"/>
    </row>
    <row r="1336" spans="3:16" x14ac:dyDescent="0.25">
      <c r="C1336" s="7"/>
      <c r="D1336" s="7"/>
      <c r="E1336" s="65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</row>
    <row r="1337" spans="3:16" x14ac:dyDescent="0.25">
      <c r="C1337" s="7"/>
      <c r="D1337" s="7"/>
      <c r="E1337" s="65"/>
      <c r="F1337" s="65"/>
      <c r="G1337" s="65"/>
      <c r="H1337" s="65"/>
      <c r="I1337" s="65"/>
      <c r="J1337" s="65"/>
      <c r="K1337" s="65"/>
      <c r="L1337" s="65"/>
      <c r="M1337" s="65"/>
      <c r="N1337" s="65"/>
      <c r="O1337" s="65"/>
      <c r="P1337" s="65"/>
    </row>
    <row r="1338" spans="3:16" x14ac:dyDescent="0.25">
      <c r="C1338" s="7"/>
      <c r="D1338" s="7"/>
      <c r="E1338" s="65"/>
      <c r="F1338" s="65"/>
      <c r="G1338" s="65"/>
      <c r="H1338" s="65"/>
      <c r="I1338" s="65"/>
      <c r="J1338" s="65"/>
      <c r="K1338" s="65"/>
      <c r="L1338" s="65"/>
      <c r="M1338" s="65"/>
      <c r="N1338" s="65"/>
      <c r="O1338" s="65"/>
      <c r="P1338" s="65"/>
    </row>
    <row r="1339" spans="3:16" x14ac:dyDescent="0.25">
      <c r="C1339" s="7"/>
      <c r="D1339" s="7"/>
      <c r="E1339" s="65"/>
      <c r="F1339" s="65"/>
      <c r="G1339" s="65"/>
      <c r="H1339" s="65"/>
      <c r="I1339" s="65"/>
      <c r="J1339" s="65"/>
      <c r="K1339" s="65"/>
      <c r="L1339" s="65"/>
      <c r="M1339" s="65"/>
      <c r="N1339" s="65"/>
      <c r="O1339" s="65"/>
      <c r="P1339" s="65"/>
    </row>
    <row r="1340" spans="3:16" x14ac:dyDescent="0.25">
      <c r="C1340" s="7"/>
      <c r="D1340" s="7"/>
      <c r="E1340" s="65"/>
      <c r="F1340" s="65"/>
      <c r="G1340" s="65"/>
      <c r="H1340" s="65"/>
      <c r="I1340" s="65"/>
      <c r="J1340" s="65"/>
      <c r="K1340" s="65"/>
      <c r="L1340" s="65"/>
      <c r="M1340" s="65"/>
      <c r="N1340" s="65"/>
      <c r="O1340" s="65"/>
      <c r="P1340" s="65"/>
    </row>
    <row r="1341" spans="3:16" x14ac:dyDescent="0.25">
      <c r="C1341" s="7"/>
      <c r="D1341" s="7"/>
      <c r="E1341" s="65"/>
      <c r="F1341" s="65"/>
      <c r="G1341" s="65"/>
      <c r="H1341" s="65"/>
      <c r="I1341" s="65"/>
      <c r="J1341" s="65"/>
      <c r="K1341" s="65"/>
      <c r="L1341" s="65"/>
      <c r="M1341" s="65"/>
      <c r="N1341" s="65"/>
      <c r="O1341" s="65"/>
      <c r="P1341" s="65"/>
    </row>
    <row r="1342" spans="3:16" x14ac:dyDescent="0.25">
      <c r="C1342" s="7"/>
      <c r="D1342" s="7"/>
      <c r="E1342" s="65"/>
      <c r="F1342" s="65"/>
      <c r="G1342" s="65"/>
      <c r="H1342" s="65"/>
      <c r="I1342" s="65"/>
      <c r="J1342" s="65"/>
      <c r="K1342" s="65"/>
      <c r="L1342" s="65"/>
      <c r="M1342" s="65"/>
      <c r="N1342" s="65"/>
      <c r="O1342" s="65"/>
      <c r="P1342" s="65"/>
    </row>
    <row r="1343" spans="3:16" x14ac:dyDescent="0.25">
      <c r="C1343" s="7"/>
      <c r="D1343" s="7"/>
      <c r="E1343" s="65"/>
      <c r="F1343" s="65"/>
      <c r="G1343" s="65"/>
      <c r="H1343" s="65"/>
      <c r="I1343" s="65"/>
      <c r="J1343" s="65"/>
      <c r="K1343" s="65"/>
      <c r="L1343" s="65"/>
      <c r="M1343" s="65"/>
      <c r="N1343" s="65"/>
      <c r="O1343" s="65"/>
      <c r="P1343" s="65"/>
    </row>
    <row r="1344" spans="3:16" x14ac:dyDescent="0.25">
      <c r="C1344" s="7"/>
      <c r="D1344" s="7"/>
      <c r="E1344" s="65"/>
      <c r="F1344" s="65"/>
      <c r="G1344" s="65"/>
      <c r="H1344" s="65"/>
      <c r="I1344" s="65"/>
      <c r="J1344" s="65"/>
      <c r="K1344" s="65"/>
      <c r="L1344" s="65"/>
      <c r="M1344" s="65"/>
      <c r="N1344" s="65"/>
      <c r="O1344" s="65"/>
      <c r="P1344" s="65"/>
    </row>
    <row r="1345" spans="3:16" x14ac:dyDescent="0.25">
      <c r="C1345" s="7"/>
      <c r="D1345" s="7"/>
      <c r="E1345" s="65"/>
      <c r="F1345" s="65"/>
      <c r="G1345" s="65"/>
      <c r="H1345" s="65"/>
      <c r="I1345" s="65"/>
      <c r="J1345" s="65"/>
      <c r="K1345" s="65"/>
      <c r="L1345" s="65"/>
      <c r="M1345" s="65"/>
      <c r="N1345" s="65"/>
      <c r="O1345" s="65"/>
      <c r="P1345" s="65"/>
    </row>
    <row r="1346" spans="3:16" x14ac:dyDescent="0.25">
      <c r="C1346" s="7"/>
      <c r="D1346" s="7"/>
      <c r="E1346" s="65"/>
      <c r="F1346" s="65"/>
      <c r="G1346" s="65"/>
      <c r="H1346" s="65"/>
      <c r="I1346" s="65"/>
      <c r="J1346" s="65"/>
      <c r="K1346" s="65"/>
      <c r="L1346" s="65"/>
      <c r="M1346" s="65"/>
      <c r="N1346" s="65"/>
      <c r="O1346" s="65"/>
      <c r="P1346" s="65"/>
    </row>
    <row r="1347" spans="3:16" x14ac:dyDescent="0.25">
      <c r="C1347" s="7"/>
      <c r="D1347" s="7"/>
      <c r="E1347" s="65"/>
      <c r="F1347" s="65"/>
      <c r="G1347" s="65"/>
      <c r="H1347" s="65"/>
      <c r="I1347" s="65"/>
      <c r="J1347" s="65"/>
      <c r="K1347" s="65"/>
      <c r="L1347" s="65"/>
      <c r="M1347" s="65"/>
      <c r="N1347" s="65"/>
      <c r="O1347" s="65"/>
      <c r="P1347" s="65"/>
    </row>
    <row r="1348" spans="3:16" x14ac:dyDescent="0.25">
      <c r="C1348" s="7"/>
      <c r="D1348" s="7"/>
      <c r="E1348" s="65"/>
      <c r="F1348" s="65"/>
      <c r="G1348" s="65"/>
      <c r="H1348" s="65"/>
      <c r="I1348" s="65"/>
      <c r="J1348" s="65"/>
      <c r="K1348" s="65"/>
      <c r="L1348" s="65"/>
      <c r="M1348" s="65"/>
      <c r="N1348" s="65"/>
      <c r="O1348" s="65"/>
      <c r="P1348" s="65"/>
    </row>
    <row r="1349" spans="3:16" x14ac:dyDescent="0.25">
      <c r="C1349" s="7"/>
      <c r="D1349" s="7"/>
      <c r="E1349" s="65"/>
      <c r="F1349" s="65"/>
      <c r="G1349" s="65"/>
      <c r="H1349" s="65"/>
      <c r="I1349" s="65"/>
      <c r="J1349" s="65"/>
      <c r="K1349" s="65"/>
      <c r="L1349" s="65"/>
      <c r="M1349" s="65"/>
      <c r="N1349" s="65"/>
      <c r="O1349" s="65"/>
      <c r="P1349" s="65"/>
    </row>
    <row r="1350" spans="3:16" x14ac:dyDescent="0.25">
      <c r="C1350" s="7"/>
      <c r="D1350" s="7"/>
      <c r="E1350" s="65"/>
      <c r="F1350" s="65"/>
      <c r="G1350" s="65"/>
      <c r="H1350" s="65"/>
      <c r="I1350" s="65"/>
      <c r="J1350" s="65"/>
      <c r="K1350" s="65"/>
      <c r="L1350" s="65"/>
      <c r="M1350" s="65"/>
      <c r="N1350" s="65"/>
      <c r="O1350" s="65"/>
      <c r="P1350" s="65"/>
    </row>
    <row r="1351" spans="3:16" x14ac:dyDescent="0.25">
      <c r="C1351" s="7"/>
      <c r="D1351" s="7"/>
      <c r="E1351" s="65"/>
      <c r="F1351" s="65"/>
      <c r="G1351" s="65"/>
      <c r="H1351" s="65"/>
      <c r="I1351" s="65"/>
      <c r="J1351" s="65"/>
      <c r="K1351" s="65"/>
      <c r="L1351" s="65"/>
      <c r="M1351" s="65"/>
      <c r="N1351" s="65"/>
      <c r="O1351" s="65"/>
      <c r="P1351" s="65"/>
    </row>
    <row r="1352" spans="3:16" x14ac:dyDescent="0.25">
      <c r="C1352" s="7"/>
      <c r="D1352" s="7"/>
      <c r="E1352" s="65"/>
      <c r="F1352" s="65"/>
      <c r="G1352" s="65"/>
      <c r="H1352" s="65"/>
      <c r="I1352" s="65"/>
      <c r="J1352" s="65"/>
      <c r="K1352" s="65"/>
      <c r="L1352" s="65"/>
      <c r="M1352" s="65"/>
      <c r="N1352" s="65"/>
      <c r="O1352" s="65"/>
      <c r="P1352" s="65"/>
    </row>
    <row r="1353" spans="3:16" x14ac:dyDescent="0.25">
      <c r="C1353" s="7"/>
      <c r="D1353" s="7"/>
      <c r="E1353" s="65"/>
      <c r="F1353" s="65"/>
      <c r="G1353" s="65"/>
      <c r="H1353" s="65"/>
      <c r="I1353" s="65"/>
      <c r="J1353" s="65"/>
      <c r="K1353" s="65"/>
      <c r="L1353" s="65"/>
      <c r="M1353" s="65"/>
      <c r="N1353" s="65"/>
      <c r="O1353" s="65"/>
      <c r="P1353" s="65"/>
    </row>
    <row r="1354" spans="3:16" x14ac:dyDescent="0.25">
      <c r="C1354" s="7"/>
      <c r="D1354" s="7"/>
      <c r="E1354" s="65"/>
      <c r="F1354" s="65"/>
      <c r="G1354" s="65"/>
      <c r="H1354" s="65"/>
      <c r="I1354" s="65"/>
      <c r="J1354" s="65"/>
      <c r="K1354" s="65"/>
      <c r="L1354" s="65"/>
      <c r="M1354" s="65"/>
      <c r="N1354" s="65"/>
      <c r="O1354" s="65"/>
      <c r="P1354" s="65"/>
    </row>
    <row r="1355" spans="3:16" x14ac:dyDescent="0.25">
      <c r="C1355" s="7"/>
      <c r="D1355" s="7"/>
      <c r="E1355" s="65"/>
      <c r="F1355" s="65"/>
      <c r="G1355" s="65"/>
      <c r="H1355" s="65"/>
      <c r="I1355" s="65"/>
      <c r="J1355" s="65"/>
      <c r="K1355" s="65"/>
      <c r="L1355" s="65"/>
      <c r="M1355" s="65"/>
      <c r="N1355" s="65"/>
      <c r="O1355" s="65"/>
      <c r="P1355" s="65"/>
    </row>
    <row r="1356" spans="3:16" x14ac:dyDescent="0.25">
      <c r="C1356" s="7"/>
      <c r="D1356" s="7"/>
      <c r="E1356" s="65"/>
      <c r="F1356" s="65"/>
      <c r="G1356" s="65"/>
      <c r="H1356" s="65"/>
      <c r="I1356" s="65"/>
      <c r="J1356" s="65"/>
      <c r="K1356" s="65"/>
      <c r="L1356" s="65"/>
      <c r="M1356" s="65"/>
      <c r="N1356" s="65"/>
      <c r="O1356" s="65"/>
      <c r="P1356" s="65"/>
    </row>
    <row r="1357" spans="3:16" x14ac:dyDescent="0.25">
      <c r="C1357" s="7"/>
      <c r="D1357" s="7"/>
      <c r="E1357" s="65"/>
      <c r="F1357" s="65"/>
      <c r="G1357" s="65"/>
      <c r="H1357" s="65"/>
      <c r="I1357" s="65"/>
      <c r="J1357" s="65"/>
      <c r="K1357" s="65"/>
      <c r="L1357" s="65"/>
      <c r="M1357" s="65"/>
      <c r="N1357" s="65"/>
      <c r="O1357" s="65"/>
      <c r="P1357" s="65"/>
    </row>
    <row r="1358" spans="3:16" x14ac:dyDescent="0.25">
      <c r="C1358" s="7"/>
      <c r="D1358" s="7"/>
      <c r="E1358" s="65"/>
      <c r="F1358" s="65"/>
      <c r="G1358" s="65"/>
      <c r="H1358" s="65"/>
      <c r="I1358" s="65"/>
      <c r="J1358" s="65"/>
      <c r="K1358" s="65"/>
      <c r="L1358" s="65"/>
      <c r="M1358" s="65"/>
      <c r="N1358" s="65"/>
      <c r="O1358" s="65"/>
      <c r="P1358" s="65"/>
    </row>
    <row r="1359" spans="3:16" x14ac:dyDescent="0.25">
      <c r="C1359" s="7"/>
      <c r="D1359" s="7"/>
      <c r="E1359" s="65"/>
      <c r="F1359" s="65"/>
      <c r="G1359" s="65"/>
      <c r="H1359" s="65"/>
      <c r="I1359" s="65"/>
      <c r="J1359" s="65"/>
      <c r="K1359" s="65"/>
      <c r="L1359" s="65"/>
      <c r="M1359" s="65"/>
      <c r="N1359" s="65"/>
      <c r="O1359" s="65"/>
      <c r="P1359" s="65"/>
    </row>
    <row r="1360" spans="3:16" x14ac:dyDescent="0.25">
      <c r="C1360" s="7"/>
      <c r="D1360" s="7"/>
      <c r="E1360" s="65"/>
      <c r="F1360" s="65"/>
      <c r="G1360" s="65"/>
      <c r="H1360" s="65"/>
      <c r="I1360" s="65"/>
      <c r="J1360" s="65"/>
      <c r="K1360" s="65"/>
      <c r="L1360" s="65"/>
      <c r="M1360" s="65"/>
      <c r="N1360" s="65"/>
      <c r="O1360" s="65"/>
      <c r="P1360" s="65"/>
    </row>
    <row r="1361" spans="3:16" x14ac:dyDescent="0.25">
      <c r="C1361" s="7"/>
      <c r="D1361" s="7"/>
      <c r="E1361" s="65"/>
      <c r="F1361" s="65"/>
      <c r="G1361" s="65"/>
      <c r="H1361" s="65"/>
      <c r="I1361" s="65"/>
      <c r="J1361" s="65"/>
      <c r="K1361" s="65"/>
      <c r="L1361" s="65"/>
      <c r="M1361" s="65"/>
      <c r="N1361" s="65"/>
      <c r="O1361" s="65"/>
      <c r="P1361" s="65"/>
    </row>
    <row r="1362" spans="3:16" x14ac:dyDescent="0.25">
      <c r="C1362" s="7"/>
      <c r="D1362" s="7"/>
      <c r="E1362" s="65"/>
      <c r="F1362" s="65"/>
      <c r="G1362" s="65"/>
      <c r="H1362" s="65"/>
      <c r="I1362" s="65"/>
      <c r="J1362" s="65"/>
      <c r="K1362" s="65"/>
      <c r="L1362" s="65"/>
      <c r="M1362" s="65"/>
      <c r="N1362" s="65"/>
      <c r="O1362" s="65"/>
      <c r="P1362" s="65"/>
    </row>
    <row r="1363" spans="3:16" x14ac:dyDescent="0.25">
      <c r="C1363" s="7"/>
      <c r="D1363" s="7"/>
      <c r="E1363" s="65"/>
      <c r="F1363" s="65"/>
      <c r="G1363" s="65"/>
      <c r="H1363" s="65"/>
      <c r="I1363" s="65"/>
      <c r="J1363" s="65"/>
      <c r="K1363" s="65"/>
      <c r="L1363" s="65"/>
      <c r="M1363" s="65"/>
      <c r="N1363" s="65"/>
      <c r="O1363" s="65"/>
      <c r="P1363" s="65"/>
    </row>
    <row r="1364" spans="3:16" x14ac:dyDescent="0.25">
      <c r="C1364" s="7"/>
      <c r="D1364" s="7"/>
      <c r="E1364" s="65"/>
      <c r="F1364" s="65"/>
      <c r="G1364" s="65"/>
      <c r="H1364" s="65"/>
      <c r="I1364" s="65"/>
      <c r="J1364" s="65"/>
      <c r="K1364" s="65"/>
      <c r="L1364" s="65"/>
      <c r="M1364" s="65"/>
      <c r="N1364" s="65"/>
      <c r="O1364" s="65"/>
      <c r="P1364" s="65"/>
    </row>
    <row r="1365" spans="3:16" x14ac:dyDescent="0.25">
      <c r="C1365" s="7"/>
      <c r="D1365" s="7"/>
      <c r="E1365" s="65"/>
      <c r="F1365" s="65"/>
      <c r="G1365" s="65"/>
      <c r="H1365" s="65"/>
      <c r="I1365" s="65"/>
      <c r="J1365" s="65"/>
      <c r="K1365" s="65"/>
      <c r="L1365" s="65"/>
      <c r="M1365" s="65"/>
      <c r="N1365" s="65"/>
      <c r="O1365" s="65"/>
      <c r="P1365" s="65"/>
    </row>
    <row r="1366" spans="3:16" x14ac:dyDescent="0.25">
      <c r="C1366" s="7"/>
      <c r="D1366" s="7"/>
      <c r="E1366" s="65"/>
      <c r="F1366" s="65"/>
      <c r="G1366" s="65"/>
      <c r="H1366" s="65"/>
      <c r="I1366" s="65"/>
      <c r="J1366" s="65"/>
      <c r="K1366" s="65"/>
      <c r="L1366" s="65"/>
      <c r="M1366" s="65"/>
      <c r="N1366" s="65"/>
      <c r="O1366" s="65"/>
      <c r="P1366" s="65"/>
    </row>
    <row r="1367" spans="3:16" x14ac:dyDescent="0.25">
      <c r="C1367" s="7"/>
      <c r="D1367" s="7"/>
      <c r="E1367" s="65"/>
      <c r="F1367" s="65"/>
      <c r="G1367" s="65"/>
      <c r="H1367" s="65"/>
      <c r="I1367" s="65"/>
      <c r="J1367" s="65"/>
      <c r="K1367" s="65"/>
      <c r="L1367" s="65"/>
      <c r="M1367" s="65"/>
      <c r="N1367" s="65"/>
      <c r="O1367" s="65"/>
      <c r="P1367" s="65"/>
    </row>
    <row r="1368" spans="3:16" x14ac:dyDescent="0.25">
      <c r="C1368" s="7"/>
      <c r="D1368" s="7"/>
      <c r="E1368" s="65"/>
      <c r="F1368" s="65"/>
      <c r="G1368" s="65"/>
      <c r="H1368" s="65"/>
      <c r="I1368" s="65"/>
      <c r="J1368" s="65"/>
      <c r="K1368" s="65"/>
      <c r="L1368" s="65"/>
      <c r="M1368" s="65"/>
      <c r="N1368" s="65"/>
      <c r="O1368" s="65"/>
      <c r="P1368" s="65"/>
    </row>
    <row r="1369" spans="3:16" x14ac:dyDescent="0.25">
      <c r="C1369" s="7"/>
      <c r="D1369" s="7"/>
      <c r="E1369" s="65"/>
      <c r="F1369" s="65"/>
      <c r="G1369" s="65"/>
      <c r="H1369" s="65"/>
      <c r="I1369" s="65"/>
      <c r="J1369" s="65"/>
      <c r="K1369" s="65"/>
      <c r="L1369" s="65"/>
      <c r="M1369" s="65"/>
      <c r="N1369" s="65"/>
      <c r="O1369" s="65"/>
      <c r="P1369" s="65"/>
    </row>
    <row r="1370" spans="3:16" x14ac:dyDescent="0.25">
      <c r="C1370" s="7"/>
      <c r="D1370" s="7"/>
      <c r="E1370" s="65"/>
      <c r="F1370" s="65"/>
      <c r="G1370" s="65"/>
      <c r="H1370" s="65"/>
      <c r="I1370" s="65"/>
      <c r="J1370" s="65"/>
      <c r="K1370" s="65"/>
      <c r="L1370" s="65"/>
      <c r="M1370" s="65"/>
      <c r="N1370" s="65"/>
      <c r="O1370" s="65"/>
      <c r="P1370" s="65"/>
    </row>
    <row r="1371" spans="3:16" x14ac:dyDescent="0.25">
      <c r="C1371" s="7"/>
      <c r="D1371" s="7"/>
      <c r="E1371" s="65"/>
      <c r="F1371" s="65"/>
      <c r="G1371" s="65"/>
      <c r="H1371" s="65"/>
      <c r="I1371" s="65"/>
      <c r="J1371" s="65"/>
      <c r="K1371" s="65"/>
      <c r="L1371" s="65"/>
      <c r="M1371" s="65"/>
      <c r="N1371" s="65"/>
      <c r="O1371" s="65"/>
      <c r="P1371" s="65"/>
    </row>
    <row r="1372" spans="3:16" x14ac:dyDescent="0.25">
      <c r="C1372" s="7"/>
      <c r="D1372" s="7"/>
      <c r="E1372" s="65"/>
      <c r="F1372" s="65"/>
      <c r="G1372" s="65"/>
      <c r="H1372" s="65"/>
      <c r="I1372" s="65"/>
      <c r="J1372" s="65"/>
      <c r="K1372" s="65"/>
      <c r="L1372" s="65"/>
      <c r="M1372" s="65"/>
      <c r="N1372" s="65"/>
      <c r="O1372" s="65"/>
      <c r="P1372" s="65"/>
    </row>
    <row r="1373" spans="3:16" x14ac:dyDescent="0.25">
      <c r="C1373" s="7"/>
      <c r="D1373" s="7"/>
      <c r="E1373" s="65"/>
      <c r="F1373" s="65"/>
      <c r="G1373" s="65"/>
      <c r="H1373" s="65"/>
      <c r="I1373" s="65"/>
      <c r="J1373" s="65"/>
      <c r="K1373" s="65"/>
      <c r="L1373" s="65"/>
      <c r="M1373" s="65"/>
      <c r="N1373" s="65"/>
      <c r="O1373" s="65"/>
      <c r="P1373" s="65"/>
    </row>
    <row r="1374" spans="3:16" x14ac:dyDescent="0.25">
      <c r="C1374" s="7"/>
      <c r="D1374" s="7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</row>
    <row r="1375" spans="3:16" x14ac:dyDescent="0.25">
      <c r="C1375" s="7"/>
      <c r="D1375" s="7"/>
      <c r="E1375" s="65"/>
      <c r="F1375" s="65"/>
      <c r="G1375" s="65"/>
      <c r="H1375" s="65"/>
      <c r="I1375" s="65"/>
      <c r="J1375" s="65"/>
      <c r="K1375" s="65"/>
      <c r="L1375" s="65"/>
      <c r="M1375" s="65"/>
      <c r="N1375" s="65"/>
      <c r="O1375" s="65"/>
      <c r="P1375" s="65"/>
    </row>
    <row r="1376" spans="3:16" x14ac:dyDescent="0.25">
      <c r="C1376" s="7"/>
      <c r="D1376" s="7"/>
      <c r="E1376" s="65"/>
      <c r="F1376" s="65"/>
      <c r="G1376" s="65"/>
      <c r="H1376" s="65"/>
      <c r="I1376" s="65"/>
      <c r="J1376" s="65"/>
      <c r="K1376" s="65"/>
      <c r="L1376" s="65"/>
      <c r="M1376" s="65"/>
      <c r="N1376" s="65"/>
      <c r="O1376" s="65"/>
      <c r="P1376" s="65"/>
    </row>
    <row r="1377" spans="3:16" x14ac:dyDescent="0.25">
      <c r="C1377" s="7"/>
      <c r="D1377" s="7"/>
      <c r="E1377" s="65"/>
      <c r="F1377" s="65"/>
      <c r="G1377" s="65"/>
      <c r="H1377" s="65"/>
      <c r="I1377" s="65"/>
      <c r="J1377" s="65"/>
      <c r="K1377" s="65"/>
      <c r="L1377" s="65"/>
      <c r="M1377" s="65"/>
      <c r="N1377" s="65"/>
      <c r="O1377" s="65"/>
      <c r="P1377" s="65"/>
    </row>
    <row r="1378" spans="3:16" x14ac:dyDescent="0.25">
      <c r="C1378" s="7"/>
      <c r="D1378" s="7"/>
      <c r="E1378" s="65"/>
      <c r="F1378" s="65"/>
      <c r="G1378" s="65"/>
      <c r="H1378" s="65"/>
      <c r="I1378" s="65"/>
      <c r="J1378" s="65"/>
      <c r="K1378" s="65"/>
      <c r="L1378" s="65"/>
      <c r="M1378" s="65"/>
      <c r="N1378" s="65"/>
      <c r="O1378" s="65"/>
      <c r="P1378" s="65"/>
    </row>
    <row r="1379" spans="3:16" x14ac:dyDescent="0.25">
      <c r="C1379" s="7"/>
      <c r="D1379" s="7"/>
      <c r="E1379" s="65"/>
      <c r="F1379" s="65"/>
      <c r="G1379" s="65"/>
      <c r="H1379" s="65"/>
      <c r="I1379" s="65"/>
      <c r="J1379" s="65"/>
      <c r="K1379" s="65"/>
      <c r="L1379" s="65"/>
      <c r="M1379" s="65"/>
      <c r="N1379" s="65"/>
      <c r="O1379" s="65"/>
      <c r="P1379" s="65"/>
    </row>
    <row r="1380" spans="3:16" x14ac:dyDescent="0.25">
      <c r="C1380" s="7"/>
      <c r="D1380" s="7"/>
      <c r="E1380" s="65"/>
      <c r="F1380" s="65"/>
      <c r="G1380" s="65"/>
      <c r="H1380" s="65"/>
      <c r="I1380" s="65"/>
      <c r="J1380" s="65"/>
      <c r="K1380" s="65"/>
      <c r="L1380" s="65"/>
      <c r="M1380" s="65"/>
      <c r="N1380" s="65"/>
      <c r="O1380" s="65"/>
      <c r="P1380" s="65"/>
    </row>
    <row r="1381" spans="3:16" x14ac:dyDescent="0.25">
      <c r="C1381" s="7"/>
      <c r="D1381" s="7"/>
      <c r="E1381" s="65"/>
      <c r="F1381" s="65"/>
      <c r="G1381" s="65"/>
      <c r="H1381" s="65"/>
      <c r="I1381" s="65"/>
      <c r="J1381" s="65"/>
      <c r="K1381" s="65"/>
      <c r="L1381" s="65"/>
      <c r="M1381" s="65"/>
      <c r="N1381" s="65"/>
      <c r="O1381" s="65"/>
      <c r="P1381" s="65"/>
    </row>
    <row r="1382" spans="3:16" x14ac:dyDescent="0.25">
      <c r="C1382" s="7"/>
      <c r="D1382" s="7"/>
      <c r="E1382" s="65"/>
      <c r="F1382" s="65"/>
      <c r="G1382" s="65"/>
      <c r="H1382" s="65"/>
      <c r="I1382" s="65"/>
      <c r="J1382" s="65"/>
      <c r="K1382" s="65"/>
      <c r="L1382" s="65"/>
      <c r="M1382" s="65"/>
      <c r="N1382" s="65"/>
      <c r="O1382" s="65"/>
      <c r="P1382" s="65"/>
    </row>
    <row r="1383" spans="3:16" x14ac:dyDescent="0.25">
      <c r="C1383" s="7"/>
      <c r="D1383" s="7"/>
      <c r="E1383" s="65"/>
      <c r="F1383" s="65"/>
      <c r="G1383" s="65"/>
      <c r="H1383" s="65"/>
      <c r="I1383" s="65"/>
      <c r="J1383" s="65"/>
      <c r="K1383" s="65"/>
      <c r="L1383" s="65"/>
      <c r="M1383" s="65"/>
      <c r="N1383" s="65"/>
      <c r="O1383" s="65"/>
      <c r="P1383" s="65"/>
    </row>
    <row r="1384" spans="3:16" x14ac:dyDescent="0.25">
      <c r="C1384" s="7"/>
      <c r="D1384" s="7"/>
      <c r="E1384" s="65"/>
      <c r="F1384" s="65"/>
      <c r="G1384" s="65"/>
      <c r="H1384" s="65"/>
      <c r="I1384" s="65"/>
      <c r="J1384" s="65"/>
      <c r="K1384" s="65"/>
      <c r="L1384" s="65"/>
      <c r="M1384" s="65"/>
      <c r="N1384" s="65"/>
      <c r="O1384" s="65"/>
      <c r="P1384" s="65"/>
    </row>
    <row r="1385" spans="3:16" x14ac:dyDescent="0.25">
      <c r="C1385" s="7"/>
      <c r="D1385" s="7"/>
      <c r="E1385" s="65"/>
      <c r="F1385" s="65"/>
      <c r="G1385" s="65"/>
      <c r="H1385" s="65"/>
      <c r="I1385" s="65"/>
      <c r="J1385" s="65"/>
      <c r="K1385" s="65"/>
      <c r="L1385" s="65"/>
      <c r="M1385" s="65"/>
      <c r="N1385" s="65"/>
      <c r="O1385" s="65"/>
      <c r="P1385" s="65"/>
    </row>
    <row r="1386" spans="3:16" x14ac:dyDescent="0.25">
      <c r="C1386" s="7"/>
      <c r="D1386" s="7"/>
      <c r="E1386" s="65"/>
      <c r="F1386" s="65"/>
      <c r="G1386" s="65"/>
      <c r="H1386" s="65"/>
      <c r="I1386" s="65"/>
      <c r="J1386" s="65"/>
      <c r="K1386" s="65"/>
      <c r="L1386" s="65"/>
      <c r="M1386" s="65"/>
      <c r="N1386" s="65"/>
      <c r="O1386" s="65"/>
      <c r="P1386" s="65"/>
    </row>
    <row r="1387" spans="3:16" x14ac:dyDescent="0.25">
      <c r="C1387" s="7"/>
      <c r="D1387" s="7"/>
      <c r="E1387" s="65"/>
      <c r="F1387" s="65"/>
      <c r="G1387" s="65"/>
      <c r="H1387" s="65"/>
      <c r="I1387" s="65"/>
      <c r="J1387" s="65"/>
      <c r="K1387" s="65"/>
      <c r="L1387" s="65"/>
      <c r="M1387" s="65"/>
      <c r="N1387" s="65"/>
      <c r="O1387" s="65"/>
      <c r="P1387" s="65"/>
    </row>
    <row r="1388" spans="3:16" x14ac:dyDescent="0.25">
      <c r="C1388" s="7"/>
      <c r="D1388" s="7"/>
      <c r="E1388" s="65"/>
      <c r="F1388" s="65"/>
      <c r="G1388" s="65"/>
      <c r="H1388" s="65"/>
      <c r="I1388" s="65"/>
      <c r="J1388" s="65"/>
      <c r="K1388" s="65"/>
      <c r="L1388" s="65"/>
      <c r="M1388" s="65"/>
      <c r="N1388" s="65"/>
      <c r="O1388" s="65"/>
      <c r="P1388" s="65"/>
    </row>
    <row r="1389" spans="3:16" x14ac:dyDescent="0.25">
      <c r="C1389" s="7"/>
      <c r="D1389" s="7"/>
      <c r="E1389" s="65"/>
      <c r="F1389" s="65"/>
      <c r="G1389" s="65"/>
      <c r="H1389" s="65"/>
      <c r="I1389" s="65"/>
      <c r="J1389" s="65"/>
      <c r="K1389" s="65"/>
      <c r="L1389" s="65"/>
      <c r="M1389" s="65"/>
      <c r="N1389" s="65"/>
      <c r="O1389" s="65"/>
      <c r="P1389" s="65"/>
    </row>
    <row r="1390" spans="3:16" x14ac:dyDescent="0.25">
      <c r="C1390" s="7"/>
      <c r="D1390" s="7"/>
      <c r="E1390" s="65"/>
      <c r="F1390" s="65"/>
      <c r="G1390" s="65"/>
      <c r="H1390" s="65"/>
      <c r="I1390" s="65"/>
      <c r="J1390" s="65"/>
      <c r="K1390" s="65"/>
      <c r="L1390" s="65"/>
      <c r="M1390" s="65"/>
      <c r="N1390" s="65"/>
      <c r="O1390" s="65"/>
      <c r="P1390" s="65"/>
    </row>
    <row r="1391" spans="3:16" x14ac:dyDescent="0.25">
      <c r="C1391" s="7"/>
      <c r="D1391" s="7"/>
      <c r="E1391" s="65"/>
      <c r="F1391" s="65"/>
      <c r="G1391" s="65"/>
      <c r="H1391" s="65"/>
      <c r="I1391" s="65"/>
      <c r="J1391" s="65"/>
      <c r="K1391" s="65"/>
      <c r="L1391" s="65"/>
      <c r="M1391" s="65"/>
      <c r="N1391" s="65"/>
      <c r="O1391" s="65"/>
      <c r="P1391" s="65"/>
    </row>
    <row r="1392" spans="3:16" x14ac:dyDescent="0.25">
      <c r="C1392" s="7"/>
      <c r="D1392" s="7"/>
      <c r="E1392" s="65"/>
      <c r="F1392" s="65"/>
      <c r="G1392" s="65"/>
      <c r="H1392" s="65"/>
      <c r="I1392" s="65"/>
      <c r="J1392" s="65"/>
      <c r="K1392" s="65"/>
      <c r="L1392" s="65"/>
      <c r="M1392" s="65"/>
      <c r="N1392" s="65"/>
      <c r="O1392" s="65"/>
      <c r="P1392" s="65"/>
    </row>
    <row r="1393" spans="3:16" x14ac:dyDescent="0.25">
      <c r="C1393" s="7"/>
      <c r="D1393" s="7"/>
      <c r="E1393" s="65"/>
      <c r="F1393" s="65"/>
      <c r="G1393" s="65"/>
      <c r="H1393" s="65"/>
      <c r="I1393" s="65"/>
      <c r="J1393" s="65"/>
      <c r="K1393" s="65"/>
      <c r="L1393" s="65"/>
      <c r="M1393" s="65"/>
      <c r="N1393" s="65"/>
      <c r="O1393" s="65"/>
      <c r="P1393" s="65"/>
    </row>
    <row r="1394" spans="3:16" x14ac:dyDescent="0.25">
      <c r="C1394" s="7"/>
      <c r="D1394" s="7"/>
      <c r="E1394" s="65"/>
      <c r="F1394" s="65"/>
      <c r="G1394" s="65"/>
      <c r="H1394" s="65"/>
      <c r="I1394" s="65"/>
      <c r="J1394" s="65"/>
      <c r="K1394" s="65"/>
      <c r="L1394" s="65"/>
      <c r="M1394" s="65"/>
      <c r="N1394" s="65"/>
      <c r="O1394" s="65"/>
      <c r="P1394" s="65"/>
    </row>
    <row r="1395" spans="3:16" x14ac:dyDescent="0.25">
      <c r="C1395" s="7"/>
      <c r="D1395" s="7"/>
      <c r="E1395" s="65"/>
      <c r="F1395" s="65"/>
      <c r="G1395" s="65"/>
      <c r="H1395" s="65"/>
      <c r="I1395" s="65"/>
      <c r="J1395" s="65"/>
      <c r="K1395" s="65"/>
      <c r="L1395" s="65"/>
      <c r="M1395" s="65"/>
      <c r="N1395" s="65"/>
      <c r="O1395" s="65"/>
      <c r="P1395" s="65"/>
    </row>
    <row r="1396" spans="3:16" x14ac:dyDescent="0.25">
      <c r="C1396" s="7"/>
      <c r="D1396" s="7"/>
      <c r="E1396" s="65"/>
      <c r="F1396" s="65"/>
      <c r="G1396" s="65"/>
      <c r="H1396" s="65"/>
      <c r="I1396" s="65"/>
      <c r="J1396" s="65"/>
      <c r="K1396" s="65"/>
      <c r="L1396" s="65"/>
      <c r="M1396" s="65"/>
      <c r="N1396" s="65"/>
      <c r="O1396" s="65"/>
      <c r="P1396" s="65"/>
    </row>
    <row r="1397" spans="3:16" x14ac:dyDescent="0.25">
      <c r="C1397" s="7"/>
      <c r="D1397" s="7"/>
      <c r="E1397" s="65"/>
      <c r="F1397" s="65"/>
      <c r="G1397" s="65"/>
      <c r="H1397" s="65"/>
      <c r="I1397" s="65"/>
      <c r="J1397" s="65"/>
      <c r="K1397" s="65"/>
      <c r="L1397" s="65"/>
      <c r="M1397" s="65"/>
      <c r="N1397" s="65"/>
      <c r="O1397" s="65"/>
      <c r="P1397" s="65"/>
    </row>
    <row r="1398" spans="3:16" x14ac:dyDescent="0.25">
      <c r="C1398" s="7"/>
      <c r="D1398" s="7"/>
      <c r="E1398" s="65"/>
      <c r="F1398" s="65"/>
      <c r="G1398" s="65"/>
      <c r="H1398" s="65"/>
      <c r="I1398" s="65"/>
      <c r="J1398" s="65"/>
      <c r="K1398" s="65"/>
      <c r="L1398" s="65"/>
      <c r="M1398" s="65"/>
      <c r="N1398" s="65"/>
      <c r="O1398" s="65"/>
      <c r="P1398" s="65"/>
    </row>
    <row r="1399" spans="3:16" x14ac:dyDescent="0.25">
      <c r="C1399" s="7"/>
      <c r="D1399" s="7"/>
      <c r="E1399" s="65"/>
      <c r="F1399" s="65"/>
      <c r="G1399" s="65"/>
      <c r="H1399" s="65"/>
      <c r="I1399" s="65"/>
      <c r="J1399" s="65"/>
      <c r="K1399" s="65"/>
      <c r="L1399" s="65"/>
      <c r="M1399" s="65"/>
      <c r="N1399" s="65"/>
      <c r="O1399" s="65"/>
      <c r="P1399" s="65"/>
    </row>
    <row r="1400" spans="3:16" x14ac:dyDescent="0.25">
      <c r="C1400" s="7"/>
      <c r="D1400" s="7"/>
      <c r="E1400" s="65"/>
      <c r="F1400" s="65"/>
      <c r="G1400" s="65"/>
      <c r="H1400" s="65"/>
      <c r="I1400" s="65"/>
      <c r="J1400" s="65"/>
      <c r="K1400" s="65"/>
      <c r="L1400" s="65"/>
      <c r="M1400" s="65"/>
      <c r="N1400" s="65"/>
      <c r="O1400" s="65"/>
      <c r="P1400" s="65"/>
    </row>
    <row r="1401" spans="3:16" x14ac:dyDescent="0.25">
      <c r="C1401" s="7"/>
      <c r="D1401" s="7"/>
      <c r="E1401" s="65"/>
      <c r="F1401" s="65"/>
      <c r="G1401" s="65"/>
      <c r="H1401" s="65"/>
      <c r="I1401" s="65"/>
      <c r="J1401" s="65"/>
      <c r="K1401" s="65"/>
      <c r="L1401" s="65"/>
      <c r="M1401" s="65"/>
      <c r="N1401" s="65"/>
      <c r="O1401" s="65"/>
      <c r="P1401" s="65"/>
    </row>
    <row r="1402" spans="3:16" x14ac:dyDescent="0.25">
      <c r="C1402" s="7"/>
      <c r="D1402" s="7"/>
      <c r="E1402" s="65"/>
      <c r="F1402" s="65"/>
      <c r="G1402" s="65"/>
      <c r="H1402" s="65"/>
      <c r="I1402" s="65"/>
      <c r="J1402" s="65"/>
      <c r="K1402" s="65"/>
      <c r="L1402" s="65"/>
      <c r="M1402" s="65"/>
      <c r="N1402" s="65"/>
      <c r="O1402" s="65"/>
      <c r="P1402" s="65"/>
    </row>
    <row r="1403" spans="3:16" x14ac:dyDescent="0.25">
      <c r="C1403" s="7"/>
      <c r="D1403" s="7"/>
      <c r="E1403" s="65"/>
      <c r="F1403" s="65"/>
      <c r="G1403" s="65"/>
      <c r="H1403" s="65"/>
      <c r="I1403" s="65"/>
      <c r="J1403" s="65"/>
      <c r="K1403" s="65"/>
      <c r="L1403" s="65"/>
      <c r="M1403" s="65"/>
      <c r="N1403" s="65"/>
      <c r="O1403" s="65"/>
      <c r="P1403" s="65"/>
    </row>
    <row r="1404" spans="3:16" x14ac:dyDescent="0.25">
      <c r="C1404" s="7"/>
      <c r="D1404" s="7"/>
      <c r="E1404" s="65"/>
      <c r="F1404" s="65"/>
      <c r="G1404" s="65"/>
      <c r="H1404" s="65"/>
      <c r="I1404" s="65"/>
      <c r="J1404" s="65"/>
      <c r="K1404" s="65"/>
      <c r="L1404" s="65"/>
      <c r="M1404" s="65"/>
      <c r="N1404" s="65"/>
      <c r="O1404" s="65"/>
      <c r="P1404" s="65"/>
    </row>
    <row r="1405" spans="3:16" x14ac:dyDescent="0.25">
      <c r="C1405" s="7"/>
      <c r="D1405" s="7"/>
      <c r="E1405" s="65"/>
      <c r="F1405" s="65"/>
      <c r="G1405" s="65"/>
      <c r="H1405" s="65"/>
      <c r="I1405" s="65"/>
      <c r="J1405" s="65"/>
      <c r="K1405" s="65"/>
      <c r="L1405" s="65"/>
      <c r="M1405" s="65"/>
      <c r="N1405" s="65"/>
      <c r="O1405" s="65"/>
      <c r="P1405" s="65"/>
    </row>
    <row r="1406" spans="3:16" x14ac:dyDescent="0.25">
      <c r="C1406" s="7"/>
      <c r="D1406" s="7"/>
      <c r="E1406" s="65"/>
      <c r="F1406" s="65"/>
      <c r="G1406" s="65"/>
      <c r="H1406" s="65"/>
      <c r="I1406" s="65"/>
      <c r="J1406" s="65"/>
      <c r="K1406" s="65"/>
      <c r="L1406" s="65"/>
      <c r="M1406" s="65"/>
      <c r="N1406" s="65"/>
      <c r="O1406" s="65"/>
      <c r="P1406" s="65"/>
    </row>
    <row r="1407" spans="3:16" x14ac:dyDescent="0.25">
      <c r="C1407" s="7"/>
      <c r="D1407" s="7"/>
      <c r="E1407" s="65"/>
      <c r="F1407" s="65"/>
      <c r="G1407" s="65"/>
      <c r="H1407" s="65"/>
      <c r="I1407" s="65"/>
      <c r="J1407" s="65"/>
      <c r="K1407" s="65"/>
      <c r="L1407" s="65"/>
      <c r="M1407" s="65"/>
      <c r="N1407" s="65"/>
      <c r="O1407" s="65"/>
      <c r="P1407" s="65"/>
    </row>
    <row r="1408" spans="3:16" x14ac:dyDescent="0.25">
      <c r="C1408" s="7"/>
      <c r="D1408" s="7"/>
      <c r="E1408" s="65"/>
      <c r="F1408" s="65"/>
      <c r="G1408" s="65"/>
      <c r="H1408" s="65"/>
      <c r="I1408" s="65"/>
      <c r="J1408" s="65"/>
      <c r="K1408" s="65"/>
      <c r="L1408" s="65"/>
      <c r="M1408" s="65"/>
      <c r="N1408" s="65"/>
      <c r="O1408" s="65"/>
      <c r="P1408" s="65"/>
    </row>
    <row r="1409" spans="3:16" x14ac:dyDescent="0.25">
      <c r="C1409" s="7"/>
      <c r="D1409" s="7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</row>
    <row r="1410" spans="3:16" x14ac:dyDescent="0.25">
      <c r="C1410" s="7"/>
      <c r="D1410" s="7"/>
      <c r="E1410" s="65"/>
      <c r="F1410" s="65"/>
      <c r="G1410" s="65"/>
      <c r="H1410" s="65"/>
      <c r="I1410" s="65"/>
      <c r="J1410" s="65"/>
      <c r="K1410" s="65"/>
      <c r="L1410" s="65"/>
      <c r="M1410" s="65"/>
      <c r="N1410" s="65"/>
      <c r="O1410" s="65"/>
      <c r="P1410" s="65"/>
    </row>
    <row r="1411" spans="3:16" x14ac:dyDescent="0.25">
      <c r="C1411" s="7"/>
      <c r="D1411" s="7"/>
      <c r="E1411" s="65"/>
      <c r="F1411" s="65"/>
      <c r="G1411" s="65"/>
      <c r="H1411" s="65"/>
      <c r="I1411" s="65"/>
      <c r="J1411" s="65"/>
      <c r="K1411" s="65"/>
      <c r="L1411" s="65"/>
      <c r="M1411" s="65"/>
      <c r="N1411" s="65"/>
      <c r="O1411" s="65"/>
      <c r="P1411" s="65"/>
    </row>
    <row r="1412" spans="3:16" x14ac:dyDescent="0.25">
      <c r="C1412" s="7"/>
      <c r="D1412" s="7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/>
      <c r="O1412" s="65"/>
      <c r="P1412" s="65"/>
    </row>
    <row r="1413" spans="3:16" x14ac:dyDescent="0.25">
      <c r="C1413" s="7"/>
      <c r="D1413" s="7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</row>
    <row r="1414" spans="3:16" x14ac:dyDescent="0.25">
      <c r="C1414" s="7"/>
      <c r="D1414" s="7"/>
      <c r="E1414" s="65"/>
      <c r="F1414" s="65"/>
      <c r="G1414" s="65"/>
      <c r="H1414" s="65"/>
      <c r="I1414" s="65"/>
      <c r="J1414" s="65"/>
      <c r="K1414" s="65"/>
      <c r="L1414" s="65"/>
      <c r="M1414" s="65"/>
      <c r="N1414" s="65"/>
      <c r="O1414" s="65"/>
      <c r="P1414" s="65"/>
    </row>
    <row r="1415" spans="3:16" x14ac:dyDescent="0.25">
      <c r="C1415" s="7"/>
      <c r="D1415" s="7"/>
      <c r="E1415" s="65"/>
      <c r="F1415" s="65"/>
      <c r="G1415" s="65"/>
      <c r="H1415" s="65"/>
      <c r="I1415" s="65"/>
      <c r="J1415" s="65"/>
      <c r="K1415" s="65"/>
      <c r="L1415" s="65"/>
      <c r="M1415" s="65"/>
      <c r="N1415" s="65"/>
      <c r="O1415" s="65"/>
      <c r="P1415" s="65"/>
    </row>
    <row r="1416" spans="3:16" x14ac:dyDescent="0.25">
      <c r="C1416" s="7"/>
      <c r="D1416" s="7"/>
      <c r="E1416" s="65"/>
      <c r="F1416" s="65"/>
      <c r="G1416" s="65"/>
      <c r="H1416" s="65"/>
      <c r="I1416" s="65"/>
      <c r="J1416" s="65"/>
      <c r="K1416" s="65"/>
      <c r="L1416" s="65"/>
      <c r="M1416" s="65"/>
      <c r="N1416" s="65"/>
      <c r="O1416" s="65"/>
      <c r="P1416" s="65"/>
    </row>
    <row r="1417" spans="3:16" x14ac:dyDescent="0.25">
      <c r="C1417" s="7"/>
      <c r="D1417" s="7"/>
      <c r="E1417" s="65"/>
      <c r="F1417" s="65"/>
      <c r="G1417" s="65"/>
      <c r="H1417" s="65"/>
      <c r="I1417" s="65"/>
      <c r="J1417" s="65"/>
      <c r="K1417" s="65"/>
      <c r="L1417" s="65"/>
      <c r="M1417" s="65"/>
      <c r="N1417" s="65"/>
      <c r="O1417" s="65"/>
      <c r="P1417" s="65"/>
    </row>
    <row r="1418" spans="3:16" x14ac:dyDescent="0.25">
      <c r="C1418" s="7"/>
      <c r="D1418" s="7"/>
      <c r="E1418" s="65"/>
      <c r="F1418" s="65"/>
      <c r="G1418" s="65"/>
      <c r="H1418" s="65"/>
      <c r="I1418" s="65"/>
      <c r="J1418" s="65"/>
      <c r="K1418" s="65"/>
      <c r="L1418" s="65"/>
      <c r="M1418" s="65"/>
      <c r="N1418" s="65"/>
      <c r="O1418" s="65"/>
      <c r="P1418" s="65"/>
    </row>
    <row r="1419" spans="3:16" x14ac:dyDescent="0.25">
      <c r="C1419" s="7"/>
      <c r="D1419" s="7"/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  <c r="P1419" s="65"/>
    </row>
    <row r="1420" spans="3:16" x14ac:dyDescent="0.25">
      <c r="C1420" s="7"/>
      <c r="D1420" s="7"/>
      <c r="E1420" s="65"/>
      <c r="F1420" s="65"/>
      <c r="G1420" s="65"/>
      <c r="H1420" s="65"/>
      <c r="I1420" s="65"/>
      <c r="J1420" s="65"/>
      <c r="K1420" s="65"/>
      <c r="L1420" s="65"/>
      <c r="M1420" s="65"/>
      <c r="N1420" s="65"/>
      <c r="O1420" s="65"/>
      <c r="P1420" s="65"/>
    </row>
    <row r="1421" spans="3:16" x14ac:dyDescent="0.25">
      <c r="C1421" s="7"/>
      <c r="D1421" s="7"/>
      <c r="E1421" s="65"/>
      <c r="F1421" s="65"/>
      <c r="G1421" s="65"/>
      <c r="H1421" s="65"/>
      <c r="I1421" s="65"/>
      <c r="J1421" s="65"/>
      <c r="K1421" s="65"/>
      <c r="L1421" s="65"/>
      <c r="M1421" s="65"/>
      <c r="N1421" s="65"/>
      <c r="O1421" s="65"/>
      <c r="P1421" s="65"/>
    </row>
    <row r="1422" spans="3:16" x14ac:dyDescent="0.25">
      <c r="C1422" s="7"/>
      <c r="D1422" s="7"/>
      <c r="E1422" s="65"/>
      <c r="F1422" s="65"/>
      <c r="G1422" s="65"/>
      <c r="H1422" s="65"/>
      <c r="I1422" s="65"/>
      <c r="J1422" s="65"/>
      <c r="K1422" s="65"/>
      <c r="L1422" s="65"/>
      <c r="M1422" s="65"/>
      <c r="N1422" s="65"/>
      <c r="O1422" s="65"/>
      <c r="P1422" s="65"/>
    </row>
    <row r="1423" spans="3:16" x14ac:dyDescent="0.25">
      <c r="C1423" s="7"/>
      <c r="D1423" s="7"/>
      <c r="E1423" s="65"/>
      <c r="F1423" s="65"/>
      <c r="G1423" s="65"/>
      <c r="H1423" s="65"/>
      <c r="I1423" s="65"/>
      <c r="J1423" s="65"/>
      <c r="K1423" s="65"/>
      <c r="L1423" s="65"/>
      <c r="M1423" s="65"/>
      <c r="N1423" s="65"/>
      <c r="O1423" s="65"/>
      <c r="P1423" s="65"/>
    </row>
    <row r="1424" spans="3:16" x14ac:dyDescent="0.25">
      <c r="C1424" s="7"/>
      <c r="D1424" s="7"/>
      <c r="E1424" s="65"/>
      <c r="F1424" s="65"/>
      <c r="G1424" s="65"/>
      <c r="H1424" s="65"/>
      <c r="I1424" s="65"/>
      <c r="J1424" s="65"/>
      <c r="K1424" s="65"/>
      <c r="L1424" s="65"/>
      <c r="M1424" s="65"/>
      <c r="N1424" s="65"/>
      <c r="O1424" s="65"/>
      <c r="P1424" s="65"/>
    </row>
    <row r="1425" spans="3:16" x14ac:dyDescent="0.25">
      <c r="C1425" s="7"/>
      <c r="D1425" s="7"/>
      <c r="E1425" s="65"/>
      <c r="F1425" s="65"/>
      <c r="G1425" s="65"/>
      <c r="H1425" s="65"/>
      <c r="I1425" s="65"/>
      <c r="J1425" s="65"/>
      <c r="K1425" s="65"/>
      <c r="L1425" s="65"/>
      <c r="M1425" s="65"/>
      <c r="N1425" s="65"/>
      <c r="O1425" s="65"/>
      <c r="P1425" s="65"/>
    </row>
    <row r="1426" spans="3:16" x14ac:dyDescent="0.25">
      <c r="C1426" s="7"/>
      <c r="D1426" s="7"/>
      <c r="E1426" s="65"/>
      <c r="F1426" s="65"/>
      <c r="G1426" s="65"/>
      <c r="H1426" s="65"/>
      <c r="I1426" s="65"/>
      <c r="J1426" s="65"/>
      <c r="K1426" s="65"/>
      <c r="L1426" s="65"/>
      <c r="M1426" s="65"/>
      <c r="N1426" s="65"/>
      <c r="O1426" s="65"/>
      <c r="P1426" s="65"/>
    </row>
    <row r="1427" spans="3:16" x14ac:dyDescent="0.25">
      <c r="C1427" s="7"/>
      <c r="D1427" s="7"/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  <c r="P1427" s="65"/>
    </row>
    <row r="1428" spans="3:16" x14ac:dyDescent="0.25">
      <c r="C1428" s="7"/>
      <c r="D1428" s="7"/>
      <c r="E1428" s="65"/>
      <c r="F1428" s="65"/>
      <c r="G1428" s="65"/>
      <c r="H1428" s="65"/>
      <c r="I1428" s="65"/>
      <c r="J1428" s="65"/>
      <c r="K1428" s="65"/>
      <c r="L1428" s="65"/>
      <c r="M1428" s="65"/>
      <c r="N1428" s="65"/>
      <c r="O1428" s="65"/>
      <c r="P1428" s="65"/>
    </row>
    <row r="1429" spans="3:16" x14ac:dyDescent="0.25">
      <c r="C1429" s="7"/>
      <c r="D1429" s="7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</row>
    <row r="1430" spans="3:16" x14ac:dyDescent="0.25">
      <c r="C1430" s="7"/>
      <c r="D1430" s="7"/>
      <c r="E1430" s="65"/>
      <c r="F1430" s="65"/>
      <c r="G1430" s="65"/>
      <c r="H1430" s="65"/>
      <c r="I1430" s="65"/>
      <c r="J1430" s="65"/>
      <c r="K1430" s="65"/>
      <c r="L1430" s="65"/>
      <c r="M1430" s="65"/>
      <c r="N1430" s="65"/>
      <c r="O1430" s="65"/>
      <c r="P1430" s="65"/>
    </row>
    <row r="1431" spans="3:16" x14ac:dyDescent="0.25">
      <c r="C1431" s="7"/>
      <c r="D1431" s="7"/>
      <c r="E1431" s="65"/>
      <c r="F1431" s="65"/>
      <c r="G1431" s="65"/>
      <c r="H1431" s="65"/>
      <c r="I1431" s="65"/>
      <c r="J1431" s="65"/>
      <c r="K1431" s="65"/>
      <c r="L1431" s="65"/>
      <c r="M1431" s="65"/>
      <c r="N1431" s="65"/>
      <c r="O1431" s="65"/>
      <c r="P1431" s="65"/>
    </row>
    <row r="1432" spans="3:16" x14ac:dyDescent="0.25">
      <c r="C1432" s="7"/>
      <c r="D1432" s="7"/>
      <c r="E1432" s="65"/>
      <c r="F1432" s="65"/>
      <c r="G1432" s="65"/>
      <c r="H1432" s="65"/>
      <c r="I1432" s="65"/>
      <c r="J1432" s="65"/>
      <c r="K1432" s="65"/>
      <c r="L1432" s="65"/>
      <c r="M1432" s="65"/>
      <c r="N1432" s="65"/>
      <c r="O1432" s="65"/>
      <c r="P1432" s="65"/>
    </row>
    <row r="1433" spans="3:16" x14ac:dyDescent="0.25">
      <c r="C1433" s="7"/>
      <c r="D1433" s="7"/>
      <c r="E1433" s="65"/>
      <c r="F1433" s="65"/>
      <c r="G1433" s="65"/>
      <c r="H1433" s="65"/>
      <c r="I1433" s="65"/>
      <c r="J1433" s="65"/>
      <c r="K1433" s="65"/>
      <c r="L1433" s="65"/>
      <c r="M1433" s="65"/>
      <c r="N1433" s="65"/>
      <c r="O1433" s="65"/>
      <c r="P1433" s="65"/>
    </row>
    <row r="1434" spans="3:16" x14ac:dyDescent="0.25">
      <c r="C1434" s="7"/>
      <c r="D1434" s="7"/>
      <c r="E1434" s="65"/>
      <c r="F1434" s="65"/>
      <c r="G1434" s="65"/>
      <c r="H1434" s="65"/>
      <c r="I1434" s="65"/>
      <c r="J1434" s="65"/>
      <c r="K1434" s="65"/>
      <c r="L1434" s="65"/>
      <c r="M1434" s="65"/>
      <c r="N1434" s="65"/>
      <c r="O1434" s="65"/>
      <c r="P1434" s="65"/>
    </row>
    <row r="1435" spans="3:16" x14ac:dyDescent="0.25">
      <c r="C1435" s="7"/>
      <c r="D1435" s="7"/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  <c r="P1435" s="65"/>
    </row>
    <row r="1436" spans="3:16" x14ac:dyDescent="0.25">
      <c r="C1436" s="7"/>
      <c r="D1436" s="7"/>
      <c r="E1436" s="65"/>
      <c r="F1436" s="65"/>
      <c r="G1436" s="65"/>
      <c r="H1436" s="65"/>
      <c r="I1436" s="65"/>
      <c r="J1436" s="65"/>
      <c r="K1436" s="65"/>
      <c r="L1436" s="65"/>
      <c r="M1436" s="65"/>
      <c r="N1436" s="65"/>
      <c r="O1436" s="65"/>
      <c r="P1436" s="65"/>
    </row>
    <row r="1437" spans="3:16" x14ac:dyDescent="0.25">
      <c r="C1437" s="7"/>
      <c r="D1437" s="7"/>
      <c r="E1437" s="65"/>
      <c r="F1437" s="65"/>
      <c r="G1437" s="65"/>
      <c r="H1437" s="65"/>
      <c r="I1437" s="65"/>
      <c r="J1437" s="65"/>
      <c r="K1437" s="65"/>
      <c r="L1437" s="65"/>
      <c r="M1437" s="65"/>
      <c r="N1437" s="65"/>
      <c r="O1437" s="65"/>
      <c r="P1437" s="65"/>
    </row>
    <row r="1438" spans="3:16" x14ac:dyDescent="0.25">
      <c r="C1438" s="7"/>
      <c r="D1438" s="7"/>
      <c r="E1438" s="65"/>
      <c r="F1438" s="65"/>
      <c r="G1438" s="65"/>
      <c r="H1438" s="65"/>
      <c r="I1438" s="65"/>
      <c r="J1438" s="65"/>
      <c r="K1438" s="65"/>
      <c r="L1438" s="65"/>
      <c r="M1438" s="65"/>
      <c r="N1438" s="65"/>
      <c r="O1438" s="65"/>
      <c r="P1438" s="65"/>
    </row>
    <row r="1439" spans="3:16" x14ac:dyDescent="0.25">
      <c r="C1439" s="7"/>
      <c r="D1439" s="7"/>
      <c r="E1439" s="65"/>
      <c r="F1439" s="65"/>
      <c r="G1439" s="65"/>
      <c r="H1439" s="65"/>
      <c r="I1439" s="65"/>
      <c r="J1439" s="65"/>
      <c r="K1439" s="65"/>
      <c r="L1439" s="65"/>
      <c r="M1439" s="65"/>
      <c r="N1439" s="65"/>
      <c r="O1439" s="65"/>
      <c r="P1439" s="65"/>
    </row>
    <row r="1440" spans="3:16" x14ac:dyDescent="0.25">
      <c r="C1440" s="7"/>
      <c r="D1440" s="7"/>
      <c r="E1440" s="65"/>
      <c r="F1440" s="65"/>
      <c r="G1440" s="65"/>
      <c r="H1440" s="65"/>
      <c r="I1440" s="65"/>
      <c r="J1440" s="65"/>
      <c r="K1440" s="65"/>
      <c r="L1440" s="65"/>
      <c r="M1440" s="65"/>
      <c r="N1440" s="65"/>
      <c r="O1440" s="65"/>
      <c r="P1440" s="65"/>
    </row>
    <row r="1441" spans="3:16" x14ac:dyDescent="0.25">
      <c r="C1441" s="7"/>
      <c r="D1441" s="7"/>
      <c r="E1441" s="65"/>
      <c r="F1441" s="65"/>
      <c r="G1441" s="65"/>
      <c r="H1441" s="65"/>
      <c r="I1441" s="65"/>
      <c r="J1441" s="65"/>
      <c r="K1441" s="65"/>
      <c r="L1441" s="65"/>
      <c r="M1441" s="65"/>
      <c r="N1441" s="65"/>
      <c r="O1441" s="65"/>
      <c r="P1441" s="65"/>
    </row>
    <row r="1442" spans="3:16" x14ac:dyDescent="0.25">
      <c r="C1442" s="7"/>
      <c r="D1442" s="7"/>
      <c r="E1442" s="65"/>
      <c r="F1442" s="65"/>
      <c r="G1442" s="65"/>
      <c r="H1442" s="65"/>
      <c r="I1442" s="65"/>
      <c r="J1442" s="65"/>
      <c r="K1442" s="65"/>
      <c r="L1442" s="65"/>
      <c r="M1442" s="65"/>
      <c r="N1442" s="65"/>
      <c r="O1442" s="65"/>
      <c r="P1442" s="65"/>
    </row>
    <row r="1443" spans="3:16" x14ac:dyDescent="0.25">
      <c r="C1443" s="7"/>
      <c r="D1443" s="7"/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  <c r="P1443" s="65"/>
    </row>
    <row r="1444" spans="3:16" x14ac:dyDescent="0.25">
      <c r="C1444" s="7"/>
      <c r="D1444" s="7"/>
      <c r="E1444" s="65"/>
      <c r="F1444" s="65"/>
      <c r="G1444" s="65"/>
      <c r="H1444" s="65"/>
      <c r="I1444" s="65"/>
      <c r="J1444" s="65"/>
      <c r="K1444" s="65"/>
      <c r="L1444" s="65"/>
      <c r="M1444" s="65"/>
      <c r="N1444" s="65"/>
      <c r="O1444" s="65"/>
      <c r="P1444" s="65"/>
    </row>
    <row r="1445" spans="3:16" x14ac:dyDescent="0.25">
      <c r="C1445" s="7"/>
      <c r="D1445" s="7"/>
      <c r="E1445" s="65"/>
      <c r="F1445" s="65"/>
      <c r="G1445" s="65"/>
      <c r="H1445" s="65"/>
      <c r="I1445" s="65"/>
      <c r="J1445" s="65"/>
      <c r="K1445" s="65"/>
      <c r="L1445" s="65"/>
      <c r="M1445" s="65"/>
      <c r="N1445" s="65"/>
      <c r="O1445" s="65"/>
      <c r="P1445" s="65"/>
    </row>
    <row r="1446" spans="3:16" x14ac:dyDescent="0.25">
      <c r="C1446" s="7"/>
      <c r="D1446" s="7"/>
      <c r="E1446" s="65"/>
      <c r="F1446" s="65"/>
      <c r="G1446" s="65"/>
      <c r="H1446" s="65"/>
      <c r="I1446" s="65"/>
      <c r="J1446" s="65"/>
      <c r="K1446" s="65"/>
      <c r="L1446" s="65"/>
      <c r="M1446" s="65"/>
      <c r="N1446" s="65"/>
      <c r="O1446" s="65"/>
      <c r="P1446" s="65"/>
    </row>
    <row r="1447" spans="3:16" x14ac:dyDescent="0.25">
      <c r="C1447" s="7"/>
      <c r="D1447" s="7"/>
      <c r="E1447" s="65"/>
      <c r="F1447" s="65"/>
      <c r="G1447" s="65"/>
      <c r="H1447" s="65"/>
      <c r="I1447" s="65"/>
      <c r="J1447" s="65"/>
      <c r="K1447" s="65"/>
      <c r="L1447" s="65"/>
      <c r="M1447" s="65"/>
      <c r="N1447" s="65"/>
      <c r="O1447" s="65"/>
      <c r="P1447" s="65"/>
    </row>
    <row r="1448" spans="3:16" x14ac:dyDescent="0.25">
      <c r="C1448" s="7"/>
      <c r="D1448" s="7"/>
      <c r="E1448" s="65"/>
      <c r="F1448" s="65"/>
      <c r="G1448" s="65"/>
      <c r="H1448" s="65"/>
      <c r="I1448" s="65"/>
      <c r="J1448" s="65"/>
      <c r="K1448" s="65"/>
      <c r="L1448" s="65"/>
      <c r="M1448" s="65"/>
      <c r="N1448" s="65"/>
      <c r="O1448" s="65"/>
      <c r="P1448" s="65"/>
    </row>
    <row r="1449" spans="3:16" x14ac:dyDescent="0.25">
      <c r="C1449" s="7"/>
      <c r="D1449" s="7"/>
      <c r="E1449" s="65"/>
      <c r="F1449" s="65"/>
      <c r="G1449" s="65"/>
      <c r="H1449" s="65"/>
      <c r="I1449" s="65"/>
      <c r="J1449" s="65"/>
      <c r="K1449" s="65"/>
      <c r="L1449" s="65"/>
      <c r="M1449" s="65"/>
      <c r="N1449" s="65"/>
      <c r="O1449" s="65"/>
      <c r="P1449" s="65"/>
    </row>
    <row r="1450" spans="3:16" x14ac:dyDescent="0.25">
      <c r="C1450" s="7"/>
      <c r="D1450" s="7"/>
      <c r="E1450" s="65"/>
      <c r="F1450" s="65"/>
      <c r="G1450" s="65"/>
      <c r="H1450" s="65"/>
      <c r="I1450" s="65"/>
      <c r="J1450" s="65"/>
      <c r="K1450" s="65"/>
      <c r="L1450" s="65"/>
      <c r="M1450" s="65"/>
      <c r="N1450" s="65"/>
      <c r="O1450" s="65"/>
      <c r="P1450" s="65"/>
    </row>
    <row r="1451" spans="3:16" x14ac:dyDescent="0.25">
      <c r="C1451" s="7"/>
      <c r="D1451" s="7"/>
      <c r="E1451" s="65"/>
      <c r="F1451" s="65"/>
      <c r="G1451" s="65"/>
      <c r="H1451" s="65"/>
      <c r="I1451" s="65"/>
      <c r="J1451" s="65"/>
      <c r="K1451" s="65"/>
      <c r="L1451" s="65"/>
      <c r="M1451" s="65"/>
      <c r="N1451" s="65"/>
      <c r="O1451" s="65"/>
      <c r="P1451" s="65"/>
    </row>
    <row r="1452" spans="3:16" x14ac:dyDescent="0.25">
      <c r="C1452" s="7"/>
      <c r="D1452" s="7"/>
      <c r="E1452" s="65"/>
      <c r="F1452" s="65"/>
      <c r="G1452" s="65"/>
      <c r="H1452" s="65"/>
      <c r="I1452" s="65"/>
      <c r="J1452" s="65"/>
      <c r="K1452" s="65"/>
      <c r="L1452" s="65"/>
      <c r="M1452" s="65"/>
      <c r="N1452" s="65"/>
      <c r="O1452" s="65"/>
      <c r="P1452" s="65"/>
    </row>
    <row r="1453" spans="3:16" x14ac:dyDescent="0.25">
      <c r="C1453" s="7"/>
      <c r="D1453" s="7"/>
      <c r="E1453" s="65"/>
      <c r="F1453" s="65"/>
      <c r="G1453" s="65"/>
      <c r="H1453" s="65"/>
      <c r="I1453" s="65"/>
      <c r="J1453" s="65"/>
      <c r="K1453" s="65"/>
      <c r="L1453" s="65"/>
      <c r="M1453" s="65"/>
      <c r="N1453" s="65"/>
      <c r="O1453" s="65"/>
      <c r="P1453" s="65"/>
    </row>
    <row r="1454" spans="3:16" x14ac:dyDescent="0.25">
      <c r="C1454" s="7"/>
      <c r="D1454" s="7"/>
      <c r="E1454" s="65"/>
      <c r="F1454" s="65"/>
      <c r="G1454" s="65"/>
      <c r="H1454" s="65"/>
      <c r="I1454" s="65"/>
      <c r="J1454" s="65"/>
      <c r="K1454" s="65"/>
      <c r="L1454" s="65"/>
      <c r="M1454" s="65"/>
      <c r="N1454" s="65"/>
      <c r="O1454" s="65"/>
      <c r="P1454" s="65"/>
    </row>
    <row r="1455" spans="3:16" x14ac:dyDescent="0.25">
      <c r="C1455" s="7"/>
      <c r="D1455" s="7"/>
      <c r="E1455" s="65"/>
      <c r="F1455" s="65"/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</row>
    <row r="1456" spans="3:16" x14ac:dyDescent="0.25">
      <c r="C1456" s="7"/>
      <c r="D1456" s="7"/>
      <c r="E1456" s="65"/>
      <c r="F1456" s="65"/>
      <c r="G1456" s="65"/>
      <c r="H1456" s="65"/>
      <c r="I1456" s="65"/>
      <c r="J1456" s="65"/>
      <c r="K1456" s="65"/>
      <c r="L1456" s="65"/>
      <c r="M1456" s="65"/>
      <c r="N1456" s="65"/>
      <c r="O1456" s="65"/>
      <c r="P1456" s="65"/>
    </row>
    <row r="1457" spans="3:16" x14ac:dyDescent="0.25">
      <c r="C1457" s="7"/>
      <c r="D1457" s="7"/>
      <c r="E1457" s="65"/>
      <c r="F1457" s="65"/>
      <c r="G1457" s="65"/>
      <c r="H1457" s="65"/>
      <c r="I1457" s="65"/>
      <c r="J1457" s="65"/>
      <c r="K1457" s="65"/>
      <c r="L1457" s="65"/>
      <c r="M1457" s="65"/>
      <c r="N1457" s="65"/>
      <c r="O1457" s="65"/>
      <c r="P1457" s="65"/>
    </row>
    <row r="1458" spans="3:16" x14ac:dyDescent="0.25">
      <c r="C1458" s="7"/>
      <c r="D1458" s="7"/>
      <c r="E1458" s="65"/>
      <c r="F1458" s="65"/>
      <c r="G1458" s="65"/>
      <c r="H1458" s="65"/>
      <c r="I1458" s="65"/>
      <c r="J1458" s="65"/>
      <c r="K1458" s="65"/>
      <c r="L1458" s="65"/>
      <c r="M1458" s="65"/>
      <c r="N1458" s="65"/>
      <c r="O1458" s="65"/>
      <c r="P1458" s="65"/>
    </row>
    <row r="1459" spans="3:16" x14ac:dyDescent="0.25">
      <c r="C1459" s="7"/>
      <c r="D1459" s="7"/>
      <c r="E1459" s="65"/>
      <c r="F1459" s="65"/>
      <c r="G1459" s="65"/>
      <c r="H1459" s="65"/>
      <c r="I1459" s="65"/>
      <c r="J1459" s="65"/>
      <c r="K1459" s="65"/>
      <c r="L1459" s="65"/>
      <c r="M1459" s="65"/>
      <c r="N1459" s="65"/>
      <c r="O1459" s="65"/>
      <c r="P1459" s="65"/>
    </row>
    <row r="1460" spans="3:16" x14ac:dyDescent="0.25">
      <c r="C1460" s="7"/>
      <c r="D1460" s="7"/>
      <c r="E1460" s="65"/>
      <c r="F1460" s="65"/>
      <c r="G1460" s="65"/>
      <c r="H1460" s="65"/>
      <c r="I1460" s="65"/>
      <c r="J1460" s="65"/>
      <c r="K1460" s="65"/>
      <c r="L1460" s="65"/>
      <c r="M1460" s="65"/>
      <c r="N1460" s="65"/>
      <c r="O1460" s="65"/>
      <c r="P1460" s="65"/>
    </row>
    <row r="1461" spans="3:16" x14ac:dyDescent="0.25">
      <c r="C1461" s="7"/>
      <c r="D1461" s="7"/>
      <c r="E1461" s="65"/>
      <c r="F1461" s="65"/>
      <c r="G1461" s="65"/>
      <c r="H1461" s="65"/>
      <c r="I1461" s="65"/>
      <c r="J1461" s="65"/>
      <c r="K1461" s="65"/>
      <c r="L1461" s="65"/>
      <c r="M1461" s="65"/>
      <c r="N1461" s="65"/>
      <c r="O1461" s="65"/>
      <c r="P1461" s="65"/>
    </row>
    <row r="1462" spans="3:16" x14ac:dyDescent="0.25">
      <c r="C1462" s="7"/>
      <c r="D1462" s="7"/>
      <c r="E1462" s="65"/>
      <c r="F1462" s="65"/>
      <c r="G1462" s="65"/>
      <c r="H1462" s="65"/>
      <c r="I1462" s="65"/>
      <c r="J1462" s="65"/>
      <c r="K1462" s="65"/>
      <c r="L1462" s="65"/>
      <c r="M1462" s="65"/>
      <c r="N1462" s="65"/>
      <c r="O1462" s="65"/>
      <c r="P1462" s="65"/>
    </row>
    <row r="1463" spans="3:16" x14ac:dyDescent="0.25">
      <c r="C1463" s="7"/>
      <c r="D1463" s="7"/>
      <c r="E1463" s="65"/>
      <c r="F1463" s="65"/>
      <c r="G1463" s="65"/>
      <c r="H1463" s="65"/>
      <c r="I1463" s="65"/>
      <c r="J1463" s="65"/>
      <c r="K1463" s="65"/>
      <c r="L1463" s="65"/>
      <c r="M1463" s="65"/>
      <c r="N1463" s="65"/>
      <c r="O1463" s="65"/>
      <c r="P1463" s="65"/>
    </row>
    <row r="1464" spans="3:16" x14ac:dyDescent="0.25">
      <c r="C1464" s="7"/>
      <c r="D1464" s="7"/>
      <c r="E1464" s="65"/>
      <c r="F1464" s="65"/>
      <c r="G1464" s="65"/>
      <c r="H1464" s="65"/>
      <c r="I1464" s="65"/>
      <c r="J1464" s="65"/>
      <c r="K1464" s="65"/>
      <c r="L1464" s="65"/>
      <c r="M1464" s="65"/>
      <c r="N1464" s="65"/>
      <c r="O1464" s="65"/>
      <c r="P1464" s="65"/>
    </row>
    <row r="1465" spans="3:16" x14ac:dyDescent="0.25">
      <c r="C1465" s="7"/>
      <c r="D1465" s="7"/>
      <c r="E1465" s="65"/>
      <c r="F1465" s="65"/>
      <c r="G1465" s="65"/>
      <c r="H1465" s="65"/>
      <c r="I1465" s="65"/>
      <c r="J1465" s="65"/>
      <c r="K1465" s="65"/>
      <c r="L1465" s="65"/>
      <c r="M1465" s="65"/>
      <c r="N1465" s="65"/>
      <c r="O1465" s="65"/>
      <c r="P1465" s="65"/>
    </row>
    <row r="1466" spans="3:16" x14ac:dyDescent="0.25">
      <c r="C1466" s="7"/>
      <c r="D1466" s="7"/>
      <c r="E1466" s="65"/>
      <c r="F1466" s="65"/>
      <c r="G1466" s="65"/>
      <c r="H1466" s="65"/>
      <c r="I1466" s="65"/>
      <c r="J1466" s="65"/>
      <c r="K1466" s="65"/>
      <c r="L1466" s="65"/>
      <c r="M1466" s="65"/>
      <c r="N1466" s="65"/>
      <c r="O1466" s="65"/>
      <c r="P1466" s="65"/>
    </row>
    <row r="1467" spans="3:16" x14ac:dyDescent="0.25">
      <c r="C1467" s="7"/>
      <c r="D1467" s="7"/>
      <c r="E1467" s="65"/>
      <c r="F1467" s="65"/>
      <c r="G1467" s="65"/>
      <c r="H1467" s="65"/>
      <c r="I1467" s="65"/>
      <c r="J1467" s="65"/>
      <c r="K1467" s="65"/>
      <c r="L1467" s="65"/>
      <c r="M1467" s="65"/>
      <c r="N1467" s="65"/>
      <c r="O1467" s="65"/>
      <c r="P1467" s="65"/>
    </row>
    <row r="1468" spans="3:16" x14ac:dyDescent="0.25">
      <c r="C1468" s="7"/>
      <c r="D1468" s="7"/>
      <c r="E1468" s="65"/>
      <c r="F1468" s="65"/>
      <c r="G1468" s="65"/>
      <c r="H1468" s="65"/>
      <c r="I1468" s="65"/>
      <c r="J1468" s="65"/>
      <c r="K1468" s="65"/>
      <c r="L1468" s="65"/>
      <c r="M1468" s="65"/>
      <c r="N1468" s="65"/>
      <c r="O1468" s="65"/>
      <c r="P1468" s="65"/>
    </row>
    <row r="1469" spans="3:16" x14ac:dyDescent="0.25">
      <c r="C1469" s="7"/>
      <c r="D1469" s="7"/>
      <c r="E1469" s="65"/>
      <c r="F1469" s="65"/>
      <c r="G1469" s="65"/>
      <c r="H1469" s="65"/>
      <c r="I1469" s="65"/>
      <c r="J1469" s="65"/>
      <c r="K1469" s="65"/>
      <c r="L1469" s="65"/>
      <c r="M1469" s="65"/>
      <c r="N1469" s="65"/>
      <c r="O1469" s="65"/>
      <c r="P1469" s="65"/>
    </row>
    <row r="1470" spans="3:16" x14ac:dyDescent="0.25">
      <c r="C1470" s="7"/>
      <c r="D1470" s="7"/>
      <c r="E1470" s="65"/>
      <c r="F1470" s="65"/>
      <c r="G1470" s="65"/>
      <c r="H1470" s="65"/>
      <c r="I1470" s="65"/>
      <c r="J1470" s="65"/>
      <c r="K1470" s="65"/>
      <c r="L1470" s="65"/>
      <c r="M1470" s="65"/>
      <c r="N1470" s="65"/>
      <c r="O1470" s="65"/>
      <c r="P1470" s="65"/>
    </row>
    <row r="1471" spans="3:16" x14ac:dyDescent="0.25">
      <c r="C1471" s="7"/>
      <c r="D1471" s="7"/>
      <c r="E1471" s="65"/>
      <c r="F1471" s="65"/>
      <c r="G1471" s="65"/>
      <c r="H1471" s="65"/>
      <c r="I1471" s="65"/>
      <c r="J1471" s="65"/>
      <c r="K1471" s="65"/>
      <c r="L1471" s="65"/>
      <c r="M1471" s="65"/>
      <c r="N1471" s="65"/>
      <c r="O1471" s="65"/>
      <c r="P1471" s="65"/>
    </row>
    <row r="1472" spans="3:16" x14ac:dyDescent="0.25">
      <c r="C1472" s="7"/>
      <c r="D1472" s="7"/>
      <c r="E1472" s="65"/>
      <c r="F1472" s="65"/>
      <c r="G1472" s="65"/>
      <c r="H1472" s="65"/>
      <c r="I1472" s="65"/>
      <c r="J1472" s="65"/>
      <c r="K1472" s="65"/>
      <c r="L1472" s="65"/>
      <c r="M1472" s="65"/>
      <c r="N1472" s="65"/>
      <c r="O1472" s="65"/>
      <c r="P1472" s="65"/>
    </row>
    <row r="1473" spans="3:16" x14ac:dyDescent="0.25">
      <c r="C1473" s="7"/>
      <c r="D1473" s="7"/>
      <c r="E1473" s="65"/>
      <c r="F1473" s="65"/>
      <c r="G1473" s="65"/>
      <c r="H1473" s="65"/>
      <c r="I1473" s="65"/>
      <c r="J1473" s="65"/>
      <c r="K1473" s="65"/>
      <c r="L1473" s="65"/>
      <c r="M1473" s="65"/>
      <c r="N1473" s="65"/>
      <c r="O1473" s="65"/>
      <c r="P1473" s="65"/>
    </row>
    <row r="1474" spans="3:16" x14ac:dyDescent="0.25">
      <c r="C1474" s="7"/>
      <c r="D1474" s="7"/>
      <c r="E1474" s="65"/>
      <c r="F1474" s="65"/>
      <c r="G1474" s="65"/>
      <c r="H1474" s="65"/>
      <c r="I1474" s="65"/>
      <c r="J1474" s="65"/>
      <c r="K1474" s="65"/>
      <c r="L1474" s="65"/>
      <c r="M1474" s="65"/>
      <c r="N1474" s="65"/>
      <c r="O1474" s="65"/>
      <c r="P1474" s="65"/>
    </row>
    <row r="1475" spans="3:16" x14ac:dyDescent="0.25">
      <c r="C1475" s="7"/>
      <c r="D1475" s="7"/>
      <c r="E1475" s="65"/>
      <c r="F1475" s="65"/>
      <c r="G1475" s="65"/>
      <c r="H1475" s="65"/>
      <c r="I1475" s="65"/>
      <c r="J1475" s="65"/>
      <c r="K1475" s="65"/>
      <c r="L1475" s="65"/>
      <c r="M1475" s="65"/>
      <c r="N1475" s="65"/>
      <c r="O1475" s="65"/>
      <c r="P1475" s="65"/>
    </row>
    <row r="1476" spans="3:16" x14ac:dyDescent="0.25">
      <c r="C1476" s="7"/>
      <c r="D1476" s="7"/>
      <c r="E1476" s="65"/>
      <c r="F1476" s="65"/>
      <c r="G1476" s="65"/>
      <c r="H1476" s="65"/>
      <c r="I1476" s="65"/>
      <c r="J1476" s="65"/>
      <c r="K1476" s="65"/>
      <c r="L1476" s="65"/>
      <c r="M1476" s="65"/>
      <c r="N1476" s="65"/>
      <c r="O1476" s="65"/>
      <c r="P1476" s="65"/>
    </row>
    <row r="1477" spans="3:16" x14ac:dyDescent="0.25">
      <c r="C1477" s="7"/>
      <c r="D1477" s="7"/>
      <c r="E1477" s="65"/>
      <c r="F1477" s="65"/>
      <c r="G1477" s="65"/>
      <c r="H1477" s="65"/>
      <c r="I1477" s="65"/>
      <c r="J1477" s="65"/>
      <c r="K1477" s="65"/>
      <c r="L1477" s="65"/>
      <c r="M1477" s="65"/>
      <c r="N1477" s="65"/>
      <c r="O1477" s="65"/>
      <c r="P1477" s="65"/>
    </row>
    <row r="1478" spans="3:16" x14ac:dyDescent="0.25">
      <c r="C1478" s="7"/>
      <c r="D1478" s="7"/>
      <c r="E1478" s="65"/>
      <c r="F1478" s="65"/>
      <c r="G1478" s="65"/>
      <c r="H1478" s="65"/>
      <c r="I1478" s="65"/>
      <c r="J1478" s="65"/>
      <c r="K1478" s="65"/>
      <c r="L1478" s="65"/>
      <c r="M1478" s="65"/>
      <c r="N1478" s="65"/>
      <c r="O1478" s="65"/>
      <c r="P1478" s="65"/>
    </row>
    <row r="1479" spans="3:16" x14ac:dyDescent="0.25">
      <c r="C1479" s="7"/>
      <c r="D1479" s="7"/>
      <c r="E1479" s="65"/>
      <c r="F1479" s="65"/>
      <c r="G1479" s="65"/>
      <c r="H1479" s="65"/>
      <c r="I1479" s="65"/>
      <c r="J1479" s="65"/>
      <c r="K1479" s="65"/>
      <c r="L1479" s="65"/>
      <c r="M1479" s="65"/>
      <c r="N1479" s="65"/>
      <c r="O1479" s="65"/>
      <c r="P1479" s="65"/>
    </row>
    <row r="1480" spans="3:16" x14ac:dyDescent="0.25">
      <c r="C1480" s="7"/>
      <c r="D1480" s="7"/>
      <c r="E1480" s="65"/>
      <c r="F1480" s="65"/>
      <c r="G1480" s="65"/>
      <c r="H1480" s="65"/>
      <c r="I1480" s="65"/>
      <c r="J1480" s="65"/>
      <c r="K1480" s="65"/>
      <c r="L1480" s="65"/>
      <c r="M1480" s="65"/>
      <c r="N1480" s="65"/>
      <c r="O1480" s="65"/>
      <c r="P1480" s="65"/>
    </row>
    <row r="1481" spans="3:16" x14ac:dyDescent="0.25">
      <c r="C1481" s="7"/>
      <c r="D1481" s="7"/>
      <c r="E1481" s="65"/>
      <c r="F1481" s="65"/>
      <c r="G1481" s="65"/>
      <c r="H1481" s="65"/>
      <c r="I1481" s="65"/>
      <c r="J1481" s="65"/>
      <c r="K1481" s="65"/>
      <c r="L1481" s="65"/>
      <c r="M1481" s="65"/>
      <c r="N1481" s="65"/>
      <c r="O1481" s="65"/>
      <c r="P1481" s="65"/>
    </row>
    <row r="1482" spans="3:16" x14ac:dyDescent="0.25">
      <c r="C1482" s="7"/>
      <c r="D1482" s="7"/>
      <c r="E1482" s="65"/>
      <c r="F1482" s="65"/>
      <c r="G1482" s="65"/>
      <c r="H1482" s="65"/>
      <c r="I1482" s="65"/>
      <c r="J1482" s="65"/>
      <c r="K1482" s="65"/>
      <c r="L1482" s="65"/>
      <c r="M1482" s="65"/>
      <c r="N1482" s="65"/>
      <c r="O1482" s="65"/>
      <c r="P1482" s="65"/>
    </row>
    <row r="1483" spans="3:16" x14ac:dyDescent="0.25">
      <c r="C1483" s="7"/>
      <c r="D1483" s="7"/>
      <c r="E1483" s="65"/>
      <c r="F1483" s="65"/>
      <c r="G1483" s="65"/>
      <c r="H1483" s="65"/>
      <c r="I1483" s="65"/>
      <c r="J1483" s="65"/>
      <c r="K1483" s="65"/>
      <c r="L1483" s="65"/>
      <c r="M1483" s="65"/>
      <c r="N1483" s="65"/>
      <c r="O1483" s="65"/>
      <c r="P1483" s="65"/>
    </row>
    <row r="1484" spans="3:16" x14ac:dyDescent="0.25">
      <c r="C1484" s="7"/>
      <c r="D1484" s="7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</row>
    <row r="1485" spans="3:16" x14ac:dyDescent="0.25">
      <c r="C1485" s="7"/>
      <c r="D1485" s="7"/>
      <c r="E1485" s="65"/>
      <c r="F1485" s="65"/>
      <c r="G1485" s="65"/>
      <c r="H1485" s="65"/>
      <c r="I1485" s="65"/>
      <c r="J1485" s="65"/>
      <c r="K1485" s="65"/>
      <c r="L1485" s="65"/>
      <c r="M1485" s="65"/>
      <c r="N1485" s="65"/>
      <c r="O1485" s="65"/>
      <c r="P1485" s="65"/>
    </row>
    <row r="1486" spans="3:16" x14ac:dyDescent="0.25">
      <c r="C1486" s="7"/>
      <c r="D1486" s="7"/>
      <c r="E1486" s="65"/>
      <c r="F1486" s="65"/>
      <c r="G1486" s="65"/>
      <c r="H1486" s="65"/>
      <c r="I1486" s="65"/>
      <c r="J1486" s="65"/>
      <c r="K1486" s="65"/>
      <c r="L1486" s="65"/>
      <c r="M1486" s="65"/>
      <c r="N1486" s="65"/>
      <c r="O1486" s="65"/>
      <c r="P1486" s="65"/>
    </row>
    <row r="1487" spans="3:16" x14ac:dyDescent="0.25">
      <c r="C1487" s="7"/>
      <c r="D1487" s="7"/>
      <c r="E1487" s="65"/>
      <c r="F1487" s="65"/>
      <c r="G1487" s="65"/>
      <c r="H1487" s="65"/>
      <c r="I1487" s="65"/>
      <c r="J1487" s="65"/>
      <c r="K1487" s="65"/>
      <c r="L1487" s="65"/>
      <c r="M1487" s="65"/>
      <c r="N1487" s="65"/>
      <c r="O1487" s="65"/>
      <c r="P1487" s="65"/>
    </row>
    <row r="1488" spans="3:16" x14ac:dyDescent="0.25">
      <c r="C1488" s="7"/>
      <c r="D1488" s="7"/>
      <c r="E1488" s="65"/>
      <c r="F1488" s="65"/>
      <c r="G1488" s="65"/>
      <c r="H1488" s="65"/>
      <c r="I1488" s="65"/>
      <c r="J1488" s="65"/>
      <c r="K1488" s="65"/>
      <c r="L1488" s="65"/>
      <c r="M1488" s="65"/>
      <c r="N1488" s="65"/>
      <c r="O1488" s="65"/>
      <c r="P1488" s="65"/>
    </row>
    <row r="1489" spans="3:16" x14ac:dyDescent="0.25">
      <c r="C1489" s="7"/>
      <c r="D1489" s="7"/>
      <c r="E1489" s="65"/>
      <c r="F1489" s="65"/>
      <c r="G1489" s="65"/>
      <c r="H1489" s="65"/>
      <c r="I1489" s="65"/>
      <c r="J1489" s="65"/>
      <c r="K1489" s="65"/>
      <c r="L1489" s="65"/>
      <c r="M1489" s="65"/>
      <c r="N1489" s="65"/>
      <c r="O1489" s="65"/>
      <c r="P1489" s="65"/>
    </row>
    <row r="1490" spans="3:16" x14ac:dyDescent="0.25">
      <c r="C1490" s="7"/>
      <c r="D1490" s="7"/>
      <c r="E1490" s="65"/>
      <c r="F1490" s="65"/>
      <c r="G1490" s="65"/>
      <c r="H1490" s="65"/>
      <c r="I1490" s="65"/>
      <c r="J1490" s="65"/>
      <c r="K1490" s="65"/>
      <c r="L1490" s="65"/>
      <c r="M1490" s="65"/>
      <c r="N1490" s="65"/>
      <c r="O1490" s="65"/>
      <c r="P1490" s="65"/>
    </row>
    <row r="1491" spans="3:16" x14ac:dyDescent="0.25">
      <c r="C1491" s="7"/>
      <c r="D1491" s="7"/>
      <c r="E1491" s="65"/>
      <c r="F1491" s="65"/>
      <c r="G1491" s="65"/>
      <c r="H1491" s="65"/>
      <c r="I1491" s="65"/>
      <c r="J1491" s="65"/>
      <c r="K1491" s="65"/>
      <c r="L1491" s="65"/>
      <c r="M1491" s="65"/>
      <c r="N1491" s="65"/>
      <c r="O1491" s="65"/>
      <c r="P1491" s="65"/>
    </row>
    <row r="1492" spans="3:16" x14ac:dyDescent="0.25">
      <c r="C1492" s="7"/>
      <c r="D1492" s="7"/>
      <c r="E1492" s="65"/>
      <c r="F1492" s="65"/>
      <c r="G1492" s="65"/>
      <c r="H1492" s="65"/>
      <c r="I1492" s="65"/>
      <c r="J1492" s="65"/>
      <c r="K1492" s="65"/>
      <c r="L1492" s="65"/>
      <c r="M1492" s="65"/>
      <c r="N1492" s="65"/>
      <c r="O1492" s="65"/>
      <c r="P1492" s="65"/>
    </row>
    <row r="1493" spans="3:16" x14ac:dyDescent="0.25">
      <c r="C1493" s="7"/>
      <c r="D1493" s="7"/>
      <c r="E1493" s="65"/>
      <c r="F1493" s="65"/>
      <c r="G1493" s="65"/>
      <c r="H1493" s="65"/>
      <c r="I1493" s="65"/>
      <c r="J1493" s="65"/>
      <c r="K1493" s="65"/>
      <c r="L1493" s="65"/>
      <c r="M1493" s="65"/>
      <c r="N1493" s="65"/>
      <c r="O1493" s="65"/>
      <c r="P1493" s="65"/>
    </row>
    <row r="1494" spans="3:16" x14ac:dyDescent="0.25">
      <c r="C1494" s="7"/>
      <c r="D1494" s="7"/>
      <c r="E1494" s="65"/>
      <c r="F1494" s="65"/>
      <c r="G1494" s="65"/>
      <c r="H1494" s="65"/>
      <c r="I1494" s="65"/>
      <c r="J1494" s="65"/>
      <c r="K1494" s="65"/>
      <c r="L1494" s="65"/>
      <c r="M1494" s="65"/>
      <c r="N1494" s="65"/>
      <c r="O1494" s="65"/>
      <c r="P1494" s="65"/>
    </row>
    <row r="1495" spans="3:16" x14ac:dyDescent="0.25">
      <c r="C1495" s="7"/>
      <c r="D1495" s="7"/>
      <c r="E1495" s="65"/>
      <c r="F1495" s="65"/>
      <c r="G1495" s="65"/>
      <c r="H1495" s="65"/>
      <c r="I1495" s="65"/>
      <c r="J1495" s="65"/>
      <c r="K1495" s="65"/>
      <c r="L1495" s="65"/>
      <c r="M1495" s="65"/>
      <c r="N1495" s="65"/>
      <c r="O1495" s="65"/>
      <c r="P1495" s="65"/>
    </row>
    <row r="1496" spans="3:16" x14ac:dyDescent="0.25">
      <c r="C1496" s="7"/>
      <c r="D1496" s="7"/>
      <c r="E1496" s="65"/>
      <c r="F1496" s="65"/>
      <c r="G1496" s="65"/>
      <c r="H1496" s="65"/>
      <c r="I1496" s="65"/>
      <c r="J1496" s="65"/>
      <c r="K1496" s="65"/>
      <c r="L1496" s="65"/>
      <c r="M1496" s="65"/>
      <c r="N1496" s="65"/>
      <c r="O1496" s="65"/>
      <c r="P1496" s="65"/>
    </row>
    <row r="1497" spans="3:16" x14ac:dyDescent="0.25">
      <c r="C1497" s="7"/>
      <c r="D1497" s="7"/>
      <c r="E1497" s="65"/>
      <c r="F1497" s="65"/>
      <c r="G1497" s="65"/>
      <c r="H1497" s="65"/>
      <c r="I1497" s="65"/>
      <c r="J1497" s="65"/>
      <c r="K1497" s="65"/>
      <c r="L1497" s="65"/>
      <c r="M1497" s="65"/>
      <c r="N1497" s="65"/>
      <c r="O1497" s="65"/>
      <c r="P1497" s="65"/>
    </row>
    <row r="1498" spans="3:16" x14ac:dyDescent="0.25">
      <c r="C1498" s="7"/>
      <c r="D1498" s="7"/>
      <c r="E1498" s="65"/>
      <c r="F1498" s="65"/>
      <c r="G1498" s="65"/>
      <c r="H1498" s="65"/>
      <c r="I1498" s="65"/>
      <c r="J1498" s="65"/>
      <c r="K1498" s="65"/>
      <c r="L1498" s="65"/>
      <c r="M1498" s="65"/>
      <c r="N1498" s="65"/>
      <c r="O1498" s="65"/>
      <c r="P1498" s="65"/>
    </row>
    <row r="1499" spans="3:16" x14ac:dyDescent="0.25">
      <c r="C1499" s="7"/>
      <c r="D1499" s="7"/>
      <c r="E1499" s="65"/>
      <c r="F1499" s="65"/>
      <c r="G1499" s="65"/>
      <c r="H1499" s="65"/>
      <c r="I1499" s="65"/>
      <c r="J1499" s="65"/>
      <c r="K1499" s="65"/>
      <c r="L1499" s="65"/>
      <c r="M1499" s="65"/>
      <c r="N1499" s="65"/>
      <c r="O1499" s="65"/>
      <c r="P1499" s="65"/>
    </row>
    <row r="1500" spans="3:16" x14ac:dyDescent="0.25">
      <c r="C1500" s="7"/>
      <c r="D1500" s="7"/>
      <c r="E1500" s="65"/>
      <c r="F1500" s="65"/>
      <c r="G1500" s="65"/>
      <c r="H1500" s="65"/>
      <c r="I1500" s="65"/>
      <c r="J1500" s="65"/>
      <c r="K1500" s="65"/>
      <c r="L1500" s="65"/>
      <c r="M1500" s="65"/>
      <c r="N1500" s="65"/>
      <c r="O1500" s="65"/>
      <c r="P1500" s="65"/>
    </row>
    <row r="1501" spans="3:16" x14ac:dyDescent="0.25">
      <c r="C1501" s="7"/>
      <c r="D1501" s="7"/>
      <c r="E1501" s="65"/>
      <c r="F1501" s="65"/>
      <c r="G1501" s="65"/>
      <c r="H1501" s="65"/>
      <c r="I1501" s="65"/>
      <c r="J1501" s="65"/>
      <c r="K1501" s="65"/>
      <c r="L1501" s="65"/>
      <c r="M1501" s="65"/>
      <c r="N1501" s="65"/>
      <c r="O1501" s="65"/>
      <c r="P1501" s="65"/>
    </row>
    <row r="1502" spans="3:16" x14ac:dyDescent="0.25">
      <c r="C1502" s="7"/>
      <c r="D1502" s="7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</row>
    <row r="1503" spans="3:16" x14ac:dyDescent="0.25">
      <c r="C1503" s="7"/>
      <c r="D1503" s="7"/>
      <c r="E1503" s="65"/>
      <c r="F1503" s="65"/>
      <c r="G1503" s="65"/>
      <c r="H1503" s="65"/>
      <c r="I1503" s="65"/>
      <c r="J1503" s="65"/>
      <c r="K1503" s="65"/>
      <c r="L1503" s="65"/>
      <c r="M1503" s="65"/>
      <c r="N1503" s="65"/>
      <c r="O1503" s="65"/>
      <c r="P1503" s="65"/>
    </row>
    <row r="1504" spans="3:16" x14ac:dyDescent="0.25">
      <c r="C1504" s="7"/>
      <c r="D1504" s="7"/>
      <c r="E1504" s="65"/>
      <c r="F1504" s="65"/>
      <c r="G1504" s="65"/>
      <c r="H1504" s="65"/>
      <c r="I1504" s="65"/>
      <c r="J1504" s="65"/>
      <c r="K1504" s="65"/>
      <c r="L1504" s="65"/>
      <c r="M1504" s="65"/>
      <c r="N1504" s="65"/>
      <c r="O1504" s="65"/>
      <c r="P1504" s="65"/>
    </row>
    <row r="1505" spans="3:16" x14ac:dyDescent="0.25">
      <c r="C1505" s="7"/>
      <c r="D1505" s="7"/>
      <c r="E1505" s="65"/>
      <c r="F1505" s="65"/>
      <c r="G1505" s="65"/>
      <c r="H1505" s="65"/>
      <c r="I1505" s="65"/>
      <c r="J1505" s="65"/>
      <c r="K1505" s="65"/>
      <c r="L1505" s="65"/>
      <c r="M1505" s="65"/>
      <c r="N1505" s="65"/>
      <c r="O1505" s="65"/>
      <c r="P1505" s="65"/>
    </row>
    <row r="1506" spans="3:16" x14ac:dyDescent="0.25">
      <c r="C1506" s="7"/>
      <c r="D1506" s="7"/>
      <c r="E1506" s="65"/>
      <c r="F1506" s="65"/>
      <c r="G1506" s="65"/>
      <c r="H1506" s="65"/>
      <c r="I1506" s="65"/>
      <c r="J1506" s="65"/>
      <c r="K1506" s="65"/>
      <c r="L1506" s="65"/>
      <c r="M1506" s="65"/>
      <c r="N1506" s="65"/>
      <c r="O1506" s="65"/>
      <c r="P1506" s="65"/>
    </row>
    <row r="1507" spans="3:16" x14ac:dyDescent="0.25">
      <c r="C1507" s="7"/>
      <c r="D1507" s="7"/>
      <c r="E1507" s="65"/>
      <c r="F1507" s="65"/>
      <c r="G1507" s="65"/>
      <c r="H1507" s="65"/>
      <c r="I1507" s="65"/>
      <c r="J1507" s="65"/>
      <c r="K1507" s="65"/>
      <c r="L1507" s="65"/>
      <c r="M1507" s="65"/>
      <c r="N1507" s="65"/>
      <c r="O1507" s="65"/>
      <c r="P1507" s="65"/>
    </row>
    <row r="1508" spans="3:16" x14ac:dyDescent="0.25">
      <c r="C1508" s="7"/>
      <c r="D1508" s="7"/>
      <c r="E1508" s="65"/>
      <c r="F1508" s="65"/>
      <c r="G1508" s="65"/>
      <c r="H1508" s="65"/>
      <c r="I1508" s="65"/>
      <c r="J1508" s="65"/>
      <c r="K1508" s="65"/>
      <c r="L1508" s="65"/>
      <c r="M1508" s="65"/>
      <c r="N1508" s="65"/>
      <c r="O1508" s="65"/>
      <c r="P1508" s="65"/>
    </row>
    <row r="1509" spans="3:16" x14ac:dyDescent="0.25">
      <c r="C1509" s="7"/>
      <c r="D1509" s="7"/>
      <c r="E1509" s="65"/>
      <c r="F1509" s="65"/>
      <c r="G1509" s="65"/>
      <c r="H1509" s="65"/>
      <c r="I1509" s="65"/>
      <c r="J1509" s="65"/>
      <c r="K1509" s="65"/>
      <c r="L1509" s="65"/>
      <c r="M1509" s="65"/>
      <c r="N1509" s="65"/>
      <c r="O1509" s="65"/>
      <c r="P1509" s="65"/>
    </row>
    <row r="1510" spans="3:16" x14ac:dyDescent="0.25">
      <c r="C1510" s="7"/>
      <c r="D1510" s="7"/>
      <c r="E1510" s="65"/>
      <c r="F1510" s="65"/>
      <c r="G1510" s="65"/>
      <c r="H1510" s="65"/>
      <c r="I1510" s="65"/>
      <c r="J1510" s="65"/>
      <c r="K1510" s="65"/>
      <c r="L1510" s="65"/>
      <c r="M1510" s="65"/>
      <c r="N1510" s="65"/>
      <c r="O1510" s="65"/>
      <c r="P1510" s="65"/>
    </row>
    <row r="1511" spans="3:16" x14ac:dyDescent="0.25">
      <c r="C1511" s="7"/>
      <c r="D1511" s="7"/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</row>
    <row r="1512" spans="3:16" x14ac:dyDescent="0.25">
      <c r="C1512" s="7"/>
      <c r="D1512" s="7"/>
      <c r="E1512" s="65"/>
      <c r="F1512" s="65"/>
      <c r="G1512" s="65"/>
      <c r="H1512" s="65"/>
      <c r="I1512" s="65"/>
      <c r="J1512" s="65"/>
      <c r="K1512" s="65"/>
      <c r="L1512" s="65"/>
      <c r="M1512" s="65"/>
      <c r="N1512" s="65"/>
      <c r="O1512" s="65"/>
      <c r="P1512" s="65"/>
    </row>
    <row r="1513" spans="3:16" x14ac:dyDescent="0.25">
      <c r="C1513" s="7"/>
      <c r="D1513" s="7"/>
      <c r="E1513" s="65"/>
      <c r="F1513" s="65"/>
      <c r="G1513" s="65"/>
      <c r="H1513" s="65"/>
      <c r="I1513" s="65"/>
      <c r="J1513" s="65"/>
      <c r="K1513" s="65"/>
      <c r="L1513" s="65"/>
      <c r="M1513" s="65"/>
      <c r="N1513" s="65"/>
      <c r="O1513" s="65"/>
      <c r="P1513" s="65"/>
    </row>
    <row r="1514" spans="3:16" x14ac:dyDescent="0.25">
      <c r="C1514" s="7"/>
      <c r="D1514" s="7"/>
      <c r="E1514" s="65"/>
      <c r="F1514" s="65"/>
      <c r="G1514" s="65"/>
      <c r="H1514" s="65"/>
      <c r="I1514" s="65"/>
      <c r="J1514" s="65"/>
      <c r="K1514" s="65"/>
      <c r="L1514" s="65"/>
      <c r="M1514" s="65"/>
      <c r="N1514" s="65"/>
      <c r="O1514" s="65"/>
      <c r="P1514" s="65"/>
    </row>
    <row r="1515" spans="3:16" x14ac:dyDescent="0.25">
      <c r="C1515" s="7"/>
      <c r="D1515" s="7"/>
      <c r="E1515" s="65"/>
      <c r="F1515" s="65"/>
      <c r="G1515" s="65"/>
      <c r="H1515" s="65"/>
      <c r="I1515" s="65"/>
      <c r="J1515" s="65"/>
      <c r="K1515" s="65"/>
      <c r="L1515" s="65"/>
      <c r="M1515" s="65"/>
      <c r="N1515" s="65"/>
      <c r="O1515" s="65"/>
      <c r="P1515" s="65"/>
    </row>
    <row r="1516" spans="3:16" x14ac:dyDescent="0.25">
      <c r="C1516" s="7"/>
      <c r="D1516" s="7"/>
      <c r="E1516" s="65"/>
      <c r="F1516" s="65"/>
      <c r="G1516" s="65"/>
      <c r="H1516" s="65"/>
      <c r="I1516" s="65"/>
      <c r="J1516" s="65"/>
      <c r="K1516" s="65"/>
      <c r="L1516" s="65"/>
      <c r="M1516" s="65"/>
      <c r="N1516" s="65"/>
      <c r="O1516" s="65"/>
      <c r="P1516" s="65"/>
    </row>
    <row r="1517" spans="3:16" x14ac:dyDescent="0.25">
      <c r="C1517" s="7"/>
      <c r="D1517" s="7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</row>
    <row r="1518" spans="3:16" x14ac:dyDescent="0.25">
      <c r="C1518" s="7"/>
      <c r="D1518" s="7"/>
      <c r="E1518" s="65"/>
      <c r="F1518" s="65"/>
      <c r="G1518" s="65"/>
      <c r="H1518" s="65"/>
      <c r="I1518" s="65"/>
      <c r="J1518" s="65"/>
      <c r="K1518" s="65"/>
      <c r="L1518" s="65"/>
      <c r="M1518" s="65"/>
      <c r="N1518" s="65"/>
      <c r="O1518" s="65"/>
      <c r="P1518" s="65"/>
    </row>
    <row r="1519" spans="3:16" x14ac:dyDescent="0.25">
      <c r="C1519" s="7"/>
      <c r="D1519" s="7"/>
      <c r="E1519" s="65"/>
      <c r="F1519" s="65"/>
      <c r="G1519" s="65"/>
      <c r="H1519" s="65"/>
      <c r="I1519" s="65"/>
      <c r="J1519" s="65"/>
      <c r="K1519" s="65"/>
      <c r="L1519" s="65"/>
      <c r="M1519" s="65"/>
      <c r="N1519" s="65"/>
      <c r="O1519" s="65"/>
      <c r="P1519" s="65"/>
    </row>
    <row r="1520" spans="3:16" x14ac:dyDescent="0.25">
      <c r="C1520" s="7"/>
      <c r="D1520" s="7"/>
      <c r="E1520" s="65"/>
      <c r="F1520" s="65"/>
      <c r="G1520" s="65"/>
      <c r="H1520" s="65"/>
      <c r="I1520" s="65"/>
      <c r="J1520" s="65"/>
      <c r="K1520" s="65"/>
      <c r="L1520" s="65"/>
      <c r="M1520" s="65"/>
      <c r="N1520" s="65"/>
      <c r="O1520" s="65"/>
      <c r="P1520" s="65"/>
    </row>
    <row r="1521" spans="3:16" x14ac:dyDescent="0.25">
      <c r="C1521" s="7"/>
      <c r="D1521" s="7"/>
      <c r="E1521" s="65"/>
      <c r="F1521" s="65"/>
      <c r="G1521" s="65"/>
      <c r="H1521" s="65"/>
      <c r="I1521" s="65"/>
      <c r="J1521" s="65"/>
      <c r="K1521" s="65"/>
      <c r="L1521" s="65"/>
      <c r="M1521" s="65"/>
      <c r="N1521" s="65"/>
      <c r="O1521" s="65"/>
      <c r="P1521" s="65"/>
    </row>
    <row r="1522" spans="3:16" x14ac:dyDescent="0.25">
      <c r="C1522" s="7"/>
      <c r="D1522" s="7"/>
      <c r="E1522" s="65"/>
      <c r="F1522" s="65"/>
      <c r="G1522" s="65"/>
      <c r="H1522" s="65"/>
      <c r="I1522" s="65"/>
      <c r="J1522" s="65"/>
      <c r="K1522" s="65"/>
      <c r="L1522" s="65"/>
      <c r="M1522" s="65"/>
      <c r="N1522" s="65"/>
      <c r="O1522" s="65"/>
      <c r="P1522" s="65"/>
    </row>
    <row r="1523" spans="3:16" x14ac:dyDescent="0.25">
      <c r="C1523" s="7"/>
      <c r="D1523" s="7"/>
      <c r="E1523" s="65"/>
      <c r="F1523" s="65"/>
      <c r="G1523" s="65"/>
      <c r="H1523" s="65"/>
      <c r="I1523" s="65"/>
      <c r="J1523" s="65"/>
      <c r="K1523" s="65"/>
      <c r="L1523" s="65"/>
      <c r="M1523" s="65"/>
      <c r="N1523" s="65"/>
      <c r="O1523" s="65"/>
      <c r="P1523" s="65"/>
    </row>
    <row r="1524" spans="3:16" x14ac:dyDescent="0.25">
      <c r="C1524" s="7"/>
      <c r="D1524" s="7"/>
      <c r="E1524" s="65"/>
      <c r="F1524" s="65"/>
      <c r="G1524" s="65"/>
      <c r="H1524" s="65"/>
      <c r="I1524" s="65"/>
      <c r="J1524" s="65"/>
      <c r="K1524" s="65"/>
      <c r="L1524" s="65"/>
      <c r="M1524" s="65"/>
      <c r="N1524" s="65"/>
      <c r="O1524" s="65"/>
      <c r="P1524" s="65"/>
    </row>
    <row r="1525" spans="3:16" x14ac:dyDescent="0.25">
      <c r="C1525" s="7"/>
      <c r="D1525" s="7"/>
      <c r="E1525" s="65"/>
      <c r="F1525" s="65"/>
      <c r="G1525" s="65"/>
      <c r="H1525" s="65"/>
      <c r="I1525" s="65"/>
      <c r="J1525" s="65"/>
      <c r="K1525" s="65"/>
      <c r="L1525" s="65"/>
      <c r="M1525" s="65"/>
      <c r="N1525" s="65"/>
      <c r="O1525" s="65"/>
      <c r="P1525" s="65"/>
    </row>
    <row r="1526" spans="3:16" x14ac:dyDescent="0.25">
      <c r="C1526" s="7"/>
      <c r="D1526" s="7"/>
      <c r="E1526" s="65"/>
      <c r="F1526" s="65"/>
      <c r="G1526" s="65"/>
      <c r="H1526" s="65"/>
      <c r="I1526" s="65"/>
      <c r="J1526" s="65"/>
      <c r="K1526" s="65"/>
      <c r="L1526" s="65"/>
      <c r="M1526" s="65"/>
      <c r="N1526" s="65"/>
      <c r="O1526" s="65"/>
      <c r="P1526" s="65"/>
    </row>
    <row r="1527" spans="3:16" x14ac:dyDescent="0.25">
      <c r="C1527" s="7"/>
      <c r="D1527" s="7"/>
      <c r="E1527" s="65"/>
      <c r="F1527" s="65"/>
      <c r="G1527" s="65"/>
      <c r="H1527" s="65"/>
      <c r="I1527" s="65"/>
      <c r="J1527" s="65"/>
      <c r="K1527" s="65"/>
      <c r="L1527" s="65"/>
      <c r="M1527" s="65"/>
      <c r="N1527" s="65"/>
      <c r="O1527" s="65"/>
      <c r="P1527" s="65"/>
    </row>
    <row r="1528" spans="3:16" x14ac:dyDescent="0.25">
      <c r="C1528" s="7"/>
      <c r="D1528" s="7"/>
      <c r="E1528" s="65"/>
      <c r="F1528" s="65"/>
      <c r="G1528" s="65"/>
      <c r="H1528" s="65"/>
      <c r="I1528" s="65"/>
      <c r="J1528" s="65"/>
      <c r="K1528" s="65"/>
      <c r="L1528" s="65"/>
      <c r="M1528" s="65"/>
      <c r="N1528" s="65"/>
      <c r="O1528" s="65"/>
      <c r="P1528" s="65"/>
    </row>
    <row r="1529" spans="3:16" x14ac:dyDescent="0.25">
      <c r="C1529" s="7"/>
      <c r="D1529" s="7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</row>
    <row r="1530" spans="3:16" x14ac:dyDescent="0.25">
      <c r="C1530" s="7"/>
      <c r="D1530" s="7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</row>
    <row r="1531" spans="3:16" x14ac:dyDescent="0.25">
      <c r="C1531" s="7"/>
      <c r="D1531" s="7"/>
      <c r="E1531" s="65"/>
      <c r="F1531" s="65"/>
      <c r="G1531" s="65"/>
      <c r="H1531" s="65"/>
      <c r="I1531" s="65"/>
      <c r="J1531" s="65"/>
      <c r="K1531" s="65"/>
      <c r="L1531" s="65"/>
      <c r="M1531" s="65"/>
      <c r="N1531" s="65"/>
      <c r="O1531" s="65"/>
      <c r="P1531" s="65"/>
    </row>
    <row r="1532" spans="3:16" x14ac:dyDescent="0.25">
      <c r="C1532" s="7"/>
      <c r="D1532" s="7"/>
      <c r="E1532" s="65"/>
      <c r="F1532" s="65"/>
      <c r="G1532" s="65"/>
      <c r="H1532" s="65"/>
      <c r="I1532" s="65"/>
      <c r="J1532" s="65"/>
      <c r="K1532" s="65"/>
      <c r="L1532" s="65"/>
      <c r="M1532" s="65"/>
      <c r="N1532" s="65"/>
      <c r="O1532" s="65"/>
      <c r="P1532" s="65"/>
    </row>
    <row r="1533" spans="3:16" x14ac:dyDescent="0.25">
      <c r="C1533" s="7"/>
      <c r="D1533" s="7"/>
      <c r="E1533" s="65"/>
      <c r="F1533" s="65"/>
      <c r="G1533" s="65"/>
      <c r="H1533" s="65"/>
      <c r="I1533" s="65"/>
      <c r="J1533" s="65"/>
      <c r="K1533" s="65"/>
      <c r="L1533" s="65"/>
      <c r="M1533" s="65"/>
      <c r="N1533" s="65"/>
      <c r="O1533" s="65"/>
      <c r="P1533" s="65"/>
    </row>
    <row r="1534" spans="3:16" x14ac:dyDescent="0.25">
      <c r="C1534" s="7"/>
      <c r="D1534" s="7"/>
      <c r="E1534" s="65"/>
      <c r="F1534" s="65"/>
      <c r="G1534" s="65"/>
      <c r="H1534" s="65"/>
      <c r="I1534" s="65"/>
      <c r="J1534" s="65"/>
      <c r="K1534" s="65"/>
      <c r="L1534" s="65"/>
      <c r="M1534" s="65"/>
      <c r="N1534" s="65"/>
      <c r="O1534" s="65"/>
      <c r="P1534" s="65"/>
    </row>
    <row r="1535" spans="3:16" x14ac:dyDescent="0.25">
      <c r="C1535" s="7"/>
      <c r="D1535" s="7"/>
      <c r="E1535" s="65"/>
      <c r="F1535" s="65"/>
      <c r="G1535" s="65"/>
      <c r="H1535" s="65"/>
      <c r="I1535" s="65"/>
      <c r="J1535" s="65"/>
      <c r="K1535" s="65"/>
      <c r="L1535" s="65"/>
      <c r="M1535" s="65"/>
      <c r="N1535" s="65"/>
      <c r="O1535" s="65"/>
      <c r="P1535" s="65"/>
    </row>
    <row r="1536" spans="3:16" x14ac:dyDescent="0.25">
      <c r="C1536" s="7"/>
      <c r="D1536" s="7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</row>
    <row r="1537" spans="3:16" x14ac:dyDescent="0.25">
      <c r="C1537" s="7"/>
      <c r="D1537" s="7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/>
    </row>
    <row r="1538" spans="3:16" x14ac:dyDescent="0.25">
      <c r="C1538" s="7"/>
      <c r="D1538" s="7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</row>
    <row r="1539" spans="3:16" x14ac:dyDescent="0.25">
      <c r="C1539" s="7"/>
      <c r="D1539" s="7"/>
      <c r="E1539" s="65"/>
      <c r="F1539" s="65"/>
      <c r="G1539" s="65"/>
      <c r="H1539" s="65"/>
      <c r="I1539" s="65"/>
      <c r="J1539" s="65"/>
      <c r="K1539" s="65"/>
      <c r="L1539" s="65"/>
      <c r="M1539" s="65"/>
      <c r="N1539" s="65"/>
      <c r="O1539" s="65"/>
      <c r="P1539" s="65"/>
    </row>
    <row r="1540" spans="3:16" x14ac:dyDescent="0.25">
      <c r="C1540" s="7"/>
      <c r="D1540" s="7"/>
      <c r="E1540" s="65"/>
      <c r="F1540" s="65"/>
      <c r="G1540" s="65"/>
      <c r="H1540" s="65"/>
      <c r="I1540" s="65"/>
      <c r="J1540" s="65"/>
      <c r="K1540" s="65"/>
      <c r="L1540" s="65"/>
      <c r="M1540" s="65"/>
      <c r="N1540" s="65"/>
      <c r="O1540" s="65"/>
      <c r="P1540" s="65"/>
    </row>
    <row r="1541" spans="3:16" x14ac:dyDescent="0.25">
      <c r="C1541" s="7"/>
      <c r="D1541" s="7"/>
      <c r="E1541" s="65"/>
      <c r="F1541" s="65"/>
      <c r="G1541" s="65"/>
      <c r="H1541" s="65"/>
      <c r="I1541" s="65"/>
      <c r="J1541" s="65"/>
      <c r="K1541" s="65"/>
      <c r="L1541" s="65"/>
      <c r="M1541" s="65"/>
      <c r="N1541" s="65"/>
      <c r="O1541" s="65"/>
      <c r="P1541" s="65"/>
    </row>
    <row r="1542" spans="3:16" x14ac:dyDescent="0.25">
      <c r="C1542" s="7"/>
      <c r="D1542" s="7"/>
      <c r="E1542" s="65"/>
      <c r="F1542" s="65"/>
      <c r="G1542" s="65"/>
      <c r="H1542" s="65"/>
      <c r="I1542" s="65"/>
      <c r="J1542" s="65"/>
      <c r="K1542" s="65"/>
      <c r="L1542" s="65"/>
      <c r="M1542" s="65"/>
      <c r="N1542" s="65"/>
      <c r="O1542" s="65"/>
      <c r="P1542" s="65"/>
    </row>
    <row r="1543" spans="3:16" x14ac:dyDescent="0.25">
      <c r="C1543" s="7"/>
      <c r="D1543" s="7"/>
      <c r="E1543" s="65"/>
      <c r="F1543" s="65"/>
      <c r="G1543" s="65"/>
      <c r="H1543" s="65"/>
      <c r="I1543" s="65"/>
      <c r="J1543" s="65"/>
      <c r="K1543" s="65"/>
      <c r="L1543" s="65"/>
      <c r="M1543" s="65"/>
      <c r="N1543" s="65"/>
      <c r="O1543" s="65"/>
      <c r="P1543" s="65"/>
    </row>
    <row r="1544" spans="3:16" x14ac:dyDescent="0.25">
      <c r="C1544" s="7"/>
      <c r="D1544" s="7"/>
      <c r="E1544" s="65"/>
      <c r="F1544" s="65"/>
      <c r="G1544" s="65"/>
      <c r="H1544" s="65"/>
      <c r="I1544" s="65"/>
      <c r="J1544" s="65"/>
      <c r="K1544" s="65"/>
      <c r="L1544" s="65"/>
      <c r="M1544" s="65"/>
      <c r="N1544" s="65"/>
      <c r="O1544" s="65"/>
      <c r="P1544" s="65"/>
    </row>
    <row r="1545" spans="3:16" x14ac:dyDescent="0.25">
      <c r="C1545" s="7"/>
      <c r="D1545" s="7"/>
      <c r="E1545" s="65"/>
      <c r="F1545" s="65"/>
      <c r="G1545" s="65"/>
      <c r="H1545" s="65"/>
      <c r="I1545" s="65"/>
      <c r="J1545" s="65"/>
      <c r="K1545" s="65"/>
      <c r="L1545" s="65"/>
      <c r="M1545" s="65"/>
      <c r="N1545" s="65"/>
      <c r="O1545" s="65"/>
      <c r="P1545" s="65"/>
    </row>
    <row r="1546" spans="3:16" x14ac:dyDescent="0.25">
      <c r="C1546" s="7"/>
      <c r="D1546" s="7"/>
      <c r="E1546" s="65"/>
      <c r="F1546" s="65"/>
      <c r="G1546" s="65"/>
      <c r="H1546" s="65"/>
      <c r="I1546" s="65"/>
      <c r="J1546" s="65"/>
      <c r="K1546" s="65"/>
      <c r="L1546" s="65"/>
      <c r="M1546" s="65"/>
      <c r="N1546" s="65"/>
      <c r="O1546" s="65"/>
      <c r="P1546" s="65"/>
    </row>
    <row r="1547" spans="3:16" x14ac:dyDescent="0.25">
      <c r="C1547" s="7"/>
      <c r="D1547" s="7"/>
      <c r="E1547" s="65"/>
      <c r="F1547" s="65"/>
      <c r="G1547" s="65"/>
      <c r="H1547" s="65"/>
      <c r="I1547" s="65"/>
      <c r="J1547" s="65"/>
      <c r="K1547" s="65"/>
      <c r="L1547" s="65"/>
      <c r="M1547" s="65"/>
      <c r="N1547" s="65"/>
      <c r="O1547" s="65"/>
      <c r="P1547" s="65"/>
    </row>
    <row r="1548" spans="3:16" x14ac:dyDescent="0.25">
      <c r="C1548" s="7"/>
      <c r="D1548" s="7"/>
      <c r="E1548" s="65"/>
      <c r="F1548" s="65"/>
      <c r="G1548" s="65"/>
      <c r="H1548" s="65"/>
      <c r="I1548" s="65"/>
      <c r="J1548" s="65"/>
      <c r="K1548" s="65"/>
      <c r="L1548" s="65"/>
      <c r="M1548" s="65"/>
      <c r="N1548" s="65"/>
      <c r="O1548" s="65"/>
      <c r="P1548" s="65"/>
    </row>
    <row r="1549" spans="3:16" x14ac:dyDescent="0.25">
      <c r="C1549" s="7"/>
      <c r="D1549" s="7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</row>
    <row r="1550" spans="3:16" x14ac:dyDescent="0.25">
      <c r="C1550" s="7"/>
      <c r="D1550" s="7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</row>
    <row r="1551" spans="3:16" x14ac:dyDescent="0.25">
      <c r="C1551" s="7"/>
      <c r="D1551" s="7"/>
      <c r="E1551" s="65"/>
      <c r="F1551" s="65"/>
      <c r="G1551" s="65"/>
      <c r="H1551" s="65"/>
      <c r="I1551" s="65"/>
      <c r="J1551" s="65"/>
      <c r="K1551" s="65"/>
      <c r="L1551" s="65"/>
      <c r="M1551" s="65"/>
      <c r="N1551" s="65"/>
      <c r="O1551" s="65"/>
      <c r="P1551" s="65"/>
    </row>
    <row r="1552" spans="3:16" x14ac:dyDescent="0.25">
      <c r="C1552" s="7"/>
      <c r="D1552" s="7"/>
      <c r="E1552" s="65"/>
      <c r="F1552" s="65"/>
      <c r="G1552" s="65"/>
      <c r="H1552" s="65"/>
      <c r="I1552" s="65"/>
      <c r="J1552" s="65"/>
      <c r="K1552" s="65"/>
      <c r="L1552" s="65"/>
      <c r="M1552" s="65"/>
      <c r="N1552" s="65"/>
      <c r="O1552" s="65"/>
      <c r="P1552" s="65"/>
    </row>
    <row r="1553" spans="3:16" x14ac:dyDescent="0.25">
      <c r="C1553" s="7"/>
      <c r="D1553" s="7"/>
      <c r="E1553" s="65"/>
      <c r="F1553" s="65"/>
      <c r="G1553" s="65"/>
      <c r="H1553" s="65"/>
      <c r="I1553" s="65"/>
      <c r="J1553" s="65"/>
      <c r="K1553" s="65"/>
      <c r="L1553" s="65"/>
      <c r="M1553" s="65"/>
      <c r="N1553" s="65"/>
      <c r="O1553" s="65"/>
      <c r="P1553" s="65"/>
    </row>
    <row r="1554" spans="3:16" x14ac:dyDescent="0.25">
      <c r="C1554" s="7"/>
      <c r="D1554" s="7"/>
      <c r="E1554" s="65"/>
      <c r="F1554" s="65"/>
      <c r="G1554" s="65"/>
      <c r="H1554" s="65"/>
      <c r="I1554" s="65"/>
      <c r="J1554" s="65"/>
      <c r="K1554" s="65"/>
      <c r="L1554" s="65"/>
      <c r="M1554" s="65"/>
      <c r="N1554" s="65"/>
      <c r="O1554" s="65"/>
      <c r="P1554" s="65"/>
    </row>
    <row r="1555" spans="3:16" x14ac:dyDescent="0.25">
      <c r="C1555" s="7"/>
      <c r="D1555" s="7"/>
      <c r="E1555" s="65"/>
      <c r="F1555" s="65"/>
      <c r="G1555" s="65"/>
      <c r="H1555" s="65"/>
      <c r="I1555" s="65"/>
      <c r="J1555" s="65"/>
      <c r="K1555" s="65"/>
      <c r="L1555" s="65"/>
      <c r="M1555" s="65"/>
      <c r="N1555" s="65"/>
      <c r="O1555" s="65"/>
      <c r="P1555" s="65"/>
    </row>
    <row r="1556" spans="3:16" x14ac:dyDescent="0.25">
      <c r="C1556" s="7"/>
      <c r="D1556" s="7"/>
      <c r="E1556" s="65"/>
      <c r="F1556" s="65"/>
      <c r="G1556" s="65"/>
      <c r="H1556" s="65"/>
      <c r="I1556" s="65"/>
      <c r="J1556" s="65"/>
      <c r="K1556" s="65"/>
      <c r="L1556" s="65"/>
      <c r="M1556" s="65"/>
      <c r="N1556" s="65"/>
      <c r="O1556" s="65"/>
      <c r="P1556" s="65"/>
    </row>
    <row r="1557" spans="3:16" x14ac:dyDescent="0.25">
      <c r="C1557" s="7"/>
      <c r="D1557" s="7"/>
      <c r="E1557" s="65"/>
      <c r="F1557" s="65"/>
      <c r="G1557" s="65"/>
      <c r="H1557" s="65"/>
      <c r="I1557" s="65"/>
      <c r="J1557" s="65"/>
      <c r="K1557" s="65"/>
      <c r="L1557" s="65"/>
      <c r="M1557" s="65"/>
      <c r="N1557" s="65"/>
      <c r="O1557" s="65"/>
      <c r="P1557" s="65"/>
    </row>
    <row r="1558" spans="3:16" x14ac:dyDescent="0.25">
      <c r="C1558" s="7"/>
      <c r="D1558" s="7"/>
      <c r="E1558" s="65"/>
      <c r="F1558" s="65"/>
      <c r="G1558" s="65"/>
      <c r="H1558" s="65"/>
      <c r="I1558" s="65"/>
      <c r="J1558" s="65"/>
      <c r="K1558" s="65"/>
      <c r="L1558" s="65"/>
      <c r="M1558" s="65"/>
      <c r="N1558" s="65"/>
      <c r="O1558" s="65"/>
      <c r="P1558" s="65"/>
    </row>
    <row r="1559" spans="3:16" x14ac:dyDescent="0.25">
      <c r="C1559" s="7"/>
      <c r="D1559" s="7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</row>
    <row r="1560" spans="3:16" x14ac:dyDescent="0.25">
      <c r="C1560" s="7"/>
      <c r="D1560" s="7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</row>
    <row r="1561" spans="3:16" x14ac:dyDescent="0.25">
      <c r="C1561" s="7"/>
      <c r="D1561" s="7"/>
      <c r="E1561" s="65"/>
      <c r="F1561" s="65"/>
      <c r="G1561" s="65"/>
      <c r="H1561" s="65"/>
      <c r="I1561" s="65"/>
      <c r="J1561" s="65"/>
      <c r="K1561" s="65"/>
      <c r="L1561" s="65"/>
      <c r="M1561" s="65"/>
      <c r="N1561" s="65"/>
      <c r="O1561" s="65"/>
      <c r="P1561" s="65"/>
    </row>
    <row r="1562" spans="3:16" x14ac:dyDescent="0.25">
      <c r="C1562" s="7"/>
      <c r="D1562" s="7"/>
      <c r="E1562" s="65"/>
      <c r="F1562" s="65"/>
      <c r="G1562" s="65"/>
      <c r="H1562" s="65"/>
      <c r="I1562" s="65"/>
      <c r="J1562" s="65"/>
      <c r="K1562" s="65"/>
      <c r="L1562" s="65"/>
      <c r="M1562" s="65"/>
      <c r="N1562" s="65"/>
      <c r="O1562" s="65"/>
      <c r="P1562" s="65"/>
    </row>
    <row r="1563" spans="3:16" x14ac:dyDescent="0.25">
      <c r="C1563" s="7"/>
      <c r="D1563" s="7"/>
      <c r="E1563" s="65"/>
      <c r="F1563" s="65"/>
      <c r="G1563" s="65"/>
      <c r="H1563" s="65"/>
      <c r="I1563" s="65"/>
      <c r="J1563" s="65"/>
      <c r="K1563" s="65"/>
      <c r="L1563" s="65"/>
      <c r="M1563" s="65"/>
      <c r="N1563" s="65"/>
      <c r="O1563" s="65"/>
      <c r="P1563" s="65"/>
    </row>
    <row r="1564" spans="3:16" x14ac:dyDescent="0.25">
      <c r="C1564" s="7"/>
      <c r="D1564" s="7"/>
      <c r="E1564" s="65"/>
      <c r="F1564" s="65"/>
      <c r="G1564" s="65"/>
      <c r="H1564" s="65"/>
      <c r="I1564" s="65"/>
      <c r="J1564" s="65"/>
      <c r="K1564" s="65"/>
      <c r="L1564" s="65"/>
      <c r="M1564" s="65"/>
      <c r="N1564" s="65"/>
      <c r="O1564" s="65"/>
      <c r="P1564" s="65"/>
    </row>
    <row r="1565" spans="3:16" x14ac:dyDescent="0.25">
      <c r="C1565" s="7"/>
      <c r="D1565" s="7"/>
      <c r="E1565" s="65"/>
      <c r="F1565" s="65"/>
      <c r="G1565" s="65"/>
      <c r="H1565" s="65"/>
      <c r="I1565" s="65"/>
      <c r="J1565" s="65"/>
      <c r="K1565" s="65"/>
      <c r="L1565" s="65"/>
      <c r="M1565" s="65"/>
      <c r="N1565" s="65"/>
      <c r="O1565" s="65"/>
      <c r="P1565" s="65"/>
    </row>
    <row r="1566" spans="3:16" x14ac:dyDescent="0.25">
      <c r="C1566" s="7"/>
      <c r="D1566" s="7"/>
      <c r="E1566" s="65"/>
      <c r="F1566" s="65"/>
      <c r="G1566" s="65"/>
      <c r="H1566" s="65"/>
      <c r="I1566" s="65"/>
      <c r="J1566" s="65"/>
      <c r="K1566" s="65"/>
      <c r="L1566" s="65"/>
      <c r="M1566" s="65"/>
      <c r="N1566" s="65"/>
      <c r="O1566" s="65"/>
      <c r="P1566" s="65"/>
    </row>
    <row r="1567" spans="3:16" x14ac:dyDescent="0.25">
      <c r="C1567" s="7"/>
      <c r="D1567" s="7"/>
      <c r="E1567" s="65"/>
      <c r="F1567" s="65"/>
      <c r="G1567" s="65"/>
      <c r="H1567" s="65"/>
      <c r="I1567" s="65"/>
      <c r="J1567" s="65"/>
      <c r="K1567" s="65"/>
      <c r="L1567" s="65"/>
      <c r="M1567" s="65"/>
      <c r="N1567" s="65"/>
      <c r="O1567" s="65"/>
      <c r="P1567" s="65"/>
    </row>
    <row r="1568" spans="3:16" x14ac:dyDescent="0.25">
      <c r="C1568" s="7"/>
      <c r="D1568" s="7"/>
      <c r="E1568" s="65"/>
      <c r="F1568" s="65"/>
      <c r="G1568" s="65"/>
      <c r="H1568" s="65"/>
      <c r="I1568" s="65"/>
      <c r="J1568" s="65"/>
      <c r="K1568" s="65"/>
      <c r="L1568" s="65"/>
      <c r="M1568" s="65"/>
      <c r="N1568" s="65"/>
      <c r="O1568" s="65"/>
      <c r="P1568" s="65"/>
    </row>
    <row r="1569" spans="3:16" x14ac:dyDescent="0.25">
      <c r="C1569" s="7"/>
      <c r="D1569" s="7"/>
      <c r="E1569" s="65"/>
      <c r="F1569" s="65"/>
      <c r="G1569" s="65"/>
      <c r="H1569" s="65"/>
      <c r="I1569" s="65"/>
      <c r="J1569" s="65"/>
      <c r="K1569" s="65"/>
      <c r="L1569" s="65"/>
      <c r="M1569" s="65"/>
      <c r="N1569" s="65"/>
      <c r="O1569" s="65"/>
      <c r="P1569" s="65"/>
    </row>
    <row r="1570" spans="3:16" x14ac:dyDescent="0.25">
      <c r="C1570" s="7"/>
      <c r="D1570" s="7"/>
      <c r="E1570" s="65"/>
      <c r="F1570" s="65"/>
      <c r="G1570" s="65"/>
      <c r="H1570" s="65"/>
      <c r="I1570" s="65"/>
      <c r="J1570" s="65"/>
      <c r="K1570" s="65"/>
      <c r="L1570" s="65"/>
      <c r="M1570" s="65"/>
      <c r="N1570" s="65"/>
      <c r="O1570" s="65"/>
      <c r="P1570" s="65"/>
    </row>
    <row r="1571" spans="3:16" x14ac:dyDescent="0.25">
      <c r="C1571" s="7"/>
      <c r="D1571" s="7"/>
      <c r="E1571" s="65"/>
      <c r="F1571" s="65"/>
      <c r="G1571" s="65"/>
      <c r="H1571" s="65"/>
      <c r="I1571" s="65"/>
      <c r="J1571" s="65"/>
      <c r="K1571" s="65"/>
      <c r="L1571" s="65"/>
      <c r="M1571" s="65"/>
      <c r="N1571" s="65"/>
      <c r="O1571" s="65"/>
      <c r="P1571" s="65"/>
    </row>
    <row r="1572" spans="3:16" x14ac:dyDescent="0.25">
      <c r="C1572" s="7"/>
      <c r="D1572" s="7"/>
      <c r="E1572" s="65"/>
      <c r="F1572" s="65"/>
      <c r="G1572" s="65"/>
      <c r="H1572" s="65"/>
      <c r="I1572" s="65"/>
      <c r="J1572" s="65"/>
      <c r="K1572" s="65"/>
      <c r="L1572" s="65"/>
      <c r="M1572" s="65"/>
      <c r="N1572" s="65"/>
      <c r="O1572" s="65"/>
      <c r="P1572" s="65"/>
    </row>
    <row r="1573" spans="3:16" x14ac:dyDescent="0.25">
      <c r="C1573" s="7"/>
      <c r="D1573" s="7"/>
      <c r="E1573" s="65"/>
      <c r="F1573" s="65"/>
      <c r="G1573" s="65"/>
      <c r="H1573" s="65"/>
      <c r="I1573" s="65"/>
      <c r="J1573" s="65"/>
      <c r="K1573" s="65"/>
      <c r="L1573" s="65"/>
      <c r="M1573" s="65"/>
      <c r="N1573" s="65"/>
      <c r="O1573" s="65"/>
      <c r="P1573" s="65"/>
    </row>
    <row r="1574" spans="3:16" x14ac:dyDescent="0.25">
      <c r="C1574" s="7"/>
      <c r="D1574" s="7"/>
      <c r="E1574" s="65"/>
      <c r="F1574" s="65"/>
      <c r="G1574" s="65"/>
      <c r="H1574" s="65"/>
      <c r="I1574" s="65"/>
      <c r="J1574" s="65"/>
      <c r="K1574" s="65"/>
      <c r="L1574" s="65"/>
      <c r="M1574" s="65"/>
      <c r="N1574" s="65"/>
      <c r="O1574" s="65"/>
      <c r="P1574" s="65"/>
    </row>
    <row r="1575" spans="3:16" x14ac:dyDescent="0.25">
      <c r="C1575" s="7"/>
      <c r="D1575" s="7"/>
      <c r="E1575" s="65"/>
      <c r="F1575" s="65"/>
      <c r="G1575" s="65"/>
      <c r="H1575" s="65"/>
      <c r="I1575" s="65"/>
      <c r="J1575" s="65"/>
      <c r="K1575" s="65"/>
      <c r="L1575" s="65"/>
      <c r="M1575" s="65"/>
      <c r="N1575" s="65"/>
      <c r="O1575" s="65"/>
      <c r="P1575" s="65"/>
    </row>
    <row r="1576" spans="3:16" x14ac:dyDescent="0.25">
      <c r="C1576" s="7"/>
      <c r="D1576" s="7"/>
      <c r="E1576" s="65"/>
      <c r="F1576" s="65"/>
      <c r="G1576" s="65"/>
      <c r="H1576" s="65"/>
      <c r="I1576" s="65"/>
      <c r="J1576" s="65"/>
      <c r="K1576" s="65"/>
      <c r="L1576" s="65"/>
      <c r="M1576" s="65"/>
      <c r="N1576" s="65"/>
      <c r="O1576" s="65"/>
      <c r="P1576" s="65"/>
    </row>
    <row r="1577" spans="3:16" x14ac:dyDescent="0.25">
      <c r="C1577" s="7"/>
      <c r="D1577" s="7"/>
      <c r="E1577" s="65"/>
      <c r="F1577" s="65"/>
      <c r="G1577" s="65"/>
      <c r="H1577" s="65"/>
      <c r="I1577" s="65"/>
      <c r="J1577" s="65"/>
      <c r="K1577" s="65"/>
      <c r="L1577" s="65"/>
      <c r="M1577" s="65"/>
      <c r="N1577" s="65"/>
      <c r="O1577" s="65"/>
      <c r="P1577" s="65"/>
    </row>
    <row r="1578" spans="3:16" x14ac:dyDescent="0.25">
      <c r="C1578" s="7"/>
      <c r="D1578" s="7"/>
      <c r="E1578" s="65"/>
      <c r="F1578" s="65"/>
      <c r="G1578" s="65"/>
      <c r="H1578" s="65"/>
      <c r="I1578" s="65"/>
      <c r="J1578" s="65"/>
      <c r="K1578" s="65"/>
      <c r="L1578" s="65"/>
      <c r="M1578" s="65"/>
      <c r="N1578" s="65"/>
      <c r="O1578" s="65"/>
      <c r="P1578" s="65"/>
    </row>
    <row r="1579" spans="3:16" x14ac:dyDescent="0.25">
      <c r="C1579" s="7"/>
      <c r="D1579" s="7"/>
      <c r="E1579" s="65"/>
      <c r="F1579" s="65"/>
      <c r="G1579" s="65"/>
      <c r="H1579" s="65"/>
      <c r="I1579" s="65"/>
      <c r="J1579" s="65"/>
      <c r="K1579" s="65"/>
      <c r="L1579" s="65"/>
      <c r="M1579" s="65"/>
      <c r="N1579" s="65"/>
      <c r="O1579" s="65"/>
      <c r="P1579" s="65"/>
    </row>
    <row r="1580" spans="3:16" x14ac:dyDescent="0.25">
      <c r="C1580" s="7"/>
      <c r="D1580" s="7"/>
      <c r="E1580" s="65"/>
      <c r="F1580" s="65"/>
      <c r="G1580" s="65"/>
      <c r="H1580" s="65"/>
      <c r="I1580" s="65"/>
      <c r="J1580" s="65"/>
      <c r="K1580" s="65"/>
      <c r="L1580" s="65"/>
      <c r="M1580" s="65"/>
      <c r="N1580" s="65"/>
      <c r="O1580" s="65"/>
      <c r="P1580" s="65"/>
    </row>
    <row r="1581" spans="3:16" x14ac:dyDescent="0.25">
      <c r="C1581" s="7"/>
      <c r="D1581" s="7"/>
      <c r="E1581" s="65"/>
      <c r="F1581" s="65"/>
      <c r="G1581" s="65"/>
      <c r="H1581" s="65"/>
      <c r="I1581" s="65"/>
      <c r="J1581" s="65"/>
      <c r="K1581" s="65"/>
      <c r="L1581" s="65"/>
      <c r="M1581" s="65"/>
      <c r="N1581" s="65"/>
      <c r="O1581" s="65"/>
      <c r="P1581" s="65"/>
    </row>
    <row r="1582" spans="3:16" x14ac:dyDescent="0.25">
      <c r="C1582" s="7"/>
      <c r="D1582" s="7"/>
      <c r="E1582" s="65"/>
      <c r="F1582" s="65"/>
      <c r="G1582" s="65"/>
      <c r="H1582" s="65"/>
      <c r="I1582" s="65"/>
      <c r="J1582" s="65"/>
      <c r="K1582" s="65"/>
      <c r="L1582" s="65"/>
      <c r="M1582" s="65"/>
      <c r="N1582" s="65"/>
      <c r="O1582" s="65"/>
      <c r="P1582" s="65"/>
    </row>
    <row r="1583" spans="3:16" x14ac:dyDescent="0.25">
      <c r="C1583" s="7"/>
      <c r="D1583" s="7"/>
      <c r="E1583" s="65"/>
      <c r="F1583" s="65"/>
      <c r="G1583" s="65"/>
      <c r="H1583" s="65"/>
      <c r="I1583" s="65"/>
      <c r="J1583" s="65"/>
      <c r="K1583" s="65"/>
      <c r="L1583" s="65"/>
      <c r="M1583" s="65"/>
      <c r="N1583" s="65"/>
      <c r="O1583" s="65"/>
      <c r="P1583" s="65"/>
    </row>
    <row r="1584" spans="3:16" x14ac:dyDescent="0.25">
      <c r="C1584" s="7"/>
      <c r="D1584" s="7"/>
      <c r="E1584" s="65"/>
      <c r="F1584" s="65"/>
      <c r="G1584" s="65"/>
      <c r="H1584" s="65"/>
      <c r="I1584" s="65"/>
      <c r="J1584" s="65"/>
      <c r="K1584" s="65"/>
      <c r="L1584" s="65"/>
      <c r="M1584" s="65"/>
      <c r="N1584" s="65"/>
      <c r="O1584" s="65"/>
      <c r="P1584" s="65"/>
    </row>
    <row r="1585" spans="3:16" x14ac:dyDescent="0.25">
      <c r="C1585" s="7"/>
      <c r="D1585" s="7"/>
      <c r="E1585" s="65"/>
      <c r="F1585" s="65"/>
      <c r="G1585" s="65"/>
      <c r="H1585" s="65"/>
      <c r="I1585" s="65"/>
      <c r="J1585" s="65"/>
      <c r="K1585" s="65"/>
      <c r="L1585" s="65"/>
      <c r="M1585" s="65"/>
      <c r="N1585" s="65"/>
      <c r="O1585" s="65"/>
      <c r="P1585" s="65"/>
    </row>
    <row r="1586" spans="3:16" x14ac:dyDescent="0.25">
      <c r="C1586" s="7"/>
      <c r="D1586" s="7"/>
      <c r="E1586" s="65"/>
      <c r="F1586" s="65"/>
      <c r="G1586" s="65"/>
      <c r="H1586" s="65"/>
      <c r="I1586" s="65"/>
      <c r="J1586" s="65"/>
      <c r="K1586" s="65"/>
      <c r="L1586" s="65"/>
      <c r="M1586" s="65"/>
      <c r="N1586" s="65"/>
      <c r="O1586" s="65"/>
      <c r="P1586" s="65"/>
    </row>
    <row r="1587" spans="3:16" x14ac:dyDescent="0.25">
      <c r="C1587" s="7"/>
      <c r="D1587" s="7"/>
      <c r="E1587" s="65"/>
      <c r="F1587" s="65"/>
      <c r="G1587" s="65"/>
      <c r="H1587" s="65"/>
      <c r="I1587" s="65"/>
      <c r="J1587" s="65"/>
      <c r="K1587" s="65"/>
      <c r="L1587" s="65"/>
      <c r="M1587" s="65"/>
      <c r="N1587" s="65"/>
      <c r="O1587" s="65"/>
      <c r="P1587" s="65"/>
    </row>
    <row r="1588" spans="3:16" x14ac:dyDescent="0.25">
      <c r="C1588" s="7"/>
      <c r="D1588" s="7"/>
      <c r="E1588" s="65"/>
      <c r="F1588" s="65"/>
      <c r="G1588" s="65"/>
      <c r="H1588" s="65"/>
      <c r="I1588" s="65"/>
      <c r="J1588" s="65"/>
      <c r="K1588" s="65"/>
      <c r="L1588" s="65"/>
      <c r="M1588" s="65"/>
      <c r="N1588" s="65"/>
      <c r="O1588" s="65"/>
      <c r="P1588" s="65"/>
    </row>
    <row r="1589" spans="3:16" x14ac:dyDescent="0.25">
      <c r="C1589" s="7"/>
      <c r="D1589" s="7"/>
      <c r="E1589" s="65"/>
      <c r="F1589" s="65"/>
      <c r="G1589" s="65"/>
      <c r="H1589" s="65"/>
      <c r="I1589" s="65"/>
      <c r="J1589" s="65"/>
      <c r="K1589" s="65"/>
      <c r="L1589" s="65"/>
      <c r="M1589" s="65"/>
      <c r="N1589" s="65"/>
      <c r="O1589" s="65"/>
      <c r="P1589" s="65"/>
    </row>
    <row r="1590" spans="3:16" x14ac:dyDescent="0.25">
      <c r="C1590" s="7"/>
      <c r="D1590" s="7"/>
      <c r="E1590" s="65"/>
      <c r="F1590" s="65"/>
      <c r="G1590" s="65"/>
      <c r="H1590" s="65"/>
      <c r="I1590" s="65"/>
      <c r="J1590" s="65"/>
      <c r="K1590" s="65"/>
      <c r="L1590" s="65"/>
      <c r="M1590" s="65"/>
      <c r="N1590" s="65"/>
      <c r="O1590" s="65"/>
      <c r="P1590" s="65"/>
    </row>
    <row r="1591" spans="3:16" x14ac:dyDescent="0.25">
      <c r="C1591" s="7"/>
      <c r="D1591" s="7"/>
      <c r="E1591" s="65"/>
      <c r="F1591" s="65"/>
      <c r="G1591" s="65"/>
      <c r="H1591" s="65"/>
      <c r="I1591" s="65"/>
      <c r="J1591" s="65"/>
      <c r="K1591" s="65"/>
      <c r="L1591" s="65"/>
      <c r="M1591" s="65"/>
      <c r="N1591" s="65"/>
      <c r="O1591" s="65"/>
      <c r="P1591" s="65"/>
    </row>
    <row r="1592" spans="3:16" x14ac:dyDescent="0.25">
      <c r="C1592" s="7"/>
      <c r="D1592" s="7"/>
      <c r="E1592" s="65"/>
      <c r="F1592" s="65"/>
      <c r="G1592" s="65"/>
      <c r="H1592" s="65"/>
      <c r="I1592" s="65"/>
      <c r="J1592" s="65"/>
      <c r="K1592" s="65"/>
      <c r="L1592" s="65"/>
      <c r="M1592" s="65"/>
      <c r="N1592" s="65"/>
      <c r="O1592" s="65"/>
      <c r="P1592" s="65"/>
    </row>
    <row r="1593" spans="3:16" x14ac:dyDescent="0.25">
      <c r="C1593" s="7"/>
      <c r="D1593" s="7"/>
      <c r="E1593" s="65"/>
      <c r="F1593" s="65"/>
      <c r="G1593" s="65"/>
      <c r="H1593" s="65"/>
      <c r="I1593" s="65"/>
      <c r="J1593" s="65"/>
      <c r="K1593" s="65"/>
      <c r="L1593" s="65"/>
      <c r="M1593" s="65"/>
      <c r="N1593" s="65"/>
      <c r="O1593" s="65"/>
      <c r="P1593" s="65"/>
    </row>
    <row r="1594" spans="3:16" x14ac:dyDescent="0.25">
      <c r="C1594" s="7"/>
      <c r="D1594" s="7"/>
      <c r="E1594" s="65"/>
      <c r="F1594" s="65"/>
      <c r="G1594" s="65"/>
      <c r="H1594" s="65"/>
      <c r="I1594" s="65"/>
      <c r="J1594" s="65"/>
      <c r="K1594" s="65"/>
      <c r="L1594" s="65"/>
      <c r="M1594" s="65"/>
      <c r="N1594" s="65"/>
      <c r="O1594" s="65"/>
      <c r="P1594" s="65"/>
    </row>
    <row r="1595" spans="3:16" x14ac:dyDescent="0.25">
      <c r="C1595" s="7"/>
      <c r="D1595" s="7"/>
      <c r="E1595" s="65"/>
      <c r="F1595" s="65"/>
      <c r="G1595" s="65"/>
      <c r="H1595" s="65"/>
      <c r="I1595" s="65"/>
      <c r="J1595" s="65"/>
      <c r="K1595" s="65"/>
      <c r="L1595" s="65"/>
      <c r="M1595" s="65"/>
      <c r="N1595" s="65"/>
      <c r="O1595" s="65"/>
      <c r="P1595" s="65"/>
    </row>
    <row r="1596" spans="3:16" x14ac:dyDescent="0.25">
      <c r="C1596" s="7"/>
      <c r="D1596" s="7"/>
      <c r="E1596" s="65"/>
      <c r="F1596" s="65"/>
      <c r="G1596" s="65"/>
      <c r="H1596" s="65"/>
      <c r="I1596" s="65"/>
      <c r="J1596" s="65"/>
      <c r="K1596" s="65"/>
      <c r="L1596" s="65"/>
      <c r="M1596" s="65"/>
      <c r="N1596" s="65"/>
      <c r="O1596" s="65"/>
      <c r="P1596" s="65"/>
    </row>
    <row r="1597" spans="3:16" x14ac:dyDescent="0.25">
      <c r="C1597" s="7"/>
      <c r="D1597" s="7"/>
      <c r="E1597" s="65"/>
      <c r="F1597" s="65"/>
      <c r="G1597" s="65"/>
      <c r="H1597" s="65"/>
      <c r="I1597" s="65"/>
      <c r="J1597" s="65"/>
      <c r="K1597" s="65"/>
      <c r="L1597" s="65"/>
      <c r="M1597" s="65"/>
      <c r="N1597" s="65"/>
      <c r="O1597" s="65"/>
      <c r="P1597" s="65"/>
    </row>
    <row r="1598" spans="3:16" x14ac:dyDescent="0.25">
      <c r="C1598" s="7"/>
      <c r="D1598" s="7"/>
      <c r="E1598" s="65"/>
      <c r="F1598" s="65"/>
      <c r="G1598" s="65"/>
      <c r="H1598" s="65"/>
      <c r="I1598" s="65"/>
      <c r="J1598" s="65"/>
      <c r="K1598" s="65"/>
      <c r="L1598" s="65"/>
      <c r="M1598" s="65"/>
      <c r="N1598" s="65"/>
      <c r="O1598" s="65"/>
      <c r="P1598" s="65"/>
    </row>
    <row r="1599" spans="3:16" x14ac:dyDescent="0.25">
      <c r="C1599" s="7"/>
      <c r="D1599" s="7"/>
      <c r="E1599" s="65"/>
      <c r="F1599" s="65"/>
      <c r="G1599" s="65"/>
      <c r="H1599" s="65"/>
      <c r="I1599" s="65"/>
      <c r="J1599" s="65"/>
      <c r="K1599" s="65"/>
      <c r="L1599" s="65"/>
      <c r="M1599" s="65"/>
      <c r="N1599" s="65"/>
      <c r="O1599" s="65"/>
      <c r="P1599" s="65"/>
    </row>
    <row r="1600" spans="3:16" x14ac:dyDescent="0.25">
      <c r="C1600" s="7"/>
      <c r="D1600" s="7"/>
      <c r="E1600" s="65"/>
      <c r="F1600" s="65"/>
      <c r="G1600" s="65"/>
      <c r="H1600" s="65"/>
      <c r="I1600" s="65"/>
      <c r="J1600" s="65"/>
      <c r="K1600" s="65"/>
      <c r="L1600" s="65"/>
      <c r="M1600" s="65"/>
      <c r="N1600" s="65"/>
      <c r="O1600" s="65"/>
      <c r="P1600" s="65"/>
    </row>
    <row r="1601" spans="3:16" x14ac:dyDescent="0.25">
      <c r="C1601" s="7"/>
      <c r="D1601" s="7"/>
      <c r="E1601" s="65"/>
      <c r="F1601" s="65"/>
      <c r="G1601" s="65"/>
      <c r="H1601" s="65"/>
      <c r="I1601" s="65"/>
      <c r="J1601" s="65"/>
      <c r="K1601" s="65"/>
      <c r="L1601" s="65"/>
      <c r="M1601" s="65"/>
      <c r="N1601" s="65"/>
      <c r="O1601" s="65"/>
      <c r="P1601" s="65"/>
    </row>
    <row r="1602" spans="3:16" x14ac:dyDescent="0.25">
      <c r="C1602" s="7"/>
      <c r="D1602" s="7"/>
      <c r="E1602" s="65"/>
      <c r="F1602" s="65"/>
      <c r="G1602" s="65"/>
      <c r="H1602" s="65"/>
      <c r="I1602" s="65"/>
      <c r="J1602" s="65"/>
      <c r="K1602" s="65"/>
      <c r="L1602" s="65"/>
      <c r="M1602" s="65"/>
      <c r="N1602" s="65"/>
      <c r="O1602" s="65"/>
      <c r="P1602" s="65"/>
    </row>
    <row r="1603" spans="3:16" x14ac:dyDescent="0.25">
      <c r="C1603" s="7"/>
      <c r="D1603" s="7"/>
      <c r="E1603" s="65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</row>
    <row r="1604" spans="3:16" x14ac:dyDescent="0.25">
      <c r="C1604" s="7"/>
      <c r="D1604" s="7"/>
      <c r="E1604" s="65"/>
      <c r="F1604" s="65"/>
      <c r="G1604" s="65"/>
      <c r="H1604" s="65"/>
      <c r="I1604" s="65"/>
      <c r="J1604" s="65"/>
      <c r="K1604" s="65"/>
      <c r="L1604" s="65"/>
      <c r="M1604" s="65"/>
      <c r="N1604" s="65"/>
      <c r="O1604" s="65"/>
      <c r="P1604" s="65"/>
    </row>
    <row r="1605" spans="3:16" x14ac:dyDescent="0.25">
      <c r="C1605" s="7"/>
      <c r="D1605" s="7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</row>
    <row r="1606" spans="3:16" x14ac:dyDescent="0.25">
      <c r="C1606" s="7"/>
      <c r="D1606" s="7"/>
      <c r="E1606" s="65"/>
      <c r="F1606" s="65"/>
      <c r="G1606" s="65"/>
      <c r="H1606" s="65"/>
      <c r="I1606" s="65"/>
      <c r="J1606" s="65"/>
      <c r="K1606" s="65"/>
      <c r="L1606" s="65"/>
      <c r="M1606" s="65"/>
      <c r="N1606" s="65"/>
      <c r="O1606" s="65"/>
      <c r="P1606" s="65"/>
    </row>
    <row r="1607" spans="3:16" x14ac:dyDescent="0.25">
      <c r="C1607" s="7"/>
      <c r="D1607" s="7"/>
      <c r="E1607" s="65"/>
      <c r="F1607" s="65"/>
      <c r="G1607" s="65"/>
      <c r="H1607" s="65"/>
      <c r="I1607" s="65"/>
      <c r="J1607" s="65"/>
      <c r="K1607" s="65"/>
      <c r="L1607" s="65"/>
      <c r="M1607" s="65"/>
      <c r="N1607" s="65"/>
      <c r="O1607" s="65"/>
      <c r="P1607" s="65"/>
    </row>
    <row r="1608" spans="3:16" x14ac:dyDescent="0.25">
      <c r="C1608" s="7"/>
      <c r="D1608" s="7"/>
      <c r="E1608" s="65"/>
      <c r="F1608" s="65"/>
      <c r="G1608" s="65"/>
      <c r="H1608" s="65"/>
      <c r="I1608" s="65"/>
      <c r="J1608" s="65"/>
      <c r="K1608" s="65"/>
      <c r="L1608" s="65"/>
      <c r="M1608" s="65"/>
      <c r="N1608" s="65"/>
      <c r="O1608" s="65"/>
      <c r="P1608" s="65"/>
    </row>
    <row r="1609" spans="3:16" x14ac:dyDescent="0.25">
      <c r="C1609" s="7"/>
      <c r="D1609" s="7"/>
      <c r="E1609" s="65"/>
      <c r="F1609" s="65"/>
      <c r="G1609" s="65"/>
      <c r="H1609" s="65"/>
      <c r="I1609" s="65"/>
      <c r="J1609" s="65"/>
      <c r="K1609" s="65"/>
      <c r="L1609" s="65"/>
      <c r="M1609" s="65"/>
      <c r="N1609" s="65"/>
      <c r="O1609" s="65"/>
      <c r="P1609" s="65"/>
    </row>
    <row r="1610" spans="3:16" x14ac:dyDescent="0.25">
      <c r="C1610" s="7"/>
      <c r="D1610" s="7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</row>
    <row r="1611" spans="3:16" x14ac:dyDescent="0.25">
      <c r="C1611" s="7"/>
      <c r="D1611" s="7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</row>
    <row r="1612" spans="3:16" x14ac:dyDescent="0.25">
      <c r="C1612" s="7"/>
      <c r="D1612" s="7"/>
      <c r="E1612" s="65"/>
      <c r="F1612" s="65"/>
      <c r="G1612" s="65"/>
      <c r="H1612" s="65"/>
      <c r="I1612" s="65"/>
      <c r="J1612" s="65"/>
      <c r="K1612" s="65"/>
      <c r="L1612" s="65"/>
      <c r="M1612" s="65"/>
      <c r="N1612" s="65"/>
      <c r="O1612" s="65"/>
      <c r="P1612" s="65"/>
    </row>
    <row r="1613" spans="3:16" x14ac:dyDescent="0.25">
      <c r="C1613" s="7"/>
      <c r="D1613" s="7"/>
      <c r="E1613" s="65"/>
      <c r="F1613" s="65"/>
      <c r="G1613" s="65"/>
      <c r="H1613" s="65"/>
      <c r="I1613" s="65"/>
      <c r="J1613" s="65"/>
      <c r="K1613" s="65"/>
      <c r="L1613" s="65"/>
      <c r="M1613" s="65"/>
      <c r="N1613" s="65"/>
      <c r="O1613" s="65"/>
      <c r="P1613" s="65"/>
    </row>
    <row r="1614" spans="3:16" x14ac:dyDescent="0.25">
      <c r="C1614" s="7"/>
      <c r="D1614" s="7"/>
      <c r="E1614" s="65"/>
      <c r="F1614" s="65"/>
      <c r="G1614" s="65"/>
      <c r="H1614" s="65"/>
      <c r="I1614" s="65"/>
      <c r="J1614" s="65"/>
      <c r="K1614" s="65"/>
      <c r="L1614" s="65"/>
      <c r="M1614" s="65"/>
      <c r="N1614" s="65"/>
      <c r="O1614" s="65"/>
      <c r="P1614" s="65"/>
    </row>
    <row r="1615" spans="3:16" x14ac:dyDescent="0.25">
      <c r="C1615" s="7"/>
      <c r="D1615" s="7"/>
      <c r="E1615" s="65"/>
      <c r="F1615" s="65"/>
      <c r="G1615" s="65"/>
      <c r="H1615" s="65"/>
      <c r="I1615" s="65"/>
      <c r="J1615" s="65"/>
      <c r="K1615" s="65"/>
      <c r="L1615" s="65"/>
      <c r="M1615" s="65"/>
      <c r="N1615" s="65"/>
      <c r="O1615" s="65"/>
      <c r="P1615" s="65"/>
    </row>
    <row r="1616" spans="3:16" x14ac:dyDescent="0.25">
      <c r="C1616" s="7"/>
      <c r="D1616" s="7"/>
      <c r="E1616" s="65"/>
      <c r="F1616" s="65"/>
      <c r="G1616" s="65"/>
      <c r="H1616" s="65"/>
      <c r="I1616" s="65"/>
      <c r="J1616" s="65"/>
      <c r="K1616" s="65"/>
      <c r="L1616" s="65"/>
      <c r="M1616" s="65"/>
      <c r="N1616" s="65"/>
      <c r="O1616" s="65"/>
      <c r="P1616" s="65"/>
    </row>
    <row r="1617" spans="3:16" x14ac:dyDescent="0.25">
      <c r="C1617" s="7"/>
      <c r="D1617" s="7"/>
      <c r="E1617" s="65"/>
      <c r="F1617" s="65"/>
      <c r="G1617" s="65"/>
      <c r="H1617" s="65"/>
      <c r="I1617" s="65"/>
      <c r="J1617" s="65"/>
      <c r="K1617" s="65"/>
      <c r="L1617" s="65"/>
      <c r="M1617" s="65"/>
      <c r="N1617" s="65"/>
      <c r="O1617" s="65"/>
      <c r="P1617" s="65"/>
    </row>
    <row r="1618" spans="3:16" x14ac:dyDescent="0.25">
      <c r="C1618" s="7"/>
      <c r="D1618" s="7"/>
      <c r="E1618" s="65"/>
      <c r="F1618" s="65"/>
      <c r="G1618" s="65"/>
      <c r="H1618" s="65"/>
      <c r="I1618" s="65"/>
      <c r="J1618" s="65"/>
      <c r="K1618" s="65"/>
      <c r="L1618" s="65"/>
      <c r="M1618" s="65"/>
      <c r="N1618" s="65"/>
      <c r="O1618" s="65"/>
      <c r="P1618" s="65"/>
    </row>
    <row r="1619" spans="3:16" x14ac:dyDescent="0.25">
      <c r="C1619" s="7"/>
      <c r="D1619" s="7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</row>
    <row r="1620" spans="3:16" x14ac:dyDescent="0.25">
      <c r="C1620" s="7"/>
      <c r="D1620" s="7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</row>
    <row r="1621" spans="3:16" x14ac:dyDescent="0.25">
      <c r="C1621" s="7"/>
      <c r="D1621" s="7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</row>
    <row r="1622" spans="3:16" x14ac:dyDescent="0.25">
      <c r="C1622" s="7"/>
      <c r="D1622" s="7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65"/>
    </row>
    <row r="1623" spans="3:16" x14ac:dyDescent="0.25">
      <c r="C1623" s="7"/>
      <c r="D1623" s="7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65"/>
    </row>
    <row r="1624" spans="3:16" x14ac:dyDescent="0.25">
      <c r="C1624" s="7"/>
      <c r="D1624" s="7"/>
      <c r="E1624" s="65"/>
      <c r="F1624" s="65"/>
      <c r="G1624" s="65"/>
      <c r="H1624" s="65"/>
      <c r="I1624" s="65"/>
      <c r="J1624" s="65"/>
      <c r="K1624" s="65"/>
      <c r="L1624" s="65"/>
      <c r="M1624" s="65"/>
      <c r="N1624" s="65"/>
      <c r="O1624" s="65"/>
      <c r="P1624" s="65"/>
    </row>
    <row r="1625" spans="3:16" x14ac:dyDescent="0.25">
      <c r="C1625" s="7"/>
      <c r="D1625" s="7"/>
      <c r="E1625" s="65"/>
      <c r="F1625" s="65"/>
      <c r="G1625" s="65"/>
      <c r="H1625" s="65"/>
      <c r="I1625" s="65"/>
      <c r="J1625" s="65"/>
      <c r="K1625" s="65"/>
      <c r="L1625" s="65"/>
      <c r="M1625" s="65"/>
      <c r="N1625" s="65"/>
      <c r="O1625" s="65"/>
      <c r="P1625" s="65"/>
    </row>
    <row r="1626" spans="3:16" x14ac:dyDescent="0.25">
      <c r="C1626" s="7"/>
      <c r="D1626" s="7"/>
      <c r="E1626" s="65"/>
      <c r="F1626" s="65"/>
      <c r="G1626" s="65"/>
      <c r="H1626" s="65"/>
      <c r="I1626" s="65"/>
      <c r="J1626" s="65"/>
      <c r="K1626" s="65"/>
      <c r="L1626" s="65"/>
      <c r="M1626" s="65"/>
      <c r="N1626" s="65"/>
      <c r="O1626" s="65"/>
      <c r="P1626" s="65"/>
    </row>
    <row r="1627" spans="3:16" x14ac:dyDescent="0.25">
      <c r="C1627" s="7"/>
      <c r="D1627" s="7"/>
      <c r="E1627" s="65"/>
      <c r="F1627" s="65"/>
      <c r="G1627" s="65"/>
      <c r="H1627" s="65"/>
      <c r="I1627" s="65"/>
      <c r="J1627" s="65"/>
      <c r="K1627" s="65"/>
      <c r="L1627" s="65"/>
      <c r="M1627" s="65"/>
      <c r="N1627" s="65"/>
      <c r="O1627" s="65"/>
      <c r="P1627" s="65"/>
    </row>
    <row r="1628" spans="3:16" x14ac:dyDescent="0.25">
      <c r="C1628" s="7"/>
      <c r="D1628" s="7"/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/>
    </row>
    <row r="1629" spans="3:16" x14ac:dyDescent="0.25">
      <c r="C1629" s="7"/>
      <c r="D1629" s="7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</row>
    <row r="1630" spans="3:16" x14ac:dyDescent="0.25">
      <c r="C1630" s="7"/>
      <c r="D1630" s="7"/>
      <c r="E1630" s="65"/>
      <c r="F1630" s="65"/>
      <c r="G1630" s="65"/>
      <c r="H1630" s="65"/>
      <c r="I1630" s="65"/>
      <c r="J1630" s="65"/>
      <c r="K1630" s="65"/>
      <c r="L1630" s="65"/>
      <c r="M1630" s="65"/>
      <c r="N1630" s="65"/>
      <c r="O1630" s="65"/>
      <c r="P1630" s="65"/>
    </row>
    <row r="1631" spans="3:16" x14ac:dyDescent="0.25">
      <c r="C1631" s="7"/>
      <c r="D1631" s="7"/>
      <c r="E1631" s="65"/>
      <c r="F1631" s="65"/>
      <c r="G1631" s="65"/>
      <c r="H1631" s="65"/>
      <c r="I1631" s="65"/>
      <c r="J1631" s="65"/>
      <c r="K1631" s="65"/>
      <c r="L1631" s="65"/>
      <c r="M1631" s="65"/>
      <c r="N1631" s="65"/>
      <c r="O1631" s="65"/>
      <c r="P1631" s="65"/>
    </row>
    <row r="1632" spans="3:16" x14ac:dyDescent="0.25">
      <c r="C1632" s="7"/>
      <c r="D1632" s="7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</row>
    <row r="1633" spans="3:16" x14ac:dyDescent="0.25">
      <c r="C1633" s="7"/>
      <c r="D1633" s="7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</row>
    <row r="1634" spans="3:16" x14ac:dyDescent="0.25">
      <c r="C1634" s="7"/>
      <c r="D1634" s="7"/>
      <c r="E1634" s="65"/>
      <c r="F1634" s="65"/>
      <c r="G1634" s="65"/>
      <c r="H1634" s="65"/>
      <c r="I1634" s="65"/>
      <c r="J1634" s="65"/>
      <c r="K1634" s="65"/>
      <c r="L1634" s="65"/>
      <c r="M1634" s="65"/>
      <c r="N1634" s="65"/>
      <c r="O1634" s="65"/>
      <c r="P1634" s="65"/>
    </row>
    <row r="1635" spans="3:16" x14ac:dyDescent="0.25">
      <c r="C1635" s="7"/>
      <c r="D1635" s="7"/>
      <c r="E1635" s="65"/>
      <c r="F1635" s="65"/>
      <c r="G1635" s="65"/>
      <c r="H1635" s="65"/>
      <c r="I1635" s="65"/>
      <c r="J1635" s="65"/>
      <c r="K1635" s="65"/>
      <c r="L1635" s="65"/>
      <c r="M1635" s="65"/>
      <c r="N1635" s="65"/>
      <c r="O1635" s="65"/>
      <c r="P1635" s="65"/>
    </row>
    <row r="1636" spans="3:16" x14ac:dyDescent="0.25">
      <c r="C1636" s="7"/>
      <c r="D1636" s="7"/>
      <c r="E1636" s="65"/>
      <c r="F1636" s="65"/>
      <c r="G1636" s="65"/>
      <c r="H1636" s="65"/>
      <c r="I1636" s="65"/>
      <c r="J1636" s="65"/>
      <c r="K1636" s="65"/>
      <c r="L1636" s="65"/>
      <c r="M1636" s="65"/>
      <c r="N1636" s="65"/>
      <c r="O1636" s="65"/>
      <c r="P1636" s="65"/>
    </row>
    <row r="1637" spans="3:16" x14ac:dyDescent="0.25">
      <c r="C1637" s="7"/>
      <c r="D1637" s="7"/>
      <c r="E1637" s="65"/>
      <c r="F1637" s="65"/>
      <c r="G1637" s="65"/>
      <c r="H1637" s="65"/>
      <c r="I1637" s="65"/>
      <c r="J1637" s="65"/>
      <c r="K1637" s="65"/>
      <c r="L1637" s="65"/>
      <c r="M1637" s="65"/>
      <c r="N1637" s="65"/>
      <c r="O1637" s="65"/>
      <c r="P1637" s="65"/>
    </row>
    <row r="1638" spans="3:16" x14ac:dyDescent="0.25">
      <c r="C1638" s="7"/>
      <c r="D1638" s="7"/>
      <c r="E1638" s="65"/>
      <c r="F1638" s="65"/>
      <c r="G1638" s="65"/>
      <c r="H1638" s="65"/>
      <c r="I1638" s="65"/>
      <c r="J1638" s="65"/>
      <c r="K1638" s="65"/>
      <c r="L1638" s="65"/>
      <c r="M1638" s="65"/>
      <c r="N1638" s="65"/>
      <c r="O1638" s="65"/>
      <c r="P1638" s="65"/>
    </row>
    <row r="1639" spans="3:16" x14ac:dyDescent="0.25">
      <c r="C1639" s="7"/>
      <c r="D1639" s="7"/>
      <c r="E1639" s="65"/>
      <c r="F1639" s="65"/>
      <c r="G1639" s="65"/>
      <c r="H1639" s="65"/>
      <c r="I1639" s="65"/>
      <c r="J1639" s="65"/>
      <c r="K1639" s="65"/>
      <c r="L1639" s="65"/>
      <c r="M1639" s="65"/>
      <c r="N1639" s="65"/>
      <c r="O1639" s="65"/>
      <c r="P1639" s="65"/>
    </row>
    <row r="1640" spans="3:16" x14ac:dyDescent="0.25">
      <c r="C1640" s="7"/>
      <c r="D1640" s="7"/>
      <c r="E1640" s="65"/>
      <c r="F1640" s="65"/>
      <c r="G1640" s="65"/>
      <c r="H1640" s="65"/>
      <c r="I1640" s="65"/>
      <c r="J1640" s="65"/>
      <c r="K1640" s="65"/>
      <c r="L1640" s="65"/>
      <c r="M1640" s="65"/>
      <c r="N1640" s="65"/>
      <c r="O1640" s="65"/>
      <c r="P1640" s="65"/>
    </row>
    <row r="1641" spans="3:16" x14ac:dyDescent="0.25">
      <c r="C1641" s="7"/>
      <c r="D1641" s="7"/>
      <c r="E1641" s="65"/>
      <c r="F1641" s="65"/>
      <c r="G1641" s="65"/>
      <c r="H1641" s="65"/>
      <c r="I1641" s="65"/>
      <c r="J1641" s="65"/>
      <c r="K1641" s="65"/>
      <c r="L1641" s="65"/>
      <c r="M1641" s="65"/>
      <c r="N1641" s="65"/>
      <c r="O1641" s="65"/>
      <c r="P1641" s="65"/>
    </row>
    <row r="1642" spans="3:16" x14ac:dyDescent="0.25">
      <c r="C1642" s="7"/>
      <c r="D1642" s="7"/>
      <c r="E1642" s="65"/>
      <c r="F1642" s="65"/>
      <c r="G1642" s="65"/>
      <c r="H1642" s="65"/>
      <c r="I1642" s="65"/>
      <c r="J1642" s="65"/>
      <c r="K1642" s="65"/>
      <c r="L1642" s="65"/>
      <c r="M1642" s="65"/>
      <c r="N1642" s="65"/>
      <c r="O1642" s="65"/>
      <c r="P1642" s="65"/>
    </row>
    <row r="1643" spans="3:16" x14ac:dyDescent="0.25">
      <c r="C1643" s="7"/>
      <c r="D1643" s="7"/>
      <c r="E1643" s="65"/>
      <c r="F1643" s="65"/>
      <c r="G1643" s="65"/>
      <c r="H1643" s="65"/>
      <c r="I1643" s="65"/>
      <c r="J1643" s="65"/>
      <c r="K1643" s="65"/>
      <c r="L1643" s="65"/>
      <c r="M1643" s="65"/>
      <c r="N1643" s="65"/>
      <c r="O1643" s="65"/>
      <c r="P1643" s="65"/>
    </row>
    <row r="1644" spans="3:16" x14ac:dyDescent="0.25">
      <c r="C1644" s="7"/>
      <c r="D1644" s="7"/>
      <c r="E1644" s="65"/>
      <c r="F1644" s="65"/>
      <c r="G1644" s="65"/>
      <c r="H1644" s="65"/>
      <c r="I1644" s="65"/>
      <c r="J1644" s="65"/>
      <c r="K1644" s="65"/>
      <c r="L1644" s="65"/>
      <c r="M1644" s="65"/>
      <c r="N1644" s="65"/>
      <c r="O1644" s="65"/>
      <c r="P1644" s="65"/>
    </row>
    <row r="1645" spans="3:16" x14ac:dyDescent="0.25">
      <c r="C1645" s="7"/>
      <c r="D1645" s="7"/>
      <c r="E1645" s="65"/>
      <c r="F1645" s="65"/>
      <c r="G1645" s="65"/>
      <c r="H1645" s="65"/>
      <c r="I1645" s="65"/>
      <c r="J1645" s="65"/>
      <c r="K1645" s="65"/>
      <c r="L1645" s="65"/>
      <c r="M1645" s="65"/>
      <c r="N1645" s="65"/>
      <c r="O1645" s="65"/>
      <c r="P1645" s="65"/>
    </row>
    <row r="1646" spans="3:16" x14ac:dyDescent="0.25">
      <c r="C1646" s="7"/>
      <c r="D1646" s="7"/>
      <c r="E1646" s="65"/>
      <c r="F1646" s="65"/>
      <c r="G1646" s="65"/>
      <c r="H1646" s="65"/>
      <c r="I1646" s="65"/>
      <c r="J1646" s="65"/>
      <c r="K1646" s="65"/>
      <c r="L1646" s="65"/>
      <c r="M1646" s="65"/>
      <c r="N1646" s="65"/>
      <c r="O1646" s="65"/>
      <c r="P1646" s="65"/>
    </row>
    <row r="1647" spans="3:16" x14ac:dyDescent="0.25">
      <c r="C1647" s="7"/>
      <c r="D1647" s="7"/>
      <c r="E1647" s="65"/>
      <c r="F1647" s="65"/>
      <c r="G1647" s="65"/>
      <c r="H1647" s="65"/>
      <c r="I1647" s="65"/>
      <c r="J1647" s="65"/>
      <c r="K1647" s="65"/>
      <c r="L1647" s="65"/>
      <c r="M1647" s="65"/>
      <c r="N1647" s="65"/>
      <c r="O1647" s="65"/>
      <c r="P1647" s="65"/>
    </row>
    <row r="1648" spans="3:16" x14ac:dyDescent="0.25">
      <c r="C1648" s="7"/>
      <c r="D1648" s="7"/>
      <c r="E1648" s="65"/>
      <c r="F1648" s="65"/>
      <c r="G1648" s="65"/>
      <c r="H1648" s="65"/>
      <c r="I1648" s="65"/>
      <c r="J1648" s="65"/>
      <c r="K1648" s="65"/>
      <c r="L1648" s="65"/>
      <c r="M1648" s="65"/>
      <c r="N1648" s="65"/>
      <c r="O1648" s="65"/>
      <c r="P1648" s="65"/>
    </row>
    <row r="1649" spans="3:16" x14ac:dyDescent="0.25">
      <c r="C1649" s="7"/>
      <c r="D1649" s="7"/>
      <c r="E1649" s="65"/>
      <c r="F1649" s="65"/>
      <c r="G1649" s="65"/>
      <c r="H1649" s="65"/>
      <c r="I1649" s="65"/>
      <c r="J1649" s="65"/>
      <c r="K1649" s="65"/>
      <c r="L1649" s="65"/>
      <c r="M1649" s="65"/>
      <c r="N1649" s="65"/>
      <c r="O1649" s="65"/>
      <c r="P1649" s="65"/>
    </row>
    <row r="1650" spans="3:16" x14ac:dyDescent="0.25">
      <c r="C1650" s="7"/>
      <c r="D1650" s="7"/>
      <c r="E1650" s="65"/>
      <c r="F1650" s="65"/>
      <c r="G1650" s="65"/>
      <c r="H1650" s="65"/>
      <c r="I1650" s="65"/>
      <c r="J1650" s="65"/>
      <c r="K1650" s="65"/>
      <c r="L1650" s="65"/>
      <c r="M1650" s="65"/>
      <c r="N1650" s="65"/>
      <c r="O1650" s="65"/>
      <c r="P1650" s="65"/>
    </row>
    <row r="1651" spans="3:16" x14ac:dyDescent="0.25">
      <c r="C1651" s="7"/>
      <c r="D1651" s="7"/>
      <c r="E1651" s="65"/>
      <c r="F1651" s="65"/>
      <c r="G1651" s="65"/>
      <c r="H1651" s="65"/>
      <c r="I1651" s="65"/>
      <c r="J1651" s="65"/>
      <c r="K1651" s="65"/>
      <c r="L1651" s="65"/>
      <c r="M1651" s="65"/>
      <c r="N1651" s="65"/>
      <c r="O1651" s="65"/>
      <c r="P1651" s="65"/>
    </row>
    <row r="1652" spans="3:16" x14ac:dyDescent="0.25">
      <c r="C1652" s="7"/>
      <c r="D1652" s="7"/>
      <c r="E1652" s="65"/>
      <c r="F1652" s="65"/>
      <c r="G1652" s="65"/>
      <c r="H1652" s="65"/>
      <c r="I1652" s="65"/>
      <c r="J1652" s="65"/>
      <c r="K1652" s="65"/>
      <c r="L1652" s="65"/>
      <c r="M1652" s="65"/>
      <c r="N1652" s="65"/>
      <c r="O1652" s="65"/>
      <c r="P1652" s="65"/>
    </row>
    <row r="1653" spans="3:16" x14ac:dyDescent="0.25">
      <c r="C1653" s="7"/>
      <c r="D1653" s="7"/>
      <c r="E1653" s="65"/>
      <c r="F1653" s="65"/>
      <c r="G1653" s="65"/>
      <c r="H1653" s="65"/>
      <c r="I1653" s="65"/>
      <c r="J1653" s="65"/>
      <c r="K1653" s="65"/>
      <c r="L1653" s="65"/>
      <c r="M1653" s="65"/>
      <c r="N1653" s="65"/>
      <c r="O1653" s="65"/>
      <c r="P1653" s="65"/>
    </row>
    <row r="1654" spans="3:16" x14ac:dyDescent="0.25">
      <c r="C1654" s="7"/>
      <c r="D1654" s="7"/>
      <c r="E1654" s="65"/>
      <c r="F1654" s="65"/>
      <c r="G1654" s="65"/>
      <c r="H1654" s="65"/>
      <c r="I1654" s="65"/>
      <c r="J1654" s="65"/>
      <c r="K1654" s="65"/>
      <c r="L1654" s="65"/>
      <c r="M1654" s="65"/>
      <c r="N1654" s="65"/>
      <c r="O1654" s="65"/>
      <c r="P1654" s="65"/>
    </row>
    <row r="1655" spans="3:16" x14ac:dyDescent="0.25">
      <c r="C1655" s="7"/>
      <c r="D1655" s="7"/>
      <c r="E1655" s="65"/>
      <c r="F1655" s="65"/>
      <c r="G1655" s="65"/>
      <c r="H1655" s="65"/>
      <c r="I1655" s="65"/>
      <c r="J1655" s="65"/>
      <c r="K1655" s="65"/>
      <c r="L1655" s="65"/>
      <c r="M1655" s="65"/>
      <c r="N1655" s="65"/>
      <c r="O1655" s="65"/>
      <c r="P1655" s="65"/>
    </row>
    <row r="1656" spans="3:16" x14ac:dyDescent="0.25">
      <c r="C1656" s="7"/>
      <c r="D1656" s="7"/>
      <c r="E1656" s="65"/>
      <c r="F1656" s="65"/>
      <c r="G1656" s="65"/>
      <c r="H1656" s="65"/>
      <c r="I1656" s="65"/>
      <c r="J1656" s="65"/>
      <c r="K1656" s="65"/>
      <c r="L1656" s="65"/>
      <c r="M1656" s="65"/>
      <c r="N1656" s="65"/>
      <c r="O1656" s="65"/>
      <c r="P1656" s="65"/>
    </row>
    <row r="1657" spans="3:16" x14ac:dyDescent="0.25">
      <c r="C1657" s="7"/>
      <c r="D1657" s="7"/>
      <c r="E1657" s="65"/>
      <c r="F1657" s="65"/>
      <c r="G1657" s="65"/>
      <c r="H1657" s="65"/>
      <c r="I1657" s="65"/>
      <c r="J1657" s="65"/>
      <c r="K1657" s="65"/>
      <c r="L1657" s="65"/>
      <c r="M1657" s="65"/>
      <c r="N1657" s="65"/>
      <c r="O1657" s="65"/>
      <c r="P1657" s="65"/>
    </row>
    <row r="1658" spans="3:16" x14ac:dyDescent="0.25">
      <c r="C1658" s="7"/>
      <c r="D1658" s="7"/>
      <c r="E1658" s="65"/>
      <c r="F1658" s="65"/>
      <c r="G1658" s="65"/>
      <c r="H1658" s="65"/>
      <c r="I1658" s="65"/>
      <c r="J1658" s="65"/>
      <c r="K1658" s="65"/>
      <c r="L1658" s="65"/>
      <c r="M1658" s="65"/>
      <c r="N1658" s="65"/>
      <c r="O1658" s="65"/>
      <c r="P1658" s="65"/>
    </row>
    <row r="1659" spans="3:16" x14ac:dyDescent="0.25">
      <c r="C1659" s="7"/>
      <c r="D1659" s="7"/>
      <c r="E1659" s="65"/>
      <c r="F1659" s="65"/>
      <c r="G1659" s="65"/>
      <c r="H1659" s="65"/>
      <c r="I1659" s="65"/>
      <c r="J1659" s="65"/>
      <c r="K1659" s="65"/>
      <c r="L1659" s="65"/>
      <c r="M1659" s="65"/>
      <c r="N1659" s="65"/>
      <c r="O1659" s="65"/>
      <c r="P1659" s="65"/>
    </row>
    <row r="1660" spans="3:16" x14ac:dyDescent="0.25">
      <c r="C1660" s="7"/>
      <c r="D1660" s="7"/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  <c r="P1660" s="65"/>
    </row>
    <row r="1661" spans="3:16" x14ac:dyDescent="0.25">
      <c r="C1661" s="7"/>
      <c r="D1661" s="7"/>
      <c r="E1661" s="65"/>
      <c r="F1661" s="65"/>
      <c r="G1661" s="65"/>
      <c r="H1661" s="65"/>
      <c r="I1661" s="65"/>
      <c r="J1661" s="65"/>
      <c r="K1661" s="65"/>
      <c r="L1661" s="65"/>
      <c r="M1661" s="65"/>
      <c r="N1661" s="65"/>
      <c r="O1661" s="65"/>
      <c r="P1661" s="65"/>
    </row>
    <row r="1662" spans="3:16" x14ac:dyDescent="0.25">
      <c r="C1662" s="7"/>
      <c r="D1662" s="7"/>
      <c r="E1662" s="65"/>
      <c r="F1662" s="65"/>
      <c r="G1662" s="65"/>
      <c r="H1662" s="65"/>
      <c r="I1662" s="65"/>
      <c r="J1662" s="65"/>
      <c r="K1662" s="65"/>
      <c r="L1662" s="65"/>
      <c r="M1662" s="65"/>
      <c r="N1662" s="65"/>
      <c r="O1662" s="65"/>
      <c r="P1662" s="65"/>
    </row>
    <row r="1663" spans="3:16" x14ac:dyDescent="0.25">
      <c r="C1663" s="7"/>
      <c r="D1663" s="7"/>
      <c r="E1663" s="65"/>
      <c r="F1663" s="65"/>
      <c r="G1663" s="65"/>
      <c r="H1663" s="65"/>
      <c r="I1663" s="65"/>
      <c r="J1663" s="65"/>
      <c r="K1663" s="65"/>
      <c r="L1663" s="65"/>
      <c r="M1663" s="65"/>
      <c r="N1663" s="65"/>
      <c r="O1663" s="65"/>
      <c r="P1663" s="65"/>
    </row>
    <row r="1664" spans="3:16" x14ac:dyDescent="0.25">
      <c r="C1664" s="7"/>
      <c r="D1664" s="7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</row>
    <row r="1665" spans="3:16" x14ac:dyDescent="0.25">
      <c r="C1665" s="7"/>
      <c r="D1665" s="7"/>
      <c r="E1665" s="65"/>
      <c r="F1665" s="65"/>
      <c r="G1665" s="65"/>
      <c r="H1665" s="65"/>
      <c r="I1665" s="65"/>
      <c r="J1665" s="65"/>
      <c r="K1665" s="65"/>
      <c r="L1665" s="65"/>
      <c r="M1665" s="65"/>
      <c r="N1665" s="65"/>
      <c r="O1665" s="65"/>
      <c r="P1665" s="65"/>
    </row>
    <row r="1666" spans="3:16" x14ac:dyDescent="0.25">
      <c r="C1666" s="7"/>
      <c r="D1666" s="7"/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/>
    </row>
    <row r="1667" spans="3:16" x14ac:dyDescent="0.25">
      <c r="C1667" s="7"/>
      <c r="D1667" s="7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</row>
    <row r="1668" spans="3:16" x14ac:dyDescent="0.25">
      <c r="C1668" s="7"/>
      <c r="D1668" s="7"/>
      <c r="E1668" s="65"/>
      <c r="F1668" s="65"/>
      <c r="G1668" s="65"/>
      <c r="H1668" s="65"/>
      <c r="I1668" s="65"/>
      <c r="J1668" s="65"/>
      <c r="K1668" s="65"/>
      <c r="L1668" s="65"/>
      <c r="M1668" s="65"/>
      <c r="N1668" s="65"/>
      <c r="O1668" s="65"/>
      <c r="P1668" s="65"/>
    </row>
    <row r="1669" spans="3:16" x14ac:dyDescent="0.25">
      <c r="C1669" s="7"/>
      <c r="D1669" s="7"/>
      <c r="E1669" s="65"/>
      <c r="F1669" s="65"/>
      <c r="G1669" s="65"/>
      <c r="H1669" s="65"/>
      <c r="I1669" s="65"/>
      <c r="J1669" s="65"/>
      <c r="K1669" s="65"/>
      <c r="L1669" s="65"/>
      <c r="M1669" s="65"/>
      <c r="N1669" s="65"/>
      <c r="O1669" s="65"/>
      <c r="P1669" s="65"/>
    </row>
    <row r="1670" spans="3:16" x14ac:dyDescent="0.25">
      <c r="C1670" s="7"/>
      <c r="D1670" s="7"/>
      <c r="E1670" s="65"/>
      <c r="F1670" s="65"/>
      <c r="G1670" s="65"/>
      <c r="H1670" s="65"/>
      <c r="I1670" s="65"/>
      <c r="J1670" s="65"/>
      <c r="K1670" s="65"/>
      <c r="L1670" s="65"/>
      <c r="M1670" s="65"/>
      <c r="N1670" s="65"/>
      <c r="O1670" s="65"/>
      <c r="P1670" s="65"/>
    </row>
    <row r="1671" spans="3:16" x14ac:dyDescent="0.25">
      <c r="C1671" s="7"/>
      <c r="D1671" s="7"/>
      <c r="E1671" s="65"/>
      <c r="F1671" s="65"/>
      <c r="G1671" s="65"/>
      <c r="H1671" s="65"/>
      <c r="I1671" s="65"/>
      <c r="J1671" s="65"/>
      <c r="K1671" s="65"/>
      <c r="L1671" s="65"/>
      <c r="M1671" s="65"/>
      <c r="N1671" s="65"/>
      <c r="O1671" s="65"/>
      <c r="P1671" s="65"/>
    </row>
    <row r="1672" spans="3:16" x14ac:dyDescent="0.25">
      <c r="C1672" s="7"/>
      <c r="D1672" s="7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</row>
    <row r="1673" spans="3:16" x14ac:dyDescent="0.25">
      <c r="C1673" s="7"/>
      <c r="D1673" s="7"/>
      <c r="E1673" s="65"/>
      <c r="F1673" s="65"/>
      <c r="G1673" s="65"/>
      <c r="H1673" s="65"/>
      <c r="I1673" s="65"/>
      <c r="J1673" s="65"/>
      <c r="K1673" s="65"/>
      <c r="L1673" s="65"/>
      <c r="M1673" s="65"/>
      <c r="N1673" s="65"/>
      <c r="O1673" s="65"/>
      <c r="P1673" s="65"/>
    </row>
    <row r="1674" spans="3:16" x14ac:dyDescent="0.25">
      <c r="C1674" s="7"/>
      <c r="D1674" s="7"/>
      <c r="E1674" s="65"/>
      <c r="F1674" s="65"/>
      <c r="G1674" s="65"/>
      <c r="H1674" s="65"/>
      <c r="I1674" s="65"/>
      <c r="J1674" s="65"/>
      <c r="K1674" s="65"/>
      <c r="L1674" s="65"/>
      <c r="M1674" s="65"/>
      <c r="N1674" s="65"/>
      <c r="O1674" s="65"/>
      <c r="P1674" s="65"/>
    </row>
    <row r="1675" spans="3:16" x14ac:dyDescent="0.25">
      <c r="C1675" s="7"/>
      <c r="D1675" s="7"/>
      <c r="E1675" s="65"/>
      <c r="F1675" s="65"/>
      <c r="G1675" s="65"/>
      <c r="H1675" s="65"/>
      <c r="I1675" s="65"/>
      <c r="J1675" s="65"/>
      <c r="K1675" s="65"/>
      <c r="L1675" s="65"/>
      <c r="M1675" s="65"/>
      <c r="N1675" s="65"/>
      <c r="O1675" s="65"/>
      <c r="P1675" s="65"/>
    </row>
    <row r="1676" spans="3:16" x14ac:dyDescent="0.25">
      <c r="C1676" s="7"/>
      <c r="D1676" s="7"/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  <c r="P1676" s="65"/>
    </row>
    <row r="1677" spans="3:16" x14ac:dyDescent="0.25">
      <c r="C1677" s="7"/>
      <c r="D1677" s="7"/>
      <c r="E1677" s="65"/>
      <c r="F1677" s="65"/>
      <c r="G1677" s="65"/>
      <c r="H1677" s="65"/>
      <c r="I1677" s="65"/>
      <c r="J1677" s="65"/>
      <c r="K1677" s="65"/>
      <c r="L1677" s="65"/>
      <c r="M1677" s="65"/>
      <c r="N1677" s="65"/>
      <c r="O1677" s="65"/>
      <c r="P1677" s="65"/>
    </row>
    <row r="1678" spans="3:16" x14ac:dyDescent="0.25">
      <c r="C1678" s="7"/>
      <c r="D1678" s="7"/>
      <c r="E1678" s="65"/>
      <c r="F1678" s="65"/>
      <c r="G1678" s="65"/>
      <c r="H1678" s="65"/>
      <c r="I1678" s="65"/>
      <c r="J1678" s="65"/>
      <c r="K1678" s="65"/>
      <c r="L1678" s="65"/>
      <c r="M1678" s="65"/>
      <c r="N1678" s="65"/>
      <c r="O1678" s="65"/>
      <c r="P1678" s="65"/>
    </row>
    <row r="1679" spans="3:16" x14ac:dyDescent="0.25">
      <c r="C1679" s="7"/>
      <c r="D1679" s="7"/>
      <c r="E1679" s="65"/>
      <c r="F1679" s="65"/>
      <c r="G1679" s="65"/>
      <c r="H1679" s="65"/>
      <c r="I1679" s="65"/>
      <c r="J1679" s="65"/>
      <c r="K1679" s="65"/>
      <c r="L1679" s="65"/>
      <c r="M1679" s="65"/>
      <c r="N1679" s="65"/>
      <c r="O1679" s="65"/>
      <c r="P1679" s="65"/>
    </row>
    <row r="1680" spans="3:16" x14ac:dyDescent="0.25">
      <c r="C1680" s="7"/>
      <c r="D1680" s="7"/>
      <c r="E1680" s="65"/>
      <c r="F1680" s="65"/>
      <c r="G1680" s="65"/>
      <c r="H1680" s="65"/>
      <c r="I1680" s="65"/>
      <c r="J1680" s="65"/>
      <c r="K1680" s="65"/>
      <c r="L1680" s="65"/>
      <c r="M1680" s="65"/>
      <c r="N1680" s="65"/>
      <c r="O1680" s="65"/>
      <c r="P1680" s="65"/>
    </row>
    <row r="1681" spans="3:16" x14ac:dyDescent="0.25">
      <c r="C1681" s="7"/>
      <c r="D1681" s="7"/>
      <c r="E1681" s="65"/>
      <c r="F1681" s="65"/>
      <c r="G1681" s="65"/>
      <c r="H1681" s="65"/>
      <c r="I1681" s="65"/>
      <c r="J1681" s="65"/>
      <c r="K1681" s="65"/>
      <c r="L1681" s="65"/>
      <c r="M1681" s="65"/>
      <c r="N1681" s="65"/>
      <c r="O1681" s="65"/>
      <c r="P1681" s="65"/>
    </row>
    <row r="1682" spans="3:16" x14ac:dyDescent="0.25">
      <c r="C1682" s="7"/>
      <c r="D1682" s="7"/>
      <c r="E1682" s="65"/>
      <c r="F1682" s="65"/>
      <c r="G1682" s="65"/>
      <c r="H1682" s="65"/>
      <c r="I1682" s="65"/>
      <c r="J1682" s="65"/>
      <c r="K1682" s="65"/>
      <c r="L1682" s="65"/>
      <c r="M1682" s="65"/>
      <c r="N1682" s="65"/>
      <c r="O1682" s="65"/>
      <c r="P1682" s="65"/>
    </row>
    <row r="1683" spans="3:16" x14ac:dyDescent="0.25">
      <c r="C1683" s="7"/>
      <c r="D1683" s="7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/>
      <c r="O1683" s="65"/>
      <c r="P1683" s="65"/>
    </row>
    <row r="1684" spans="3:16" x14ac:dyDescent="0.25">
      <c r="C1684" s="7"/>
      <c r="D1684" s="7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</row>
    <row r="1685" spans="3:16" x14ac:dyDescent="0.25">
      <c r="C1685" s="7"/>
      <c r="D1685" s="7"/>
      <c r="E1685" s="65"/>
      <c r="F1685" s="65"/>
      <c r="G1685" s="65"/>
      <c r="H1685" s="65"/>
      <c r="I1685" s="65"/>
      <c r="J1685" s="65"/>
      <c r="K1685" s="65"/>
      <c r="L1685" s="65"/>
      <c r="M1685" s="65"/>
      <c r="N1685" s="65"/>
      <c r="O1685" s="65"/>
      <c r="P1685" s="65"/>
    </row>
    <row r="1686" spans="3:16" x14ac:dyDescent="0.25">
      <c r="C1686" s="7"/>
      <c r="D1686" s="7"/>
      <c r="E1686" s="65"/>
      <c r="F1686" s="65"/>
      <c r="G1686" s="65"/>
      <c r="H1686" s="65"/>
      <c r="I1686" s="65"/>
      <c r="J1686" s="65"/>
      <c r="K1686" s="65"/>
      <c r="L1686" s="65"/>
      <c r="M1686" s="65"/>
      <c r="N1686" s="65"/>
      <c r="O1686" s="65"/>
      <c r="P1686" s="65"/>
    </row>
    <row r="1687" spans="3:16" x14ac:dyDescent="0.25">
      <c r="C1687" s="7"/>
      <c r="D1687" s="7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</row>
    <row r="1688" spans="3:16" x14ac:dyDescent="0.25">
      <c r="C1688" s="7"/>
      <c r="D1688" s="7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</row>
    <row r="1689" spans="3:16" x14ac:dyDescent="0.25">
      <c r="C1689" s="7"/>
      <c r="D1689" s="7"/>
      <c r="E1689" s="65"/>
      <c r="F1689" s="65"/>
      <c r="G1689" s="65"/>
      <c r="H1689" s="65"/>
      <c r="I1689" s="65"/>
      <c r="J1689" s="65"/>
      <c r="K1689" s="65"/>
      <c r="L1689" s="65"/>
      <c r="M1689" s="65"/>
      <c r="N1689" s="65"/>
      <c r="O1689" s="65"/>
      <c r="P1689" s="65"/>
    </row>
    <row r="1690" spans="3:16" x14ac:dyDescent="0.25">
      <c r="C1690" s="7"/>
      <c r="D1690" s="7"/>
      <c r="E1690" s="65"/>
      <c r="F1690" s="65"/>
      <c r="G1690" s="65"/>
      <c r="H1690" s="65"/>
      <c r="I1690" s="65"/>
      <c r="J1690" s="65"/>
      <c r="K1690" s="65"/>
      <c r="L1690" s="65"/>
      <c r="M1690" s="65"/>
      <c r="N1690" s="65"/>
      <c r="O1690" s="65"/>
      <c r="P1690" s="65"/>
    </row>
    <row r="1691" spans="3:16" x14ac:dyDescent="0.25">
      <c r="C1691" s="7"/>
      <c r="D1691" s="7"/>
      <c r="E1691" s="65"/>
      <c r="F1691" s="65"/>
      <c r="G1691" s="65"/>
      <c r="H1691" s="65"/>
      <c r="I1691" s="65"/>
      <c r="J1691" s="65"/>
      <c r="K1691" s="65"/>
      <c r="L1691" s="65"/>
      <c r="M1691" s="65"/>
      <c r="N1691" s="65"/>
      <c r="O1691" s="65"/>
      <c r="P1691" s="65"/>
    </row>
    <row r="1692" spans="3:16" x14ac:dyDescent="0.25">
      <c r="C1692" s="7"/>
      <c r="D1692" s="7"/>
      <c r="E1692" s="65"/>
      <c r="F1692" s="65"/>
      <c r="G1692" s="65"/>
      <c r="H1692" s="65"/>
      <c r="I1692" s="65"/>
      <c r="J1692" s="65"/>
      <c r="K1692" s="65"/>
      <c r="L1692" s="65"/>
      <c r="M1692" s="65"/>
      <c r="N1692" s="65"/>
      <c r="O1692" s="65"/>
      <c r="P1692" s="65"/>
    </row>
    <row r="1693" spans="3:16" x14ac:dyDescent="0.25">
      <c r="C1693" s="7"/>
      <c r="D1693" s="7"/>
      <c r="E1693" s="65"/>
      <c r="F1693" s="65"/>
      <c r="G1693" s="65"/>
      <c r="H1693" s="65"/>
      <c r="I1693" s="65"/>
      <c r="J1693" s="65"/>
      <c r="K1693" s="65"/>
      <c r="L1693" s="65"/>
      <c r="M1693" s="65"/>
      <c r="N1693" s="65"/>
      <c r="O1693" s="65"/>
      <c r="P1693" s="65"/>
    </row>
    <row r="1694" spans="3:16" x14ac:dyDescent="0.25">
      <c r="C1694" s="7"/>
      <c r="D1694" s="7"/>
      <c r="E1694" s="65"/>
      <c r="F1694" s="65"/>
      <c r="G1694" s="65"/>
      <c r="H1694" s="65"/>
      <c r="I1694" s="65"/>
      <c r="J1694" s="65"/>
      <c r="K1694" s="65"/>
      <c r="L1694" s="65"/>
      <c r="M1694" s="65"/>
      <c r="N1694" s="65"/>
      <c r="O1694" s="65"/>
      <c r="P1694" s="65"/>
    </row>
    <row r="1695" spans="3:16" x14ac:dyDescent="0.25">
      <c r="C1695" s="7"/>
      <c r="D1695" s="7"/>
      <c r="E1695" s="65"/>
      <c r="F1695" s="65"/>
      <c r="G1695" s="65"/>
      <c r="H1695" s="65"/>
      <c r="I1695" s="65"/>
      <c r="J1695" s="65"/>
      <c r="K1695" s="65"/>
      <c r="L1695" s="65"/>
      <c r="M1695" s="65"/>
      <c r="N1695" s="65"/>
      <c r="O1695" s="65"/>
      <c r="P1695" s="65"/>
    </row>
    <row r="1696" spans="3:16" x14ac:dyDescent="0.25">
      <c r="C1696" s="7"/>
      <c r="D1696" s="7"/>
      <c r="E1696" s="65"/>
      <c r="F1696" s="65"/>
      <c r="G1696" s="65"/>
      <c r="H1696" s="65"/>
      <c r="I1696" s="65"/>
      <c r="J1696" s="65"/>
      <c r="K1696" s="65"/>
      <c r="L1696" s="65"/>
      <c r="M1696" s="65"/>
      <c r="N1696" s="65"/>
      <c r="O1696" s="65"/>
      <c r="P1696" s="65"/>
    </row>
    <row r="1697" spans="3:16" x14ac:dyDescent="0.25">
      <c r="C1697" s="7"/>
      <c r="D1697" s="7"/>
      <c r="E1697" s="65"/>
      <c r="F1697" s="65"/>
      <c r="G1697" s="65"/>
      <c r="H1697" s="65"/>
      <c r="I1697" s="65"/>
      <c r="J1697" s="65"/>
      <c r="K1697" s="65"/>
      <c r="L1697" s="65"/>
      <c r="M1697" s="65"/>
      <c r="N1697" s="65"/>
      <c r="O1697" s="65"/>
      <c r="P1697" s="65"/>
    </row>
    <row r="1698" spans="3:16" x14ac:dyDescent="0.25">
      <c r="C1698" s="7"/>
      <c r="D1698" s="7"/>
      <c r="E1698" s="65"/>
      <c r="F1698" s="65"/>
      <c r="G1698" s="65"/>
      <c r="H1698" s="65"/>
      <c r="I1698" s="65"/>
      <c r="J1698" s="65"/>
      <c r="K1698" s="65"/>
      <c r="L1698" s="65"/>
      <c r="M1698" s="65"/>
      <c r="N1698" s="65"/>
      <c r="O1698" s="65"/>
      <c r="P1698" s="65"/>
    </row>
    <row r="1699" spans="3:16" x14ac:dyDescent="0.25">
      <c r="C1699" s="7"/>
      <c r="D1699" s="7"/>
      <c r="E1699" s="65"/>
      <c r="F1699" s="65"/>
      <c r="G1699" s="65"/>
      <c r="H1699" s="65"/>
      <c r="I1699" s="65"/>
      <c r="J1699" s="65"/>
      <c r="K1699" s="65"/>
      <c r="L1699" s="65"/>
      <c r="M1699" s="65"/>
      <c r="N1699" s="65"/>
      <c r="O1699" s="65"/>
      <c r="P1699" s="65"/>
    </row>
    <row r="1700" spans="3:16" x14ac:dyDescent="0.25">
      <c r="C1700" s="7"/>
      <c r="D1700" s="7"/>
      <c r="E1700" s="65"/>
      <c r="F1700" s="65"/>
      <c r="G1700" s="65"/>
      <c r="H1700" s="65"/>
      <c r="I1700" s="65"/>
      <c r="J1700" s="65"/>
      <c r="K1700" s="65"/>
      <c r="L1700" s="65"/>
      <c r="M1700" s="65"/>
      <c r="N1700" s="65"/>
      <c r="O1700" s="65"/>
      <c r="P1700" s="65"/>
    </row>
    <row r="1701" spans="3:16" x14ac:dyDescent="0.25">
      <c r="C1701" s="7"/>
      <c r="D1701" s="7"/>
      <c r="E1701" s="65"/>
      <c r="F1701" s="65"/>
      <c r="G1701" s="65"/>
      <c r="H1701" s="65"/>
      <c r="I1701" s="65"/>
      <c r="J1701" s="65"/>
      <c r="K1701" s="65"/>
      <c r="L1701" s="65"/>
      <c r="M1701" s="65"/>
      <c r="N1701" s="65"/>
      <c r="O1701" s="65"/>
      <c r="P1701" s="65"/>
    </row>
    <row r="1702" spans="3:16" x14ac:dyDescent="0.25">
      <c r="C1702" s="7"/>
      <c r="D1702" s="7"/>
      <c r="E1702" s="65"/>
      <c r="F1702" s="65"/>
      <c r="G1702" s="65"/>
      <c r="H1702" s="65"/>
      <c r="I1702" s="65"/>
      <c r="J1702" s="65"/>
      <c r="K1702" s="65"/>
      <c r="L1702" s="65"/>
      <c r="M1702" s="65"/>
      <c r="N1702" s="65"/>
      <c r="O1702" s="65"/>
      <c r="P1702" s="65"/>
    </row>
    <row r="1703" spans="3:16" x14ac:dyDescent="0.25">
      <c r="C1703" s="7"/>
      <c r="D1703" s="7"/>
      <c r="E1703" s="65"/>
      <c r="F1703" s="65"/>
      <c r="G1703" s="65"/>
      <c r="H1703" s="65"/>
      <c r="I1703" s="65"/>
      <c r="J1703" s="65"/>
      <c r="K1703" s="65"/>
      <c r="L1703" s="65"/>
      <c r="M1703" s="65"/>
      <c r="N1703" s="65"/>
      <c r="O1703" s="65"/>
      <c r="P1703" s="65"/>
    </row>
    <row r="1704" spans="3:16" x14ac:dyDescent="0.25">
      <c r="C1704" s="7"/>
      <c r="D1704" s="7"/>
      <c r="E1704" s="65"/>
      <c r="F1704" s="65"/>
      <c r="G1704" s="65"/>
      <c r="H1704" s="65"/>
      <c r="I1704" s="65"/>
      <c r="J1704" s="65"/>
      <c r="K1704" s="65"/>
      <c r="L1704" s="65"/>
      <c r="M1704" s="65"/>
      <c r="N1704" s="65"/>
      <c r="O1704" s="65"/>
      <c r="P1704" s="65"/>
    </row>
    <row r="1705" spans="3:16" x14ac:dyDescent="0.25">
      <c r="C1705" s="7"/>
      <c r="D1705" s="7"/>
      <c r="E1705" s="65"/>
      <c r="F1705" s="65"/>
      <c r="G1705" s="65"/>
      <c r="H1705" s="65"/>
      <c r="I1705" s="65"/>
      <c r="J1705" s="65"/>
      <c r="K1705" s="65"/>
      <c r="L1705" s="65"/>
      <c r="M1705" s="65"/>
      <c r="N1705" s="65"/>
      <c r="O1705" s="65"/>
      <c r="P1705" s="65"/>
    </row>
    <row r="1706" spans="3:16" x14ac:dyDescent="0.25">
      <c r="C1706" s="7"/>
      <c r="D1706" s="7"/>
      <c r="E1706" s="65"/>
      <c r="F1706" s="65"/>
      <c r="G1706" s="65"/>
      <c r="H1706" s="65"/>
      <c r="I1706" s="65"/>
      <c r="J1706" s="65"/>
      <c r="K1706" s="65"/>
      <c r="L1706" s="65"/>
      <c r="M1706" s="65"/>
      <c r="N1706" s="65"/>
      <c r="O1706" s="65"/>
      <c r="P1706" s="65"/>
    </row>
    <row r="1707" spans="3:16" x14ac:dyDescent="0.25">
      <c r="C1707" s="7"/>
      <c r="D1707" s="7"/>
      <c r="E1707" s="65"/>
      <c r="F1707" s="65"/>
      <c r="G1707" s="65"/>
      <c r="H1707" s="65"/>
      <c r="I1707" s="65"/>
      <c r="J1707" s="65"/>
      <c r="K1707" s="65"/>
      <c r="L1707" s="65"/>
      <c r="M1707" s="65"/>
      <c r="N1707" s="65"/>
      <c r="O1707" s="65"/>
      <c r="P1707" s="65"/>
    </row>
    <row r="1708" spans="3:16" x14ac:dyDescent="0.25">
      <c r="C1708" s="7"/>
      <c r="D1708" s="7"/>
      <c r="E1708" s="65"/>
      <c r="F1708" s="65"/>
      <c r="G1708" s="65"/>
      <c r="H1708" s="65"/>
      <c r="I1708" s="65"/>
      <c r="J1708" s="65"/>
      <c r="K1708" s="65"/>
      <c r="L1708" s="65"/>
      <c r="M1708" s="65"/>
      <c r="N1708" s="65"/>
      <c r="O1708" s="65"/>
      <c r="P1708" s="65"/>
    </row>
    <row r="1709" spans="3:16" x14ac:dyDescent="0.25">
      <c r="C1709" s="7"/>
      <c r="D1709" s="7"/>
      <c r="E1709" s="65"/>
      <c r="F1709" s="65"/>
      <c r="G1709" s="65"/>
      <c r="H1709" s="65"/>
      <c r="I1709" s="65"/>
      <c r="J1709" s="65"/>
      <c r="K1709" s="65"/>
      <c r="L1709" s="65"/>
      <c r="M1709" s="65"/>
      <c r="N1709" s="65"/>
      <c r="O1709" s="65"/>
      <c r="P1709" s="65"/>
    </row>
    <row r="1710" spans="3:16" x14ac:dyDescent="0.25">
      <c r="C1710" s="7"/>
      <c r="D1710" s="7"/>
      <c r="E1710" s="65"/>
      <c r="F1710" s="65"/>
      <c r="G1710" s="65"/>
      <c r="H1710" s="65"/>
      <c r="I1710" s="65"/>
      <c r="J1710" s="65"/>
      <c r="K1710" s="65"/>
      <c r="L1710" s="65"/>
      <c r="M1710" s="65"/>
      <c r="N1710" s="65"/>
      <c r="O1710" s="65"/>
      <c r="P1710" s="65"/>
    </row>
    <row r="1711" spans="3:16" x14ac:dyDescent="0.25">
      <c r="C1711" s="7"/>
      <c r="D1711" s="7"/>
      <c r="E1711" s="65"/>
      <c r="F1711" s="65"/>
      <c r="G1711" s="65"/>
      <c r="H1711" s="65"/>
      <c r="I1711" s="65"/>
      <c r="J1711" s="65"/>
      <c r="K1711" s="65"/>
      <c r="L1711" s="65"/>
      <c r="M1711" s="65"/>
      <c r="N1711" s="65"/>
      <c r="O1711" s="65"/>
      <c r="P1711" s="65"/>
    </row>
    <row r="1712" spans="3:16" x14ac:dyDescent="0.25">
      <c r="C1712" s="7"/>
      <c r="D1712" s="7"/>
      <c r="E1712" s="65"/>
      <c r="F1712" s="65"/>
      <c r="G1712" s="65"/>
      <c r="H1712" s="65"/>
      <c r="I1712" s="65"/>
      <c r="J1712" s="65"/>
      <c r="K1712" s="65"/>
      <c r="L1712" s="65"/>
      <c r="M1712" s="65"/>
      <c r="N1712" s="65"/>
      <c r="O1712" s="65"/>
      <c r="P1712" s="65"/>
    </row>
    <row r="1713" spans="3:16" x14ac:dyDescent="0.25">
      <c r="C1713" s="7"/>
      <c r="D1713" s="7"/>
      <c r="E1713" s="65"/>
      <c r="F1713" s="65"/>
      <c r="G1713" s="65"/>
      <c r="H1713" s="65"/>
      <c r="I1713" s="65"/>
      <c r="J1713" s="65"/>
      <c r="K1713" s="65"/>
      <c r="L1713" s="65"/>
      <c r="M1713" s="65"/>
      <c r="N1713" s="65"/>
      <c r="O1713" s="65"/>
      <c r="P1713" s="65"/>
    </row>
    <row r="1714" spans="3:16" x14ac:dyDescent="0.25">
      <c r="C1714" s="7"/>
      <c r="D1714" s="7"/>
      <c r="E1714" s="65"/>
      <c r="F1714" s="65"/>
      <c r="G1714" s="65"/>
      <c r="H1714" s="65"/>
      <c r="I1714" s="65"/>
      <c r="J1714" s="65"/>
      <c r="K1714" s="65"/>
      <c r="L1714" s="65"/>
      <c r="M1714" s="65"/>
      <c r="N1714" s="65"/>
      <c r="O1714" s="65"/>
      <c r="P1714" s="65"/>
    </row>
    <row r="1715" spans="3:16" x14ac:dyDescent="0.25">
      <c r="C1715" s="7"/>
      <c r="D1715" s="7"/>
      <c r="E1715" s="65"/>
      <c r="F1715" s="65"/>
      <c r="G1715" s="65"/>
      <c r="H1715" s="65"/>
      <c r="I1715" s="65"/>
      <c r="J1715" s="65"/>
      <c r="K1715" s="65"/>
      <c r="L1715" s="65"/>
      <c r="M1715" s="65"/>
      <c r="N1715" s="65"/>
      <c r="O1715" s="65"/>
      <c r="P1715" s="65"/>
    </row>
    <row r="1716" spans="3:16" x14ac:dyDescent="0.25">
      <c r="C1716" s="7"/>
      <c r="D1716" s="7"/>
      <c r="E1716" s="65"/>
      <c r="F1716" s="65"/>
      <c r="G1716" s="65"/>
      <c r="H1716" s="65"/>
      <c r="I1716" s="65"/>
      <c r="J1716" s="65"/>
      <c r="K1716" s="65"/>
      <c r="L1716" s="65"/>
      <c r="M1716" s="65"/>
      <c r="N1716" s="65"/>
      <c r="O1716" s="65"/>
      <c r="P1716" s="65"/>
    </row>
    <row r="1717" spans="3:16" x14ac:dyDescent="0.25">
      <c r="C1717" s="7"/>
      <c r="D1717" s="7"/>
      <c r="E1717" s="65"/>
      <c r="F1717" s="65"/>
      <c r="G1717" s="65"/>
      <c r="H1717" s="65"/>
      <c r="I1717" s="65"/>
      <c r="J1717" s="65"/>
      <c r="K1717" s="65"/>
      <c r="L1717" s="65"/>
      <c r="M1717" s="65"/>
      <c r="N1717" s="65"/>
      <c r="O1717" s="65"/>
      <c r="P1717" s="65"/>
    </row>
    <row r="1718" spans="3:16" x14ac:dyDescent="0.25">
      <c r="C1718" s="7"/>
      <c r="D1718" s="7"/>
      <c r="E1718" s="65"/>
      <c r="F1718" s="65"/>
      <c r="G1718" s="65"/>
      <c r="H1718" s="65"/>
      <c r="I1718" s="65"/>
      <c r="J1718" s="65"/>
      <c r="K1718" s="65"/>
      <c r="L1718" s="65"/>
      <c r="M1718" s="65"/>
      <c r="N1718" s="65"/>
      <c r="O1718" s="65"/>
      <c r="P1718" s="65"/>
    </row>
    <row r="1719" spans="3:16" x14ac:dyDescent="0.25">
      <c r="C1719" s="7"/>
      <c r="D1719" s="7"/>
      <c r="E1719" s="65"/>
      <c r="F1719" s="65"/>
      <c r="G1719" s="65"/>
      <c r="H1719" s="65"/>
      <c r="I1719" s="65"/>
      <c r="J1719" s="65"/>
      <c r="K1719" s="65"/>
      <c r="L1719" s="65"/>
      <c r="M1719" s="65"/>
      <c r="N1719" s="65"/>
      <c r="O1719" s="65"/>
      <c r="P1719" s="65"/>
    </row>
    <row r="1720" spans="3:16" x14ac:dyDescent="0.25">
      <c r="C1720" s="7"/>
      <c r="D1720" s="7"/>
      <c r="E1720" s="65"/>
      <c r="F1720" s="65"/>
      <c r="G1720" s="65"/>
      <c r="H1720" s="65"/>
      <c r="I1720" s="65"/>
      <c r="J1720" s="65"/>
      <c r="K1720" s="65"/>
      <c r="L1720" s="65"/>
      <c r="M1720" s="65"/>
      <c r="N1720" s="65"/>
      <c r="O1720" s="65"/>
      <c r="P1720" s="65"/>
    </row>
    <row r="1721" spans="3:16" x14ac:dyDescent="0.25">
      <c r="C1721" s="7"/>
      <c r="D1721" s="7"/>
      <c r="E1721" s="65"/>
      <c r="F1721" s="65"/>
      <c r="G1721" s="65"/>
      <c r="H1721" s="65"/>
      <c r="I1721" s="65"/>
      <c r="J1721" s="65"/>
      <c r="K1721" s="65"/>
      <c r="L1721" s="65"/>
      <c r="M1721" s="65"/>
      <c r="N1721" s="65"/>
      <c r="O1721" s="65"/>
      <c r="P1721" s="65"/>
    </row>
    <row r="1722" spans="3:16" x14ac:dyDescent="0.25">
      <c r="C1722" s="7"/>
      <c r="D1722" s="7"/>
      <c r="E1722" s="65"/>
      <c r="F1722" s="65"/>
      <c r="G1722" s="65"/>
      <c r="H1722" s="65"/>
      <c r="I1722" s="65"/>
      <c r="J1722" s="65"/>
      <c r="K1722" s="65"/>
      <c r="L1722" s="65"/>
      <c r="M1722" s="65"/>
      <c r="N1722" s="65"/>
      <c r="O1722" s="65"/>
      <c r="P1722" s="65"/>
    </row>
    <row r="1723" spans="3:16" x14ac:dyDescent="0.25">
      <c r="C1723" s="7"/>
      <c r="D1723" s="7"/>
      <c r="E1723" s="65"/>
      <c r="F1723" s="65"/>
      <c r="G1723" s="65"/>
      <c r="H1723" s="65"/>
      <c r="I1723" s="65"/>
      <c r="J1723" s="65"/>
      <c r="K1723" s="65"/>
      <c r="L1723" s="65"/>
      <c r="M1723" s="65"/>
      <c r="N1723" s="65"/>
      <c r="O1723" s="65"/>
      <c r="P1723" s="65"/>
    </row>
    <row r="1724" spans="3:16" x14ac:dyDescent="0.25">
      <c r="C1724" s="7"/>
      <c r="D1724" s="7"/>
      <c r="E1724" s="65"/>
      <c r="F1724" s="65"/>
      <c r="G1724" s="65"/>
      <c r="H1724" s="65"/>
      <c r="I1724" s="65"/>
      <c r="J1724" s="65"/>
      <c r="K1724" s="65"/>
      <c r="L1724" s="65"/>
      <c r="M1724" s="65"/>
      <c r="N1724" s="65"/>
      <c r="O1724" s="65"/>
      <c r="P1724" s="65"/>
    </row>
    <row r="1725" spans="3:16" x14ac:dyDescent="0.25">
      <c r="C1725" s="7"/>
      <c r="D1725" s="7"/>
      <c r="E1725" s="65"/>
      <c r="F1725" s="65"/>
      <c r="G1725" s="65"/>
      <c r="H1725" s="65"/>
      <c r="I1725" s="65"/>
      <c r="J1725" s="65"/>
      <c r="K1725" s="65"/>
      <c r="L1725" s="65"/>
      <c r="M1725" s="65"/>
      <c r="N1725" s="65"/>
      <c r="O1725" s="65"/>
      <c r="P1725" s="65"/>
    </row>
    <row r="1726" spans="3:16" x14ac:dyDescent="0.25">
      <c r="C1726" s="7"/>
      <c r="D1726" s="7"/>
      <c r="E1726" s="65"/>
      <c r="F1726" s="65"/>
      <c r="G1726" s="65"/>
      <c r="H1726" s="65"/>
      <c r="I1726" s="65"/>
      <c r="J1726" s="65"/>
      <c r="K1726" s="65"/>
      <c r="L1726" s="65"/>
      <c r="M1726" s="65"/>
      <c r="N1726" s="65"/>
      <c r="O1726" s="65"/>
      <c r="P1726" s="65"/>
    </row>
    <row r="1727" spans="3:16" x14ac:dyDescent="0.25">
      <c r="C1727" s="7"/>
      <c r="D1727" s="7"/>
      <c r="E1727" s="65"/>
      <c r="F1727" s="65"/>
      <c r="G1727" s="65"/>
      <c r="H1727" s="65"/>
      <c r="I1727" s="65"/>
      <c r="J1727" s="65"/>
      <c r="K1727" s="65"/>
      <c r="L1727" s="65"/>
      <c r="M1727" s="65"/>
      <c r="N1727" s="65"/>
      <c r="O1727" s="65"/>
      <c r="P1727" s="65"/>
    </row>
    <row r="1728" spans="3:16" x14ac:dyDescent="0.25">
      <c r="C1728" s="7"/>
      <c r="D1728" s="7"/>
      <c r="E1728" s="65"/>
      <c r="F1728" s="65"/>
      <c r="G1728" s="65"/>
      <c r="H1728" s="65"/>
      <c r="I1728" s="65"/>
      <c r="J1728" s="65"/>
      <c r="K1728" s="65"/>
      <c r="L1728" s="65"/>
      <c r="M1728" s="65"/>
      <c r="N1728" s="65"/>
      <c r="O1728" s="65"/>
      <c r="P1728" s="65"/>
    </row>
    <row r="1729" spans="3:16" x14ac:dyDescent="0.25">
      <c r="C1729" s="7"/>
      <c r="D1729" s="7"/>
      <c r="E1729" s="65"/>
      <c r="F1729" s="65"/>
      <c r="G1729" s="65"/>
      <c r="H1729" s="65"/>
      <c r="I1729" s="65"/>
      <c r="J1729" s="65"/>
      <c r="K1729" s="65"/>
      <c r="L1729" s="65"/>
      <c r="M1729" s="65"/>
      <c r="N1729" s="65"/>
      <c r="O1729" s="65"/>
      <c r="P1729" s="65"/>
    </row>
    <row r="1730" spans="3:16" x14ac:dyDescent="0.25">
      <c r="C1730" s="7"/>
      <c r="D1730" s="7"/>
      <c r="E1730" s="65"/>
      <c r="F1730" s="65"/>
      <c r="G1730" s="65"/>
      <c r="H1730" s="65"/>
      <c r="I1730" s="65"/>
      <c r="J1730" s="65"/>
      <c r="K1730" s="65"/>
      <c r="L1730" s="65"/>
      <c r="M1730" s="65"/>
      <c r="N1730" s="65"/>
      <c r="O1730" s="65"/>
      <c r="P1730" s="65"/>
    </row>
    <row r="1731" spans="3:16" x14ac:dyDescent="0.25">
      <c r="C1731" s="7"/>
      <c r="D1731" s="7"/>
      <c r="E1731" s="65"/>
      <c r="F1731" s="65"/>
      <c r="G1731" s="65"/>
      <c r="H1731" s="65"/>
      <c r="I1731" s="65"/>
      <c r="J1731" s="65"/>
      <c r="K1731" s="65"/>
      <c r="L1731" s="65"/>
      <c r="M1731" s="65"/>
      <c r="N1731" s="65"/>
      <c r="O1731" s="65"/>
      <c r="P1731" s="65"/>
    </row>
    <row r="1732" spans="3:16" x14ac:dyDescent="0.25">
      <c r="C1732" s="7"/>
      <c r="D1732" s="7"/>
      <c r="E1732" s="65"/>
      <c r="F1732" s="65"/>
      <c r="G1732" s="65"/>
      <c r="H1732" s="65"/>
      <c r="I1732" s="65"/>
      <c r="J1732" s="65"/>
      <c r="K1732" s="65"/>
      <c r="L1732" s="65"/>
      <c r="M1732" s="65"/>
      <c r="N1732" s="65"/>
      <c r="O1732" s="65"/>
      <c r="P1732" s="65"/>
    </row>
    <row r="1733" spans="3:16" x14ac:dyDescent="0.25">
      <c r="C1733" s="7"/>
      <c r="D1733" s="7"/>
      <c r="E1733" s="65"/>
      <c r="F1733" s="65"/>
      <c r="G1733" s="65"/>
      <c r="H1733" s="65"/>
      <c r="I1733" s="65"/>
      <c r="J1733" s="65"/>
      <c r="K1733" s="65"/>
      <c r="L1733" s="65"/>
      <c r="M1733" s="65"/>
      <c r="N1733" s="65"/>
      <c r="O1733" s="65"/>
      <c r="P1733" s="65"/>
    </row>
    <row r="1734" spans="3:16" x14ac:dyDescent="0.25">
      <c r="C1734" s="7"/>
      <c r="D1734" s="7"/>
      <c r="E1734" s="65"/>
      <c r="F1734" s="65"/>
      <c r="G1734" s="65"/>
      <c r="H1734" s="65"/>
      <c r="I1734" s="65"/>
      <c r="J1734" s="65"/>
      <c r="K1734" s="65"/>
      <c r="L1734" s="65"/>
      <c r="M1734" s="65"/>
      <c r="N1734" s="65"/>
      <c r="O1734" s="65"/>
      <c r="P1734" s="65"/>
    </row>
    <row r="1735" spans="3:16" x14ac:dyDescent="0.25">
      <c r="C1735" s="7"/>
      <c r="D1735" s="7"/>
      <c r="E1735" s="65"/>
      <c r="F1735" s="65"/>
      <c r="G1735" s="65"/>
      <c r="H1735" s="65"/>
      <c r="I1735" s="65"/>
      <c r="J1735" s="65"/>
      <c r="K1735" s="65"/>
      <c r="L1735" s="65"/>
      <c r="M1735" s="65"/>
      <c r="N1735" s="65"/>
      <c r="O1735" s="65"/>
      <c r="P1735" s="65"/>
    </row>
    <row r="1736" spans="3:16" x14ac:dyDescent="0.25">
      <c r="C1736" s="7"/>
      <c r="D1736" s="7"/>
      <c r="E1736" s="65"/>
      <c r="F1736" s="65"/>
      <c r="G1736" s="65"/>
      <c r="H1736" s="65"/>
      <c r="I1736" s="65"/>
      <c r="J1736" s="65"/>
      <c r="K1736" s="65"/>
      <c r="L1736" s="65"/>
      <c r="M1736" s="65"/>
      <c r="N1736" s="65"/>
      <c r="O1736" s="65"/>
      <c r="P1736" s="65"/>
    </row>
    <row r="1737" spans="3:16" x14ac:dyDescent="0.25">
      <c r="C1737" s="7"/>
      <c r="D1737" s="7"/>
      <c r="E1737" s="65"/>
      <c r="F1737" s="65"/>
      <c r="G1737" s="65"/>
      <c r="H1737" s="65"/>
      <c r="I1737" s="65"/>
      <c r="J1737" s="65"/>
      <c r="K1737" s="65"/>
      <c r="L1737" s="65"/>
      <c r="M1737" s="65"/>
      <c r="N1737" s="65"/>
      <c r="O1737" s="65"/>
      <c r="P1737" s="65"/>
    </row>
    <row r="1738" spans="3:16" x14ac:dyDescent="0.25">
      <c r="C1738" s="7"/>
      <c r="D1738" s="7"/>
      <c r="E1738" s="65"/>
      <c r="F1738" s="65"/>
      <c r="G1738" s="65"/>
      <c r="H1738" s="65"/>
      <c r="I1738" s="65"/>
      <c r="J1738" s="65"/>
      <c r="K1738" s="65"/>
      <c r="L1738" s="65"/>
      <c r="M1738" s="65"/>
      <c r="N1738" s="65"/>
      <c r="O1738" s="65"/>
      <c r="P1738" s="65"/>
    </row>
    <row r="1739" spans="3:16" x14ac:dyDescent="0.25">
      <c r="C1739" s="7"/>
      <c r="D1739" s="7"/>
      <c r="E1739" s="65"/>
      <c r="F1739" s="65"/>
      <c r="G1739" s="65"/>
      <c r="H1739" s="65"/>
      <c r="I1739" s="65"/>
      <c r="J1739" s="65"/>
      <c r="K1739" s="65"/>
      <c r="L1739" s="65"/>
      <c r="M1739" s="65"/>
      <c r="N1739" s="65"/>
      <c r="O1739" s="65"/>
      <c r="P1739" s="65"/>
    </row>
    <row r="1740" spans="3:16" x14ac:dyDescent="0.25">
      <c r="C1740" s="7"/>
      <c r="D1740" s="7"/>
      <c r="E1740" s="65"/>
      <c r="F1740" s="65"/>
      <c r="G1740" s="65"/>
      <c r="H1740" s="65"/>
      <c r="I1740" s="65"/>
      <c r="J1740" s="65"/>
      <c r="K1740" s="65"/>
      <c r="L1740" s="65"/>
      <c r="M1740" s="65"/>
      <c r="N1740" s="65"/>
      <c r="O1740" s="65"/>
      <c r="P1740" s="65"/>
    </row>
    <row r="1741" spans="3:16" x14ac:dyDescent="0.25">
      <c r="C1741" s="7"/>
      <c r="D1741" s="7"/>
      <c r="E1741" s="65"/>
      <c r="F1741" s="65"/>
      <c r="G1741" s="65"/>
      <c r="H1741" s="65"/>
      <c r="I1741" s="65"/>
      <c r="J1741" s="65"/>
      <c r="K1741" s="65"/>
      <c r="L1741" s="65"/>
      <c r="M1741" s="65"/>
      <c r="N1741" s="65"/>
      <c r="O1741" s="65"/>
      <c r="P1741" s="65"/>
    </row>
    <row r="1742" spans="3:16" x14ac:dyDescent="0.25">
      <c r="C1742" s="7"/>
      <c r="D1742" s="7"/>
      <c r="E1742" s="65"/>
      <c r="F1742" s="65"/>
      <c r="G1742" s="65"/>
      <c r="H1742" s="65"/>
      <c r="I1742" s="65"/>
      <c r="J1742" s="65"/>
      <c r="K1742" s="65"/>
      <c r="L1742" s="65"/>
      <c r="M1742" s="65"/>
      <c r="N1742" s="65"/>
      <c r="O1742" s="65"/>
      <c r="P1742" s="65"/>
    </row>
    <row r="1743" spans="3:16" x14ac:dyDescent="0.25">
      <c r="C1743" s="7"/>
      <c r="D1743" s="7"/>
      <c r="E1743" s="65"/>
      <c r="F1743" s="65"/>
      <c r="G1743" s="65"/>
      <c r="H1743" s="65"/>
      <c r="I1743" s="65"/>
      <c r="J1743" s="65"/>
      <c r="K1743" s="65"/>
      <c r="L1743" s="65"/>
      <c r="M1743" s="65"/>
      <c r="N1743" s="65"/>
      <c r="O1743" s="65"/>
      <c r="P1743" s="65"/>
    </row>
    <row r="1744" spans="3:16" x14ac:dyDescent="0.25">
      <c r="C1744" s="7"/>
      <c r="D1744" s="7"/>
      <c r="E1744" s="65"/>
      <c r="F1744" s="65"/>
      <c r="G1744" s="65"/>
      <c r="H1744" s="65"/>
      <c r="I1744" s="65"/>
      <c r="J1744" s="65"/>
      <c r="K1744" s="65"/>
      <c r="L1744" s="65"/>
      <c r="M1744" s="65"/>
      <c r="N1744" s="65"/>
      <c r="O1744" s="65"/>
      <c r="P1744" s="65"/>
    </row>
    <row r="1745" spans="3:16" x14ac:dyDescent="0.25">
      <c r="C1745" s="7"/>
      <c r="D1745" s="7"/>
      <c r="E1745" s="65"/>
      <c r="F1745" s="65"/>
      <c r="G1745" s="65"/>
      <c r="H1745" s="65"/>
      <c r="I1745" s="65"/>
      <c r="J1745" s="65"/>
      <c r="K1745" s="65"/>
      <c r="L1745" s="65"/>
      <c r="M1745" s="65"/>
      <c r="N1745" s="65"/>
      <c r="O1745" s="65"/>
      <c r="P1745" s="65"/>
    </row>
    <row r="1746" spans="3:16" x14ac:dyDescent="0.25">
      <c r="C1746" s="7"/>
      <c r="D1746" s="7"/>
      <c r="E1746" s="65"/>
      <c r="F1746" s="65"/>
      <c r="G1746" s="65"/>
      <c r="H1746" s="65"/>
      <c r="I1746" s="65"/>
      <c r="J1746" s="65"/>
      <c r="K1746" s="65"/>
      <c r="L1746" s="65"/>
      <c r="M1746" s="65"/>
      <c r="N1746" s="65"/>
      <c r="O1746" s="65"/>
      <c r="P1746" s="65"/>
    </row>
    <row r="1747" spans="3:16" x14ac:dyDescent="0.25">
      <c r="C1747" s="7"/>
      <c r="D1747" s="7"/>
      <c r="E1747" s="65"/>
      <c r="F1747" s="65"/>
      <c r="G1747" s="65"/>
      <c r="H1747" s="65"/>
      <c r="I1747" s="65"/>
      <c r="J1747" s="65"/>
      <c r="K1747" s="65"/>
      <c r="L1747" s="65"/>
      <c r="M1747" s="65"/>
      <c r="N1747" s="65"/>
      <c r="O1747" s="65"/>
      <c r="P1747" s="65"/>
    </row>
    <row r="1748" spans="3:16" x14ac:dyDescent="0.25">
      <c r="C1748" s="7"/>
      <c r="D1748" s="7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  <c r="O1748" s="65"/>
      <c r="P1748" s="65"/>
    </row>
    <row r="1749" spans="3:16" x14ac:dyDescent="0.25">
      <c r="C1749" s="7"/>
      <c r="D1749" s="7"/>
      <c r="E1749" s="65"/>
      <c r="F1749" s="65"/>
      <c r="G1749" s="65"/>
      <c r="H1749" s="65"/>
      <c r="I1749" s="65"/>
      <c r="J1749" s="65"/>
      <c r="K1749" s="65"/>
      <c r="L1749" s="65"/>
      <c r="M1749" s="65"/>
      <c r="N1749" s="65"/>
      <c r="O1749" s="65"/>
      <c r="P1749" s="65"/>
    </row>
    <row r="1750" spans="3:16" x14ac:dyDescent="0.25">
      <c r="C1750" s="7"/>
      <c r="D1750" s="7"/>
      <c r="E1750" s="65"/>
      <c r="F1750" s="65"/>
      <c r="G1750" s="65"/>
      <c r="H1750" s="65"/>
      <c r="I1750" s="65"/>
      <c r="J1750" s="65"/>
      <c r="K1750" s="65"/>
      <c r="L1750" s="65"/>
      <c r="M1750" s="65"/>
      <c r="N1750" s="65"/>
      <c r="O1750" s="65"/>
      <c r="P1750" s="65"/>
    </row>
    <row r="1751" spans="3:16" x14ac:dyDescent="0.25">
      <c r="C1751" s="7"/>
      <c r="D1751" s="7"/>
      <c r="E1751" s="65"/>
      <c r="F1751" s="65"/>
      <c r="G1751" s="65"/>
      <c r="H1751" s="65"/>
      <c r="I1751" s="65"/>
      <c r="J1751" s="65"/>
      <c r="K1751" s="65"/>
      <c r="L1751" s="65"/>
      <c r="M1751" s="65"/>
      <c r="N1751" s="65"/>
      <c r="O1751" s="65"/>
      <c r="P1751" s="65"/>
    </row>
    <row r="1752" spans="3:16" x14ac:dyDescent="0.25">
      <c r="C1752" s="7"/>
      <c r="D1752" s="7"/>
      <c r="E1752" s="65"/>
      <c r="F1752" s="65"/>
      <c r="G1752" s="65"/>
      <c r="H1752" s="65"/>
      <c r="I1752" s="65"/>
      <c r="J1752" s="65"/>
      <c r="K1752" s="65"/>
      <c r="L1752" s="65"/>
      <c r="M1752" s="65"/>
      <c r="N1752" s="65"/>
      <c r="O1752" s="65"/>
      <c r="P1752" s="65"/>
    </row>
    <row r="1753" spans="3:16" x14ac:dyDescent="0.25">
      <c r="C1753" s="7"/>
      <c r="D1753" s="7"/>
      <c r="E1753" s="65"/>
      <c r="F1753" s="65"/>
      <c r="G1753" s="65"/>
      <c r="H1753" s="65"/>
      <c r="I1753" s="65"/>
      <c r="J1753" s="65"/>
      <c r="K1753" s="65"/>
      <c r="L1753" s="65"/>
      <c r="M1753" s="65"/>
      <c r="N1753" s="65"/>
      <c r="O1753" s="65"/>
      <c r="P1753" s="65"/>
    </row>
    <row r="1754" spans="3:16" x14ac:dyDescent="0.25">
      <c r="C1754" s="7"/>
      <c r="D1754" s="7"/>
      <c r="E1754" s="65"/>
      <c r="F1754" s="65"/>
      <c r="G1754" s="65"/>
      <c r="H1754" s="65"/>
      <c r="I1754" s="65"/>
      <c r="J1754" s="65"/>
      <c r="K1754" s="65"/>
      <c r="L1754" s="65"/>
      <c r="M1754" s="65"/>
      <c r="N1754" s="65"/>
      <c r="O1754" s="65"/>
      <c r="P1754" s="65"/>
    </row>
    <row r="1755" spans="3:16" x14ac:dyDescent="0.25">
      <c r="C1755" s="7"/>
      <c r="D1755" s="7"/>
      <c r="E1755" s="65"/>
      <c r="F1755" s="65"/>
      <c r="G1755" s="65"/>
      <c r="H1755" s="65"/>
      <c r="I1755" s="65"/>
      <c r="J1755" s="65"/>
      <c r="K1755" s="65"/>
      <c r="L1755" s="65"/>
      <c r="M1755" s="65"/>
      <c r="N1755" s="65"/>
      <c r="O1755" s="65"/>
      <c r="P1755" s="65"/>
    </row>
    <row r="1756" spans="3:16" x14ac:dyDescent="0.25">
      <c r="C1756" s="7"/>
      <c r="D1756" s="7"/>
      <c r="E1756" s="65"/>
      <c r="F1756" s="65"/>
      <c r="G1756" s="65"/>
      <c r="H1756" s="65"/>
      <c r="I1756" s="65"/>
      <c r="J1756" s="65"/>
      <c r="K1756" s="65"/>
      <c r="L1756" s="65"/>
      <c r="M1756" s="65"/>
      <c r="N1756" s="65"/>
      <c r="O1756" s="65"/>
      <c r="P1756" s="65"/>
    </row>
    <row r="1757" spans="3:16" x14ac:dyDescent="0.25">
      <c r="C1757" s="7"/>
      <c r="D1757" s="7"/>
      <c r="E1757" s="65"/>
      <c r="F1757" s="65"/>
      <c r="G1757" s="65"/>
      <c r="H1757" s="65"/>
      <c r="I1757" s="65"/>
      <c r="J1757" s="65"/>
      <c r="K1757" s="65"/>
      <c r="L1757" s="65"/>
      <c r="M1757" s="65"/>
      <c r="N1757" s="65"/>
      <c r="O1757" s="65"/>
      <c r="P1757" s="65"/>
    </row>
    <row r="1758" spans="3:16" x14ac:dyDescent="0.25">
      <c r="C1758" s="7"/>
      <c r="D1758" s="7"/>
      <c r="E1758" s="65"/>
      <c r="F1758" s="65"/>
      <c r="G1758" s="65"/>
      <c r="H1758" s="65"/>
      <c r="I1758" s="65"/>
      <c r="J1758" s="65"/>
      <c r="K1758" s="65"/>
      <c r="L1758" s="65"/>
      <c r="M1758" s="65"/>
      <c r="N1758" s="65"/>
      <c r="O1758" s="65"/>
      <c r="P1758" s="65"/>
    </row>
    <row r="1759" spans="3:16" x14ac:dyDescent="0.25">
      <c r="C1759" s="7"/>
      <c r="D1759" s="7"/>
      <c r="E1759" s="65"/>
      <c r="F1759" s="65"/>
      <c r="G1759" s="65"/>
      <c r="H1759" s="65"/>
      <c r="I1759" s="65"/>
      <c r="J1759" s="65"/>
      <c r="K1759" s="65"/>
      <c r="L1759" s="65"/>
      <c r="M1759" s="65"/>
      <c r="N1759" s="65"/>
      <c r="O1759" s="65"/>
      <c r="P1759" s="65"/>
    </row>
    <row r="1760" spans="3:16" x14ac:dyDescent="0.25">
      <c r="C1760" s="7"/>
      <c r="D1760" s="7"/>
      <c r="E1760" s="65"/>
      <c r="F1760" s="65"/>
      <c r="G1760" s="65"/>
      <c r="H1760" s="65"/>
      <c r="I1760" s="65"/>
      <c r="J1760" s="65"/>
      <c r="K1760" s="65"/>
      <c r="L1760" s="65"/>
      <c r="M1760" s="65"/>
      <c r="N1760" s="65"/>
      <c r="O1760" s="65"/>
      <c r="P1760" s="65"/>
    </row>
    <row r="1761" spans="3:16" x14ac:dyDescent="0.25">
      <c r="C1761" s="7"/>
      <c r="D1761" s="7"/>
      <c r="E1761" s="65"/>
      <c r="F1761" s="65"/>
      <c r="G1761" s="65"/>
      <c r="H1761" s="65"/>
      <c r="I1761" s="65"/>
      <c r="J1761" s="65"/>
      <c r="K1761" s="65"/>
      <c r="L1761" s="65"/>
      <c r="M1761" s="65"/>
      <c r="N1761" s="65"/>
      <c r="O1761" s="65"/>
      <c r="P1761" s="65"/>
    </row>
    <row r="1762" spans="3:16" x14ac:dyDescent="0.25">
      <c r="C1762" s="7"/>
      <c r="D1762" s="7"/>
      <c r="E1762" s="65"/>
      <c r="F1762" s="65"/>
      <c r="G1762" s="65"/>
      <c r="H1762" s="65"/>
      <c r="I1762" s="65"/>
      <c r="J1762" s="65"/>
      <c r="K1762" s="65"/>
      <c r="L1762" s="65"/>
      <c r="M1762" s="65"/>
      <c r="N1762" s="65"/>
      <c r="O1762" s="65"/>
      <c r="P1762" s="65"/>
    </row>
    <row r="1763" spans="3:16" x14ac:dyDescent="0.25">
      <c r="C1763" s="7"/>
      <c r="D1763" s="7"/>
      <c r="E1763" s="65"/>
      <c r="F1763" s="65"/>
      <c r="G1763" s="65"/>
      <c r="H1763" s="65"/>
      <c r="I1763" s="65"/>
      <c r="J1763" s="65"/>
      <c r="K1763" s="65"/>
      <c r="L1763" s="65"/>
      <c r="M1763" s="65"/>
      <c r="N1763" s="65"/>
      <c r="O1763" s="65"/>
      <c r="P1763" s="65"/>
    </row>
    <row r="1764" spans="3:16" x14ac:dyDescent="0.25">
      <c r="C1764" s="7"/>
      <c r="D1764" s="7"/>
      <c r="E1764" s="65"/>
      <c r="F1764" s="65"/>
      <c r="G1764" s="65"/>
      <c r="H1764" s="65"/>
      <c r="I1764" s="65"/>
      <c r="J1764" s="65"/>
      <c r="K1764" s="65"/>
      <c r="L1764" s="65"/>
      <c r="M1764" s="65"/>
      <c r="N1764" s="65"/>
      <c r="O1764" s="65"/>
      <c r="P1764" s="65"/>
    </row>
    <row r="1765" spans="3:16" x14ac:dyDescent="0.25">
      <c r="C1765" s="7"/>
      <c r="D1765" s="7"/>
      <c r="E1765" s="65"/>
      <c r="F1765" s="65"/>
      <c r="G1765" s="65"/>
      <c r="H1765" s="65"/>
      <c r="I1765" s="65"/>
      <c r="J1765" s="65"/>
      <c r="K1765" s="65"/>
      <c r="L1765" s="65"/>
      <c r="M1765" s="65"/>
      <c r="N1765" s="65"/>
      <c r="O1765" s="65"/>
      <c r="P1765" s="65"/>
    </row>
    <row r="1766" spans="3:16" x14ac:dyDescent="0.25">
      <c r="C1766" s="7"/>
      <c r="D1766" s="7"/>
      <c r="E1766" s="65"/>
      <c r="F1766" s="65"/>
      <c r="G1766" s="65"/>
      <c r="H1766" s="65"/>
      <c r="I1766" s="65"/>
      <c r="J1766" s="65"/>
      <c r="K1766" s="65"/>
      <c r="L1766" s="65"/>
      <c r="M1766" s="65"/>
      <c r="N1766" s="65"/>
      <c r="O1766" s="65"/>
      <c r="P1766" s="65"/>
    </row>
    <row r="1767" spans="3:16" x14ac:dyDescent="0.25">
      <c r="C1767" s="7"/>
      <c r="D1767" s="7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</row>
    <row r="1768" spans="3:16" x14ac:dyDescent="0.25">
      <c r="C1768" s="7"/>
      <c r="D1768" s="7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</row>
    <row r="1769" spans="3:16" x14ac:dyDescent="0.25">
      <c r="C1769" s="7"/>
      <c r="D1769" s="7"/>
      <c r="E1769" s="65"/>
      <c r="F1769" s="65"/>
      <c r="G1769" s="65"/>
      <c r="H1769" s="65"/>
      <c r="I1769" s="65"/>
      <c r="J1769" s="65"/>
      <c r="K1769" s="65"/>
      <c r="L1769" s="65"/>
      <c r="M1769" s="65"/>
      <c r="N1769" s="65"/>
      <c r="O1769" s="65"/>
      <c r="P1769" s="65"/>
    </row>
    <row r="1770" spans="3:16" x14ac:dyDescent="0.25">
      <c r="C1770" s="7"/>
      <c r="D1770" s="7"/>
      <c r="E1770" s="65"/>
      <c r="F1770" s="65"/>
      <c r="G1770" s="65"/>
      <c r="H1770" s="65"/>
      <c r="I1770" s="65"/>
      <c r="J1770" s="65"/>
      <c r="K1770" s="65"/>
      <c r="L1770" s="65"/>
      <c r="M1770" s="65"/>
      <c r="N1770" s="65"/>
      <c r="O1770" s="65"/>
      <c r="P1770" s="65"/>
    </row>
    <row r="1771" spans="3:16" x14ac:dyDescent="0.25">
      <c r="C1771" s="7"/>
      <c r="D1771" s="7"/>
      <c r="E1771" s="65"/>
      <c r="F1771" s="65"/>
      <c r="G1771" s="65"/>
      <c r="H1771" s="65"/>
      <c r="I1771" s="65"/>
      <c r="J1771" s="65"/>
      <c r="K1771" s="65"/>
      <c r="L1771" s="65"/>
      <c r="M1771" s="65"/>
      <c r="N1771" s="65"/>
      <c r="O1771" s="65"/>
      <c r="P1771" s="65"/>
    </row>
    <row r="1772" spans="3:16" x14ac:dyDescent="0.25">
      <c r="C1772" s="7"/>
      <c r="D1772" s="7"/>
      <c r="E1772" s="65"/>
      <c r="F1772" s="65"/>
      <c r="G1772" s="65"/>
      <c r="H1772" s="65"/>
      <c r="I1772" s="65"/>
      <c r="J1772" s="65"/>
      <c r="K1772" s="65"/>
      <c r="L1772" s="65"/>
      <c r="M1772" s="65"/>
      <c r="N1772" s="65"/>
      <c r="O1772" s="65"/>
      <c r="P1772" s="65"/>
    </row>
    <row r="1773" spans="3:16" x14ac:dyDescent="0.25">
      <c r="C1773" s="7"/>
      <c r="D1773" s="7"/>
      <c r="E1773" s="65"/>
      <c r="F1773" s="65"/>
      <c r="G1773" s="65"/>
      <c r="H1773" s="65"/>
      <c r="I1773" s="65"/>
      <c r="J1773" s="65"/>
      <c r="K1773" s="65"/>
      <c r="L1773" s="65"/>
      <c r="M1773" s="65"/>
      <c r="N1773" s="65"/>
      <c r="O1773" s="65"/>
      <c r="P1773" s="65"/>
    </row>
    <row r="1774" spans="3:16" x14ac:dyDescent="0.25">
      <c r="C1774" s="7"/>
      <c r="D1774" s="7"/>
      <c r="E1774" s="65"/>
      <c r="F1774" s="65"/>
      <c r="G1774" s="65"/>
      <c r="H1774" s="65"/>
      <c r="I1774" s="65"/>
      <c r="J1774" s="65"/>
      <c r="K1774" s="65"/>
      <c r="L1774" s="65"/>
      <c r="M1774" s="65"/>
      <c r="N1774" s="65"/>
      <c r="O1774" s="65"/>
      <c r="P1774" s="65"/>
    </row>
    <row r="1775" spans="3:16" x14ac:dyDescent="0.25">
      <c r="C1775" s="7"/>
      <c r="D1775" s="7"/>
      <c r="E1775" s="65"/>
      <c r="F1775" s="65"/>
      <c r="G1775" s="65"/>
      <c r="H1775" s="65"/>
      <c r="I1775" s="65"/>
      <c r="J1775" s="65"/>
      <c r="K1775" s="65"/>
      <c r="L1775" s="65"/>
      <c r="M1775" s="65"/>
      <c r="N1775" s="65"/>
      <c r="O1775" s="65"/>
      <c r="P1775" s="65"/>
    </row>
    <row r="1776" spans="3:16" x14ac:dyDescent="0.25">
      <c r="C1776" s="7"/>
      <c r="D1776" s="7"/>
      <c r="E1776" s="65"/>
      <c r="F1776" s="65"/>
      <c r="G1776" s="65"/>
      <c r="H1776" s="65"/>
      <c r="I1776" s="65"/>
      <c r="J1776" s="65"/>
      <c r="K1776" s="65"/>
      <c r="L1776" s="65"/>
      <c r="M1776" s="65"/>
      <c r="N1776" s="65"/>
      <c r="O1776" s="65"/>
      <c r="P1776" s="65"/>
    </row>
    <row r="1777" spans="3:16" x14ac:dyDescent="0.25">
      <c r="C1777" s="7"/>
      <c r="D1777" s="7"/>
      <c r="E1777" s="65"/>
      <c r="F1777" s="65"/>
      <c r="G1777" s="65"/>
      <c r="H1777" s="65"/>
      <c r="I1777" s="65"/>
      <c r="J1777" s="65"/>
      <c r="K1777" s="65"/>
      <c r="L1777" s="65"/>
      <c r="M1777" s="65"/>
      <c r="N1777" s="65"/>
      <c r="O1777" s="65"/>
      <c r="P1777" s="65"/>
    </row>
    <row r="1778" spans="3:16" x14ac:dyDescent="0.25">
      <c r="C1778" s="7"/>
      <c r="D1778" s="7"/>
      <c r="E1778" s="65"/>
      <c r="F1778" s="65"/>
      <c r="G1778" s="65"/>
      <c r="H1778" s="65"/>
      <c r="I1778" s="65"/>
      <c r="J1778" s="65"/>
      <c r="K1778" s="65"/>
      <c r="L1778" s="65"/>
      <c r="M1778" s="65"/>
      <c r="N1778" s="65"/>
      <c r="O1778" s="65"/>
      <c r="P1778" s="65"/>
    </row>
    <row r="1779" spans="3:16" x14ac:dyDescent="0.25">
      <c r="C1779" s="7"/>
      <c r="D1779" s="7"/>
      <c r="E1779" s="65"/>
      <c r="F1779" s="65"/>
      <c r="G1779" s="65"/>
      <c r="H1779" s="65"/>
      <c r="I1779" s="65"/>
      <c r="J1779" s="65"/>
      <c r="K1779" s="65"/>
      <c r="L1779" s="65"/>
      <c r="M1779" s="65"/>
      <c r="N1779" s="65"/>
      <c r="O1779" s="65"/>
      <c r="P1779" s="65"/>
    </row>
    <row r="1780" spans="3:16" x14ac:dyDescent="0.25">
      <c r="C1780" s="7"/>
      <c r="D1780" s="7"/>
      <c r="E1780" s="65"/>
      <c r="F1780" s="65"/>
      <c r="G1780" s="65"/>
      <c r="H1780" s="65"/>
      <c r="I1780" s="65"/>
      <c r="J1780" s="65"/>
      <c r="K1780" s="65"/>
      <c r="L1780" s="65"/>
      <c r="M1780" s="65"/>
      <c r="N1780" s="65"/>
      <c r="O1780" s="65"/>
      <c r="P1780" s="65"/>
    </row>
    <row r="1781" spans="3:16" x14ac:dyDescent="0.25">
      <c r="C1781" s="7"/>
      <c r="D1781" s="7"/>
      <c r="E1781" s="65"/>
      <c r="F1781" s="65"/>
      <c r="G1781" s="65"/>
      <c r="H1781" s="65"/>
      <c r="I1781" s="65"/>
      <c r="J1781" s="65"/>
      <c r="K1781" s="65"/>
      <c r="L1781" s="65"/>
      <c r="M1781" s="65"/>
      <c r="N1781" s="65"/>
      <c r="O1781" s="65"/>
      <c r="P1781" s="65"/>
    </row>
    <row r="1782" spans="3:16" x14ac:dyDescent="0.25">
      <c r="C1782" s="7"/>
      <c r="D1782" s="7"/>
      <c r="E1782" s="65"/>
      <c r="F1782" s="65"/>
      <c r="G1782" s="65"/>
      <c r="H1782" s="65"/>
      <c r="I1782" s="65"/>
      <c r="J1782" s="65"/>
      <c r="K1782" s="65"/>
      <c r="L1782" s="65"/>
      <c r="M1782" s="65"/>
      <c r="N1782" s="65"/>
      <c r="O1782" s="65"/>
      <c r="P1782" s="65"/>
    </row>
    <row r="1783" spans="3:16" x14ac:dyDescent="0.25">
      <c r="C1783" s="7"/>
      <c r="D1783" s="7"/>
      <c r="E1783" s="65"/>
      <c r="F1783" s="65"/>
      <c r="G1783" s="65"/>
      <c r="H1783" s="65"/>
      <c r="I1783" s="65"/>
      <c r="J1783" s="65"/>
      <c r="K1783" s="65"/>
      <c r="L1783" s="65"/>
      <c r="M1783" s="65"/>
      <c r="N1783" s="65"/>
      <c r="O1783" s="65"/>
      <c r="P1783" s="65"/>
    </row>
    <row r="1784" spans="3:16" x14ac:dyDescent="0.25">
      <c r="C1784" s="7"/>
      <c r="D1784" s="7"/>
      <c r="E1784" s="65"/>
      <c r="F1784" s="65"/>
      <c r="G1784" s="65"/>
      <c r="H1784" s="65"/>
      <c r="I1784" s="65"/>
      <c r="J1784" s="65"/>
      <c r="K1784" s="65"/>
      <c r="L1784" s="65"/>
      <c r="M1784" s="65"/>
      <c r="N1784" s="65"/>
      <c r="O1784" s="65"/>
      <c r="P1784" s="65"/>
    </row>
    <row r="1785" spans="3:16" x14ac:dyDescent="0.25">
      <c r="C1785" s="7"/>
      <c r="D1785" s="7"/>
      <c r="E1785" s="65"/>
      <c r="F1785" s="65"/>
      <c r="G1785" s="65"/>
      <c r="H1785" s="65"/>
      <c r="I1785" s="65"/>
      <c r="J1785" s="65"/>
      <c r="K1785" s="65"/>
      <c r="L1785" s="65"/>
      <c r="M1785" s="65"/>
      <c r="N1785" s="65"/>
      <c r="O1785" s="65"/>
      <c r="P1785" s="65"/>
    </row>
    <row r="1786" spans="3:16" x14ac:dyDescent="0.25">
      <c r="C1786" s="7"/>
      <c r="D1786" s="7"/>
      <c r="E1786" s="65"/>
      <c r="F1786" s="65"/>
      <c r="G1786" s="65"/>
      <c r="H1786" s="65"/>
      <c r="I1786" s="65"/>
      <c r="J1786" s="65"/>
      <c r="K1786" s="65"/>
      <c r="L1786" s="65"/>
      <c r="M1786" s="65"/>
      <c r="N1786" s="65"/>
      <c r="O1786" s="65"/>
      <c r="P1786" s="65"/>
    </row>
    <row r="1787" spans="3:16" x14ac:dyDescent="0.25">
      <c r="C1787" s="7"/>
      <c r="D1787" s="7"/>
      <c r="E1787" s="65"/>
      <c r="F1787" s="65"/>
      <c r="G1787" s="65"/>
      <c r="H1787" s="65"/>
      <c r="I1787" s="65"/>
      <c r="J1787" s="65"/>
      <c r="K1787" s="65"/>
      <c r="L1787" s="65"/>
      <c r="M1787" s="65"/>
      <c r="N1787" s="65"/>
      <c r="O1787" s="65"/>
      <c r="P1787" s="65"/>
    </row>
    <row r="1788" spans="3:16" x14ac:dyDescent="0.25">
      <c r="C1788" s="7"/>
      <c r="D1788" s="7"/>
      <c r="E1788" s="65"/>
      <c r="F1788" s="65"/>
      <c r="G1788" s="65"/>
      <c r="H1788" s="65"/>
      <c r="I1788" s="65"/>
      <c r="J1788" s="65"/>
      <c r="K1788" s="65"/>
      <c r="L1788" s="65"/>
      <c r="M1788" s="65"/>
      <c r="N1788" s="65"/>
      <c r="O1788" s="65"/>
      <c r="P1788" s="65"/>
    </row>
    <row r="1789" spans="3:16" x14ac:dyDescent="0.25">
      <c r="C1789" s="7"/>
      <c r="D1789" s="7"/>
      <c r="E1789" s="65"/>
      <c r="F1789" s="65"/>
      <c r="G1789" s="65"/>
      <c r="H1789" s="65"/>
      <c r="I1789" s="65"/>
      <c r="J1789" s="65"/>
      <c r="K1789" s="65"/>
      <c r="L1789" s="65"/>
      <c r="M1789" s="65"/>
      <c r="N1789" s="65"/>
      <c r="O1789" s="65"/>
      <c r="P1789" s="65"/>
    </row>
    <row r="1790" spans="3:16" x14ac:dyDescent="0.25">
      <c r="C1790" s="7"/>
      <c r="D1790" s="7"/>
      <c r="E1790" s="65"/>
      <c r="F1790" s="65"/>
      <c r="G1790" s="65"/>
      <c r="H1790" s="65"/>
      <c r="I1790" s="65"/>
      <c r="J1790" s="65"/>
      <c r="K1790" s="65"/>
      <c r="L1790" s="65"/>
      <c r="M1790" s="65"/>
      <c r="N1790" s="65"/>
      <c r="O1790" s="65"/>
      <c r="P1790" s="65"/>
    </row>
    <row r="1791" spans="3:16" x14ac:dyDescent="0.25">
      <c r="C1791" s="7"/>
      <c r="D1791" s="7"/>
      <c r="E1791" s="65"/>
      <c r="F1791" s="65"/>
      <c r="G1791" s="65"/>
      <c r="H1791" s="65"/>
      <c r="I1791" s="65"/>
      <c r="J1791" s="65"/>
      <c r="K1791" s="65"/>
      <c r="L1791" s="65"/>
      <c r="M1791" s="65"/>
      <c r="N1791" s="65"/>
      <c r="O1791" s="65"/>
      <c r="P1791" s="65"/>
    </row>
    <row r="1792" spans="3:16" x14ac:dyDescent="0.25">
      <c r="C1792" s="7"/>
      <c r="D1792" s="7"/>
      <c r="E1792" s="65"/>
      <c r="F1792" s="65"/>
      <c r="G1792" s="65"/>
      <c r="H1792" s="65"/>
      <c r="I1792" s="65"/>
      <c r="J1792" s="65"/>
      <c r="K1792" s="65"/>
      <c r="L1792" s="65"/>
      <c r="M1792" s="65"/>
      <c r="N1792" s="65"/>
      <c r="O1792" s="65"/>
      <c r="P1792" s="65"/>
    </row>
    <row r="1793" spans="3:16" x14ac:dyDescent="0.25">
      <c r="C1793" s="7"/>
      <c r="D1793" s="7"/>
      <c r="E1793" s="65"/>
      <c r="F1793" s="65"/>
      <c r="G1793" s="65"/>
      <c r="H1793" s="65"/>
      <c r="I1793" s="65"/>
      <c r="J1793" s="65"/>
      <c r="K1793" s="65"/>
      <c r="L1793" s="65"/>
      <c r="M1793" s="65"/>
      <c r="N1793" s="65"/>
      <c r="O1793" s="65"/>
      <c r="P1793" s="65"/>
    </row>
    <row r="1794" spans="3:16" x14ac:dyDescent="0.25">
      <c r="C1794" s="7"/>
      <c r="D1794" s="7"/>
      <c r="E1794" s="65"/>
      <c r="F1794" s="65"/>
      <c r="G1794" s="65"/>
      <c r="H1794" s="65"/>
      <c r="I1794" s="65"/>
      <c r="J1794" s="65"/>
      <c r="K1794" s="65"/>
      <c r="L1794" s="65"/>
      <c r="M1794" s="65"/>
      <c r="N1794" s="65"/>
      <c r="O1794" s="65"/>
      <c r="P1794" s="65"/>
    </row>
    <row r="1795" spans="3:16" x14ac:dyDescent="0.25">
      <c r="C1795" s="7"/>
      <c r="D1795" s="7"/>
      <c r="E1795" s="65"/>
      <c r="F1795" s="65"/>
      <c r="G1795" s="65"/>
      <c r="H1795" s="65"/>
      <c r="I1795" s="65"/>
      <c r="J1795" s="65"/>
      <c r="K1795" s="65"/>
      <c r="L1795" s="65"/>
      <c r="M1795" s="65"/>
      <c r="N1795" s="65"/>
      <c r="O1795" s="65"/>
      <c r="P1795" s="65"/>
    </row>
    <row r="1796" spans="3:16" x14ac:dyDescent="0.25">
      <c r="C1796" s="7"/>
      <c r="D1796" s="7"/>
      <c r="E1796" s="65"/>
      <c r="F1796" s="65"/>
      <c r="G1796" s="65"/>
      <c r="H1796" s="65"/>
      <c r="I1796" s="65"/>
      <c r="J1796" s="65"/>
      <c r="K1796" s="65"/>
      <c r="L1796" s="65"/>
      <c r="M1796" s="65"/>
      <c r="N1796" s="65"/>
      <c r="O1796" s="65"/>
      <c r="P1796" s="65"/>
    </row>
    <row r="1797" spans="3:16" x14ac:dyDescent="0.25">
      <c r="C1797" s="7"/>
      <c r="D1797" s="7"/>
      <c r="E1797" s="65"/>
      <c r="F1797" s="65"/>
      <c r="G1797" s="65"/>
      <c r="H1797" s="65"/>
      <c r="I1797" s="65"/>
      <c r="J1797" s="65"/>
      <c r="K1797" s="65"/>
      <c r="L1797" s="65"/>
      <c r="M1797" s="65"/>
      <c r="N1797" s="65"/>
      <c r="O1797" s="65"/>
      <c r="P1797" s="65"/>
    </row>
    <row r="1798" spans="3:16" x14ac:dyDescent="0.25">
      <c r="C1798" s="7"/>
      <c r="D1798" s="7"/>
      <c r="E1798" s="65"/>
      <c r="F1798" s="65"/>
      <c r="G1798" s="65"/>
      <c r="H1798" s="65"/>
      <c r="I1798" s="65"/>
      <c r="J1798" s="65"/>
      <c r="K1798" s="65"/>
      <c r="L1798" s="65"/>
      <c r="M1798" s="65"/>
      <c r="N1798" s="65"/>
      <c r="O1798" s="65"/>
      <c r="P1798" s="65"/>
    </row>
    <row r="1799" spans="3:16" x14ac:dyDescent="0.25">
      <c r="C1799" s="7"/>
      <c r="D1799" s="7"/>
      <c r="E1799" s="65"/>
      <c r="F1799" s="65"/>
      <c r="G1799" s="65"/>
      <c r="H1799" s="65"/>
      <c r="I1799" s="65"/>
      <c r="J1799" s="65"/>
      <c r="K1799" s="65"/>
      <c r="L1799" s="65"/>
      <c r="M1799" s="65"/>
      <c r="N1799" s="65"/>
      <c r="O1799" s="65"/>
      <c r="P1799" s="65"/>
    </row>
    <row r="1800" spans="3:16" x14ac:dyDescent="0.25">
      <c r="C1800" s="7"/>
      <c r="D1800" s="7"/>
      <c r="E1800" s="65"/>
      <c r="F1800" s="65"/>
      <c r="G1800" s="65"/>
      <c r="H1800" s="65"/>
      <c r="I1800" s="65"/>
      <c r="J1800" s="65"/>
      <c r="K1800" s="65"/>
      <c r="L1800" s="65"/>
      <c r="M1800" s="65"/>
      <c r="N1800" s="65"/>
      <c r="O1800" s="65"/>
      <c r="P1800" s="65"/>
    </row>
    <row r="1801" spans="3:16" x14ac:dyDescent="0.25">
      <c r="C1801" s="7"/>
      <c r="D1801" s="7"/>
      <c r="E1801" s="65"/>
      <c r="F1801" s="65"/>
      <c r="G1801" s="65"/>
      <c r="H1801" s="65"/>
      <c r="I1801" s="65"/>
      <c r="J1801" s="65"/>
      <c r="K1801" s="65"/>
      <c r="L1801" s="65"/>
      <c r="M1801" s="65"/>
      <c r="N1801" s="65"/>
      <c r="O1801" s="65"/>
      <c r="P1801" s="65"/>
    </row>
    <row r="1802" spans="3:16" x14ac:dyDescent="0.25">
      <c r="C1802" s="7"/>
      <c r="D1802" s="7"/>
      <c r="E1802" s="65"/>
      <c r="F1802" s="65"/>
      <c r="G1802" s="65"/>
      <c r="H1802" s="65"/>
      <c r="I1802" s="65"/>
      <c r="J1802" s="65"/>
      <c r="K1802" s="65"/>
      <c r="L1802" s="65"/>
      <c r="M1802" s="65"/>
      <c r="N1802" s="65"/>
      <c r="O1802" s="65"/>
      <c r="P1802" s="65"/>
    </row>
    <row r="1803" spans="3:16" x14ac:dyDescent="0.25">
      <c r="C1803" s="7"/>
      <c r="D1803" s="7"/>
      <c r="E1803" s="65"/>
      <c r="F1803" s="65"/>
      <c r="G1803" s="65"/>
      <c r="H1803" s="65"/>
      <c r="I1803" s="65"/>
      <c r="J1803" s="65"/>
      <c r="K1803" s="65"/>
      <c r="L1803" s="65"/>
      <c r="M1803" s="65"/>
      <c r="N1803" s="65"/>
      <c r="O1803" s="65"/>
      <c r="P1803" s="65"/>
    </row>
    <row r="1804" spans="3:16" x14ac:dyDescent="0.25">
      <c r="C1804" s="7"/>
      <c r="D1804" s="7"/>
      <c r="E1804" s="65"/>
      <c r="F1804" s="65"/>
      <c r="G1804" s="65"/>
      <c r="H1804" s="65"/>
      <c r="I1804" s="65"/>
      <c r="J1804" s="65"/>
      <c r="K1804" s="65"/>
      <c r="L1804" s="65"/>
      <c r="M1804" s="65"/>
      <c r="N1804" s="65"/>
      <c r="O1804" s="65"/>
      <c r="P1804" s="65"/>
    </row>
    <row r="1805" spans="3:16" x14ac:dyDescent="0.25">
      <c r="C1805" s="7"/>
      <c r="D1805" s="7"/>
      <c r="E1805" s="65"/>
      <c r="F1805" s="65"/>
      <c r="G1805" s="65"/>
      <c r="H1805" s="65"/>
      <c r="I1805" s="65"/>
      <c r="J1805" s="65"/>
      <c r="K1805" s="65"/>
      <c r="L1805" s="65"/>
      <c r="M1805" s="65"/>
      <c r="N1805" s="65"/>
      <c r="O1805" s="65"/>
      <c r="P1805" s="65"/>
    </row>
    <row r="1806" spans="3:16" x14ac:dyDescent="0.25">
      <c r="C1806" s="7"/>
      <c r="D1806" s="7"/>
      <c r="E1806" s="65"/>
      <c r="F1806" s="65"/>
      <c r="G1806" s="65"/>
      <c r="H1806" s="65"/>
      <c r="I1806" s="65"/>
      <c r="J1806" s="65"/>
      <c r="K1806" s="65"/>
      <c r="L1806" s="65"/>
      <c r="M1806" s="65"/>
      <c r="N1806" s="65"/>
      <c r="O1806" s="65"/>
      <c r="P1806" s="65"/>
    </row>
    <row r="1807" spans="3:16" x14ac:dyDescent="0.25">
      <c r="C1807" s="7"/>
      <c r="D1807" s="7"/>
      <c r="E1807" s="65"/>
      <c r="F1807" s="65"/>
      <c r="G1807" s="65"/>
      <c r="H1807" s="65"/>
      <c r="I1807" s="65"/>
      <c r="J1807" s="65"/>
      <c r="K1807" s="65"/>
      <c r="L1807" s="65"/>
      <c r="M1807" s="65"/>
      <c r="N1807" s="65"/>
      <c r="O1807" s="65"/>
      <c r="P1807" s="65"/>
    </row>
    <row r="1808" spans="3:16" x14ac:dyDescent="0.25">
      <c r="C1808" s="7"/>
      <c r="D1808" s="7"/>
      <c r="E1808" s="65"/>
      <c r="F1808" s="65"/>
      <c r="G1808" s="65"/>
      <c r="H1808" s="65"/>
      <c r="I1808" s="65"/>
      <c r="J1808" s="65"/>
      <c r="K1808" s="65"/>
      <c r="L1808" s="65"/>
      <c r="M1808" s="65"/>
      <c r="N1808" s="65"/>
      <c r="O1808" s="65"/>
      <c r="P1808" s="65"/>
    </row>
    <row r="1809" spans="3:16" x14ac:dyDescent="0.25">
      <c r="C1809" s="7"/>
      <c r="D1809" s="7"/>
      <c r="E1809" s="65"/>
      <c r="F1809" s="65"/>
      <c r="G1809" s="65"/>
      <c r="H1809" s="65"/>
      <c r="I1809" s="65"/>
      <c r="J1809" s="65"/>
      <c r="K1809" s="65"/>
      <c r="L1809" s="65"/>
      <c r="M1809" s="65"/>
      <c r="N1809" s="65"/>
      <c r="O1809" s="65"/>
      <c r="P1809" s="65"/>
    </row>
    <row r="1810" spans="3:16" x14ac:dyDescent="0.25">
      <c r="C1810" s="7"/>
      <c r="D1810" s="7"/>
      <c r="E1810" s="65"/>
      <c r="F1810" s="65"/>
      <c r="G1810" s="65"/>
      <c r="H1810" s="65"/>
      <c r="I1810" s="65"/>
      <c r="J1810" s="65"/>
      <c r="K1810" s="65"/>
      <c r="L1810" s="65"/>
      <c r="M1810" s="65"/>
      <c r="N1810" s="65"/>
      <c r="O1810" s="65"/>
      <c r="P1810" s="65"/>
    </row>
    <row r="1811" spans="3:16" x14ac:dyDescent="0.25">
      <c r="C1811" s="7"/>
      <c r="D1811" s="7"/>
      <c r="E1811" s="65"/>
      <c r="F1811" s="65"/>
      <c r="G1811" s="65"/>
      <c r="H1811" s="65"/>
      <c r="I1811" s="65"/>
      <c r="J1811" s="65"/>
      <c r="K1811" s="65"/>
      <c r="L1811" s="65"/>
      <c r="M1811" s="65"/>
      <c r="N1811" s="65"/>
      <c r="O1811" s="65"/>
      <c r="P1811" s="65"/>
    </row>
    <row r="1812" spans="3:16" x14ac:dyDescent="0.25">
      <c r="C1812" s="7"/>
      <c r="D1812" s="7"/>
      <c r="E1812" s="65"/>
      <c r="F1812" s="65"/>
      <c r="G1812" s="65"/>
      <c r="H1812" s="65"/>
      <c r="I1812" s="65"/>
      <c r="J1812" s="65"/>
      <c r="K1812" s="65"/>
      <c r="L1812" s="65"/>
      <c r="M1812" s="65"/>
      <c r="N1812" s="65"/>
      <c r="O1812" s="65"/>
      <c r="P1812" s="65"/>
    </row>
    <row r="1813" spans="3:16" x14ac:dyDescent="0.25">
      <c r="C1813" s="7"/>
      <c r="D1813" s="7"/>
      <c r="E1813" s="65"/>
      <c r="F1813" s="65"/>
      <c r="G1813" s="65"/>
      <c r="H1813" s="65"/>
      <c r="I1813" s="65"/>
      <c r="J1813" s="65"/>
      <c r="K1813" s="65"/>
      <c r="L1813" s="65"/>
      <c r="M1813" s="65"/>
      <c r="N1813" s="65"/>
      <c r="O1813" s="65"/>
      <c r="P1813" s="65"/>
    </row>
    <row r="1814" spans="3:16" x14ac:dyDescent="0.25">
      <c r="C1814" s="7"/>
      <c r="D1814" s="7"/>
      <c r="E1814" s="65"/>
      <c r="F1814" s="65"/>
      <c r="G1814" s="65"/>
      <c r="H1814" s="65"/>
      <c r="I1814" s="65"/>
      <c r="J1814" s="65"/>
      <c r="K1814" s="65"/>
      <c r="L1814" s="65"/>
      <c r="M1814" s="65"/>
      <c r="N1814" s="65"/>
      <c r="O1814" s="65"/>
      <c r="P1814" s="65"/>
    </row>
    <row r="1815" spans="3:16" x14ac:dyDescent="0.25">
      <c r="C1815" s="7"/>
      <c r="D1815" s="7"/>
      <c r="E1815" s="65"/>
      <c r="F1815" s="65"/>
      <c r="G1815" s="65"/>
      <c r="H1815" s="65"/>
      <c r="I1815" s="65"/>
      <c r="J1815" s="65"/>
      <c r="K1815" s="65"/>
      <c r="L1815" s="65"/>
      <c r="M1815" s="65"/>
      <c r="N1815" s="65"/>
      <c r="O1815" s="65"/>
      <c r="P1815" s="65"/>
    </row>
    <row r="1816" spans="3:16" x14ac:dyDescent="0.25">
      <c r="C1816" s="7"/>
      <c r="D1816" s="7"/>
      <c r="E1816" s="65"/>
      <c r="F1816" s="65"/>
      <c r="G1816" s="65"/>
      <c r="H1816" s="65"/>
      <c r="I1816" s="65"/>
      <c r="J1816" s="65"/>
      <c r="K1816" s="65"/>
      <c r="L1816" s="65"/>
      <c r="M1816" s="65"/>
      <c r="N1816" s="65"/>
      <c r="O1816" s="65"/>
      <c r="P1816" s="65"/>
    </row>
    <row r="1817" spans="3:16" x14ac:dyDescent="0.25">
      <c r="C1817" s="7"/>
      <c r="D1817" s="7"/>
      <c r="E1817" s="65"/>
      <c r="F1817" s="65"/>
      <c r="G1817" s="65"/>
      <c r="H1817" s="65"/>
      <c r="I1817" s="65"/>
      <c r="J1817" s="65"/>
      <c r="K1817" s="65"/>
      <c r="L1817" s="65"/>
      <c r="M1817" s="65"/>
      <c r="N1817" s="65"/>
      <c r="O1817" s="65"/>
      <c r="P1817" s="65"/>
    </row>
    <row r="1818" spans="3:16" x14ac:dyDescent="0.25">
      <c r="C1818" s="7"/>
      <c r="D1818" s="7"/>
      <c r="E1818" s="65"/>
      <c r="F1818" s="65"/>
      <c r="G1818" s="65"/>
      <c r="H1818" s="65"/>
      <c r="I1818" s="65"/>
      <c r="J1818" s="65"/>
      <c r="K1818" s="65"/>
      <c r="L1818" s="65"/>
      <c r="M1818" s="65"/>
      <c r="N1818" s="65"/>
      <c r="O1818" s="65"/>
      <c r="P1818" s="65"/>
    </row>
    <row r="1819" spans="3:16" x14ac:dyDescent="0.25">
      <c r="C1819" s="7"/>
      <c r="D1819" s="7"/>
      <c r="E1819" s="65"/>
      <c r="F1819" s="65"/>
      <c r="G1819" s="65"/>
      <c r="H1819" s="65"/>
      <c r="I1819" s="65"/>
      <c r="J1819" s="65"/>
      <c r="K1819" s="65"/>
      <c r="L1819" s="65"/>
      <c r="M1819" s="65"/>
      <c r="N1819" s="65"/>
      <c r="O1819" s="65"/>
      <c r="P1819" s="65"/>
    </row>
    <row r="1820" spans="3:16" x14ac:dyDescent="0.25">
      <c r="C1820" s="7"/>
      <c r="D1820" s="7"/>
      <c r="E1820" s="65"/>
      <c r="F1820" s="65"/>
      <c r="G1820" s="65"/>
      <c r="H1820" s="65"/>
      <c r="I1820" s="65"/>
      <c r="J1820" s="65"/>
      <c r="K1820" s="65"/>
      <c r="L1820" s="65"/>
      <c r="M1820" s="65"/>
      <c r="N1820" s="65"/>
      <c r="O1820" s="65"/>
      <c r="P1820" s="65"/>
    </row>
    <row r="1821" spans="3:16" x14ac:dyDescent="0.25">
      <c r="C1821" s="7"/>
      <c r="D1821" s="7"/>
      <c r="E1821" s="65"/>
      <c r="F1821" s="65"/>
      <c r="G1821" s="65"/>
      <c r="H1821" s="65"/>
      <c r="I1821" s="65"/>
      <c r="J1821" s="65"/>
      <c r="K1821" s="65"/>
      <c r="L1821" s="65"/>
      <c r="M1821" s="65"/>
      <c r="N1821" s="65"/>
      <c r="O1821" s="65"/>
      <c r="P1821" s="65"/>
    </row>
    <row r="1822" spans="3:16" x14ac:dyDescent="0.25">
      <c r="C1822" s="7"/>
      <c r="D1822" s="7"/>
      <c r="E1822" s="65"/>
      <c r="F1822" s="65"/>
      <c r="G1822" s="65"/>
      <c r="H1822" s="65"/>
      <c r="I1822" s="65"/>
      <c r="J1822" s="65"/>
      <c r="K1822" s="65"/>
      <c r="L1822" s="65"/>
      <c r="M1822" s="65"/>
      <c r="N1822" s="65"/>
      <c r="O1822" s="65"/>
      <c r="P1822" s="65"/>
    </row>
    <row r="1823" spans="3:16" x14ac:dyDescent="0.25">
      <c r="C1823" s="7"/>
      <c r="D1823" s="7"/>
      <c r="E1823" s="65"/>
      <c r="F1823" s="65"/>
      <c r="G1823" s="65"/>
      <c r="H1823" s="65"/>
      <c r="I1823" s="65"/>
      <c r="J1823" s="65"/>
      <c r="K1823" s="65"/>
      <c r="L1823" s="65"/>
      <c r="M1823" s="65"/>
      <c r="N1823" s="65"/>
      <c r="O1823" s="65"/>
      <c r="P1823" s="65"/>
    </row>
    <row r="1824" spans="3:16" x14ac:dyDescent="0.25">
      <c r="C1824" s="7"/>
      <c r="D1824" s="7"/>
      <c r="E1824" s="65"/>
      <c r="F1824" s="65"/>
      <c r="G1824" s="65"/>
      <c r="H1824" s="65"/>
      <c r="I1824" s="65"/>
      <c r="J1824" s="65"/>
      <c r="K1824" s="65"/>
      <c r="L1824" s="65"/>
      <c r="M1824" s="65"/>
      <c r="N1824" s="65"/>
      <c r="O1824" s="65"/>
      <c r="P1824" s="65"/>
    </row>
    <row r="1825" spans="3:16" x14ac:dyDescent="0.25">
      <c r="C1825" s="7"/>
      <c r="D1825" s="7"/>
      <c r="E1825" s="65"/>
      <c r="F1825" s="65"/>
      <c r="G1825" s="65"/>
      <c r="H1825" s="65"/>
      <c r="I1825" s="65"/>
      <c r="J1825" s="65"/>
      <c r="K1825" s="65"/>
      <c r="L1825" s="65"/>
      <c r="M1825" s="65"/>
      <c r="N1825" s="65"/>
      <c r="O1825" s="65"/>
      <c r="P1825" s="65"/>
    </row>
    <row r="1826" spans="3:16" x14ac:dyDescent="0.25">
      <c r="C1826" s="7"/>
      <c r="D1826" s="7"/>
      <c r="E1826" s="65"/>
      <c r="F1826" s="65"/>
      <c r="G1826" s="65"/>
      <c r="H1826" s="65"/>
      <c r="I1826" s="65"/>
      <c r="J1826" s="65"/>
      <c r="K1826" s="65"/>
      <c r="L1826" s="65"/>
      <c r="M1826" s="65"/>
      <c r="N1826" s="65"/>
      <c r="O1826" s="65"/>
      <c r="P1826" s="65"/>
    </row>
    <row r="1827" spans="3:16" x14ac:dyDescent="0.25">
      <c r="C1827" s="7"/>
      <c r="D1827" s="7"/>
      <c r="E1827" s="65"/>
      <c r="F1827" s="65"/>
      <c r="G1827" s="65"/>
      <c r="H1827" s="65"/>
      <c r="I1827" s="65"/>
      <c r="J1827" s="65"/>
      <c r="K1827" s="65"/>
      <c r="L1827" s="65"/>
      <c r="M1827" s="65"/>
      <c r="N1827" s="65"/>
      <c r="O1827" s="65"/>
      <c r="P1827" s="65"/>
    </row>
    <row r="1828" spans="3:16" x14ac:dyDescent="0.25">
      <c r="C1828" s="7"/>
      <c r="D1828" s="7"/>
      <c r="E1828" s="65"/>
      <c r="F1828" s="65"/>
      <c r="G1828" s="65"/>
      <c r="H1828" s="65"/>
      <c r="I1828" s="65"/>
      <c r="J1828" s="65"/>
      <c r="K1828" s="65"/>
      <c r="L1828" s="65"/>
      <c r="M1828" s="65"/>
      <c r="N1828" s="65"/>
      <c r="O1828" s="65"/>
      <c r="P1828" s="65"/>
    </row>
    <row r="1829" spans="3:16" x14ac:dyDescent="0.25">
      <c r="C1829" s="7"/>
      <c r="D1829" s="7"/>
      <c r="E1829" s="65"/>
      <c r="F1829" s="65"/>
      <c r="G1829" s="65"/>
      <c r="H1829" s="65"/>
      <c r="I1829" s="65"/>
      <c r="J1829" s="65"/>
      <c r="K1829" s="65"/>
      <c r="L1829" s="65"/>
      <c r="M1829" s="65"/>
      <c r="N1829" s="65"/>
      <c r="O1829" s="65"/>
      <c r="P1829" s="65"/>
    </row>
    <row r="1830" spans="3:16" x14ac:dyDescent="0.25">
      <c r="C1830" s="7"/>
      <c r="D1830" s="7"/>
      <c r="E1830" s="65"/>
      <c r="F1830" s="65"/>
      <c r="G1830" s="65"/>
      <c r="H1830" s="65"/>
      <c r="I1830" s="65"/>
      <c r="J1830" s="65"/>
      <c r="K1830" s="65"/>
      <c r="L1830" s="65"/>
      <c r="M1830" s="65"/>
      <c r="N1830" s="65"/>
      <c r="O1830" s="65"/>
      <c r="P1830" s="65"/>
    </row>
    <row r="1831" spans="3:16" x14ac:dyDescent="0.25">
      <c r="C1831" s="7"/>
      <c r="D1831" s="7"/>
      <c r="E1831" s="65"/>
      <c r="F1831" s="65"/>
      <c r="G1831" s="65"/>
      <c r="H1831" s="65"/>
      <c r="I1831" s="65"/>
      <c r="J1831" s="65"/>
      <c r="K1831" s="65"/>
      <c r="L1831" s="65"/>
      <c r="M1831" s="65"/>
      <c r="N1831" s="65"/>
      <c r="O1831" s="65"/>
      <c r="P1831" s="65"/>
    </row>
    <row r="1832" spans="3:16" x14ac:dyDescent="0.25">
      <c r="C1832" s="7"/>
      <c r="D1832" s="7"/>
      <c r="E1832" s="65"/>
      <c r="F1832" s="65"/>
      <c r="G1832" s="65"/>
      <c r="H1832" s="65"/>
      <c r="I1832" s="65"/>
      <c r="J1832" s="65"/>
      <c r="K1832" s="65"/>
      <c r="L1832" s="65"/>
      <c r="M1832" s="65"/>
      <c r="N1832" s="65"/>
      <c r="O1832" s="65"/>
      <c r="P1832" s="65"/>
    </row>
    <row r="1833" spans="3:16" x14ac:dyDescent="0.25">
      <c r="C1833" s="7"/>
      <c r="D1833" s="7"/>
      <c r="E1833" s="65"/>
      <c r="F1833" s="65"/>
      <c r="G1833" s="65"/>
      <c r="H1833" s="65"/>
      <c r="I1833" s="65"/>
      <c r="J1833" s="65"/>
      <c r="K1833" s="65"/>
      <c r="L1833" s="65"/>
      <c r="M1833" s="65"/>
      <c r="N1833" s="65"/>
      <c r="O1833" s="65"/>
      <c r="P1833" s="65"/>
    </row>
    <row r="1834" spans="3:16" x14ac:dyDescent="0.25">
      <c r="C1834" s="7"/>
      <c r="D1834" s="7"/>
      <c r="E1834" s="65"/>
      <c r="F1834" s="65"/>
      <c r="G1834" s="65"/>
      <c r="H1834" s="65"/>
      <c r="I1834" s="65"/>
      <c r="J1834" s="65"/>
      <c r="K1834" s="65"/>
      <c r="L1834" s="65"/>
      <c r="M1834" s="65"/>
      <c r="N1834" s="65"/>
      <c r="O1834" s="65"/>
      <c r="P1834" s="65"/>
    </row>
    <row r="1835" spans="3:16" x14ac:dyDescent="0.25">
      <c r="C1835" s="7"/>
      <c r="D1835" s="7"/>
      <c r="E1835" s="65"/>
      <c r="F1835" s="65"/>
      <c r="G1835" s="65"/>
      <c r="H1835" s="65"/>
      <c r="I1835" s="65"/>
      <c r="J1835" s="65"/>
      <c r="K1835" s="65"/>
      <c r="L1835" s="65"/>
      <c r="M1835" s="65"/>
      <c r="N1835" s="65"/>
      <c r="O1835" s="65"/>
      <c r="P1835" s="65"/>
    </row>
    <row r="1836" spans="3:16" x14ac:dyDescent="0.25">
      <c r="C1836" s="7"/>
      <c r="D1836" s="7"/>
      <c r="E1836" s="65"/>
      <c r="F1836" s="65"/>
      <c r="G1836" s="65"/>
      <c r="H1836" s="65"/>
      <c r="I1836" s="65"/>
      <c r="J1836" s="65"/>
      <c r="K1836" s="65"/>
      <c r="L1836" s="65"/>
      <c r="M1836" s="65"/>
      <c r="N1836" s="65"/>
      <c r="O1836" s="65"/>
      <c r="P1836" s="65"/>
    </row>
    <row r="1837" spans="3:16" x14ac:dyDescent="0.25">
      <c r="C1837" s="7"/>
      <c r="D1837" s="7"/>
      <c r="E1837" s="65"/>
      <c r="F1837" s="65"/>
      <c r="G1837" s="65"/>
      <c r="H1837" s="65"/>
      <c r="I1837" s="65"/>
      <c r="J1837" s="65"/>
      <c r="K1837" s="65"/>
      <c r="L1837" s="65"/>
      <c r="M1837" s="65"/>
      <c r="N1837" s="65"/>
      <c r="O1837" s="65"/>
      <c r="P1837" s="65"/>
    </row>
    <row r="1838" spans="3:16" x14ac:dyDescent="0.25">
      <c r="C1838" s="7"/>
      <c r="D1838" s="7"/>
      <c r="E1838" s="65"/>
      <c r="F1838" s="65"/>
      <c r="G1838" s="65"/>
      <c r="H1838" s="65"/>
      <c r="I1838" s="65"/>
      <c r="J1838" s="65"/>
      <c r="K1838" s="65"/>
      <c r="L1838" s="65"/>
      <c r="M1838" s="65"/>
      <c r="N1838" s="65"/>
      <c r="O1838" s="65"/>
      <c r="P1838" s="65"/>
    </row>
    <row r="1839" spans="3:16" x14ac:dyDescent="0.25">
      <c r="C1839" s="7"/>
      <c r="D1839" s="7"/>
      <c r="E1839" s="65"/>
      <c r="F1839" s="65"/>
      <c r="G1839" s="65"/>
      <c r="H1839" s="65"/>
      <c r="I1839" s="65"/>
      <c r="J1839" s="65"/>
      <c r="K1839" s="65"/>
      <c r="L1839" s="65"/>
      <c r="M1839" s="65"/>
      <c r="N1839" s="65"/>
      <c r="O1839" s="65"/>
      <c r="P1839" s="65"/>
    </row>
    <row r="1840" spans="3:16" x14ac:dyDescent="0.25">
      <c r="C1840" s="7"/>
      <c r="D1840" s="7"/>
      <c r="E1840" s="65"/>
      <c r="F1840" s="65"/>
      <c r="G1840" s="65"/>
      <c r="H1840" s="65"/>
      <c r="I1840" s="65"/>
      <c r="J1840" s="65"/>
      <c r="K1840" s="65"/>
      <c r="L1840" s="65"/>
      <c r="M1840" s="65"/>
      <c r="N1840" s="65"/>
      <c r="O1840" s="65"/>
      <c r="P1840" s="65"/>
    </row>
    <row r="1841" spans="3:16" x14ac:dyDescent="0.25">
      <c r="C1841" s="7"/>
      <c r="D1841" s="7"/>
      <c r="E1841" s="65"/>
      <c r="F1841" s="65"/>
      <c r="G1841" s="65"/>
      <c r="H1841" s="65"/>
      <c r="I1841" s="65"/>
      <c r="J1841" s="65"/>
      <c r="K1841" s="65"/>
      <c r="L1841" s="65"/>
      <c r="M1841" s="65"/>
      <c r="N1841" s="65"/>
      <c r="O1841" s="65"/>
      <c r="P1841" s="65"/>
    </row>
    <row r="1842" spans="3:16" x14ac:dyDescent="0.25">
      <c r="C1842" s="7"/>
      <c r="D1842" s="7"/>
      <c r="E1842" s="65"/>
      <c r="F1842" s="65"/>
      <c r="G1842" s="65"/>
      <c r="H1842" s="65"/>
      <c r="I1842" s="65"/>
      <c r="J1842" s="65"/>
      <c r="K1842" s="65"/>
      <c r="L1842" s="65"/>
      <c r="M1842" s="65"/>
      <c r="N1842" s="65"/>
      <c r="O1842" s="65"/>
      <c r="P1842" s="65"/>
    </row>
    <row r="1843" spans="3:16" x14ac:dyDescent="0.25">
      <c r="C1843" s="7"/>
      <c r="D1843" s="7"/>
      <c r="E1843" s="65"/>
      <c r="F1843" s="65"/>
      <c r="G1843" s="65"/>
      <c r="H1843" s="65"/>
      <c r="I1843" s="65"/>
      <c r="J1843" s="65"/>
      <c r="K1843" s="65"/>
      <c r="L1843" s="65"/>
      <c r="M1843" s="65"/>
      <c r="N1843" s="65"/>
      <c r="O1843" s="65"/>
      <c r="P1843" s="65"/>
    </row>
    <row r="1844" spans="3:16" x14ac:dyDescent="0.25">
      <c r="C1844" s="7"/>
      <c r="D1844" s="7"/>
      <c r="E1844" s="65"/>
      <c r="F1844" s="65"/>
      <c r="G1844" s="65"/>
      <c r="H1844" s="65"/>
      <c r="I1844" s="65"/>
      <c r="J1844" s="65"/>
      <c r="K1844" s="65"/>
      <c r="L1844" s="65"/>
      <c r="M1844" s="65"/>
      <c r="N1844" s="65"/>
      <c r="O1844" s="65"/>
      <c r="P1844" s="65"/>
    </row>
    <row r="1845" spans="3:16" x14ac:dyDescent="0.25">
      <c r="C1845" s="7"/>
      <c r="D1845" s="7"/>
      <c r="E1845" s="65"/>
      <c r="F1845" s="65"/>
      <c r="G1845" s="65"/>
      <c r="H1845" s="65"/>
      <c r="I1845" s="65"/>
      <c r="J1845" s="65"/>
      <c r="K1845" s="65"/>
      <c r="L1845" s="65"/>
      <c r="M1845" s="65"/>
      <c r="N1845" s="65"/>
      <c r="O1845" s="65"/>
      <c r="P1845" s="65"/>
    </row>
    <row r="1846" spans="3:16" x14ac:dyDescent="0.25">
      <c r="C1846" s="7"/>
      <c r="D1846" s="7"/>
      <c r="E1846" s="65"/>
      <c r="F1846" s="65"/>
      <c r="G1846" s="65"/>
      <c r="H1846" s="65"/>
      <c r="I1846" s="65"/>
      <c r="J1846" s="65"/>
      <c r="K1846" s="65"/>
      <c r="L1846" s="65"/>
      <c r="M1846" s="65"/>
      <c r="N1846" s="65"/>
      <c r="O1846" s="65"/>
      <c r="P1846" s="65"/>
    </row>
    <row r="1847" spans="3:16" x14ac:dyDescent="0.25">
      <c r="C1847" s="7"/>
      <c r="D1847" s="7"/>
      <c r="E1847" s="65"/>
      <c r="F1847" s="65"/>
      <c r="G1847" s="65"/>
      <c r="H1847" s="65"/>
      <c r="I1847" s="65"/>
      <c r="J1847" s="65"/>
      <c r="K1847" s="65"/>
      <c r="L1847" s="65"/>
      <c r="M1847" s="65"/>
      <c r="N1847" s="65"/>
      <c r="O1847" s="65"/>
      <c r="P1847" s="65"/>
    </row>
    <row r="1848" spans="3:16" x14ac:dyDescent="0.25">
      <c r="C1848" s="7"/>
      <c r="D1848" s="7"/>
      <c r="E1848" s="65"/>
      <c r="F1848" s="65"/>
      <c r="G1848" s="65"/>
      <c r="H1848" s="65"/>
      <c r="I1848" s="65"/>
      <c r="J1848" s="65"/>
      <c r="K1848" s="65"/>
      <c r="L1848" s="65"/>
      <c r="M1848" s="65"/>
      <c r="N1848" s="65"/>
      <c r="O1848" s="65"/>
      <c r="P1848" s="65"/>
    </row>
    <row r="1849" spans="3:16" x14ac:dyDescent="0.25">
      <c r="C1849" s="7"/>
      <c r="D1849" s="7"/>
      <c r="E1849" s="65"/>
      <c r="F1849" s="65"/>
      <c r="G1849" s="65"/>
      <c r="H1849" s="65"/>
      <c r="I1849" s="65"/>
      <c r="J1849" s="65"/>
      <c r="K1849" s="65"/>
      <c r="L1849" s="65"/>
      <c r="M1849" s="65"/>
      <c r="N1849" s="65"/>
      <c r="O1849" s="65"/>
      <c r="P1849" s="65"/>
    </row>
    <row r="1850" spans="3:16" x14ac:dyDescent="0.25">
      <c r="C1850" s="7"/>
      <c r="D1850" s="7"/>
      <c r="E1850" s="65"/>
      <c r="F1850" s="65"/>
      <c r="G1850" s="65"/>
      <c r="H1850" s="65"/>
      <c r="I1850" s="65"/>
      <c r="J1850" s="65"/>
      <c r="K1850" s="65"/>
      <c r="L1850" s="65"/>
      <c r="M1850" s="65"/>
      <c r="N1850" s="65"/>
      <c r="O1850" s="65"/>
      <c r="P1850" s="65"/>
    </row>
    <row r="1851" spans="3:16" x14ac:dyDescent="0.25">
      <c r="C1851" s="7"/>
      <c r="D1851" s="7"/>
      <c r="E1851" s="65"/>
      <c r="F1851" s="65"/>
      <c r="G1851" s="65"/>
      <c r="H1851" s="65"/>
      <c r="I1851" s="65"/>
      <c r="J1851" s="65"/>
      <c r="K1851" s="65"/>
      <c r="L1851" s="65"/>
      <c r="M1851" s="65"/>
      <c r="N1851" s="65"/>
      <c r="O1851" s="65"/>
      <c r="P1851" s="65"/>
    </row>
  </sheetData>
  <mergeCells count="19">
    <mergeCell ref="B47:O47"/>
    <mergeCell ref="B48:N48"/>
    <mergeCell ref="B49:R49"/>
    <mergeCell ref="Q9:R10"/>
    <mergeCell ref="B45:R45"/>
    <mergeCell ref="B46:R46"/>
    <mergeCell ref="T9:V10"/>
    <mergeCell ref="L1:V1"/>
    <mergeCell ref="L2:V2"/>
    <mergeCell ref="H3:V3"/>
    <mergeCell ref="I4:V4"/>
    <mergeCell ref="A9:A11"/>
    <mergeCell ref="B9:B11"/>
    <mergeCell ref="C9:D10"/>
    <mergeCell ref="A6:P6"/>
    <mergeCell ref="M9:N10"/>
    <mergeCell ref="O9:P10"/>
    <mergeCell ref="E9:H10"/>
    <mergeCell ref="I9:L10"/>
  </mergeCells>
  <phoneticPr fontId="3" type="noConversion"/>
  <pageMargins left="0.11811023622047245" right="0.11811023622047245" top="0.74803149606299213" bottom="0.74803149606299213" header="0.31496062992125984" footer="0.31496062992125984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6"/>
  <sheetViews>
    <sheetView workbookViewId="0">
      <selection activeCell="R9" sqref="R9"/>
    </sheetView>
  </sheetViews>
  <sheetFormatPr defaultRowHeight="15.75" x14ac:dyDescent="0.25"/>
  <cols>
    <col min="1" max="1" width="11.85546875" style="1" customWidth="1"/>
    <col min="2" max="2" width="45.7109375" style="1" customWidth="1"/>
    <col min="3" max="4" width="10" style="1" customWidth="1"/>
    <col min="5" max="6" width="9.28515625" style="55" customWidth="1"/>
    <col min="7" max="8" width="9.28515625" style="55" hidden="1" customWidth="1"/>
    <col min="9" max="10" width="9.28515625" style="55" customWidth="1"/>
    <col min="11" max="11" width="9.42578125" style="55" hidden="1" customWidth="1"/>
    <col min="12" max="12" width="10.140625" style="55" hidden="1" customWidth="1"/>
    <col min="13" max="13" width="8.42578125" style="55" customWidth="1"/>
    <col min="14" max="14" width="9.42578125" style="55" customWidth="1"/>
    <col min="15" max="15" width="9.5703125" style="55" customWidth="1"/>
    <col min="16" max="16" width="10.140625" style="55" customWidth="1"/>
    <col min="17" max="18" width="10.42578125" style="1" customWidth="1"/>
    <col min="19" max="19" width="8.7109375" style="1" customWidth="1"/>
    <col min="20" max="20" width="8.7109375" style="55" customWidth="1"/>
    <col min="21" max="21" width="9.140625" style="55" customWidth="1"/>
    <col min="22" max="22" width="8.7109375" style="55" customWidth="1"/>
    <col min="23" max="16384" width="9.140625" style="1"/>
  </cols>
  <sheetData>
    <row r="1" spans="1:5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5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321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5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52" x14ac:dyDescent="0.25">
      <c r="A4" s="55"/>
      <c r="D4" s="55"/>
      <c r="H4" s="201"/>
      <c r="I4" s="290" t="s">
        <v>321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7" spans="1:52" ht="20.25" customHeight="1" x14ac:dyDescent="0.45">
      <c r="A7" s="289" t="s">
        <v>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</row>
    <row r="8" spans="1:52" s="4" customFormat="1" ht="18.75" x14ac:dyDescent="0.3">
      <c r="A8" s="5"/>
      <c r="B8" s="108" t="s">
        <v>29</v>
      </c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T8" s="55"/>
      <c r="U8" s="55"/>
      <c r="V8" s="55"/>
    </row>
    <row r="9" spans="1:52" ht="15" customHeight="1" thickBot="1" x14ac:dyDescent="0.3">
      <c r="B9" s="185"/>
      <c r="C9" s="3"/>
      <c r="D9" s="3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</row>
    <row r="10" spans="1:52" ht="16.5" hidden="1" customHeight="1" thickBot="1" x14ac:dyDescent="0.3"/>
    <row r="11" spans="1:52" ht="16.5" hidden="1" customHeight="1" thickBot="1" x14ac:dyDescent="0.3"/>
    <row r="12" spans="1:52" s="2" customFormat="1" ht="32.25" customHeight="1" x14ac:dyDescent="0.25">
      <c r="A12" s="275" t="s">
        <v>76</v>
      </c>
      <c r="B12" s="275" t="s">
        <v>0</v>
      </c>
      <c r="C12" s="280" t="s">
        <v>3</v>
      </c>
      <c r="D12" s="281"/>
      <c r="E12" s="280" t="s">
        <v>1</v>
      </c>
      <c r="F12" s="305"/>
      <c r="G12" s="305"/>
      <c r="H12" s="281"/>
      <c r="I12" s="280" t="s">
        <v>5</v>
      </c>
      <c r="J12" s="305"/>
      <c r="K12" s="305"/>
      <c r="L12" s="296"/>
      <c r="M12" s="280" t="s">
        <v>51</v>
      </c>
      <c r="N12" s="296"/>
      <c r="O12" s="280" t="s">
        <v>2</v>
      </c>
      <c r="P12" s="296"/>
      <c r="Q12" s="299" t="s">
        <v>71</v>
      </c>
      <c r="R12" s="300"/>
      <c r="T12" s="273" t="s">
        <v>308</v>
      </c>
      <c r="U12" s="274"/>
      <c r="V12" s="274"/>
      <c r="AZ12" s="9"/>
    </row>
    <row r="13" spans="1:52" s="2" customFormat="1" ht="15" customHeight="1" thickBot="1" x14ac:dyDescent="0.3">
      <c r="A13" s="278"/>
      <c r="B13" s="278"/>
      <c r="C13" s="282"/>
      <c r="D13" s="283"/>
      <c r="E13" s="282"/>
      <c r="F13" s="306"/>
      <c r="G13" s="306"/>
      <c r="H13" s="283"/>
      <c r="I13" s="282"/>
      <c r="J13" s="306"/>
      <c r="K13" s="306"/>
      <c r="L13" s="283"/>
      <c r="M13" s="282"/>
      <c r="N13" s="283"/>
      <c r="O13" s="297"/>
      <c r="P13" s="298"/>
      <c r="Q13" s="301"/>
      <c r="R13" s="302"/>
      <c r="T13" s="274"/>
      <c r="U13" s="274"/>
      <c r="V13" s="274"/>
    </row>
    <row r="14" spans="1:52" s="2" customFormat="1" ht="33" customHeight="1" thickBot="1" x14ac:dyDescent="0.3">
      <c r="A14" s="279"/>
      <c r="B14" s="279"/>
      <c r="C14" s="33" t="s">
        <v>38</v>
      </c>
      <c r="D14" s="189" t="s">
        <v>39</v>
      </c>
      <c r="E14" s="33" t="s">
        <v>38</v>
      </c>
      <c r="F14" s="190" t="s">
        <v>39</v>
      </c>
      <c r="G14" s="33" t="s">
        <v>38</v>
      </c>
      <c r="H14" s="189" t="s">
        <v>39</v>
      </c>
      <c r="I14" s="33" t="s">
        <v>38</v>
      </c>
      <c r="J14" s="190" t="s">
        <v>39</v>
      </c>
      <c r="K14" s="33" t="s">
        <v>38</v>
      </c>
      <c r="L14" s="189" t="s">
        <v>39</v>
      </c>
      <c r="M14" s="33" t="s">
        <v>38</v>
      </c>
      <c r="N14" s="190" t="s">
        <v>39</v>
      </c>
      <c r="O14" s="33" t="s">
        <v>38</v>
      </c>
      <c r="P14" s="190" t="s">
        <v>39</v>
      </c>
      <c r="Q14" s="33" t="s">
        <v>38</v>
      </c>
      <c r="R14" s="190" t="s">
        <v>39</v>
      </c>
      <c r="T14" s="256" t="s">
        <v>38</v>
      </c>
      <c r="U14" s="256"/>
      <c r="V14" s="256" t="s">
        <v>39</v>
      </c>
    </row>
    <row r="15" spans="1:52" s="2" customFormat="1" ht="17.25" customHeight="1" x14ac:dyDescent="0.25">
      <c r="A15" s="191"/>
      <c r="B15" s="239" t="s">
        <v>6</v>
      </c>
      <c r="C15" s="87"/>
      <c r="D15" s="246"/>
      <c r="E15" s="87"/>
      <c r="F15" s="220"/>
      <c r="G15" s="87"/>
      <c r="H15" s="246"/>
      <c r="I15" s="87"/>
      <c r="J15" s="220"/>
      <c r="K15" s="155"/>
      <c r="L15" s="246"/>
      <c r="M15" s="87"/>
      <c r="N15" s="220"/>
      <c r="O15" s="87"/>
      <c r="P15" s="220"/>
      <c r="Q15" s="137"/>
      <c r="R15" s="112"/>
      <c r="T15" s="64"/>
      <c r="U15" s="64"/>
      <c r="V15" s="64"/>
    </row>
    <row r="16" spans="1:52" s="2" customFormat="1" ht="15" x14ac:dyDescent="0.25">
      <c r="A16" s="93" t="s">
        <v>279</v>
      </c>
      <c r="B16" s="27" t="s">
        <v>280</v>
      </c>
      <c r="C16" s="91">
        <v>220</v>
      </c>
      <c r="D16" s="106">
        <v>250</v>
      </c>
      <c r="E16" s="45">
        <f>7.78/160*220</f>
        <v>10.6975</v>
      </c>
      <c r="F16" s="43">
        <f>7.78/160*250</f>
        <v>12.15625</v>
      </c>
      <c r="G16" s="45">
        <v>0.08</v>
      </c>
      <c r="H16" s="50">
        <v>0.08</v>
      </c>
      <c r="I16" s="45">
        <f>6.11/160*220</f>
        <v>8.4012499999999992</v>
      </c>
      <c r="J16" s="43">
        <f>6.11/160*250</f>
        <v>9.546875</v>
      </c>
      <c r="K16" s="54">
        <v>0</v>
      </c>
      <c r="L16" s="43">
        <v>0</v>
      </c>
      <c r="M16" s="45">
        <f>32.41/160*220</f>
        <v>44.563749999999999</v>
      </c>
      <c r="N16" s="43">
        <f>32.41/160*250</f>
        <v>50.640624999999993</v>
      </c>
      <c r="O16" s="45">
        <f>216/160*220</f>
        <v>297</v>
      </c>
      <c r="P16" s="43">
        <f>216/160*250</f>
        <v>337.5</v>
      </c>
      <c r="Q16" s="45">
        <f>0.03/160*220</f>
        <v>4.1250000000000002E-2</v>
      </c>
      <c r="R16" s="43">
        <f>0.03/160*250</f>
        <v>4.6875E-2</v>
      </c>
      <c r="T16" s="64"/>
      <c r="U16" s="64"/>
      <c r="V16" s="64"/>
    </row>
    <row r="17" spans="1:22" s="2" customFormat="1" ht="15" x14ac:dyDescent="0.25">
      <c r="A17" s="178" t="s">
        <v>157</v>
      </c>
      <c r="B17" s="184" t="s">
        <v>30</v>
      </c>
      <c r="C17" s="35">
        <v>40</v>
      </c>
      <c r="D17" s="28">
        <v>40</v>
      </c>
      <c r="E17" s="72">
        <v>5.08</v>
      </c>
      <c r="F17" s="73">
        <v>5.08</v>
      </c>
      <c r="G17" s="72">
        <v>5.0999999999999996</v>
      </c>
      <c r="H17" s="73">
        <v>5.0999999999999996</v>
      </c>
      <c r="I17" s="72">
        <v>4.5999999999999996</v>
      </c>
      <c r="J17" s="71">
        <v>4.5999999999999996</v>
      </c>
      <c r="K17" s="74">
        <v>0</v>
      </c>
      <c r="L17" s="71">
        <v>0</v>
      </c>
      <c r="M17" s="72">
        <v>0.28000000000000003</v>
      </c>
      <c r="N17" s="73">
        <v>0.28000000000000003</v>
      </c>
      <c r="O17" s="72">
        <v>63</v>
      </c>
      <c r="P17" s="71">
        <v>63</v>
      </c>
      <c r="Q17" s="45">
        <v>0</v>
      </c>
      <c r="R17" s="43">
        <v>0</v>
      </c>
      <c r="S17" s="63"/>
      <c r="T17" s="64"/>
      <c r="U17" s="64"/>
      <c r="V17" s="64"/>
    </row>
    <row r="18" spans="1:22" s="2" customFormat="1" ht="15" x14ac:dyDescent="0.25">
      <c r="A18" s="178" t="s">
        <v>135</v>
      </c>
      <c r="B18" s="27" t="s">
        <v>32</v>
      </c>
      <c r="C18" s="35">
        <v>200</v>
      </c>
      <c r="D18" s="28">
        <v>200</v>
      </c>
      <c r="E18" s="45">
        <v>1.4</v>
      </c>
      <c r="F18" s="43">
        <v>1.4</v>
      </c>
      <c r="G18" s="45">
        <v>1.4</v>
      </c>
      <c r="H18" s="50">
        <v>1.4</v>
      </c>
      <c r="I18" s="45">
        <v>1.42</v>
      </c>
      <c r="J18" s="43">
        <v>1.42</v>
      </c>
      <c r="K18" s="54">
        <v>0.05</v>
      </c>
      <c r="L18" s="43">
        <v>0.05</v>
      </c>
      <c r="M18" s="45">
        <v>11.23</v>
      </c>
      <c r="N18" s="43">
        <v>11.23</v>
      </c>
      <c r="O18" s="45">
        <v>63</v>
      </c>
      <c r="P18" s="43">
        <v>63</v>
      </c>
      <c r="Q18" s="45">
        <v>0.26</v>
      </c>
      <c r="R18" s="43">
        <v>0.26</v>
      </c>
      <c r="T18" s="64"/>
      <c r="U18" s="64"/>
      <c r="V18" s="64"/>
    </row>
    <row r="19" spans="1:22" s="2" customFormat="1" ht="15" x14ac:dyDescent="0.25">
      <c r="A19" s="178"/>
      <c r="B19" s="14" t="s">
        <v>36</v>
      </c>
      <c r="C19" s="91">
        <v>50</v>
      </c>
      <c r="D19" s="106">
        <v>50</v>
      </c>
      <c r="E19" s="90">
        <v>3.85</v>
      </c>
      <c r="F19" s="97">
        <v>3.85</v>
      </c>
      <c r="G19" s="50">
        <v>0</v>
      </c>
      <c r="H19" s="113">
        <v>0</v>
      </c>
      <c r="I19" s="90">
        <v>1.5</v>
      </c>
      <c r="J19" s="97">
        <v>1.5</v>
      </c>
      <c r="K19" s="50">
        <v>0.5</v>
      </c>
      <c r="L19" s="113">
        <v>0.5</v>
      </c>
      <c r="M19" s="90">
        <v>25.05</v>
      </c>
      <c r="N19" s="97">
        <v>25.05</v>
      </c>
      <c r="O19" s="90">
        <v>129.5</v>
      </c>
      <c r="P19" s="97">
        <v>129.5</v>
      </c>
      <c r="Q19" s="45">
        <v>0</v>
      </c>
      <c r="R19" s="43">
        <v>0</v>
      </c>
      <c r="T19" s="64"/>
      <c r="U19" s="64"/>
      <c r="V19" s="64"/>
    </row>
    <row r="20" spans="1:22" s="24" customFormat="1" ht="15" x14ac:dyDescent="0.25">
      <c r="A20" s="194"/>
      <c r="B20" s="240" t="s">
        <v>7</v>
      </c>
      <c r="C20" s="36">
        <f>C16+C17+C18+C19</f>
        <v>510</v>
      </c>
      <c r="D20" s="48">
        <f>D16+D17+D18+D19</f>
        <v>540</v>
      </c>
      <c r="E20" s="46">
        <f>SUM(E16:E19)</f>
        <v>21.0275</v>
      </c>
      <c r="F20" s="44">
        <f t="shared" ref="F20:R20" si="0">SUM(F16:F19)</f>
        <v>22.486249999999998</v>
      </c>
      <c r="G20" s="46">
        <f t="shared" si="0"/>
        <v>6.58</v>
      </c>
      <c r="H20" s="62">
        <f t="shared" si="0"/>
        <v>6.58</v>
      </c>
      <c r="I20" s="46">
        <f t="shared" si="0"/>
        <v>15.921249999999999</v>
      </c>
      <c r="J20" s="44">
        <f t="shared" si="0"/>
        <v>17.066875</v>
      </c>
      <c r="K20" s="51">
        <f t="shared" si="0"/>
        <v>0.55000000000000004</v>
      </c>
      <c r="L20" s="44">
        <f t="shared" si="0"/>
        <v>0.55000000000000004</v>
      </c>
      <c r="M20" s="46">
        <f t="shared" si="0"/>
        <v>81.123750000000001</v>
      </c>
      <c r="N20" s="44">
        <f t="shared" si="0"/>
        <v>87.200624999999988</v>
      </c>
      <c r="O20" s="46">
        <f t="shared" si="0"/>
        <v>552.5</v>
      </c>
      <c r="P20" s="44">
        <f t="shared" si="0"/>
        <v>593</v>
      </c>
      <c r="Q20" s="46">
        <f t="shared" si="0"/>
        <v>0.30125000000000002</v>
      </c>
      <c r="R20" s="44">
        <f t="shared" si="0"/>
        <v>0.30687500000000001</v>
      </c>
      <c r="T20" s="258">
        <f>O20/O46*100</f>
        <v>23.140995921449807</v>
      </c>
      <c r="U20" s="258"/>
      <c r="V20" s="258">
        <f>P20/P46*100</f>
        <v>20.984328988039874</v>
      </c>
    </row>
    <row r="21" spans="1:22" s="2" customFormat="1" ht="20.25" customHeight="1" x14ac:dyDescent="0.25">
      <c r="A21" s="195"/>
      <c r="B21" s="241" t="s">
        <v>8</v>
      </c>
      <c r="C21" s="32"/>
      <c r="D21" s="11"/>
      <c r="E21" s="45"/>
      <c r="F21" s="43"/>
      <c r="G21" s="45"/>
      <c r="H21" s="50"/>
      <c r="I21" s="45"/>
      <c r="J21" s="43"/>
      <c r="K21" s="54"/>
      <c r="L21" s="50"/>
      <c r="M21" s="45"/>
      <c r="N21" s="43"/>
      <c r="O21" s="45"/>
      <c r="P21" s="43"/>
      <c r="Q21" s="45"/>
      <c r="R21" s="43"/>
      <c r="T21" s="64"/>
      <c r="U21" s="64"/>
      <c r="V21" s="64"/>
    </row>
    <row r="22" spans="1:22" s="2" customFormat="1" ht="30" x14ac:dyDescent="0.25">
      <c r="A22" s="178" t="s">
        <v>171</v>
      </c>
      <c r="B22" s="14" t="s">
        <v>172</v>
      </c>
      <c r="C22" s="35">
        <v>70</v>
      </c>
      <c r="D22" s="28">
        <v>80</v>
      </c>
      <c r="E22" s="54">
        <f>1.55/100*70</f>
        <v>1.085</v>
      </c>
      <c r="F22" s="50">
        <f>1.55/100*80</f>
        <v>1.24</v>
      </c>
      <c r="G22" s="45">
        <v>0</v>
      </c>
      <c r="H22" s="50">
        <v>0</v>
      </c>
      <c r="I22" s="45">
        <f>4.98/100*70</f>
        <v>3.4860000000000002</v>
      </c>
      <c r="J22" s="43">
        <f>4.98/100*80</f>
        <v>3.9840000000000004</v>
      </c>
      <c r="K22" s="54">
        <v>3.53</v>
      </c>
      <c r="L22" s="43">
        <v>4.03</v>
      </c>
      <c r="M22" s="45">
        <f>10.9/100*70</f>
        <v>7.63</v>
      </c>
      <c r="N22" s="50">
        <f>10.9/100*80</f>
        <v>8.7200000000000006</v>
      </c>
      <c r="O22" s="45">
        <f>95/100*70</f>
        <v>66.5</v>
      </c>
      <c r="P22" s="50">
        <f>95/100*80</f>
        <v>76</v>
      </c>
      <c r="Q22" s="45">
        <f>38.81/100*70</f>
        <v>27.167000000000002</v>
      </c>
      <c r="R22" s="43">
        <f>38.81/100*80</f>
        <v>31.048000000000002</v>
      </c>
      <c r="T22" s="64"/>
      <c r="U22" s="64"/>
      <c r="V22" s="64"/>
    </row>
    <row r="23" spans="1:22" s="2" customFormat="1" ht="15" x14ac:dyDescent="0.25">
      <c r="A23" s="93" t="s">
        <v>262</v>
      </c>
      <c r="B23" s="27" t="s">
        <v>263</v>
      </c>
      <c r="C23" s="35">
        <v>250</v>
      </c>
      <c r="D23" s="28">
        <v>350</v>
      </c>
      <c r="E23" s="45">
        <f>2.33+0.91</f>
        <v>3.24</v>
      </c>
      <c r="F23" s="43">
        <f>2.33/250*350+1.27</f>
        <v>4.532</v>
      </c>
      <c r="G23" s="45">
        <f>0.27*250/300</f>
        <v>0.22500000000000001</v>
      </c>
      <c r="H23" s="50">
        <f>0.27*350/300</f>
        <v>0.315</v>
      </c>
      <c r="I23" s="45">
        <f>3.44+0.78</f>
        <v>4.22</v>
      </c>
      <c r="J23" s="43">
        <f>3.44/250*350+1.09</f>
        <v>5.9059999999999997</v>
      </c>
      <c r="K23" s="54">
        <f>0.3*250/300</f>
        <v>0.25</v>
      </c>
      <c r="L23" s="43">
        <f>0.3*350/300</f>
        <v>0.35</v>
      </c>
      <c r="M23" s="45">
        <f>13.92+0.5</f>
        <v>14.42</v>
      </c>
      <c r="N23" s="43">
        <f>13.92/250*350+0.7</f>
        <v>20.187999999999999</v>
      </c>
      <c r="O23" s="45">
        <f>96+13</f>
        <v>109</v>
      </c>
      <c r="P23" s="43">
        <f>96/250*350+18.2</f>
        <v>152.6</v>
      </c>
      <c r="Q23" s="45">
        <f>0.48+0.23</f>
        <v>0.71</v>
      </c>
      <c r="R23" s="43">
        <f>0.48/250*350+0.32</f>
        <v>0.99199999999999999</v>
      </c>
      <c r="T23" s="64"/>
      <c r="U23" s="64"/>
      <c r="V23" s="64"/>
    </row>
    <row r="24" spans="1:22" s="2" customFormat="1" ht="15" x14ac:dyDescent="0.25">
      <c r="A24" s="178" t="s">
        <v>264</v>
      </c>
      <c r="B24" s="242" t="s">
        <v>265</v>
      </c>
      <c r="C24" s="35">
        <v>110</v>
      </c>
      <c r="D24" s="28">
        <v>130</v>
      </c>
      <c r="E24" s="45">
        <f>11.07/130*110</f>
        <v>9.3669230769230758</v>
      </c>
      <c r="F24" s="50">
        <f>11.07</f>
        <v>11.07</v>
      </c>
      <c r="G24" s="45">
        <f>14.7*90/100</f>
        <v>13.23</v>
      </c>
      <c r="H24" s="50">
        <v>14.7</v>
      </c>
      <c r="I24" s="45">
        <f>6.03/130*110</f>
        <v>5.1023076923076927</v>
      </c>
      <c r="J24" s="43">
        <f>6.03</f>
        <v>6.03</v>
      </c>
      <c r="K24" s="54">
        <f>0.11*90/100</f>
        <v>9.9000000000000005E-2</v>
      </c>
      <c r="L24" s="43">
        <v>0.11</v>
      </c>
      <c r="M24" s="45">
        <f>10.71/130*110</f>
        <v>9.0623076923076926</v>
      </c>
      <c r="N24" s="43">
        <f>10.71</f>
        <v>10.71</v>
      </c>
      <c r="O24" s="45">
        <f>141/130*110</f>
        <v>119.30769230769229</v>
      </c>
      <c r="P24" s="43">
        <f>141</f>
        <v>141</v>
      </c>
      <c r="Q24" s="45">
        <f>0.6/130*110</f>
        <v>0.50769230769230766</v>
      </c>
      <c r="R24" s="43">
        <f>0.6</f>
        <v>0.6</v>
      </c>
      <c r="T24" s="64"/>
      <c r="U24" s="64"/>
      <c r="V24" s="64"/>
    </row>
    <row r="25" spans="1:22" s="2" customFormat="1" ht="15" x14ac:dyDescent="0.25">
      <c r="A25" s="93" t="s">
        <v>266</v>
      </c>
      <c r="B25" s="27" t="s">
        <v>267</v>
      </c>
      <c r="C25" s="35">
        <v>150</v>
      </c>
      <c r="D25" s="28">
        <v>200</v>
      </c>
      <c r="E25" s="45">
        <v>3.36</v>
      </c>
      <c r="F25" s="43">
        <f>3.36/150*200</f>
        <v>4.4799999999999995</v>
      </c>
      <c r="G25" s="45">
        <f>150*0.06/180</f>
        <v>0.05</v>
      </c>
      <c r="H25" s="50">
        <f>200*0.06/180</f>
        <v>6.6666666666666666E-2</v>
      </c>
      <c r="I25" s="45">
        <f>3.9</f>
        <v>3.9</v>
      </c>
      <c r="J25" s="43">
        <f>3.9/150*200</f>
        <v>5.2</v>
      </c>
      <c r="K25" s="54">
        <f>0.75*150/180</f>
        <v>0.625</v>
      </c>
      <c r="L25" s="43">
        <f>200*0.75/180</f>
        <v>0.83333333333333337</v>
      </c>
      <c r="M25" s="45">
        <v>18.78</v>
      </c>
      <c r="N25" s="43">
        <f>18.78/150*200</f>
        <v>25.040000000000003</v>
      </c>
      <c r="O25" s="45">
        <v>124</v>
      </c>
      <c r="P25" s="43">
        <f>124/150*200</f>
        <v>165.33333333333334</v>
      </c>
      <c r="Q25" s="45">
        <v>8.86</v>
      </c>
      <c r="R25" s="43">
        <f>8.86/150*200</f>
        <v>11.813333333333333</v>
      </c>
      <c r="T25" s="64"/>
      <c r="U25" s="64"/>
      <c r="V25" s="64"/>
    </row>
    <row r="26" spans="1:22" s="2" customFormat="1" ht="15" x14ac:dyDescent="0.25">
      <c r="A26" s="178" t="s">
        <v>132</v>
      </c>
      <c r="B26" s="242" t="s">
        <v>136</v>
      </c>
      <c r="C26" s="35">
        <v>200</v>
      </c>
      <c r="D26" s="52">
        <v>200</v>
      </c>
      <c r="E26" s="45">
        <v>0.28000000000000003</v>
      </c>
      <c r="F26" s="50">
        <v>0.28000000000000003</v>
      </c>
      <c r="G26" s="45">
        <v>0</v>
      </c>
      <c r="H26" s="50">
        <v>0</v>
      </c>
      <c r="I26" s="45">
        <v>0.03</v>
      </c>
      <c r="J26" s="43">
        <v>0.03</v>
      </c>
      <c r="K26" s="54">
        <v>0</v>
      </c>
      <c r="L26" s="43">
        <v>0</v>
      </c>
      <c r="M26" s="45">
        <v>17.91</v>
      </c>
      <c r="N26" s="43">
        <v>17.91</v>
      </c>
      <c r="O26" s="45">
        <v>73</v>
      </c>
      <c r="P26" s="43">
        <v>73</v>
      </c>
      <c r="Q26" s="45">
        <v>0.6</v>
      </c>
      <c r="R26" s="43">
        <v>0.6</v>
      </c>
      <c r="T26" s="64"/>
      <c r="U26" s="64"/>
      <c r="V26" s="64"/>
    </row>
    <row r="27" spans="1:22" s="24" customFormat="1" ht="15" x14ac:dyDescent="0.25">
      <c r="A27" s="93"/>
      <c r="B27" s="14" t="s">
        <v>9</v>
      </c>
      <c r="C27" s="35">
        <v>50</v>
      </c>
      <c r="D27" s="28">
        <v>80</v>
      </c>
      <c r="E27" s="45">
        <f>6.6/100*50</f>
        <v>3.3000000000000003</v>
      </c>
      <c r="F27" s="43">
        <f>6.6/100*80</f>
        <v>5.28</v>
      </c>
      <c r="G27" s="54">
        <v>0</v>
      </c>
      <c r="H27" s="50">
        <f>D27*0</f>
        <v>0</v>
      </c>
      <c r="I27" s="45">
        <f>1.2/100*50</f>
        <v>0.6</v>
      </c>
      <c r="J27" s="43">
        <f>1.2/100*80</f>
        <v>0.96</v>
      </c>
      <c r="K27" s="54">
        <v>0</v>
      </c>
      <c r="L27" s="50">
        <v>0</v>
      </c>
      <c r="M27" s="45">
        <f>33.4/100*50</f>
        <v>16.7</v>
      </c>
      <c r="N27" s="43">
        <f>33.4/100*80</f>
        <v>26.72</v>
      </c>
      <c r="O27" s="54">
        <f>174/100*50</f>
        <v>87</v>
      </c>
      <c r="P27" s="50">
        <f>174/100*80</f>
        <v>139.19999999999999</v>
      </c>
      <c r="Q27" s="45">
        <v>0</v>
      </c>
      <c r="R27" s="43">
        <v>0</v>
      </c>
      <c r="S27" s="50"/>
      <c r="T27" s="257"/>
      <c r="U27" s="257"/>
      <c r="V27" s="257"/>
    </row>
    <row r="28" spans="1:22" s="2" customFormat="1" ht="15" x14ac:dyDescent="0.25">
      <c r="A28" s="93"/>
      <c r="B28" s="14" t="s">
        <v>35</v>
      </c>
      <c r="C28" s="35">
        <v>50</v>
      </c>
      <c r="D28" s="28">
        <v>100</v>
      </c>
      <c r="E28" s="45">
        <f>7.7/100*50</f>
        <v>3.85</v>
      </c>
      <c r="F28" s="43">
        <v>7.7</v>
      </c>
      <c r="G28" s="54">
        <v>0</v>
      </c>
      <c r="H28" s="50">
        <v>0</v>
      </c>
      <c r="I28" s="45">
        <f>3/100*50</f>
        <v>1.5</v>
      </c>
      <c r="J28" s="43">
        <v>3</v>
      </c>
      <c r="K28" s="54">
        <v>0</v>
      </c>
      <c r="L28" s="50">
        <v>0</v>
      </c>
      <c r="M28" s="45">
        <f>50.1/100*50</f>
        <v>25.05</v>
      </c>
      <c r="N28" s="43">
        <v>50.1</v>
      </c>
      <c r="O28" s="54">
        <f>259/100*50</f>
        <v>129.5</v>
      </c>
      <c r="P28" s="50">
        <v>259</v>
      </c>
      <c r="Q28" s="45">
        <v>0</v>
      </c>
      <c r="R28" s="43">
        <v>0</v>
      </c>
      <c r="S28" s="50"/>
      <c r="T28" s="64"/>
      <c r="U28" s="64"/>
      <c r="V28" s="64"/>
    </row>
    <row r="29" spans="1:22" s="2" customFormat="1" ht="15" x14ac:dyDescent="0.25">
      <c r="A29" s="181"/>
      <c r="B29" s="27" t="s">
        <v>56</v>
      </c>
      <c r="C29" s="35">
        <v>200</v>
      </c>
      <c r="D29" s="28">
        <v>200</v>
      </c>
      <c r="E29" s="54">
        <f>0.36*2</f>
        <v>0.72</v>
      </c>
      <c r="F29" s="50">
        <v>0.72</v>
      </c>
      <c r="G29" s="45">
        <v>0</v>
      </c>
      <c r="H29" s="50">
        <v>0</v>
      </c>
      <c r="I29" s="45">
        <f>0.14*2</f>
        <v>0.28000000000000003</v>
      </c>
      <c r="J29" s="43">
        <v>0.28000000000000003</v>
      </c>
      <c r="K29" s="54">
        <v>0.6</v>
      </c>
      <c r="L29" s="50">
        <f>0.3/100*250</f>
        <v>0.75</v>
      </c>
      <c r="M29" s="54">
        <f>15.23*2</f>
        <v>30.46</v>
      </c>
      <c r="N29" s="50">
        <v>30.46</v>
      </c>
      <c r="O29" s="45">
        <f>44*2</f>
        <v>88</v>
      </c>
      <c r="P29" s="43">
        <v>88</v>
      </c>
      <c r="Q29" s="45">
        <f>5*2</f>
        <v>10</v>
      </c>
      <c r="R29" s="43">
        <v>10</v>
      </c>
      <c r="T29" s="64"/>
      <c r="U29" s="64"/>
      <c r="V29" s="64"/>
    </row>
    <row r="30" spans="1:22" s="24" customFormat="1" ht="15" x14ac:dyDescent="0.25">
      <c r="A30" s="194"/>
      <c r="B30" s="240" t="s">
        <v>7</v>
      </c>
      <c r="C30" s="36">
        <f>C22+C23+C24+C25+C26+C27+C28+C29</f>
        <v>1080</v>
      </c>
      <c r="D30" s="109">
        <f>D22+D23+D24+D25+D26+D27+D28+D29</f>
        <v>1340</v>
      </c>
      <c r="E30" s="46">
        <f>SUM(E22:E29)</f>
        <v>25.201923076923077</v>
      </c>
      <c r="F30" s="51">
        <f t="shared" ref="F30:R30" si="1">SUM(F22:F29)</f>
        <v>35.302</v>
      </c>
      <c r="G30" s="46">
        <f t="shared" si="1"/>
        <v>13.505000000000001</v>
      </c>
      <c r="H30" s="46">
        <f t="shared" si="1"/>
        <v>15.081666666666665</v>
      </c>
      <c r="I30" s="46">
        <f t="shared" si="1"/>
        <v>19.118307692307695</v>
      </c>
      <c r="J30" s="51">
        <f t="shared" si="1"/>
        <v>25.390000000000004</v>
      </c>
      <c r="K30" s="46">
        <f t="shared" si="1"/>
        <v>5.1039999999999992</v>
      </c>
      <c r="L30" s="46">
        <f t="shared" si="1"/>
        <v>6.0733333333333333</v>
      </c>
      <c r="M30" s="46">
        <f t="shared" si="1"/>
        <v>140.0123076923077</v>
      </c>
      <c r="N30" s="51">
        <f t="shared" si="1"/>
        <v>189.84800000000001</v>
      </c>
      <c r="O30" s="46">
        <f t="shared" si="1"/>
        <v>796.30769230769226</v>
      </c>
      <c r="P30" s="51">
        <f t="shared" si="1"/>
        <v>1094.1333333333334</v>
      </c>
      <c r="Q30" s="46">
        <f t="shared" si="1"/>
        <v>47.844692307692313</v>
      </c>
      <c r="R30" s="44">
        <f t="shared" si="1"/>
        <v>55.053333333333335</v>
      </c>
      <c r="T30" s="258">
        <f>O30/O46*100</f>
        <v>33.352675221559124</v>
      </c>
      <c r="U30" s="258"/>
      <c r="V30" s="258">
        <f>P30/P46*100</f>
        <v>38.717797341395219</v>
      </c>
    </row>
    <row r="31" spans="1:22" s="2" customFormat="1" ht="15" x14ac:dyDescent="0.25">
      <c r="A31" s="195"/>
      <c r="B31" s="241" t="s">
        <v>10</v>
      </c>
      <c r="C31" s="32"/>
      <c r="D31" s="11"/>
      <c r="E31" s="45"/>
      <c r="F31" s="43"/>
      <c r="G31" s="45"/>
      <c r="H31" s="50"/>
      <c r="I31" s="45"/>
      <c r="J31" s="43"/>
      <c r="K31" s="54"/>
      <c r="L31" s="50"/>
      <c r="M31" s="45"/>
      <c r="N31" s="43"/>
      <c r="O31" s="45"/>
      <c r="P31" s="43"/>
      <c r="Q31" s="45"/>
      <c r="R31" s="43"/>
      <c r="T31" s="64"/>
      <c r="U31" s="64"/>
      <c r="V31" s="64"/>
    </row>
    <row r="32" spans="1:22" s="2" customFormat="1" ht="15" x14ac:dyDescent="0.25">
      <c r="A32" s="178" t="s">
        <v>150</v>
      </c>
      <c r="B32" s="27" t="s">
        <v>70</v>
      </c>
      <c r="C32" s="35" t="str">
        <f>"200"</f>
        <v>200</v>
      </c>
      <c r="D32" s="28">
        <v>200</v>
      </c>
      <c r="E32" s="45">
        <v>5.75</v>
      </c>
      <c r="F32" s="43">
        <v>5.75</v>
      </c>
      <c r="G32" s="45">
        <v>0.57999999999999996</v>
      </c>
      <c r="H32" s="50">
        <v>0.57999999999999996</v>
      </c>
      <c r="I32" s="45">
        <v>5.94</v>
      </c>
      <c r="J32" s="43">
        <v>5.94</v>
      </c>
      <c r="K32" s="54">
        <v>0</v>
      </c>
      <c r="L32" s="43">
        <v>0</v>
      </c>
      <c r="M32" s="45">
        <v>9.02</v>
      </c>
      <c r="N32" s="43">
        <v>9.02</v>
      </c>
      <c r="O32" s="45">
        <v>113</v>
      </c>
      <c r="P32" s="43">
        <v>113</v>
      </c>
      <c r="Q32" s="45">
        <v>1.1000000000000001</v>
      </c>
      <c r="R32" s="43">
        <v>1.1000000000000001</v>
      </c>
      <c r="T32" s="64"/>
      <c r="U32" s="64"/>
      <c r="V32" s="64"/>
    </row>
    <row r="33" spans="1:66" s="2" customFormat="1" ht="15" x14ac:dyDescent="0.25">
      <c r="A33" s="178"/>
      <c r="B33" s="27" t="s">
        <v>68</v>
      </c>
      <c r="C33" s="35">
        <v>90</v>
      </c>
      <c r="D33" s="19">
        <v>90</v>
      </c>
      <c r="E33" s="45">
        <f>22.9*100/150</f>
        <v>15.266666666666667</v>
      </c>
      <c r="F33" s="43">
        <v>15.27</v>
      </c>
      <c r="G33" s="45">
        <f>21.6*100/150</f>
        <v>14.4</v>
      </c>
      <c r="H33" s="50">
        <v>14.4</v>
      </c>
      <c r="I33" s="45">
        <f>18.82*100/150</f>
        <v>12.546666666666667</v>
      </c>
      <c r="J33" s="43">
        <v>12.55</v>
      </c>
      <c r="K33" s="54">
        <f>0.14*100/150</f>
        <v>9.3333333333333351E-2</v>
      </c>
      <c r="L33" s="43">
        <v>0.09</v>
      </c>
      <c r="M33" s="45">
        <f>20.95*100/150</f>
        <v>13.966666666666667</v>
      </c>
      <c r="N33" s="43">
        <v>13.97</v>
      </c>
      <c r="O33" s="45">
        <f>343.08*100/150</f>
        <v>228.72</v>
      </c>
      <c r="P33" s="43">
        <v>228.72</v>
      </c>
      <c r="Q33" s="45">
        <v>0</v>
      </c>
      <c r="R33" s="43">
        <v>0</v>
      </c>
      <c r="T33" s="64"/>
      <c r="U33" s="64"/>
      <c r="V33" s="64"/>
    </row>
    <row r="34" spans="1:66" s="24" customFormat="1" ht="15" x14ac:dyDescent="0.25">
      <c r="A34" s="194"/>
      <c r="B34" s="240" t="s">
        <v>7</v>
      </c>
      <c r="C34" s="36">
        <v>290</v>
      </c>
      <c r="D34" s="48">
        <v>290</v>
      </c>
      <c r="E34" s="46">
        <f t="shared" ref="E34:R34" si="2">SUM(E32:E33)</f>
        <v>21.016666666666666</v>
      </c>
      <c r="F34" s="44">
        <f t="shared" si="2"/>
        <v>21.02</v>
      </c>
      <c r="G34" s="46">
        <f t="shared" si="2"/>
        <v>14.98</v>
      </c>
      <c r="H34" s="62">
        <f t="shared" si="2"/>
        <v>14.98</v>
      </c>
      <c r="I34" s="46">
        <f t="shared" si="2"/>
        <v>18.486666666666668</v>
      </c>
      <c r="J34" s="44">
        <f t="shared" si="2"/>
        <v>18.490000000000002</v>
      </c>
      <c r="K34" s="51">
        <f t="shared" si="2"/>
        <v>9.3333333333333351E-2</v>
      </c>
      <c r="L34" s="44">
        <f t="shared" si="2"/>
        <v>0.09</v>
      </c>
      <c r="M34" s="46">
        <f t="shared" si="2"/>
        <v>22.986666666666665</v>
      </c>
      <c r="N34" s="44">
        <f t="shared" si="2"/>
        <v>22.990000000000002</v>
      </c>
      <c r="O34" s="46">
        <f t="shared" si="2"/>
        <v>341.72</v>
      </c>
      <c r="P34" s="44">
        <f t="shared" si="2"/>
        <v>341.72</v>
      </c>
      <c r="Q34" s="46">
        <f t="shared" si="2"/>
        <v>1.1000000000000001</v>
      </c>
      <c r="R34" s="44">
        <f t="shared" si="2"/>
        <v>1.1000000000000001</v>
      </c>
      <c r="T34" s="258">
        <f>O34/O46*100</f>
        <v>14.312653622222316</v>
      </c>
      <c r="U34" s="258"/>
      <c r="V34" s="258">
        <f>P34/P46*100</f>
        <v>12.092352279583451</v>
      </c>
    </row>
    <row r="35" spans="1:66" s="2" customFormat="1" ht="15" x14ac:dyDescent="0.25">
      <c r="A35" s="195"/>
      <c r="B35" s="241" t="s">
        <v>12</v>
      </c>
      <c r="C35" s="32"/>
      <c r="D35" s="11"/>
      <c r="E35" s="45"/>
      <c r="F35" s="43"/>
      <c r="G35" s="45"/>
      <c r="H35" s="50"/>
      <c r="I35" s="45"/>
      <c r="J35" s="43"/>
      <c r="K35" s="54"/>
      <c r="L35" s="50"/>
      <c r="M35" s="45"/>
      <c r="N35" s="43"/>
      <c r="O35" s="45"/>
      <c r="P35" s="43"/>
      <c r="Q35" s="45"/>
      <c r="R35" s="43"/>
      <c r="T35" s="64"/>
      <c r="U35" s="64"/>
      <c r="V35" s="64"/>
    </row>
    <row r="36" spans="1:66" s="2" customFormat="1" ht="45" x14ac:dyDescent="0.25">
      <c r="A36" s="181" t="s">
        <v>285</v>
      </c>
      <c r="B36" s="27" t="s">
        <v>221</v>
      </c>
      <c r="C36" s="35">
        <v>220</v>
      </c>
      <c r="D36" s="28">
        <v>250</v>
      </c>
      <c r="E36" s="76">
        <f>3.08/100*220</f>
        <v>6.7759999999999998</v>
      </c>
      <c r="F36" s="75">
        <f>3.08/100*250</f>
        <v>7.7</v>
      </c>
      <c r="G36" s="76"/>
      <c r="H36" s="127"/>
      <c r="I36" s="76">
        <f>6.28/100*220</f>
        <v>13.816000000000003</v>
      </c>
      <c r="J36" s="75">
        <f>6.28/100*250</f>
        <v>15.700000000000003</v>
      </c>
      <c r="K36" s="128"/>
      <c r="L36" s="77"/>
      <c r="M36" s="76">
        <f>10.8/100*220</f>
        <v>23.76</v>
      </c>
      <c r="N36" s="75">
        <f>10.8/100*250</f>
        <v>27.000000000000004</v>
      </c>
      <c r="O36" s="76">
        <f>112/100*220</f>
        <v>246.40000000000003</v>
      </c>
      <c r="P36" s="75">
        <f>112/100*250</f>
        <v>280</v>
      </c>
      <c r="Q36" s="45">
        <f>6.85/100*220</f>
        <v>15.069999999999999</v>
      </c>
      <c r="R36" s="43">
        <f>6.85/100*250</f>
        <v>17.124999999999996</v>
      </c>
      <c r="T36" s="64"/>
      <c r="U36" s="64"/>
      <c r="V36" s="64"/>
    </row>
    <row r="37" spans="1:66" s="2" customFormat="1" ht="30" x14ac:dyDescent="0.25">
      <c r="A37" s="181" t="s">
        <v>223</v>
      </c>
      <c r="B37" s="27" t="s">
        <v>224</v>
      </c>
      <c r="C37" s="35">
        <v>90</v>
      </c>
      <c r="D37" s="28">
        <v>100</v>
      </c>
      <c r="E37" s="45">
        <f>9.48/100*90</f>
        <v>8.532</v>
      </c>
      <c r="F37" s="50">
        <v>9.48</v>
      </c>
      <c r="G37" s="45"/>
      <c r="H37" s="50"/>
      <c r="I37" s="45">
        <f>6.5/100*90</f>
        <v>5.8500000000000005</v>
      </c>
      <c r="J37" s="43">
        <v>6.5</v>
      </c>
      <c r="K37" s="54"/>
      <c r="L37" s="43"/>
      <c r="M37" s="45">
        <f>6.55/100*90</f>
        <v>5.8950000000000005</v>
      </c>
      <c r="N37" s="50">
        <v>6.55</v>
      </c>
      <c r="O37" s="45">
        <f>123/100*90</f>
        <v>110.7</v>
      </c>
      <c r="P37" s="43">
        <v>123</v>
      </c>
      <c r="Q37" s="45">
        <f>2.7/100*90</f>
        <v>2.4300000000000002</v>
      </c>
      <c r="R37" s="43">
        <f>2.7/100*100</f>
        <v>2.7</v>
      </c>
      <c r="T37" s="64"/>
      <c r="U37" s="64"/>
      <c r="V37" s="64"/>
    </row>
    <row r="38" spans="1:66" s="2" customFormat="1" ht="15" x14ac:dyDescent="0.25">
      <c r="A38" s="178" t="s">
        <v>124</v>
      </c>
      <c r="B38" s="27" t="s">
        <v>125</v>
      </c>
      <c r="C38" s="35">
        <v>200</v>
      </c>
      <c r="D38" s="28">
        <v>200</v>
      </c>
      <c r="E38" s="45">
        <v>0.04</v>
      </c>
      <c r="F38" s="43">
        <v>0.04</v>
      </c>
      <c r="G38" s="45">
        <v>1.4</v>
      </c>
      <c r="H38" s="50">
        <v>1.4</v>
      </c>
      <c r="I38" s="45">
        <v>0.01</v>
      </c>
      <c r="J38" s="43">
        <v>0.01</v>
      </c>
      <c r="K38" s="54">
        <v>0.05</v>
      </c>
      <c r="L38" s="43">
        <v>0.05</v>
      </c>
      <c r="M38" s="45">
        <v>9.09</v>
      </c>
      <c r="N38" s="43">
        <v>9.09</v>
      </c>
      <c r="O38" s="45">
        <v>37</v>
      </c>
      <c r="P38" s="43">
        <v>37</v>
      </c>
      <c r="Q38" s="45">
        <v>0</v>
      </c>
      <c r="R38" s="43">
        <v>0</v>
      </c>
      <c r="T38" s="64"/>
      <c r="U38" s="64"/>
      <c r="V38" s="64"/>
    </row>
    <row r="39" spans="1:66" s="2" customFormat="1" ht="15" x14ac:dyDescent="0.25">
      <c r="A39" s="93"/>
      <c r="B39" s="14" t="s">
        <v>35</v>
      </c>
      <c r="C39" s="35">
        <v>50</v>
      </c>
      <c r="D39" s="28">
        <v>50</v>
      </c>
      <c r="E39" s="45">
        <v>3.85</v>
      </c>
      <c r="F39" s="43">
        <v>3.85</v>
      </c>
      <c r="G39" s="54">
        <v>0</v>
      </c>
      <c r="H39" s="50">
        <v>0</v>
      </c>
      <c r="I39" s="45">
        <v>1.5</v>
      </c>
      <c r="J39" s="43">
        <v>1.5</v>
      </c>
      <c r="K39" s="54">
        <v>0.5</v>
      </c>
      <c r="L39" s="50">
        <v>0.5</v>
      </c>
      <c r="M39" s="45">
        <v>25.05</v>
      </c>
      <c r="N39" s="43">
        <v>25.05</v>
      </c>
      <c r="O39" s="54">
        <v>129.5</v>
      </c>
      <c r="P39" s="50">
        <v>129.5</v>
      </c>
      <c r="Q39" s="45">
        <v>0</v>
      </c>
      <c r="R39" s="43">
        <v>0</v>
      </c>
      <c r="S39" s="50"/>
      <c r="T39" s="64"/>
      <c r="U39" s="64"/>
      <c r="V39" s="64"/>
    </row>
    <row r="40" spans="1:66" s="2" customFormat="1" ht="15" x14ac:dyDescent="0.25">
      <c r="A40" s="93"/>
      <c r="B40" s="14" t="s">
        <v>13</v>
      </c>
      <c r="C40" s="35">
        <v>30</v>
      </c>
      <c r="D40" s="28">
        <v>40</v>
      </c>
      <c r="E40" s="45">
        <f>6.6/100*30</f>
        <v>1.98</v>
      </c>
      <c r="F40" s="43">
        <f>6.6/100*40</f>
        <v>2.64</v>
      </c>
      <c r="G40" s="54">
        <v>0</v>
      </c>
      <c r="H40" s="50">
        <f>D40*0</f>
        <v>0</v>
      </c>
      <c r="I40" s="45">
        <f>1.2/100*30</f>
        <v>0.36</v>
      </c>
      <c r="J40" s="43">
        <f>1.2/100*40</f>
        <v>0.48</v>
      </c>
      <c r="K40" s="54">
        <v>0</v>
      </c>
      <c r="L40" s="50">
        <v>0</v>
      </c>
      <c r="M40" s="45">
        <f>33.4/100*30</f>
        <v>10.02</v>
      </c>
      <c r="N40" s="43">
        <f>33.4/100*40</f>
        <v>13.36</v>
      </c>
      <c r="O40" s="54">
        <f>174/100*30</f>
        <v>52.2</v>
      </c>
      <c r="P40" s="50">
        <f>174/100*40</f>
        <v>69.599999999999994</v>
      </c>
      <c r="Q40" s="45">
        <v>0</v>
      </c>
      <c r="R40" s="43">
        <v>0</v>
      </c>
      <c r="S40" s="50"/>
      <c r="T40" s="64"/>
      <c r="U40" s="64"/>
      <c r="V40" s="64"/>
    </row>
    <row r="41" spans="1:66" s="24" customFormat="1" ht="15" x14ac:dyDescent="0.25">
      <c r="A41" s="194"/>
      <c r="B41" s="240" t="s">
        <v>7</v>
      </c>
      <c r="C41" s="36">
        <f>C36+C37+C38+C39+C40</f>
        <v>590</v>
      </c>
      <c r="D41" s="48">
        <f>D36+D37+D38+D39+D40</f>
        <v>640</v>
      </c>
      <c r="E41" s="46">
        <f>SUM(E36:E40)</f>
        <v>21.178000000000001</v>
      </c>
      <c r="F41" s="44">
        <f>SUM(F36:F40)</f>
        <v>23.71</v>
      </c>
      <c r="G41" s="46">
        <f>SUM(G37:G40)</f>
        <v>1.4</v>
      </c>
      <c r="H41" s="62">
        <f>SUM(H37:H40)</f>
        <v>1.4</v>
      </c>
      <c r="I41" s="46">
        <f>SUM(I36:I40)</f>
        <v>21.536000000000005</v>
      </c>
      <c r="J41" s="44">
        <f>SUM(J36:L40)</f>
        <v>25.290000000000006</v>
      </c>
      <c r="K41" s="51">
        <f>SUM(K37:K40)</f>
        <v>0.55000000000000004</v>
      </c>
      <c r="L41" s="44">
        <f>SUM(L37:L40)</f>
        <v>0.55000000000000004</v>
      </c>
      <c r="M41" s="46">
        <f t="shared" ref="M41:R41" si="3">SUM(M36:M40)</f>
        <v>73.814999999999998</v>
      </c>
      <c r="N41" s="44">
        <f t="shared" si="3"/>
        <v>81.05</v>
      </c>
      <c r="O41" s="46">
        <f t="shared" si="3"/>
        <v>575.80000000000007</v>
      </c>
      <c r="P41" s="44">
        <f t="shared" si="3"/>
        <v>639.1</v>
      </c>
      <c r="Q41" s="46">
        <f t="shared" si="3"/>
        <v>17.5</v>
      </c>
      <c r="R41" s="44">
        <f t="shared" si="3"/>
        <v>19.824999999999996</v>
      </c>
      <c r="T41" s="258">
        <f>(O41+O45)/O46*100</f>
        <v>29.193675234768751</v>
      </c>
      <c r="U41" s="258"/>
      <c r="V41" s="258">
        <f>(P41+P45)/P46*100</f>
        <v>28.20552139098146</v>
      </c>
    </row>
    <row r="42" spans="1:66" s="2" customFormat="1" ht="15" x14ac:dyDescent="0.25">
      <c r="A42" s="195"/>
      <c r="B42" s="241" t="s">
        <v>25</v>
      </c>
      <c r="C42" s="32"/>
      <c r="D42" s="11"/>
      <c r="E42" s="45"/>
      <c r="F42" s="43"/>
      <c r="G42" s="45"/>
      <c r="H42" s="50"/>
      <c r="I42" s="45"/>
      <c r="J42" s="43"/>
      <c r="K42" s="54"/>
      <c r="L42" s="50"/>
      <c r="M42" s="45"/>
      <c r="N42" s="43"/>
      <c r="O42" s="45"/>
      <c r="P42" s="43"/>
      <c r="Q42" s="45"/>
      <c r="R42" s="43"/>
      <c r="T42" s="64"/>
      <c r="U42" s="64"/>
      <c r="V42" s="64"/>
    </row>
    <row r="43" spans="1:66" s="2" customFormat="1" ht="15" x14ac:dyDescent="0.25">
      <c r="A43" s="178"/>
      <c r="B43" s="14" t="s">
        <v>294</v>
      </c>
      <c r="C43" s="35">
        <v>150</v>
      </c>
      <c r="D43" s="28">
        <v>180</v>
      </c>
      <c r="E43" s="45">
        <f>2.9/100*150</f>
        <v>4.3499999999999996</v>
      </c>
      <c r="F43" s="43">
        <f>2.9/100*180</f>
        <v>5.22</v>
      </c>
      <c r="G43" s="54">
        <v>5.8</v>
      </c>
      <c r="H43" s="50">
        <v>5.8</v>
      </c>
      <c r="I43" s="45">
        <f>3.2/100*150</f>
        <v>4.8</v>
      </c>
      <c r="J43" s="43">
        <f>3.2/100*180</f>
        <v>5.76</v>
      </c>
      <c r="K43" s="54">
        <v>0</v>
      </c>
      <c r="L43" s="50">
        <v>0</v>
      </c>
      <c r="M43" s="45">
        <f>4/100*150</f>
        <v>6</v>
      </c>
      <c r="N43" s="43">
        <f>4/100*180</f>
        <v>7.2</v>
      </c>
      <c r="O43" s="45">
        <f>53/100*150</f>
        <v>79.5</v>
      </c>
      <c r="P43" s="43">
        <f>53/100*180</f>
        <v>95.4</v>
      </c>
      <c r="Q43" s="45">
        <f>0.7/100*150</f>
        <v>1.0499999999999998</v>
      </c>
      <c r="R43" s="43">
        <f>0.7/100*180</f>
        <v>1.2599999999999998</v>
      </c>
      <c r="T43" s="64"/>
      <c r="U43" s="64"/>
      <c r="V43" s="64"/>
    </row>
    <row r="44" spans="1:66" s="2" customFormat="1" ht="15" x14ac:dyDescent="0.25">
      <c r="A44" s="203"/>
      <c r="B44" s="13" t="s">
        <v>37</v>
      </c>
      <c r="C44" s="35">
        <v>10</v>
      </c>
      <c r="D44" s="19">
        <v>15</v>
      </c>
      <c r="E44" s="72">
        <f>7.5/100*10</f>
        <v>0.75</v>
      </c>
      <c r="F44" s="71">
        <f>7.5/100*15</f>
        <v>1.125</v>
      </c>
      <c r="G44" s="74">
        <v>0.4</v>
      </c>
      <c r="H44" s="73">
        <v>0.4</v>
      </c>
      <c r="I44" s="72">
        <f>11.8/100*10</f>
        <v>1.1800000000000002</v>
      </c>
      <c r="J44" s="71">
        <f>11.8/100*15</f>
        <v>1.77</v>
      </c>
      <c r="K44" s="74">
        <v>0</v>
      </c>
      <c r="L44" s="73">
        <v>0</v>
      </c>
      <c r="M44" s="72">
        <f>74.9/100*10</f>
        <v>7.4900000000000011</v>
      </c>
      <c r="N44" s="71">
        <f>74.9/100*15</f>
        <v>11.235000000000001</v>
      </c>
      <c r="O44" s="72">
        <f>417.1/100*10</f>
        <v>41.71</v>
      </c>
      <c r="P44" s="71">
        <f>417.1/100*15</f>
        <v>62.565000000000005</v>
      </c>
      <c r="Q44" s="45">
        <v>0</v>
      </c>
      <c r="R44" s="43">
        <v>0</v>
      </c>
      <c r="T44" s="64"/>
      <c r="U44" s="64"/>
      <c r="V44" s="64"/>
      <c r="BM44" s="219"/>
      <c r="BN44" s="219"/>
    </row>
    <row r="45" spans="1:66" s="24" customFormat="1" ht="15" x14ac:dyDescent="0.25">
      <c r="A45" s="194"/>
      <c r="B45" s="240" t="s">
        <v>7</v>
      </c>
      <c r="C45" s="36">
        <f>C43+C44</f>
        <v>160</v>
      </c>
      <c r="D45" s="48">
        <f>D43+D44</f>
        <v>195</v>
      </c>
      <c r="E45" s="46">
        <f>SUM(E43:E44)</f>
        <v>5.0999999999999996</v>
      </c>
      <c r="F45" s="44">
        <f t="shared" ref="F45:P45" si="4">SUM(F43:F44)</f>
        <v>6.3449999999999998</v>
      </c>
      <c r="G45" s="46">
        <f t="shared" si="4"/>
        <v>6.2</v>
      </c>
      <c r="H45" s="62">
        <f t="shared" si="4"/>
        <v>6.2</v>
      </c>
      <c r="I45" s="46">
        <f t="shared" si="4"/>
        <v>5.98</v>
      </c>
      <c r="J45" s="44">
        <f t="shared" si="4"/>
        <v>7.5299999999999994</v>
      </c>
      <c r="K45" s="51">
        <f t="shared" si="4"/>
        <v>0</v>
      </c>
      <c r="L45" s="44">
        <f t="shared" si="4"/>
        <v>0</v>
      </c>
      <c r="M45" s="46">
        <f t="shared" si="4"/>
        <v>13.490000000000002</v>
      </c>
      <c r="N45" s="44">
        <f t="shared" si="4"/>
        <v>18.435000000000002</v>
      </c>
      <c r="O45" s="46">
        <f t="shared" si="4"/>
        <v>121.21000000000001</v>
      </c>
      <c r="P45" s="44">
        <f t="shared" si="4"/>
        <v>157.965</v>
      </c>
      <c r="Q45" s="46">
        <f t="shared" ref="Q45:R45" si="5">SUM(Q43:Q44)</f>
        <v>1.0499999999999998</v>
      </c>
      <c r="R45" s="44">
        <f t="shared" si="5"/>
        <v>1.2599999999999998</v>
      </c>
      <c r="T45" s="257"/>
      <c r="U45" s="257"/>
      <c r="V45" s="257"/>
    </row>
    <row r="46" spans="1:66" s="24" customFormat="1" thickBot="1" x14ac:dyDescent="0.3">
      <c r="A46" s="196"/>
      <c r="B46" s="240" t="s">
        <v>15</v>
      </c>
      <c r="C46" s="36">
        <f t="shared" ref="C46:R46" si="6">C20+C30+C34+C41+C45</f>
        <v>2630</v>
      </c>
      <c r="D46" s="48">
        <f t="shared" si="6"/>
        <v>3005</v>
      </c>
      <c r="E46" s="46">
        <f t="shared" si="6"/>
        <v>93.524089743589741</v>
      </c>
      <c r="F46" s="44">
        <f t="shared" si="6"/>
        <v>108.86324999999999</v>
      </c>
      <c r="G46" s="46">
        <f t="shared" si="6"/>
        <v>42.664999999999999</v>
      </c>
      <c r="H46" s="62">
        <f t="shared" si="6"/>
        <v>44.241666666666667</v>
      </c>
      <c r="I46" s="46">
        <f t="shared" si="6"/>
        <v>81.042224358974366</v>
      </c>
      <c r="J46" s="44">
        <f t="shared" si="6"/>
        <v>93.766875000000013</v>
      </c>
      <c r="K46" s="51">
        <f t="shared" si="6"/>
        <v>6.2973333333333326</v>
      </c>
      <c r="L46" s="44">
        <f t="shared" si="6"/>
        <v>7.2633333333333328</v>
      </c>
      <c r="M46" s="46">
        <f t="shared" si="6"/>
        <v>331.42772435897439</v>
      </c>
      <c r="N46" s="44">
        <f t="shared" si="6"/>
        <v>399.52362500000004</v>
      </c>
      <c r="O46" s="46">
        <f>O20+O30+O34+O41+O45</f>
        <v>2387.5376923076924</v>
      </c>
      <c r="P46" s="44">
        <f t="shared" si="6"/>
        <v>2825.9183333333335</v>
      </c>
      <c r="Q46" s="39">
        <f t="shared" si="6"/>
        <v>67.795942307692314</v>
      </c>
      <c r="R46" s="47">
        <f t="shared" si="6"/>
        <v>77.545208333333335</v>
      </c>
      <c r="T46" s="258">
        <f>T20+T30+T34+T41</f>
        <v>100</v>
      </c>
      <c r="U46" s="258"/>
      <c r="V46" s="258">
        <f>V20+V30+V34+V41</f>
        <v>100</v>
      </c>
    </row>
    <row r="47" spans="1:66" s="2" customFormat="1" ht="15" x14ac:dyDescent="0.25">
      <c r="A47" s="197"/>
      <c r="B47" s="243" t="s">
        <v>79</v>
      </c>
      <c r="C47" s="232">
        <f>'День 1'!C45+'День 2'!C45+'День 3'!C43+'День 4'!C44+'День 5'!C46+'День 6'!C46+'День 7'!C45+'День 8'!C46+'День 9'!C45+'День 10'!C45+'День 11'!C44+'День 12'!C44+'День 13'!C43+'День 14'!C46</f>
        <v>36460</v>
      </c>
      <c r="D47" s="144">
        <f>'День 1'!D45+'День 2'!D45+'День 3'!D43+'День 4'!D44+'День 5'!D46+'День 6'!D46+'День 7'!D45+'День 8'!D46+'День 9'!D45+'День 10'!D45+'День 11'!D44+'День 12'!D44+'День 13'!D43+'День 14'!D46</f>
        <v>41820</v>
      </c>
      <c r="E47" s="144">
        <f>'День 1'!E45+'День 2'!E45+'День 3'!E43+'День 4'!E44+'День 5'!E46+'День 6'!E46+'День 7'!E45+'День 8'!E46+'День 9'!E45+'День 10'!E45+'День 11'!E44+'День 12'!E44+'День 13'!E43+'День 14'!E46</f>
        <v>1425.2434786324786</v>
      </c>
      <c r="F47" s="144">
        <f>'День 1'!F45+'День 2'!F45+'День 3'!F43+'День 4'!F44+'День 5'!F46+'День 6'!F46+'День 7'!F45+'День 8'!F46+'День 9'!F45+'День 10'!F45+'День 11'!F44+'День 12'!F44+'День 13'!F43+'День 14'!F46</f>
        <v>1762.2088611111112</v>
      </c>
      <c r="G47" s="144" t="e">
        <f>'День 1'!#REF!+'День 2'!G45+'День 3'!G43+'День 4'!G44+'День 5'!G46+'День 6'!G46+'День 7'!G45+'День 8'!G46+'День 9'!G45+'День 10'!G45+'День 11'!G44+'День 12'!G44+'День 13'!G43+'День 14'!G46</f>
        <v>#REF!</v>
      </c>
      <c r="H47" s="144" t="e">
        <f>'День 1'!#REF!+'День 2'!H45+'День 3'!H43+'День 4'!H44+'День 5'!H46+'День 6'!H46+'День 7'!H45+'День 8'!H46+'День 9'!H45+'День 10'!H45+'День 11'!H44+'День 12'!H44+'День 13'!H43+'День 14'!H46</f>
        <v>#REF!</v>
      </c>
      <c r="I47" s="144">
        <f>'День 1'!I45+'День 2'!I45+'День 3'!I43+'День 4'!I44+'День 5'!I46+'День 6'!I46+'День 7'!I45+'День 8'!I46+'День 9'!I45+'День 10'!I45+'День 11'!I44+'День 12'!I44+'День 13'!I43+'День 14'!I46</f>
        <v>1182.100306898657</v>
      </c>
      <c r="J47" s="144">
        <f>'День 1'!J45+'День 2'!J45+'День 3'!J43+'День 4'!J44+'День 5'!J46+'День 6'!J46+'День 7'!J45+'День 8'!J46+'День 9'!J45+'День 10'!J45+'День 11'!J44+'День 12'!J44+'День 13'!J43+'День 14'!J46</f>
        <v>1416.7584305555556</v>
      </c>
      <c r="K47" s="144" t="e">
        <f>'День 1'!#REF!+'День 2'!K45+'День 3'!K43+'День 4'!K44+'День 5'!K46+'День 6'!K46+'День 7'!K45+'День 8'!K46+'День 9'!K45+'День 10'!K45+'День 11'!K44+'День 12'!K44+'День 13'!K43+'День 14'!K46</f>
        <v>#REF!</v>
      </c>
      <c r="L47" s="144" t="e">
        <f>'День 1'!#REF!+'День 2'!L45+'День 3'!L43+'День 4'!L44+'День 5'!L46+'День 6'!L46+'День 7'!L45+'День 8'!L46+'День 9'!L45+'День 10'!L45+'День 11'!L44+'День 12'!L44+'День 13'!L43+'День 14'!L46</f>
        <v>#REF!</v>
      </c>
      <c r="M47" s="144">
        <f>'День 1'!M45+'День 2'!M45+'День 3'!M43+'День 4'!M44+'День 5'!M46+'День 6'!M46+'День 7'!M45+'День 8'!M46+'День 9'!M45+'День 10'!M45+'День 11'!M44+'День 12'!M44+'День 13'!M43+'День 14'!M46</f>
        <v>5239.593937057386</v>
      </c>
      <c r="N47" s="144">
        <f>'День 1'!N45+'День 2'!N45+'День 3'!N43+'День 4'!N44+'День 5'!N46+'День 6'!N46+'День 7'!N45+'День 8'!N46+'День 9'!N45+'День 10'!N45+'День 11'!N44+'День 12'!N44+'День 13'!N43+'День 14'!N46</f>
        <v>6226.4787361111103</v>
      </c>
      <c r="O47" s="144">
        <f>'День 1'!O45+'День 2'!O45+'День 3'!O43+'День 4'!O44+'День 5'!O46+'День 6'!O46+'День 7'!O45+'День 8'!O46+'День 9'!O45+'День 10'!O45+'День 11'!O44+'День 12'!O44+'День 13'!O43+'День 14'!O46</f>
        <v>37238.253073260072</v>
      </c>
      <c r="P47" s="144">
        <f>'День 1'!P45+'День 2'!P45+'День 3'!P43+'День 4'!P44+'День 5'!P46+'День 6'!P46+'День 7'!P45+'День 8'!P46+'День 9'!P45+'День 10'!P45+'День 11'!P44+'День 12'!P44+'День 13'!P43+'День 14'!P46</f>
        <v>44197.551666666666</v>
      </c>
      <c r="Q47" s="144">
        <f>'День 1'!Q45+'День 2'!Q45+'День 3'!Q43+'День 4'!Q44+'День 5'!Q46+'День 6'!Q46+'День 7'!Q45+'День 8'!Q46+'День 9'!Q45+'День 10'!Q45+'День 11'!Q44+'День 12'!Q44+'День 13'!Q43+'День 14'!Q46</f>
        <v>1929.8629311965813</v>
      </c>
      <c r="R47" s="145">
        <f>'День 1'!R45+'День 2'!R45+'День 3'!R43+'День 4'!R44+'День 5'!R46+'День 6'!R46+'День 7'!R45+'День 8'!R46+'День 9'!R45+'День 10'!R45+'День 11'!R44+'День 12'!R44+'День 13'!R43+'День 14'!R46</f>
        <v>2082.5613194444445</v>
      </c>
      <c r="T47" s="64"/>
      <c r="U47" s="64"/>
      <c r="V47" s="64"/>
    </row>
    <row r="48" spans="1:66" s="2" customFormat="1" ht="15" x14ac:dyDescent="0.25">
      <c r="A48" s="198"/>
      <c r="B48" s="244" t="s">
        <v>80</v>
      </c>
      <c r="C48" s="233">
        <f>C47/14</f>
        <v>2604.2857142857142</v>
      </c>
      <c r="D48" s="147">
        <f t="shared" ref="D48:R48" si="7">D47/14</f>
        <v>2987.1428571428573</v>
      </c>
      <c r="E48" s="147">
        <f t="shared" si="7"/>
        <v>101.80310561660562</v>
      </c>
      <c r="F48" s="147">
        <f t="shared" si="7"/>
        <v>125.87206150793652</v>
      </c>
      <c r="G48" s="147" t="e">
        <f t="shared" si="7"/>
        <v>#REF!</v>
      </c>
      <c r="H48" s="147" t="e">
        <f t="shared" si="7"/>
        <v>#REF!</v>
      </c>
      <c r="I48" s="147">
        <f t="shared" si="7"/>
        <v>84.435736207046929</v>
      </c>
      <c r="J48" s="147">
        <f t="shared" si="7"/>
        <v>101.19703075396826</v>
      </c>
      <c r="K48" s="147" t="e">
        <f t="shared" si="7"/>
        <v>#REF!</v>
      </c>
      <c r="L48" s="147" t="e">
        <f t="shared" si="7"/>
        <v>#REF!</v>
      </c>
      <c r="M48" s="147">
        <f t="shared" si="7"/>
        <v>374.25670978981327</v>
      </c>
      <c r="N48" s="147">
        <f t="shared" si="7"/>
        <v>444.74848115079357</v>
      </c>
      <c r="O48" s="147">
        <f t="shared" si="7"/>
        <v>2659.8752195185766</v>
      </c>
      <c r="P48" s="147">
        <f t="shared" si="7"/>
        <v>3156.9679761904763</v>
      </c>
      <c r="Q48" s="147">
        <f t="shared" si="7"/>
        <v>137.84735222832722</v>
      </c>
      <c r="R48" s="148">
        <f t="shared" si="7"/>
        <v>148.75437996031746</v>
      </c>
      <c r="T48" s="64"/>
      <c r="U48" s="64"/>
      <c r="V48" s="64"/>
    </row>
    <row r="49" spans="1:22" s="2" customFormat="1" ht="30" thickBot="1" x14ac:dyDescent="0.3">
      <c r="A49" s="199"/>
      <c r="B49" s="245" t="s">
        <v>81</v>
      </c>
      <c r="C49" s="247"/>
      <c r="D49" s="150"/>
      <c r="E49" s="151">
        <f>E48/O48</f>
        <v>3.8273639631497991E-2</v>
      </c>
      <c r="F49" s="151">
        <f>F48/P48</f>
        <v>3.9871187309231677E-2</v>
      </c>
      <c r="G49" s="151"/>
      <c r="H49" s="151"/>
      <c r="I49" s="151">
        <f>I48/O48</f>
        <v>3.1744247093790118E-2</v>
      </c>
      <c r="J49" s="151">
        <f>J48/P48</f>
        <v>3.2055133760363022E-2</v>
      </c>
      <c r="K49" s="151"/>
      <c r="L49" s="151"/>
      <c r="M49" s="151">
        <f>M48/O48</f>
        <v>0.14070461164623796</v>
      </c>
      <c r="N49" s="151">
        <f>N48/P48</f>
        <v>0.1408783631969156</v>
      </c>
      <c r="O49" s="151"/>
      <c r="P49" s="151"/>
      <c r="Q49" s="152"/>
      <c r="R49" s="153"/>
      <c r="T49" s="64"/>
      <c r="U49" s="64"/>
      <c r="V49" s="64"/>
    </row>
    <row r="50" spans="1:22" s="2" customFormat="1" ht="15" x14ac:dyDescent="0.25">
      <c r="C50" s="8"/>
      <c r="D50" s="8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T50" s="64"/>
      <c r="U50" s="64"/>
      <c r="V50" s="64"/>
    </row>
    <row r="51" spans="1:22" s="2" customFormat="1" ht="15" customHeight="1" x14ac:dyDescent="0.25">
      <c r="A51" s="64"/>
      <c r="B51" s="294" t="s">
        <v>106</v>
      </c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T51" s="64"/>
      <c r="U51" s="64"/>
      <c r="V51" s="64"/>
    </row>
    <row r="52" spans="1:22" s="2" customFormat="1" ht="15" x14ac:dyDescent="0.25">
      <c r="A52" s="135"/>
      <c r="B52" s="293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63"/>
      <c r="Q52" s="63"/>
      <c r="R52" s="63"/>
      <c r="T52" s="64"/>
      <c r="U52" s="64"/>
      <c r="V52" s="64"/>
    </row>
    <row r="53" spans="1:22" s="2" customFormat="1" ht="15" x14ac:dyDescent="0.25">
      <c r="A53" s="135"/>
      <c r="B53" s="293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63"/>
      <c r="P53" s="63"/>
      <c r="Q53" s="63"/>
      <c r="R53" s="63"/>
      <c r="T53" s="64"/>
      <c r="U53" s="64"/>
      <c r="V53" s="64"/>
    </row>
    <row r="54" spans="1:22" s="2" customFormat="1" ht="15" customHeight="1" x14ac:dyDescent="0.25">
      <c r="A54" s="135"/>
      <c r="B54" s="292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T54" s="64"/>
      <c r="U54" s="64"/>
      <c r="V54" s="64"/>
    </row>
    <row r="55" spans="1:22" s="2" customFormat="1" ht="15" x14ac:dyDescent="0.25">
      <c r="C55" s="8"/>
      <c r="D55" s="8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C56" s="8"/>
      <c r="D56" s="8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C57" s="8"/>
      <c r="D57" s="8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C58" s="8"/>
      <c r="D58" s="8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C59" s="8"/>
      <c r="D59" s="8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C60" s="8"/>
      <c r="D60" s="8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C61" s="8"/>
      <c r="D61" s="8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C62" s="8"/>
      <c r="D62" s="8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C63" s="8"/>
      <c r="D63" s="8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C64" s="8"/>
      <c r="D64" s="8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T64" s="64"/>
      <c r="U64" s="64"/>
      <c r="V64" s="64"/>
    </row>
    <row r="65" spans="3:22" s="2" customFormat="1" ht="15" x14ac:dyDescent="0.25">
      <c r="C65" s="8"/>
      <c r="D65" s="8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T65" s="64"/>
      <c r="U65" s="64"/>
      <c r="V65" s="64"/>
    </row>
    <row r="66" spans="3:22" s="2" customFormat="1" ht="15" x14ac:dyDescent="0.25">
      <c r="C66" s="8"/>
      <c r="D66" s="8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T66" s="64"/>
      <c r="U66" s="64"/>
      <c r="V66" s="64"/>
    </row>
    <row r="67" spans="3:22" s="2" customFormat="1" ht="15" x14ac:dyDescent="0.25">
      <c r="C67" s="8"/>
      <c r="D67" s="8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T67" s="64"/>
      <c r="U67" s="64"/>
      <c r="V67" s="64"/>
    </row>
    <row r="68" spans="3:22" s="2" customFormat="1" ht="15" x14ac:dyDescent="0.25">
      <c r="C68" s="8"/>
      <c r="D68" s="8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T68" s="64"/>
      <c r="U68" s="64"/>
      <c r="V68" s="64"/>
    </row>
    <row r="69" spans="3:22" s="2" customFormat="1" ht="15" x14ac:dyDescent="0.25">
      <c r="C69" s="8"/>
      <c r="D69" s="8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T69" s="64"/>
      <c r="U69" s="64"/>
      <c r="V69" s="64"/>
    </row>
    <row r="70" spans="3:22" s="2" customFormat="1" ht="15" x14ac:dyDescent="0.25">
      <c r="C70" s="8"/>
      <c r="D70" s="8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T70" s="64"/>
      <c r="U70" s="64"/>
      <c r="V70" s="64"/>
    </row>
    <row r="71" spans="3:22" s="2" customFormat="1" ht="15" x14ac:dyDescent="0.25">
      <c r="C71" s="8"/>
      <c r="D71" s="8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T71" s="64"/>
      <c r="U71" s="64"/>
      <c r="V71" s="64"/>
    </row>
    <row r="72" spans="3:22" s="2" customFormat="1" ht="15" x14ac:dyDescent="0.25">
      <c r="C72" s="8"/>
      <c r="D72" s="8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T72" s="64"/>
      <c r="U72" s="64"/>
      <c r="V72" s="64"/>
    </row>
    <row r="73" spans="3:22" s="2" customFormat="1" ht="15" x14ac:dyDescent="0.25">
      <c r="C73" s="8"/>
      <c r="D73" s="8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T73" s="64"/>
      <c r="U73" s="64"/>
      <c r="V73" s="64"/>
    </row>
    <row r="74" spans="3:22" s="2" customFormat="1" ht="15" x14ac:dyDescent="0.25">
      <c r="C74" s="8"/>
      <c r="D74" s="8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T74" s="64"/>
      <c r="U74" s="64"/>
      <c r="V74" s="64"/>
    </row>
    <row r="75" spans="3:22" s="2" customFormat="1" ht="15" x14ac:dyDescent="0.25">
      <c r="C75" s="8"/>
      <c r="D75" s="8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T75" s="64"/>
      <c r="U75" s="64"/>
      <c r="V75" s="64"/>
    </row>
    <row r="76" spans="3:22" s="2" customFormat="1" ht="15" x14ac:dyDescent="0.25">
      <c r="C76" s="8"/>
      <c r="D76" s="8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T76" s="64"/>
      <c r="U76" s="64"/>
      <c r="V76" s="64"/>
    </row>
    <row r="77" spans="3:22" s="2" customFormat="1" ht="15" x14ac:dyDescent="0.25">
      <c r="C77" s="8"/>
      <c r="D77" s="8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T77" s="64"/>
      <c r="U77" s="64"/>
      <c r="V77" s="64"/>
    </row>
    <row r="78" spans="3:22" s="2" customFormat="1" ht="15" x14ac:dyDescent="0.25">
      <c r="C78" s="8"/>
      <c r="D78" s="8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T78" s="64"/>
      <c r="U78" s="64"/>
      <c r="V78" s="64"/>
    </row>
    <row r="79" spans="3:22" s="2" customFormat="1" ht="15" x14ac:dyDescent="0.25">
      <c r="C79" s="8"/>
      <c r="D79" s="8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T79" s="64"/>
      <c r="U79" s="64"/>
      <c r="V79" s="64"/>
    </row>
    <row r="80" spans="3:22" s="2" customFormat="1" ht="15" x14ac:dyDescent="0.25">
      <c r="C80" s="8"/>
      <c r="D80" s="8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T80" s="64"/>
      <c r="U80" s="64"/>
      <c r="V80" s="64"/>
    </row>
    <row r="81" spans="3:22" s="2" customFormat="1" ht="15" x14ac:dyDescent="0.25">
      <c r="C81" s="8"/>
      <c r="D81" s="8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T81" s="64"/>
      <c r="U81" s="64"/>
      <c r="V81" s="64"/>
    </row>
    <row r="82" spans="3:22" s="2" customFormat="1" ht="15" x14ac:dyDescent="0.25">
      <c r="C82" s="8"/>
      <c r="D82" s="8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T82" s="64"/>
      <c r="U82" s="64"/>
      <c r="V82" s="64"/>
    </row>
    <row r="83" spans="3:22" s="2" customFormat="1" ht="15" x14ac:dyDescent="0.25">
      <c r="C83" s="8"/>
      <c r="D83" s="8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T83" s="64"/>
      <c r="U83" s="64"/>
      <c r="V83" s="64"/>
    </row>
    <row r="84" spans="3:22" s="2" customFormat="1" ht="15" x14ac:dyDescent="0.25">
      <c r="C84" s="8"/>
      <c r="D84" s="8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T84" s="64"/>
      <c r="U84" s="64"/>
      <c r="V84" s="64"/>
    </row>
    <row r="85" spans="3:22" s="2" customFormat="1" ht="15" x14ac:dyDescent="0.25">
      <c r="C85" s="8"/>
      <c r="D85" s="8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T85" s="64"/>
      <c r="U85" s="64"/>
      <c r="V85" s="64"/>
    </row>
    <row r="86" spans="3:22" s="2" customFormat="1" ht="15" x14ac:dyDescent="0.25">
      <c r="C86" s="8"/>
      <c r="D86" s="8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T86" s="64"/>
      <c r="U86" s="64"/>
      <c r="V86" s="64"/>
    </row>
    <row r="87" spans="3:22" s="2" customFormat="1" ht="15" x14ac:dyDescent="0.25">
      <c r="C87" s="8"/>
      <c r="D87" s="8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T87" s="64"/>
      <c r="U87" s="64"/>
      <c r="V87" s="64"/>
    </row>
    <row r="88" spans="3:22" s="2" customFormat="1" ht="15" x14ac:dyDescent="0.25">
      <c r="C88" s="8"/>
      <c r="D88" s="8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T88" s="64"/>
      <c r="U88" s="64"/>
      <c r="V88" s="64"/>
    </row>
    <row r="89" spans="3:22" s="2" customFormat="1" ht="15" x14ac:dyDescent="0.25">
      <c r="C89" s="8"/>
      <c r="D89" s="8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T89" s="64"/>
      <c r="U89" s="64"/>
      <c r="V89" s="64"/>
    </row>
    <row r="90" spans="3:22" s="2" customFormat="1" ht="15" x14ac:dyDescent="0.25">
      <c r="C90" s="8"/>
      <c r="D90" s="8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T90" s="64"/>
      <c r="U90" s="64"/>
      <c r="V90" s="64"/>
    </row>
    <row r="91" spans="3:22" s="2" customFormat="1" ht="15" x14ac:dyDescent="0.25">
      <c r="C91" s="8"/>
      <c r="D91" s="8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T91" s="64"/>
      <c r="U91" s="64"/>
      <c r="V91" s="64"/>
    </row>
    <row r="92" spans="3:22" s="2" customFormat="1" ht="15" x14ac:dyDescent="0.25">
      <c r="C92" s="8"/>
      <c r="D92" s="8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T92" s="64"/>
      <c r="U92" s="64"/>
      <c r="V92" s="64"/>
    </row>
    <row r="93" spans="3:22" s="2" customFormat="1" ht="15" x14ac:dyDescent="0.25">
      <c r="C93" s="8"/>
      <c r="D93" s="8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T93" s="64"/>
      <c r="U93" s="64"/>
      <c r="V93" s="64"/>
    </row>
    <row r="94" spans="3:22" s="2" customFormat="1" ht="15" x14ac:dyDescent="0.25">
      <c r="C94" s="8"/>
      <c r="D94" s="8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T94" s="64"/>
      <c r="U94" s="64"/>
      <c r="V94" s="64"/>
    </row>
    <row r="95" spans="3:22" s="2" customFormat="1" ht="15" x14ac:dyDescent="0.25">
      <c r="C95" s="8"/>
      <c r="D95" s="8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T95" s="64"/>
      <c r="U95" s="64"/>
      <c r="V95" s="64"/>
    </row>
    <row r="96" spans="3:22" s="2" customFormat="1" ht="15" x14ac:dyDescent="0.25">
      <c r="C96" s="8"/>
      <c r="D96" s="8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T96" s="64"/>
      <c r="U96" s="64"/>
      <c r="V96" s="64"/>
    </row>
    <row r="97" spans="3:22" s="2" customFormat="1" ht="15" x14ac:dyDescent="0.25">
      <c r="C97" s="8"/>
      <c r="D97" s="8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T97" s="64"/>
      <c r="U97" s="64"/>
      <c r="V97" s="64"/>
    </row>
    <row r="98" spans="3:22" s="2" customFormat="1" ht="15" x14ac:dyDescent="0.25">
      <c r="C98" s="8"/>
      <c r="D98" s="8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T98" s="64"/>
      <c r="U98" s="64"/>
      <c r="V98" s="64"/>
    </row>
    <row r="99" spans="3:22" s="2" customFormat="1" ht="15" x14ac:dyDescent="0.25">
      <c r="C99" s="8"/>
      <c r="D99" s="8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T99" s="64"/>
      <c r="U99" s="64"/>
      <c r="V99" s="64"/>
    </row>
    <row r="100" spans="3:22" s="2" customFormat="1" ht="15" x14ac:dyDescent="0.25">
      <c r="C100" s="8"/>
      <c r="D100" s="8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3:22" s="2" customFormat="1" ht="15" x14ac:dyDescent="0.25">
      <c r="C101" s="8"/>
      <c r="D101" s="8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3:22" s="2" customFormat="1" ht="15" x14ac:dyDescent="0.25">
      <c r="C102" s="8"/>
      <c r="D102" s="8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3:22" s="2" customFormat="1" ht="15" x14ac:dyDescent="0.25">
      <c r="C103" s="8"/>
      <c r="D103" s="8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3:22" s="2" customFormat="1" ht="15" x14ac:dyDescent="0.25">
      <c r="C104" s="8"/>
      <c r="D104" s="8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3:22" s="2" customFormat="1" ht="15" x14ac:dyDescent="0.25">
      <c r="C105" s="8"/>
      <c r="D105" s="8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3:22" s="2" customFormat="1" ht="15" x14ac:dyDescent="0.25">
      <c r="C106" s="8"/>
      <c r="D106" s="8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3:22" s="2" customFormat="1" ht="15" x14ac:dyDescent="0.25">
      <c r="C107" s="8"/>
      <c r="D107" s="8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3:22" s="2" customFormat="1" ht="15" x14ac:dyDescent="0.25">
      <c r="C108" s="8"/>
      <c r="D108" s="8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3:22" s="2" customFormat="1" ht="15" x14ac:dyDescent="0.25">
      <c r="C109" s="8"/>
      <c r="D109" s="8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3:22" s="2" customFormat="1" ht="15" x14ac:dyDescent="0.25">
      <c r="C110" s="8"/>
      <c r="D110" s="8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3:22" s="2" customFormat="1" ht="15" x14ac:dyDescent="0.25">
      <c r="C111" s="8"/>
      <c r="D111" s="8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3:22" s="2" customFormat="1" ht="15" x14ac:dyDescent="0.25">
      <c r="C112" s="8"/>
      <c r="D112" s="8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3:22" s="2" customFormat="1" ht="15" x14ac:dyDescent="0.25">
      <c r="C113" s="8"/>
      <c r="D113" s="8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3:22" s="2" customFormat="1" ht="15" x14ac:dyDescent="0.25">
      <c r="C114" s="8"/>
      <c r="D114" s="8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3:22" s="2" customFormat="1" ht="15" x14ac:dyDescent="0.25">
      <c r="C115" s="8"/>
      <c r="D115" s="8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3:22" s="2" customFormat="1" ht="15" x14ac:dyDescent="0.25">
      <c r="C116" s="8"/>
      <c r="D116" s="8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3:22" s="2" customFormat="1" ht="15" x14ac:dyDescent="0.25">
      <c r="C117" s="8"/>
      <c r="D117" s="8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3:22" s="2" customFormat="1" ht="15" x14ac:dyDescent="0.25">
      <c r="C118" s="8"/>
      <c r="D118" s="8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3:22" s="2" customFormat="1" ht="15" x14ac:dyDescent="0.25">
      <c r="C119" s="8"/>
      <c r="D119" s="8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3:22" s="2" customFormat="1" ht="15" x14ac:dyDescent="0.25">
      <c r="C120" s="8"/>
      <c r="D120" s="8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3:22" s="2" customFormat="1" ht="15" x14ac:dyDescent="0.25">
      <c r="C121" s="8"/>
      <c r="D121" s="8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3:22" s="2" customFormat="1" ht="15" x14ac:dyDescent="0.25">
      <c r="C122" s="8"/>
      <c r="D122" s="8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3:22" s="2" customFormat="1" ht="15" x14ac:dyDescent="0.25">
      <c r="C123" s="8"/>
      <c r="D123" s="8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3:22" s="2" customFormat="1" ht="15" x14ac:dyDescent="0.25">
      <c r="C124" s="8"/>
      <c r="D124" s="8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3:22" s="2" customFormat="1" ht="15" x14ac:dyDescent="0.25">
      <c r="C125" s="8"/>
      <c r="D125" s="8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3:22" s="2" customFormat="1" ht="15" x14ac:dyDescent="0.25">
      <c r="C126" s="8"/>
      <c r="D126" s="8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3:22" s="2" customFormat="1" ht="15" x14ac:dyDescent="0.25">
      <c r="C127" s="8"/>
      <c r="D127" s="8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3:22" s="2" customFormat="1" ht="15" x14ac:dyDescent="0.25">
      <c r="C128" s="8"/>
      <c r="D128" s="8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3:22" s="2" customFormat="1" ht="15" x14ac:dyDescent="0.25">
      <c r="C129" s="8"/>
      <c r="D129" s="8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3:22" s="2" customFormat="1" ht="15" x14ac:dyDescent="0.25">
      <c r="C130" s="8"/>
      <c r="D130" s="8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3:22" s="2" customFormat="1" ht="15" x14ac:dyDescent="0.25">
      <c r="C131" s="8"/>
      <c r="D131" s="8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3:22" s="2" customFormat="1" ht="15" x14ac:dyDescent="0.25">
      <c r="C132" s="8"/>
      <c r="D132" s="8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3:22" s="2" customFormat="1" ht="15" x14ac:dyDescent="0.25">
      <c r="C133" s="8"/>
      <c r="D133" s="8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3:22" s="2" customFormat="1" ht="15" x14ac:dyDescent="0.25">
      <c r="C134" s="8"/>
      <c r="D134" s="8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3:22" s="2" customFormat="1" ht="15" x14ac:dyDescent="0.25">
      <c r="C135" s="8"/>
      <c r="D135" s="8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3:22" s="2" customFormat="1" ht="15" x14ac:dyDescent="0.25">
      <c r="C136" s="8"/>
      <c r="D136" s="8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3:22" s="2" customFormat="1" ht="15" x14ac:dyDescent="0.25">
      <c r="C137" s="8"/>
      <c r="D137" s="8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3:22" s="2" customFormat="1" ht="15" x14ac:dyDescent="0.25">
      <c r="C138" s="8"/>
      <c r="D138" s="8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3:22" s="2" customFormat="1" ht="15" x14ac:dyDescent="0.25">
      <c r="C139" s="8"/>
      <c r="D139" s="8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3:22" s="2" customFormat="1" ht="15" x14ac:dyDescent="0.25">
      <c r="C140" s="8"/>
      <c r="D140" s="8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3:22" s="2" customFormat="1" ht="15" x14ac:dyDescent="0.25">
      <c r="C141" s="8"/>
      <c r="D141" s="8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3:22" s="2" customFormat="1" ht="15" x14ac:dyDescent="0.25">
      <c r="C142" s="8"/>
      <c r="D142" s="8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3:22" s="2" customFormat="1" ht="15" x14ac:dyDescent="0.25">
      <c r="C143" s="8"/>
      <c r="D143" s="8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3:22" s="2" customFormat="1" ht="15" x14ac:dyDescent="0.25">
      <c r="C144" s="8"/>
      <c r="D144" s="8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3:22" s="2" customFormat="1" ht="15" x14ac:dyDescent="0.25">
      <c r="C145" s="8"/>
      <c r="D145" s="8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3:22" s="2" customFormat="1" ht="15" x14ac:dyDescent="0.25">
      <c r="C146" s="8"/>
      <c r="D146" s="8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3:22" s="2" customFormat="1" ht="15" x14ac:dyDescent="0.25">
      <c r="C147" s="8"/>
      <c r="D147" s="8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3:22" s="2" customFormat="1" ht="15" x14ac:dyDescent="0.25">
      <c r="C148" s="8"/>
      <c r="D148" s="8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3:22" s="2" customFormat="1" ht="15" x14ac:dyDescent="0.25">
      <c r="C149" s="8"/>
      <c r="D149" s="8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3:22" s="2" customFormat="1" ht="15" x14ac:dyDescent="0.25">
      <c r="C150" s="8"/>
      <c r="D150" s="8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3:22" s="2" customFormat="1" ht="15" x14ac:dyDescent="0.25">
      <c r="C151" s="8"/>
      <c r="D151" s="8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3:22" s="2" customFormat="1" ht="15" x14ac:dyDescent="0.25">
      <c r="C152" s="8"/>
      <c r="D152" s="8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3:22" s="2" customFormat="1" ht="15" x14ac:dyDescent="0.25">
      <c r="C153" s="8"/>
      <c r="D153" s="8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3:22" s="2" customFormat="1" ht="15" x14ac:dyDescent="0.25">
      <c r="C154" s="8"/>
      <c r="D154" s="8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3:22" s="2" customFormat="1" ht="15" x14ac:dyDescent="0.25">
      <c r="C155" s="8"/>
      <c r="D155" s="8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3:22" s="2" customFormat="1" ht="15" x14ac:dyDescent="0.25">
      <c r="C156" s="8"/>
      <c r="D156" s="8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3:22" s="2" customFormat="1" ht="15" x14ac:dyDescent="0.25">
      <c r="C157" s="8"/>
      <c r="D157" s="8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3:22" s="2" customFormat="1" ht="15" x14ac:dyDescent="0.25">
      <c r="C158" s="8"/>
      <c r="D158" s="8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3:22" s="2" customFormat="1" ht="15" x14ac:dyDescent="0.25">
      <c r="C159" s="8"/>
      <c r="D159" s="8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3:22" s="2" customFormat="1" ht="15" x14ac:dyDescent="0.25">
      <c r="C160" s="8"/>
      <c r="D160" s="8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3:22" s="2" customFormat="1" ht="15" x14ac:dyDescent="0.25">
      <c r="C161" s="8"/>
      <c r="D161" s="8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3:22" s="2" customFormat="1" ht="15" x14ac:dyDescent="0.25">
      <c r="C162" s="8"/>
      <c r="D162" s="8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3:22" s="2" customFormat="1" ht="15" x14ac:dyDescent="0.25">
      <c r="C163" s="8"/>
      <c r="D163" s="8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3:22" s="2" customFormat="1" ht="15" x14ac:dyDescent="0.25">
      <c r="C164" s="8"/>
      <c r="D164" s="8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3:22" s="2" customFormat="1" ht="15" x14ac:dyDescent="0.25">
      <c r="C165" s="8"/>
      <c r="D165" s="8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3:22" s="2" customFormat="1" ht="15" x14ac:dyDescent="0.25">
      <c r="C166" s="8"/>
      <c r="D166" s="8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3:22" s="2" customFormat="1" ht="15" x14ac:dyDescent="0.25">
      <c r="C167" s="8"/>
      <c r="D167" s="8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3:22" s="2" customFormat="1" ht="15" x14ac:dyDescent="0.25">
      <c r="C168" s="8"/>
      <c r="D168" s="8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3:22" s="2" customFormat="1" ht="15" x14ac:dyDescent="0.25">
      <c r="C169" s="8"/>
      <c r="D169" s="8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3:22" s="2" customFormat="1" ht="15" x14ac:dyDescent="0.25">
      <c r="C170" s="8"/>
      <c r="D170" s="8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3:22" s="2" customFormat="1" ht="15" x14ac:dyDescent="0.25">
      <c r="C171" s="8"/>
      <c r="D171" s="8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3:22" s="2" customFormat="1" ht="15" x14ac:dyDescent="0.25">
      <c r="C172" s="8"/>
      <c r="D172" s="8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3:22" s="2" customFormat="1" ht="15" x14ac:dyDescent="0.25">
      <c r="C173" s="8"/>
      <c r="D173" s="8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3:22" s="2" customFormat="1" ht="15" x14ac:dyDescent="0.25">
      <c r="C174" s="8"/>
      <c r="D174" s="8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3:22" s="2" customFormat="1" ht="15" x14ac:dyDescent="0.25">
      <c r="C175" s="8"/>
      <c r="D175" s="8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3:22" s="2" customFormat="1" ht="15" x14ac:dyDescent="0.25">
      <c r="C176" s="8"/>
      <c r="D176" s="8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3:22" s="2" customFormat="1" ht="15" x14ac:dyDescent="0.25">
      <c r="C177" s="8"/>
      <c r="D177" s="8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3:22" s="2" customFormat="1" ht="15" x14ac:dyDescent="0.25">
      <c r="C178" s="8"/>
      <c r="D178" s="8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3:22" s="2" customFormat="1" ht="15" x14ac:dyDescent="0.25">
      <c r="C179" s="8"/>
      <c r="D179" s="8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3:22" s="2" customFormat="1" ht="15" x14ac:dyDescent="0.25">
      <c r="C180" s="8"/>
      <c r="D180" s="8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3:22" s="2" customFormat="1" ht="15" x14ac:dyDescent="0.25">
      <c r="C181" s="8"/>
      <c r="D181" s="8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3:22" s="2" customFormat="1" ht="15" x14ac:dyDescent="0.25">
      <c r="C182" s="8"/>
      <c r="D182" s="8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3:22" s="2" customFormat="1" ht="15" x14ac:dyDescent="0.25">
      <c r="C183" s="8"/>
      <c r="D183" s="8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3:22" s="2" customFormat="1" ht="15" x14ac:dyDescent="0.25">
      <c r="C184" s="8"/>
      <c r="D184" s="8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3:22" s="2" customFormat="1" ht="15" x14ac:dyDescent="0.25">
      <c r="C185" s="8"/>
      <c r="D185" s="8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3:22" s="2" customFormat="1" ht="15" x14ac:dyDescent="0.25">
      <c r="C186" s="8"/>
      <c r="D186" s="8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3:22" s="2" customFormat="1" ht="15" x14ac:dyDescent="0.25">
      <c r="C187" s="8"/>
      <c r="D187" s="8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3:22" s="2" customFormat="1" ht="15" x14ac:dyDescent="0.25">
      <c r="C188" s="8"/>
      <c r="D188" s="8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3:22" s="2" customFormat="1" ht="15" x14ac:dyDescent="0.25">
      <c r="C189" s="8"/>
      <c r="D189" s="8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3:22" s="2" customFormat="1" ht="15" x14ac:dyDescent="0.25">
      <c r="C190" s="8"/>
      <c r="D190" s="8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3:22" s="2" customFormat="1" ht="15" x14ac:dyDescent="0.25">
      <c r="C191" s="8"/>
      <c r="D191" s="8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3:22" s="2" customFormat="1" ht="15" x14ac:dyDescent="0.25">
      <c r="C192" s="8"/>
      <c r="D192" s="8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3:22" s="2" customFormat="1" ht="15" x14ac:dyDescent="0.25">
      <c r="C193" s="8"/>
      <c r="D193" s="8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3:22" s="2" customFormat="1" ht="15" x14ac:dyDescent="0.25">
      <c r="C194" s="8"/>
      <c r="D194" s="8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3:22" s="2" customFormat="1" ht="15" x14ac:dyDescent="0.25">
      <c r="C195" s="8"/>
      <c r="D195" s="8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3:22" s="2" customFormat="1" ht="15" x14ac:dyDescent="0.25">
      <c r="C196" s="8"/>
      <c r="D196" s="8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3:22" s="2" customFormat="1" ht="15" x14ac:dyDescent="0.25">
      <c r="C197" s="8"/>
      <c r="D197" s="8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3:22" s="2" customFormat="1" ht="15" x14ac:dyDescent="0.25">
      <c r="C198" s="8"/>
      <c r="D198" s="8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3:22" s="2" customFormat="1" ht="15" x14ac:dyDescent="0.25">
      <c r="C199" s="8"/>
      <c r="D199" s="8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3:22" s="2" customFormat="1" ht="15" x14ac:dyDescent="0.25">
      <c r="C200" s="8"/>
      <c r="D200" s="8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3:22" s="2" customFormat="1" ht="15" x14ac:dyDescent="0.25">
      <c r="C201" s="8"/>
      <c r="D201" s="8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3:22" s="2" customFormat="1" ht="15" x14ac:dyDescent="0.25">
      <c r="C202" s="8"/>
      <c r="D202" s="8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3:22" s="2" customFormat="1" ht="15" x14ac:dyDescent="0.25">
      <c r="C203" s="8"/>
      <c r="D203" s="8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3:22" s="2" customFormat="1" ht="15" x14ac:dyDescent="0.25">
      <c r="C204" s="8"/>
      <c r="D204" s="8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3:22" s="2" customFormat="1" ht="15" x14ac:dyDescent="0.25">
      <c r="C205" s="8"/>
      <c r="D205" s="8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3:22" s="2" customFormat="1" ht="15" x14ac:dyDescent="0.25">
      <c r="C206" s="8"/>
      <c r="D206" s="8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3:22" s="2" customFormat="1" ht="15" x14ac:dyDescent="0.25">
      <c r="C207" s="8"/>
      <c r="D207" s="8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3:22" s="2" customFormat="1" ht="15" x14ac:dyDescent="0.25">
      <c r="C208" s="8"/>
      <c r="D208" s="8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3:22" s="2" customFormat="1" ht="15" x14ac:dyDescent="0.25">
      <c r="C209" s="8"/>
      <c r="D209" s="8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3:22" s="2" customFormat="1" ht="15" x14ac:dyDescent="0.25">
      <c r="C210" s="8"/>
      <c r="D210" s="8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3:22" s="2" customFormat="1" ht="15" x14ac:dyDescent="0.25">
      <c r="C211" s="8"/>
      <c r="D211" s="8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3:22" s="2" customFormat="1" ht="15" x14ac:dyDescent="0.25">
      <c r="C212" s="8"/>
      <c r="D212" s="8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3:22" s="2" customFormat="1" ht="15" x14ac:dyDescent="0.25">
      <c r="C213" s="8"/>
      <c r="D213" s="8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3:22" s="2" customFormat="1" ht="15" x14ac:dyDescent="0.25">
      <c r="C214" s="8"/>
      <c r="D214" s="8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3:22" s="2" customFormat="1" ht="15" x14ac:dyDescent="0.25">
      <c r="C215" s="8"/>
      <c r="D215" s="8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3:22" s="2" customFormat="1" ht="15" x14ac:dyDescent="0.25">
      <c r="C216" s="8"/>
      <c r="D216" s="8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3:22" s="2" customFormat="1" ht="15" x14ac:dyDescent="0.25">
      <c r="C217" s="8"/>
      <c r="D217" s="8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3:22" s="2" customFormat="1" ht="15" x14ac:dyDescent="0.25">
      <c r="C218" s="8"/>
      <c r="D218" s="8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3:22" s="2" customFormat="1" ht="15" x14ac:dyDescent="0.25">
      <c r="C219" s="8"/>
      <c r="D219" s="8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3:22" s="2" customFormat="1" ht="15" x14ac:dyDescent="0.25">
      <c r="C220" s="8"/>
      <c r="D220" s="8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3:22" s="2" customFormat="1" ht="15" x14ac:dyDescent="0.25">
      <c r="C221" s="8"/>
      <c r="D221" s="8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3:22" s="2" customFormat="1" ht="15" x14ac:dyDescent="0.25">
      <c r="C222" s="8"/>
      <c r="D222" s="8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3:22" s="2" customFormat="1" ht="15" x14ac:dyDescent="0.25">
      <c r="C223" s="8"/>
      <c r="D223" s="8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3:22" s="2" customFormat="1" ht="15" x14ac:dyDescent="0.25">
      <c r="C224" s="8"/>
      <c r="D224" s="8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3:22" s="2" customFormat="1" ht="15" x14ac:dyDescent="0.25">
      <c r="C225" s="8"/>
      <c r="D225" s="8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3:22" s="2" customFormat="1" ht="15" x14ac:dyDescent="0.25">
      <c r="C226" s="8"/>
      <c r="D226" s="8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3:22" s="2" customFormat="1" ht="15" x14ac:dyDescent="0.25">
      <c r="C227" s="8"/>
      <c r="D227" s="8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3:22" s="2" customFormat="1" ht="15" x14ac:dyDescent="0.25">
      <c r="C228" s="8"/>
      <c r="D228" s="8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3:22" s="2" customFormat="1" ht="15" x14ac:dyDescent="0.25">
      <c r="C229" s="8"/>
      <c r="D229" s="8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3:22" s="2" customFormat="1" ht="15" x14ac:dyDescent="0.25">
      <c r="C230" s="8"/>
      <c r="D230" s="8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3:22" s="2" customFormat="1" ht="15" x14ac:dyDescent="0.25">
      <c r="C231" s="8"/>
      <c r="D231" s="8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3:22" s="2" customFormat="1" ht="15" x14ac:dyDescent="0.25">
      <c r="C232" s="8"/>
      <c r="D232" s="8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3:22" s="2" customFormat="1" ht="15" x14ac:dyDescent="0.25">
      <c r="C233" s="8"/>
      <c r="D233" s="8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3:22" s="2" customFormat="1" ht="15" x14ac:dyDescent="0.25">
      <c r="C234" s="8"/>
      <c r="D234" s="8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3:22" s="2" customFormat="1" ht="15" x14ac:dyDescent="0.25">
      <c r="C235" s="8"/>
      <c r="D235" s="8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3:22" s="2" customFormat="1" ht="15" x14ac:dyDescent="0.25">
      <c r="C236" s="8"/>
      <c r="D236" s="8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3:22" s="2" customFormat="1" ht="15" x14ac:dyDescent="0.25">
      <c r="C237" s="8"/>
      <c r="D237" s="8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3:22" s="2" customFormat="1" ht="15" x14ac:dyDescent="0.25">
      <c r="C238" s="8"/>
      <c r="D238" s="8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3:22" s="2" customFormat="1" ht="15" x14ac:dyDescent="0.25">
      <c r="C239" s="8"/>
      <c r="D239" s="8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3:22" s="2" customFormat="1" ht="15" x14ac:dyDescent="0.25">
      <c r="C240" s="8"/>
      <c r="D240" s="8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3:22" s="2" customFormat="1" ht="15" x14ac:dyDescent="0.25">
      <c r="C241" s="8"/>
      <c r="D241" s="8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3:22" s="2" customFormat="1" ht="15" x14ac:dyDescent="0.25">
      <c r="C242" s="8"/>
      <c r="D242" s="8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3:22" s="2" customFormat="1" ht="15" x14ac:dyDescent="0.25">
      <c r="C243" s="8"/>
      <c r="D243" s="8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3:22" s="2" customFormat="1" ht="15" x14ac:dyDescent="0.25">
      <c r="C244" s="8"/>
      <c r="D244" s="8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3:22" s="2" customFormat="1" ht="15" x14ac:dyDescent="0.25">
      <c r="C245" s="8"/>
      <c r="D245" s="8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3:22" s="2" customFormat="1" ht="15" x14ac:dyDescent="0.25">
      <c r="C246" s="8"/>
      <c r="D246" s="8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3:22" s="2" customFormat="1" ht="15" x14ac:dyDescent="0.25">
      <c r="C247" s="8"/>
      <c r="D247" s="8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3:22" s="2" customFormat="1" ht="15" x14ac:dyDescent="0.25">
      <c r="C248" s="8"/>
      <c r="D248" s="8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3:22" s="2" customFormat="1" ht="15" x14ac:dyDescent="0.25">
      <c r="C249" s="8"/>
      <c r="D249" s="8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3:22" s="2" customFormat="1" ht="15" x14ac:dyDescent="0.25">
      <c r="C250" s="8"/>
      <c r="D250" s="8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3:22" s="2" customFormat="1" ht="15" x14ac:dyDescent="0.25">
      <c r="C251" s="8"/>
      <c r="D251" s="8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3:22" s="2" customFormat="1" ht="15" x14ac:dyDescent="0.25">
      <c r="C252" s="8"/>
      <c r="D252" s="8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3:22" s="2" customFormat="1" ht="15" x14ac:dyDescent="0.25">
      <c r="C253" s="8"/>
      <c r="D253" s="8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3:22" s="2" customFormat="1" ht="15" x14ac:dyDescent="0.25">
      <c r="C254" s="8"/>
      <c r="D254" s="8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3:22" s="2" customFormat="1" ht="15" x14ac:dyDescent="0.25">
      <c r="C255" s="8"/>
      <c r="D255" s="8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3:22" s="2" customFormat="1" ht="15" x14ac:dyDescent="0.25">
      <c r="C256" s="8"/>
      <c r="D256" s="8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3:22" s="2" customFormat="1" ht="15" x14ac:dyDescent="0.25">
      <c r="C257" s="8"/>
      <c r="D257" s="8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3:22" s="2" customFormat="1" ht="15" x14ac:dyDescent="0.25">
      <c r="C258" s="8"/>
      <c r="D258" s="8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3:22" s="2" customFormat="1" ht="15" x14ac:dyDescent="0.25">
      <c r="C259" s="8"/>
      <c r="D259" s="8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3:22" s="2" customFormat="1" ht="15" x14ac:dyDescent="0.25">
      <c r="C260" s="8"/>
      <c r="D260" s="8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3:22" s="2" customFormat="1" ht="15" x14ac:dyDescent="0.25">
      <c r="C261" s="8"/>
      <c r="D261" s="8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3:22" s="2" customFormat="1" ht="15" x14ac:dyDescent="0.25">
      <c r="C262" s="8"/>
      <c r="D262" s="8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3:22" s="2" customFormat="1" ht="15" x14ac:dyDescent="0.25">
      <c r="C263" s="8"/>
      <c r="D263" s="8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3:22" s="2" customFormat="1" ht="15" x14ac:dyDescent="0.25">
      <c r="C264" s="8"/>
      <c r="D264" s="8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3:22" s="2" customFormat="1" ht="15" x14ac:dyDescent="0.25">
      <c r="C265" s="8"/>
      <c r="D265" s="8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3:22" s="2" customFormat="1" ht="15" x14ac:dyDescent="0.25">
      <c r="C266" s="8"/>
      <c r="D266" s="8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3:22" s="2" customFormat="1" ht="15" x14ac:dyDescent="0.25">
      <c r="C267" s="8"/>
      <c r="D267" s="8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3:22" s="2" customFormat="1" ht="15" x14ac:dyDescent="0.25">
      <c r="C268" s="8"/>
      <c r="D268" s="8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3:22" s="2" customFormat="1" ht="15" x14ac:dyDescent="0.25">
      <c r="C269" s="8"/>
      <c r="D269" s="8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3:22" s="2" customFormat="1" ht="15" x14ac:dyDescent="0.25">
      <c r="C270" s="8"/>
      <c r="D270" s="8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3:22" s="2" customFormat="1" ht="15" x14ac:dyDescent="0.25">
      <c r="C271" s="8"/>
      <c r="D271" s="8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3:22" s="2" customFormat="1" ht="15" x14ac:dyDescent="0.25">
      <c r="C272" s="8"/>
      <c r="D272" s="8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3:22" s="2" customFormat="1" ht="15" x14ac:dyDescent="0.25">
      <c r="C273" s="8"/>
      <c r="D273" s="8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3:22" s="2" customFormat="1" ht="15" x14ac:dyDescent="0.25">
      <c r="C274" s="8"/>
      <c r="D274" s="8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3:22" s="2" customFormat="1" ht="15" x14ac:dyDescent="0.25">
      <c r="C275" s="8"/>
      <c r="D275" s="8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3:22" s="2" customFormat="1" ht="15" x14ac:dyDescent="0.25">
      <c r="C276" s="8"/>
      <c r="D276" s="8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3:22" s="2" customFormat="1" ht="15" x14ac:dyDescent="0.25">
      <c r="C277" s="8"/>
      <c r="D277" s="8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3:22" s="2" customFormat="1" ht="15" x14ac:dyDescent="0.25">
      <c r="C278" s="8"/>
      <c r="D278" s="8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3:22" s="2" customFormat="1" ht="15" x14ac:dyDescent="0.25">
      <c r="C279" s="8"/>
      <c r="D279" s="8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3:22" s="2" customFormat="1" ht="15" x14ac:dyDescent="0.25">
      <c r="C280" s="8"/>
      <c r="D280" s="8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3:22" s="2" customFormat="1" ht="15" x14ac:dyDescent="0.25">
      <c r="C281" s="8"/>
      <c r="D281" s="8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3:22" s="2" customFormat="1" ht="15" x14ac:dyDescent="0.25">
      <c r="C282" s="8"/>
      <c r="D282" s="8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3:22" s="2" customFormat="1" ht="15" x14ac:dyDescent="0.25">
      <c r="C283" s="8"/>
      <c r="D283" s="8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3:22" s="2" customFormat="1" ht="15" x14ac:dyDescent="0.25">
      <c r="C284" s="8"/>
      <c r="D284" s="8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3:22" s="2" customFormat="1" ht="15" x14ac:dyDescent="0.25">
      <c r="C285" s="8"/>
      <c r="D285" s="8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3:22" s="2" customFormat="1" ht="15" x14ac:dyDescent="0.25">
      <c r="C286" s="8"/>
      <c r="D286" s="8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3:22" s="2" customFormat="1" ht="15" x14ac:dyDescent="0.25">
      <c r="C287" s="8"/>
      <c r="D287" s="8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3:22" s="2" customFormat="1" ht="15" x14ac:dyDescent="0.25">
      <c r="C288" s="8"/>
      <c r="D288" s="8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3:22" s="2" customFormat="1" ht="15" x14ac:dyDescent="0.25">
      <c r="C289" s="8"/>
      <c r="D289" s="8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3:22" s="2" customFormat="1" ht="15" x14ac:dyDescent="0.25">
      <c r="C290" s="8"/>
      <c r="D290" s="8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3:22" s="2" customFormat="1" ht="15" x14ac:dyDescent="0.25">
      <c r="C291" s="8"/>
      <c r="D291" s="8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3:22" s="2" customFormat="1" ht="15" x14ac:dyDescent="0.25">
      <c r="C292" s="8"/>
      <c r="D292" s="8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3:22" s="2" customFormat="1" ht="15" x14ac:dyDescent="0.25">
      <c r="C293" s="8"/>
      <c r="D293" s="8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3:22" s="2" customFormat="1" ht="15" x14ac:dyDescent="0.25">
      <c r="C294" s="8"/>
      <c r="D294" s="8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3:22" s="2" customFormat="1" ht="15" x14ac:dyDescent="0.25">
      <c r="C295" s="8"/>
      <c r="D295" s="8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3:22" s="2" customFormat="1" ht="15" x14ac:dyDescent="0.25">
      <c r="C296" s="8"/>
      <c r="D296" s="8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3:22" s="2" customFormat="1" ht="15" x14ac:dyDescent="0.25">
      <c r="C297" s="8"/>
      <c r="D297" s="8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3:22" s="2" customFormat="1" ht="15" x14ac:dyDescent="0.25">
      <c r="C298" s="8"/>
      <c r="D298" s="8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3:22" s="2" customFormat="1" ht="15" x14ac:dyDescent="0.25">
      <c r="C299" s="8"/>
      <c r="D299" s="8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3:22" s="2" customFormat="1" ht="15" x14ac:dyDescent="0.25">
      <c r="C300" s="8"/>
      <c r="D300" s="8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3:22" s="2" customFormat="1" ht="15" x14ac:dyDescent="0.25">
      <c r="C301" s="8"/>
      <c r="D301" s="8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3:22" s="2" customFormat="1" ht="15" x14ac:dyDescent="0.25">
      <c r="C302" s="8"/>
      <c r="D302" s="8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3:22" s="2" customFormat="1" ht="15" x14ac:dyDescent="0.25">
      <c r="C303" s="8"/>
      <c r="D303" s="8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3:22" s="2" customFormat="1" ht="15" x14ac:dyDescent="0.25">
      <c r="C304" s="8"/>
      <c r="D304" s="8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3:22" s="2" customFormat="1" ht="15" x14ac:dyDescent="0.25">
      <c r="C305" s="8"/>
      <c r="D305" s="8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3:22" s="2" customFormat="1" ht="15" x14ac:dyDescent="0.25">
      <c r="C306" s="8"/>
      <c r="D306" s="8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3:22" s="2" customFormat="1" ht="15" x14ac:dyDescent="0.25">
      <c r="C307" s="8"/>
      <c r="D307" s="8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3:22" s="2" customFormat="1" ht="15" x14ac:dyDescent="0.25">
      <c r="C308" s="8"/>
      <c r="D308" s="8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3:22" s="2" customFormat="1" ht="15" x14ac:dyDescent="0.25">
      <c r="C309" s="8"/>
      <c r="D309" s="8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3:22" s="2" customFormat="1" ht="15" x14ac:dyDescent="0.25">
      <c r="C310" s="8"/>
      <c r="D310" s="8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3:22" s="2" customFormat="1" ht="15" x14ac:dyDescent="0.25">
      <c r="C311" s="8"/>
      <c r="D311" s="8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3:22" s="2" customFormat="1" ht="15" x14ac:dyDescent="0.25">
      <c r="C312" s="8"/>
      <c r="D312" s="8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3:22" s="2" customFormat="1" ht="15" x14ac:dyDescent="0.25">
      <c r="C313" s="8"/>
      <c r="D313" s="8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3:22" s="2" customFormat="1" ht="15" x14ac:dyDescent="0.25">
      <c r="C314" s="8"/>
      <c r="D314" s="8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3:22" s="2" customFormat="1" ht="15" x14ac:dyDescent="0.25">
      <c r="C315" s="8"/>
      <c r="D315" s="8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3:22" s="2" customFormat="1" ht="15" x14ac:dyDescent="0.25">
      <c r="C316" s="8"/>
      <c r="D316" s="8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3:22" s="2" customFormat="1" ht="15" x14ac:dyDescent="0.25">
      <c r="C317" s="8"/>
      <c r="D317" s="8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3:22" s="2" customFormat="1" ht="15" x14ac:dyDescent="0.25">
      <c r="C318" s="8"/>
      <c r="D318" s="8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3:22" s="2" customFormat="1" ht="15" x14ac:dyDescent="0.25">
      <c r="C319" s="8"/>
      <c r="D319" s="8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3:22" s="2" customFormat="1" ht="15" x14ac:dyDescent="0.25">
      <c r="C320" s="8"/>
      <c r="D320" s="8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3:22" s="2" customFormat="1" ht="15" x14ac:dyDescent="0.25">
      <c r="C321" s="8"/>
      <c r="D321" s="8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3:22" s="2" customFormat="1" ht="15" x14ac:dyDescent="0.25">
      <c r="C322" s="8"/>
      <c r="D322" s="8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3:22" s="2" customFormat="1" ht="15" x14ac:dyDescent="0.25">
      <c r="C323" s="8"/>
      <c r="D323" s="8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3:22" s="2" customFormat="1" ht="15" x14ac:dyDescent="0.25">
      <c r="C324" s="8"/>
      <c r="D324" s="8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3:22" s="2" customFormat="1" ht="15" x14ac:dyDescent="0.25">
      <c r="C325" s="8"/>
      <c r="D325" s="8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3:22" s="2" customFormat="1" ht="15" x14ac:dyDescent="0.25">
      <c r="C326" s="8"/>
      <c r="D326" s="8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3:22" s="2" customFormat="1" ht="15" x14ac:dyDescent="0.25">
      <c r="C327" s="8"/>
      <c r="D327" s="8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3:22" s="2" customFormat="1" ht="15" x14ac:dyDescent="0.25">
      <c r="C328" s="8"/>
      <c r="D328" s="8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3:22" s="2" customFormat="1" ht="15" x14ac:dyDescent="0.25">
      <c r="C329" s="8"/>
      <c r="D329" s="8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3:22" s="2" customFormat="1" ht="15" x14ac:dyDescent="0.25">
      <c r="C330" s="8"/>
      <c r="D330" s="8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3:22" s="2" customFormat="1" ht="15" x14ac:dyDescent="0.25">
      <c r="C331" s="8"/>
      <c r="D331" s="8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3:22" s="2" customFormat="1" ht="15" x14ac:dyDescent="0.25">
      <c r="C332" s="8"/>
      <c r="D332" s="8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3:22" s="2" customFormat="1" ht="15" x14ac:dyDescent="0.25">
      <c r="C333" s="8"/>
      <c r="D333" s="8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3:22" s="2" customFormat="1" ht="15" x14ac:dyDescent="0.25">
      <c r="C334" s="8"/>
      <c r="D334" s="8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3:22" s="2" customFormat="1" ht="15" x14ac:dyDescent="0.25">
      <c r="C335" s="8"/>
      <c r="D335" s="8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3:22" s="2" customFormat="1" ht="15" x14ac:dyDescent="0.25">
      <c r="C336" s="8"/>
      <c r="D336" s="8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3:22" s="2" customFormat="1" ht="15" x14ac:dyDescent="0.25">
      <c r="C337" s="8"/>
      <c r="D337" s="8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3:22" s="2" customFormat="1" ht="15" x14ac:dyDescent="0.25">
      <c r="C338" s="8"/>
      <c r="D338" s="8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3:22" s="2" customFormat="1" ht="15" x14ac:dyDescent="0.25">
      <c r="C339" s="8"/>
      <c r="D339" s="8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3:22" s="2" customFormat="1" ht="15" x14ac:dyDescent="0.25">
      <c r="C340" s="8"/>
      <c r="D340" s="8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T340" s="64"/>
      <c r="U340" s="64"/>
      <c r="V340" s="64"/>
    </row>
    <row r="341" spans="3:22" s="2" customFormat="1" ht="15" x14ac:dyDescent="0.25">
      <c r="C341" s="8"/>
      <c r="D341" s="8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T341" s="64"/>
      <c r="U341" s="64"/>
      <c r="V341" s="64"/>
    </row>
    <row r="342" spans="3:22" s="2" customFormat="1" ht="15" x14ac:dyDescent="0.25">
      <c r="C342" s="8"/>
      <c r="D342" s="8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T342" s="64"/>
      <c r="U342" s="64"/>
      <c r="V342" s="64"/>
    </row>
    <row r="343" spans="3:22" s="2" customFormat="1" ht="15" x14ac:dyDescent="0.25">
      <c r="C343" s="8"/>
      <c r="D343" s="8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T343" s="64"/>
      <c r="U343" s="64"/>
      <c r="V343" s="64"/>
    </row>
    <row r="344" spans="3:22" x14ac:dyDescent="0.25">
      <c r="C344" s="7"/>
      <c r="D344" s="7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</row>
    <row r="345" spans="3:22" x14ac:dyDescent="0.25">
      <c r="C345" s="7"/>
      <c r="D345" s="7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</row>
    <row r="346" spans="3:22" x14ac:dyDescent="0.25">
      <c r="C346" s="7"/>
      <c r="D346" s="7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</row>
    <row r="347" spans="3:22" x14ac:dyDescent="0.25">
      <c r="C347" s="7"/>
      <c r="D347" s="7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</row>
    <row r="348" spans="3:22" x14ac:dyDescent="0.25">
      <c r="C348" s="7"/>
      <c r="D348" s="7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</row>
    <row r="349" spans="3:22" x14ac:dyDescent="0.25">
      <c r="C349" s="7"/>
      <c r="D349" s="7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</row>
    <row r="350" spans="3:22" x14ac:dyDescent="0.25">
      <c r="C350" s="7"/>
      <c r="D350" s="7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</row>
    <row r="351" spans="3:22" x14ac:dyDescent="0.25">
      <c r="C351" s="7"/>
      <c r="D351" s="7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</row>
    <row r="352" spans="3:22" x14ac:dyDescent="0.25">
      <c r="C352" s="7"/>
      <c r="D352" s="7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</row>
    <row r="353" spans="3:16" x14ac:dyDescent="0.25">
      <c r="C353" s="7"/>
      <c r="D353" s="7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</row>
    <row r="354" spans="3:16" x14ac:dyDescent="0.25">
      <c r="C354" s="7"/>
      <c r="D354" s="7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</row>
    <row r="355" spans="3:16" x14ac:dyDescent="0.25">
      <c r="C355" s="7"/>
      <c r="D355" s="7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</row>
    <row r="356" spans="3:16" x14ac:dyDescent="0.25">
      <c r="C356" s="7"/>
      <c r="D356" s="7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</row>
    <row r="357" spans="3:16" x14ac:dyDescent="0.25">
      <c r="C357" s="7"/>
      <c r="D357" s="7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</row>
    <row r="358" spans="3:16" x14ac:dyDescent="0.25">
      <c r="C358" s="7"/>
      <c r="D358" s="7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</row>
    <row r="359" spans="3:16" x14ac:dyDescent="0.25">
      <c r="C359" s="7"/>
      <c r="D359" s="7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</row>
    <row r="360" spans="3:16" x14ac:dyDescent="0.25">
      <c r="C360" s="7"/>
      <c r="D360" s="7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</row>
    <row r="361" spans="3:16" x14ac:dyDescent="0.25">
      <c r="C361" s="7"/>
      <c r="D361" s="7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</row>
    <row r="362" spans="3:16" x14ac:dyDescent="0.25">
      <c r="C362" s="7"/>
      <c r="D362" s="7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</row>
    <row r="363" spans="3:16" x14ac:dyDescent="0.25">
      <c r="C363" s="7"/>
      <c r="D363" s="7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</row>
    <row r="364" spans="3:16" x14ac:dyDescent="0.25">
      <c r="C364" s="7"/>
      <c r="D364" s="7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</row>
    <row r="365" spans="3:16" x14ac:dyDescent="0.25">
      <c r="C365" s="7"/>
      <c r="D365" s="7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</row>
    <row r="366" spans="3:16" x14ac:dyDescent="0.25">
      <c r="C366" s="7"/>
      <c r="D366" s="7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</row>
    <row r="367" spans="3:16" x14ac:dyDescent="0.25">
      <c r="C367" s="7"/>
      <c r="D367" s="7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</row>
    <row r="368" spans="3:16" x14ac:dyDescent="0.25">
      <c r="C368" s="7"/>
      <c r="D368" s="7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</row>
    <row r="369" spans="3:16" x14ac:dyDescent="0.25">
      <c r="C369" s="7"/>
      <c r="D369" s="7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</row>
    <row r="370" spans="3:16" x14ac:dyDescent="0.25">
      <c r="C370" s="7"/>
      <c r="D370" s="7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</row>
    <row r="371" spans="3:16" x14ac:dyDescent="0.25">
      <c r="C371" s="7"/>
      <c r="D371" s="7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</row>
    <row r="372" spans="3:16" x14ac:dyDescent="0.25">
      <c r="C372" s="7"/>
      <c r="D372" s="7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</row>
    <row r="373" spans="3:16" x14ac:dyDescent="0.25">
      <c r="C373" s="7"/>
      <c r="D373" s="7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</row>
    <row r="374" spans="3:16" x14ac:dyDescent="0.25">
      <c r="C374" s="7"/>
      <c r="D374" s="7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</row>
    <row r="375" spans="3:16" x14ac:dyDescent="0.25">
      <c r="C375" s="7"/>
      <c r="D375" s="7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</row>
    <row r="376" spans="3:16" x14ac:dyDescent="0.25">
      <c r="C376" s="7"/>
      <c r="D376" s="7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</row>
    <row r="377" spans="3:16" x14ac:dyDescent="0.25">
      <c r="C377" s="7"/>
      <c r="D377" s="7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</row>
    <row r="378" spans="3:16" x14ac:dyDescent="0.25">
      <c r="C378" s="7"/>
      <c r="D378" s="7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</row>
    <row r="379" spans="3:16" x14ac:dyDescent="0.25">
      <c r="C379" s="7"/>
      <c r="D379" s="7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</row>
    <row r="380" spans="3:16" x14ac:dyDescent="0.25">
      <c r="C380" s="7"/>
      <c r="D380" s="7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</row>
    <row r="381" spans="3:16" x14ac:dyDescent="0.25">
      <c r="C381" s="7"/>
      <c r="D381" s="7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</row>
    <row r="382" spans="3:16" x14ac:dyDescent="0.25">
      <c r="C382" s="7"/>
      <c r="D382" s="7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</row>
    <row r="383" spans="3:16" x14ac:dyDescent="0.25">
      <c r="C383" s="7"/>
      <c r="D383" s="7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</row>
    <row r="384" spans="3:16" x14ac:dyDescent="0.25">
      <c r="C384" s="7"/>
      <c r="D384" s="7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</row>
    <row r="385" spans="3:16" x14ac:dyDescent="0.25">
      <c r="C385" s="7"/>
      <c r="D385" s="7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</row>
    <row r="386" spans="3:16" x14ac:dyDescent="0.25">
      <c r="C386" s="7"/>
      <c r="D386" s="7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3:16" x14ac:dyDescent="0.25">
      <c r="C387" s="7"/>
      <c r="D387" s="7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3:16" x14ac:dyDescent="0.25">
      <c r="C388" s="7"/>
      <c r="D388" s="7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3:16" x14ac:dyDescent="0.25">
      <c r="C389" s="7"/>
      <c r="D389" s="7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</row>
    <row r="390" spans="3:16" x14ac:dyDescent="0.25">
      <c r="C390" s="7"/>
      <c r="D390" s="7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</row>
    <row r="391" spans="3:16" x14ac:dyDescent="0.25">
      <c r="C391" s="7"/>
      <c r="D391" s="7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</row>
    <row r="392" spans="3:16" x14ac:dyDescent="0.25">
      <c r="C392" s="7"/>
      <c r="D392" s="7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</row>
    <row r="393" spans="3:16" x14ac:dyDescent="0.25">
      <c r="C393" s="7"/>
      <c r="D393" s="7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</row>
    <row r="394" spans="3:16" x14ac:dyDescent="0.25">
      <c r="C394" s="7"/>
      <c r="D394" s="7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</row>
    <row r="395" spans="3:16" x14ac:dyDescent="0.25">
      <c r="C395" s="7"/>
      <c r="D395" s="7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</row>
    <row r="396" spans="3:16" x14ac:dyDescent="0.25">
      <c r="C396" s="7"/>
      <c r="D396" s="7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</row>
    <row r="397" spans="3:16" x14ac:dyDescent="0.25">
      <c r="C397" s="7"/>
      <c r="D397" s="7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</row>
    <row r="398" spans="3:16" x14ac:dyDescent="0.25">
      <c r="C398" s="7"/>
      <c r="D398" s="7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</row>
    <row r="399" spans="3:16" x14ac:dyDescent="0.25">
      <c r="C399" s="7"/>
      <c r="D399" s="7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</row>
    <row r="400" spans="3:16" x14ac:dyDescent="0.25">
      <c r="C400" s="7"/>
      <c r="D400" s="7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</row>
    <row r="401" spans="3:16" x14ac:dyDescent="0.25">
      <c r="C401" s="7"/>
      <c r="D401" s="7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</row>
    <row r="402" spans="3:16" x14ac:dyDescent="0.25">
      <c r="C402" s="7"/>
      <c r="D402" s="7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</row>
    <row r="403" spans="3:16" x14ac:dyDescent="0.25">
      <c r="C403" s="7"/>
      <c r="D403" s="7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</row>
    <row r="404" spans="3:16" x14ac:dyDescent="0.25">
      <c r="C404" s="7"/>
      <c r="D404" s="7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</row>
    <row r="405" spans="3:16" x14ac:dyDescent="0.25">
      <c r="C405" s="7"/>
      <c r="D405" s="7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</row>
    <row r="406" spans="3:16" x14ac:dyDescent="0.25">
      <c r="C406" s="7"/>
      <c r="D406" s="7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</row>
    <row r="407" spans="3:16" x14ac:dyDescent="0.25">
      <c r="C407" s="7"/>
      <c r="D407" s="7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</row>
    <row r="408" spans="3:16" x14ac:dyDescent="0.25">
      <c r="C408" s="7"/>
      <c r="D408" s="7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</row>
    <row r="409" spans="3:16" x14ac:dyDescent="0.25">
      <c r="C409" s="7"/>
      <c r="D409" s="7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</row>
    <row r="410" spans="3:16" x14ac:dyDescent="0.25">
      <c r="C410" s="7"/>
      <c r="D410" s="7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</row>
    <row r="411" spans="3:16" x14ac:dyDescent="0.25">
      <c r="C411" s="7"/>
      <c r="D411" s="7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</row>
    <row r="412" spans="3:16" x14ac:dyDescent="0.25">
      <c r="C412" s="7"/>
      <c r="D412" s="7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</row>
    <row r="413" spans="3:16" x14ac:dyDescent="0.25">
      <c r="C413" s="7"/>
      <c r="D413" s="7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</row>
    <row r="414" spans="3:16" x14ac:dyDescent="0.25">
      <c r="C414" s="7"/>
      <c r="D414" s="7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</row>
    <row r="415" spans="3:16" x14ac:dyDescent="0.25">
      <c r="C415" s="7"/>
      <c r="D415" s="7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</row>
    <row r="416" spans="3:16" x14ac:dyDescent="0.25">
      <c r="C416" s="7"/>
      <c r="D416" s="7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</row>
    <row r="417" spans="3:16" x14ac:dyDescent="0.25">
      <c r="C417" s="7"/>
      <c r="D417" s="7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</row>
    <row r="418" spans="3:16" x14ac:dyDescent="0.25">
      <c r="C418" s="7"/>
      <c r="D418" s="7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</row>
    <row r="419" spans="3:16" x14ac:dyDescent="0.25">
      <c r="C419" s="7"/>
      <c r="D419" s="7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</row>
    <row r="420" spans="3:16" x14ac:dyDescent="0.25">
      <c r="C420" s="7"/>
      <c r="D420" s="7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</row>
    <row r="421" spans="3:16" x14ac:dyDescent="0.25">
      <c r="C421" s="7"/>
      <c r="D421" s="7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</row>
    <row r="422" spans="3:16" x14ac:dyDescent="0.25">
      <c r="C422" s="7"/>
      <c r="D422" s="7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</row>
    <row r="423" spans="3:16" x14ac:dyDescent="0.25">
      <c r="C423" s="7"/>
      <c r="D423" s="7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</row>
    <row r="424" spans="3:16" x14ac:dyDescent="0.25">
      <c r="C424" s="7"/>
      <c r="D424" s="7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</row>
    <row r="425" spans="3:16" x14ac:dyDescent="0.25">
      <c r="C425" s="7"/>
      <c r="D425" s="7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</row>
    <row r="426" spans="3:16" x14ac:dyDescent="0.25">
      <c r="C426" s="7"/>
      <c r="D426" s="7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</row>
    <row r="427" spans="3:16" x14ac:dyDescent="0.25">
      <c r="C427" s="7"/>
      <c r="D427" s="7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</row>
    <row r="428" spans="3:16" x14ac:dyDescent="0.25">
      <c r="C428" s="7"/>
      <c r="D428" s="7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</row>
    <row r="429" spans="3:16" x14ac:dyDescent="0.25">
      <c r="C429" s="7"/>
      <c r="D429" s="7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</row>
    <row r="430" spans="3:16" x14ac:dyDescent="0.25">
      <c r="C430" s="7"/>
      <c r="D430" s="7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</row>
    <row r="431" spans="3:16" x14ac:dyDescent="0.25">
      <c r="C431" s="7"/>
      <c r="D431" s="7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</row>
    <row r="432" spans="3:16" x14ac:dyDescent="0.25">
      <c r="C432" s="7"/>
      <c r="D432" s="7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</row>
    <row r="433" spans="3:16" x14ac:dyDescent="0.25">
      <c r="C433" s="7"/>
      <c r="D433" s="7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</row>
    <row r="434" spans="3:16" x14ac:dyDescent="0.25">
      <c r="C434" s="7"/>
      <c r="D434" s="7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</row>
    <row r="435" spans="3:16" x14ac:dyDescent="0.25">
      <c r="C435" s="7"/>
      <c r="D435" s="7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</row>
    <row r="436" spans="3:16" x14ac:dyDescent="0.25">
      <c r="C436" s="7"/>
      <c r="D436" s="7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</row>
    <row r="437" spans="3:16" x14ac:dyDescent="0.25">
      <c r="C437" s="7"/>
      <c r="D437" s="7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</row>
    <row r="438" spans="3:16" x14ac:dyDescent="0.25">
      <c r="C438" s="7"/>
      <c r="D438" s="7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</row>
    <row r="439" spans="3:16" x14ac:dyDescent="0.25">
      <c r="C439" s="7"/>
      <c r="D439" s="7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</row>
    <row r="440" spans="3:16" x14ac:dyDescent="0.25">
      <c r="C440" s="7"/>
      <c r="D440" s="7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</row>
    <row r="441" spans="3:16" x14ac:dyDescent="0.25">
      <c r="C441" s="7"/>
      <c r="D441" s="7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</row>
    <row r="442" spans="3:16" x14ac:dyDescent="0.25">
      <c r="C442" s="7"/>
      <c r="D442" s="7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</row>
    <row r="443" spans="3:16" x14ac:dyDescent="0.25">
      <c r="C443" s="7"/>
      <c r="D443" s="7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</row>
    <row r="444" spans="3:16" x14ac:dyDescent="0.25">
      <c r="C444" s="7"/>
      <c r="D444" s="7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</row>
    <row r="445" spans="3:16" x14ac:dyDescent="0.25">
      <c r="C445" s="7"/>
      <c r="D445" s="7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</row>
    <row r="446" spans="3:16" x14ac:dyDescent="0.25">
      <c r="C446" s="7"/>
      <c r="D446" s="7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</row>
    <row r="447" spans="3:16" x14ac:dyDescent="0.25">
      <c r="C447" s="7"/>
      <c r="D447" s="7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</row>
    <row r="448" spans="3:16" x14ac:dyDescent="0.25">
      <c r="C448" s="7"/>
      <c r="D448" s="7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</row>
    <row r="449" spans="3:16" x14ac:dyDescent="0.25">
      <c r="C449" s="7"/>
      <c r="D449" s="7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</row>
    <row r="450" spans="3:16" x14ac:dyDescent="0.25">
      <c r="C450" s="7"/>
      <c r="D450" s="7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</row>
    <row r="451" spans="3:16" x14ac:dyDescent="0.25">
      <c r="C451" s="7"/>
      <c r="D451" s="7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</row>
    <row r="452" spans="3:16" x14ac:dyDescent="0.25">
      <c r="C452" s="7"/>
      <c r="D452" s="7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</row>
    <row r="453" spans="3:16" x14ac:dyDescent="0.25">
      <c r="C453" s="7"/>
      <c r="D453" s="7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</row>
    <row r="454" spans="3:16" x14ac:dyDescent="0.25">
      <c r="C454" s="7"/>
      <c r="D454" s="7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</row>
    <row r="455" spans="3:16" x14ac:dyDescent="0.25">
      <c r="C455" s="7"/>
      <c r="D455" s="7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</row>
    <row r="456" spans="3:16" x14ac:dyDescent="0.25">
      <c r="C456" s="7"/>
      <c r="D456" s="7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</row>
    <row r="457" spans="3:16" x14ac:dyDescent="0.25">
      <c r="C457" s="7"/>
      <c r="D457" s="7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</row>
    <row r="458" spans="3:16" x14ac:dyDescent="0.25">
      <c r="C458" s="7"/>
      <c r="D458" s="7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</row>
    <row r="459" spans="3:16" x14ac:dyDescent="0.25">
      <c r="C459" s="7"/>
      <c r="D459" s="7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</row>
    <row r="460" spans="3:16" x14ac:dyDescent="0.25">
      <c r="C460" s="7"/>
      <c r="D460" s="7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</row>
    <row r="461" spans="3:16" x14ac:dyDescent="0.25">
      <c r="C461" s="7"/>
      <c r="D461" s="7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</row>
    <row r="462" spans="3:16" x14ac:dyDescent="0.25">
      <c r="C462" s="7"/>
      <c r="D462" s="7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</row>
    <row r="463" spans="3:16" x14ac:dyDescent="0.25">
      <c r="C463" s="7"/>
      <c r="D463" s="7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</row>
    <row r="464" spans="3:16" x14ac:dyDescent="0.25">
      <c r="C464" s="7"/>
      <c r="D464" s="7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</row>
    <row r="465" spans="3:16" x14ac:dyDescent="0.25">
      <c r="C465" s="7"/>
      <c r="D465" s="7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</row>
    <row r="466" spans="3:16" x14ac:dyDescent="0.25">
      <c r="C466" s="7"/>
      <c r="D466" s="7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</row>
    <row r="467" spans="3:16" x14ac:dyDescent="0.25">
      <c r="C467" s="7"/>
      <c r="D467" s="7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</row>
    <row r="468" spans="3:16" x14ac:dyDescent="0.25">
      <c r="C468" s="7"/>
      <c r="D468" s="7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</row>
    <row r="469" spans="3:16" x14ac:dyDescent="0.25">
      <c r="C469" s="7"/>
      <c r="D469" s="7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</row>
    <row r="470" spans="3:16" x14ac:dyDescent="0.25">
      <c r="C470" s="7"/>
      <c r="D470" s="7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</row>
    <row r="471" spans="3:16" x14ac:dyDescent="0.25">
      <c r="C471" s="7"/>
      <c r="D471" s="7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</row>
    <row r="472" spans="3:16" x14ac:dyDescent="0.25">
      <c r="C472" s="7"/>
      <c r="D472" s="7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</row>
    <row r="473" spans="3:16" x14ac:dyDescent="0.25">
      <c r="C473" s="7"/>
      <c r="D473" s="7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</row>
    <row r="474" spans="3:16" x14ac:dyDescent="0.25">
      <c r="C474" s="7"/>
      <c r="D474" s="7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</row>
    <row r="475" spans="3:16" x14ac:dyDescent="0.25">
      <c r="C475" s="7"/>
      <c r="D475" s="7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</row>
    <row r="476" spans="3:16" x14ac:dyDescent="0.25">
      <c r="C476" s="7"/>
      <c r="D476" s="7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</row>
    <row r="477" spans="3:16" x14ac:dyDescent="0.25">
      <c r="C477" s="7"/>
      <c r="D477" s="7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</row>
    <row r="478" spans="3:16" x14ac:dyDescent="0.25">
      <c r="C478" s="7"/>
      <c r="D478" s="7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</row>
    <row r="479" spans="3:16" x14ac:dyDescent="0.25">
      <c r="C479" s="7"/>
      <c r="D479" s="7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</row>
    <row r="480" spans="3:16" x14ac:dyDescent="0.25">
      <c r="C480" s="7"/>
      <c r="D480" s="7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</row>
    <row r="481" spans="3:16" x14ac:dyDescent="0.25">
      <c r="C481" s="7"/>
      <c r="D481" s="7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</row>
    <row r="482" spans="3:16" x14ac:dyDescent="0.25">
      <c r="C482" s="7"/>
      <c r="D482" s="7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</row>
    <row r="483" spans="3:16" x14ac:dyDescent="0.25">
      <c r="C483" s="7"/>
      <c r="D483" s="7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</row>
    <row r="484" spans="3:16" x14ac:dyDescent="0.25">
      <c r="C484" s="7"/>
      <c r="D484" s="7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</row>
    <row r="485" spans="3:16" x14ac:dyDescent="0.25">
      <c r="C485" s="7"/>
      <c r="D485" s="7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</row>
    <row r="486" spans="3:16" x14ac:dyDescent="0.25">
      <c r="C486" s="7"/>
      <c r="D486" s="7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</row>
    <row r="487" spans="3:16" x14ac:dyDescent="0.25">
      <c r="C487" s="7"/>
      <c r="D487" s="7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</row>
    <row r="488" spans="3:16" x14ac:dyDescent="0.25">
      <c r="C488" s="7"/>
      <c r="D488" s="7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</row>
    <row r="489" spans="3:16" x14ac:dyDescent="0.25">
      <c r="C489" s="7"/>
      <c r="D489" s="7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</row>
    <row r="490" spans="3:16" x14ac:dyDescent="0.25">
      <c r="C490" s="7"/>
      <c r="D490" s="7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</row>
    <row r="491" spans="3:16" x14ac:dyDescent="0.25">
      <c r="C491" s="7"/>
      <c r="D491" s="7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</row>
    <row r="492" spans="3:16" x14ac:dyDescent="0.25">
      <c r="C492" s="7"/>
      <c r="D492" s="7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</row>
    <row r="493" spans="3:16" x14ac:dyDescent="0.25">
      <c r="C493" s="7"/>
      <c r="D493" s="7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</row>
    <row r="494" spans="3:16" x14ac:dyDescent="0.25">
      <c r="C494" s="7"/>
      <c r="D494" s="7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</row>
    <row r="495" spans="3:16" x14ac:dyDescent="0.25">
      <c r="C495" s="7"/>
      <c r="D495" s="7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</row>
    <row r="496" spans="3:16" x14ac:dyDescent="0.25">
      <c r="C496" s="7"/>
      <c r="D496" s="7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</row>
    <row r="497" spans="3:16" x14ac:dyDescent="0.25">
      <c r="C497" s="7"/>
      <c r="D497" s="7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</row>
    <row r="498" spans="3:16" x14ac:dyDescent="0.25">
      <c r="C498" s="7"/>
      <c r="D498" s="7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</row>
    <row r="499" spans="3:16" x14ac:dyDescent="0.25">
      <c r="C499" s="7"/>
      <c r="D499" s="7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</row>
    <row r="500" spans="3:16" x14ac:dyDescent="0.25">
      <c r="C500" s="7"/>
      <c r="D500" s="7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</row>
    <row r="501" spans="3:16" x14ac:dyDescent="0.25">
      <c r="C501" s="7"/>
      <c r="D501" s="7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</row>
    <row r="502" spans="3:16" x14ac:dyDescent="0.25">
      <c r="C502" s="7"/>
      <c r="D502" s="7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</row>
    <row r="503" spans="3:16" x14ac:dyDescent="0.25">
      <c r="C503" s="7"/>
      <c r="D503" s="7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</row>
    <row r="504" spans="3:16" x14ac:dyDescent="0.25">
      <c r="C504" s="7"/>
      <c r="D504" s="7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</row>
    <row r="505" spans="3:16" x14ac:dyDescent="0.25">
      <c r="C505" s="7"/>
      <c r="D505" s="7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</row>
    <row r="506" spans="3:16" x14ac:dyDescent="0.25">
      <c r="C506" s="7"/>
      <c r="D506" s="7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</row>
    <row r="507" spans="3:16" x14ac:dyDescent="0.25">
      <c r="C507" s="7"/>
      <c r="D507" s="7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</row>
    <row r="508" spans="3:16" x14ac:dyDescent="0.25">
      <c r="C508" s="7"/>
      <c r="D508" s="7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</row>
    <row r="509" spans="3:16" x14ac:dyDescent="0.25">
      <c r="C509" s="7"/>
      <c r="D509" s="7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</row>
    <row r="510" spans="3:16" x14ac:dyDescent="0.25">
      <c r="C510" s="7"/>
      <c r="D510" s="7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</row>
    <row r="511" spans="3:16" x14ac:dyDescent="0.25">
      <c r="C511" s="7"/>
      <c r="D511" s="7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</row>
    <row r="512" spans="3:16" x14ac:dyDescent="0.25">
      <c r="C512" s="7"/>
      <c r="D512" s="7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</row>
    <row r="513" spans="3:16" x14ac:dyDescent="0.25">
      <c r="C513" s="7"/>
      <c r="D513" s="7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</row>
    <row r="514" spans="3:16" x14ac:dyDescent="0.25">
      <c r="C514" s="7"/>
      <c r="D514" s="7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</row>
    <row r="515" spans="3:16" x14ac:dyDescent="0.25">
      <c r="C515" s="7"/>
      <c r="D515" s="7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</row>
    <row r="516" spans="3:16" x14ac:dyDescent="0.25">
      <c r="C516" s="7"/>
      <c r="D516" s="7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</row>
    <row r="517" spans="3:16" x14ac:dyDescent="0.25">
      <c r="C517" s="7"/>
      <c r="D517" s="7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</row>
    <row r="518" spans="3:16" x14ac:dyDescent="0.25">
      <c r="C518" s="7"/>
      <c r="D518" s="7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</row>
    <row r="519" spans="3:16" x14ac:dyDescent="0.25">
      <c r="C519" s="7"/>
      <c r="D519" s="7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</row>
    <row r="520" spans="3:16" x14ac:dyDescent="0.25">
      <c r="C520" s="7"/>
      <c r="D520" s="7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</row>
    <row r="521" spans="3:16" x14ac:dyDescent="0.25">
      <c r="C521" s="7"/>
      <c r="D521" s="7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</row>
    <row r="522" spans="3:16" x14ac:dyDescent="0.25">
      <c r="C522" s="7"/>
      <c r="D522" s="7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</row>
    <row r="523" spans="3:16" x14ac:dyDescent="0.25">
      <c r="C523" s="7"/>
      <c r="D523" s="7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</row>
    <row r="524" spans="3:16" x14ac:dyDescent="0.25">
      <c r="C524" s="7"/>
      <c r="D524" s="7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</row>
    <row r="525" spans="3:16" x14ac:dyDescent="0.25">
      <c r="C525" s="7"/>
      <c r="D525" s="7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</row>
    <row r="526" spans="3:16" x14ac:dyDescent="0.25">
      <c r="C526" s="7"/>
      <c r="D526" s="7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</row>
    <row r="527" spans="3:16" x14ac:dyDescent="0.25">
      <c r="C527" s="7"/>
      <c r="D527" s="7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</row>
    <row r="528" spans="3:16" x14ac:dyDescent="0.25">
      <c r="C528" s="7"/>
      <c r="D528" s="7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</row>
    <row r="529" spans="3:16" x14ac:dyDescent="0.25">
      <c r="C529" s="7"/>
      <c r="D529" s="7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</row>
    <row r="530" spans="3:16" x14ac:dyDescent="0.25">
      <c r="C530" s="7"/>
      <c r="D530" s="7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</row>
    <row r="531" spans="3:16" x14ac:dyDescent="0.25">
      <c r="C531" s="7"/>
      <c r="D531" s="7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</row>
    <row r="532" spans="3:16" x14ac:dyDescent="0.25">
      <c r="C532" s="7"/>
      <c r="D532" s="7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</row>
    <row r="533" spans="3:16" x14ac:dyDescent="0.25">
      <c r="C533" s="7"/>
      <c r="D533" s="7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</row>
    <row r="534" spans="3:16" x14ac:dyDescent="0.25">
      <c r="C534" s="7"/>
      <c r="D534" s="7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</row>
    <row r="535" spans="3:16" x14ac:dyDescent="0.25">
      <c r="C535" s="7"/>
      <c r="D535" s="7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</row>
    <row r="536" spans="3:16" x14ac:dyDescent="0.25">
      <c r="C536" s="7"/>
      <c r="D536" s="7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</row>
    <row r="537" spans="3:16" x14ac:dyDescent="0.25">
      <c r="C537" s="7"/>
      <c r="D537" s="7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</row>
    <row r="538" spans="3:16" x14ac:dyDescent="0.25">
      <c r="C538" s="7"/>
      <c r="D538" s="7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</row>
    <row r="539" spans="3:16" x14ac:dyDescent="0.25">
      <c r="C539" s="7"/>
      <c r="D539" s="7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</row>
    <row r="540" spans="3:16" x14ac:dyDescent="0.25">
      <c r="C540" s="7"/>
      <c r="D540" s="7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</row>
    <row r="541" spans="3:16" x14ac:dyDescent="0.25">
      <c r="C541" s="7"/>
      <c r="D541" s="7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</row>
    <row r="542" spans="3:16" x14ac:dyDescent="0.25">
      <c r="C542" s="7"/>
      <c r="D542" s="7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</row>
    <row r="543" spans="3:16" x14ac:dyDescent="0.25">
      <c r="C543" s="7"/>
      <c r="D543" s="7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</row>
    <row r="544" spans="3:16" x14ac:dyDescent="0.25">
      <c r="C544" s="7"/>
      <c r="D544" s="7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</row>
    <row r="545" spans="3:16" x14ac:dyDescent="0.25">
      <c r="C545" s="7"/>
      <c r="D545" s="7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</row>
    <row r="546" spans="3:16" x14ac:dyDescent="0.25">
      <c r="C546" s="7"/>
      <c r="D546" s="7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</row>
    <row r="547" spans="3:16" x14ac:dyDescent="0.25">
      <c r="C547" s="7"/>
      <c r="D547" s="7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</row>
    <row r="548" spans="3:16" x14ac:dyDescent="0.25">
      <c r="C548" s="7"/>
      <c r="D548" s="7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</row>
    <row r="549" spans="3:16" x14ac:dyDescent="0.25">
      <c r="C549" s="7"/>
      <c r="D549" s="7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</row>
    <row r="550" spans="3:16" x14ac:dyDescent="0.25">
      <c r="C550" s="7"/>
      <c r="D550" s="7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</row>
    <row r="551" spans="3:16" x14ac:dyDescent="0.25">
      <c r="C551" s="7"/>
      <c r="D551" s="7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</row>
    <row r="552" spans="3:16" x14ac:dyDescent="0.25">
      <c r="C552" s="7"/>
      <c r="D552" s="7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</row>
    <row r="553" spans="3:16" x14ac:dyDescent="0.25">
      <c r="C553" s="7"/>
      <c r="D553" s="7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</row>
    <row r="554" spans="3:16" x14ac:dyDescent="0.25">
      <c r="C554" s="7"/>
      <c r="D554" s="7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</row>
    <row r="555" spans="3:16" x14ac:dyDescent="0.25">
      <c r="C555" s="7"/>
      <c r="D555" s="7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</row>
    <row r="556" spans="3:16" x14ac:dyDescent="0.25">
      <c r="C556" s="7"/>
      <c r="D556" s="7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</row>
    <row r="557" spans="3:16" x14ac:dyDescent="0.25">
      <c r="C557" s="7"/>
      <c r="D557" s="7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</row>
    <row r="558" spans="3:16" x14ac:dyDescent="0.25">
      <c r="C558" s="7"/>
      <c r="D558" s="7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</row>
    <row r="559" spans="3:16" x14ac:dyDescent="0.25">
      <c r="C559" s="7"/>
      <c r="D559" s="7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</row>
    <row r="560" spans="3:16" x14ac:dyDescent="0.25">
      <c r="C560" s="7"/>
      <c r="D560" s="7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</row>
    <row r="561" spans="3:16" x14ac:dyDescent="0.25">
      <c r="C561" s="7"/>
      <c r="D561" s="7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</row>
    <row r="562" spans="3:16" x14ac:dyDescent="0.25">
      <c r="C562" s="7"/>
      <c r="D562" s="7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</row>
    <row r="563" spans="3:16" x14ac:dyDescent="0.25">
      <c r="C563" s="7"/>
      <c r="D563" s="7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</row>
    <row r="564" spans="3:16" x14ac:dyDescent="0.25">
      <c r="C564" s="7"/>
      <c r="D564" s="7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</row>
    <row r="565" spans="3:16" x14ac:dyDescent="0.25">
      <c r="C565" s="7"/>
      <c r="D565" s="7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</row>
    <row r="566" spans="3:16" x14ac:dyDescent="0.25">
      <c r="C566" s="7"/>
      <c r="D566" s="7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</row>
    <row r="567" spans="3:16" x14ac:dyDescent="0.25">
      <c r="C567" s="7"/>
      <c r="D567" s="7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</row>
    <row r="568" spans="3:16" x14ac:dyDescent="0.25">
      <c r="C568" s="7"/>
      <c r="D568" s="7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</row>
    <row r="569" spans="3:16" x14ac:dyDescent="0.25">
      <c r="C569" s="7"/>
      <c r="D569" s="7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</row>
    <row r="570" spans="3:16" x14ac:dyDescent="0.25">
      <c r="C570" s="7"/>
      <c r="D570" s="7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</row>
    <row r="571" spans="3:16" x14ac:dyDescent="0.25">
      <c r="C571" s="7"/>
      <c r="D571" s="7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</row>
    <row r="572" spans="3:16" x14ac:dyDescent="0.25">
      <c r="C572" s="7"/>
      <c r="D572" s="7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</row>
    <row r="573" spans="3:16" x14ac:dyDescent="0.25">
      <c r="C573" s="7"/>
      <c r="D573" s="7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</row>
    <row r="574" spans="3:16" x14ac:dyDescent="0.25">
      <c r="C574" s="7"/>
      <c r="D574" s="7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</row>
    <row r="575" spans="3:16" x14ac:dyDescent="0.25">
      <c r="C575" s="7"/>
      <c r="D575" s="7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</row>
    <row r="576" spans="3:16" x14ac:dyDescent="0.25">
      <c r="C576" s="7"/>
      <c r="D576" s="7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</row>
    <row r="577" spans="3:16" x14ac:dyDescent="0.25">
      <c r="C577" s="7"/>
      <c r="D577" s="7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</row>
    <row r="578" spans="3:16" x14ac:dyDescent="0.25">
      <c r="C578" s="7"/>
      <c r="D578" s="7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</row>
    <row r="579" spans="3:16" x14ac:dyDescent="0.25">
      <c r="C579" s="7"/>
      <c r="D579" s="7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</row>
    <row r="580" spans="3:16" x14ac:dyDescent="0.25">
      <c r="C580" s="7"/>
      <c r="D580" s="7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</row>
    <row r="581" spans="3:16" x14ac:dyDescent="0.25">
      <c r="C581" s="7"/>
      <c r="D581" s="7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</row>
    <row r="582" spans="3:16" x14ac:dyDescent="0.25">
      <c r="C582" s="7"/>
      <c r="D582" s="7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</row>
    <row r="583" spans="3:16" x14ac:dyDescent="0.25">
      <c r="C583" s="7"/>
      <c r="D583" s="7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</row>
    <row r="584" spans="3:16" x14ac:dyDescent="0.25">
      <c r="C584" s="7"/>
      <c r="D584" s="7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</row>
    <row r="585" spans="3:16" x14ac:dyDescent="0.25">
      <c r="C585" s="7"/>
      <c r="D585" s="7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</row>
    <row r="586" spans="3:16" x14ac:dyDescent="0.25">
      <c r="C586" s="7"/>
      <c r="D586" s="7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</row>
    <row r="587" spans="3:16" x14ac:dyDescent="0.25">
      <c r="C587" s="7"/>
      <c r="D587" s="7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</row>
    <row r="588" spans="3:16" x14ac:dyDescent="0.25">
      <c r="C588" s="7"/>
      <c r="D588" s="7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</row>
    <row r="589" spans="3:16" x14ac:dyDescent="0.25">
      <c r="C589" s="7"/>
      <c r="D589" s="7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</row>
    <row r="590" spans="3:16" x14ac:dyDescent="0.25">
      <c r="C590" s="7"/>
      <c r="D590" s="7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</row>
    <row r="591" spans="3:16" x14ac:dyDescent="0.25">
      <c r="C591" s="7"/>
      <c r="D591" s="7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</row>
    <row r="592" spans="3:16" x14ac:dyDescent="0.25">
      <c r="C592" s="7"/>
      <c r="D592" s="7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</row>
    <row r="593" spans="3:16" x14ac:dyDescent="0.25">
      <c r="C593" s="7"/>
      <c r="D593" s="7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</row>
    <row r="594" spans="3:16" x14ac:dyDescent="0.25">
      <c r="C594" s="7"/>
      <c r="D594" s="7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</row>
    <row r="595" spans="3:16" x14ac:dyDescent="0.25">
      <c r="C595" s="7"/>
      <c r="D595" s="7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</row>
    <row r="596" spans="3:16" x14ac:dyDescent="0.25">
      <c r="C596" s="7"/>
      <c r="D596" s="7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</row>
    <row r="597" spans="3:16" x14ac:dyDescent="0.25">
      <c r="C597" s="7"/>
      <c r="D597" s="7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</row>
    <row r="598" spans="3:16" x14ac:dyDescent="0.25">
      <c r="C598" s="7"/>
      <c r="D598" s="7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</row>
    <row r="599" spans="3:16" x14ac:dyDescent="0.25">
      <c r="C599" s="7"/>
      <c r="D599" s="7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</row>
    <row r="600" spans="3:16" x14ac:dyDescent="0.25">
      <c r="C600" s="7"/>
      <c r="D600" s="7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</row>
    <row r="601" spans="3:16" x14ac:dyDescent="0.25">
      <c r="C601" s="7"/>
      <c r="D601" s="7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</row>
    <row r="602" spans="3:16" x14ac:dyDescent="0.25">
      <c r="C602" s="7"/>
      <c r="D602" s="7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</row>
    <row r="603" spans="3:16" x14ac:dyDescent="0.25">
      <c r="C603" s="7"/>
      <c r="D603" s="7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</row>
    <row r="604" spans="3:16" x14ac:dyDescent="0.25">
      <c r="C604" s="7"/>
      <c r="D604" s="7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</row>
    <row r="605" spans="3:16" x14ac:dyDescent="0.25">
      <c r="C605" s="7"/>
      <c r="D605" s="7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</row>
    <row r="606" spans="3:16" x14ac:dyDescent="0.25">
      <c r="C606" s="7"/>
      <c r="D606" s="7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</row>
    <row r="607" spans="3:16" x14ac:dyDescent="0.25">
      <c r="C607" s="7"/>
      <c r="D607" s="7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</row>
    <row r="608" spans="3:16" x14ac:dyDescent="0.25">
      <c r="C608" s="7"/>
      <c r="D608" s="7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</row>
    <row r="609" spans="3:16" x14ac:dyDescent="0.25">
      <c r="C609" s="7"/>
      <c r="D609" s="7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</row>
    <row r="610" spans="3:16" x14ac:dyDescent="0.25">
      <c r="C610" s="7"/>
      <c r="D610" s="7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</row>
    <row r="611" spans="3:16" x14ac:dyDescent="0.25">
      <c r="C611" s="7"/>
      <c r="D611" s="7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</row>
    <row r="612" spans="3:16" x14ac:dyDescent="0.25">
      <c r="C612" s="7"/>
      <c r="D612" s="7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</row>
    <row r="613" spans="3:16" x14ac:dyDescent="0.25">
      <c r="C613" s="7"/>
      <c r="D613" s="7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</row>
    <row r="614" spans="3:16" x14ac:dyDescent="0.25">
      <c r="C614" s="7"/>
      <c r="D614" s="7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</row>
    <row r="615" spans="3:16" x14ac:dyDescent="0.25">
      <c r="C615" s="7"/>
      <c r="D615" s="7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</row>
    <row r="616" spans="3:16" x14ac:dyDescent="0.25">
      <c r="C616" s="7"/>
      <c r="D616" s="7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</row>
    <row r="617" spans="3:16" x14ac:dyDescent="0.25">
      <c r="C617" s="7"/>
      <c r="D617" s="7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</row>
    <row r="618" spans="3:16" x14ac:dyDescent="0.25">
      <c r="C618" s="7"/>
      <c r="D618" s="7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</row>
    <row r="619" spans="3:16" x14ac:dyDescent="0.25">
      <c r="C619" s="7"/>
      <c r="D619" s="7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</row>
    <row r="620" spans="3:16" x14ac:dyDescent="0.25">
      <c r="C620" s="7"/>
      <c r="D620" s="7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</row>
    <row r="621" spans="3:16" x14ac:dyDescent="0.25">
      <c r="C621" s="7"/>
      <c r="D621" s="7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</row>
    <row r="622" spans="3:16" x14ac:dyDescent="0.25">
      <c r="C622" s="7"/>
      <c r="D622" s="7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</row>
    <row r="623" spans="3:16" x14ac:dyDescent="0.25">
      <c r="C623" s="7"/>
      <c r="D623" s="7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</row>
    <row r="624" spans="3:16" x14ac:dyDescent="0.25">
      <c r="C624" s="7"/>
      <c r="D624" s="7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</row>
    <row r="625" spans="3:16" x14ac:dyDescent="0.25">
      <c r="C625" s="7"/>
      <c r="D625" s="7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</row>
    <row r="626" spans="3:16" x14ac:dyDescent="0.25">
      <c r="C626" s="7"/>
      <c r="D626" s="7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</row>
    <row r="627" spans="3:16" x14ac:dyDescent="0.25">
      <c r="C627" s="7"/>
      <c r="D627" s="7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</row>
    <row r="628" spans="3:16" x14ac:dyDescent="0.25">
      <c r="C628" s="7"/>
      <c r="D628" s="7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</row>
    <row r="629" spans="3:16" x14ac:dyDescent="0.25">
      <c r="C629" s="7"/>
      <c r="D629" s="7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</row>
    <row r="630" spans="3:16" x14ac:dyDescent="0.25">
      <c r="C630" s="7"/>
      <c r="D630" s="7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</row>
    <row r="631" spans="3:16" x14ac:dyDescent="0.25">
      <c r="C631" s="7"/>
      <c r="D631" s="7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</row>
    <row r="632" spans="3:16" x14ac:dyDescent="0.25">
      <c r="C632" s="7"/>
      <c r="D632" s="7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</row>
    <row r="633" spans="3:16" x14ac:dyDescent="0.25">
      <c r="C633" s="7"/>
      <c r="D633" s="7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</row>
    <row r="634" spans="3:16" x14ac:dyDescent="0.25">
      <c r="C634" s="7"/>
      <c r="D634" s="7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</row>
    <row r="635" spans="3:16" x14ac:dyDescent="0.25">
      <c r="C635" s="7"/>
      <c r="D635" s="7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</row>
    <row r="636" spans="3:16" x14ac:dyDescent="0.25">
      <c r="C636" s="7"/>
      <c r="D636" s="7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</row>
    <row r="637" spans="3:16" x14ac:dyDescent="0.25">
      <c r="C637" s="7"/>
      <c r="D637" s="7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</row>
    <row r="638" spans="3:16" x14ac:dyDescent="0.25">
      <c r="C638" s="7"/>
      <c r="D638" s="7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</row>
    <row r="639" spans="3:16" x14ac:dyDescent="0.25">
      <c r="C639" s="7"/>
      <c r="D639" s="7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</row>
    <row r="640" spans="3:16" x14ac:dyDescent="0.25">
      <c r="C640" s="7"/>
      <c r="D640" s="7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</row>
    <row r="641" spans="3:16" x14ac:dyDescent="0.25">
      <c r="C641" s="7"/>
      <c r="D641" s="7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</row>
    <row r="642" spans="3:16" x14ac:dyDescent="0.25">
      <c r="C642" s="7"/>
      <c r="D642" s="7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</row>
    <row r="643" spans="3:16" x14ac:dyDescent="0.25">
      <c r="C643" s="7"/>
      <c r="D643" s="7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</row>
    <row r="644" spans="3:16" x14ac:dyDescent="0.25">
      <c r="C644" s="7"/>
      <c r="D644" s="7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</row>
    <row r="645" spans="3:16" x14ac:dyDescent="0.25">
      <c r="C645" s="7"/>
      <c r="D645" s="7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</row>
    <row r="646" spans="3:16" x14ac:dyDescent="0.25">
      <c r="C646" s="7"/>
      <c r="D646" s="7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</row>
    <row r="647" spans="3:16" x14ac:dyDescent="0.25">
      <c r="C647" s="7"/>
      <c r="D647" s="7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</row>
    <row r="648" spans="3:16" x14ac:dyDescent="0.25">
      <c r="C648" s="7"/>
      <c r="D648" s="7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</row>
    <row r="649" spans="3:16" x14ac:dyDescent="0.25">
      <c r="C649" s="7"/>
      <c r="D649" s="7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</row>
    <row r="650" spans="3:16" x14ac:dyDescent="0.25">
      <c r="C650" s="7"/>
      <c r="D650" s="7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</row>
    <row r="651" spans="3:16" x14ac:dyDescent="0.25">
      <c r="C651" s="7"/>
      <c r="D651" s="7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</row>
    <row r="652" spans="3:16" x14ac:dyDescent="0.25">
      <c r="C652" s="7"/>
      <c r="D652" s="7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</row>
    <row r="653" spans="3:16" x14ac:dyDescent="0.25">
      <c r="C653" s="7"/>
      <c r="D653" s="7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</row>
    <row r="654" spans="3:16" x14ac:dyDescent="0.25">
      <c r="C654" s="7"/>
      <c r="D654" s="7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</row>
    <row r="655" spans="3:16" x14ac:dyDescent="0.25">
      <c r="C655" s="7"/>
      <c r="D655" s="7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</row>
    <row r="656" spans="3:16" x14ac:dyDescent="0.25">
      <c r="C656" s="7"/>
      <c r="D656" s="7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</row>
    <row r="657" spans="3:16" x14ac:dyDescent="0.25">
      <c r="C657" s="7"/>
      <c r="D657" s="7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</row>
    <row r="658" spans="3:16" x14ac:dyDescent="0.25">
      <c r="C658" s="7"/>
      <c r="D658" s="7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</row>
    <row r="659" spans="3:16" x14ac:dyDescent="0.25">
      <c r="C659" s="7"/>
      <c r="D659" s="7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</row>
    <row r="660" spans="3:16" x14ac:dyDescent="0.25">
      <c r="C660" s="7"/>
      <c r="D660" s="7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</row>
    <row r="661" spans="3:16" x14ac:dyDescent="0.25">
      <c r="C661" s="7"/>
      <c r="D661" s="7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</row>
    <row r="662" spans="3:16" x14ac:dyDescent="0.25">
      <c r="C662" s="7"/>
      <c r="D662" s="7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</row>
    <row r="663" spans="3:16" x14ac:dyDescent="0.25">
      <c r="C663" s="7"/>
      <c r="D663" s="7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</row>
    <row r="664" spans="3:16" x14ac:dyDescent="0.25">
      <c r="C664" s="7"/>
      <c r="D664" s="7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</row>
    <row r="665" spans="3:16" x14ac:dyDescent="0.25">
      <c r="C665" s="7"/>
      <c r="D665" s="7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</row>
    <row r="666" spans="3:16" x14ac:dyDescent="0.25">
      <c r="C666" s="7"/>
      <c r="D666" s="7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</row>
    <row r="667" spans="3:16" x14ac:dyDescent="0.25">
      <c r="C667" s="7"/>
      <c r="D667" s="7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</row>
    <row r="668" spans="3:16" x14ac:dyDescent="0.25">
      <c r="C668" s="7"/>
      <c r="D668" s="7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</row>
    <row r="669" spans="3:16" x14ac:dyDescent="0.25">
      <c r="C669" s="7"/>
      <c r="D669" s="7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</row>
    <row r="670" spans="3:16" x14ac:dyDescent="0.25">
      <c r="C670" s="7"/>
      <c r="D670" s="7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</row>
    <row r="671" spans="3:16" x14ac:dyDescent="0.25">
      <c r="C671" s="7"/>
      <c r="D671" s="7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</row>
    <row r="672" spans="3:16" x14ac:dyDescent="0.25">
      <c r="C672" s="7"/>
      <c r="D672" s="7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</row>
    <row r="673" spans="3:16" x14ac:dyDescent="0.25">
      <c r="C673" s="7"/>
      <c r="D673" s="7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</row>
    <row r="674" spans="3:16" x14ac:dyDescent="0.25">
      <c r="C674" s="7"/>
      <c r="D674" s="7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</row>
    <row r="675" spans="3:16" x14ac:dyDescent="0.25">
      <c r="C675" s="7"/>
      <c r="D675" s="7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</row>
    <row r="676" spans="3:16" x14ac:dyDescent="0.25">
      <c r="C676" s="7"/>
      <c r="D676" s="7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</row>
    <row r="677" spans="3:16" x14ac:dyDescent="0.25">
      <c r="C677" s="7"/>
      <c r="D677" s="7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</row>
    <row r="678" spans="3:16" x14ac:dyDescent="0.25">
      <c r="C678" s="7"/>
      <c r="D678" s="7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</row>
    <row r="679" spans="3:16" x14ac:dyDescent="0.25">
      <c r="C679" s="7"/>
      <c r="D679" s="7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</row>
    <row r="680" spans="3:16" x14ac:dyDescent="0.25">
      <c r="C680" s="7"/>
      <c r="D680" s="7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</row>
    <row r="681" spans="3:16" x14ac:dyDescent="0.25">
      <c r="C681" s="7"/>
      <c r="D681" s="7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</row>
    <row r="682" spans="3:16" x14ac:dyDescent="0.25">
      <c r="C682" s="7"/>
      <c r="D682" s="7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</row>
    <row r="683" spans="3:16" x14ac:dyDescent="0.25">
      <c r="C683" s="7"/>
      <c r="D683" s="7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</row>
    <row r="684" spans="3:16" x14ac:dyDescent="0.25">
      <c r="C684" s="7"/>
      <c r="D684" s="7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</row>
    <row r="685" spans="3:16" x14ac:dyDescent="0.25">
      <c r="C685" s="7"/>
      <c r="D685" s="7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</row>
    <row r="686" spans="3:16" x14ac:dyDescent="0.25">
      <c r="C686" s="7"/>
      <c r="D686" s="7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</row>
    <row r="687" spans="3:16" x14ac:dyDescent="0.25">
      <c r="C687" s="7"/>
      <c r="D687" s="7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</row>
    <row r="688" spans="3:16" x14ac:dyDescent="0.25">
      <c r="C688" s="7"/>
      <c r="D688" s="7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</row>
    <row r="689" spans="3:16" x14ac:dyDescent="0.25">
      <c r="C689" s="7"/>
      <c r="D689" s="7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</row>
    <row r="690" spans="3:16" x14ac:dyDescent="0.25">
      <c r="C690" s="7"/>
      <c r="D690" s="7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</row>
    <row r="691" spans="3:16" x14ac:dyDescent="0.25">
      <c r="C691" s="7"/>
      <c r="D691" s="7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</row>
    <row r="692" spans="3:16" x14ac:dyDescent="0.25">
      <c r="C692" s="7"/>
      <c r="D692" s="7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</row>
    <row r="693" spans="3:16" x14ac:dyDescent="0.25">
      <c r="C693" s="7"/>
      <c r="D693" s="7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</row>
    <row r="694" spans="3:16" x14ac:dyDescent="0.25">
      <c r="C694" s="7"/>
      <c r="D694" s="7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</row>
    <row r="695" spans="3:16" x14ac:dyDescent="0.25">
      <c r="C695" s="7"/>
      <c r="D695" s="7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</row>
    <row r="696" spans="3:16" x14ac:dyDescent="0.25">
      <c r="C696" s="7"/>
      <c r="D696" s="7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</row>
    <row r="697" spans="3:16" x14ac:dyDescent="0.25">
      <c r="C697" s="7"/>
      <c r="D697" s="7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</row>
    <row r="698" spans="3:16" x14ac:dyDescent="0.25">
      <c r="C698" s="7"/>
      <c r="D698" s="7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</row>
    <row r="699" spans="3:16" x14ac:dyDescent="0.25">
      <c r="C699" s="7"/>
      <c r="D699" s="7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</row>
    <row r="700" spans="3:16" x14ac:dyDescent="0.25">
      <c r="C700" s="7"/>
      <c r="D700" s="7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</row>
    <row r="701" spans="3:16" x14ac:dyDescent="0.25">
      <c r="C701" s="7"/>
      <c r="D701" s="7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</row>
    <row r="702" spans="3:16" x14ac:dyDescent="0.25">
      <c r="C702" s="7"/>
      <c r="D702" s="7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</row>
    <row r="703" spans="3:16" x14ac:dyDescent="0.25">
      <c r="C703" s="7"/>
      <c r="D703" s="7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</row>
    <row r="704" spans="3:16" x14ac:dyDescent="0.25">
      <c r="C704" s="7"/>
      <c r="D704" s="7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</row>
    <row r="705" spans="3:16" x14ac:dyDescent="0.25">
      <c r="C705" s="7"/>
      <c r="D705" s="7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</row>
    <row r="706" spans="3:16" x14ac:dyDescent="0.25">
      <c r="C706" s="7"/>
      <c r="D706" s="7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</row>
    <row r="707" spans="3:16" x14ac:dyDescent="0.25">
      <c r="C707" s="7"/>
      <c r="D707" s="7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</row>
    <row r="708" spans="3:16" x14ac:dyDescent="0.25">
      <c r="C708" s="7"/>
      <c r="D708" s="7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</row>
    <row r="709" spans="3:16" x14ac:dyDescent="0.25">
      <c r="C709" s="7"/>
      <c r="D709" s="7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</row>
    <row r="710" spans="3:16" x14ac:dyDescent="0.25">
      <c r="C710" s="7"/>
      <c r="D710" s="7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</row>
    <row r="711" spans="3:16" x14ac:dyDescent="0.25">
      <c r="C711" s="7"/>
      <c r="D711" s="7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</row>
    <row r="712" spans="3:16" x14ac:dyDescent="0.25">
      <c r="C712" s="7"/>
      <c r="D712" s="7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</row>
    <row r="713" spans="3:16" x14ac:dyDescent="0.25">
      <c r="C713" s="7"/>
      <c r="D713" s="7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</row>
    <row r="714" spans="3:16" x14ac:dyDescent="0.25">
      <c r="C714" s="7"/>
      <c r="D714" s="7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</row>
    <row r="715" spans="3:16" x14ac:dyDescent="0.25">
      <c r="C715" s="7"/>
      <c r="D715" s="7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</row>
    <row r="716" spans="3:16" x14ac:dyDescent="0.25">
      <c r="C716" s="7"/>
      <c r="D716" s="7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</row>
    <row r="717" spans="3:16" x14ac:dyDescent="0.25">
      <c r="C717" s="7"/>
      <c r="D717" s="7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</row>
    <row r="718" spans="3:16" x14ac:dyDescent="0.25">
      <c r="C718" s="7"/>
      <c r="D718" s="7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</row>
    <row r="719" spans="3:16" x14ac:dyDescent="0.25">
      <c r="C719" s="7"/>
      <c r="D719" s="7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</row>
    <row r="720" spans="3:16" x14ac:dyDescent="0.25">
      <c r="C720" s="7"/>
      <c r="D720" s="7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</row>
    <row r="721" spans="3:16" x14ac:dyDescent="0.25">
      <c r="C721" s="7"/>
      <c r="D721" s="7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</row>
    <row r="722" spans="3:16" x14ac:dyDescent="0.25">
      <c r="C722" s="7"/>
      <c r="D722" s="7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</row>
    <row r="723" spans="3:16" x14ac:dyDescent="0.25">
      <c r="C723" s="7"/>
      <c r="D723" s="7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</row>
    <row r="724" spans="3:16" x14ac:dyDescent="0.25">
      <c r="C724" s="7"/>
      <c r="D724" s="7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</row>
    <row r="725" spans="3:16" x14ac:dyDescent="0.25">
      <c r="C725" s="7"/>
      <c r="D725" s="7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</row>
    <row r="726" spans="3:16" x14ac:dyDescent="0.25">
      <c r="C726" s="7"/>
      <c r="D726" s="7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</row>
    <row r="727" spans="3:16" x14ac:dyDescent="0.25">
      <c r="C727" s="7"/>
      <c r="D727" s="7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</row>
    <row r="728" spans="3:16" x14ac:dyDescent="0.25">
      <c r="C728" s="7"/>
      <c r="D728" s="7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</row>
    <row r="729" spans="3:16" x14ac:dyDescent="0.25">
      <c r="C729" s="7"/>
      <c r="D729" s="7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</row>
    <row r="730" spans="3:16" x14ac:dyDescent="0.25">
      <c r="C730" s="7"/>
      <c r="D730" s="7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</row>
    <row r="731" spans="3:16" x14ac:dyDescent="0.25">
      <c r="C731" s="7"/>
      <c r="D731" s="7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</row>
    <row r="732" spans="3:16" x14ac:dyDescent="0.25">
      <c r="C732" s="7"/>
      <c r="D732" s="7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</row>
    <row r="733" spans="3:16" x14ac:dyDescent="0.25">
      <c r="C733" s="7"/>
      <c r="D733" s="7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</row>
    <row r="734" spans="3:16" x14ac:dyDescent="0.25">
      <c r="C734" s="7"/>
      <c r="D734" s="7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</row>
    <row r="735" spans="3:16" x14ac:dyDescent="0.25">
      <c r="C735" s="7"/>
      <c r="D735" s="7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</row>
    <row r="736" spans="3:16" x14ac:dyDescent="0.25">
      <c r="C736" s="7"/>
      <c r="D736" s="7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</row>
    <row r="737" spans="3:16" x14ac:dyDescent="0.25">
      <c r="C737" s="7"/>
      <c r="D737" s="7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</row>
    <row r="738" spans="3:16" x14ac:dyDescent="0.25">
      <c r="C738" s="7"/>
      <c r="D738" s="7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</row>
    <row r="739" spans="3:16" x14ac:dyDescent="0.25">
      <c r="C739" s="7"/>
      <c r="D739" s="7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</row>
    <row r="740" spans="3:16" x14ac:dyDescent="0.25">
      <c r="C740" s="7"/>
      <c r="D740" s="7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</row>
    <row r="741" spans="3:16" x14ac:dyDescent="0.25">
      <c r="C741" s="7"/>
      <c r="D741" s="7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</row>
    <row r="742" spans="3:16" x14ac:dyDescent="0.25">
      <c r="C742" s="7"/>
      <c r="D742" s="7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</row>
    <row r="743" spans="3:16" x14ac:dyDescent="0.25">
      <c r="C743" s="7"/>
      <c r="D743" s="7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</row>
    <row r="744" spans="3:16" x14ac:dyDescent="0.25">
      <c r="C744" s="7"/>
      <c r="D744" s="7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</row>
    <row r="745" spans="3:16" x14ac:dyDescent="0.25">
      <c r="C745" s="7"/>
      <c r="D745" s="7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</row>
    <row r="746" spans="3:16" x14ac:dyDescent="0.25">
      <c r="C746" s="7"/>
      <c r="D746" s="7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</row>
    <row r="747" spans="3:16" x14ac:dyDescent="0.25">
      <c r="C747" s="7"/>
      <c r="D747" s="7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</row>
    <row r="748" spans="3:16" x14ac:dyDescent="0.25">
      <c r="C748" s="7"/>
      <c r="D748" s="7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</row>
    <row r="749" spans="3:16" x14ac:dyDescent="0.25">
      <c r="C749" s="7"/>
      <c r="D749" s="7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</row>
    <row r="750" spans="3:16" x14ac:dyDescent="0.25">
      <c r="C750" s="7"/>
      <c r="D750" s="7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</row>
    <row r="751" spans="3:16" x14ac:dyDescent="0.25">
      <c r="C751" s="7"/>
      <c r="D751" s="7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</row>
    <row r="752" spans="3:16" x14ac:dyDescent="0.25">
      <c r="C752" s="7"/>
      <c r="D752" s="7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</row>
    <row r="753" spans="3:16" x14ac:dyDescent="0.25">
      <c r="C753" s="7"/>
      <c r="D753" s="7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</row>
    <row r="754" spans="3:16" x14ac:dyDescent="0.25">
      <c r="C754" s="7"/>
      <c r="D754" s="7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</row>
    <row r="755" spans="3:16" x14ac:dyDescent="0.25">
      <c r="C755" s="7"/>
      <c r="D755" s="7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</row>
    <row r="756" spans="3:16" x14ac:dyDescent="0.25">
      <c r="C756" s="7"/>
      <c r="D756" s="7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</row>
    <row r="757" spans="3:16" x14ac:dyDescent="0.25">
      <c r="C757" s="7"/>
      <c r="D757" s="7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</row>
    <row r="758" spans="3:16" x14ac:dyDescent="0.25">
      <c r="C758" s="7"/>
      <c r="D758" s="7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</row>
    <row r="759" spans="3:16" x14ac:dyDescent="0.25">
      <c r="C759" s="7"/>
      <c r="D759" s="7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</row>
    <row r="760" spans="3:16" x14ac:dyDescent="0.25">
      <c r="C760" s="7"/>
      <c r="D760" s="7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</row>
    <row r="761" spans="3:16" x14ac:dyDescent="0.25">
      <c r="C761" s="7"/>
      <c r="D761" s="7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</row>
    <row r="762" spans="3:16" x14ac:dyDescent="0.25">
      <c r="C762" s="7"/>
      <c r="D762" s="7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</row>
    <row r="763" spans="3:16" x14ac:dyDescent="0.25">
      <c r="C763" s="7"/>
      <c r="D763" s="7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</row>
    <row r="764" spans="3:16" x14ac:dyDescent="0.25">
      <c r="C764" s="7"/>
      <c r="D764" s="7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</row>
    <row r="765" spans="3:16" x14ac:dyDescent="0.25">
      <c r="C765" s="7"/>
      <c r="D765" s="7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</row>
    <row r="766" spans="3:16" x14ac:dyDescent="0.25">
      <c r="C766" s="7"/>
      <c r="D766" s="7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</row>
    <row r="767" spans="3:16" x14ac:dyDescent="0.25">
      <c r="C767" s="7"/>
      <c r="D767" s="7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</row>
    <row r="768" spans="3:16" x14ac:dyDescent="0.25">
      <c r="C768" s="7"/>
      <c r="D768" s="7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</row>
    <row r="769" spans="3:16" x14ac:dyDescent="0.25">
      <c r="C769" s="7"/>
      <c r="D769" s="7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</row>
    <row r="770" spans="3:16" x14ac:dyDescent="0.25">
      <c r="C770" s="7"/>
      <c r="D770" s="7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</row>
    <row r="771" spans="3:16" x14ac:dyDescent="0.25">
      <c r="C771" s="7"/>
      <c r="D771" s="7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</row>
    <row r="772" spans="3:16" x14ac:dyDescent="0.25">
      <c r="C772" s="7"/>
      <c r="D772" s="7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</row>
    <row r="773" spans="3:16" x14ac:dyDescent="0.25">
      <c r="C773" s="7"/>
      <c r="D773" s="7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</row>
    <row r="774" spans="3:16" x14ac:dyDescent="0.25">
      <c r="C774" s="7"/>
      <c r="D774" s="7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</row>
    <row r="775" spans="3:16" x14ac:dyDescent="0.25">
      <c r="C775" s="7"/>
      <c r="D775" s="7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</row>
    <row r="776" spans="3:16" x14ac:dyDescent="0.25">
      <c r="C776" s="7"/>
      <c r="D776" s="7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</row>
    <row r="777" spans="3:16" x14ac:dyDescent="0.25">
      <c r="C777" s="7"/>
      <c r="D777" s="7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</row>
    <row r="778" spans="3:16" x14ac:dyDescent="0.25">
      <c r="C778" s="7"/>
      <c r="D778" s="7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</row>
    <row r="779" spans="3:16" x14ac:dyDescent="0.25">
      <c r="C779" s="7"/>
      <c r="D779" s="7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</row>
    <row r="780" spans="3:16" x14ac:dyDescent="0.25">
      <c r="C780" s="7"/>
      <c r="D780" s="7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</row>
    <row r="781" spans="3:16" x14ac:dyDescent="0.25">
      <c r="C781" s="7"/>
      <c r="D781" s="7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</row>
    <row r="782" spans="3:16" x14ac:dyDescent="0.25">
      <c r="C782" s="7"/>
      <c r="D782" s="7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</row>
    <row r="783" spans="3:16" x14ac:dyDescent="0.25">
      <c r="C783" s="7"/>
      <c r="D783" s="7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</row>
    <row r="784" spans="3:16" x14ac:dyDescent="0.25">
      <c r="C784" s="7"/>
      <c r="D784" s="7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</row>
    <row r="785" spans="3:16" x14ac:dyDescent="0.25">
      <c r="C785" s="7"/>
      <c r="D785" s="7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</row>
    <row r="786" spans="3:16" x14ac:dyDescent="0.25">
      <c r="C786" s="7"/>
      <c r="D786" s="7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</row>
    <row r="787" spans="3:16" x14ac:dyDescent="0.25">
      <c r="C787" s="7"/>
      <c r="D787" s="7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</row>
    <row r="788" spans="3:16" x14ac:dyDescent="0.25">
      <c r="C788" s="7"/>
      <c r="D788" s="7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</row>
    <row r="789" spans="3:16" x14ac:dyDescent="0.25">
      <c r="C789" s="7"/>
      <c r="D789" s="7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</row>
    <row r="790" spans="3:16" x14ac:dyDescent="0.25">
      <c r="C790" s="7"/>
      <c r="D790" s="7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</row>
    <row r="791" spans="3:16" x14ac:dyDescent="0.25">
      <c r="C791" s="7"/>
      <c r="D791" s="7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</row>
    <row r="792" spans="3:16" x14ac:dyDescent="0.25">
      <c r="C792" s="7"/>
      <c r="D792" s="7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</row>
    <row r="793" spans="3:16" x14ac:dyDescent="0.25">
      <c r="C793" s="7"/>
      <c r="D793" s="7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</row>
    <row r="794" spans="3:16" x14ac:dyDescent="0.25">
      <c r="C794" s="7"/>
      <c r="D794" s="7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</row>
    <row r="795" spans="3:16" x14ac:dyDescent="0.25">
      <c r="C795" s="7"/>
      <c r="D795" s="7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</row>
    <row r="796" spans="3:16" x14ac:dyDescent="0.25">
      <c r="C796" s="7"/>
      <c r="D796" s="7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</row>
    <row r="797" spans="3:16" x14ac:dyDescent="0.25">
      <c r="C797" s="7"/>
      <c r="D797" s="7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</row>
    <row r="798" spans="3:16" x14ac:dyDescent="0.25">
      <c r="C798" s="7"/>
      <c r="D798" s="7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</row>
    <row r="799" spans="3:16" x14ac:dyDescent="0.25">
      <c r="C799" s="7"/>
      <c r="D799" s="7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</row>
    <row r="800" spans="3:16" x14ac:dyDescent="0.25">
      <c r="C800" s="7"/>
      <c r="D800" s="7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</row>
    <row r="801" spans="3:16" x14ac:dyDescent="0.25">
      <c r="C801" s="7"/>
      <c r="D801" s="7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</row>
    <row r="802" spans="3:16" x14ac:dyDescent="0.25">
      <c r="C802" s="7"/>
      <c r="D802" s="7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</row>
    <row r="803" spans="3:16" x14ac:dyDescent="0.25">
      <c r="C803" s="7"/>
      <c r="D803" s="7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</row>
    <row r="804" spans="3:16" x14ac:dyDescent="0.25">
      <c r="C804" s="7"/>
      <c r="D804" s="7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</row>
    <row r="805" spans="3:16" x14ac:dyDescent="0.25">
      <c r="C805" s="7"/>
      <c r="D805" s="7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</row>
    <row r="806" spans="3:16" x14ac:dyDescent="0.25">
      <c r="C806" s="7"/>
      <c r="D806" s="7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</row>
    <row r="807" spans="3:16" x14ac:dyDescent="0.25">
      <c r="C807" s="7"/>
      <c r="D807" s="7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</row>
    <row r="808" spans="3:16" x14ac:dyDescent="0.25">
      <c r="C808" s="7"/>
      <c r="D808" s="7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</row>
    <row r="809" spans="3:16" x14ac:dyDescent="0.25">
      <c r="C809" s="7"/>
      <c r="D809" s="7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</row>
    <row r="810" spans="3:16" x14ac:dyDescent="0.25">
      <c r="C810" s="7"/>
      <c r="D810" s="7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</row>
    <row r="811" spans="3:16" x14ac:dyDescent="0.25">
      <c r="C811" s="7"/>
      <c r="D811" s="7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</row>
    <row r="812" spans="3:16" x14ac:dyDescent="0.25">
      <c r="C812" s="7"/>
      <c r="D812" s="7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</row>
    <row r="813" spans="3:16" x14ac:dyDescent="0.25">
      <c r="C813" s="7"/>
      <c r="D813" s="7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</row>
    <row r="814" spans="3:16" x14ac:dyDescent="0.25">
      <c r="C814" s="7"/>
      <c r="D814" s="7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</row>
    <row r="815" spans="3:16" x14ac:dyDescent="0.25">
      <c r="C815" s="7"/>
      <c r="D815" s="7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</row>
    <row r="816" spans="3:16" x14ac:dyDescent="0.25">
      <c r="C816" s="7"/>
      <c r="D816" s="7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</row>
    <row r="817" spans="3:16" x14ac:dyDescent="0.25">
      <c r="C817" s="7"/>
      <c r="D817" s="7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</row>
    <row r="818" spans="3:16" x14ac:dyDescent="0.25">
      <c r="C818" s="7"/>
      <c r="D818" s="7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</row>
    <row r="819" spans="3:16" x14ac:dyDescent="0.25">
      <c r="C819" s="7"/>
      <c r="D819" s="7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</row>
    <row r="820" spans="3:16" x14ac:dyDescent="0.25">
      <c r="C820" s="7"/>
      <c r="D820" s="7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</row>
    <row r="821" spans="3:16" x14ac:dyDescent="0.25">
      <c r="C821" s="7"/>
      <c r="D821" s="7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</row>
    <row r="822" spans="3:16" x14ac:dyDescent="0.25">
      <c r="C822" s="7"/>
      <c r="D822" s="7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</row>
    <row r="823" spans="3:16" x14ac:dyDescent="0.25">
      <c r="C823" s="7"/>
      <c r="D823" s="7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</row>
    <row r="824" spans="3:16" x14ac:dyDescent="0.25">
      <c r="C824" s="7"/>
      <c r="D824" s="7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</row>
    <row r="825" spans="3:16" x14ac:dyDescent="0.25">
      <c r="C825" s="7"/>
      <c r="D825" s="7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</row>
    <row r="826" spans="3:16" x14ac:dyDescent="0.25">
      <c r="C826" s="7"/>
      <c r="D826" s="7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</row>
    <row r="827" spans="3:16" x14ac:dyDescent="0.25">
      <c r="C827" s="7"/>
      <c r="D827" s="7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</row>
    <row r="828" spans="3:16" x14ac:dyDescent="0.25">
      <c r="C828" s="7"/>
      <c r="D828" s="7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</row>
    <row r="829" spans="3:16" x14ac:dyDescent="0.25">
      <c r="C829" s="7"/>
      <c r="D829" s="7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</row>
    <row r="830" spans="3:16" x14ac:dyDescent="0.25">
      <c r="C830" s="7"/>
      <c r="D830" s="7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</row>
    <row r="831" spans="3:16" x14ac:dyDescent="0.25">
      <c r="C831" s="7"/>
      <c r="D831" s="7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</row>
    <row r="832" spans="3:16" x14ac:dyDescent="0.25">
      <c r="C832" s="7"/>
      <c r="D832" s="7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</row>
    <row r="833" spans="3:16" x14ac:dyDescent="0.25">
      <c r="C833" s="7"/>
      <c r="D833" s="7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</row>
    <row r="834" spans="3:16" x14ac:dyDescent="0.25">
      <c r="C834" s="7"/>
      <c r="D834" s="7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</row>
    <row r="835" spans="3:16" x14ac:dyDescent="0.25">
      <c r="C835" s="7"/>
      <c r="D835" s="7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</row>
    <row r="836" spans="3:16" x14ac:dyDescent="0.25">
      <c r="C836" s="7"/>
      <c r="D836" s="7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</row>
    <row r="837" spans="3:16" x14ac:dyDescent="0.25">
      <c r="C837" s="7"/>
      <c r="D837" s="7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</row>
    <row r="838" spans="3:16" x14ac:dyDescent="0.25">
      <c r="C838" s="7"/>
      <c r="D838" s="7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</row>
    <row r="839" spans="3:16" x14ac:dyDescent="0.25">
      <c r="C839" s="7"/>
      <c r="D839" s="7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</row>
    <row r="840" spans="3:16" x14ac:dyDescent="0.25">
      <c r="C840" s="7"/>
      <c r="D840" s="7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</row>
    <row r="841" spans="3:16" x14ac:dyDescent="0.25">
      <c r="C841" s="7"/>
      <c r="D841" s="7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</row>
    <row r="842" spans="3:16" x14ac:dyDescent="0.25">
      <c r="C842" s="7"/>
      <c r="D842" s="7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</row>
    <row r="843" spans="3:16" x14ac:dyDescent="0.25">
      <c r="C843" s="7"/>
      <c r="D843" s="7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</row>
    <row r="844" spans="3:16" x14ac:dyDescent="0.25">
      <c r="C844" s="7"/>
      <c r="D844" s="7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</row>
    <row r="845" spans="3:16" x14ac:dyDescent="0.25">
      <c r="C845" s="7"/>
      <c r="D845" s="7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</row>
    <row r="846" spans="3:16" x14ac:dyDescent="0.25">
      <c r="C846" s="7"/>
      <c r="D846" s="7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</row>
    <row r="847" spans="3:16" x14ac:dyDescent="0.25">
      <c r="C847" s="7"/>
      <c r="D847" s="7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</row>
    <row r="848" spans="3:16" x14ac:dyDescent="0.25">
      <c r="C848" s="7"/>
      <c r="D848" s="7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</row>
    <row r="849" spans="3:16" x14ac:dyDescent="0.25">
      <c r="C849" s="7"/>
      <c r="D849" s="7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</row>
    <row r="850" spans="3:16" x14ac:dyDescent="0.25">
      <c r="C850" s="7"/>
      <c r="D850" s="7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</row>
    <row r="851" spans="3:16" x14ac:dyDescent="0.25">
      <c r="C851" s="7"/>
      <c r="D851" s="7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</row>
    <row r="852" spans="3:16" x14ac:dyDescent="0.25">
      <c r="C852" s="7"/>
      <c r="D852" s="7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</row>
    <row r="853" spans="3:16" x14ac:dyDescent="0.25">
      <c r="C853" s="7"/>
      <c r="D853" s="7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</row>
    <row r="854" spans="3:16" x14ac:dyDescent="0.25">
      <c r="C854" s="7"/>
      <c r="D854" s="7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</row>
    <row r="855" spans="3:16" x14ac:dyDescent="0.25">
      <c r="C855" s="7"/>
      <c r="D855" s="7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</row>
    <row r="856" spans="3:16" x14ac:dyDescent="0.25">
      <c r="C856" s="7"/>
      <c r="D856" s="7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</row>
    <row r="857" spans="3:16" x14ac:dyDescent="0.25">
      <c r="C857" s="7"/>
      <c r="D857" s="7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</row>
    <row r="858" spans="3:16" x14ac:dyDescent="0.25">
      <c r="C858" s="7"/>
      <c r="D858" s="7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</row>
    <row r="859" spans="3:16" x14ac:dyDescent="0.25">
      <c r="C859" s="7"/>
      <c r="D859" s="7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</row>
    <row r="860" spans="3:16" x14ac:dyDescent="0.25">
      <c r="C860" s="7"/>
      <c r="D860" s="7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</row>
    <row r="861" spans="3:16" x14ac:dyDescent="0.25">
      <c r="C861" s="7"/>
      <c r="D861" s="7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</row>
    <row r="862" spans="3:16" x14ac:dyDescent="0.25">
      <c r="C862" s="7"/>
      <c r="D862" s="7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</row>
    <row r="863" spans="3:16" x14ac:dyDescent="0.25">
      <c r="C863" s="7"/>
      <c r="D863" s="7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</row>
    <row r="864" spans="3:16" x14ac:dyDescent="0.25">
      <c r="C864" s="7"/>
      <c r="D864" s="7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</row>
    <row r="865" spans="3:16" x14ac:dyDescent="0.25">
      <c r="C865" s="7"/>
      <c r="D865" s="7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</row>
    <row r="866" spans="3:16" x14ac:dyDescent="0.25">
      <c r="C866" s="7"/>
      <c r="D866" s="7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</row>
    <row r="867" spans="3:16" x14ac:dyDescent="0.25">
      <c r="C867" s="7"/>
      <c r="D867" s="7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</row>
    <row r="868" spans="3:16" x14ac:dyDescent="0.25">
      <c r="C868" s="7"/>
      <c r="D868" s="7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</row>
    <row r="869" spans="3:16" x14ac:dyDescent="0.25">
      <c r="C869" s="7"/>
      <c r="D869" s="7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</row>
    <row r="870" spans="3:16" x14ac:dyDescent="0.25">
      <c r="C870" s="7"/>
      <c r="D870" s="7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</row>
    <row r="871" spans="3:16" x14ac:dyDescent="0.25">
      <c r="C871" s="7"/>
      <c r="D871" s="7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</row>
    <row r="872" spans="3:16" x14ac:dyDescent="0.25">
      <c r="C872" s="7"/>
      <c r="D872" s="7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</row>
    <row r="873" spans="3:16" x14ac:dyDescent="0.25">
      <c r="C873" s="7"/>
      <c r="D873" s="7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</row>
    <row r="874" spans="3:16" x14ac:dyDescent="0.25">
      <c r="C874" s="7"/>
      <c r="D874" s="7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</row>
    <row r="875" spans="3:16" x14ac:dyDescent="0.25">
      <c r="C875" s="7"/>
      <c r="D875" s="7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</row>
    <row r="876" spans="3:16" x14ac:dyDescent="0.25">
      <c r="C876" s="7"/>
      <c r="D876" s="7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</row>
    <row r="877" spans="3:16" x14ac:dyDescent="0.25">
      <c r="C877" s="7"/>
      <c r="D877" s="7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</row>
    <row r="878" spans="3:16" x14ac:dyDescent="0.25">
      <c r="C878" s="7"/>
      <c r="D878" s="7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</row>
    <row r="879" spans="3:16" x14ac:dyDescent="0.25">
      <c r="C879" s="7"/>
      <c r="D879" s="7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</row>
    <row r="880" spans="3:16" x14ac:dyDescent="0.25">
      <c r="C880" s="7"/>
      <c r="D880" s="7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</row>
    <row r="881" spans="3:16" x14ac:dyDescent="0.25">
      <c r="C881" s="7"/>
      <c r="D881" s="7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</row>
    <row r="882" spans="3:16" x14ac:dyDescent="0.25">
      <c r="C882" s="7"/>
      <c r="D882" s="7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</row>
    <row r="883" spans="3:16" x14ac:dyDescent="0.25">
      <c r="C883" s="7"/>
      <c r="D883" s="7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</row>
    <row r="884" spans="3:16" x14ac:dyDescent="0.25">
      <c r="C884" s="7"/>
      <c r="D884" s="7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</row>
    <row r="885" spans="3:16" x14ac:dyDescent="0.25">
      <c r="C885" s="7"/>
      <c r="D885" s="7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</row>
    <row r="886" spans="3:16" x14ac:dyDescent="0.25">
      <c r="C886" s="7"/>
      <c r="D886" s="7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</row>
    <row r="887" spans="3:16" x14ac:dyDescent="0.25">
      <c r="C887" s="7"/>
      <c r="D887" s="7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</row>
    <row r="888" spans="3:16" x14ac:dyDescent="0.25">
      <c r="C888" s="7"/>
      <c r="D888" s="7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</row>
    <row r="889" spans="3:16" x14ac:dyDescent="0.25">
      <c r="C889" s="7"/>
      <c r="D889" s="7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</row>
    <row r="890" spans="3:16" x14ac:dyDescent="0.25">
      <c r="C890" s="7"/>
      <c r="D890" s="7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</row>
    <row r="891" spans="3:16" x14ac:dyDescent="0.25">
      <c r="C891" s="7"/>
      <c r="D891" s="7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</row>
    <row r="892" spans="3:16" x14ac:dyDescent="0.25">
      <c r="C892" s="7"/>
      <c r="D892" s="7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</row>
    <row r="893" spans="3:16" x14ac:dyDescent="0.25">
      <c r="C893" s="7"/>
      <c r="D893" s="7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</row>
    <row r="894" spans="3:16" x14ac:dyDescent="0.25">
      <c r="C894" s="7"/>
      <c r="D894" s="7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</row>
    <row r="895" spans="3:16" x14ac:dyDescent="0.25">
      <c r="C895" s="7"/>
      <c r="D895" s="7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</row>
    <row r="896" spans="3:16" x14ac:dyDescent="0.25">
      <c r="C896" s="7"/>
      <c r="D896" s="7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</row>
    <row r="897" spans="3:16" x14ac:dyDescent="0.25">
      <c r="C897" s="7"/>
      <c r="D897" s="7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</row>
    <row r="898" spans="3:16" x14ac:dyDescent="0.25">
      <c r="C898" s="7"/>
      <c r="D898" s="7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</row>
    <row r="899" spans="3:16" x14ac:dyDescent="0.25">
      <c r="C899" s="7"/>
      <c r="D899" s="7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</row>
    <row r="900" spans="3:16" x14ac:dyDescent="0.25">
      <c r="C900" s="7"/>
      <c r="D900" s="7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</row>
    <row r="901" spans="3:16" x14ac:dyDescent="0.25">
      <c r="C901" s="7"/>
      <c r="D901" s="7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</row>
    <row r="902" spans="3:16" x14ac:dyDescent="0.25">
      <c r="C902" s="7"/>
      <c r="D902" s="7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</row>
    <row r="903" spans="3:16" x14ac:dyDescent="0.25">
      <c r="C903" s="7"/>
      <c r="D903" s="7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</row>
    <row r="904" spans="3:16" x14ac:dyDescent="0.25">
      <c r="C904" s="7"/>
      <c r="D904" s="7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</row>
    <row r="905" spans="3:16" x14ac:dyDescent="0.25">
      <c r="C905" s="7"/>
      <c r="D905" s="7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</row>
    <row r="906" spans="3:16" x14ac:dyDescent="0.25">
      <c r="C906" s="7"/>
      <c r="D906" s="7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</row>
    <row r="907" spans="3:16" x14ac:dyDescent="0.25">
      <c r="C907" s="7"/>
      <c r="D907" s="7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</row>
    <row r="908" spans="3:16" x14ac:dyDescent="0.25">
      <c r="C908" s="7"/>
      <c r="D908" s="7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</row>
    <row r="909" spans="3:16" x14ac:dyDescent="0.25">
      <c r="C909" s="7"/>
      <c r="D909" s="7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</row>
    <row r="910" spans="3:16" x14ac:dyDescent="0.25">
      <c r="C910" s="7"/>
      <c r="D910" s="7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</row>
    <row r="911" spans="3:16" x14ac:dyDescent="0.25">
      <c r="C911" s="7"/>
      <c r="D911" s="7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</row>
    <row r="912" spans="3:16" x14ac:dyDescent="0.25">
      <c r="C912" s="7"/>
      <c r="D912" s="7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</row>
    <row r="913" spans="3:16" x14ac:dyDescent="0.25">
      <c r="C913" s="7"/>
      <c r="D913" s="7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</row>
    <row r="914" spans="3:16" x14ac:dyDescent="0.25">
      <c r="C914" s="7"/>
      <c r="D914" s="7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</row>
    <row r="915" spans="3:16" x14ac:dyDescent="0.25">
      <c r="C915" s="7"/>
      <c r="D915" s="7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</row>
    <row r="916" spans="3:16" x14ac:dyDescent="0.25">
      <c r="C916" s="7"/>
      <c r="D916" s="7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</row>
    <row r="917" spans="3:16" x14ac:dyDescent="0.25">
      <c r="C917" s="7"/>
      <c r="D917" s="7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</row>
    <row r="918" spans="3:16" x14ac:dyDescent="0.25">
      <c r="C918" s="7"/>
      <c r="D918" s="7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</row>
    <row r="919" spans="3:16" x14ac:dyDescent="0.25">
      <c r="C919" s="7"/>
      <c r="D919" s="7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</row>
    <row r="920" spans="3:16" x14ac:dyDescent="0.25">
      <c r="C920" s="7"/>
      <c r="D920" s="7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</row>
    <row r="921" spans="3:16" x14ac:dyDescent="0.25">
      <c r="C921" s="7"/>
      <c r="D921" s="7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</row>
    <row r="922" spans="3:16" x14ac:dyDescent="0.25">
      <c r="C922" s="7"/>
      <c r="D922" s="7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</row>
    <row r="923" spans="3:16" x14ac:dyDescent="0.25">
      <c r="C923" s="7"/>
      <c r="D923" s="7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</row>
    <row r="924" spans="3:16" x14ac:dyDescent="0.25">
      <c r="C924" s="7"/>
      <c r="D924" s="7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</row>
    <row r="925" spans="3:16" x14ac:dyDescent="0.25">
      <c r="C925" s="7"/>
      <c r="D925" s="7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</row>
    <row r="926" spans="3:16" x14ac:dyDescent="0.25">
      <c r="C926" s="7"/>
      <c r="D926" s="7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</row>
    <row r="927" spans="3:16" x14ac:dyDescent="0.25">
      <c r="C927" s="7"/>
      <c r="D927" s="7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</row>
    <row r="928" spans="3:16" x14ac:dyDescent="0.25">
      <c r="C928" s="7"/>
      <c r="D928" s="7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</row>
    <row r="929" spans="3:16" x14ac:dyDescent="0.25">
      <c r="C929" s="7"/>
      <c r="D929" s="7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</row>
    <row r="930" spans="3:16" x14ac:dyDescent="0.25">
      <c r="C930" s="7"/>
      <c r="D930" s="7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</row>
    <row r="931" spans="3:16" x14ac:dyDescent="0.25">
      <c r="C931" s="7"/>
      <c r="D931" s="7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</row>
    <row r="932" spans="3:16" x14ac:dyDescent="0.25">
      <c r="C932" s="7"/>
      <c r="D932" s="7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</row>
    <row r="933" spans="3:16" x14ac:dyDescent="0.25">
      <c r="C933" s="7"/>
      <c r="D933" s="7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</row>
    <row r="934" spans="3:16" x14ac:dyDescent="0.25">
      <c r="C934" s="7"/>
      <c r="D934" s="7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</row>
    <row r="935" spans="3:16" x14ac:dyDescent="0.25">
      <c r="C935" s="7"/>
      <c r="D935" s="7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</row>
    <row r="936" spans="3:16" x14ac:dyDescent="0.25">
      <c r="C936" s="7"/>
      <c r="D936" s="7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</row>
    <row r="937" spans="3:16" x14ac:dyDescent="0.25">
      <c r="C937" s="7"/>
      <c r="D937" s="7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</row>
    <row r="938" spans="3:16" x14ac:dyDescent="0.25">
      <c r="C938" s="7"/>
      <c r="D938" s="7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</row>
    <row r="939" spans="3:16" x14ac:dyDescent="0.25">
      <c r="C939" s="7"/>
      <c r="D939" s="7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</row>
    <row r="940" spans="3:16" x14ac:dyDescent="0.25">
      <c r="C940" s="7"/>
      <c r="D940" s="7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</row>
    <row r="941" spans="3:16" x14ac:dyDescent="0.25">
      <c r="C941" s="7"/>
      <c r="D941" s="7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</row>
    <row r="942" spans="3:16" x14ac:dyDescent="0.25">
      <c r="C942" s="7"/>
      <c r="D942" s="7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</row>
    <row r="943" spans="3:16" x14ac:dyDescent="0.25">
      <c r="C943" s="7"/>
      <c r="D943" s="7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</row>
    <row r="944" spans="3:16" x14ac:dyDescent="0.25">
      <c r="C944" s="7"/>
      <c r="D944" s="7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</row>
    <row r="945" spans="3:16" x14ac:dyDescent="0.25">
      <c r="C945" s="7"/>
      <c r="D945" s="7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</row>
    <row r="946" spans="3:16" x14ac:dyDescent="0.25">
      <c r="C946" s="7"/>
      <c r="D946" s="7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</row>
    <row r="947" spans="3:16" x14ac:dyDescent="0.25">
      <c r="C947" s="7"/>
      <c r="D947" s="7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</row>
    <row r="948" spans="3:16" x14ac:dyDescent="0.25">
      <c r="C948" s="7"/>
      <c r="D948" s="7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</row>
    <row r="949" spans="3:16" x14ac:dyDescent="0.25">
      <c r="C949" s="7"/>
      <c r="D949" s="7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</row>
    <row r="950" spans="3:16" x14ac:dyDescent="0.25">
      <c r="C950" s="7"/>
      <c r="D950" s="7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</row>
    <row r="951" spans="3:16" x14ac:dyDescent="0.25">
      <c r="C951" s="7"/>
      <c r="D951" s="7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</row>
    <row r="952" spans="3:16" x14ac:dyDescent="0.25">
      <c r="C952" s="7"/>
      <c r="D952" s="7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</row>
    <row r="953" spans="3:16" x14ac:dyDescent="0.25">
      <c r="C953" s="7"/>
      <c r="D953" s="7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</row>
    <row r="954" spans="3:16" x14ac:dyDescent="0.25">
      <c r="C954" s="7"/>
      <c r="D954" s="7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</row>
    <row r="955" spans="3:16" x14ac:dyDescent="0.25">
      <c r="C955" s="7"/>
      <c r="D955" s="7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</row>
    <row r="956" spans="3:16" x14ac:dyDescent="0.25">
      <c r="C956" s="7"/>
      <c r="D956" s="7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</row>
    <row r="957" spans="3:16" x14ac:dyDescent="0.25">
      <c r="C957" s="7"/>
      <c r="D957" s="7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</row>
    <row r="958" spans="3:16" x14ac:dyDescent="0.25">
      <c r="C958" s="7"/>
      <c r="D958" s="7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</row>
    <row r="959" spans="3:16" x14ac:dyDescent="0.25">
      <c r="C959" s="7"/>
      <c r="D959" s="7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</row>
    <row r="960" spans="3:16" x14ac:dyDescent="0.25">
      <c r="C960" s="7"/>
      <c r="D960" s="7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</row>
    <row r="961" spans="3:16" x14ac:dyDescent="0.25">
      <c r="C961" s="7"/>
      <c r="D961" s="7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</row>
    <row r="962" spans="3:16" x14ac:dyDescent="0.25">
      <c r="C962" s="7"/>
      <c r="D962" s="7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</row>
    <row r="963" spans="3:16" x14ac:dyDescent="0.25">
      <c r="C963" s="7"/>
      <c r="D963" s="7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</row>
    <row r="964" spans="3:16" x14ac:dyDescent="0.25">
      <c r="C964" s="7"/>
      <c r="D964" s="7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</row>
    <row r="965" spans="3:16" x14ac:dyDescent="0.25">
      <c r="C965" s="7"/>
      <c r="D965" s="7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</row>
    <row r="966" spans="3:16" x14ac:dyDescent="0.25">
      <c r="C966" s="7"/>
      <c r="D966" s="7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</row>
    <row r="967" spans="3:16" x14ac:dyDescent="0.25">
      <c r="C967" s="7"/>
      <c r="D967" s="7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</row>
    <row r="968" spans="3:16" x14ac:dyDescent="0.25">
      <c r="C968" s="7"/>
      <c r="D968" s="7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</row>
    <row r="969" spans="3:16" x14ac:dyDescent="0.25">
      <c r="C969" s="7"/>
      <c r="D969" s="7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</row>
    <row r="970" spans="3:16" x14ac:dyDescent="0.25">
      <c r="C970" s="7"/>
      <c r="D970" s="7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</row>
    <row r="971" spans="3:16" x14ac:dyDescent="0.25">
      <c r="C971" s="7"/>
      <c r="D971" s="7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</row>
    <row r="972" spans="3:16" x14ac:dyDescent="0.25">
      <c r="C972" s="7"/>
      <c r="D972" s="7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</row>
    <row r="973" spans="3:16" x14ac:dyDescent="0.25">
      <c r="C973" s="7"/>
      <c r="D973" s="7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</row>
    <row r="974" spans="3:16" x14ac:dyDescent="0.25">
      <c r="C974" s="7"/>
      <c r="D974" s="7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</row>
    <row r="975" spans="3:16" x14ac:dyDescent="0.25">
      <c r="C975" s="7"/>
      <c r="D975" s="7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</row>
    <row r="976" spans="3:16" x14ac:dyDescent="0.25">
      <c r="C976" s="7"/>
      <c r="D976" s="7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</row>
    <row r="977" spans="3:16" x14ac:dyDescent="0.25">
      <c r="C977" s="7"/>
      <c r="D977" s="7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</row>
    <row r="978" spans="3:16" x14ac:dyDescent="0.25">
      <c r="C978" s="7"/>
      <c r="D978" s="7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</row>
    <row r="979" spans="3:16" x14ac:dyDescent="0.25">
      <c r="C979" s="7"/>
      <c r="D979" s="7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</row>
    <row r="980" spans="3:16" x14ac:dyDescent="0.25">
      <c r="C980" s="7"/>
      <c r="D980" s="7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</row>
    <row r="981" spans="3:16" x14ac:dyDescent="0.25">
      <c r="C981" s="7"/>
      <c r="D981" s="7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</row>
    <row r="982" spans="3:16" x14ac:dyDescent="0.25">
      <c r="C982" s="7"/>
      <c r="D982" s="7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</row>
    <row r="983" spans="3:16" x14ac:dyDescent="0.25">
      <c r="C983" s="7"/>
      <c r="D983" s="7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</row>
    <row r="984" spans="3:16" x14ac:dyDescent="0.25">
      <c r="C984" s="7"/>
      <c r="D984" s="7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</row>
    <row r="985" spans="3:16" x14ac:dyDescent="0.25">
      <c r="C985" s="7"/>
      <c r="D985" s="7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</row>
    <row r="986" spans="3:16" x14ac:dyDescent="0.25">
      <c r="C986" s="7"/>
      <c r="D986" s="7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</row>
    <row r="987" spans="3:16" x14ac:dyDescent="0.25">
      <c r="C987" s="7"/>
      <c r="D987" s="7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</row>
    <row r="988" spans="3:16" x14ac:dyDescent="0.25">
      <c r="C988" s="7"/>
      <c r="D988" s="7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</row>
    <row r="989" spans="3:16" x14ac:dyDescent="0.25">
      <c r="C989" s="7"/>
      <c r="D989" s="7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</row>
    <row r="990" spans="3:16" x14ac:dyDescent="0.25">
      <c r="C990" s="7"/>
      <c r="D990" s="7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</row>
    <row r="991" spans="3:16" x14ac:dyDescent="0.25">
      <c r="C991" s="7"/>
      <c r="D991" s="7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</row>
    <row r="992" spans="3:16" x14ac:dyDescent="0.25">
      <c r="C992" s="7"/>
      <c r="D992" s="7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</row>
    <row r="993" spans="3:16" x14ac:dyDescent="0.25">
      <c r="C993" s="7"/>
      <c r="D993" s="7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</row>
    <row r="994" spans="3:16" x14ac:dyDescent="0.25">
      <c r="C994" s="7"/>
      <c r="D994" s="7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</row>
    <row r="995" spans="3:16" x14ac:dyDescent="0.25">
      <c r="C995" s="7"/>
      <c r="D995" s="7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</row>
    <row r="996" spans="3:16" x14ac:dyDescent="0.25">
      <c r="C996" s="7"/>
      <c r="D996" s="7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</row>
    <row r="997" spans="3:16" x14ac:dyDescent="0.25">
      <c r="C997" s="7"/>
      <c r="D997" s="7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</row>
    <row r="998" spans="3:16" x14ac:dyDescent="0.25">
      <c r="C998" s="7"/>
      <c r="D998" s="7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</row>
    <row r="999" spans="3:16" x14ac:dyDescent="0.25">
      <c r="C999" s="7"/>
      <c r="D999" s="7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</row>
    <row r="1000" spans="3:16" x14ac:dyDescent="0.25">
      <c r="C1000" s="7"/>
      <c r="D1000" s="7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</row>
    <row r="1001" spans="3:16" x14ac:dyDescent="0.25">
      <c r="C1001" s="7"/>
      <c r="D1001" s="7"/>
      <c r="E1001" s="65"/>
      <c r="F1001" s="65"/>
      <c r="G1001" s="65"/>
      <c r="H1001" s="65"/>
      <c r="I1001" s="65"/>
      <c r="J1001" s="65"/>
      <c r="K1001" s="65"/>
      <c r="L1001" s="65"/>
      <c r="M1001" s="65"/>
      <c r="N1001" s="65"/>
      <c r="O1001" s="65"/>
      <c r="P1001" s="65"/>
    </row>
    <row r="1002" spans="3:16" x14ac:dyDescent="0.25">
      <c r="C1002" s="7"/>
      <c r="D1002" s="7"/>
      <c r="E1002" s="65"/>
      <c r="F1002" s="65"/>
      <c r="G1002" s="65"/>
      <c r="H1002" s="65"/>
      <c r="I1002" s="65"/>
      <c r="J1002" s="65"/>
      <c r="K1002" s="65"/>
      <c r="L1002" s="65"/>
      <c r="M1002" s="65"/>
      <c r="N1002" s="65"/>
      <c r="O1002" s="65"/>
      <c r="P1002" s="65"/>
    </row>
    <row r="1003" spans="3:16" x14ac:dyDescent="0.25">
      <c r="C1003" s="7"/>
      <c r="D1003" s="7"/>
      <c r="E1003" s="65"/>
      <c r="F1003" s="65"/>
      <c r="G1003" s="65"/>
      <c r="H1003" s="65"/>
      <c r="I1003" s="65"/>
      <c r="J1003" s="65"/>
      <c r="K1003" s="65"/>
      <c r="L1003" s="65"/>
      <c r="M1003" s="65"/>
      <c r="N1003" s="65"/>
      <c r="O1003" s="65"/>
      <c r="P1003" s="65"/>
    </row>
    <row r="1004" spans="3:16" x14ac:dyDescent="0.25">
      <c r="C1004" s="7"/>
      <c r="D1004" s="7"/>
      <c r="E1004" s="65"/>
      <c r="F1004" s="65"/>
      <c r="G1004" s="65"/>
      <c r="H1004" s="65"/>
      <c r="I1004" s="65"/>
      <c r="J1004" s="65"/>
      <c r="K1004" s="65"/>
      <c r="L1004" s="65"/>
      <c r="M1004" s="65"/>
      <c r="N1004" s="65"/>
      <c r="O1004" s="65"/>
      <c r="P1004" s="65"/>
    </row>
    <row r="1005" spans="3:16" x14ac:dyDescent="0.25">
      <c r="C1005" s="7"/>
      <c r="D1005" s="7"/>
      <c r="E1005" s="65"/>
      <c r="F1005" s="65"/>
      <c r="G1005" s="65"/>
      <c r="H1005" s="65"/>
      <c r="I1005" s="65"/>
      <c r="J1005" s="65"/>
      <c r="K1005" s="65"/>
      <c r="L1005" s="65"/>
      <c r="M1005" s="65"/>
      <c r="N1005" s="65"/>
      <c r="O1005" s="65"/>
      <c r="P1005" s="65"/>
    </row>
    <row r="1006" spans="3:16" x14ac:dyDescent="0.25">
      <c r="C1006" s="7"/>
      <c r="D1006" s="7"/>
      <c r="E1006" s="65"/>
      <c r="F1006" s="65"/>
      <c r="G1006" s="65"/>
      <c r="H1006" s="65"/>
      <c r="I1006" s="65"/>
      <c r="J1006" s="65"/>
      <c r="K1006" s="65"/>
      <c r="L1006" s="65"/>
      <c r="M1006" s="65"/>
      <c r="N1006" s="65"/>
      <c r="O1006" s="65"/>
      <c r="P1006" s="65"/>
    </row>
    <row r="1007" spans="3:16" x14ac:dyDescent="0.25">
      <c r="C1007" s="7"/>
      <c r="D1007" s="7"/>
      <c r="E1007" s="65"/>
      <c r="F1007" s="65"/>
      <c r="G1007" s="65"/>
      <c r="H1007" s="65"/>
      <c r="I1007" s="65"/>
      <c r="J1007" s="65"/>
      <c r="K1007" s="65"/>
      <c r="L1007" s="65"/>
      <c r="M1007" s="65"/>
      <c r="N1007" s="65"/>
      <c r="O1007" s="65"/>
      <c r="P1007" s="65"/>
    </row>
    <row r="1008" spans="3:16" x14ac:dyDescent="0.25">
      <c r="C1008" s="7"/>
      <c r="D1008" s="7"/>
      <c r="E1008" s="65"/>
      <c r="F1008" s="65"/>
      <c r="G1008" s="65"/>
      <c r="H1008" s="65"/>
      <c r="I1008" s="65"/>
      <c r="J1008" s="65"/>
      <c r="K1008" s="65"/>
      <c r="L1008" s="65"/>
      <c r="M1008" s="65"/>
      <c r="N1008" s="65"/>
      <c r="O1008" s="65"/>
      <c r="P1008" s="65"/>
    </row>
    <row r="1009" spans="3:16" x14ac:dyDescent="0.25">
      <c r="C1009" s="7"/>
      <c r="D1009" s="7"/>
      <c r="E1009" s="65"/>
      <c r="F1009" s="65"/>
      <c r="G1009" s="65"/>
      <c r="H1009" s="65"/>
      <c r="I1009" s="65"/>
      <c r="J1009" s="65"/>
      <c r="K1009" s="65"/>
      <c r="L1009" s="65"/>
      <c r="M1009" s="65"/>
      <c r="N1009" s="65"/>
      <c r="O1009" s="65"/>
      <c r="P1009" s="65"/>
    </row>
    <row r="1010" spans="3:16" x14ac:dyDescent="0.25">
      <c r="C1010" s="7"/>
      <c r="D1010" s="7"/>
      <c r="E1010" s="65"/>
      <c r="F1010" s="65"/>
      <c r="G1010" s="65"/>
      <c r="H1010" s="65"/>
      <c r="I1010" s="65"/>
      <c r="J1010" s="65"/>
      <c r="K1010" s="65"/>
      <c r="L1010" s="65"/>
      <c r="M1010" s="65"/>
      <c r="N1010" s="65"/>
      <c r="O1010" s="65"/>
      <c r="P1010" s="65"/>
    </row>
    <row r="1011" spans="3:16" x14ac:dyDescent="0.25">
      <c r="C1011" s="7"/>
      <c r="D1011" s="7"/>
      <c r="E1011" s="65"/>
      <c r="F1011" s="65"/>
      <c r="G1011" s="65"/>
      <c r="H1011" s="65"/>
      <c r="I1011" s="65"/>
      <c r="J1011" s="65"/>
      <c r="K1011" s="65"/>
      <c r="L1011" s="65"/>
      <c r="M1011" s="65"/>
      <c r="N1011" s="65"/>
      <c r="O1011" s="65"/>
      <c r="P1011" s="65"/>
    </row>
    <row r="1012" spans="3:16" x14ac:dyDescent="0.25">
      <c r="C1012" s="7"/>
      <c r="D1012" s="7"/>
      <c r="E1012" s="65"/>
      <c r="F1012" s="65"/>
      <c r="G1012" s="65"/>
      <c r="H1012" s="65"/>
      <c r="I1012" s="65"/>
      <c r="J1012" s="65"/>
      <c r="K1012" s="65"/>
      <c r="L1012" s="65"/>
      <c r="M1012" s="65"/>
      <c r="N1012" s="65"/>
      <c r="O1012" s="65"/>
      <c r="P1012" s="65"/>
    </row>
    <row r="1013" spans="3:16" x14ac:dyDescent="0.25">
      <c r="C1013" s="7"/>
      <c r="D1013" s="7"/>
      <c r="E1013" s="65"/>
      <c r="F1013" s="65"/>
      <c r="G1013" s="65"/>
      <c r="H1013" s="65"/>
      <c r="I1013" s="65"/>
      <c r="J1013" s="65"/>
      <c r="K1013" s="65"/>
      <c r="L1013" s="65"/>
      <c r="M1013" s="65"/>
      <c r="N1013" s="65"/>
      <c r="O1013" s="65"/>
      <c r="P1013" s="65"/>
    </row>
    <row r="1014" spans="3:16" x14ac:dyDescent="0.25">
      <c r="C1014" s="7"/>
      <c r="D1014" s="7"/>
      <c r="E1014" s="65"/>
      <c r="F1014" s="65"/>
      <c r="G1014" s="65"/>
      <c r="H1014" s="65"/>
      <c r="I1014" s="65"/>
      <c r="J1014" s="65"/>
      <c r="K1014" s="65"/>
      <c r="L1014" s="65"/>
      <c r="M1014" s="65"/>
      <c r="N1014" s="65"/>
      <c r="O1014" s="65"/>
      <c r="P1014" s="65"/>
    </row>
    <row r="1015" spans="3:16" x14ac:dyDescent="0.25">
      <c r="C1015" s="7"/>
      <c r="D1015" s="7"/>
      <c r="E1015" s="65"/>
      <c r="F1015" s="65"/>
      <c r="G1015" s="65"/>
      <c r="H1015" s="65"/>
      <c r="I1015" s="65"/>
      <c r="J1015" s="65"/>
      <c r="K1015" s="65"/>
      <c r="L1015" s="65"/>
      <c r="M1015" s="65"/>
      <c r="N1015" s="65"/>
      <c r="O1015" s="65"/>
      <c r="P1015" s="65"/>
    </row>
    <row r="1016" spans="3:16" x14ac:dyDescent="0.25">
      <c r="C1016" s="7"/>
      <c r="D1016" s="7"/>
      <c r="E1016" s="65"/>
      <c r="F1016" s="65"/>
      <c r="G1016" s="65"/>
      <c r="H1016" s="65"/>
      <c r="I1016" s="65"/>
      <c r="J1016" s="65"/>
      <c r="K1016" s="65"/>
      <c r="L1016" s="65"/>
      <c r="M1016" s="65"/>
      <c r="N1016" s="65"/>
      <c r="O1016" s="65"/>
      <c r="P1016" s="65"/>
    </row>
    <row r="1017" spans="3:16" x14ac:dyDescent="0.25">
      <c r="C1017" s="7"/>
      <c r="D1017" s="7"/>
      <c r="E1017" s="65"/>
      <c r="F1017" s="65"/>
      <c r="G1017" s="65"/>
      <c r="H1017" s="65"/>
      <c r="I1017" s="65"/>
      <c r="J1017" s="65"/>
      <c r="K1017" s="65"/>
      <c r="L1017" s="65"/>
      <c r="M1017" s="65"/>
      <c r="N1017" s="65"/>
      <c r="O1017" s="65"/>
      <c r="P1017" s="65"/>
    </row>
    <row r="1018" spans="3:16" x14ac:dyDescent="0.25">
      <c r="C1018" s="7"/>
      <c r="D1018" s="7"/>
      <c r="E1018" s="65"/>
      <c r="F1018" s="65"/>
      <c r="G1018" s="65"/>
      <c r="H1018" s="65"/>
      <c r="I1018" s="65"/>
      <c r="J1018" s="65"/>
      <c r="K1018" s="65"/>
      <c r="L1018" s="65"/>
      <c r="M1018" s="65"/>
      <c r="N1018" s="65"/>
      <c r="O1018" s="65"/>
      <c r="P1018" s="65"/>
    </row>
    <row r="1019" spans="3:16" x14ac:dyDescent="0.25">
      <c r="C1019" s="7"/>
      <c r="D1019" s="7"/>
      <c r="E1019" s="65"/>
      <c r="F1019" s="65"/>
      <c r="G1019" s="65"/>
      <c r="H1019" s="65"/>
      <c r="I1019" s="65"/>
      <c r="J1019" s="65"/>
      <c r="K1019" s="65"/>
      <c r="L1019" s="65"/>
      <c r="M1019" s="65"/>
      <c r="N1019" s="65"/>
      <c r="O1019" s="65"/>
      <c r="P1019" s="65"/>
    </row>
    <row r="1020" spans="3:16" x14ac:dyDescent="0.25">
      <c r="C1020" s="7"/>
      <c r="D1020" s="7"/>
      <c r="E1020" s="65"/>
      <c r="F1020" s="65"/>
      <c r="G1020" s="65"/>
      <c r="H1020" s="65"/>
      <c r="I1020" s="65"/>
      <c r="J1020" s="65"/>
      <c r="K1020" s="65"/>
      <c r="L1020" s="65"/>
      <c r="M1020" s="65"/>
      <c r="N1020" s="65"/>
      <c r="O1020" s="65"/>
      <c r="P1020" s="65"/>
    </row>
    <row r="1021" spans="3:16" x14ac:dyDescent="0.25">
      <c r="C1021" s="7"/>
      <c r="D1021" s="7"/>
      <c r="E1021" s="65"/>
      <c r="F1021" s="65"/>
      <c r="G1021" s="65"/>
      <c r="H1021" s="65"/>
      <c r="I1021" s="65"/>
      <c r="J1021" s="65"/>
      <c r="K1021" s="65"/>
      <c r="L1021" s="65"/>
      <c r="M1021" s="65"/>
      <c r="N1021" s="65"/>
      <c r="O1021" s="65"/>
      <c r="P1021" s="65"/>
    </row>
    <row r="1022" spans="3:16" x14ac:dyDescent="0.25">
      <c r="C1022" s="7"/>
      <c r="D1022" s="7"/>
      <c r="E1022" s="65"/>
      <c r="F1022" s="65"/>
      <c r="G1022" s="65"/>
      <c r="H1022" s="65"/>
      <c r="I1022" s="65"/>
      <c r="J1022" s="65"/>
      <c r="K1022" s="65"/>
      <c r="L1022" s="65"/>
      <c r="M1022" s="65"/>
      <c r="N1022" s="65"/>
      <c r="O1022" s="65"/>
      <c r="P1022" s="65"/>
    </row>
    <row r="1023" spans="3:16" x14ac:dyDescent="0.25">
      <c r="C1023" s="7"/>
      <c r="D1023" s="7"/>
      <c r="E1023" s="65"/>
      <c r="F1023" s="65"/>
      <c r="G1023" s="65"/>
      <c r="H1023" s="65"/>
      <c r="I1023" s="65"/>
      <c r="J1023" s="65"/>
      <c r="K1023" s="65"/>
      <c r="L1023" s="65"/>
      <c r="M1023" s="65"/>
      <c r="N1023" s="65"/>
      <c r="O1023" s="65"/>
      <c r="P1023" s="65"/>
    </row>
    <row r="1024" spans="3:16" x14ac:dyDescent="0.25">
      <c r="C1024" s="7"/>
      <c r="D1024" s="7"/>
      <c r="E1024" s="65"/>
      <c r="F1024" s="65"/>
      <c r="G1024" s="65"/>
      <c r="H1024" s="65"/>
      <c r="I1024" s="65"/>
      <c r="J1024" s="65"/>
      <c r="K1024" s="65"/>
      <c r="L1024" s="65"/>
      <c r="M1024" s="65"/>
      <c r="N1024" s="65"/>
      <c r="O1024" s="65"/>
      <c r="P1024" s="65"/>
    </row>
    <row r="1025" spans="3:16" x14ac:dyDescent="0.25">
      <c r="C1025" s="7"/>
      <c r="D1025" s="7"/>
      <c r="E1025" s="65"/>
      <c r="F1025" s="65"/>
      <c r="G1025" s="65"/>
      <c r="H1025" s="65"/>
      <c r="I1025" s="65"/>
      <c r="J1025" s="65"/>
      <c r="K1025" s="65"/>
      <c r="L1025" s="65"/>
      <c r="M1025" s="65"/>
      <c r="N1025" s="65"/>
      <c r="O1025" s="65"/>
      <c r="P1025" s="65"/>
    </row>
    <row r="1026" spans="3:16" x14ac:dyDescent="0.25">
      <c r="C1026" s="7"/>
      <c r="D1026" s="7"/>
      <c r="E1026" s="65"/>
      <c r="F1026" s="65"/>
      <c r="G1026" s="65"/>
      <c r="H1026" s="65"/>
      <c r="I1026" s="65"/>
      <c r="J1026" s="65"/>
      <c r="K1026" s="65"/>
      <c r="L1026" s="65"/>
      <c r="M1026" s="65"/>
      <c r="N1026" s="65"/>
      <c r="O1026" s="65"/>
      <c r="P1026" s="65"/>
    </row>
    <row r="1027" spans="3:16" x14ac:dyDescent="0.25">
      <c r="C1027" s="7"/>
      <c r="D1027" s="7"/>
      <c r="E1027" s="65"/>
      <c r="F1027" s="65"/>
      <c r="G1027" s="65"/>
      <c r="H1027" s="65"/>
      <c r="I1027" s="65"/>
      <c r="J1027" s="65"/>
      <c r="K1027" s="65"/>
      <c r="L1027" s="65"/>
      <c r="M1027" s="65"/>
      <c r="N1027" s="65"/>
      <c r="O1027" s="65"/>
      <c r="P1027" s="65"/>
    </row>
    <row r="1028" spans="3:16" x14ac:dyDescent="0.25">
      <c r="C1028" s="7"/>
      <c r="D1028" s="7"/>
      <c r="E1028" s="65"/>
      <c r="F1028" s="65"/>
      <c r="G1028" s="65"/>
      <c r="H1028" s="65"/>
      <c r="I1028" s="65"/>
      <c r="J1028" s="65"/>
      <c r="K1028" s="65"/>
      <c r="L1028" s="65"/>
      <c r="M1028" s="65"/>
      <c r="N1028" s="65"/>
      <c r="O1028" s="65"/>
      <c r="P1028" s="65"/>
    </row>
    <row r="1029" spans="3:16" x14ac:dyDescent="0.25">
      <c r="C1029" s="7"/>
      <c r="D1029" s="7"/>
      <c r="E1029" s="65"/>
      <c r="F1029" s="65"/>
      <c r="G1029" s="65"/>
      <c r="H1029" s="65"/>
      <c r="I1029" s="65"/>
      <c r="J1029" s="65"/>
      <c r="K1029" s="65"/>
      <c r="L1029" s="65"/>
      <c r="M1029" s="65"/>
      <c r="N1029" s="65"/>
      <c r="O1029" s="65"/>
      <c r="P1029" s="65"/>
    </row>
    <row r="1030" spans="3:16" x14ac:dyDescent="0.25">
      <c r="C1030" s="7"/>
      <c r="D1030" s="7"/>
      <c r="E1030" s="65"/>
      <c r="F1030" s="65"/>
      <c r="G1030" s="65"/>
      <c r="H1030" s="65"/>
      <c r="I1030" s="65"/>
      <c r="J1030" s="65"/>
      <c r="K1030" s="65"/>
      <c r="L1030" s="65"/>
      <c r="M1030" s="65"/>
      <c r="N1030" s="65"/>
      <c r="O1030" s="65"/>
      <c r="P1030" s="65"/>
    </row>
    <row r="1031" spans="3:16" x14ac:dyDescent="0.25">
      <c r="C1031" s="7"/>
      <c r="D1031" s="7"/>
      <c r="E1031" s="65"/>
      <c r="F1031" s="65"/>
      <c r="G1031" s="65"/>
      <c r="H1031" s="65"/>
      <c r="I1031" s="65"/>
      <c r="J1031" s="65"/>
      <c r="K1031" s="65"/>
      <c r="L1031" s="65"/>
      <c r="M1031" s="65"/>
      <c r="N1031" s="65"/>
      <c r="O1031" s="65"/>
      <c r="P1031" s="65"/>
    </row>
    <row r="1032" spans="3:16" x14ac:dyDescent="0.25">
      <c r="C1032" s="7"/>
      <c r="D1032" s="7"/>
      <c r="E1032" s="65"/>
      <c r="F1032" s="65"/>
      <c r="G1032" s="65"/>
      <c r="H1032" s="65"/>
      <c r="I1032" s="65"/>
      <c r="J1032" s="65"/>
      <c r="K1032" s="65"/>
      <c r="L1032" s="65"/>
      <c r="M1032" s="65"/>
      <c r="N1032" s="65"/>
      <c r="O1032" s="65"/>
      <c r="P1032" s="65"/>
    </row>
    <row r="1033" spans="3:16" x14ac:dyDescent="0.25">
      <c r="C1033" s="7"/>
      <c r="D1033" s="7"/>
      <c r="E1033" s="65"/>
      <c r="F1033" s="65"/>
      <c r="G1033" s="65"/>
      <c r="H1033" s="65"/>
      <c r="I1033" s="65"/>
      <c r="J1033" s="65"/>
      <c r="K1033" s="65"/>
      <c r="L1033" s="65"/>
      <c r="M1033" s="65"/>
      <c r="N1033" s="65"/>
      <c r="O1033" s="65"/>
      <c r="P1033" s="65"/>
    </row>
    <row r="1034" spans="3:16" x14ac:dyDescent="0.25">
      <c r="C1034" s="7"/>
      <c r="D1034" s="7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</row>
    <row r="1035" spans="3:16" x14ac:dyDescent="0.25">
      <c r="C1035" s="7"/>
      <c r="D1035" s="7"/>
      <c r="E1035" s="65"/>
      <c r="F1035" s="65"/>
      <c r="G1035" s="65"/>
      <c r="H1035" s="65"/>
      <c r="I1035" s="65"/>
      <c r="J1035" s="65"/>
      <c r="K1035" s="65"/>
      <c r="L1035" s="65"/>
      <c r="M1035" s="65"/>
      <c r="N1035" s="65"/>
      <c r="O1035" s="65"/>
      <c r="P1035" s="65"/>
    </row>
    <row r="1036" spans="3:16" x14ac:dyDescent="0.25">
      <c r="C1036" s="7"/>
      <c r="D1036" s="7"/>
      <c r="E1036" s="65"/>
      <c r="F1036" s="65"/>
      <c r="G1036" s="65"/>
      <c r="H1036" s="65"/>
      <c r="I1036" s="65"/>
      <c r="J1036" s="65"/>
      <c r="K1036" s="65"/>
      <c r="L1036" s="65"/>
      <c r="M1036" s="65"/>
      <c r="N1036" s="65"/>
      <c r="O1036" s="65"/>
      <c r="P1036" s="65"/>
    </row>
    <row r="1037" spans="3:16" x14ac:dyDescent="0.25">
      <c r="C1037" s="7"/>
      <c r="D1037" s="7"/>
      <c r="E1037" s="65"/>
      <c r="F1037" s="65"/>
      <c r="G1037" s="65"/>
      <c r="H1037" s="65"/>
      <c r="I1037" s="65"/>
      <c r="J1037" s="65"/>
      <c r="K1037" s="65"/>
      <c r="L1037" s="65"/>
      <c r="M1037" s="65"/>
      <c r="N1037" s="65"/>
      <c r="O1037" s="65"/>
      <c r="P1037" s="65"/>
    </row>
    <row r="1038" spans="3:16" x14ac:dyDescent="0.25">
      <c r="C1038" s="7"/>
      <c r="D1038" s="7"/>
      <c r="E1038" s="65"/>
      <c r="F1038" s="65"/>
      <c r="G1038" s="65"/>
      <c r="H1038" s="65"/>
      <c r="I1038" s="65"/>
      <c r="J1038" s="65"/>
      <c r="K1038" s="65"/>
      <c r="L1038" s="65"/>
      <c r="M1038" s="65"/>
      <c r="N1038" s="65"/>
      <c r="O1038" s="65"/>
      <c r="P1038" s="65"/>
    </row>
    <row r="1039" spans="3:16" x14ac:dyDescent="0.25">
      <c r="C1039" s="7"/>
      <c r="D1039" s="7"/>
      <c r="E1039" s="65"/>
      <c r="F1039" s="65"/>
      <c r="G1039" s="65"/>
      <c r="H1039" s="65"/>
      <c r="I1039" s="65"/>
      <c r="J1039" s="65"/>
      <c r="K1039" s="65"/>
      <c r="L1039" s="65"/>
      <c r="M1039" s="65"/>
      <c r="N1039" s="65"/>
      <c r="O1039" s="65"/>
      <c r="P1039" s="65"/>
    </row>
    <row r="1040" spans="3:16" x14ac:dyDescent="0.25">
      <c r="C1040" s="7"/>
      <c r="D1040" s="7"/>
      <c r="E1040" s="65"/>
      <c r="F1040" s="65"/>
      <c r="G1040" s="65"/>
      <c r="H1040" s="65"/>
      <c r="I1040" s="65"/>
      <c r="J1040" s="65"/>
      <c r="K1040" s="65"/>
      <c r="L1040" s="65"/>
      <c r="M1040" s="65"/>
      <c r="N1040" s="65"/>
      <c r="O1040" s="65"/>
      <c r="P1040" s="65"/>
    </row>
    <row r="1041" spans="3:16" x14ac:dyDescent="0.25">
      <c r="C1041" s="7"/>
      <c r="D1041" s="7"/>
      <c r="E1041" s="65"/>
      <c r="F1041" s="65"/>
      <c r="G1041" s="65"/>
      <c r="H1041" s="65"/>
      <c r="I1041" s="65"/>
      <c r="J1041" s="65"/>
      <c r="K1041" s="65"/>
      <c r="L1041" s="65"/>
      <c r="M1041" s="65"/>
      <c r="N1041" s="65"/>
      <c r="O1041" s="65"/>
      <c r="P1041" s="65"/>
    </row>
    <row r="1042" spans="3:16" x14ac:dyDescent="0.25">
      <c r="C1042" s="7"/>
      <c r="D1042" s="7"/>
      <c r="E1042" s="65"/>
      <c r="F1042" s="65"/>
      <c r="G1042" s="65"/>
      <c r="H1042" s="65"/>
      <c r="I1042" s="65"/>
      <c r="J1042" s="65"/>
      <c r="K1042" s="65"/>
      <c r="L1042" s="65"/>
      <c r="M1042" s="65"/>
      <c r="N1042" s="65"/>
      <c r="O1042" s="65"/>
      <c r="P1042" s="65"/>
    </row>
    <row r="1043" spans="3:16" x14ac:dyDescent="0.25">
      <c r="C1043" s="7"/>
      <c r="D1043" s="7"/>
      <c r="E1043" s="65"/>
      <c r="F1043" s="65"/>
      <c r="G1043" s="65"/>
      <c r="H1043" s="65"/>
      <c r="I1043" s="65"/>
      <c r="J1043" s="65"/>
      <c r="K1043" s="65"/>
      <c r="L1043" s="65"/>
      <c r="M1043" s="65"/>
      <c r="N1043" s="65"/>
      <c r="O1043" s="65"/>
      <c r="P1043" s="65"/>
    </row>
    <row r="1044" spans="3:16" x14ac:dyDescent="0.25">
      <c r="C1044" s="7"/>
      <c r="D1044" s="7"/>
      <c r="E1044" s="65"/>
      <c r="F1044" s="65"/>
      <c r="G1044" s="65"/>
      <c r="H1044" s="65"/>
      <c r="I1044" s="65"/>
      <c r="J1044" s="65"/>
      <c r="K1044" s="65"/>
      <c r="L1044" s="65"/>
      <c r="M1044" s="65"/>
      <c r="N1044" s="65"/>
      <c r="O1044" s="65"/>
      <c r="P1044" s="65"/>
    </row>
    <row r="1045" spans="3:16" x14ac:dyDescent="0.25">
      <c r="C1045" s="7"/>
      <c r="D1045" s="7"/>
      <c r="E1045" s="65"/>
      <c r="F1045" s="65"/>
      <c r="G1045" s="65"/>
      <c r="H1045" s="65"/>
      <c r="I1045" s="65"/>
      <c r="J1045" s="65"/>
      <c r="K1045" s="65"/>
      <c r="L1045" s="65"/>
      <c r="M1045" s="65"/>
      <c r="N1045" s="65"/>
      <c r="O1045" s="65"/>
      <c r="P1045" s="65"/>
    </row>
    <row r="1046" spans="3:16" x14ac:dyDescent="0.25">
      <c r="C1046" s="7"/>
      <c r="D1046" s="7"/>
      <c r="E1046" s="65"/>
      <c r="F1046" s="65"/>
      <c r="G1046" s="65"/>
      <c r="H1046" s="65"/>
      <c r="I1046" s="65"/>
      <c r="J1046" s="65"/>
      <c r="K1046" s="65"/>
      <c r="L1046" s="65"/>
      <c r="M1046" s="65"/>
      <c r="N1046" s="65"/>
      <c r="O1046" s="65"/>
      <c r="P1046" s="65"/>
    </row>
    <row r="1047" spans="3:16" x14ac:dyDescent="0.25">
      <c r="C1047" s="7"/>
      <c r="D1047" s="7"/>
      <c r="E1047" s="65"/>
      <c r="F1047" s="65"/>
      <c r="G1047" s="65"/>
      <c r="H1047" s="65"/>
      <c r="I1047" s="65"/>
      <c r="J1047" s="65"/>
      <c r="K1047" s="65"/>
      <c r="L1047" s="65"/>
      <c r="M1047" s="65"/>
      <c r="N1047" s="65"/>
      <c r="O1047" s="65"/>
      <c r="P1047" s="65"/>
    </row>
    <row r="1048" spans="3:16" x14ac:dyDescent="0.25">
      <c r="C1048" s="7"/>
      <c r="D1048" s="7"/>
      <c r="E1048" s="65"/>
      <c r="F1048" s="65"/>
      <c r="G1048" s="65"/>
      <c r="H1048" s="65"/>
      <c r="I1048" s="65"/>
      <c r="J1048" s="65"/>
      <c r="K1048" s="65"/>
      <c r="L1048" s="65"/>
      <c r="M1048" s="65"/>
      <c r="N1048" s="65"/>
      <c r="O1048" s="65"/>
      <c r="P1048" s="65"/>
    </row>
    <row r="1049" spans="3:16" x14ac:dyDescent="0.25">
      <c r="C1049" s="7"/>
      <c r="D1049" s="7"/>
      <c r="E1049" s="65"/>
      <c r="F1049" s="65"/>
      <c r="G1049" s="65"/>
      <c r="H1049" s="65"/>
      <c r="I1049" s="65"/>
      <c r="J1049" s="65"/>
      <c r="K1049" s="65"/>
      <c r="L1049" s="65"/>
      <c r="M1049" s="65"/>
      <c r="N1049" s="65"/>
      <c r="O1049" s="65"/>
      <c r="P1049" s="65"/>
    </row>
    <row r="1050" spans="3:16" x14ac:dyDescent="0.25">
      <c r="C1050" s="7"/>
      <c r="D1050" s="7"/>
      <c r="E1050" s="65"/>
      <c r="F1050" s="65"/>
      <c r="G1050" s="65"/>
      <c r="H1050" s="65"/>
      <c r="I1050" s="65"/>
      <c r="J1050" s="65"/>
      <c r="K1050" s="65"/>
      <c r="L1050" s="65"/>
      <c r="M1050" s="65"/>
      <c r="N1050" s="65"/>
      <c r="O1050" s="65"/>
      <c r="P1050" s="65"/>
    </row>
    <row r="1051" spans="3:16" x14ac:dyDescent="0.25">
      <c r="C1051" s="7"/>
      <c r="D1051" s="7"/>
      <c r="E1051" s="65"/>
      <c r="F1051" s="65"/>
      <c r="G1051" s="65"/>
      <c r="H1051" s="65"/>
      <c r="I1051" s="65"/>
      <c r="J1051" s="65"/>
      <c r="K1051" s="65"/>
      <c r="L1051" s="65"/>
      <c r="M1051" s="65"/>
      <c r="N1051" s="65"/>
      <c r="O1051" s="65"/>
      <c r="P1051" s="65"/>
    </row>
    <row r="1052" spans="3:16" x14ac:dyDescent="0.25">
      <c r="C1052" s="7"/>
      <c r="D1052" s="7"/>
      <c r="E1052" s="65"/>
      <c r="F1052" s="65"/>
      <c r="G1052" s="65"/>
      <c r="H1052" s="65"/>
      <c r="I1052" s="65"/>
      <c r="J1052" s="65"/>
      <c r="K1052" s="65"/>
      <c r="L1052" s="65"/>
      <c r="M1052" s="65"/>
      <c r="N1052" s="65"/>
      <c r="O1052" s="65"/>
      <c r="P1052" s="65"/>
    </row>
    <row r="1053" spans="3:16" x14ac:dyDescent="0.25">
      <c r="C1053" s="7"/>
      <c r="D1053" s="7"/>
      <c r="E1053" s="65"/>
      <c r="F1053" s="65"/>
      <c r="G1053" s="65"/>
      <c r="H1053" s="65"/>
      <c r="I1053" s="65"/>
      <c r="J1053" s="65"/>
      <c r="K1053" s="65"/>
      <c r="L1053" s="65"/>
      <c r="M1053" s="65"/>
      <c r="N1053" s="65"/>
      <c r="O1053" s="65"/>
      <c r="P1053" s="65"/>
    </row>
    <row r="1054" spans="3:16" x14ac:dyDescent="0.25">
      <c r="C1054" s="7"/>
      <c r="D1054" s="7"/>
      <c r="E1054" s="65"/>
      <c r="F1054" s="65"/>
      <c r="G1054" s="65"/>
      <c r="H1054" s="65"/>
      <c r="I1054" s="65"/>
      <c r="J1054" s="65"/>
      <c r="K1054" s="65"/>
      <c r="L1054" s="65"/>
      <c r="M1054" s="65"/>
      <c r="N1054" s="65"/>
      <c r="O1054" s="65"/>
      <c r="P1054" s="65"/>
    </row>
    <row r="1055" spans="3:16" x14ac:dyDescent="0.25">
      <c r="C1055" s="7"/>
      <c r="D1055" s="7"/>
      <c r="E1055" s="65"/>
      <c r="F1055" s="65"/>
      <c r="G1055" s="65"/>
      <c r="H1055" s="65"/>
      <c r="I1055" s="65"/>
      <c r="J1055" s="65"/>
      <c r="K1055" s="65"/>
      <c r="L1055" s="65"/>
      <c r="M1055" s="65"/>
      <c r="N1055" s="65"/>
      <c r="O1055" s="65"/>
      <c r="P1055" s="65"/>
    </row>
    <row r="1056" spans="3:16" x14ac:dyDescent="0.25">
      <c r="C1056" s="7"/>
      <c r="D1056" s="7"/>
      <c r="E1056" s="65"/>
      <c r="F1056" s="65"/>
      <c r="G1056" s="65"/>
      <c r="H1056" s="65"/>
      <c r="I1056" s="65"/>
      <c r="J1056" s="65"/>
      <c r="K1056" s="65"/>
      <c r="L1056" s="65"/>
      <c r="M1056" s="65"/>
      <c r="N1056" s="65"/>
      <c r="O1056" s="65"/>
      <c r="P1056" s="65"/>
    </row>
    <row r="1057" spans="3:16" x14ac:dyDescent="0.25">
      <c r="C1057" s="7"/>
      <c r="D1057" s="7"/>
      <c r="E1057" s="65"/>
      <c r="F1057" s="65"/>
      <c r="G1057" s="65"/>
      <c r="H1057" s="65"/>
      <c r="I1057" s="65"/>
      <c r="J1057" s="65"/>
      <c r="K1057" s="65"/>
      <c r="L1057" s="65"/>
      <c r="M1057" s="65"/>
      <c r="N1057" s="65"/>
      <c r="O1057" s="65"/>
      <c r="P1057" s="65"/>
    </row>
    <row r="1058" spans="3:16" x14ac:dyDescent="0.25">
      <c r="C1058" s="7"/>
      <c r="D1058" s="7"/>
      <c r="E1058" s="65"/>
      <c r="F1058" s="65"/>
      <c r="G1058" s="65"/>
      <c r="H1058" s="65"/>
      <c r="I1058" s="65"/>
      <c r="J1058" s="65"/>
      <c r="K1058" s="65"/>
      <c r="L1058" s="65"/>
      <c r="M1058" s="65"/>
      <c r="N1058" s="65"/>
      <c r="O1058" s="65"/>
      <c r="P1058" s="65"/>
    </row>
    <row r="1059" spans="3:16" x14ac:dyDescent="0.25">
      <c r="C1059" s="7"/>
      <c r="D1059" s="7"/>
      <c r="E1059" s="65"/>
      <c r="F1059" s="65"/>
      <c r="G1059" s="65"/>
      <c r="H1059" s="65"/>
      <c r="I1059" s="65"/>
      <c r="J1059" s="65"/>
      <c r="K1059" s="65"/>
      <c r="L1059" s="65"/>
      <c r="M1059" s="65"/>
      <c r="N1059" s="65"/>
      <c r="O1059" s="65"/>
      <c r="P1059" s="65"/>
    </row>
    <row r="1060" spans="3:16" x14ac:dyDescent="0.25">
      <c r="C1060" s="7"/>
      <c r="D1060" s="7"/>
      <c r="E1060" s="65"/>
      <c r="F1060" s="65"/>
      <c r="G1060" s="65"/>
      <c r="H1060" s="65"/>
      <c r="I1060" s="65"/>
      <c r="J1060" s="65"/>
      <c r="K1060" s="65"/>
      <c r="L1060" s="65"/>
      <c r="M1060" s="65"/>
      <c r="N1060" s="65"/>
      <c r="O1060" s="65"/>
      <c r="P1060" s="65"/>
    </row>
    <row r="1061" spans="3:16" x14ac:dyDescent="0.25">
      <c r="C1061" s="7"/>
      <c r="D1061" s="7"/>
      <c r="E1061" s="65"/>
      <c r="F1061" s="65"/>
      <c r="G1061" s="65"/>
      <c r="H1061" s="65"/>
      <c r="I1061" s="65"/>
      <c r="J1061" s="65"/>
      <c r="K1061" s="65"/>
      <c r="L1061" s="65"/>
      <c r="M1061" s="65"/>
      <c r="N1061" s="65"/>
      <c r="O1061" s="65"/>
      <c r="P1061" s="65"/>
    </row>
    <row r="1062" spans="3:16" x14ac:dyDescent="0.25">
      <c r="C1062" s="7"/>
      <c r="D1062" s="7"/>
      <c r="E1062" s="65"/>
      <c r="F1062" s="65"/>
      <c r="G1062" s="65"/>
      <c r="H1062" s="65"/>
      <c r="I1062" s="65"/>
      <c r="J1062" s="65"/>
      <c r="K1062" s="65"/>
      <c r="L1062" s="65"/>
      <c r="M1062" s="65"/>
      <c r="N1062" s="65"/>
      <c r="O1062" s="65"/>
      <c r="P1062" s="65"/>
    </row>
    <row r="1063" spans="3:16" x14ac:dyDescent="0.25">
      <c r="C1063" s="7"/>
      <c r="D1063" s="7"/>
      <c r="E1063" s="65"/>
      <c r="F1063" s="65"/>
      <c r="G1063" s="65"/>
      <c r="H1063" s="65"/>
      <c r="I1063" s="65"/>
      <c r="J1063" s="65"/>
      <c r="K1063" s="65"/>
      <c r="L1063" s="65"/>
      <c r="M1063" s="65"/>
      <c r="N1063" s="65"/>
      <c r="O1063" s="65"/>
      <c r="P1063" s="65"/>
    </row>
    <row r="1064" spans="3:16" x14ac:dyDescent="0.25">
      <c r="C1064" s="7"/>
      <c r="D1064" s="7"/>
      <c r="E1064" s="65"/>
      <c r="F1064" s="65"/>
      <c r="G1064" s="65"/>
      <c r="H1064" s="65"/>
      <c r="I1064" s="65"/>
      <c r="J1064" s="65"/>
      <c r="K1064" s="65"/>
      <c r="L1064" s="65"/>
      <c r="M1064" s="65"/>
      <c r="N1064" s="65"/>
      <c r="O1064" s="65"/>
      <c r="P1064" s="65"/>
    </row>
    <row r="1065" spans="3:16" x14ac:dyDescent="0.25">
      <c r="C1065" s="7"/>
      <c r="D1065" s="7"/>
      <c r="E1065" s="65"/>
      <c r="F1065" s="65"/>
      <c r="G1065" s="65"/>
      <c r="H1065" s="65"/>
      <c r="I1065" s="65"/>
      <c r="J1065" s="65"/>
      <c r="K1065" s="65"/>
      <c r="L1065" s="65"/>
      <c r="M1065" s="65"/>
      <c r="N1065" s="65"/>
      <c r="O1065" s="65"/>
      <c r="P1065" s="65"/>
    </row>
    <row r="1066" spans="3:16" x14ac:dyDescent="0.25">
      <c r="C1066" s="7"/>
      <c r="D1066" s="7"/>
      <c r="E1066" s="65"/>
      <c r="F1066" s="65"/>
      <c r="G1066" s="65"/>
      <c r="H1066" s="65"/>
      <c r="I1066" s="65"/>
      <c r="J1066" s="65"/>
      <c r="K1066" s="65"/>
      <c r="L1066" s="65"/>
      <c r="M1066" s="65"/>
      <c r="N1066" s="65"/>
      <c r="O1066" s="65"/>
      <c r="P1066" s="65"/>
    </row>
    <row r="1067" spans="3:16" x14ac:dyDescent="0.25">
      <c r="C1067" s="7"/>
      <c r="D1067" s="7"/>
      <c r="E1067" s="65"/>
      <c r="F1067" s="65"/>
      <c r="G1067" s="65"/>
      <c r="H1067" s="65"/>
      <c r="I1067" s="65"/>
      <c r="J1067" s="65"/>
      <c r="K1067" s="65"/>
      <c r="L1067" s="65"/>
      <c r="M1067" s="65"/>
      <c r="N1067" s="65"/>
      <c r="O1067" s="65"/>
      <c r="P1067" s="65"/>
    </row>
    <row r="1068" spans="3:16" x14ac:dyDescent="0.25">
      <c r="C1068" s="7"/>
      <c r="D1068" s="7"/>
      <c r="E1068" s="65"/>
      <c r="F1068" s="65"/>
      <c r="G1068" s="65"/>
      <c r="H1068" s="65"/>
      <c r="I1068" s="65"/>
      <c r="J1068" s="65"/>
      <c r="K1068" s="65"/>
      <c r="L1068" s="65"/>
      <c r="M1068" s="65"/>
      <c r="N1068" s="65"/>
      <c r="O1068" s="65"/>
      <c r="P1068" s="65"/>
    </row>
    <row r="1069" spans="3:16" x14ac:dyDescent="0.25">
      <c r="C1069" s="7"/>
      <c r="D1069" s="7"/>
      <c r="E1069" s="65"/>
      <c r="F1069" s="65"/>
      <c r="G1069" s="65"/>
      <c r="H1069" s="65"/>
      <c r="I1069" s="65"/>
      <c r="J1069" s="65"/>
      <c r="K1069" s="65"/>
      <c r="L1069" s="65"/>
      <c r="M1069" s="65"/>
      <c r="N1069" s="65"/>
      <c r="O1069" s="65"/>
      <c r="P1069" s="65"/>
    </row>
    <row r="1070" spans="3:16" x14ac:dyDescent="0.25">
      <c r="C1070" s="7"/>
      <c r="D1070" s="7"/>
      <c r="E1070" s="65"/>
      <c r="F1070" s="65"/>
      <c r="G1070" s="65"/>
      <c r="H1070" s="65"/>
      <c r="I1070" s="65"/>
      <c r="J1070" s="65"/>
      <c r="K1070" s="65"/>
      <c r="L1070" s="65"/>
      <c r="M1070" s="65"/>
      <c r="N1070" s="65"/>
      <c r="O1070" s="65"/>
      <c r="P1070" s="65"/>
    </row>
    <row r="1071" spans="3:16" x14ac:dyDescent="0.25">
      <c r="C1071" s="7"/>
      <c r="D1071" s="7"/>
      <c r="E1071" s="65"/>
      <c r="F1071" s="65"/>
      <c r="G1071" s="65"/>
      <c r="H1071" s="65"/>
      <c r="I1071" s="65"/>
      <c r="J1071" s="65"/>
      <c r="K1071" s="65"/>
      <c r="L1071" s="65"/>
      <c r="M1071" s="65"/>
      <c r="N1071" s="65"/>
      <c r="O1071" s="65"/>
      <c r="P1071" s="65"/>
    </row>
    <row r="1072" spans="3:16" x14ac:dyDescent="0.25">
      <c r="C1072" s="7"/>
      <c r="D1072" s="7"/>
      <c r="E1072" s="65"/>
      <c r="F1072" s="65"/>
      <c r="G1072" s="65"/>
      <c r="H1072" s="65"/>
      <c r="I1072" s="65"/>
      <c r="J1072" s="65"/>
      <c r="K1072" s="65"/>
      <c r="L1072" s="65"/>
      <c r="M1072" s="65"/>
      <c r="N1072" s="65"/>
      <c r="O1072" s="65"/>
      <c r="P1072" s="65"/>
    </row>
    <row r="1073" spans="3:16" x14ac:dyDescent="0.25">
      <c r="C1073" s="7"/>
      <c r="D1073" s="7"/>
      <c r="E1073" s="65"/>
      <c r="F1073" s="65"/>
      <c r="G1073" s="65"/>
      <c r="H1073" s="65"/>
      <c r="I1073" s="65"/>
      <c r="J1073" s="65"/>
      <c r="K1073" s="65"/>
      <c r="L1073" s="65"/>
      <c r="M1073" s="65"/>
      <c r="N1073" s="65"/>
      <c r="O1073" s="65"/>
      <c r="P1073" s="65"/>
    </row>
    <row r="1074" spans="3:16" x14ac:dyDescent="0.25">
      <c r="C1074" s="7"/>
      <c r="D1074" s="7"/>
      <c r="E1074" s="65"/>
      <c r="F1074" s="65"/>
      <c r="G1074" s="65"/>
      <c r="H1074" s="65"/>
      <c r="I1074" s="65"/>
      <c r="J1074" s="65"/>
      <c r="K1074" s="65"/>
      <c r="L1074" s="65"/>
      <c r="M1074" s="65"/>
      <c r="N1074" s="65"/>
      <c r="O1074" s="65"/>
      <c r="P1074" s="65"/>
    </row>
    <row r="1075" spans="3:16" x14ac:dyDescent="0.25">
      <c r="C1075" s="7"/>
      <c r="D1075" s="7"/>
      <c r="E1075" s="65"/>
      <c r="F1075" s="65"/>
      <c r="G1075" s="65"/>
      <c r="H1075" s="65"/>
      <c r="I1075" s="65"/>
      <c r="J1075" s="65"/>
      <c r="K1075" s="65"/>
      <c r="L1075" s="65"/>
      <c r="M1075" s="65"/>
      <c r="N1075" s="65"/>
      <c r="O1075" s="65"/>
      <c r="P1075" s="65"/>
    </row>
    <row r="1076" spans="3:16" x14ac:dyDescent="0.25">
      <c r="C1076" s="7"/>
      <c r="D1076" s="7"/>
      <c r="E1076" s="65"/>
      <c r="F1076" s="65"/>
      <c r="G1076" s="65"/>
      <c r="H1076" s="65"/>
      <c r="I1076" s="65"/>
      <c r="J1076" s="65"/>
      <c r="K1076" s="65"/>
      <c r="L1076" s="65"/>
      <c r="M1076" s="65"/>
      <c r="N1076" s="65"/>
      <c r="O1076" s="65"/>
      <c r="P1076" s="65"/>
    </row>
    <row r="1077" spans="3:16" x14ac:dyDescent="0.25">
      <c r="C1077" s="7"/>
      <c r="D1077" s="7"/>
      <c r="E1077" s="65"/>
      <c r="F1077" s="65"/>
      <c r="G1077" s="65"/>
      <c r="H1077" s="65"/>
      <c r="I1077" s="65"/>
      <c r="J1077" s="65"/>
      <c r="K1077" s="65"/>
      <c r="L1077" s="65"/>
      <c r="M1077" s="65"/>
      <c r="N1077" s="65"/>
      <c r="O1077" s="65"/>
      <c r="P1077" s="65"/>
    </row>
    <row r="1078" spans="3:16" x14ac:dyDescent="0.25">
      <c r="C1078" s="7"/>
      <c r="D1078" s="7"/>
      <c r="E1078" s="65"/>
      <c r="F1078" s="65"/>
      <c r="G1078" s="65"/>
      <c r="H1078" s="65"/>
      <c r="I1078" s="65"/>
      <c r="J1078" s="65"/>
      <c r="K1078" s="65"/>
      <c r="L1078" s="65"/>
      <c r="M1078" s="65"/>
      <c r="N1078" s="65"/>
      <c r="O1078" s="65"/>
      <c r="P1078" s="65"/>
    </row>
    <row r="1079" spans="3:16" x14ac:dyDescent="0.25">
      <c r="C1079" s="7"/>
      <c r="D1079" s="7"/>
      <c r="E1079" s="65"/>
      <c r="F1079" s="65"/>
      <c r="G1079" s="65"/>
      <c r="H1079" s="65"/>
      <c r="I1079" s="65"/>
      <c r="J1079" s="65"/>
      <c r="K1079" s="65"/>
      <c r="L1079" s="65"/>
      <c r="M1079" s="65"/>
      <c r="N1079" s="65"/>
      <c r="O1079" s="65"/>
      <c r="P1079" s="65"/>
    </row>
    <row r="1080" spans="3:16" x14ac:dyDescent="0.25">
      <c r="C1080" s="7"/>
      <c r="D1080" s="7"/>
      <c r="E1080" s="65"/>
      <c r="F1080" s="65"/>
      <c r="G1080" s="65"/>
      <c r="H1080" s="65"/>
      <c r="I1080" s="65"/>
      <c r="J1080" s="65"/>
      <c r="K1080" s="65"/>
      <c r="L1080" s="65"/>
      <c r="M1080" s="65"/>
      <c r="N1080" s="65"/>
      <c r="O1080" s="65"/>
      <c r="P1080" s="65"/>
    </row>
    <row r="1081" spans="3:16" x14ac:dyDescent="0.25">
      <c r="C1081" s="7"/>
      <c r="D1081" s="7"/>
      <c r="E1081" s="65"/>
      <c r="F1081" s="65"/>
      <c r="G1081" s="65"/>
      <c r="H1081" s="65"/>
      <c r="I1081" s="65"/>
      <c r="J1081" s="65"/>
      <c r="K1081" s="65"/>
      <c r="L1081" s="65"/>
      <c r="M1081" s="65"/>
      <c r="N1081" s="65"/>
      <c r="O1081" s="65"/>
      <c r="P1081" s="65"/>
    </row>
    <row r="1082" spans="3:16" x14ac:dyDescent="0.25">
      <c r="C1082" s="7"/>
      <c r="D1082" s="7"/>
      <c r="E1082" s="65"/>
      <c r="F1082" s="65"/>
      <c r="G1082" s="65"/>
      <c r="H1082" s="65"/>
      <c r="I1082" s="65"/>
      <c r="J1082" s="65"/>
      <c r="K1082" s="65"/>
      <c r="L1082" s="65"/>
      <c r="M1082" s="65"/>
      <c r="N1082" s="65"/>
      <c r="O1082" s="65"/>
      <c r="P1082" s="65"/>
    </row>
    <row r="1083" spans="3:16" x14ac:dyDescent="0.25">
      <c r="C1083" s="7"/>
      <c r="D1083" s="7"/>
      <c r="E1083" s="65"/>
      <c r="F1083" s="65"/>
      <c r="G1083" s="65"/>
      <c r="H1083" s="65"/>
      <c r="I1083" s="65"/>
      <c r="J1083" s="65"/>
      <c r="K1083" s="65"/>
      <c r="L1083" s="65"/>
      <c r="M1083" s="65"/>
      <c r="N1083" s="65"/>
      <c r="O1083" s="65"/>
      <c r="P1083" s="65"/>
    </row>
    <row r="1084" spans="3:16" x14ac:dyDescent="0.25">
      <c r="C1084" s="7"/>
      <c r="D1084" s="7"/>
      <c r="E1084" s="65"/>
      <c r="F1084" s="65"/>
      <c r="G1084" s="65"/>
      <c r="H1084" s="65"/>
      <c r="I1084" s="65"/>
      <c r="J1084" s="65"/>
      <c r="K1084" s="65"/>
      <c r="L1084" s="65"/>
      <c r="M1084" s="65"/>
      <c r="N1084" s="65"/>
      <c r="O1084" s="65"/>
      <c r="P1084" s="65"/>
    </row>
    <row r="1085" spans="3:16" x14ac:dyDescent="0.25">
      <c r="C1085" s="7"/>
      <c r="D1085" s="7"/>
      <c r="E1085" s="65"/>
      <c r="F1085" s="65"/>
      <c r="G1085" s="65"/>
      <c r="H1085" s="65"/>
      <c r="I1085" s="65"/>
      <c r="J1085" s="65"/>
      <c r="K1085" s="65"/>
      <c r="L1085" s="65"/>
      <c r="M1085" s="65"/>
      <c r="N1085" s="65"/>
      <c r="O1085" s="65"/>
      <c r="P1085" s="65"/>
    </row>
    <row r="1086" spans="3:16" x14ac:dyDescent="0.25">
      <c r="C1086" s="7"/>
      <c r="D1086" s="7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</row>
    <row r="1087" spans="3:16" x14ac:dyDescent="0.25">
      <c r="C1087" s="7"/>
      <c r="D1087" s="7"/>
      <c r="E1087" s="65"/>
      <c r="F1087" s="65"/>
      <c r="G1087" s="65"/>
      <c r="H1087" s="65"/>
      <c r="I1087" s="65"/>
      <c r="J1087" s="65"/>
      <c r="K1087" s="65"/>
      <c r="L1087" s="65"/>
      <c r="M1087" s="65"/>
      <c r="N1087" s="65"/>
      <c r="O1087" s="65"/>
      <c r="P1087" s="65"/>
    </row>
    <row r="1088" spans="3:16" x14ac:dyDescent="0.25">
      <c r="C1088" s="7"/>
      <c r="D1088" s="7"/>
      <c r="E1088" s="65"/>
      <c r="F1088" s="65"/>
      <c r="G1088" s="65"/>
      <c r="H1088" s="65"/>
      <c r="I1088" s="65"/>
      <c r="J1088" s="65"/>
      <c r="K1088" s="65"/>
      <c r="L1088" s="65"/>
      <c r="M1088" s="65"/>
      <c r="N1088" s="65"/>
      <c r="O1088" s="65"/>
      <c r="P1088" s="65"/>
    </row>
    <row r="1089" spans="3:16" x14ac:dyDescent="0.25">
      <c r="C1089" s="7"/>
      <c r="D1089" s="7"/>
      <c r="E1089" s="65"/>
      <c r="F1089" s="65"/>
      <c r="G1089" s="65"/>
      <c r="H1089" s="65"/>
      <c r="I1089" s="65"/>
      <c r="J1089" s="65"/>
      <c r="K1089" s="65"/>
      <c r="L1089" s="65"/>
      <c r="M1089" s="65"/>
      <c r="N1089" s="65"/>
      <c r="O1089" s="65"/>
      <c r="P1089" s="65"/>
    </row>
    <row r="1090" spans="3:16" x14ac:dyDescent="0.25">
      <c r="C1090" s="7"/>
      <c r="D1090" s="7"/>
      <c r="E1090" s="65"/>
      <c r="F1090" s="65"/>
      <c r="G1090" s="65"/>
      <c r="H1090" s="65"/>
      <c r="I1090" s="65"/>
      <c r="J1090" s="65"/>
      <c r="K1090" s="65"/>
      <c r="L1090" s="65"/>
      <c r="M1090" s="65"/>
      <c r="N1090" s="65"/>
      <c r="O1090" s="65"/>
      <c r="P1090" s="65"/>
    </row>
    <row r="1091" spans="3:16" x14ac:dyDescent="0.25">
      <c r="C1091" s="7"/>
      <c r="D1091" s="7"/>
      <c r="E1091" s="65"/>
      <c r="F1091" s="65"/>
      <c r="G1091" s="65"/>
      <c r="H1091" s="65"/>
      <c r="I1091" s="65"/>
      <c r="J1091" s="65"/>
      <c r="K1091" s="65"/>
      <c r="L1091" s="65"/>
      <c r="M1091" s="65"/>
      <c r="N1091" s="65"/>
      <c r="O1091" s="65"/>
      <c r="P1091" s="65"/>
    </row>
    <row r="1092" spans="3:16" x14ac:dyDescent="0.25">
      <c r="C1092" s="7"/>
      <c r="D1092" s="7"/>
      <c r="E1092" s="65"/>
      <c r="F1092" s="65"/>
      <c r="G1092" s="65"/>
      <c r="H1092" s="65"/>
      <c r="I1092" s="65"/>
      <c r="J1092" s="65"/>
      <c r="K1092" s="65"/>
      <c r="L1092" s="65"/>
      <c r="M1092" s="65"/>
      <c r="N1092" s="65"/>
      <c r="O1092" s="65"/>
      <c r="P1092" s="65"/>
    </row>
    <row r="1093" spans="3:16" x14ac:dyDescent="0.25">
      <c r="C1093" s="7"/>
      <c r="D1093" s="7"/>
      <c r="E1093" s="65"/>
      <c r="F1093" s="65"/>
      <c r="G1093" s="65"/>
      <c r="H1093" s="65"/>
      <c r="I1093" s="65"/>
      <c r="J1093" s="65"/>
      <c r="K1093" s="65"/>
      <c r="L1093" s="65"/>
      <c r="M1093" s="65"/>
      <c r="N1093" s="65"/>
      <c r="O1093" s="65"/>
      <c r="P1093" s="65"/>
    </row>
    <row r="1094" spans="3:16" x14ac:dyDescent="0.25">
      <c r="C1094" s="7"/>
      <c r="D1094" s="7"/>
      <c r="E1094" s="65"/>
      <c r="F1094" s="65"/>
      <c r="G1094" s="65"/>
      <c r="H1094" s="65"/>
      <c r="I1094" s="65"/>
      <c r="J1094" s="65"/>
      <c r="K1094" s="65"/>
      <c r="L1094" s="65"/>
      <c r="M1094" s="65"/>
      <c r="N1094" s="65"/>
      <c r="O1094" s="65"/>
      <c r="P1094" s="65"/>
    </row>
    <row r="1095" spans="3:16" x14ac:dyDescent="0.25">
      <c r="C1095" s="7"/>
      <c r="D1095" s="7"/>
      <c r="E1095" s="65"/>
      <c r="F1095" s="65"/>
      <c r="G1095" s="65"/>
      <c r="H1095" s="65"/>
      <c r="I1095" s="65"/>
      <c r="J1095" s="65"/>
      <c r="K1095" s="65"/>
      <c r="L1095" s="65"/>
      <c r="M1095" s="65"/>
      <c r="N1095" s="65"/>
      <c r="O1095" s="65"/>
      <c r="P1095" s="65"/>
    </row>
    <row r="1096" spans="3:16" x14ac:dyDescent="0.25">
      <c r="C1096" s="7"/>
      <c r="D1096" s="7"/>
      <c r="E1096" s="65"/>
      <c r="F1096" s="65"/>
      <c r="G1096" s="65"/>
      <c r="H1096" s="65"/>
      <c r="I1096" s="65"/>
      <c r="J1096" s="65"/>
      <c r="K1096" s="65"/>
      <c r="L1096" s="65"/>
      <c r="M1096" s="65"/>
      <c r="N1096" s="65"/>
      <c r="O1096" s="65"/>
      <c r="P1096" s="65"/>
    </row>
    <row r="1097" spans="3:16" x14ac:dyDescent="0.25">
      <c r="C1097" s="7"/>
      <c r="D1097" s="7"/>
      <c r="E1097" s="65"/>
      <c r="F1097" s="65"/>
      <c r="G1097" s="65"/>
      <c r="H1097" s="65"/>
      <c r="I1097" s="65"/>
      <c r="J1097" s="65"/>
      <c r="K1097" s="65"/>
      <c r="L1097" s="65"/>
      <c r="M1097" s="65"/>
      <c r="N1097" s="65"/>
      <c r="O1097" s="65"/>
      <c r="P1097" s="65"/>
    </row>
    <row r="1098" spans="3:16" x14ac:dyDescent="0.25">
      <c r="C1098" s="7"/>
      <c r="D1098" s="7"/>
      <c r="E1098" s="65"/>
      <c r="F1098" s="65"/>
      <c r="G1098" s="65"/>
      <c r="H1098" s="65"/>
      <c r="I1098" s="65"/>
      <c r="J1098" s="65"/>
      <c r="K1098" s="65"/>
      <c r="L1098" s="65"/>
      <c r="M1098" s="65"/>
      <c r="N1098" s="65"/>
      <c r="O1098" s="65"/>
      <c r="P1098" s="65"/>
    </row>
    <row r="1099" spans="3:16" x14ac:dyDescent="0.25">
      <c r="C1099" s="7"/>
      <c r="D1099" s="7"/>
      <c r="E1099" s="65"/>
      <c r="F1099" s="65"/>
      <c r="G1099" s="65"/>
      <c r="H1099" s="65"/>
      <c r="I1099" s="65"/>
      <c r="J1099" s="65"/>
      <c r="K1099" s="65"/>
      <c r="L1099" s="65"/>
      <c r="M1099" s="65"/>
      <c r="N1099" s="65"/>
      <c r="O1099" s="65"/>
      <c r="P1099" s="65"/>
    </row>
    <row r="1100" spans="3:16" x14ac:dyDescent="0.25">
      <c r="C1100" s="7"/>
      <c r="D1100" s="7"/>
      <c r="E1100" s="65"/>
      <c r="F1100" s="65"/>
      <c r="G1100" s="65"/>
      <c r="H1100" s="65"/>
      <c r="I1100" s="65"/>
      <c r="J1100" s="65"/>
      <c r="K1100" s="65"/>
      <c r="L1100" s="65"/>
      <c r="M1100" s="65"/>
      <c r="N1100" s="65"/>
      <c r="O1100" s="65"/>
      <c r="P1100" s="65"/>
    </row>
    <row r="1101" spans="3:16" x14ac:dyDescent="0.25">
      <c r="C1101" s="7"/>
      <c r="D1101" s="7"/>
      <c r="E1101" s="65"/>
      <c r="F1101" s="65"/>
      <c r="G1101" s="65"/>
      <c r="H1101" s="65"/>
      <c r="I1101" s="65"/>
      <c r="J1101" s="65"/>
      <c r="K1101" s="65"/>
      <c r="L1101" s="65"/>
      <c r="M1101" s="65"/>
      <c r="N1101" s="65"/>
      <c r="O1101" s="65"/>
      <c r="P1101" s="65"/>
    </row>
    <row r="1102" spans="3:16" x14ac:dyDescent="0.25">
      <c r="C1102" s="7"/>
      <c r="D1102" s="7"/>
      <c r="E1102" s="65"/>
      <c r="F1102" s="65"/>
      <c r="G1102" s="65"/>
      <c r="H1102" s="65"/>
      <c r="I1102" s="65"/>
      <c r="J1102" s="65"/>
      <c r="K1102" s="65"/>
      <c r="L1102" s="65"/>
      <c r="M1102" s="65"/>
      <c r="N1102" s="65"/>
      <c r="O1102" s="65"/>
      <c r="P1102" s="65"/>
    </row>
    <row r="1103" spans="3:16" x14ac:dyDescent="0.25">
      <c r="C1103" s="7"/>
      <c r="D1103" s="7"/>
      <c r="E1103" s="65"/>
      <c r="F1103" s="65"/>
      <c r="G1103" s="65"/>
      <c r="H1103" s="65"/>
      <c r="I1103" s="65"/>
      <c r="J1103" s="65"/>
      <c r="K1103" s="65"/>
      <c r="L1103" s="65"/>
      <c r="M1103" s="65"/>
      <c r="N1103" s="65"/>
      <c r="O1103" s="65"/>
      <c r="P1103" s="65"/>
    </row>
    <row r="1104" spans="3:16" x14ac:dyDescent="0.25">
      <c r="C1104" s="7"/>
      <c r="D1104" s="7"/>
      <c r="E1104" s="65"/>
      <c r="F1104" s="65"/>
      <c r="G1104" s="65"/>
      <c r="H1104" s="65"/>
      <c r="I1104" s="65"/>
      <c r="J1104" s="65"/>
      <c r="K1104" s="65"/>
      <c r="L1104" s="65"/>
      <c r="M1104" s="65"/>
      <c r="N1104" s="65"/>
      <c r="O1104" s="65"/>
      <c r="P1104" s="65"/>
    </row>
    <row r="1105" spans="3:16" x14ac:dyDescent="0.25">
      <c r="C1105" s="7"/>
      <c r="D1105" s="7"/>
      <c r="E1105" s="65"/>
      <c r="F1105" s="65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</row>
    <row r="1106" spans="3:16" x14ac:dyDescent="0.25">
      <c r="C1106" s="7"/>
      <c r="D1106" s="7"/>
      <c r="E1106" s="65"/>
      <c r="F1106" s="65"/>
      <c r="G1106" s="65"/>
      <c r="H1106" s="65"/>
      <c r="I1106" s="65"/>
      <c r="J1106" s="65"/>
      <c r="K1106" s="65"/>
      <c r="L1106" s="65"/>
      <c r="M1106" s="65"/>
      <c r="N1106" s="65"/>
      <c r="O1106" s="65"/>
      <c r="P1106" s="65"/>
    </row>
    <row r="1107" spans="3:16" x14ac:dyDescent="0.25">
      <c r="C1107" s="7"/>
      <c r="D1107" s="7"/>
      <c r="E1107" s="65"/>
      <c r="F1107" s="65"/>
      <c r="G1107" s="65"/>
      <c r="H1107" s="65"/>
      <c r="I1107" s="65"/>
      <c r="J1107" s="65"/>
      <c r="K1107" s="65"/>
      <c r="L1107" s="65"/>
      <c r="M1107" s="65"/>
      <c r="N1107" s="65"/>
      <c r="O1107" s="65"/>
      <c r="P1107" s="65"/>
    </row>
    <row r="1108" spans="3:16" x14ac:dyDescent="0.25">
      <c r="C1108" s="7"/>
      <c r="D1108" s="7"/>
      <c r="E1108" s="65"/>
      <c r="F1108" s="65"/>
      <c r="G1108" s="65"/>
      <c r="H1108" s="65"/>
      <c r="I1108" s="65"/>
      <c r="J1108" s="65"/>
      <c r="K1108" s="65"/>
      <c r="L1108" s="65"/>
      <c r="M1108" s="65"/>
      <c r="N1108" s="65"/>
      <c r="O1108" s="65"/>
      <c r="P1108" s="65"/>
    </row>
    <row r="1109" spans="3:16" x14ac:dyDescent="0.25">
      <c r="C1109" s="7"/>
      <c r="D1109" s="7"/>
      <c r="E1109" s="65"/>
      <c r="F1109" s="65"/>
      <c r="G1109" s="65"/>
      <c r="H1109" s="65"/>
      <c r="I1109" s="65"/>
      <c r="J1109" s="65"/>
      <c r="K1109" s="65"/>
      <c r="L1109" s="65"/>
      <c r="M1109" s="65"/>
      <c r="N1109" s="65"/>
      <c r="O1109" s="65"/>
      <c r="P1109" s="65"/>
    </row>
    <row r="1110" spans="3:16" x14ac:dyDescent="0.25">
      <c r="C1110" s="7"/>
      <c r="D1110" s="7"/>
      <c r="E1110" s="65"/>
      <c r="F1110" s="65"/>
      <c r="G1110" s="65"/>
      <c r="H1110" s="65"/>
      <c r="I1110" s="65"/>
      <c r="J1110" s="65"/>
      <c r="K1110" s="65"/>
      <c r="L1110" s="65"/>
      <c r="M1110" s="65"/>
      <c r="N1110" s="65"/>
      <c r="O1110" s="65"/>
      <c r="P1110" s="65"/>
    </row>
    <row r="1111" spans="3:16" x14ac:dyDescent="0.25">
      <c r="C1111" s="7"/>
      <c r="D1111" s="7"/>
      <c r="E1111" s="65"/>
      <c r="F1111" s="65"/>
      <c r="G1111" s="65"/>
      <c r="H1111" s="65"/>
      <c r="I1111" s="65"/>
      <c r="J1111" s="65"/>
      <c r="K1111" s="65"/>
      <c r="L1111" s="65"/>
      <c r="M1111" s="65"/>
      <c r="N1111" s="65"/>
      <c r="O1111" s="65"/>
      <c r="P1111" s="65"/>
    </row>
    <row r="1112" spans="3:16" x14ac:dyDescent="0.25">
      <c r="C1112" s="7"/>
      <c r="D1112" s="7"/>
      <c r="E1112" s="65"/>
      <c r="F1112" s="65"/>
      <c r="G1112" s="65"/>
      <c r="H1112" s="65"/>
      <c r="I1112" s="65"/>
      <c r="J1112" s="65"/>
      <c r="K1112" s="65"/>
      <c r="L1112" s="65"/>
      <c r="M1112" s="65"/>
      <c r="N1112" s="65"/>
      <c r="O1112" s="65"/>
      <c r="P1112" s="65"/>
    </row>
    <row r="1113" spans="3:16" x14ac:dyDescent="0.25">
      <c r="C1113" s="7"/>
      <c r="D1113" s="7"/>
      <c r="E1113" s="65"/>
      <c r="F1113" s="65"/>
      <c r="G1113" s="65"/>
      <c r="H1113" s="65"/>
      <c r="I1113" s="65"/>
      <c r="J1113" s="65"/>
      <c r="K1113" s="65"/>
      <c r="L1113" s="65"/>
      <c r="M1113" s="65"/>
      <c r="N1113" s="65"/>
      <c r="O1113" s="65"/>
      <c r="P1113" s="65"/>
    </row>
    <row r="1114" spans="3:16" x14ac:dyDescent="0.25">
      <c r="C1114" s="7"/>
      <c r="D1114" s="7"/>
      <c r="E1114" s="65"/>
      <c r="F1114" s="65"/>
      <c r="G1114" s="65"/>
      <c r="H1114" s="65"/>
      <c r="I1114" s="65"/>
      <c r="J1114" s="65"/>
      <c r="K1114" s="65"/>
      <c r="L1114" s="65"/>
      <c r="M1114" s="65"/>
      <c r="N1114" s="65"/>
      <c r="O1114" s="65"/>
      <c r="P1114" s="65"/>
    </row>
    <row r="1115" spans="3:16" x14ac:dyDescent="0.25">
      <c r="C1115" s="7"/>
      <c r="D1115" s="7"/>
      <c r="E1115" s="65"/>
      <c r="F1115" s="65"/>
      <c r="G1115" s="65"/>
      <c r="H1115" s="65"/>
      <c r="I1115" s="65"/>
      <c r="J1115" s="65"/>
      <c r="K1115" s="65"/>
      <c r="L1115" s="65"/>
      <c r="M1115" s="65"/>
      <c r="N1115" s="65"/>
      <c r="O1115" s="65"/>
      <c r="P1115" s="65"/>
    </row>
    <row r="1116" spans="3:16" x14ac:dyDescent="0.25">
      <c r="C1116" s="7"/>
      <c r="D1116" s="7"/>
      <c r="E1116" s="65"/>
      <c r="F1116" s="65"/>
      <c r="G1116" s="65"/>
      <c r="H1116" s="65"/>
      <c r="I1116" s="65"/>
      <c r="J1116" s="65"/>
      <c r="K1116" s="65"/>
      <c r="L1116" s="65"/>
      <c r="M1116" s="65"/>
      <c r="N1116" s="65"/>
      <c r="O1116" s="65"/>
      <c r="P1116" s="65"/>
    </row>
    <row r="1117" spans="3:16" x14ac:dyDescent="0.25">
      <c r="C1117" s="7"/>
      <c r="D1117" s="7"/>
      <c r="E1117" s="65"/>
      <c r="F1117" s="65"/>
      <c r="G1117" s="65"/>
      <c r="H1117" s="65"/>
      <c r="I1117" s="65"/>
      <c r="J1117" s="65"/>
      <c r="K1117" s="65"/>
      <c r="L1117" s="65"/>
      <c r="M1117" s="65"/>
      <c r="N1117" s="65"/>
      <c r="O1117" s="65"/>
      <c r="P1117" s="65"/>
    </row>
    <row r="1118" spans="3:16" x14ac:dyDescent="0.25">
      <c r="C1118" s="7"/>
      <c r="D1118" s="7"/>
      <c r="E1118" s="65"/>
      <c r="F1118" s="65"/>
      <c r="G1118" s="65"/>
      <c r="H1118" s="65"/>
      <c r="I1118" s="65"/>
      <c r="J1118" s="65"/>
      <c r="K1118" s="65"/>
      <c r="L1118" s="65"/>
      <c r="M1118" s="65"/>
      <c r="N1118" s="65"/>
      <c r="O1118" s="65"/>
      <c r="P1118" s="65"/>
    </row>
    <row r="1119" spans="3:16" x14ac:dyDescent="0.25">
      <c r="C1119" s="7"/>
      <c r="D1119" s="7"/>
      <c r="E1119" s="65"/>
      <c r="F1119" s="65"/>
      <c r="G1119" s="65"/>
      <c r="H1119" s="65"/>
      <c r="I1119" s="65"/>
      <c r="J1119" s="65"/>
      <c r="K1119" s="65"/>
      <c r="L1119" s="65"/>
      <c r="M1119" s="65"/>
      <c r="N1119" s="65"/>
      <c r="O1119" s="65"/>
      <c r="P1119" s="65"/>
    </row>
    <row r="1120" spans="3:16" x14ac:dyDescent="0.25">
      <c r="C1120" s="7"/>
      <c r="D1120" s="7"/>
      <c r="E1120" s="65"/>
      <c r="F1120" s="65"/>
      <c r="G1120" s="65"/>
      <c r="H1120" s="65"/>
      <c r="I1120" s="65"/>
      <c r="J1120" s="65"/>
      <c r="K1120" s="65"/>
      <c r="L1120" s="65"/>
      <c r="M1120" s="65"/>
      <c r="N1120" s="65"/>
      <c r="O1120" s="65"/>
      <c r="P1120" s="65"/>
    </row>
    <row r="1121" spans="3:16" x14ac:dyDescent="0.25">
      <c r="C1121" s="7"/>
      <c r="D1121" s="7"/>
      <c r="E1121" s="65"/>
      <c r="F1121" s="65"/>
      <c r="G1121" s="65"/>
      <c r="H1121" s="65"/>
      <c r="I1121" s="65"/>
      <c r="J1121" s="65"/>
      <c r="K1121" s="65"/>
      <c r="L1121" s="65"/>
      <c r="M1121" s="65"/>
      <c r="N1121" s="65"/>
      <c r="O1121" s="65"/>
      <c r="P1121" s="65"/>
    </row>
    <row r="1122" spans="3:16" x14ac:dyDescent="0.25">
      <c r="C1122" s="7"/>
      <c r="D1122" s="7"/>
      <c r="E1122" s="65"/>
      <c r="F1122" s="65"/>
      <c r="G1122" s="65"/>
      <c r="H1122" s="65"/>
      <c r="I1122" s="65"/>
      <c r="J1122" s="65"/>
      <c r="K1122" s="65"/>
      <c r="L1122" s="65"/>
      <c r="M1122" s="65"/>
      <c r="N1122" s="65"/>
      <c r="O1122" s="65"/>
      <c r="P1122" s="65"/>
    </row>
    <row r="1123" spans="3:16" x14ac:dyDescent="0.25">
      <c r="C1123" s="7"/>
      <c r="D1123" s="7"/>
      <c r="E1123" s="65"/>
      <c r="F1123" s="65"/>
      <c r="G1123" s="65"/>
      <c r="H1123" s="65"/>
      <c r="I1123" s="65"/>
      <c r="J1123" s="65"/>
      <c r="K1123" s="65"/>
      <c r="L1123" s="65"/>
      <c r="M1123" s="65"/>
      <c r="N1123" s="65"/>
      <c r="O1123" s="65"/>
      <c r="P1123" s="65"/>
    </row>
    <row r="1124" spans="3:16" x14ac:dyDescent="0.25">
      <c r="C1124" s="7"/>
      <c r="D1124" s="7"/>
      <c r="E1124" s="65"/>
      <c r="F1124" s="65"/>
      <c r="G1124" s="65"/>
      <c r="H1124" s="65"/>
      <c r="I1124" s="65"/>
      <c r="J1124" s="65"/>
      <c r="K1124" s="65"/>
      <c r="L1124" s="65"/>
      <c r="M1124" s="65"/>
      <c r="N1124" s="65"/>
      <c r="O1124" s="65"/>
      <c r="P1124" s="65"/>
    </row>
    <row r="1125" spans="3:16" x14ac:dyDescent="0.25">
      <c r="C1125" s="7"/>
      <c r="D1125" s="7"/>
      <c r="E1125" s="65"/>
      <c r="F1125" s="65"/>
      <c r="G1125" s="65"/>
      <c r="H1125" s="65"/>
      <c r="I1125" s="65"/>
      <c r="J1125" s="65"/>
      <c r="K1125" s="65"/>
      <c r="L1125" s="65"/>
      <c r="M1125" s="65"/>
      <c r="N1125" s="65"/>
      <c r="O1125" s="65"/>
      <c r="P1125" s="65"/>
    </row>
    <row r="1126" spans="3:16" x14ac:dyDescent="0.25">
      <c r="C1126" s="7"/>
      <c r="D1126" s="7"/>
      <c r="E1126" s="65"/>
      <c r="F1126" s="65"/>
      <c r="G1126" s="65"/>
      <c r="H1126" s="65"/>
      <c r="I1126" s="65"/>
      <c r="J1126" s="65"/>
      <c r="K1126" s="65"/>
      <c r="L1126" s="65"/>
      <c r="M1126" s="65"/>
      <c r="N1126" s="65"/>
      <c r="O1126" s="65"/>
      <c r="P1126" s="65"/>
    </row>
    <row r="1127" spans="3:16" x14ac:dyDescent="0.25">
      <c r="C1127" s="7"/>
      <c r="D1127" s="7"/>
      <c r="E1127" s="65"/>
      <c r="F1127" s="65"/>
      <c r="G1127" s="65"/>
      <c r="H1127" s="65"/>
      <c r="I1127" s="65"/>
      <c r="J1127" s="65"/>
      <c r="K1127" s="65"/>
      <c r="L1127" s="65"/>
      <c r="M1127" s="65"/>
      <c r="N1127" s="65"/>
      <c r="O1127" s="65"/>
      <c r="P1127" s="65"/>
    </row>
    <row r="1128" spans="3:16" x14ac:dyDescent="0.25">
      <c r="C1128" s="7"/>
      <c r="D1128" s="7"/>
      <c r="E1128" s="65"/>
      <c r="F1128" s="65"/>
      <c r="G1128" s="65"/>
      <c r="H1128" s="65"/>
      <c r="I1128" s="65"/>
      <c r="J1128" s="65"/>
      <c r="K1128" s="65"/>
      <c r="L1128" s="65"/>
      <c r="M1128" s="65"/>
      <c r="N1128" s="65"/>
      <c r="O1128" s="65"/>
      <c r="P1128" s="65"/>
    </row>
    <row r="1129" spans="3:16" x14ac:dyDescent="0.25">
      <c r="C1129" s="7"/>
      <c r="D1129" s="7"/>
      <c r="E1129" s="65"/>
      <c r="F1129" s="65"/>
      <c r="G1129" s="65"/>
      <c r="H1129" s="65"/>
      <c r="I1129" s="65"/>
      <c r="J1129" s="65"/>
      <c r="K1129" s="65"/>
      <c r="L1129" s="65"/>
      <c r="M1129" s="65"/>
      <c r="N1129" s="65"/>
      <c r="O1129" s="65"/>
      <c r="P1129" s="65"/>
    </row>
    <row r="1130" spans="3:16" x14ac:dyDescent="0.25">
      <c r="C1130" s="7"/>
      <c r="D1130" s="7"/>
      <c r="E1130" s="65"/>
      <c r="F1130" s="65"/>
      <c r="G1130" s="65"/>
      <c r="H1130" s="65"/>
      <c r="I1130" s="65"/>
      <c r="J1130" s="65"/>
      <c r="K1130" s="65"/>
      <c r="L1130" s="65"/>
      <c r="M1130" s="65"/>
      <c r="N1130" s="65"/>
      <c r="O1130" s="65"/>
      <c r="P1130" s="65"/>
    </row>
    <row r="1131" spans="3:16" x14ac:dyDescent="0.25">
      <c r="C1131" s="7"/>
      <c r="D1131" s="7"/>
      <c r="E1131" s="65"/>
      <c r="F1131" s="65"/>
      <c r="G1131" s="65"/>
      <c r="H1131" s="65"/>
      <c r="I1131" s="65"/>
      <c r="J1131" s="65"/>
      <c r="K1131" s="65"/>
      <c r="L1131" s="65"/>
      <c r="M1131" s="65"/>
      <c r="N1131" s="65"/>
      <c r="O1131" s="65"/>
      <c r="P1131" s="65"/>
    </row>
    <row r="1132" spans="3:16" x14ac:dyDescent="0.25">
      <c r="C1132" s="7"/>
      <c r="D1132" s="7"/>
      <c r="E1132" s="65"/>
      <c r="F1132" s="65"/>
      <c r="G1132" s="65"/>
      <c r="H1132" s="65"/>
      <c r="I1132" s="65"/>
      <c r="J1132" s="65"/>
      <c r="K1132" s="65"/>
      <c r="L1132" s="65"/>
      <c r="M1132" s="65"/>
      <c r="N1132" s="65"/>
      <c r="O1132" s="65"/>
      <c r="P1132" s="65"/>
    </row>
    <row r="1133" spans="3:16" x14ac:dyDescent="0.25">
      <c r="C1133" s="7"/>
      <c r="D1133" s="7"/>
      <c r="E1133" s="65"/>
      <c r="F1133" s="65"/>
      <c r="G1133" s="65"/>
      <c r="H1133" s="65"/>
      <c r="I1133" s="65"/>
      <c r="J1133" s="65"/>
      <c r="K1133" s="65"/>
      <c r="L1133" s="65"/>
      <c r="M1133" s="65"/>
      <c r="N1133" s="65"/>
      <c r="O1133" s="65"/>
      <c r="P1133" s="65"/>
    </row>
    <row r="1134" spans="3:16" x14ac:dyDescent="0.25">
      <c r="C1134" s="7"/>
      <c r="D1134" s="7"/>
      <c r="E1134" s="65"/>
      <c r="F1134" s="65"/>
      <c r="G1134" s="65"/>
      <c r="H1134" s="65"/>
      <c r="I1134" s="65"/>
      <c r="J1134" s="65"/>
      <c r="K1134" s="65"/>
      <c r="L1134" s="65"/>
      <c r="M1134" s="65"/>
      <c r="N1134" s="65"/>
      <c r="O1134" s="65"/>
      <c r="P1134" s="65"/>
    </row>
    <row r="1135" spans="3:16" x14ac:dyDescent="0.25">
      <c r="C1135" s="7"/>
      <c r="D1135" s="7"/>
      <c r="E1135" s="65"/>
      <c r="F1135" s="65"/>
      <c r="G1135" s="65"/>
      <c r="H1135" s="65"/>
      <c r="I1135" s="65"/>
      <c r="J1135" s="65"/>
      <c r="K1135" s="65"/>
      <c r="L1135" s="65"/>
      <c r="M1135" s="65"/>
      <c r="N1135" s="65"/>
      <c r="O1135" s="65"/>
      <c r="P1135" s="65"/>
    </row>
    <row r="1136" spans="3:16" x14ac:dyDescent="0.25">
      <c r="C1136" s="7"/>
      <c r="D1136" s="7"/>
      <c r="E1136" s="65"/>
      <c r="F1136" s="65"/>
      <c r="G1136" s="65"/>
      <c r="H1136" s="65"/>
      <c r="I1136" s="65"/>
      <c r="J1136" s="65"/>
      <c r="K1136" s="65"/>
      <c r="L1136" s="65"/>
      <c r="M1136" s="65"/>
      <c r="N1136" s="65"/>
      <c r="O1136" s="65"/>
      <c r="P1136" s="65"/>
    </row>
    <row r="1137" spans="3:16" x14ac:dyDescent="0.25">
      <c r="C1137" s="7"/>
      <c r="D1137" s="7"/>
      <c r="E1137" s="65"/>
      <c r="F1137" s="65"/>
      <c r="G1137" s="65"/>
      <c r="H1137" s="65"/>
      <c r="I1137" s="65"/>
      <c r="J1137" s="65"/>
      <c r="K1137" s="65"/>
      <c r="L1137" s="65"/>
      <c r="M1137" s="65"/>
      <c r="N1137" s="65"/>
      <c r="O1137" s="65"/>
      <c r="P1137" s="65"/>
    </row>
    <row r="1138" spans="3:16" x14ac:dyDescent="0.25">
      <c r="C1138" s="7"/>
      <c r="D1138" s="7"/>
      <c r="E1138" s="65"/>
      <c r="F1138" s="65"/>
      <c r="G1138" s="65"/>
      <c r="H1138" s="65"/>
      <c r="I1138" s="65"/>
      <c r="J1138" s="65"/>
      <c r="K1138" s="65"/>
      <c r="L1138" s="65"/>
      <c r="M1138" s="65"/>
      <c r="N1138" s="65"/>
      <c r="O1138" s="65"/>
      <c r="P1138" s="65"/>
    </row>
    <row r="1139" spans="3:16" x14ac:dyDescent="0.25">
      <c r="C1139" s="7"/>
      <c r="D1139" s="7"/>
      <c r="E1139" s="65"/>
      <c r="F1139" s="65"/>
      <c r="G1139" s="65"/>
      <c r="H1139" s="65"/>
      <c r="I1139" s="65"/>
      <c r="J1139" s="65"/>
      <c r="K1139" s="65"/>
      <c r="L1139" s="65"/>
      <c r="M1139" s="65"/>
      <c r="N1139" s="65"/>
      <c r="O1139" s="65"/>
      <c r="P1139" s="65"/>
    </row>
    <row r="1140" spans="3:16" x14ac:dyDescent="0.25">
      <c r="C1140" s="7"/>
      <c r="D1140" s="7"/>
      <c r="E1140" s="65"/>
      <c r="F1140" s="65"/>
      <c r="G1140" s="65"/>
      <c r="H1140" s="65"/>
      <c r="I1140" s="65"/>
      <c r="J1140" s="65"/>
      <c r="K1140" s="65"/>
      <c r="L1140" s="65"/>
      <c r="M1140" s="65"/>
      <c r="N1140" s="65"/>
      <c r="O1140" s="65"/>
      <c r="P1140" s="65"/>
    </row>
    <row r="1141" spans="3:16" x14ac:dyDescent="0.25">
      <c r="C1141" s="7"/>
      <c r="D1141" s="7"/>
      <c r="E1141" s="65"/>
      <c r="F1141" s="65"/>
      <c r="G1141" s="65"/>
      <c r="H1141" s="65"/>
      <c r="I1141" s="65"/>
      <c r="J1141" s="65"/>
      <c r="K1141" s="65"/>
      <c r="L1141" s="65"/>
      <c r="M1141" s="65"/>
      <c r="N1141" s="65"/>
      <c r="O1141" s="65"/>
      <c r="P1141" s="65"/>
    </row>
    <row r="1142" spans="3:16" x14ac:dyDescent="0.25">
      <c r="C1142" s="7"/>
      <c r="D1142" s="7"/>
      <c r="E1142" s="65"/>
      <c r="F1142" s="65"/>
      <c r="G1142" s="65"/>
      <c r="H1142" s="65"/>
      <c r="I1142" s="65"/>
      <c r="J1142" s="65"/>
      <c r="K1142" s="65"/>
      <c r="L1142" s="65"/>
      <c r="M1142" s="65"/>
      <c r="N1142" s="65"/>
      <c r="O1142" s="65"/>
      <c r="P1142" s="65"/>
    </row>
    <row r="1143" spans="3:16" x14ac:dyDescent="0.25">
      <c r="C1143" s="7"/>
      <c r="D1143" s="7"/>
      <c r="E1143" s="65"/>
      <c r="F1143" s="65"/>
      <c r="G1143" s="65"/>
      <c r="H1143" s="65"/>
      <c r="I1143" s="65"/>
      <c r="J1143" s="65"/>
      <c r="K1143" s="65"/>
      <c r="L1143" s="65"/>
      <c r="M1143" s="65"/>
      <c r="N1143" s="65"/>
      <c r="O1143" s="65"/>
      <c r="P1143" s="65"/>
    </row>
    <row r="1144" spans="3:16" x14ac:dyDescent="0.25">
      <c r="C1144" s="7"/>
      <c r="D1144" s="7"/>
      <c r="E1144" s="65"/>
      <c r="F1144" s="65"/>
      <c r="G1144" s="65"/>
      <c r="H1144" s="65"/>
      <c r="I1144" s="65"/>
      <c r="J1144" s="65"/>
      <c r="K1144" s="65"/>
      <c r="L1144" s="65"/>
      <c r="M1144" s="65"/>
      <c r="N1144" s="65"/>
      <c r="O1144" s="65"/>
      <c r="P1144" s="65"/>
    </row>
    <row r="1145" spans="3:16" x14ac:dyDescent="0.25">
      <c r="C1145" s="7"/>
      <c r="D1145" s="7"/>
      <c r="E1145" s="65"/>
      <c r="F1145" s="65"/>
      <c r="G1145" s="65"/>
      <c r="H1145" s="65"/>
      <c r="I1145" s="65"/>
      <c r="J1145" s="65"/>
      <c r="K1145" s="65"/>
      <c r="L1145" s="65"/>
      <c r="M1145" s="65"/>
      <c r="N1145" s="65"/>
      <c r="O1145" s="65"/>
      <c r="P1145" s="65"/>
    </row>
    <row r="1146" spans="3:16" x14ac:dyDescent="0.25">
      <c r="C1146" s="7"/>
      <c r="D1146" s="7"/>
      <c r="E1146" s="65"/>
      <c r="F1146" s="65"/>
      <c r="G1146" s="65"/>
      <c r="H1146" s="65"/>
      <c r="I1146" s="65"/>
      <c r="J1146" s="65"/>
      <c r="K1146" s="65"/>
      <c r="L1146" s="65"/>
      <c r="M1146" s="65"/>
      <c r="N1146" s="65"/>
      <c r="O1146" s="65"/>
      <c r="P1146" s="65"/>
    </row>
    <row r="1147" spans="3:16" x14ac:dyDescent="0.25">
      <c r="C1147" s="7"/>
      <c r="D1147" s="7"/>
      <c r="E1147" s="65"/>
      <c r="F1147" s="65"/>
      <c r="G1147" s="65"/>
      <c r="H1147" s="65"/>
      <c r="I1147" s="65"/>
      <c r="J1147" s="65"/>
      <c r="K1147" s="65"/>
      <c r="L1147" s="65"/>
      <c r="M1147" s="65"/>
      <c r="N1147" s="65"/>
      <c r="O1147" s="65"/>
      <c r="P1147" s="65"/>
    </row>
    <row r="1148" spans="3:16" x14ac:dyDescent="0.25">
      <c r="C1148" s="7"/>
      <c r="D1148" s="7"/>
      <c r="E1148" s="65"/>
      <c r="F1148" s="65"/>
      <c r="G1148" s="65"/>
      <c r="H1148" s="65"/>
      <c r="I1148" s="65"/>
      <c r="J1148" s="65"/>
      <c r="K1148" s="65"/>
      <c r="L1148" s="65"/>
      <c r="M1148" s="65"/>
      <c r="N1148" s="65"/>
      <c r="O1148" s="65"/>
      <c r="P1148" s="65"/>
    </row>
    <row r="1149" spans="3:16" x14ac:dyDescent="0.25">
      <c r="C1149" s="7"/>
      <c r="D1149" s="7"/>
      <c r="E1149" s="65"/>
      <c r="F1149" s="65"/>
      <c r="G1149" s="65"/>
      <c r="H1149" s="65"/>
      <c r="I1149" s="65"/>
      <c r="J1149" s="65"/>
      <c r="K1149" s="65"/>
      <c r="L1149" s="65"/>
      <c r="M1149" s="65"/>
      <c r="N1149" s="65"/>
      <c r="O1149" s="65"/>
      <c r="P1149" s="65"/>
    </row>
    <row r="1150" spans="3:16" x14ac:dyDescent="0.25">
      <c r="C1150" s="7"/>
      <c r="D1150" s="7"/>
      <c r="E1150" s="65"/>
      <c r="F1150" s="65"/>
      <c r="G1150" s="65"/>
      <c r="H1150" s="65"/>
      <c r="I1150" s="65"/>
      <c r="J1150" s="65"/>
      <c r="K1150" s="65"/>
      <c r="L1150" s="65"/>
      <c r="M1150" s="65"/>
      <c r="N1150" s="65"/>
      <c r="O1150" s="65"/>
      <c r="P1150" s="65"/>
    </row>
    <row r="1151" spans="3:16" x14ac:dyDescent="0.25">
      <c r="C1151" s="7"/>
      <c r="D1151" s="7"/>
      <c r="E1151" s="65"/>
      <c r="F1151" s="65"/>
      <c r="G1151" s="65"/>
      <c r="H1151" s="65"/>
      <c r="I1151" s="65"/>
      <c r="J1151" s="65"/>
      <c r="K1151" s="65"/>
      <c r="L1151" s="65"/>
      <c r="M1151" s="65"/>
      <c r="N1151" s="65"/>
      <c r="O1151" s="65"/>
      <c r="P1151" s="65"/>
    </row>
    <row r="1152" spans="3:16" x14ac:dyDescent="0.25">
      <c r="C1152" s="7"/>
      <c r="D1152" s="7"/>
      <c r="E1152" s="65"/>
      <c r="F1152" s="65"/>
      <c r="G1152" s="65"/>
      <c r="H1152" s="65"/>
      <c r="I1152" s="65"/>
      <c r="J1152" s="65"/>
      <c r="K1152" s="65"/>
      <c r="L1152" s="65"/>
      <c r="M1152" s="65"/>
      <c r="N1152" s="65"/>
      <c r="O1152" s="65"/>
      <c r="P1152" s="65"/>
    </row>
    <row r="1153" spans="3:16" x14ac:dyDescent="0.25">
      <c r="C1153" s="7"/>
      <c r="D1153" s="7"/>
      <c r="E1153" s="65"/>
      <c r="F1153" s="65"/>
      <c r="G1153" s="65"/>
      <c r="H1153" s="65"/>
      <c r="I1153" s="65"/>
      <c r="J1153" s="65"/>
      <c r="K1153" s="65"/>
      <c r="L1153" s="65"/>
      <c r="M1153" s="65"/>
      <c r="N1153" s="65"/>
      <c r="O1153" s="65"/>
      <c r="P1153" s="65"/>
    </row>
    <row r="1154" spans="3:16" x14ac:dyDescent="0.25">
      <c r="C1154" s="7"/>
      <c r="D1154" s="7"/>
      <c r="E1154" s="65"/>
      <c r="F1154" s="65"/>
      <c r="G1154" s="65"/>
      <c r="H1154" s="65"/>
      <c r="I1154" s="65"/>
      <c r="J1154" s="65"/>
      <c r="K1154" s="65"/>
      <c r="L1154" s="65"/>
      <c r="M1154" s="65"/>
      <c r="N1154" s="65"/>
      <c r="O1154" s="65"/>
      <c r="P1154" s="65"/>
    </row>
    <row r="1155" spans="3:16" x14ac:dyDescent="0.25">
      <c r="C1155" s="7"/>
      <c r="D1155" s="7"/>
      <c r="E1155" s="65"/>
      <c r="F1155" s="65"/>
      <c r="G1155" s="65"/>
      <c r="H1155" s="65"/>
      <c r="I1155" s="65"/>
      <c r="J1155" s="65"/>
      <c r="K1155" s="65"/>
      <c r="L1155" s="65"/>
      <c r="M1155" s="65"/>
      <c r="N1155" s="65"/>
      <c r="O1155" s="65"/>
      <c r="P1155" s="65"/>
    </row>
    <row r="1156" spans="3:16" x14ac:dyDescent="0.25">
      <c r="C1156" s="7"/>
      <c r="D1156" s="7"/>
      <c r="E1156" s="65"/>
      <c r="F1156" s="65"/>
      <c r="G1156" s="65"/>
      <c r="H1156" s="65"/>
      <c r="I1156" s="65"/>
      <c r="J1156" s="65"/>
      <c r="K1156" s="65"/>
      <c r="L1156" s="65"/>
      <c r="M1156" s="65"/>
      <c r="N1156" s="65"/>
      <c r="O1156" s="65"/>
      <c r="P1156" s="65"/>
    </row>
    <row r="1157" spans="3:16" x14ac:dyDescent="0.25">
      <c r="C1157" s="7"/>
      <c r="D1157" s="7"/>
      <c r="E1157" s="65"/>
      <c r="F1157" s="65"/>
      <c r="G1157" s="65"/>
      <c r="H1157" s="65"/>
      <c r="I1157" s="65"/>
      <c r="J1157" s="65"/>
      <c r="K1157" s="65"/>
      <c r="L1157" s="65"/>
      <c r="M1157" s="65"/>
      <c r="N1157" s="65"/>
      <c r="O1157" s="65"/>
      <c r="P1157" s="65"/>
    </row>
    <row r="1158" spans="3:16" x14ac:dyDescent="0.25">
      <c r="C1158" s="7"/>
      <c r="D1158" s="7"/>
      <c r="E1158" s="65"/>
      <c r="F1158" s="65"/>
      <c r="G1158" s="65"/>
      <c r="H1158" s="65"/>
      <c r="I1158" s="65"/>
      <c r="J1158" s="65"/>
      <c r="K1158" s="65"/>
      <c r="L1158" s="65"/>
      <c r="M1158" s="65"/>
      <c r="N1158" s="65"/>
      <c r="O1158" s="65"/>
      <c r="P1158" s="65"/>
    </row>
    <row r="1159" spans="3:16" x14ac:dyDescent="0.25">
      <c r="C1159" s="7"/>
      <c r="D1159" s="7"/>
      <c r="E1159" s="65"/>
      <c r="F1159" s="65"/>
      <c r="G1159" s="65"/>
      <c r="H1159" s="65"/>
      <c r="I1159" s="65"/>
      <c r="J1159" s="65"/>
      <c r="K1159" s="65"/>
      <c r="L1159" s="65"/>
      <c r="M1159" s="65"/>
      <c r="N1159" s="65"/>
      <c r="O1159" s="65"/>
      <c r="P1159" s="65"/>
    </row>
    <row r="1160" spans="3:16" x14ac:dyDescent="0.25">
      <c r="C1160" s="7"/>
      <c r="D1160" s="7"/>
      <c r="E1160" s="65"/>
      <c r="F1160" s="65"/>
      <c r="G1160" s="65"/>
      <c r="H1160" s="65"/>
      <c r="I1160" s="65"/>
      <c r="J1160" s="65"/>
      <c r="K1160" s="65"/>
      <c r="L1160" s="65"/>
      <c r="M1160" s="65"/>
      <c r="N1160" s="65"/>
      <c r="O1160" s="65"/>
      <c r="P1160" s="65"/>
    </row>
    <row r="1161" spans="3:16" x14ac:dyDescent="0.25">
      <c r="C1161" s="7"/>
      <c r="D1161" s="7"/>
      <c r="E1161" s="65"/>
      <c r="F1161" s="65"/>
      <c r="G1161" s="65"/>
      <c r="H1161" s="65"/>
      <c r="I1161" s="65"/>
      <c r="J1161" s="65"/>
      <c r="K1161" s="65"/>
      <c r="L1161" s="65"/>
      <c r="M1161" s="65"/>
      <c r="N1161" s="65"/>
      <c r="O1161" s="65"/>
      <c r="P1161" s="65"/>
    </row>
    <row r="1162" spans="3:16" x14ac:dyDescent="0.25">
      <c r="C1162" s="7"/>
      <c r="D1162" s="7"/>
      <c r="E1162" s="65"/>
      <c r="F1162" s="65"/>
      <c r="G1162" s="65"/>
      <c r="H1162" s="65"/>
      <c r="I1162" s="65"/>
      <c r="J1162" s="65"/>
      <c r="K1162" s="65"/>
      <c r="L1162" s="65"/>
      <c r="M1162" s="65"/>
      <c r="N1162" s="65"/>
      <c r="O1162" s="65"/>
      <c r="P1162" s="65"/>
    </row>
    <row r="1163" spans="3:16" x14ac:dyDescent="0.25">
      <c r="C1163" s="7"/>
      <c r="D1163" s="7"/>
      <c r="E1163" s="65"/>
      <c r="F1163" s="65"/>
      <c r="G1163" s="65"/>
      <c r="H1163" s="65"/>
      <c r="I1163" s="65"/>
      <c r="J1163" s="65"/>
      <c r="K1163" s="65"/>
      <c r="L1163" s="65"/>
      <c r="M1163" s="65"/>
      <c r="N1163" s="65"/>
      <c r="O1163" s="65"/>
      <c r="P1163" s="65"/>
    </row>
    <row r="1164" spans="3:16" x14ac:dyDescent="0.25">
      <c r="C1164" s="7"/>
      <c r="D1164" s="7"/>
      <c r="E1164" s="65"/>
      <c r="F1164" s="65"/>
      <c r="G1164" s="65"/>
      <c r="H1164" s="65"/>
      <c r="I1164" s="65"/>
      <c r="J1164" s="65"/>
      <c r="K1164" s="65"/>
      <c r="L1164" s="65"/>
      <c r="M1164" s="65"/>
      <c r="N1164" s="65"/>
      <c r="O1164" s="65"/>
      <c r="P1164" s="65"/>
    </row>
    <row r="1165" spans="3:16" x14ac:dyDescent="0.25">
      <c r="C1165" s="7"/>
      <c r="D1165" s="7"/>
      <c r="E1165" s="65"/>
      <c r="F1165" s="65"/>
      <c r="G1165" s="65"/>
      <c r="H1165" s="65"/>
      <c r="I1165" s="65"/>
      <c r="J1165" s="65"/>
      <c r="K1165" s="65"/>
      <c r="L1165" s="65"/>
      <c r="M1165" s="65"/>
      <c r="N1165" s="65"/>
      <c r="O1165" s="65"/>
      <c r="P1165" s="65"/>
    </row>
    <row r="1166" spans="3:16" x14ac:dyDescent="0.25">
      <c r="C1166" s="7"/>
      <c r="D1166" s="7"/>
      <c r="E1166" s="65"/>
      <c r="F1166" s="65"/>
      <c r="G1166" s="65"/>
      <c r="H1166" s="65"/>
      <c r="I1166" s="65"/>
      <c r="J1166" s="65"/>
      <c r="K1166" s="65"/>
      <c r="L1166" s="65"/>
      <c r="M1166" s="65"/>
      <c r="N1166" s="65"/>
      <c r="O1166" s="65"/>
      <c r="P1166" s="65"/>
    </row>
    <row r="1167" spans="3:16" x14ac:dyDescent="0.25">
      <c r="C1167" s="7"/>
      <c r="D1167" s="7"/>
      <c r="E1167" s="65"/>
      <c r="F1167" s="65"/>
      <c r="G1167" s="65"/>
      <c r="H1167" s="65"/>
      <c r="I1167" s="65"/>
      <c r="J1167" s="65"/>
      <c r="K1167" s="65"/>
      <c r="L1167" s="65"/>
      <c r="M1167" s="65"/>
      <c r="N1167" s="65"/>
      <c r="O1167" s="65"/>
      <c r="P1167" s="65"/>
    </row>
    <row r="1168" spans="3:16" x14ac:dyDescent="0.25">
      <c r="C1168" s="7"/>
      <c r="D1168" s="7"/>
      <c r="E1168" s="65"/>
      <c r="F1168" s="65"/>
      <c r="G1168" s="65"/>
      <c r="H1168" s="65"/>
      <c r="I1168" s="65"/>
      <c r="J1168" s="65"/>
      <c r="K1168" s="65"/>
      <c r="L1168" s="65"/>
      <c r="M1168" s="65"/>
      <c r="N1168" s="65"/>
      <c r="O1168" s="65"/>
      <c r="P1168" s="65"/>
    </row>
    <row r="1169" spans="3:16" x14ac:dyDescent="0.25">
      <c r="C1169" s="7"/>
      <c r="D1169" s="7"/>
      <c r="E1169" s="65"/>
      <c r="F1169" s="65"/>
      <c r="G1169" s="65"/>
      <c r="H1169" s="65"/>
      <c r="I1169" s="65"/>
      <c r="J1169" s="65"/>
      <c r="K1169" s="65"/>
      <c r="L1169" s="65"/>
      <c r="M1169" s="65"/>
      <c r="N1169" s="65"/>
      <c r="O1169" s="65"/>
      <c r="P1169" s="65"/>
    </row>
    <row r="1170" spans="3:16" x14ac:dyDescent="0.25">
      <c r="C1170" s="7"/>
      <c r="D1170" s="7"/>
      <c r="E1170" s="65"/>
      <c r="F1170" s="65"/>
      <c r="G1170" s="65"/>
      <c r="H1170" s="65"/>
      <c r="I1170" s="65"/>
      <c r="J1170" s="65"/>
      <c r="K1170" s="65"/>
      <c r="L1170" s="65"/>
      <c r="M1170" s="65"/>
      <c r="N1170" s="65"/>
      <c r="O1170" s="65"/>
      <c r="P1170" s="65"/>
    </row>
    <row r="1171" spans="3:16" x14ac:dyDescent="0.25">
      <c r="C1171" s="7"/>
      <c r="D1171" s="7"/>
      <c r="E1171" s="65"/>
      <c r="F1171" s="65"/>
      <c r="G1171" s="65"/>
      <c r="H1171" s="65"/>
      <c r="I1171" s="65"/>
      <c r="J1171" s="65"/>
      <c r="K1171" s="65"/>
      <c r="L1171" s="65"/>
      <c r="M1171" s="65"/>
      <c r="N1171" s="65"/>
      <c r="O1171" s="65"/>
      <c r="P1171" s="65"/>
    </row>
    <row r="1172" spans="3:16" x14ac:dyDescent="0.25">
      <c r="C1172" s="7"/>
      <c r="D1172" s="7"/>
      <c r="E1172" s="65"/>
      <c r="F1172" s="65"/>
      <c r="G1172" s="65"/>
      <c r="H1172" s="65"/>
      <c r="I1172" s="65"/>
      <c r="J1172" s="65"/>
      <c r="K1172" s="65"/>
      <c r="L1172" s="65"/>
      <c r="M1172" s="65"/>
      <c r="N1172" s="65"/>
      <c r="O1172" s="65"/>
      <c r="P1172" s="65"/>
    </row>
    <row r="1173" spans="3:16" x14ac:dyDescent="0.25">
      <c r="C1173" s="7"/>
      <c r="D1173" s="7"/>
      <c r="E1173" s="65"/>
      <c r="F1173" s="65"/>
      <c r="G1173" s="65"/>
      <c r="H1173" s="65"/>
      <c r="I1173" s="65"/>
      <c r="J1173" s="65"/>
      <c r="K1173" s="65"/>
      <c r="L1173" s="65"/>
      <c r="M1173" s="65"/>
      <c r="N1173" s="65"/>
      <c r="O1173" s="65"/>
      <c r="P1173" s="65"/>
    </row>
    <row r="1174" spans="3:16" x14ac:dyDescent="0.25">
      <c r="C1174" s="7"/>
      <c r="D1174" s="7"/>
      <c r="E1174" s="65"/>
      <c r="F1174" s="65"/>
      <c r="G1174" s="65"/>
      <c r="H1174" s="65"/>
      <c r="I1174" s="65"/>
      <c r="J1174" s="65"/>
      <c r="K1174" s="65"/>
      <c r="L1174" s="65"/>
      <c r="M1174" s="65"/>
      <c r="N1174" s="65"/>
      <c r="O1174" s="65"/>
      <c r="P1174" s="65"/>
    </row>
    <row r="1175" spans="3:16" x14ac:dyDescent="0.25">
      <c r="C1175" s="7"/>
      <c r="D1175" s="7"/>
      <c r="E1175" s="65"/>
      <c r="F1175" s="65"/>
      <c r="G1175" s="65"/>
      <c r="H1175" s="65"/>
      <c r="I1175" s="65"/>
      <c r="J1175" s="65"/>
      <c r="K1175" s="65"/>
      <c r="L1175" s="65"/>
      <c r="M1175" s="65"/>
      <c r="N1175" s="65"/>
      <c r="O1175" s="65"/>
      <c r="P1175" s="65"/>
    </row>
    <row r="1176" spans="3:16" x14ac:dyDescent="0.25">
      <c r="C1176" s="7"/>
      <c r="D1176" s="7"/>
      <c r="E1176" s="65"/>
      <c r="F1176" s="65"/>
      <c r="G1176" s="65"/>
      <c r="H1176" s="65"/>
      <c r="I1176" s="65"/>
      <c r="J1176" s="65"/>
      <c r="K1176" s="65"/>
      <c r="L1176" s="65"/>
      <c r="M1176" s="65"/>
      <c r="N1176" s="65"/>
      <c r="O1176" s="65"/>
      <c r="P1176" s="65"/>
    </row>
    <row r="1177" spans="3:16" x14ac:dyDescent="0.25">
      <c r="C1177" s="7"/>
      <c r="D1177" s="7"/>
      <c r="E1177" s="65"/>
      <c r="F1177" s="65"/>
      <c r="G1177" s="65"/>
      <c r="H1177" s="65"/>
      <c r="I1177" s="65"/>
      <c r="J1177" s="65"/>
      <c r="K1177" s="65"/>
      <c r="L1177" s="65"/>
      <c r="M1177" s="65"/>
      <c r="N1177" s="65"/>
      <c r="O1177" s="65"/>
      <c r="P1177" s="65"/>
    </row>
    <row r="1178" spans="3:16" x14ac:dyDescent="0.25">
      <c r="C1178" s="7"/>
      <c r="D1178" s="7"/>
      <c r="E1178" s="65"/>
      <c r="F1178" s="65"/>
      <c r="G1178" s="65"/>
      <c r="H1178" s="65"/>
      <c r="I1178" s="65"/>
      <c r="J1178" s="65"/>
      <c r="K1178" s="65"/>
      <c r="L1178" s="65"/>
      <c r="M1178" s="65"/>
      <c r="N1178" s="65"/>
      <c r="O1178" s="65"/>
      <c r="P1178" s="65"/>
    </row>
    <row r="1179" spans="3:16" x14ac:dyDescent="0.25">
      <c r="C1179" s="7"/>
      <c r="D1179" s="7"/>
      <c r="E1179" s="65"/>
      <c r="F1179" s="65"/>
      <c r="G1179" s="65"/>
      <c r="H1179" s="65"/>
      <c r="I1179" s="65"/>
      <c r="J1179" s="65"/>
      <c r="K1179" s="65"/>
      <c r="L1179" s="65"/>
      <c r="M1179" s="65"/>
      <c r="N1179" s="65"/>
      <c r="O1179" s="65"/>
      <c r="P1179" s="65"/>
    </row>
    <row r="1180" spans="3:16" x14ac:dyDescent="0.25">
      <c r="C1180" s="7"/>
      <c r="D1180" s="7"/>
      <c r="E1180" s="65"/>
      <c r="F1180" s="65"/>
      <c r="G1180" s="65"/>
      <c r="H1180" s="65"/>
      <c r="I1180" s="65"/>
      <c r="J1180" s="65"/>
      <c r="K1180" s="65"/>
      <c r="L1180" s="65"/>
      <c r="M1180" s="65"/>
      <c r="N1180" s="65"/>
      <c r="O1180" s="65"/>
      <c r="P1180" s="65"/>
    </row>
    <row r="1181" spans="3:16" x14ac:dyDescent="0.25">
      <c r="C1181" s="7"/>
      <c r="D1181" s="7"/>
      <c r="E1181" s="65"/>
      <c r="F1181" s="65"/>
      <c r="G1181" s="65"/>
      <c r="H1181" s="65"/>
      <c r="I1181" s="65"/>
      <c r="J1181" s="65"/>
      <c r="K1181" s="65"/>
      <c r="L1181" s="65"/>
      <c r="M1181" s="65"/>
      <c r="N1181" s="65"/>
      <c r="O1181" s="65"/>
      <c r="P1181" s="65"/>
    </row>
    <row r="1182" spans="3:16" x14ac:dyDescent="0.25">
      <c r="C1182" s="7"/>
      <c r="D1182" s="7"/>
      <c r="E1182" s="65"/>
      <c r="F1182" s="65"/>
      <c r="G1182" s="65"/>
      <c r="H1182" s="65"/>
      <c r="I1182" s="65"/>
      <c r="J1182" s="65"/>
      <c r="K1182" s="65"/>
      <c r="L1182" s="65"/>
      <c r="M1182" s="65"/>
      <c r="N1182" s="65"/>
      <c r="O1182" s="65"/>
      <c r="P1182" s="65"/>
    </row>
    <row r="1183" spans="3:16" x14ac:dyDescent="0.25">
      <c r="C1183" s="7"/>
      <c r="D1183" s="7"/>
      <c r="E1183" s="65"/>
      <c r="F1183" s="65"/>
      <c r="G1183" s="65"/>
      <c r="H1183" s="65"/>
      <c r="I1183" s="65"/>
      <c r="J1183" s="65"/>
      <c r="K1183" s="65"/>
      <c r="L1183" s="65"/>
      <c r="M1183" s="65"/>
      <c r="N1183" s="65"/>
      <c r="O1183" s="65"/>
      <c r="P1183" s="65"/>
    </row>
    <row r="1184" spans="3:16" x14ac:dyDescent="0.25">
      <c r="C1184" s="7"/>
      <c r="D1184" s="7"/>
      <c r="E1184" s="65"/>
      <c r="F1184" s="65"/>
      <c r="G1184" s="65"/>
      <c r="H1184" s="65"/>
      <c r="I1184" s="65"/>
      <c r="J1184" s="65"/>
      <c r="K1184" s="65"/>
      <c r="L1184" s="65"/>
      <c r="M1184" s="65"/>
      <c r="N1184" s="65"/>
      <c r="O1184" s="65"/>
      <c r="P1184" s="65"/>
    </row>
    <row r="1185" spans="3:16" x14ac:dyDescent="0.25">
      <c r="C1185" s="7"/>
      <c r="D1185" s="7"/>
      <c r="E1185" s="65"/>
      <c r="F1185" s="65"/>
      <c r="G1185" s="65"/>
      <c r="H1185" s="65"/>
      <c r="I1185" s="65"/>
      <c r="J1185" s="65"/>
      <c r="K1185" s="65"/>
      <c r="L1185" s="65"/>
      <c r="M1185" s="65"/>
      <c r="N1185" s="65"/>
      <c r="O1185" s="65"/>
      <c r="P1185" s="65"/>
    </row>
    <row r="1186" spans="3:16" x14ac:dyDescent="0.25">
      <c r="C1186" s="7"/>
      <c r="D1186" s="7"/>
      <c r="E1186" s="65"/>
      <c r="F1186" s="65"/>
      <c r="G1186" s="65"/>
      <c r="H1186" s="65"/>
      <c r="I1186" s="65"/>
      <c r="J1186" s="65"/>
      <c r="K1186" s="65"/>
      <c r="L1186" s="65"/>
      <c r="M1186" s="65"/>
      <c r="N1186" s="65"/>
      <c r="O1186" s="65"/>
      <c r="P1186" s="65"/>
    </row>
    <row r="1187" spans="3:16" x14ac:dyDescent="0.25">
      <c r="C1187" s="7"/>
      <c r="D1187" s="7"/>
      <c r="E1187" s="65"/>
      <c r="F1187" s="65"/>
      <c r="G1187" s="65"/>
      <c r="H1187" s="65"/>
      <c r="I1187" s="65"/>
      <c r="J1187" s="65"/>
      <c r="K1187" s="65"/>
      <c r="L1187" s="65"/>
      <c r="M1187" s="65"/>
      <c r="N1187" s="65"/>
      <c r="O1187" s="65"/>
      <c r="P1187" s="65"/>
    </row>
    <row r="1188" spans="3:16" x14ac:dyDescent="0.25">
      <c r="C1188" s="7"/>
      <c r="D1188" s="7"/>
      <c r="E1188" s="65"/>
      <c r="F1188" s="65"/>
      <c r="G1188" s="65"/>
      <c r="H1188" s="65"/>
      <c r="I1188" s="65"/>
      <c r="J1188" s="65"/>
      <c r="K1188" s="65"/>
      <c r="L1188" s="65"/>
      <c r="M1188" s="65"/>
      <c r="N1188" s="65"/>
      <c r="O1188" s="65"/>
      <c r="P1188" s="65"/>
    </row>
    <row r="1189" spans="3:16" x14ac:dyDescent="0.25">
      <c r="C1189" s="7"/>
      <c r="D1189" s="7"/>
      <c r="E1189" s="65"/>
      <c r="F1189" s="65"/>
      <c r="G1189" s="65"/>
      <c r="H1189" s="65"/>
      <c r="I1189" s="65"/>
      <c r="J1189" s="65"/>
      <c r="K1189" s="65"/>
      <c r="L1189" s="65"/>
      <c r="M1189" s="65"/>
      <c r="N1189" s="65"/>
      <c r="O1189" s="65"/>
      <c r="P1189" s="65"/>
    </row>
    <row r="1190" spans="3:16" x14ac:dyDescent="0.25">
      <c r="C1190" s="7"/>
      <c r="D1190" s="7"/>
      <c r="E1190" s="65"/>
      <c r="F1190" s="65"/>
      <c r="G1190" s="65"/>
      <c r="H1190" s="65"/>
      <c r="I1190" s="65"/>
      <c r="J1190" s="65"/>
      <c r="K1190" s="65"/>
      <c r="L1190" s="65"/>
      <c r="M1190" s="65"/>
      <c r="N1190" s="65"/>
      <c r="O1190" s="65"/>
      <c r="P1190" s="65"/>
    </row>
    <row r="1191" spans="3:16" x14ac:dyDescent="0.25">
      <c r="C1191" s="7"/>
      <c r="D1191" s="7"/>
      <c r="E1191" s="65"/>
      <c r="F1191" s="65"/>
      <c r="G1191" s="65"/>
      <c r="H1191" s="65"/>
      <c r="I1191" s="65"/>
      <c r="J1191" s="65"/>
      <c r="K1191" s="65"/>
      <c r="L1191" s="65"/>
      <c r="M1191" s="65"/>
      <c r="N1191" s="65"/>
      <c r="O1191" s="65"/>
      <c r="P1191" s="65"/>
    </row>
    <row r="1192" spans="3:16" x14ac:dyDescent="0.25">
      <c r="C1192" s="7"/>
      <c r="D1192" s="7"/>
      <c r="E1192" s="65"/>
      <c r="F1192" s="65"/>
      <c r="G1192" s="65"/>
      <c r="H1192" s="65"/>
      <c r="I1192" s="65"/>
      <c r="J1192" s="65"/>
      <c r="K1192" s="65"/>
      <c r="L1192" s="65"/>
      <c r="M1192" s="65"/>
      <c r="N1192" s="65"/>
      <c r="O1192" s="65"/>
      <c r="P1192" s="65"/>
    </row>
    <row r="1193" spans="3:16" x14ac:dyDescent="0.25">
      <c r="C1193" s="7"/>
      <c r="D1193" s="7"/>
      <c r="E1193" s="65"/>
      <c r="F1193" s="65"/>
      <c r="G1193" s="65"/>
      <c r="H1193" s="65"/>
      <c r="I1193" s="65"/>
      <c r="J1193" s="65"/>
      <c r="K1193" s="65"/>
      <c r="L1193" s="65"/>
      <c r="M1193" s="65"/>
      <c r="N1193" s="65"/>
      <c r="O1193" s="65"/>
      <c r="P1193" s="65"/>
    </row>
    <row r="1194" spans="3:16" x14ac:dyDescent="0.25">
      <c r="C1194" s="7"/>
      <c r="D1194" s="7"/>
      <c r="E1194" s="65"/>
      <c r="F1194" s="65"/>
      <c r="G1194" s="65"/>
      <c r="H1194" s="65"/>
      <c r="I1194" s="65"/>
      <c r="J1194" s="65"/>
      <c r="K1194" s="65"/>
      <c r="L1194" s="65"/>
      <c r="M1194" s="65"/>
      <c r="N1194" s="65"/>
      <c r="O1194" s="65"/>
      <c r="P1194" s="65"/>
    </row>
    <row r="1195" spans="3:16" x14ac:dyDescent="0.25">
      <c r="C1195" s="7"/>
      <c r="D1195" s="7"/>
      <c r="E1195" s="65"/>
      <c r="F1195" s="65"/>
      <c r="G1195" s="65"/>
      <c r="H1195" s="65"/>
      <c r="I1195" s="65"/>
      <c r="J1195" s="65"/>
      <c r="K1195" s="65"/>
      <c r="L1195" s="65"/>
      <c r="M1195" s="65"/>
      <c r="N1195" s="65"/>
      <c r="O1195" s="65"/>
      <c r="P1195" s="65"/>
    </row>
    <row r="1196" spans="3:16" x14ac:dyDescent="0.25">
      <c r="C1196" s="7"/>
      <c r="D1196" s="7"/>
      <c r="E1196" s="65"/>
      <c r="F1196" s="65"/>
      <c r="G1196" s="65"/>
      <c r="H1196" s="65"/>
      <c r="I1196" s="65"/>
      <c r="J1196" s="65"/>
      <c r="K1196" s="65"/>
      <c r="L1196" s="65"/>
      <c r="M1196" s="65"/>
      <c r="N1196" s="65"/>
      <c r="O1196" s="65"/>
      <c r="P1196" s="65"/>
    </row>
    <row r="1197" spans="3:16" x14ac:dyDescent="0.25">
      <c r="C1197" s="7"/>
      <c r="D1197" s="7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  <c r="O1197" s="65"/>
      <c r="P1197" s="65"/>
    </row>
    <row r="1198" spans="3:16" x14ac:dyDescent="0.25">
      <c r="C1198" s="7"/>
      <c r="D1198" s="7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  <c r="O1198" s="65"/>
      <c r="P1198" s="65"/>
    </row>
    <row r="1199" spans="3:16" x14ac:dyDescent="0.25">
      <c r="C1199" s="7"/>
      <c r="D1199" s="7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  <c r="O1199" s="65"/>
      <c r="P1199" s="65"/>
    </row>
    <row r="1200" spans="3:16" x14ac:dyDescent="0.25">
      <c r="C1200" s="7"/>
      <c r="D1200" s="7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  <c r="O1200" s="65"/>
      <c r="P1200" s="65"/>
    </row>
    <row r="1201" spans="3:16" x14ac:dyDescent="0.25">
      <c r="C1201" s="7"/>
      <c r="D1201" s="7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  <c r="O1201" s="65"/>
      <c r="P1201" s="65"/>
    </row>
    <row r="1202" spans="3:16" x14ac:dyDescent="0.25">
      <c r="C1202" s="7"/>
      <c r="D1202" s="7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  <c r="O1202" s="65"/>
      <c r="P1202" s="65"/>
    </row>
    <row r="1203" spans="3:16" x14ac:dyDescent="0.25">
      <c r="C1203" s="7"/>
      <c r="D1203" s="7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  <c r="P1203" s="65"/>
    </row>
    <row r="1204" spans="3:16" x14ac:dyDescent="0.25">
      <c r="C1204" s="7"/>
      <c r="D1204" s="7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  <c r="O1204" s="65"/>
      <c r="P1204" s="65"/>
    </row>
    <row r="1205" spans="3:16" x14ac:dyDescent="0.25">
      <c r="C1205" s="7"/>
      <c r="D1205" s="7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  <c r="O1205" s="65"/>
      <c r="P1205" s="65"/>
    </row>
    <row r="1206" spans="3:16" x14ac:dyDescent="0.25">
      <c r="C1206" s="7"/>
      <c r="D1206" s="7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  <c r="O1206" s="65"/>
      <c r="P1206" s="65"/>
    </row>
    <row r="1207" spans="3:16" x14ac:dyDescent="0.25">
      <c r="C1207" s="7"/>
      <c r="D1207" s="7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  <c r="O1207" s="65"/>
      <c r="P1207" s="65"/>
    </row>
    <row r="1208" spans="3:16" x14ac:dyDescent="0.25">
      <c r="C1208" s="7"/>
      <c r="D1208" s="7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  <c r="O1208" s="65"/>
      <c r="P1208" s="65"/>
    </row>
    <row r="1209" spans="3:16" x14ac:dyDescent="0.25">
      <c r="C1209" s="7"/>
      <c r="D1209" s="7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  <c r="O1209" s="65"/>
      <c r="P1209" s="65"/>
    </row>
    <row r="1210" spans="3:16" x14ac:dyDescent="0.25">
      <c r="C1210" s="7"/>
      <c r="D1210" s="7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  <c r="O1210" s="65"/>
      <c r="P1210" s="65"/>
    </row>
    <row r="1211" spans="3:16" x14ac:dyDescent="0.25">
      <c r="C1211" s="7"/>
      <c r="D1211" s="7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  <c r="O1211" s="65"/>
      <c r="P1211" s="65"/>
    </row>
    <row r="1212" spans="3:16" x14ac:dyDescent="0.25">
      <c r="C1212" s="7"/>
      <c r="D1212" s="7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  <c r="O1212" s="65"/>
      <c r="P1212" s="65"/>
    </row>
    <row r="1213" spans="3:16" x14ac:dyDescent="0.25">
      <c r="C1213" s="7"/>
      <c r="D1213" s="7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  <c r="O1213" s="65"/>
      <c r="P1213" s="65"/>
    </row>
    <row r="1214" spans="3:16" x14ac:dyDescent="0.25">
      <c r="C1214" s="7"/>
      <c r="D1214" s="7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65"/>
    </row>
    <row r="1215" spans="3:16" x14ac:dyDescent="0.25">
      <c r="C1215" s="7"/>
      <c r="D1215" s="7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  <c r="O1215" s="65"/>
      <c r="P1215" s="65"/>
    </row>
    <row r="1216" spans="3:16" x14ac:dyDescent="0.25">
      <c r="C1216" s="7"/>
      <c r="D1216" s="7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  <c r="O1216" s="65"/>
      <c r="P1216" s="65"/>
    </row>
    <row r="1217" spans="3:16" x14ac:dyDescent="0.25">
      <c r="C1217" s="7"/>
      <c r="D1217" s="7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  <c r="O1217" s="65"/>
      <c r="P1217" s="65"/>
    </row>
    <row r="1218" spans="3:16" x14ac:dyDescent="0.25">
      <c r="C1218" s="7"/>
      <c r="D1218" s="7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  <c r="O1218" s="65"/>
      <c r="P1218" s="65"/>
    </row>
    <row r="1219" spans="3:16" x14ac:dyDescent="0.25">
      <c r="C1219" s="7"/>
      <c r="D1219" s="7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  <c r="O1219" s="65"/>
      <c r="P1219" s="65"/>
    </row>
    <row r="1220" spans="3:16" x14ac:dyDescent="0.25">
      <c r="C1220" s="7"/>
      <c r="D1220" s="7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  <c r="O1220" s="65"/>
      <c r="P1220" s="65"/>
    </row>
    <row r="1221" spans="3:16" x14ac:dyDescent="0.25">
      <c r="C1221" s="7"/>
      <c r="D1221" s="7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  <c r="O1221" s="65"/>
      <c r="P1221" s="65"/>
    </row>
    <row r="1222" spans="3:16" x14ac:dyDescent="0.25">
      <c r="C1222" s="7"/>
      <c r="D1222" s="7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  <c r="O1222" s="65"/>
      <c r="P1222" s="65"/>
    </row>
    <row r="1223" spans="3:16" x14ac:dyDescent="0.25">
      <c r="C1223" s="7"/>
      <c r="D1223" s="7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  <c r="O1223" s="65"/>
      <c r="P1223" s="65"/>
    </row>
    <row r="1224" spans="3:16" x14ac:dyDescent="0.25">
      <c r="C1224" s="7"/>
      <c r="D1224" s="7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  <c r="O1224" s="65"/>
      <c r="P1224" s="65"/>
    </row>
    <row r="1225" spans="3:16" x14ac:dyDescent="0.25">
      <c r="C1225" s="7"/>
      <c r="D1225" s="7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  <c r="O1225" s="65"/>
      <c r="P1225" s="65"/>
    </row>
    <row r="1226" spans="3:16" x14ac:dyDescent="0.25">
      <c r="C1226" s="7"/>
      <c r="D1226" s="7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  <c r="O1226" s="65"/>
      <c r="P1226" s="65"/>
    </row>
    <row r="1227" spans="3:16" x14ac:dyDescent="0.25">
      <c r="C1227" s="7"/>
      <c r="D1227" s="7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  <c r="O1227" s="65"/>
      <c r="P1227" s="65"/>
    </row>
    <row r="1228" spans="3:16" x14ac:dyDescent="0.25">
      <c r="C1228" s="7"/>
      <c r="D1228" s="7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  <c r="O1228" s="65"/>
      <c r="P1228" s="65"/>
    </row>
    <row r="1229" spans="3:16" x14ac:dyDescent="0.25">
      <c r="C1229" s="7"/>
      <c r="D1229" s="7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  <c r="O1229" s="65"/>
      <c r="P1229" s="65"/>
    </row>
    <row r="1230" spans="3:16" x14ac:dyDescent="0.25">
      <c r="C1230" s="7"/>
      <c r="D1230" s="7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  <c r="O1230" s="65"/>
      <c r="P1230" s="65"/>
    </row>
    <row r="1231" spans="3:16" x14ac:dyDescent="0.25">
      <c r="C1231" s="7"/>
      <c r="D1231" s="7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  <c r="O1231" s="65"/>
      <c r="P1231" s="65"/>
    </row>
    <row r="1232" spans="3:16" x14ac:dyDescent="0.25">
      <c r="C1232" s="7"/>
      <c r="D1232" s="7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  <c r="O1232" s="65"/>
      <c r="P1232" s="65"/>
    </row>
    <row r="1233" spans="3:16" x14ac:dyDescent="0.25">
      <c r="C1233" s="7"/>
      <c r="D1233" s="7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  <c r="O1233" s="65"/>
      <c r="P1233" s="65"/>
    </row>
    <row r="1234" spans="3:16" x14ac:dyDescent="0.25">
      <c r="C1234" s="7"/>
      <c r="D1234" s="7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  <c r="O1234" s="65"/>
      <c r="P1234" s="65"/>
    </row>
    <row r="1235" spans="3:16" x14ac:dyDescent="0.25">
      <c r="C1235" s="7"/>
      <c r="D1235" s="7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  <c r="O1235" s="65"/>
      <c r="P1235" s="65"/>
    </row>
    <row r="1236" spans="3:16" x14ac:dyDescent="0.25">
      <c r="C1236" s="7"/>
      <c r="D1236" s="7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  <c r="O1236" s="65"/>
      <c r="P1236" s="65"/>
    </row>
    <row r="1237" spans="3:16" x14ac:dyDescent="0.25">
      <c r="C1237" s="7"/>
      <c r="D1237" s="7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  <c r="O1237" s="65"/>
      <c r="P1237" s="65"/>
    </row>
    <row r="1238" spans="3:16" x14ac:dyDescent="0.25">
      <c r="C1238" s="7"/>
      <c r="D1238" s="7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  <c r="O1238" s="65"/>
      <c r="P1238" s="65"/>
    </row>
    <row r="1239" spans="3:16" x14ac:dyDescent="0.25">
      <c r="C1239" s="7"/>
      <c r="D1239" s="7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  <c r="O1239" s="65"/>
      <c r="P1239" s="65"/>
    </row>
    <row r="1240" spans="3:16" x14ac:dyDescent="0.25">
      <c r="C1240" s="7"/>
      <c r="D1240" s="7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  <c r="O1240" s="65"/>
      <c r="P1240" s="65"/>
    </row>
    <row r="1241" spans="3:16" x14ac:dyDescent="0.25">
      <c r="C1241" s="7"/>
      <c r="D1241" s="7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  <c r="O1241" s="65"/>
      <c r="P1241" s="65"/>
    </row>
    <row r="1242" spans="3:16" x14ac:dyDescent="0.25">
      <c r="C1242" s="7"/>
      <c r="D1242" s="7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  <c r="O1242" s="65"/>
      <c r="P1242" s="65"/>
    </row>
    <row r="1243" spans="3:16" x14ac:dyDescent="0.25">
      <c r="C1243" s="7"/>
      <c r="D1243" s="7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  <c r="O1243" s="65"/>
      <c r="P1243" s="65"/>
    </row>
    <row r="1244" spans="3:16" x14ac:dyDescent="0.25">
      <c r="C1244" s="7"/>
      <c r="D1244" s="7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  <c r="O1244" s="65"/>
      <c r="P1244" s="65"/>
    </row>
    <row r="1245" spans="3:16" x14ac:dyDescent="0.25">
      <c r="C1245" s="7"/>
      <c r="D1245" s="7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</row>
    <row r="1246" spans="3:16" x14ac:dyDescent="0.25">
      <c r="C1246" s="7"/>
      <c r="D1246" s="7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  <c r="O1246" s="65"/>
      <c r="P1246" s="65"/>
    </row>
    <row r="1247" spans="3:16" x14ac:dyDescent="0.25">
      <c r="C1247" s="7"/>
      <c r="D1247" s="7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65"/>
    </row>
    <row r="1248" spans="3:16" x14ac:dyDescent="0.25">
      <c r="C1248" s="7"/>
      <c r="D1248" s="7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  <c r="O1248" s="65"/>
      <c r="P1248" s="65"/>
    </row>
    <row r="1249" spans="3:16" x14ac:dyDescent="0.25">
      <c r="C1249" s="7"/>
      <c r="D1249" s="7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  <c r="O1249" s="65"/>
      <c r="P1249" s="65"/>
    </row>
    <row r="1250" spans="3:16" x14ac:dyDescent="0.25">
      <c r="C1250" s="7"/>
      <c r="D1250" s="7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  <c r="O1250" s="65"/>
      <c r="P1250" s="65"/>
    </row>
    <row r="1251" spans="3:16" x14ac:dyDescent="0.25">
      <c r="C1251" s="7"/>
      <c r="D1251" s="7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  <c r="O1251" s="65"/>
      <c r="P1251" s="65"/>
    </row>
    <row r="1252" spans="3:16" x14ac:dyDescent="0.25">
      <c r="C1252" s="7"/>
      <c r="D1252" s="7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  <c r="O1252" s="65"/>
      <c r="P1252" s="65"/>
    </row>
    <row r="1253" spans="3:16" x14ac:dyDescent="0.25">
      <c r="C1253" s="7"/>
      <c r="D1253" s="7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  <c r="O1253" s="65"/>
      <c r="P1253" s="65"/>
    </row>
    <row r="1254" spans="3:16" x14ac:dyDescent="0.25">
      <c r="C1254" s="7"/>
      <c r="D1254" s="7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  <c r="O1254" s="65"/>
      <c r="P1254" s="65"/>
    </row>
    <row r="1255" spans="3:16" x14ac:dyDescent="0.25">
      <c r="C1255" s="7"/>
      <c r="D1255" s="7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  <c r="O1255" s="65"/>
      <c r="P1255" s="65"/>
    </row>
    <row r="1256" spans="3:16" x14ac:dyDescent="0.25">
      <c r="C1256" s="7"/>
      <c r="D1256" s="7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  <c r="O1256" s="65"/>
      <c r="P1256" s="65"/>
    </row>
    <row r="1257" spans="3:16" x14ac:dyDescent="0.25">
      <c r="C1257" s="7"/>
      <c r="D1257" s="7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  <c r="O1257" s="65"/>
      <c r="P1257" s="65"/>
    </row>
    <row r="1258" spans="3:16" x14ac:dyDescent="0.25">
      <c r="C1258" s="7"/>
      <c r="D1258" s="7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/>
    </row>
    <row r="1259" spans="3:16" x14ac:dyDescent="0.25">
      <c r="C1259" s="7"/>
      <c r="D1259" s="7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</row>
    <row r="1260" spans="3:16" x14ac:dyDescent="0.25">
      <c r="C1260" s="7"/>
      <c r="D1260" s="7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  <c r="O1260" s="65"/>
      <c r="P1260" s="65"/>
    </row>
    <row r="1261" spans="3:16" x14ac:dyDescent="0.25">
      <c r="C1261" s="7"/>
      <c r="D1261" s="7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</row>
    <row r="1262" spans="3:16" x14ac:dyDescent="0.25">
      <c r="C1262" s="7"/>
      <c r="D1262" s="7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</row>
    <row r="1263" spans="3:16" x14ac:dyDescent="0.25">
      <c r="C1263" s="7"/>
      <c r="D1263" s="7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</row>
    <row r="1264" spans="3:16" x14ac:dyDescent="0.25">
      <c r="C1264" s="7"/>
      <c r="D1264" s="7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  <c r="O1264" s="65"/>
      <c r="P1264" s="65"/>
    </row>
    <row r="1265" spans="3:16" x14ac:dyDescent="0.25">
      <c r="C1265" s="7"/>
      <c r="D1265" s="7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  <c r="O1265" s="65"/>
      <c r="P1265" s="65"/>
    </row>
    <row r="1266" spans="3:16" x14ac:dyDescent="0.25">
      <c r="C1266" s="7"/>
      <c r="D1266" s="7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  <c r="O1266" s="65"/>
      <c r="P1266" s="65"/>
    </row>
    <row r="1267" spans="3:16" x14ac:dyDescent="0.25">
      <c r="C1267" s="7"/>
      <c r="D1267" s="7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</row>
    <row r="1268" spans="3:16" x14ac:dyDescent="0.25">
      <c r="C1268" s="7"/>
      <c r="D1268" s="7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</row>
    <row r="1269" spans="3:16" x14ac:dyDescent="0.25">
      <c r="C1269" s="7"/>
      <c r="D1269" s="7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</row>
    <row r="1270" spans="3:16" x14ac:dyDescent="0.25">
      <c r="C1270" s="7"/>
      <c r="D1270" s="7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  <c r="O1270" s="65"/>
      <c r="P1270" s="65"/>
    </row>
    <row r="1271" spans="3:16" x14ac:dyDescent="0.25">
      <c r="C1271" s="7"/>
      <c r="D1271" s="7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  <c r="O1271" s="65"/>
      <c r="P1271" s="65"/>
    </row>
    <row r="1272" spans="3:16" x14ac:dyDescent="0.25">
      <c r="C1272" s="7"/>
      <c r="D1272" s="7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  <c r="O1272" s="65"/>
      <c r="P1272" s="65"/>
    </row>
    <row r="1273" spans="3:16" x14ac:dyDescent="0.25">
      <c r="C1273" s="7"/>
      <c r="D1273" s="7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  <c r="O1273" s="65"/>
      <c r="P1273" s="65"/>
    </row>
    <row r="1274" spans="3:16" x14ac:dyDescent="0.25">
      <c r="C1274" s="7"/>
      <c r="D1274" s="7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  <c r="O1274" s="65"/>
      <c r="P1274" s="65"/>
    </row>
    <row r="1275" spans="3:16" x14ac:dyDescent="0.25">
      <c r="C1275" s="7"/>
      <c r="D1275" s="7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  <c r="O1275" s="65"/>
      <c r="P1275" s="65"/>
    </row>
    <row r="1276" spans="3:16" x14ac:dyDescent="0.25">
      <c r="C1276" s="7"/>
      <c r="D1276" s="7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</row>
    <row r="1277" spans="3:16" x14ac:dyDescent="0.25">
      <c r="C1277" s="7"/>
      <c r="D1277" s="7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</row>
    <row r="1278" spans="3:16" x14ac:dyDescent="0.25">
      <c r="C1278" s="7"/>
      <c r="D1278" s="7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/>
    </row>
    <row r="1279" spans="3:16" x14ac:dyDescent="0.25">
      <c r="C1279" s="7"/>
      <c r="D1279" s="7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</row>
    <row r="1280" spans="3:16" x14ac:dyDescent="0.25">
      <c r="C1280" s="7"/>
      <c r="D1280" s="7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  <c r="O1280" s="65"/>
      <c r="P1280" s="65"/>
    </row>
    <row r="1281" spans="3:16" x14ac:dyDescent="0.25">
      <c r="C1281" s="7"/>
      <c r="D1281" s="7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  <c r="O1281" s="65"/>
      <c r="P1281" s="65"/>
    </row>
    <row r="1282" spans="3:16" x14ac:dyDescent="0.25">
      <c r="C1282" s="7"/>
      <c r="D1282" s="7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</row>
    <row r="1283" spans="3:16" x14ac:dyDescent="0.25">
      <c r="C1283" s="7"/>
      <c r="D1283" s="7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</row>
    <row r="1284" spans="3:16" x14ac:dyDescent="0.25">
      <c r="C1284" s="7"/>
      <c r="D1284" s="7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  <c r="O1284" s="65"/>
      <c r="P1284" s="65"/>
    </row>
    <row r="1285" spans="3:16" x14ac:dyDescent="0.25">
      <c r="C1285" s="7"/>
      <c r="D1285" s="7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  <c r="O1285" s="65"/>
      <c r="P1285" s="65"/>
    </row>
    <row r="1286" spans="3:16" x14ac:dyDescent="0.25">
      <c r="C1286" s="7"/>
      <c r="D1286" s="7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  <c r="O1286" s="65"/>
      <c r="P1286" s="65"/>
    </row>
    <row r="1287" spans="3:16" x14ac:dyDescent="0.25">
      <c r="C1287" s="7"/>
      <c r="D1287" s="7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  <c r="O1287" s="65"/>
      <c r="P1287" s="65"/>
    </row>
    <row r="1288" spans="3:16" x14ac:dyDescent="0.25">
      <c r="C1288" s="7"/>
      <c r="D1288" s="7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  <c r="O1288" s="65"/>
      <c r="P1288" s="65"/>
    </row>
    <row r="1289" spans="3:16" x14ac:dyDescent="0.25">
      <c r="C1289" s="7"/>
      <c r="D1289" s="7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  <c r="O1289" s="65"/>
      <c r="P1289" s="65"/>
    </row>
    <row r="1290" spans="3:16" x14ac:dyDescent="0.25">
      <c r="C1290" s="7"/>
      <c r="D1290" s="7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  <c r="O1290" s="65"/>
      <c r="P1290" s="65"/>
    </row>
    <row r="1291" spans="3:16" x14ac:dyDescent="0.25">
      <c r="C1291" s="7"/>
      <c r="D1291" s="7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</row>
    <row r="1292" spans="3:16" x14ac:dyDescent="0.25">
      <c r="C1292" s="7"/>
      <c r="D1292" s="7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  <c r="O1292" s="65"/>
      <c r="P1292" s="65"/>
    </row>
    <row r="1293" spans="3:16" x14ac:dyDescent="0.25">
      <c r="C1293" s="7"/>
      <c r="D1293" s="7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  <c r="O1293" s="65"/>
      <c r="P1293" s="65"/>
    </row>
    <row r="1294" spans="3:16" x14ac:dyDescent="0.25">
      <c r="C1294" s="7"/>
      <c r="D1294" s="7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  <c r="O1294" s="65"/>
      <c r="P1294" s="65"/>
    </row>
    <row r="1295" spans="3:16" x14ac:dyDescent="0.25">
      <c r="C1295" s="7"/>
      <c r="D1295" s="7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  <c r="O1295" s="65"/>
      <c r="P1295" s="65"/>
    </row>
    <row r="1296" spans="3:16" x14ac:dyDescent="0.25">
      <c r="C1296" s="7"/>
      <c r="D1296" s="7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  <c r="O1296" s="65"/>
      <c r="P1296" s="65"/>
    </row>
    <row r="1297" spans="3:16" x14ac:dyDescent="0.25">
      <c r="C1297" s="7"/>
      <c r="D1297" s="7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  <c r="O1297" s="65"/>
      <c r="P1297" s="65"/>
    </row>
    <row r="1298" spans="3:16" x14ac:dyDescent="0.25">
      <c r="C1298" s="7"/>
      <c r="D1298" s="7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  <c r="O1298" s="65"/>
      <c r="P1298" s="65"/>
    </row>
    <row r="1299" spans="3:16" x14ac:dyDescent="0.25">
      <c r="C1299" s="7"/>
      <c r="D1299" s="7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  <c r="O1299" s="65"/>
      <c r="P1299" s="65"/>
    </row>
    <row r="1300" spans="3:16" x14ac:dyDescent="0.25">
      <c r="C1300" s="7"/>
      <c r="D1300" s="7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  <c r="O1300" s="65"/>
      <c r="P1300" s="65"/>
    </row>
    <row r="1301" spans="3:16" x14ac:dyDescent="0.25">
      <c r="C1301" s="7"/>
      <c r="D1301" s="7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  <c r="O1301" s="65"/>
      <c r="P1301" s="65"/>
    </row>
    <row r="1302" spans="3:16" x14ac:dyDescent="0.25">
      <c r="C1302" s="7"/>
      <c r="D1302" s="7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  <c r="O1302" s="65"/>
      <c r="P1302" s="65"/>
    </row>
    <row r="1303" spans="3:16" x14ac:dyDescent="0.25">
      <c r="C1303" s="7"/>
      <c r="D1303" s="7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  <c r="O1303" s="65"/>
      <c r="P1303" s="65"/>
    </row>
    <row r="1304" spans="3:16" x14ac:dyDescent="0.25">
      <c r="C1304" s="7"/>
      <c r="D1304" s="7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  <c r="O1304" s="65"/>
      <c r="P1304" s="65"/>
    </row>
    <row r="1305" spans="3:16" x14ac:dyDescent="0.25">
      <c r="C1305" s="7"/>
      <c r="D1305" s="7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  <c r="O1305" s="65"/>
      <c r="P1305" s="65"/>
    </row>
    <row r="1306" spans="3:16" x14ac:dyDescent="0.25">
      <c r="C1306" s="7"/>
      <c r="D1306" s="7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5"/>
    </row>
    <row r="1307" spans="3:16" x14ac:dyDescent="0.25">
      <c r="C1307" s="7"/>
      <c r="D1307" s="7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  <c r="O1307" s="65"/>
      <c r="P1307" s="65"/>
    </row>
    <row r="1308" spans="3:16" x14ac:dyDescent="0.25">
      <c r="C1308" s="7"/>
      <c r="D1308" s="7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  <c r="O1308" s="65"/>
      <c r="P1308" s="65"/>
    </row>
    <row r="1309" spans="3:16" x14ac:dyDescent="0.25">
      <c r="C1309" s="7"/>
      <c r="D1309" s="7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  <c r="O1309" s="65"/>
      <c r="P1309" s="65"/>
    </row>
    <row r="1310" spans="3:16" x14ac:dyDescent="0.25">
      <c r="C1310" s="7"/>
      <c r="D1310" s="7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  <c r="O1310" s="65"/>
      <c r="P1310" s="65"/>
    </row>
    <row r="1311" spans="3:16" x14ac:dyDescent="0.25">
      <c r="C1311" s="7"/>
      <c r="D1311" s="7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  <c r="O1311" s="65"/>
      <c r="P1311" s="65"/>
    </row>
    <row r="1312" spans="3:16" x14ac:dyDescent="0.25">
      <c r="C1312" s="7"/>
      <c r="D1312" s="7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  <c r="O1312" s="65"/>
      <c r="P1312" s="65"/>
    </row>
    <row r="1313" spans="3:16" x14ac:dyDescent="0.25">
      <c r="C1313" s="7"/>
      <c r="D1313" s="7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  <c r="O1313" s="65"/>
      <c r="P1313" s="65"/>
    </row>
    <row r="1314" spans="3:16" x14ac:dyDescent="0.25">
      <c r="C1314" s="7"/>
      <c r="D1314" s="7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  <c r="O1314" s="65"/>
      <c r="P1314" s="65"/>
    </row>
    <row r="1315" spans="3:16" x14ac:dyDescent="0.25">
      <c r="C1315" s="7"/>
      <c r="D1315" s="7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  <c r="O1315" s="65"/>
      <c r="P1315" s="65"/>
    </row>
    <row r="1316" spans="3:16" x14ac:dyDescent="0.25">
      <c r="C1316" s="7"/>
      <c r="D1316" s="7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  <c r="O1316" s="65"/>
      <c r="P1316" s="65"/>
    </row>
    <row r="1317" spans="3:16" x14ac:dyDescent="0.25">
      <c r="C1317" s="7"/>
      <c r="D1317" s="7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  <c r="O1317" s="65"/>
      <c r="P1317" s="65"/>
    </row>
    <row r="1318" spans="3:16" x14ac:dyDescent="0.25">
      <c r="C1318" s="7"/>
      <c r="D1318" s="7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</row>
    <row r="1319" spans="3:16" x14ac:dyDescent="0.25">
      <c r="C1319" s="7"/>
      <c r="D1319" s="7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</row>
    <row r="1320" spans="3:16" x14ac:dyDescent="0.25">
      <c r="C1320" s="7"/>
      <c r="D1320" s="7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</row>
    <row r="1321" spans="3:16" x14ac:dyDescent="0.25">
      <c r="C1321" s="7"/>
      <c r="D1321" s="7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</row>
    <row r="1322" spans="3:16" x14ac:dyDescent="0.25">
      <c r="C1322" s="7"/>
      <c r="D1322" s="7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  <c r="O1322" s="65"/>
      <c r="P1322" s="65"/>
    </row>
    <row r="1323" spans="3:16" x14ac:dyDescent="0.25">
      <c r="C1323" s="7"/>
      <c r="D1323" s="7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5"/>
    </row>
    <row r="1324" spans="3:16" x14ac:dyDescent="0.25">
      <c r="C1324" s="7"/>
      <c r="D1324" s="7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  <c r="O1324" s="65"/>
      <c r="P1324" s="65"/>
    </row>
    <row r="1325" spans="3:16" x14ac:dyDescent="0.25">
      <c r="C1325" s="7"/>
      <c r="D1325" s="7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  <c r="O1325" s="65"/>
      <c r="P1325" s="65"/>
    </row>
    <row r="1326" spans="3:16" x14ac:dyDescent="0.25">
      <c r="C1326" s="7"/>
      <c r="D1326" s="7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  <c r="O1326" s="65"/>
      <c r="P1326" s="65"/>
    </row>
    <row r="1327" spans="3:16" x14ac:dyDescent="0.25">
      <c r="C1327" s="7"/>
      <c r="D1327" s="7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  <c r="O1327" s="65"/>
      <c r="P1327" s="65"/>
    </row>
    <row r="1328" spans="3:16" x14ac:dyDescent="0.25">
      <c r="C1328" s="7"/>
      <c r="D1328" s="7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  <c r="O1328" s="65"/>
      <c r="P1328" s="65"/>
    </row>
    <row r="1329" spans="3:16" x14ac:dyDescent="0.25">
      <c r="C1329" s="7"/>
      <c r="D1329" s="7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  <c r="O1329" s="65"/>
      <c r="P1329" s="65"/>
    </row>
    <row r="1330" spans="3:16" x14ac:dyDescent="0.25">
      <c r="C1330" s="7"/>
      <c r="D1330" s="7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  <c r="O1330" s="65"/>
      <c r="P1330" s="65"/>
    </row>
    <row r="1331" spans="3:16" x14ac:dyDescent="0.25">
      <c r="C1331" s="7"/>
      <c r="D1331" s="7"/>
      <c r="E1331" s="65"/>
      <c r="F1331" s="65"/>
      <c r="G1331" s="65"/>
      <c r="H1331" s="65"/>
      <c r="I1331" s="65"/>
      <c r="J1331" s="65"/>
      <c r="K1331" s="65"/>
      <c r="L1331" s="65"/>
      <c r="M1331" s="65"/>
      <c r="N1331" s="65"/>
      <c r="O1331" s="65"/>
      <c r="P1331" s="65"/>
    </row>
    <row r="1332" spans="3:16" x14ac:dyDescent="0.25">
      <c r="C1332" s="7"/>
      <c r="D1332" s="7"/>
      <c r="E1332" s="65"/>
      <c r="F1332" s="65"/>
      <c r="G1332" s="65"/>
      <c r="H1332" s="65"/>
      <c r="I1332" s="65"/>
      <c r="J1332" s="65"/>
      <c r="K1332" s="65"/>
      <c r="L1332" s="65"/>
      <c r="M1332" s="65"/>
      <c r="N1332" s="65"/>
      <c r="O1332" s="65"/>
      <c r="P1332" s="65"/>
    </row>
    <row r="1333" spans="3:16" x14ac:dyDescent="0.25">
      <c r="C1333" s="7"/>
      <c r="D1333" s="7"/>
      <c r="E1333" s="65"/>
      <c r="F1333" s="65"/>
      <c r="G1333" s="65"/>
      <c r="H1333" s="65"/>
      <c r="I1333" s="65"/>
      <c r="J1333" s="65"/>
      <c r="K1333" s="65"/>
      <c r="L1333" s="65"/>
      <c r="M1333" s="65"/>
      <c r="N1333" s="65"/>
      <c r="O1333" s="65"/>
      <c r="P1333" s="65"/>
    </row>
    <row r="1334" spans="3:16" x14ac:dyDescent="0.25">
      <c r="C1334" s="7"/>
      <c r="D1334" s="7"/>
      <c r="E1334" s="65"/>
      <c r="F1334" s="65"/>
      <c r="G1334" s="65"/>
      <c r="H1334" s="65"/>
      <c r="I1334" s="65"/>
      <c r="J1334" s="65"/>
      <c r="K1334" s="65"/>
      <c r="L1334" s="65"/>
      <c r="M1334" s="65"/>
      <c r="N1334" s="65"/>
      <c r="O1334" s="65"/>
      <c r="P1334" s="65"/>
    </row>
    <row r="1335" spans="3:16" x14ac:dyDescent="0.25">
      <c r="C1335" s="7"/>
      <c r="D1335" s="7"/>
      <c r="E1335" s="65"/>
      <c r="F1335" s="65"/>
      <c r="G1335" s="65"/>
      <c r="H1335" s="65"/>
      <c r="I1335" s="65"/>
      <c r="J1335" s="65"/>
      <c r="K1335" s="65"/>
      <c r="L1335" s="65"/>
      <c r="M1335" s="65"/>
      <c r="N1335" s="65"/>
      <c r="O1335" s="65"/>
      <c r="P1335" s="65"/>
    </row>
    <row r="1336" spans="3:16" x14ac:dyDescent="0.25">
      <c r="C1336" s="7"/>
      <c r="D1336" s="7"/>
      <c r="E1336" s="65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</row>
    <row r="1337" spans="3:16" x14ac:dyDescent="0.25">
      <c r="C1337" s="7"/>
      <c r="D1337" s="7"/>
      <c r="E1337" s="65"/>
      <c r="F1337" s="65"/>
      <c r="G1337" s="65"/>
      <c r="H1337" s="65"/>
      <c r="I1337" s="65"/>
      <c r="J1337" s="65"/>
      <c r="K1337" s="65"/>
      <c r="L1337" s="65"/>
      <c r="M1337" s="65"/>
      <c r="N1337" s="65"/>
      <c r="O1337" s="65"/>
      <c r="P1337" s="65"/>
    </row>
    <row r="1338" spans="3:16" x14ac:dyDescent="0.25">
      <c r="C1338" s="7"/>
      <c r="D1338" s="7"/>
      <c r="E1338" s="65"/>
      <c r="F1338" s="65"/>
      <c r="G1338" s="65"/>
      <c r="H1338" s="65"/>
      <c r="I1338" s="65"/>
      <c r="J1338" s="65"/>
      <c r="K1338" s="65"/>
      <c r="L1338" s="65"/>
      <c r="M1338" s="65"/>
      <c r="N1338" s="65"/>
      <c r="O1338" s="65"/>
      <c r="P1338" s="65"/>
    </row>
    <row r="1339" spans="3:16" x14ac:dyDescent="0.25">
      <c r="C1339" s="7"/>
      <c r="D1339" s="7"/>
      <c r="E1339" s="65"/>
      <c r="F1339" s="65"/>
      <c r="G1339" s="65"/>
      <c r="H1339" s="65"/>
      <c r="I1339" s="65"/>
      <c r="J1339" s="65"/>
      <c r="K1339" s="65"/>
      <c r="L1339" s="65"/>
      <c r="M1339" s="65"/>
      <c r="N1339" s="65"/>
      <c r="O1339" s="65"/>
      <c r="P1339" s="65"/>
    </row>
    <row r="1340" spans="3:16" x14ac:dyDescent="0.25">
      <c r="C1340" s="7"/>
      <c r="D1340" s="7"/>
      <c r="E1340" s="65"/>
      <c r="F1340" s="65"/>
      <c r="G1340" s="65"/>
      <c r="H1340" s="65"/>
      <c r="I1340" s="65"/>
      <c r="J1340" s="65"/>
      <c r="K1340" s="65"/>
      <c r="L1340" s="65"/>
      <c r="M1340" s="65"/>
      <c r="N1340" s="65"/>
      <c r="O1340" s="65"/>
      <c r="P1340" s="65"/>
    </row>
    <row r="1341" spans="3:16" x14ac:dyDescent="0.25">
      <c r="C1341" s="7"/>
      <c r="D1341" s="7"/>
      <c r="E1341" s="65"/>
      <c r="F1341" s="65"/>
      <c r="G1341" s="65"/>
      <c r="H1341" s="65"/>
      <c r="I1341" s="65"/>
      <c r="J1341" s="65"/>
      <c r="K1341" s="65"/>
      <c r="L1341" s="65"/>
      <c r="M1341" s="65"/>
      <c r="N1341" s="65"/>
      <c r="O1341" s="65"/>
      <c r="P1341" s="65"/>
    </row>
    <row r="1342" spans="3:16" x14ac:dyDescent="0.25">
      <c r="C1342" s="7"/>
      <c r="D1342" s="7"/>
      <c r="E1342" s="65"/>
      <c r="F1342" s="65"/>
      <c r="G1342" s="65"/>
      <c r="H1342" s="65"/>
      <c r="I1342" s="65"/>
      <c r="J1342" s="65"/>
      <c r="K1342" s="65"/>
      <c r="L1342" s="65"/>
      <c r="M1342" s="65"/>
      <c r="N1342" s="65"/>
      <c r="O1342" s="65"/>
      <c r="P1342" s="65"/>
    </row>
    <row r="1343" spans="3:16" x14ac:dyDescent="0.25">
      <c r="C1343" s="7"/>
      <c r="D1343" s="7"/>
      <c r="E1343" s="65"/>
      <c r="F1343" s="65"/>
      <c r="G1343" s="65"/>
      <c r="H1343" s="65"/>
      <c r="I1343" s="65"/>
      <c r="J1343" s="65"/>
      <c r="K1343" s="65"/>
      <c r="L1343" s="65"/>
      <c r="M1343" s="65"/>
      <c r="N1343" s="65"/>
      <c r="O1343" s="65"/>
      <c r="P1343" s="65"/>
    </row>
    <row r="1344" spans="3:16" x14ac:dyDescent="0.25">
      <c r="C1344" s="7"/>
      <c r="D1344" s="7"/>
      <c r="E1344" s="65"/>
      <c r="F1344" s="65"/>
      <c r="G1344" s="65"/>
      <c r="H1344" s="65"/>
      <c r="I1344" s="65"/>
      <c r="J1344" s="65"/>
      <c r="K1344" s="65"/>
      <c r="L1344" s="65"/>
      <c r="M1344" s="65"/>
      <c r="N1344" s="65"/>
      <c r="O1344" s="65"/>
      <c r="P1344" s="65"/>
    </row>
    <row r="1345" spans="3:16" x14ac:dyDescent="0.25">
      <c r="C1345" s="7"/>
      <c r="D1345" s="7"/>
      <c r="E1345" s="65"/>
      <c r="F1345" s="65"/>
      <c r="G1345" s="65"/>
      <c r="H1345" s="65"/>
      <c r="I1345" s="65"/>
      <c r="J1345" s="65"/>
      <c r="K1345" s="65"/>
      <c r="L1345" s="65"/>
      <c r="M1345" s="65"/>
      <c r="N1345" s="65"/>
      <c r="O1345" s="65"/>
      <c r="P1345" s="65"/>
    </row>
    <row r="1346" spans="3:16" x14ac:dyDescent="0.25">
      <c r="C1346" s="7"/>
      <c r="D1346" s="7"/>
      <c r="E1346" s="65"/>
      <c r="F1346" s="65"/>
      <c r="G1346" s="65"/>
      <c r="H1346" s="65"/>
      <c r="I1346" s="65"/>
      <c r="J1346" s="65"/>
      <c r="K1346" s="65"/>
      <c r="L1346" s="65"/>
      <c r="M1346" s="65"/>
      <c r="N1346" s="65"/>
      <c r="O1346" s="65"/>
      <c r="P1346" s="65"/>
    </row>
    <row r="1347" spans="3:16" x14ac:dyDescent="0.25">
      <c r="C1347" s="7"/>
      <c r="D1347" s="7"/>
      <c r="E1347" s="65"/>
      <c r="F1347" s="65"/>
      <c r="G1347" s="65"/>
      <c r="H1347" s="65"/>
      <c r="I1347" s="65"/>
      <c r="J1347" s="65"/>
      <c r="K1347" s="65"/>
      <c r="L1347" s="65"/>
      <c r="M1347" s="65"/>
      <c r="N1347" s="65"/>
      <c r="O1347" s="65"/>
      <c r="P1347" s="65"/>
    </row>
    <row r="1348" spans="3:16" x14ac:dyDescent="0.25">
      <c r="C1348" s="7"/>
      <c r="D1348" s="7"/>
      <c r="E1348" s="65"/>
      <c r="F1348" s="65"/>
      <c r="G1348" s="65"/>
      <c r="H1348" s="65"/>
      <c r="I1348" s="65"/>
      <c r="J1348" s="65"/>
      <c r="K1348" s="65"/>
      <c r="L1348" s="65"/>
      <c r="M1348" s="65"/>
      <c r="N1348" s="65"/>
      <c r="O1348" s="65"/>
      <c r="P1348" s="65"/>
    </row>
    <row r="1349" spans="3:16" x14ac:dyDescent="0.25">
      <c r="C1349" s="7"/>
      <c r="D1349" s="7"/>
      <c r="E1349" s="65"/>
      <c r="F1349" s="65"/>
      <c r="G1349" s="65"/>
      <c r="H1349" s="65"/>
      <c r="I1349" s="65"/>
      <c r="J1349" s="65"/>
      <c r="K1349" s="65"/>
      <c r="L1349" s="65"/>
      <c r="M1349" s="65"/>
      <c r="N1349" s="65"/>
      <c r="O1349" s="65"/>
      <c r="P1349" s="65"/>
    </row>
    <row r="1350" spans="3:16" x14ac:dyDescent="0.25">
      <c r="C1350" s="7"/>
      <c r="D1350" s="7"/>
      <c r="E1350" s="65"/>
      <c r="F1350" s="65"/>
      <c r="G1350" s="65"/>
      <c r="H1350" s="65"/>
      <c r="I1350" s="65"/>
      <c r="J1350" s="65"/>
      <c r="K1350" s="65"/>
      <c r="L1350" s="65"/>
      <c r="M1350" s="65"/>
      <c r="N1350" s="65"/>
      <c r="O1350" s="65"/>
      <c r="P1350" s="65"/>
    </row>
    <row r="1351" spans="3:16" x14ac:dyDescent="0.25">
      <c r="C1351" s="7"/>
      <c r="D1351" s="7"/>
      <c r="E1351" s="65"/>
      <c r="F1351" s="65"/>
      <c r="G1351" s="65"/>
      <c r="H1351" s="65"/>
      <c r="I1351" s="65"/>
      <c r="J1351" s="65"/>
      <c r="K1351" s="65"/>
      <c r="L1351" s="65"/>
      <c r="M1351" s="65"/>
      <c r="N1351" s="65"/>
      <c r="O1351" s="65"/>
      <c r="P1351" s="65"/>
    </row>
    <row r="1352" spans="3:16" x14ac:dyDescent="0.25">
      <c r="C1352" s="7"/>
      <c r="D1352" s="7"/>
      <c r="E1352" s="65"/>
      <c r="F1352" s="65"/>
      <c r="G1352" s="65"/>
      <c r="H1352" s="65"/>
      <c r="I1352" s="65"/>
      <c r="J1352" s="65"/>
      <c r="K1352" s="65"/>
      <c r="L1352" s="65"/>
      <c r="M1352" s="65"/>
      <c r="N1352" s="65"/>
      <c r="O1352" s="65"/>
      <c r="P1352" s="65"/>
    </row>
    <row r="1353" spans="3:16" x14ac:dyDescent="0.25">
      <c r="C1353" s="7"/>
      <c r="D1353" s="7"/>
      <c r="E1353" s="65"/>
      <c r="F1353" s="65"/>
      <c r="G1353" s="65"/>
      <c r="H1353" s="65"/>
      <c r="I1353" s="65"/>
      <c r="J1353" s="65"/>
      <c r="K1353" s="65"/>
      <c r="L1353" s="65"/>
      <c r="M1353" s="65"/>
      <c r="N1353" s="65"/>
      <c r="O1353" s="65"/>
      <c r="P1353" s="65"/>
    </row>
    <row r="1354" spans="3:16" x14ac:dyDescent="0.25">
      <c r="C1354" s="7"/>
      <c r="D1354" s="7"/>
      <c r="E1354" s="65"/>
      <c r="F1354" s="65"/>
      <c r="G1354" s="65"/>
      <c r="H1354" s="65"/>
      <c r="I1354" s="65"/>
      <c r="J1354" s="65"/>
      <c r="K1354" s="65"/>
      <c r="L1354" s="65"/>
      <c r="M1354" s="65"/>
      <c r="N1354" s="65"/>
      <c r="O1354" s="65"/>
      <c r="P1354" s="65"/>
    </row>
    <row r="1355" spans="3:16" x14ac:dyDescent="0.25">
      <c r="C1355" s="7"/>
      <c r="D1355" s="7"/>
      <c r="E1355" s="65"/>
      <c r="F1355" s="65"/>
      <c r="G1355" s="65"/>
      <c r="H1355" s="65"/>
      <c r="I1355" s="65"/>
      <c r="J1355" s="65"/>
      <c r="K1355" s="65"/>
      <c r="L1355" s="65"/>
      <c r="M1355" s="65"/>
      <c r="N1355" s="65"/>
      <c r="O1355" s="65"/>
      <c r="P1355" s="65"/>
    </row>
    <row r="1356" spans="3:16" x14ac:dyDescent="0.25">
      <c r="C1356" s="7"/>
      <c r="D1356" s="7"/>
      <c r="E1356" s="65"/>
      <c r="F1356" s="65"/>
      <c r="G1356" s="65"/>
      <c r="H1356" s="65"/>
      <c r="I1356" s="65"/>
      <c r="J1356" s="65"/>
      <c r="K1356" s="65"/>
      <c r="L1356" s="65"/>
      <c r="M1356" s="65"/>
      <c r="N1356" s="65"/>
      <c r="O1356" s="65"/>
      <c r="P1356" s="65"/>
    </row>
    <row r="1357" spans="3:16" x14ac:dyDescent="0.25">
      <c r="C1357" s="7"/>
      <c r="D1357" s="7"/>
      <c r="E1357" s="65"/>
      <c r="F1357" s="65"/>
      <c r="G1357" s="65"/>
      <c r="H1357" s="65"/>
      <c r="I1357" s="65"/>
      <c r="J1357" s="65"/>
      <c r="K1357" s="65"/>
      <c r="L1357" s="65"/>
      <c r="M1357" s="65"/>
      <c r="N1357" s="65"/>
      <c r="O1357" s="65"/>
      <c r="P1357" s="65"/>
    </row>
    <row r="1358" spans="3:16" x14ac:dyDescent="0.25">
      <c r="C1358" s="7"/>
      <c r="D1358" s="7"/>
      <c r="E1358" s="65"/>
      <c r="F1358" s="65"/>
      <c r="G1358" s="65"/>
      <c r="H1358" s="65"/>
      <c r="I1358" s="65"/>
      <c r="J1358" s="65"/>
      <c r="K1358" s="65"/>
      <c r="L1358" s="65"/>
      <c r="M1358" s="65"/>
      <c r="N1358" s="65"/>
      <c r="O1358" s="65"/>
      <c r="P1358" s="65"/>
    </row>
    <row r="1359" spans="3:16" x14ac:dyDescent="0.25">
      <c r="C1359" s="7"/>
      <c r="D1359" s="7"/>
      <c r="E1359" s="65"/>
      <c r="F1359" s="65"/>
      <c r="G1359" s="65"/>
      <c r="H1359" s="65"/>
      <c r="I1359" s="65"/>
      <c r="J1359" s="65"/>
      <c r="K1359" s="65"/>
      <c r="L1359" s="65"/>
      <c r="M1359" s="65"/>
      <c r="N1359" s="65"/>
      <c r="O1359" s="65"/>
      <c r="P1359" s="65"/>
    </row>
    <row r="1360" spans="3:16" x14ac:dyDescent="0.25">
      <c r="C1360" s="7"/>
      <c r="D1360" s="7"/>
      <c r="E1360" s="65"/>
      <c r="F1360" s="65"/>
      <c r="G1360" s="65"/>
      <c r="H1360" s="65"/>
      <c r="I1360" s="65"/>
      <c r="J1360" s="65"/>
      <c r="K1360" s="65"/>
      <c r="L1360" s="65"/>
      <c r="M1360" s="65"/>
      <c r="N1360" s="65"/>
      <c r="O1360" s="65"/>
      <c r="P1360" s="65"/>
    </row>
    <row r="1361" spans="3:16" x14ac:dyDescent="0.25">
      <c r="C1361" s="7"/>
      <c r="D1361" s="7"/>
      <c r="E1361" s="65"/>
      <c r="F1361" s="65"/>
      <c r="G1361" s="65"/>
      <c r="H1361" s="65"/>
      <c r="I1361" s="65"/>
      <c r="J1361" s="65"/>
      <c r="K1361" s="65"/>
      <c r="L1361" s="65"/>
      <c r="M1361" s="65"/>
      <c r="N1361" s="65"/>
      <c r="O1361" s="65"/>
      <c r="P1361" s="65"/>
    </row>
    <row r="1362" spans="3:16" x14ac:dyDescent="0.25">
      <c r="C1362" s="7"/>
      <c r="D1362" s="7"/>
      <c r="E1362" s="65"/>
      <c r="F1362" s="65"/>
      <c r="G1362" s="65"/>
      <c r="H1362" s="65"/>
      <c r="I1362" s="65"/>
      <c r="J1362" s="65"/>
      <c r="K1362" s="65"/>
      <c r="L1362" s="65"/>
      <c r="M1362" s="65"/>
      <c r="N1362" s="65"/>
      <c r="O1362" s="65"/>
      <c r="P1362" s="65"/>
    </row>
    <row r="1363" spans="3:16" x14ac:dyDescent="0.25">
      <c r="C1363" s="7"/>
      <c r="D1363" s="7"/>
      <c r="E1363" s="65"/>
      <c r="F1363" s="65"/>
      <c r="G1363" s="65"/>
      <c r="H1363" s="65"/>
      <c r="I1363" s="65"/>
      <c r="J1363" s="65"/>
      <c r="K1363" s="65"/>
      <c r="L1363" s="65"/>
      <c r="M1363" s="65"/>
      <c r="N1363" s="65"/>
      <c r="O1363" s="65"/>
      <c r="P1363" s="65"/>
    </row>
    <row r="1364" spans="3:16" x14ac:dyDescent="0.25">
      <c r="C1364" s="7"/>
      <c r="D1364" s="7"/>
      <c r="E1364" s="65"/>
      <c r="F1364" s="65"/>
      <c r="G1364" s="65"/>
      <c r="H1364" s="65"/>
      <c r="I1364" s="65"/>
      <c r="J1364" s="65"/>
      <c r="K1364" s="65"/>
      <c r="L1364" s="65"/>
      <c r="M1364" s="65"/>
      <c r="N1364" s="65"/>
      <c r="O1364" s="65"/>
      <c r="P1364" s="65"/>
    </row>
    <row r="1365" spans="3:16" x14ac:dyDescent="0.25">
      <c r="C1365" s="7"/>
      <c r="D1365" s="7"/>
      <c r="E1365" s="65"/>
      <c r="F1365" s="65"/>
      <c r="G1365" s="65"/>
      <c r="H1365" s="65"/>
      <c r="I1365" s="65"/>
      <c r="J1365" s="65"/>
      <c r="K1365" s="65"/>
      <c r="L1365" s="65"/>
      <c r="M1365" s="65"/>
      <c r="N1365" s="65"/>
      <c r="O1365" s="65"/>
      <c r="P1365" s="65"/>
    </row>
    <row r="1366" spans="3:16" x14ac:dyDescent="0.25">
      <c r="C1366" s="7"/>
      <c r="D1366" s="7"/>
      <c r="E1366" s="65"/>
      <c r="F1366" s="65"/>
      <c r="G1366" s="65"/>
      <c r="H1366" s="65"/>
      <c r="I1366" s="65"/>
      <c r="J1366" s="65"/>
      <c r="K1366" s="65"/>
      <c r="L1366" s="65"/>
      <c r="M1366" s="65"/>
      <c r="N1366" s="65"/>
      <c r="O1366" s="65"/>
      <c r="P1366" s="65"/>
    </row>
    <row r="1367" spans="3:16" x14ac:dyDescent="0.25">
      <c r="C1367" s="7"/>
      <c r="D1367" s="7"/>
      <c r="E1367" s="65"/>
      <c r="F1367" s="65"/>
      <c r="G1367" s="65"/>
      <c r="H1367" s="65"/>
      <c r="I1367" s="65"/>
      <c r="J1367" s="65"/>
      <c r="K1367" s="65"/>
      <c r="L1367" s="65"/>
      <c r="M1367" s="65"/>
      <c r="N1367" s="65"/>
      <c r="O1367" s="65"/>
      <c r="P1367" s="65"/>
    </row>
    <row r="1368" spans="3:16" x14ac:dyDescent="0.25">
      <c r="C1368" s="7"/>
      <c r="D1368" s="7"/>
      <c r="E1368" s="65"/>
      <c r="F1368" s="65"/>
      <c r="G1368" s="65"/>
      <c r="H1368" s="65"/>
      <c r="I1368" s="65"/>
      <c r="J1368" s="65"/>
      <c r="K1368" s="65"/>
      <c r="L1368" s="65"/>
      <c r="M1368" s="65"/>
      <c r="N1368" s="65"/>
      <c r="O1368" s="65"/>
      <c r="P1368" s="65"/>
    </row>
    <row r="1369" spans="3:16" x14ac:dyDescent="0.25">
      <c r="C1369" s="7"/>
      <c r="D1369" s="7"/>
      <c r="E1369" s="65"/>
      <c r="F1369" s="65"/>
      <c r="G1369" s="65"/>
      <c r="H1369" s="65"/>
      <c r="I1369" s="65"/>
      <c r="J1369" s="65"/>
      <c r="K1369" s="65"/>
      <c r="L1369" s="65"/>
      <c r="M1369" s="65"/>
      <c r="N1369" s="65"/>
      <c r="O1369" s="65"/>
      <c r="P1369" s="65"/>
    </row>
    <row r="1370" spans="3:16" x14ac:dyDescent="0.25">
      <c r="C1370" s="7"/>
      <c r="D1370" s="7"/>
      <c r="E1370" s="65"/>
      <c r="F1370" s="65"/>
      <c r="G1370" s="65"/>
      <c r="H1370" s="65"/>
      <c r="I1370" s="65"/>
      <c r="J1370" s="65"/>
      <c r="K1370" s="65"/>
      <c r="L1370" s="65"/>
      <c r="M1370" s="65"/>
      <c r="N1370" s="65"/>
      <c r="O1370" s="65"/>
      <c r="P1370" s="65"/>
    </row>
    <row r="1371" spans="3:16" x14ac:dyDescent="0.25">
      <c r="C1371" s="7"/>
      <c r="D1371" s="7"/>
      <c r="E1371" s="65"/>
      <c r="F1371" s="65"/>
      <c r="G1371" s="65"/>
      <c r="H1371" s="65"/>
      <c r="I1371" s="65"/>
      <c r="J1371" s="65"/>
      <c r="K1371" s="65"/>
      <c r="L1371" s="65"/>
      <c r="M1371" s="65"/>
      <c r="N1371" s="65"/>
      <c r="O1371" s="65"/>
      <c r="P1371" s="65"/>
    </row>
    <row r="1372" spans="3:16" x14ac:dyDescent="0.25">
      <c r="C1372" s="7"/>
      <c r="D1372" s="7"/>
      <c r="E1372" s="65"/>
      <c r="F1372" s="65"/>
      <c r="G1372" s="65"/>
      <c r="H1372" s="65"/>
      <c r="I1372" s="65"/>
      <c r="J1372" s="65"/>
      <c r="K1372" s="65"/>
      <c r="L1372" s="65"/>
      <c r="M1372" s="65"/>
      <c r="N1372" s="65"/>
      <c r="O1372" s="65"/>
      <c r="P1372" s="65"/>
    </row>
    <row r="1373" spans="3:16" x14ac:dyDescent="0.25">
      <c r="C1373" s="7"/>
      <c r="D1373" s="7"/>
      <c r="E1373" s="65"/>
      <c r="F1373" s="65"/>
      <c r="G1373" s="65"/>
      <c r="H1373" s="65"/>
      <c r="I1373" s="65"/>
      <c r="J1373" s="65"/>
      <c r="K1373" s="65"/>
      <c r="L1373" s="65"/>
      <c r="M1373" s="65"/>
      <c r="N1373" s="65"/>
      <c r="O1373" s="65"/>
      <c r="P1373" s="65"/>
    </row>
    <row r="1374" spans="3:16" x14ac:dyDescent="0.25">
      <c r="C1374" s="7"/>
      <c r="D1374" s="7"/>
      <c r="E1374" s="65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</row>
    <row r="1375" spans="3:16" x14ac:dyDescent="0.25">
      <c r="C1375" s="7"/>
      <c r="D1375" s="7"/>
      <c r="E1375" s="65"/>
      <c r="F1375" s="65"/>
      <c r="G1375" s="65"/>
      <c r="H1375" s="65"/>
      <c r="I1375" s="65"/>
      <c r="J1375" s="65"/>
      <c r="K1375" s="65"/>
      <c r="L1375" s="65"/>
      <c r="M1375" s="65"/>
      <c r="N1375" s="65"/>
      <c r="O1375" s="65"/>
      <c r="P1375" s="65"/>
    </row>
    <row r="1376" spans="3:16" x14ac:dyDescent="0.25">
      <c r="C1376" s="7"/>
      <c r="D1376" s="7"/>
      <c r="E1376" s="65"/>
      <c r="F1376" s="65"/>
      <c r="G1376" s="65"/>
      <c r="H1376" s="65"/>
      <c r="I1376" s="65"/>
      <c r="J1376" s="65"/>
      <c r="K1376" s="65"/>
      <c r="L1376" s="65"/>
      <c r="M1376" s="65"/>
      <c r="N1376" s="65"/>
      <c r="O1376" s="65"/>
      <c r="P1376" s="65"/>
    </row>
    <row r="1377" spans="3:16" x14ac:dyDescent="0.25">
      <c r="C1377" s="7"/>
      <c r="D1377" s="7"/>
      <c r="E1377" s="65"/>
      <c r="F1377" s="65"/>
      <c r="G1377" s="65"/>
      <c r="H1377" s="65"/>
      <c r="I1377" s="65"/>
      <c r="J1377" s="65"/>
      <c r="K1377" s="65"/>
      <c r="L1377" s="65"/>
      <c r="M1377" s="65"/>
      <c r="N1377" s="65"/>
      <c r="O1377" s="65"/>
      <c r="P1377" s="65"/>
    </row>
    <row r="1378" spans="3:16" x14ac:dyDescent="0.25">
      <c r="C1378" s="7"/>
      <c r="D1378" s="7"/>
      <c r="E1378" s="65"/>
      <c r="F1378" s="65"/>
      <c r="G1378" s="65"/>
      <c r="H1378" s="65"/>
      <c r="I1378" s="65"/>
      <c r="J1378" s="65"/>
      <c r="K1378" s="65"/>
      <c r="L1378" s="65"/>
      <c r="M1378" s="65"/>
      <c r="N1378" s="65"/>
      <c r="O1378" s="65"/>
      <c r="P1378" s="65"/>
    </row>
    <row r="1379" spans="3:16" x14ac:dyDescent="0.25">
      <c r="C1379" s="7"/>
      <c r="D1379" s="7"/>
      <c r="E1379" s="65"/>
      <c r="F1379" s="65"/>
      <c r="G1379" s="65"/>
      <c r="H1379" s="65"/>
      <c r="I1379" s="65"/>
      <c r="J1379" s="65"/>
      <c r="K1379" s="65"/>
      <c r="L1379" s="65"/>
      <c r="M1379" s="65"/>
      <c r="N1379" s="65"/>
      <c r="O1379" s="65"/>
      <c r="P1379" s="65"/>
    </row>
    <row r="1380" spans="3:16" x14ac:dyDescent="0.25">
      <c r="C1380" s="7"/>
      <c r="D1380" s="7"/>
      <c r="E1380" s="65"/>
      <c r="F1380" s="65"/>
      <c r="G1380" s="65"/>
      <c r="H1380" s="65"/>
      <c r="I1380" s="65"/>
      <c r="J1380" s="65"/>
      <c r="K1380" s="65"/>
      <c r="L1380" s="65"/>
      <c r="M1380" s="65"/>
      <c r="N1380" s="65"/>
      <c r="O1380" s="65"/>
      <c r="P1380" s="65"/>
    </row>
    <row r="1381" spans="3:16" x14ac:dyDescent="0.25">
      <c r="C1381" s="7"/>
      <c r="D1381" s="7"/>
      <c r="E1381" s="65"/>
      <c r="F1381" s="65"/>
      <c r="G1381" s="65"/>
      <c r="H1381" s="65"/>
      <c r="I1381" s="65"/>
      <c r="J1381" s="65"/>
      <c r="K1381" s="65"/>
      <c r="L1381" s="65"/>
      <c r="M1381" s="65"/>
      <c r="N1381" s="65"/>
      <c r="O1381" s="65"/>
      <c r="P1381" s="65"/>
    </row>
    <row r="1382" spans="3:16" x14ac:dyDescent="0.25">
      <c r="C1382" s="7"/>
      <c r="D1382" s="7"/>
      <c r="E1382" s="65"/>
      <c r="F1382" s="65"/>
      <c r="G1382" s="65"/>
      <c r="H1382" s="65"/>
      <c r="I1382" s="65"/>
      <c r="J1382" s="65"/>
      <c r="K1382" s="65"/>
      <c r="L1382" s="65"/>
      <c r="M1382" s="65"/>
      <c r="N1382" s="65"/>
      <c r="O1382" s="65"/>
      <c r="P1382" s="65"/>
    </row>
    <row r="1383" spans="3:16" x14ac:dyDescent="0.25">
      <c r="C1383" s="7"/>
      <c r="D1383" s="7"/>
      <c r="E1383" s="65"/>
      <c r="F1383" s="65"/>
      <c r="G1383" s="65"/>
      <c r="H1383" s="65"/>
      <c r="I1383" s="65"/>
      <c r="J1383" s="65"/>
      <c r="K1383" s="65"/>
      <c r="L1383" s="65"/>
      <c r="M1383" s="65"/>
      <c r="N1383" s="65"/>
      <c r="O1383" s="65"/>
      <c r="P1383" s="65"/>
    </row>
    <row r="1384" spans="3:16" x14ac:dyDescent="0.25">
      <c r="C1384" s="7"/>
      <c r="D1384" s="7"/>
      <c r="E1384" s="65"/>
      <c r="F1384" s="65"/>
      <c r="G1384" s="65"/>
      <c r="H1384" s="65"/>
      <c r="I1384" s="65"/>
      <c r="J1384" s="65"/>
      <c r="K1384" s="65"/>
      <c r="L1384" s="65"/>
      <c r="M1384" s="65"/>
      <c r="N1384" s="65"/>
      <c r="O1384" s="65"/>
      <c r="P1384" s="65"/>
    </row>
    <row r="1385" spans="3:16" x14ac:dyDescent="0.25">
      <c r="C1385" s="7"/>
      <c r="D1385" s="7"/>
      <c r="E1385" s="65"/>
      <c r="F1385" s="65"/>
      <c r="G1385" s="65"/>
      <c r="H1385" s="65"/>
      <c r="I1385" s="65"/>
      <c r="J1385" s="65"/>
      <c r="K1385" s="65"/>
      <c r="L1385" s="65"/>
      <c r="M1385" s="65"/>
      <c r="N1385" s="65"/>
      <c r="O1385" s="65"/>
      <c r="P1385" s="65"/>
    </row>
    <row r="1386" spans="3:16" x14ac:dyDescent="0.25">
      <c r="C1386" s="7"/>
      <c r="D1386" s="7"/>
      <c r="E1386" s="65"/>
      <c r="F1386" s="65"/>
      <c r="G1386" s="65"/>
      <c r="H1386" s="65"/>
      <c r="I1386" s="65"/>
      <c r="J1386" s="65"/>
      <c r="K1386" s="65"/>
      <c r="L1386" s="65"/>
      <c r="M1386" s="65"/>
      <c r="N1386" s="65"/>
      <c r="O1386" s="65"/>
      <c r="P1386" s="65"/>
    </row>
    <row r="1387" spans="3:16" x14ac:dyDescent="0.25">
      <c r="C1387" s="7"/>
      <c r="D1387" s="7"/>
      <c r="E1387" s="65"/>
      <c r="F1387" s="65"/>
      <c r="G1387" s="65"/>
      <c r="H1387" s="65"/>
      <c r="I1387" s="65"/>
      <c r="J1387" s="65"/>
      <c r="K1387" s="65"/>
      <c r="L1387" s="65"/>
      <c r="M1387" s="65"/>
      <c r="N1387" s="65"/>
      <c r="O1387" s="65"/>
      <c r="P1387" s="65"/>
    </row>
    <row r="1388" spans="3:16" x14ac:dyDescent="0.25">
      <c r="C1388" s="7"/>
      <c r="D1388" s="7"/>
      <c r="E1388" s="65"/>
      <c r="F1388" s="65"/>
      <c r="G1388" s="65"/>
      <c r="H1388" s="65"/>
      <c r="I1388" s="65"/>
      <c r="J1388" s="65"/>
      <c r="K1388" s="65"/>
      <c r="L1388" s="65"/>
      <c r="M1388" s="65"/>
      <c r="N1388" s="65"/>
      <c r="O1388" s="65"/>
      <c r="P1388" s="65"/>
    </row>
    <row r="1389" spans="3:16" x14ac:dyDescent="0.25">
      <c r="C1389" s="7"/>
      <c r="D1389" s="7"/>
      <c r="E1389" s="65"/>
      <c r="F1389" s="65"/>
      <c r="G1389" s="65"/>
      <c r="H1389" s="65"/>
      <c r="I1389" s="65"/>
      <c r="J1389" s="65"/>
      <c r="K1389" s="65"/>
      <c r="L1389" s="65"/>
      <c r="M1389" s="65"/>
      <c r="N1389" s="65"/>
      <c r="O1389" s="65"/>
      <c r="P1389" s="65"/>
    </row>
    <row r="1390" spans="3:16" x14ac:dyDescent="0.25">
      <c r="C1390" s="7"/>
      <c r="D1390" s="7"/>
      <c r="E1390" s="65"/>
      <c r="F1390" s="65"/>
      <c r="G1390" s="65"/>
      <c r="H1390" s="65"/>
      <c r="I1390" s="65"/>
      <c r="J1390" s="65"/>
      <c r="K1390" s="65"/>
      <c r="L1390" s="65"/>
      <c r="M1390" s="65"/>
      <c r="N1390" s="65"/>
      <c r="O1390" s="65"/>
      <c r="P1390" s="65"/>
    </row>
    <row r="1391" spans="3:16" x14ac:dyDescent="0.25">
      <c r="C1391" s="7"/>
      <c r="D1391" s="7"/>
      <c r="E1391" s="65"/>
      <c r="F1391" s="65"/>
      <c r="G1391" s="65"/>
      <c r="H1391" s="65"/>
      <c r="I1391" s="65"/>
      <c r="J1391" s="65"/>
      <c r="K1391" s="65"/>
      <c r="L1391" s="65"/>
      <c r="M1391" s="65"/>
      <c r="N1391" s="65"/>
      <c r="O1391" s="65"/>
      <c r="P1391" s="65"/>
    </row>
    <row r="1392" spans="3:16" x14ac:dyDescent="0.25">
      <c r="C1392" s="7"/>
      <c r="D1392" s="7"/>
      <c r="E1392" s="65"/>
      <c r="F1392" s="65"/>
      <c r="G1392" s="65"/>
      <c r="H1392" s="65"/>
      <c r="I1392" s="65"/>
      <c r="J1392" s="65"/>
      <c r="K1392" s="65"/>
      <c r="L1392" s="65"/>
      <c r="M1392" s="65"/>
      <c r="N1392" s="65"/>
      <c r="O1392" s="65"/>
      <c r="P1392" s="65"/>
    </row>
    <row r="1393" spans="3:16" x14ac:dyDescent="0.25">
      <c r="C1393" s="7"/>
      <c r="D1393" s="7"/>
      <c r="E1393" s="65"/>
      <c r="F1393" s="65"/>
      <c r="G1393" s="65"/>
      <c r="H1393" s="65"/>
      <c r="I1393" s="65"/>
      <c r="J1393" s="65"/>
      <c r="K1393" s="65"/>
      <c r="L1393" s="65"/>
      <c r="M1393" s="65"/>
      <c r="N1393" s="65"/>
      <c r="O1393" s="65"/>
      <c r="P1393" s="65"/>
    </row>
    <row r="1394" spans="3:16" x14ac:dyDescent="0.25">
      <c r="C1394" s="7"/>
      <c r="D1394" s="7"/>
      <c r="E1394" s="65"/>
      <c r="F1394" s="65"/>
      <c r="G1394" s="65"/>
      <c r="H1394" s="65"/>
      <c r="I1394" s="65"/>
      <c r="J1394" s="65"/>
      <c r="K1394" s="65"/>
      <c r="L1394" s="65"/>
      <c r="M1394" s="65"/>
      <c r="N1394" s="65"/>
      <c r="O1394" s="65"/>
      <c r="P1394" s="65"/>
    </row>
    <row r="1395" spans="3:16" x14ac:dyDescent="0.25">
      <c r="C1395" s="7"/>
      <c r="D1395" s="7"/>
      <c r="E1395" s="65"/>
      <c r="F1395" s="65"/>
      <c r="G1395" s="65"/>
      <c r="H1395" s="65"/>
      <c r="I1395" s="65"/>
      <c r="J1395" s="65"/>
      <c r="K1395" s="65"/>
      <c r="L1395" s="65"/>
      <c r="M1395" s="65"/>
      <c r="N1395" s="65"/>
      <c r="O1395" s="65"/>
      <c r="P1395" s="65"/>
    </row>
    <row r="1396" spans="3:16" x14ac:dyDescent="0.25">
      <c r="C1396" s="7"/>
      <c r="D1396" s="7"/>
      <c r="E1396" s="65"/>
      <c r="F1396" s="65"/>
      <c r="G1396" s="65"/>
      <c r="H1396" s="65"/>
      <c r="I1396" s="65"/>
      <c r="J1396" s="65"/>
      <c r="K1396" s="65"/>
      <c r="L1396" s="65"/>
      <c r="M1396" s="65"/>
      <c r="N1396" s="65"/>
      <c r="O1396" s="65"/>
      <c r="P1396" s="65"/>
    </row>
    <row r="1397" spans="3:16" x14ac:dyDescent="0.25">
      <c r="C1397" s="7"/>
      <c r="D1397" s="7"/>
      <c r="E1397" s="65"/>
      <c r="F1397" s="65"/>
      <c r="G1397" s="65"/>
      <c r="H1397" s="65"/>
      <c r="I1397" s="65"/>
      <c r="J1397" s="65"/>
      <c r="K1397" s="65"/>
      <c r="L1397" s="65"/>
      <c r="M1397" s="65"/>
      <c r="N1397" s="65"/>
      <c r="O1397" s="65"/>
      <c r="P1397" s="65"/>
    </row>
    <row r="1398" spans="3:16" x14ac:dyDescent="0.25">
      <c r="C1398" s="7"/>
      <c r="D1398" s="7"/>
      <c r="E1398" s="65"/>
      <c r="F1398" s="65"/>
      <c r="G1398" s="65"/>
      <c r="H1398" s="65"/>
      <c r="I1398" s="65"/>
      <c r="J1398" s="65"/>
      <c r="K1398" s="65"/>
      <c r="L1398" s="65"/>
      <c r="M1398" s="65"/>
      <c r="N1398" s="65"/>
      <c r="O1398" s="65"/>
      <c r="P1398" s="65"/>
    </row>
    <row r="1399" spans="3:16" x14ac:dyDescent="0.25">
      <c r="C1399" s="7"/>
      <c r="D1399" s="7"/>
      <c r="E1399" s="65"/>
      <c r="F1399" s="65"/>
      <c r="G1399" s="65"/>
      <c r="H1399" s="65"/>
      <c r="I1399" s="65"/>
      <c r="J1399" s="65"/>
      <c r="K1399" s="65"/>
      <c r="L1399" s="65"/>
      <c r="M1399" s="65"/>
      <c r="N1399" s="65"/>
      <c r="O1399" s="65"/>
      <c r="P1399" s="65"/>
    </row>
    <row r="1400" spans="3:16" x14ac:dyDescent="0.25">
      <c r="C1400" s="7"/>
      <c r="D1400" s="7"/>
      <c r="E1400" s="65"/>
      <c r="F1400" s="65"/>
      <c r="G1400" s="65"/>
      <c r="H1400" s="65"/>
      <c r="I1400" s="65"/>
      <c r="J1400" s="65"/>
      <c r="K1400" s="65"/>
      <c r="L1400" s="65"/>
      <c r="M1400" s="65"/>
      <c r="N1400" s="65"/>
      <c r="O1400" s="65"/>
      <c r="P1400" s="65"/>
    </row>
    <row r="1401" spans="3:16" x14ac:dyDescent="0.25">
      <c r="C1401" s="7"/>
      <c r="D1401" s="7"/>
      <c r="E1401" s="65"/>
      <c r="F1401" s="65"/>
      <c r="G1401" s="65"/>
      <c r="H1401" s="65"/>
      <c r="I1401" s="65"/>
      <c r="J1401" s="65"/>
      <c r="K1401" s="65"/>
      <c r="L1401" s="65"/>
      <c r="M1401" s="65"/>
      <c r="N1401" s="65"/>
      <c r="O1401" s="65"/>
      <c r="P1401" s="65"/>
    </row>
    <row r="1402" spans="3:16" x14ac:dyDescent="0.25">
      <c r="C1402" s="7"/>
      <c r="D1402" s="7"/>
      <c r="E1402" s="65"/>
      <c r="F1402" s="65"/>
      <c r="G1402" s="65"/>
      <c r="H1402" s="65"/>
      <c r="I1402" s="65"/>
      <c r="J1402" s="65"/>
      <c r="K1402" s="65"/>
      <c r="L1402" s="65"/>
      <c r="M1402" s="65"/>
      <c r="N1402" s="65"/>
      <c r="O1402" s="65"/>
      <c r="P1402" s="65"/>
    </row>
    <row r="1403" spans="3:16" x14ac:dyDescent="0.25">
      <c r="C1403" s="7"/>
      <c r="D1403" s="7"/>
      <c r="E1403" s="65"/>
      <c r="F1403" s="65"/>
      <c r="G1403" s="65"/>
      <c r="H1403" s="65"/>
      <c r="I1403" s="65"/>
      <c r="J1403" s="65"/>
      <c r="K1403" s="65"/>
      <c r="L1403" s="65"/>
      <c r="M1403" s="65"/>
      <c r="N1403" s="65"/>
      <c r="O1403" s="65"/>
      <c r="P1403" s="65"/>
    </row>
    <row r="1404" spans="3:16" x14ac:dyDescent="0.25">
      <c r="C1404" s="7"/>
      <c r="D1404" s="7"/>
      <c r="E1404" s="65"/>
      <c r="F1404" s="65"/>
      <c r="G1404" s="65"/>
      <c r="H1404" s="65"/>
      <c r="I1404" s="65"/>
      <c r="J1404" s="65"/>
      <c r="K1404" s="65"/>
      <c r="L1404" s="65"/>
      <c r="M1404" s="65"/>
      <c r="N1404" s="65"/>
      <c r="O1404" s="65"/>
      <c r="P1404" s="65"/>
    </row>
    <row r="1405" spans="3:16" x14ac:dyDescent="0.25">
      <c r="C1405" s="7"/>
      <c r="D1405" s="7"/>
      <c r="E1405" s="65"/>
      <c r="F1405" s="65"/>
      <c r="G1405" s="65"/>
      <c r="H1405" s="65"/>
      <c r="I1405" s="65"/>
      <c r="J1405" s="65"/>
      <c r="K1405" s="65"/>
      <c r="L1405" s="65"/>
      <c r="M1405" s="65"/>
      <c r="N1405" s="65"/>
      <c r="O1405" s="65"/>
      <c r="P1405" s="65"/>
    </row>
    <row r="1406" spans="3:16" x14ac:dyDescent="0.25">
      <c r="C1406" s="7"/>
      <c r="D1406" s="7"/>
      <c r="E1406" s="65"/>
      <c r="F1406" s="65"/>
      <c r="G1406" s="65"/>
      <c r="H1406" s="65"/>
      <c r="I1406" s="65"/>
      <c r="J1406" s="65"/>
      <c r="K1406" s="65"/>
      <c r="L1406" s="65"/>
      <c r="M1406" s="65"/>
      <c r="N1406" s="65"/>
      <c r="O1406" s="65"/>
      <c r="P1406" s="65"/>
    </row>
    <row r="1407" spans="3:16" x14ac:dyDescent="0.25">
      <c r="C1407" s="7"/>
      <c r="D1407" s="7"/>
      <c r="E1407" s="65"/>
      <c r="F1407" s="65"/>
      <c r="G1407" s="65"/>
      <c r="H1407" s="65"/>
      <c r="I1407" s="65"/>
      <c r="J1407" s="65"/>
      <c r="K1407" s="65"/>
      <c r="L1407" s="65"/>
      <c r="M1407" s="65"/>
      <c r="N1407" s="65"/>
      <c r="O1407" s="65"/>
      <c r="P1407" s="65"/>
    </row>
    <row r="1408" spans="3:16" x14ac:dyDescent="0.25">
      <c r="C1408" s="7"/>
      <c r="D1408" s="7"/>
      <c r="E1408" s="65"/>
      <c r="F1408" s="65"/>
      <c r="G1408" s="65"/>
      <c r="H1408" s="65"/>
      <c r="I1408" s="65"/>
      <c r="J1408" s="65"/>
      <c r="K1408" s="65"/>
      <c r="L1408" s="65"/>
      <c r="M1408" s="65"/>
      <c r="N1408" s="65"/>
      <c r="O1408" s="65"/>
      <c r="P1408" s="65"/>
    </row>
    <row r="1409" spans="3:16" x14ac:dyDescent="0.25">
      <c r="C1409" s="7"/>
      <c r="D1409" s="7"/>
      <c r="E1409" s="65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</row>
    <row r="1410" spans="3:16" x14ac:dyDescent="0.25">
      <c r="C1410" s="7"/>
      <c r="D1410" s="7"/>
      <c r="E1410" s="65"/>
      <c r="F1410" s="65"/>
      <c r="G1410" s="65"/>
      <c r="H1410" s="65"/>
      <c r="I1410" s="65"/>
      <c r="J1410" s="65"/>
      <c r="K1410" s="65"/>
      <c r="L1410" s="65"/>
      <c r="M1410" s="65"/>
      <c r="N1410" s="65"/>
      <c r="O1410" s="65"/>
      <c r="P1410" s="65"/>
    </row>
    <row r="1411" spans="3:16" x14ac:dyDescent="0.25">
      <c r="C1411" s="7"/>
      <c r="D1411" s="7"/>
      <c r="E1411" s="65"/>
      <c r="F1411" s="65"/>
      <c r="G1411" s="65"/>
      <c r="H1411" s="65"/>
      <c r="I1411" s="65"/>
      <c r="J1411" s="65"/>
      <c r="K1411" s="65"/>
      <c r="L1411" s="65"/>
      <c r="M1411" s="65"/>
      <c r="N1411" s="65"/>
      <c r="O1411" s="65"/>
      <c r="P1411" s="65"/>
    </row>
    <row r="1412" spans="3:16" x14ac:dyDescent="0.25">
      <c r="C1412" s="7"/>
      <c r="D1412" s="7"/>
      <c r="E1412" s="65"/>
      <c r="F1412" s="65"/>
      <c r="G1412" s="65"/>
      <c r="H1412" s="65"/>
      <c r="I1412" s="65"/>
      <c r="J1412" s="65"/>
      <c r="K1412" s="65"/>
      <c r="L1412" s="65"/>
      <c r="M1412" s="65"/>
      <c r="N1412" s="65"/>
      <c r="O1412" s="65"/>
      <c r="P1412" s="65"/>
    </row>
    <row r="1413" spans="3:16" x14ac:dyDescent="0.25">
      <c r="C1413" s="7"/>
      <c r="D1413" s="7"/>
      <c r="E1413" s="65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</row>
    <row r="1414" spans="3:16" x14ac:dyDescent="0.25">
      <c r="C1414" s="7"/>
      <c r="D1414" s="7"/>
      <c r="E1414" s="65"/>
      <c r="F1414" s="65"/>
      <c r="G1414" s="65"/>
      <c r="H1414" s="65"/>
      <c r="I1414" s="65"/>
      <c r="J1414" s="65"/>
      <c r="K1414" s="65"/>
      <c r="L1414" s="65"/>
      <c r="M1414" s="65"/>
      <c r="N1414" s="65"/>
      <c r="O1414" s="65"/>
      <c r="P1414" s="65"/>
    </row>
    <row r="1415" spans="3:16" x14ac:dyDescent="0.25">
      <c r="C1415" s="7"/>
      <c r="D1415" s="7"/>
      <c r="E1415" s="65"/>
      <c r="F1415" s="65"/>
      <c r="G1415" s="65"/>
      <c r="H1415" s="65"/>
      <c r="I1415" s="65"/>
      <c r="J1415" s="65"/>
      <c r="K1415" s="65"/>
      <c r="L1415" s="65"/>
      <c r="M1415" s="65"/>
      <c r="N1415" s="65"/>
      <c r="O1415" s="65"/>
      <c r="P1415" s="65"/>
    </row>
    <row r="1416" spans="3:16" x14ac:dyDescent="0.25">
      <c r="C1416" s="7"/>
      <c r="D1416" s="7"/>
      <c r="E1416" s="65"/>
      <c r="F1416" s="65"/>
      <c r="G1416" s="65"/>
      <c r="H1416" s="65"/>
      <c r="I1416" s="65"/>
      <c r="J1416" s="65"/>
      <c r="K1416" s="65"/>
      <c r="L1416" s="65"/>
      <c r="M1416" s="65"/>
      <c r="N1416" s="65"/>
      <c r="O1416" s="65"/>
      <c r="P1416" s="65"/>
    </row>
    <row r="1417" spans="3:16" x14ac:dyDescent="0.25">
      <c r="C1417" s="7"/>
      <c r="D1417" s="7"/>
      <c r="E1417" s="65"/>
      <c r="F1417" s="65"/>
      <c r="G1417" s="65"/>
      <c r="H1417" s="65"/>
      <c r="I1417" s="65"/>
      <c r="J1417" s="65"/>
      <c r="K1417" s="65"/>
      <c r="L1417" s="65"/>
      <c r="M1417" s="65"/>
      <c r="N1417" s="65"/>
      <c r="O1417" s="65"/>
      <c r="P1417" s="65"/>
    </row>
    <row r="1418" spans="3:16" x14ac:dyDescent="0.25">
      <c r="C1418" s="7"/>
      <c r="D1418" s="7"/>
      <c r="E1418" s="65"/>
      <c r="F1418" s="65"/>
      <c r="G1418" s="65"/>
      <c r="H1418" s="65"/>
      <c r="I1418" s="65"/>
      <c r="J1418" s="65"/>
      <c r="K1418" s="65"/>
      <c r="L1418" s="65"/>
      <c r="M1418" s="65"/>
      <c r="N1418" s="65"/>
      <c r="O1418" s="65"/>
      <c r="P1418" s="65"/>
    </row>
    <row r="1419" spans="3:16" x14ac:dyDescent="0.25">
      <c r="C1419" s="7"/>
      <c r="D1419" s="7"/>
      <c r="E1419" s="65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  <c r="P1419" s="65"/>
    </row>
    <row r="1420" spans="3:16" x14ac:dyDescent="0.25">
      <c r="C1420" s="7"/>
      <c r="D1420" s="7"/>
      <c r="E1420" s="65"/>
      <c r="F1420" s="65"/>
      <c r="G1420" s="65"/>
      <c r="H1420" s="65"/>
      <c r="I1420" s="65"/>
      <c r="J1420" s="65"/>
      <c r="K1420" s="65"/>
      <c r="L1420" s="65"/>
      <c r="M1420" s="65"/>
      <c r="N1420" s="65"/>
      <c r="O1420" s="65"/>
      <c r="P1420" s="65"/>
    </row>
    <row r="1421" spans="3:16" x14ac:dyDescent="0.25">
      <c r="C1421" s="7"/>
      <c r="D1421" s="7"/>
      <c r="E1421" s="65"/>
      <c r="F1421" s="65"/>
      <c r="G1421" s="65"/>
      <c r="H1421" s="65"/>
      <c r="I1421" s="65"/>
      <c r="J1421" s="65"/>
      <c r="K1421" s="65"/>
      <c r="L1421" s="65"/>
      <c r="M1421" s="65"/>
      <c r="N1421" s="65"/>
      <c r="O1421" s="65"/>
      <c r="P1421" s="65"/>
    </row>
    <row r="1422" spans="3:16" x14ac:dyDescent="0.25">
      <c r="C1422" s="7"/>
      <c r="D1422" s="7"/>
      <c r="E1422" s="65"/>
      <c r="F1422" s="65"/>
      <c r="G1422" s="65"/>
      <c r="H1422" s="65"/>
      <c r="I1422" s="65"/>
      <c r="J1422" s="65"/>
      <c r="K1422" s="65"/>
      <c r="L1422" s="65"/>
      <c r="M1422" s="65"/>
      <c r="N1422" s="65"/>
      <c r="O1422" s="65"/>
      <c r="P1422" s="65"/>
    </row>
    <row r="1423" spans="3:16" x14ac:dyDescent="0.25">
      <c r="C1423" s="7"/>
      <c r="D1423" s="7"/>
      <c r="E1423" s="65"/>
      <c r="F1423" s="65"/>
      <c r="G1423" s="65"/>
      <c r="H1423" s="65"/>
      <c r="I1423" s="65"/>
      <c r="J1423" s="65"/>
      <c r="K1423" s="65"/>
      <c r="L1423" s="65"/>
      <c r="M1423" s="65"/>
      <c r="N1423" s="65"/>
      <c r="O1423" s="65"/>
      <c r="P1423" s="65"/>
    </row>
    <row r="1424" spans="3:16" x14ac:dyDescent="0.25">
      <c r="C1424" s="7"/>
      <c r="D1424" s="7"/>
      <c r="E1424" s="65"/>
      <c r="F1424" s="65"/>
      <c r="G1424" s="65"/>
      <c r="H1424" s="65"/>
      <c r="I1424" s="65"/>
      <c r="J1424" s="65"/>
      <c r="K1424" s="65"/>
      <c r="L1424" s="65"/>
      <c r="M1424" s="65"/>
      <c r="N1424" s="65"/>
      <c r="O1424" s="65"/>
      <c r="P1424" s="65"/>
    </row>
    <row r="1425" spans="3:16" x14ac:dyDescent="0.25">
      <c r="C1425" s="7"/>
      <c r="D1425" s="7"/>
      <c r="E1425" s="65"/>
      <c r="F1425" s="65"/>
      <c r="G1425" s="65"/>
      <c r="H1425" s="65"/>
      <c r="I1425" s="65"/>
      <c r="J1425" s="65"/>
      <c r="K1425" s="65"/>
      <c r="L1425" s="65"/>
      <c r="M1425" s="65"/>
      <c r="N1425" s="65"/>
      <c r="O1425" s="65"/>
      <c r="P1425" s="65"/>
    </row>
    <row r="1426" spans="3:16" x14ac:dyDescent="0.25">
      <c r="C1426" s="7"/>
      <c r="D1426" s="7"/>
      <c r="E1426" s="65"/>
      <c r="F1426" s="65"/>
      <c r="G1426" s="65"/>
      <c r="H1426" s="65"/>
      <c r="I1426" s="65"/>
      <c r="J1426" s="65"/>
      <c r="K1426" s="65"/>
      <c r="L1426" s="65"/>
      <c r="M1426" s="65"/>
      <c r="N1426" s="65"/>
      <c r="O1426" s="65"/>
      <c r="P1426" s="65"/>
    </row>
    <row r="1427" spans="3:16" x14ac:dyDescent="0.25">
      <c r="C1427" s="7"/>
      <c r="D1427" s="7"/>
      <c r="E1427" s="65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  <c r="P1427" s="65"/>
    </row>
    <row r="1428" spans="3:16" x14ac:dyDescent="0.25">
      <c r="C1428" s="7"/>
      <c r="D1428" s="7"/>
      <c r="E1428" s="65"/>
      <c r="F1428" s="65"/>
      <c r="G1428" s="65"/>
      <c r="H1428" s="65"/>
      <c r="I1428" s="65"/>
      <c r="J1428" s="65"/>
      <c r="K1428" s="65"/>
      <c r="L1428" s="65"/>
      <c r="M1428" s="65"/>
      <c r="N1428" s="65"/>
      <c r="O1428" s="65"/>
      <c r="P1428" s="65"/>
    </row>
    <row r="1429" spans="3:16" x14ac:dyDescent="0.25">
      <c r="C1429" s="7"/>
      <c r="D1429" s="7"/>
      <c r="E1429" s="65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</row>
    <row r="1430" spans="3:16" x14ac:dyDescent="0.25">
      <c r="C1430" s="7"/>
      <c r="D1430" s="7"/>
      <c r="E1430" s="65"/>
      <c r="F1430" s="65"/>
      <c r="G1430" s="65"/>
      <c r="H1430" s="65"/>
      <c r="I1430" s="65"/>
      <c r="J1430" s="65"/>
      <c r="K1430" s="65"/>
      <c r="L1430" s="65"/>
      <c r="M1430" s="65"/>
      <c r="N1430" s="65"/>
      <c r="O1430" s="65"/>
      <c r="P1430" s="65"/>
    </row>
    <row r="1431" spans="3:16" x14ac:dyDescent="0.25">
      <c r="C1431" s="7"/>
      <c r="D1431" s="7"/>
      <c r="E1431" s="65"/>
      <c r="F1431" s="65"/>
      <c r="G1431" s="65"/>
      <c r="H1431" s="65"/>
      <c r="I1431" s="65"/>
      <c r="J1431" s="65"/>
      <c r="K1431" s="65"/>
      <c r="L1431" s="65"/>
      <c r="M1431" s="65"/>
      <c r="N1431" s="65"/>
      <c r="O1431" s="65"/>
      <c r="P1431" s="65"/>
    </row>
    <row r="1432" spans="3:16" x14ac:dyDescent="0.25">
      <c r="C1432" s="7"/>
      <c r="D1432" s="7"/>
      <c r="E1432" s="65"/>
      <c r="F1432" s="65"/>
      <c r="G1432" s="65"/>
      <c r="H1432" s="65"/>
      <c r="I1432" s="65"/>
      <c r="J1432" s="65"/>
      <c r="K1432" s="65"/>
      <c r="L1432" s="65"/>
      <c r="M1432" s="65"/>
      <c r="N1432" s="65"/>
      <c r="O1432" s="65"/>
      <c r="P1432" s="65"/>
    </row>
    <row r="1433" spans="3:16" x14ac:dyDescent="0.25">
      <c r="C1433" s="7"/>
      <c r="D1433" s="7"/>
      <c r="E1433" s="65"/>
      <c r="F1433" s="65"/>
      <c r="G1433" s="65"/>
      <c r="H1433" s="65"/>
      <c r="I1433" s="65"/>
      <c r="J1433" s="65"/>
      <c r="K1433" s="65"/>
      <c r="L1433" s="65"/>
      <c r="M1433" s="65"/>
      <c r="N1433" s="65"/>
      <c r="O1433" s="65"/>
      <c r="P1433" s="65"/>
    </row>
    <row r="1434" spans="3:16" x14ac:dyDescent="0.25">
      <c r="C1434" s="7"/>
      <c r="D1434" s="7"/>
      <c r="E1434" s="65"/>
      <c r="F1434" s="65"/>
      <c r="G1434" s="65"/>
      <c r="H1434" s="65"/>
      <c r="I1434" s="65"/>
      <c r="J1434" s="65"/>
      <c r="K1434" s="65"/>
      <c r="L1434" s="65"/>
      <c r="M1434" s="65"/>
      <c r="N1434" s="65"/>
      <c r="O1434" s="65"/>
      <c r="P1434" s="65"/>
    </row>
    <row r="1435" spans="3:16" x14ac:dyDescent="0.25">
      <c r="C1435" s="7"/>
      <c r="D1435" s="7"/>
      <c r="E1435" s="65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  <c r="P1435" s="65"/>
    </row>
    <row r="1436" spans="3:16" x14ac:dyDescent="0.25">
      <c r="C1436" s="7"/>
      <c r="D1436" s="7"/>
      <c r="E1436" s="65"/>
      <c r="F1436" s="65"/>
      <c r="G1436" s="65"/>
      <c r="H1436" s="65"/>
      <c r="I1436" s="65"/>
      <c r="J1436" s="65"/>
      <c r="K1436" s="65"/>
      <c r="L1436" s="65"/>
      <c r="M1436" s="65"/>
      <c r="N1436" s="65"/>
      <c r="O1436" s="65"/>
      <c r="P1436" s="65"/>
    </row>
    <row r="1437" spans="3:16" x14ac:dyDescent="0.25">
      <c r="C1437" s="7"/>
      <c r="D1437" s="7"/>
      <c r="E1437" s="65"/>
      <c r="F1437" s="65"/>
      <c r="G1437" s="65"/>
      <c r="H1437" s="65"/>
      <c r="I1437" s="65"/>
      <c r="J1437" s="65"/>
      <c r="K1437" s="65"/>
      <c r="L1437" s="65"/>
      <c r="M1437" s="65"/>
      <c r="N1437" s="65"/>
      <c r="O1437" s="65"/>
      <c r="P1437" s="65"/>
    </row>
    <row r="1438" spans="3:16" x14ac:dyDescent="0.25">
      <c r="C1438" s="7"/>
      <c r="D1438" s="7"/>
      <c r="E1438" s="65"/>
      <c r="F1438" s="65"/>
      <c r="G1438" s="65"/>
      <c r="H1438" s="65"/>
      <c r="I1438" s="65"/>
      <c r="J1438" s="65"/>
      <c r="K1438" s="65"/>
      <c r="L1438" s="65"/>
      <c r="M1438" s="65"/>
      <c r="N1438" s="65"/>
      <c r="O1438" s="65"/>
      <c r="P1438" s="65"/>
    </row>
    <row r="1439" spans="3:16" x14ac:dyDescent="0.25">
      <c r="C1439" s="7"/>
      <c r="D1439" s="7"/>
      <c r="E1439" s="65"/>
      <c r="F1439" s="65"/>
      <c r="G1439" s="65"/>
      <c r="H1439" s="65"/>
      <c r="I1439" s="65"/>
      <c r="J1439" s="65"/>
      <c r="K1439" s="65"/>
      <c r="L1439" s="65"/>
      <c r="M1439" s="65"/>
      <c r="N1439" s="65"/>
      <c r="O1439" s="65"/>
      <c r="P1439" s="65"/>
    </row>
    <row r="1440" spans="3:16" x14ac:dyDescent="0.25">
      <c r="C1440" s="7"/>
      <c r="D1440" s="7"/>
      <c r="E1440" s="65"/>
      <c r="F1440" s="65"/>
      <c r="G1440" s="65"/>
      <c r="H1440" s="65"/>
      <c r="I1440" s="65"/>
      <c r="J1440" s="65"/>
      <c r="K1440" s="65"/>
      <c r="L1440" s="65"/>
      <c r="M1440" s="65"/>
      <c r="N1440" s="65"/>
      <c r="O1440" s="65"/>
      <c r="P1440" s="65"/>
    </row>
    <row r="1441" spans="3:16" x14ac:dyDescent="0.25">
      <c r="C1441" s="7"/>
      <c r="D1441" s="7"/>
      <c r="E1441" s="65"/>
      <c r="F1441" s="65"/>
      <c r="G1441" s="65"/>
      <c r="H1441" s="65"/>
      <c r="I1441" s="65"/>
      <c r="J1441" s="65"/>
      <c r="K1441" s="65"/>
      <c r="L1441" s="65"/>
      <c r="M1441" s="65"/>
      <c r="N1441" s="65"/>
      <c r="O1441" s="65"/>
      <c r="P1441" s="65"/>
    </row>
    <row r="1442" spans="3:16" x14ac:dyDescent="0.25">
      <c r="C1442" s="7"/>
      <c r="D1442" s="7"/>
      <c r="E1442" s="65"/>
      <c r="F1442" s="65"/>
      <c r="G1442" s="65"/>
      <c r="H1442" s="65"/>
      <c r="I1442" s="65"/>
      <c r="J1442" s="65"/>
      <c r="K1442" s="65"/>
      <c r="L1442" s="65"/>
      <c r="M1442" s="65"/>
      <c r="N1442" s="65"/>
      <c r="O1442" s="65"/>
      <c r="P1442" s="65"/>
    </row>
    <row r="1443" spans="3:16" x14ac:dyDescent="0.25">
      <c r="C1443" s="7"/>
      <c r="D1443" s="7"/>
      <c r="E1443" s="65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  <c r="P1443" s="65"/>
    </row>
    <row r="1444" spans="3:16" x14ac:dyDescent="0.25">
      <c r="C1444" s="7"/>
      <c r="D1444" s="7"/>
      <c r="E1444" s="65"/>
      <c r="F1444" s="65"/>
      <c r="G1444" s="65"/>
      <c r="H1444" s="65"/>
      <c r="I1444" s="65"/>
      <c r="J1444" s="65"/>
      <c r="K1444" s="65"/>
      <c r="L1444" s="65"/>
      <c r="M1444" s="65"/>
      <c r="N1444" s="65"/>
      <c r="O1444" s="65"/>
      <c r="P1444" s="65"/>
    </row>
    <row r="1445" spans="3:16" x14ac:dyDescent="0.25">
      <c r="C1445" s="7"/>
      <c r="D1445" s="7"/>
      <c r="E1445" s="65"/>
      <c r="F1445" s="65"/>
      <c r="G1445" s="65"/>
      <c r="H1445" s="65"/>
      <c r="I1445" s="65"/>
      <c r="J1445" s="65"/>
      <c r="K1445" s="65"/>
      <c r="L1445" s="65"/>
      <c r="M1445" s="65"/>
      <c r="N1445" s="65"/>
      <c r="O1445" s="65"/>
      <c r="P1445" s="65"/>
    </row>
    <row r="1446" spans="3:16" x14ac:dyDescent="0.25">
      <c r="C1446" s="7"/>
      <c r="D1446" s="7"/>
      <c r="E1446" s="65"/>
      <c r="F1446" s="65"/>
      <c r="G1446" s="65"/>
      <c r="H1446" s="65"/>
      <c r="I1446" s="65"/>
      <c r="J1446" s="65"/>
      <c r="K1446" s="65"/>
      <c r="L1446" s="65"/>
      <c r="M1446" s="65"/>
      <c r="N1446" s="65"/>
      <c r="O1446" s="65"/>
      <c r="P1446" s="65"/>
    </row>
    <row r="1447" spans="3:16" x14ac:dyDescent="0.25">
      <c r="C1447" s="7"/>
      <c r="D1447" s="7"/>
      <c r="E1447" s="65"/>
      <c r="F1447" s="65"/>
      <c r="G1447" s="65"/>
      <c r="H1447" s="65"/>
      <c r="I1447" s="65"/>
      <c r="J1447" s="65"/>
      <c r="K1447" s="65"/>
      <c r="L1447" s="65"/>
      <c r="M1447" s="65"/>
      <c r="N1447" s="65"/>
      <c r="O1447" s="65"/>
      <c r="P1447" s="65"/>
    </row>
    <row r="1448" spans="3:16" x14ac:dyDescent="0.25">
      <c r="C1448" s="7"/>
      <c r="D1448" s="7"/>
      <c r="E1448" s="65"/>
      <c r="F1448" s="65"/>
      <c r="G1448" s="65"/>
      <c r="H1448" s="65"/>
      <c r="I1448" s="65"/>
      <c r="J1448" s="65"/>
      <c r="K1448" s="65"/>
      <c r="L1448" s="65"/>
      <c r="M1448" s="65"/>
      <c r="N1448" s="65"/>
      <c r="O1448" s="65"/>
      <c r="P1448" s="65"/>
    </row>
    <row r="1449" spans="3:16" x14ac:dyDescent="0.25">
      <c r="C1449" s="7"/>
      <c r="D1449" s="7"/>
      <c r="E1449" s="65"/>
      <c r="F1449" s="65"/>
      <c r="G1449" s="65"/>
      <c r="H1449" s="65"/>
      <c r="I1449" s="65"/>
      <c r="J1449" s="65"/>
      <c r="K1449" s="65"/>
      <c r="L1449" s="65"/>
      <c r="M1449" s="65"/>
      <c r="N1449" s="65"/>
      <c r="O1449" s="65"/>
      <c r="P1449" s="65"/>
    </row>
    <row r="1450" spans="3:16" x14ac:dyDescent="0.25">
      <c r="C1450" s="7"/>
      <c r="D1450" s="7"/>
      <c r="E1450" s="65"/>
      <c r="F1450" s="65"/>
      <c r="G1450" s="65"/>
      <c r="H1450" s="65"/>
      <c r="I1450" s="65"/>
      <c r="J1450" s="65"/>
      <c r="K1450" s="65"/>
      <c r="L1450" s="65"/>
      <c r="M1450" s="65"/>
      <c r="N1450" s="65"/>
      <c r="O1450" s="65"/>
      <c r="P1450" s="65"/>
    </row>
    <row r="1451" spans="3:16" x14ac:dyDescent="0.25">
      <c r="C1451" s="7"/>
      <c r="D1451" s="7"/>
      <c r="E1451" s="65"/>
      <c r="F1451" s="65"/>
      <c r="G1451" s="65"/>
      <c r="H1451" s="65"/>
      <c r="I1451" s="65"/>
      <c r="J1451" s="65"/>
      <c r="K1451" s="65"/>
      <c r="L1451" s="65"/>
      <c r="M1451" s="65"/>
      <c r="N1451" s="65"/>
      <c r="O1451" s="65"/>
      <c r="P1451" s="65"/>
    </row>
    <row r="1452" spans="3:16" x14ac:dyDescent="0.25">
      <c r="C1452" s="7"/>
      <c r="D1452" s="7"/>
      <c r="E1452" s="65"/>
      <c r="F1452" s="65"/>
      <c r="G1452" s="65"/>
      <c r="H1452" s="65"/>
      <c r="I1452" s="65"/>
      <c r="J1452" s="65"/>
      <c r="K1452" s="65"/>
      <c r="L1452" s="65"/>
      <c r="M1452" s="65"/>
      <c r="N1452" s="65"/>
      <c r="O1452" s="65"/>
      <c r="P1452" s="65"/>
    </row>
    <row r="1453" spans="3:16" x14ac:dyDescent="0.25">
      <c r="C1453" s="7"/>
      <c r="D1453" s="7"/>
      <c r="E1453" s="65"/>
      <c r="F1453" s="65"/>
      <c r="G1453" s="65"/>
      <c r="H1453" s="65"/>
      <c r="I1453" s="65"/>
      <c r="J1453" s="65"/>
      <c r="K1453" s="65"/>
      <c r="L1453" s="65"/>
      <c r="M1453" s="65"/>
      <c r="N1453" s="65"/>
      <c r="O1453" s="65"/>
      <c r="P1453" s="65"/>
    </row>
    <row r="1454" spans="3:16" x14ac:dyDescent="0.25">
      <c r="C1454" s="7"/>
      <c r="D1454" s="7"/>
      <c r="E1454" s="65"/>
      <c r="F1454" s="65"/>
      <c r="G1454" s="65"/>
      <c r="H1454" s="65"/>
      <c r="I1454" s="65"/>
      <c r="J1454" s="65"/>
      <c r="K1454" s="65"/>
      <c r="L1454" s="65"/>
      <c r="M1454" s="65"/>
      <c r="N1454" s="65"/>
      <c r="O1454" s="65"/>
      <c r="P1454" s="65"/>
    </row>
    <row r="1455" spans="3:16" x14ac:dyDescent="0.25">
      <c r="C1455" s="7"/>
      <c r="D1455" s="7"/>
      <c r="E1455" s="65"/>
      <c r="F1455" s="65"/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</row>
    <row r="1456" spans="3:16" x14ac:dyDescent="0.25">
      <c r="C1456" s="7"/>
      <c r="D1456" s="7"/>
      <c r="E1456" s="65"/>
      <c r="F1456" s="65"/>
      <c r="G1456" s="65"/>
      <c r="H1456" s="65"/>
      <c r="I1456" s="65"/>
      <c r="J1456" s="65"/>
      <c r="K1456" s="65"/>
      <c r="L1456" s="65"/>
      <c r="M1456" s="65"/>
      <c r="N1456" s="65"/>
      <c r="O1456" s="65"/>
      <c r="P1456" s="65"/>
    </row>
    <row r="1457" spans="3:16" x14ac:dyDescent="0.25">
      <c r="C1457" s="7"/>
      <c r="D1457" s="7"/>
      <c r="E1457" s="65"/>
      <c r="F1457" s="65"/>
      <c r="G1457" s="65"/>
      <c r="H1457" s="65"/>
      <c r="I1457" s="65"/>
      <c r="J1457" s="65"/>
      <c r="K1457" s="65"/>
      <c r="L1457" s="65"/>
      <c r="M1457" s="65"/>
      <c r="N1457" s="65"/>
      <c r="O1457" s="65"/>
      <c r="P1457" s="65"/>
    </row>
    <row r="1458" spans="3:16" x14ac:dyDescent="0.25">
      <c r="C1458" s="7"/>
      <c r="D1458" s="7"/>
      <c r="E1458" s="65"/>
      <c r="F1458" s="65"/>
      <c r="G1458" s="65"/>
      <c r="H1458" s="65"/>
      <c r="I1458" s="65"/>
      <c r="J1458" s="65"/>
      <c r="K1458" s="65"/>
      <c r="L1458" s="65"/>
      <c r="M1458" s="65"/>
      <c r="N1458" s="65"/>
      <c r="O1458" s="65"/>
      <c r="P1458" s="65"/>
    </row>
    <row r="1459" spans="3:16" x14ac:dyDescent="0.25">
      <c r="C1459" s="7"/>
      <c r="D1459" s="7"/>
      <c r="E1459" s="65"/>
      <c r="F1459" s="65"/>
      <c r="G1459" s="65"/>
      <c r="H1459" s="65"/>
      <c r="I1459" s="65"/>
      <c r="J1459" s="65"/>
      <c r="K1459" s="65"/>
      <c r="L1459" s="65"/>
      <c r="M1459" s="65"/>
      <c r="N1459" s="65"/>
      <c r="O1459" s="65"/>
      <c r="P1459" s="65"/>
    </row>
    <row r="1460" spans="3:16" x14ac:dyDescent="0.25">
      <c r="C1460" s="7"/>
      <c r="D1460" s="7"/>
      <c r="E1460" s="65"/>
      <c r="F1460" s="65"/>
      <c r="G1460" s="65"/>
      <c r="H1460" s="65"/>
      <c r="I1460" s="65"/>
      <c r="J1460" s="65"/>
      <c r="K1460" s="65"/>
      <c r="L1460" s="65"/>
      <c r="M1460" s="65"/>
      <c r="N1460" s="65"/>
      <c r="O1460" s="65"/>
      <c r="P1460" s="65"/>
    </row>
    <row r="1461" spans="3:16" x14ac:dyDescent="0.25">
      <c r="C1461" s="7"/>
      <c r="D1461" s="7"/>
      <c r="E1461" s="65"/>
      <c r="F1461" s="65"/>
      <c r="G1461" s="65"/>
      <c r="H1461" s="65"/>
      <c r="I1461" s="65"/>
      <c r="J1461" s="65"/>
      <c r="K1461" s="65"/>
      <c r="L1461" s="65"/>
      <c r="M1461" s="65"/>
      <c r="N1461" s="65"/>
      <c r="O1461" s="65"/>
      <c r="P1461" s="65"/>
    </row>
    <row r="1462" spans="3:16" x14ac:dyDescent="0.25">
      <c r="C1462" s="7"/>
      <c r="D1462" s="7"/>
      <c r="E1462" s="65"/>
      <c r="F1462" s="65"/>
      <c r="G1462" s="65"/>
      <c r="H1462" s="65"/>
      <c r="I1462" s="65"/>
      <c r="J1462" s="65"/>
      <c r="K1462" s="65"/>
      <c r="L1462" s="65"/>
      <c r="M1462" s="65"/>
      <c r="N1462" s="65"/>
      <c r="O1462" s="65"/>
      <c r="P1462" s="65"/>
    </row>
    <row r="1463" spans="3:16" x14ac:dyDescent="0.25">
      <c r="C1463" s="7"/>
      <c r="D1463" s="7"/>
      <c r="E1463" s="65"/>
      <c r="F1463" s="65"/>
      <c r="G1463" s="65"/>
      <c r="H1463" s="65"/>
      <c r="I1463" s="65"/>
      <c r="J1463" s="65"/>
      <c r="K1463" s="65"/>
      <c r="L1463" s="65"/>
      <c r="M1463" s="65"/>
      <c r="N1463" s="65"/>
      <c r="O1463" s="65"/>
      <c r="P1463" s="65"/>
    </row>
    <row r="1464" spans="3:16" x14ac:dyDescent="0.25">
      <c r="C1464" s="7"/>
      <c r="D1464" s="7"/>
      <c r="E1464" s="65"/>
      <c r="F1464" s="65"/>
      <c r="G1464" s="65"/>
      <c r="H1464" s="65"/>
      <c r="I1464" s="65"/>
      <c r="J1464" s="65"/>
      <c r="K1464" s="65"/>
      <c r="L1464" s="65"/>
      <c r="M1464" s="65"/>
      <c r="N1464" s="65"/>
      <c r="O1464" s="65"/>
      <c r="P1464" s="65"/>
    </row>
    <row r="1465" spans="3:16" x14ac:dyDescent="0.25">
      <c r="C1465" s="7"/>
      <c r="D1465" s="7"/>
      <c r="E1465" s="65"/>
      <c r="F1465" s="65"/>
      <c r="G1465" s="65"/>
      <c r="H1465" s="65"/>
      <c r="I1465" s="65"/>
      <c r="J1465" s="65"/>
      <c r="K1465" s="65"/>
      <c r="L1465" s="65"/>
      <c r="M1465" s="65"/>
      <c r="N1465" s="65"/>
      <c r="O1465" s="65"/>
      <c r="P1465" s="65"/>
    </row>
    <row r="1466" spans="3:16" x14ac:dyDescent="0.25">
      <c r="C1466" s="7"/>
      <c r="D1466" s="7"/>
      <c r="E1466" s="65"/>
      <c r="F1466" s="65"/>
      <c r="G1466" s="65"/>
      <c r="H1466" s="65"/>
      <c r="I1466" s="65"/>
      <c r="J1466" s="65"/>
      <c r="K1466" s="65"/>
      <c r="L1466" s="65"/>
      <c r="M1466" s="65"/>
      <c r="N1466" s="65"/>
      <c r="O1466" s="65"/>
      <c r="P1466" s="65"/>
    </row>
    <row r="1467" spans="3:16" x14ac:dyDescent="0.25">
      <c r="C1467" s="7"/>
      <c r="D1467" s="7"/>
      <c r="E1467" s="65"/>
      <c r="F1467" s="65"/>
      <c r="G1467" s="65"/>
      <c r="H1467" s="65"/>
      <c r="I1467" s="65"/>
      <c r="J1467" s="65"/>
      <c r="K1467" s="65"/>
      <c r="L1467" s="65"/>
      <c r="M1467" s="65"/>
      <c r="N1467" s="65"/>
      <c r="O1467" s="65"/>
      <c r="P1467" s="65"/>
    </row>
    <row r="1468" spans="3:16" x14ac:dyDescent="0.25">
      <c r="C1468" s="7"/>
      <c r="D1468" s="7"/>
      <c r="E1468" s="65"/>
      <c r="F1468" s="65"/>
      <c r="G1468" s="65"/>
      <c r="H1468" s="65"/>
      <c r="I1468" s="65"/>
      <c r="J1468" s="65"/>
      <c r="K1468" s="65"/>
      <c r="L1468" s="65"/>
      <c r="M1468" s="65"/>
      <c r="N1468" s="65"/>
      <c r="O1468" s="65"/>
      <c r="P1468" s="65"/>
    </row>
    <row r="1469" spans="3:16" x14ac:dyDescent="0.25">
      <c r="C1469" s="7"/>
      <c r="D1469" s="7"/>
      <c r="E1469" s="65"/>
      <c r="F1469" s="65"/>
      <c r="G1469" s="65"/>
      <c r="H1469" s="65"/>
      <c r="I1469" s="65"/>
      <c r="J1469" s="65"/>
      <c r="K1469" s="65"/>
      <c r="L1469" s="65"/>
      <c r="M1469" s="65"/>
      <c r="N1469" s="65"/>
      <c r="O1469" s="65"/>
      <c r="P1469" s="65"/>
    </row>
    <row r="1470" spans="3:16" x14ac:dyDescent="0.25">
      <c r="C1470" s="7"/>
      <c r="D1470" s="7"/>
      <c r="E1470" s="65"/>
      <c r="F1470" s="65"/>
      <c r="G1470" s="65"/>
      <c r="H1470" s="65"/>
      <c r="I1470" s="65"/>
      <c r="J1470" s="65"/>
      <c r="K1470" s="65"/>
      <c r="L1470" s="65"/>
      <c r="M1470" s="65"/>
      <c r="N1470" s="65"/>
      <c r="O1470" s="65"/>
      <c r="P1470" s="65"/>
    </row>
    <row r="1471" spans="3:16" x14ac:dyDescent="0.25">
      <c r="C1471" s="7"/>
      <c r="D1471" s="7"/>
      <c r="E1471" s="65"/>
      <c r="F1471" s="65"/>
      <c r="G1471" s="65"/>
      <c r="H1471" s="65"/>
      <c r="I1471" s="65"/>
      <c r="J1471" s="65"/>
      <c r="K1471" s="65"/>
      <c r="L1471" s="65"/>
      <c r="M1471" s="65"/>
      <c r="N1471" s="65"/>
      <c r="O1471" s="65"/>
      <c r="P1471" s="65"/>
    </row>
    <row r="1472" spans="3:16" x14ac:dyDescent="0.25">
      <c r="C1472" s="7"/>
      <c r="D1472" s="7"/>
      <c r="E1472" s="65"/>
      <c r="F1472" s="65"/>
      <c r="G1472" s="65"/>
      <c r="H1472" s="65"/>
      <c r="I1472" s="65"/>
      <c r="J1472" s="65"/>
      <c r="K1472" s="65"/>
      <c r="L1472" s="65"/>
      <c r="M1472" s="65"/>
      <c r="N1472" s="65"/>
      <c r="O1472" s="65"/>
      <c r="P1472" s="65"/>
    </row>
    <row r="1473" spans="3:16" x14ac:dyDescent="0.25">
      <c r="C1473" s="7"/>
      <c r="D1473" s="7"/>
      <c r="E1473" s="65"/>
      <c r="F1473" s="65"/>
      <c r="G1473" s="65"/>
      <c r="H1473" s="65"/>
      <c r="I1473" s="65"/>
      <c r="J1473" s="65"/>
      <c r="K1473" s="65"/>
      <c r="L1473" s="65"/>
      <c r="M1473" s="65"/>
      <c r="N1473" s="65"/>
      <c r="O1473" s="65"/>
      <c r="P1473" s="65"/>
    </row>
    <row r="1474" spans="3:16" x14ac:dyDescent="0.25">
      <c r="C1474" s="7"/>
      <c r="D1474" s="7"/>
      <c r="E1474" s="65"/>
      <c r="F1474" s="65"/>
      <c r="G1474" s="65"/>
      <c r="H1474" s="65"/>
      <c r="I1474" s="65"/>
      <c r="J1474" s="65"/>
      <c r="K1474" s="65"/>
      <c r="L1474" s="65"/>
      <c r="M1474" s="65"/>
      <c r="N1474" s="65"/>
      <c r="O1474" s="65"/>
      <c r="P1474" s="65"/>
    </row>
    <row r="1475" spans="3:16" x14ac:dyDescent="0.25">
      <c r="C1475" s="7"/>
      <c r="D1475" s="7"/>
      <c r="E1475" s="65"/>
      <c r="F1475" s="65"/>
      <c r="G1475" s="65"/>
      <c r="H1475" s="65"/>
      <c r="I1475" s="65"/>
      <c r="J1475" s="65"/>
      <c r="K1475" s="65"/>
      <c r="L1475" s="65"/>
      <c r="M1475" s="65"/>
      <c r="N1475" s="65"/>
      <c r="O1475" s="65"/>
      <c r="P1475" s="65"/>
    </row>
    <row r="1476" spans="3:16" x14ac:dyDescent="0.25">
      <c r="C1476" s="7"/>
      <c r="D1476" s="7"/>
      <c r="E1476" s="65"/>
      <c r="F1476" s="65"/>
      <c r="G1476" s="65"/>
      <c r="H1476" s="65"/>
      <c r="I1476" s="65"/>
      <c r="J1476" s="65"/>
      <c r="K1476" s="65"/>
      <c r="L1476" s="65"/>
      <c r="M1476" s="65"/>
      <c r="N1476" s="65"/>
      <c r="O1476" s="65"/>
      <c r="P1476" s="65"/>
    </row>
    <row r="1477" spans="3:16" x14ac:dyDescent="0.25">
      <c r="C1477" s="7"/>
      <c r="D1477" s="7"/>
      <c r="E1477" s="65"/>
      <c r="F1477" s="65"/>
      <c r="G1477" s="65"/>
      <c r="H1477" s="65"/>
      <c r="I1477" s="65"/>
      <c r="J1477" s="65"/>
      <c r="K1477" s="65"/>
      <c r="L1477" s="65"/>
      <c r="M1477" s="65"/>
      <c r="N1477" s="65"/>
      <c r="O1477" s="65"/>
      <c r="P1477" s="65"/>
    </row>
    <row r="1478" spans="3:16" x14ac:dyDescent="0.25">
      <c r="C1478" s="7"/>
      <c r="D1478" s="7"/>
      <c r="E1478" s="65"/>
      <c r="F1478" s="65"/>
      <c r="G1478" s="65"/>
      <c r="H1478" s="65"/>
      <c r="I1478" s="65"/>
      <c r="J1478" s="65"/>
      <c r="K1478" s="65"/>
      <c r="L1478" s="65"/>
      <c r="M1478" s="65"/>
      <c r="N1478" s="65"/>
      <c r="O1478" s="65"/>
      <c r="P1478" s="65"/>
    </row>
    <row r="1479" spans="3:16" x14ac:dyDescent="0.25">
      <c r="C1479" s="7"/>
      <c r="D1479" s="7"/>
      <c r="E1479" s="65"/>
      <c r="F1479" s="65"/>
      <c r="G1479" s="65"/>
      <c r="H1479" s="65"/>
      <c r="I1479" s="65"/>
      <c r="J1479" s="65"/>
      <c r="K1479" s="65"/>
      <c r="L1479" s="65"/>
      <c r="M1479" s="65"/>
      <c r="N1479" s="65"/>
      <c r="O1479" s="65"/>
      <c r="P1479" s="65"/>
    </row>
    <row r="1480" spans="3:16" x14ac:dyDescent="0.25">
      <c r="C1480" s="7"/>
      <c r="D1480" s="7"/>
      <c r="E1480" s="65"/>
      <c r="F1480" s="65"/>
      <c r="G1480" s="65"/>
      <c r="H1480" s="65"/>
      <c r="I1480" s="65"/>
      <c r="J1480" s="65"/>
      <c r="K1480" s="65"/>
      <c r="L1480" s="65"/>
      <c r="M1480" s="65"/>
      <c r="N1480" s="65"/>
      <c r="O1480" s="65"/>
      <c r="P1480" s="65"/>
    </row>
    <row r="1481" spans="3:16" x14ac:dyDescent="0.25">
      <c r="C1481" s="7"/>
      <c r="D1481" s="7"/>
      <c r="E1481" s="65"/>
      <c r="F1481" s="65"/>
      <c r="G1481" s="65"/>
      <c r="H1481" s="65"/>
      <c r="I1481" s="65"/>
      <c r="J1481" s="65"/>
      <c r="K1481" s="65"/>
      <c r="L1481" s="65"/>
      <c r="M1481" s="65"/>
      <c r="N1481" s="65"/>
      <c r="O1481" s="65"/>
      <c r="P1481" s="65"/>
    </row>
    <row r="1482" spans="3:16" x14ac:dyDescent="0.25">
      <c r="C1482" s="7"/>
      <c r="D1482" s="7"/>
      <c r="E1482" s="65"/>
      <c r="F1482" s="65"/>
      <c r="G1482" s="65"/>
      <c r="H1482" s="65"/>
      <c r="I1482" s="65"/>
      <c r="J1482" s="65"/>
      <c r="K1482" s="65"/>
      <c r="L1482" s="65"/>
      <c r="M1482" s="65"/>
      <c r="N1482" s="65"/>
      <c r="O1482" s="65"/>
      <c r="P1482" s="65"/>
    </row>
    <row r="1483" spans="3:16" x14ac:dyDescent="0.25">
      <c r="C1483" s="7"/>
      <c r="D1483" s="7"/>
      <c r="E1483" s="65"/>
      <c r="F1483" s="65"/>
      <c r="G1483" s="65"/>
      <c r="H1483" s="65"/>
      <c r="I1483" s="65"/>
      <c r="J1483" s="65"/>
      <c r="K1483" s="65"/>
      <c r="L1483" s="65"/>
      <c r="M1483" s="65"/>
      <c r="N1483" s="65"/>
      <c r="O1483" s="65"/>
      <c r="P1483" s="65"/>
    </row>
    <row r="1484" spans="3:16" x14ac:dyDescent="0.25">
      <c r="C1484" s="7"/>
      <c r="D1484" s="7"/>
      <c r="E1484" s="65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</row>
    <row r="1485" spans="3:16" x14ac:dyDescent="0.25">
      <c r="C1485" s="7"/>
      <c r="D1485" s="7"/>
      <c r="E1485" s="65"/>
      <c r="F1485" s="65"/>
      <c r="G1485" s="65"/>
      <c r="H1485" s="65"/>
      <c r="I1485" s="65"/>
      <c r="J1485" s="65"/>
      <c r="K1485" s="65"/>
      <c r="L1485" s="65"/>
      <c r="M1485" s="65"/>
      <c r="N1485" s="65"/>
      <c r="O1485" s="65"/>
      <c r="P1485" s="65"/>
    </row>
    <row r="1486" spans="3:16" x14ac:dyDescent="0.25">
      <c r="C1486" s="7"/>
      <c r="D1486" s="7"/>
      <c r="E1486" s="65"/>
      <c r="F1486" s="65"/>
      <c r="G1486" s="65"/>
      <c r="H1486" s="65"/>
      <c r="I1486" s="65"/>
      <c r="J1486" s="65"/>
      <c r="K1486" s="65"/>
      <c r="L1486" s="65"/>
      <c r="M1486" s="65"/>
      <c r="N1486" s="65"/>
      <c r="O1486" s="65"/>
      <c r="P1486" s="65"/>
    </row>
    <row r="1487" spans="3:16" x14ac:dyDescent="0.25">
      <c r="C1487" s="7"/>
      <c r="D1487" s="7"/>
      <c r="E1487" s="65"/>
      <c r="F1487" s="65"/>
      <c r="G1487" s="65"/>
      <c r="H1487" s="65"/>
      <c r="I1487" s="65"/>
      <c r="J1487" s="65"/>
      <c r="K1487" s="65"/>
      <c r="L1487" s="65"/>
      <c r="M1487" s="65"/>
      <c r="N1487" s="65"/>
      <c r="O1487" s="65"/>
      <c r="P1487" s="65"/>
    </row>
    <row r="1488" spans="3:16" x14ac:dyDescent="0.25">
      <c r="C1488" s="7"/>
      <c r="D1488" s="7"/>
      <c r="E1488" s="65"/>
      <c r="F1488" s="65"/>
      <c r="G1488" s="65"/>
      <c r="H1488" s="65"/>
      <c r="I1488" s="65"/>
      <c r="J1488" s="65"/>
      <c r="K1488" s="65"/>
      <c r="L1488" s="65"/>
      <c r="M1488" s="65"/>
      <c r="N1488" s="65"/>
      <c r="O1488" s="65"/>
      <c r="P1488" s="65"/>
    </row>
    <row r="1489" spans="3:16" x14ac:dyDescent="0.25">
      <c r="C1489" s="7"/>
      <c r="D1489" s="7"/>
      <c r="E1489" s="65"/>
      <c r="F1489" s="65"/>
      <c r="G1489" s="65"/>
      <c r="H1489" s="65"/>
      <c r="I1489" s="65"/>
      <c r="J1489" s="65"/>
      <c r="K1489" s="65"/>
      <c r="L1489" s="65"/>
      <c r="M1489" s="65"/>
      <c r="N1489" s="65"/>
      <c r="O1489" s="65"/>
      <c r="P1489" s="65"/>
    </row>
    <row r="1490" spans="3:16" x14ac:dyDescent="0.25">
      <c r="C1490" s="7"/>
      <c r="D1490" s="7"/>
      <c r="E1490" s="65"/>
      <c r="F1490" s="65"/>
      <c r="G1490" s="65"/>
      <c r="H1490" s="65"/>
      <c r="I1490" s="65"/>
      <c r="J1490" s="65"/>
      <c r="K1490" s="65"/>
      <c r="L1490" s="65"/>
      <c r="M1490" s="65"/>
      <c r="N1490" s="65"/>
      <c r="O1490" s="65"/>
      <c r="P1490" s="65"/>
    </row>
    <row r="1491" spans="3:16" x14ac:dyDescent="0.25">
      <c r="C1491" s="7"/>
      <c r="D1491" s="7"/>
      <c r="E1491" s="65"/>
      <c r="F1491" s="65"/>
      <c r="G1491" s="65"/>
      <c r="H1491" s="65"/>
      <c r="I1491" s="65"/>
      <c r="J1491" s="65"/>
      <c r="K1491" s="65"/>
      <c r="L1491" s="65"/>
      <c r="M1491" s="65"/>
      <c r="N1491" s="65"/>
      <c r="O1491" s="65"/>
      <c r="P1491" s="65"/>
    </row>
    <row r="1492" spans="3:16" x14ac:dyDescent="0.25">
      <c r="C1492" s="7"/>
      <c r="D1492" s="7"/>
      <c r="E1492" s="65"/>
      <c r="F1492" s="65"/>
      <c r="G1492" s="65"/>
      <c r="H1492" s="65"/>
      <c r="I1492" s="65"/>
      <c r="J1492" s="65"/>
      <c r="K1492" s="65"/>
      <c r="L1492" s="65"/>
      <c r="M1492" s="65"/>
      <c r="N1492" s="65"/>
      <c r="O1492" s="65"/>
      <c r="P1492" s="65"/>
    </row>
    <row r="1493" spans="3:16" x14ac:dyDescent="0.25">
      <c r="C1493" s="7"/>
      <c r="D1493" s="7"/>
      <c r="E1493" s="65"/>
      <c r="F1493" s="65"/>
      <c r="G1493" s="65"/>
      <c r="H1493" s="65"/>
      <c r="I1493" s="65"/>
      <c r="J1493" s="65"/>
      <c r="K1493" s="65"/>
      <c r="L1493" s="65"/>
      <c r="M1493" s="65"/>
      <c r="N1493" s="65"/>
      <c r="O1493" s="65"/>
      <c r="P1493" s="65"/>
    </row>
    <row r="1494" spans="3:16" x14ac:dyDescent="0.25">
      <c r="C1494" s="7"/>
      <c r="D1494" s="7"/>
      <c r="E1494" s="65"/>
      <c r="F1494" s="65"/>
      <c r="G1494" s="65"/>
      <c r="H1494" s="65"/>
      <c r="I1494" s="65"/>
      <c r="J1494" s="65"/>
      <c r="K1494" s="65"/>
      <c r="L1494" s="65"/>
      <c r="M1494" s="65"/>
      <c r="N1494" s="65"/>
      <c r="O1494" s="65"/>
      <c r="P1494" s="65"/>
    </row>
    <row r="1495" spans="3:16" x14ac:dyDescent="0.25">
      <c r="C1495" s="7"/>
      <c r="D1495" s="7"/>
      <c r="E1495" s="65"/>
      <c r="F1495" s="65"/>
      <c r="G1495" s="65"/>
      <c r="H1495" s="65"/>
      <c r="I1495" s="65"/>
      <c r="J1495" s="65"/>
      <c r="K1495" s="65"/>
      <c r="L1495" s="65"/>
      <c r="M1495" s="65"/>
      <c r="N1495" s="65"/>
      <c r="O1495" s="65"/>
      <c r="P1495" s="65"/>
    </row>
    <row r="1496" spans="3:16" x14ac:dyDescent="0.25">
      <c r="C1496" s="7"/>
      <c r="D1496" s="7"/>
      <c r="E1496" s="65"/>
      <c r="F1496" s="65"/>
      <c r="G1496" s="65"/>
      <c r="H1496" s="65"/>
      <c r="I1496" s="65"/>
      <c r="J1496" s="65"/>
      <c r="K1496" s="65"/>
      <c r="L1496" s="65"/>
      <c r="M1496" s="65"/>
      <c r="N1496" s="65"/>
      <c r="O1496" s="65"/>
      <c r="P1496" s="65"/>
    </row>
    <row r="1497" spans="3:16" x14ac:dyDescent="0.25">
      <c r="C1497" s="7"/>
      <c r="D1497" s="7"/>
      <c r="E1497" s="65"/>
      <c r="F1497" s="65"/>
      <c r="G1497" s="65"/>
      <c r="H1497" s="65"/>
      <c r="I1497" s="65"/>
      <c r="J1497" s="65"/>
      <c r="K1497" s="65"/>
      <c r="L1497" s="65"/>
      <c r="M1497" s="65"/>
      <c r="N1497" s="65"/>
      <c r="O1497" s="65"/>
      <c r="P1497" s="65"/>
    </row>
    <row r="1498" spans="3:16" x14ac:dyDescent="0.25">
      <c r="C1498" s="7"/>
      <c r="D1498" s="7"/>
      <c r="E1498" s="65"/>
      <c r="F1498" s="65"/>
      <c r="G1498" s="65"/>
      <c r="H1498" s="65"/>
      <c r="I1498" s="65"/>
      <c r="J1498" s="65"/>
      <c r="K1498" s="65"/>
      <c r="L1498" s="65"/>
      <c r="M1498" s="65"/>
      <c r="N1498" s="65"/>
      <c r="O1498" s="65"/>
      <c r="P1498" s="65"/>
    </row>
    <row r="1499" spans="3:16" x14ac:dyDescent="0.25">
      <c r="C1499" s="7"/>
      <c r="D1499" s="7"/>
      <c r="E1499" s="65"/>
      <c r="F1499" s="65"/>
      <c r="G1499" s="65"/>
      <c r="H1499" s="65"/>
      <c r="I1499" s="65"/>
      <c r="J1499" s="65"/>
      <c r="K1499" s="65"/>
      <c r="L1499" s="65"/>
      <c r="M1499" s="65"/>
      <c r="N1499" s="65"/>
      <c r="O1499" s="65"/>
      <c r="P1499" s="65"/>
    </row>
    <row r="1500" spans="3:16" x14ac:dyDescent="0.25">
      <c r="C1500" s="7"/>
      <c r="D1500" s="7"/>
      <c r="E1500" s="65"/>
      <c r="F1500" s="65"/>
      <c r="G1500" s="65"/>
      <c r="H1500" s="65"/>
      <c r="I1500" s="65"/>
      <c r="J1500" s="65"/>
      <c r="K1500" s="65"/>
      <c r="L1500" s="65"/>
      <c r="M1500" s="65"/>
      <c r="N1500" s="65"/>
      <c r="O1500" s="65"/>
      <c r="P1500" s="65"/>
    </row>
    <row r="1501" spans="3:16" x14ac:dyDescent="0.25">
      <c r="C1501" s="7"/>
      <c r="D1501" s="7"/>
      <c r="E1501" s="65"/>
      <c r="F1501" s="65"/>
      <c r="G1501" s="65"/>
      <c r="H1501" s="65"/>
      <c r="I1501" s="65"/>
      <c r="J1501" s="65"/>
      <c r="K1501" s="65"/>
      <c r="L1501" s="65"/>
      <c r="M1501" s="65"/>
      <c r="N1501" s="65"/>
      <c r="O1501" s="65"/>
      <c r="P1501" s="65"/>
    </row>
    <row r="1502" spans="3:16" x14ac:dyDescent="0.25">
      <c r="C1502" s="7"/>
      <c r="D1502" s="7"/>
      <c r="E1502" s="65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</row>
    <row r="1503" spans="3:16" x14ac:dyDescent="0.25">
      <c r="C1503" s="7"/>
      <c r="D1503" s="7"/>
      <c r="E1503" s="65"/>
      <c r="F1503" s="65"/>
      <c r="G1503" s="65"/>
      <c r="H1503" s="65"/>
      <c r="I1503" s="65"/>
      <c r="J1503" s="65"/>
      <c r="K1503" s="65"/>
      <c r="L1503" s="65"/>
      <c r="M1503" s="65"/>
      <c r="N1503" s="65"/>
      <c r="O1503" s="65"/>
      <c r="P1503" s="65"/>
    </row>
    <row r="1504" spans="3:16" x14ac:dyDescent="0.25">
      <c r="C1504" s="7"/>
      <c r="D1504" s="7"/>
      <c r="E1504" s="65"/>
      <c r="F1504" s="65"/>
      <c r="G1504" s="65"/>
      <c r="H1504" s="65"/>
      <c r="I1504" s="65"/>
      <c r="J1504" s="65"/>
      <c r="K1504" s="65"/>
      <c r="L1504" s="65"/>
      <c r="M1504" s="65"/>
      <c r="N1504" s="65"/>
      <c r="O1504" s="65"/>
      <c r="P1504" s="65"/>
    </row>
    <row r="1505" spans="3:16" x14ac:dyDescent="0.25">
      <c r="C1505" s="7"/>
      <c r="D1505" s="7"/>
      <c r="E1505" s="65"/>
      <c r="F1505" s="65"/>
      <c r="G1505" s="65"/>
      <c r="H1505" s="65"/>
      <c r="I1505" s="65"/>
      <c r="J1505" s="65"/>
      <c r="K1505" s="65"/>
      <c r="L1505" s="65"/>
      <c r="M1505" s="65"/>
      <c r="N1505" s="65"/>
      <c r="O1505" s="65"/>
      <c r="P1505" s="65"/>
    </row>
    <row r="1506" spans="3:16" x14ac:dyDescent="0.25">
      <c r="C1506" s="7"/>
      <c r="D1506" s="7"/>
      <c r="E1506" s="65"/>
      <c r="F1506" s="65"/>
      <c r="G1506" s="65"/>
      <c r="H1506" s="65"/>
      <c r="I1506" s="65"/>
      <c r="J1506" s="65"/>
      <c r="K1506" s="65"/>
      <c r="L1506" s="65"/>
      <c r="M1506" s="65"/>
      <c r="N1506" s="65"/>
      <c r="O1506" s="65"/>
      <c r="P1506" s="65"/>
    </row>
    <row r="1507" spans="3:16" x14ac:dyDescent="0.25">
      <c r="C1507" s="7"/>
      <c r="D1507" s="7"/>
      <c r="E1507" s="65"/>
      <c r="F1507" s="65"/>
      <c r="G1507" s="65"/>
      <c r="H1507" s="65"/>
      <c r="I1507" s="65"/>
      <c r="J1507" s="65"/>
      <c r="K1507" s="65"/>
      <c r="L1507" s="65"/>
      <c r="M1507" s="65"/>
      <c r="N1507" s="65"/>
      <c r="O1507" s="65"/>
      <c r="P1507" s="65"/>
    </row>
    <row r="1508" spans="3:16" x14ac:dyDescent="0.25">
      <c r="C1508" s="7"/>
      <c r="D1508" s="7"/>
      <c r="E1508" s="65"/>
      <c r="F1508" s="65"/>
      <c r="G1508" s="65"/>
      <c r="H1508" s="65"/>
      <c r="I1508" s="65"/>
      <c r="J1508" s="65"/>
      <c r="K1508" s="65"/>
      <c r="L1508" s="65"/>
      <c r="M1508" s="65"/>
      <c r="N1508" s="65"/>
      <c r="O1508" s="65"/>
      <c r="P1508" s="65"/>
    </row>
    <row r="1509" spans="3:16" x14ac:dyDescent="0.25">
      <c r="C1509" s="7"/>
      <c r="D1509" s="7"/>
      <c r="E1509" s="65"/>
      <c r="F1509" s="65"/>
      <c r="G1509" s="65"/>
      <c r="H1509" s="65"/>
      <c r="I1509" s="65"/>
      <c r="J1509" s="65"/>
      <c r="K1509" s="65"/>
      <c r="L1509" s="65"/>
      <c r="M1509" s="65"/>
      <c r="N1509" s="65"/>
      <c r="O1509" s="65"/>
      <c r="P1509" s="65"/>
    </row>
    <row r="1510" spans="3:16" x14ac:dyDescent="0.25">
      <c r="C1510" s="7"/>
      <c r="D1510" s="7"/>
      <c r="E1510" s="65"/>
      <c r="F1510" s="65"/>
      <c r="G1510" s="65"/>
      <c r="H1510" s="65"/>
      <c r="I1510" s="65"/>
      <c r="J1510" s="65"/>
      <c r="K1510" s="65"/>
      <c r="L1510" s="65"/>
      <c r="M1510" s="65"/>
      <c r="N1510" s="65"/>
      <c r="O1510" s="65"/>
      <c r="P1510" s="65"/>
    </row>
    <row r="1511" spans="3:16" x14ac:dyDescent="0.25">
      <c r="C1511" s="7"/>
      <c r="D1511" s="7"/>
      <c r="E1511" s="65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</row>
    <row r="1512" spans="3:16" x14ac:dyDescent="0.25">
      <c r="C1512" s="7"/>
      <c r="D1512" s="7"/>
      <c r="E1512" s="65"/>
      <c r="F1512" s="65"/>
      <c r="G1512" s="65"/>
      <c r="H1512" s="65"/>
      <c r="I1512" s="65"/>
      <c r="J1512" s="65"/>
      <c r="K1512" s="65"/>
      <c r="L1512" s="65"/>
      <c r="M1512" s="65"/>
      <c r="N1512" s="65"/>
      <c r="O1512" s="65"/>
      <c r="P1512" s="65"/>
    </row>
    <row r="1513" spans="3:16" x14ac:dyDescent="0.25">
      <c r="C1513" s="7"/>
      <c r="D1513" s="7"/>
      <c r="E1513" s="65"/>
      <c r="F1513" s="65"/>
      <c r="G1513" s="65"/>
      <c r="H1513" s="65"/>
      <c r="I1513" s="65"/>
      <c r="J1513" s="65"/>
      <c r="K1513" s="65"/>
      <c r="L1513" s="65"/>
      <c r="M1513" s="65"/>
      <c r="N1513" s="65"/>
      <c r="O1513" s="65"/>
      <c r="P1513" s="65"/>
    </row>
    <row r="1514" spans="3:16" x14ac:dyDescent="0.25">
      <c r="C1514" s="7"/>
      <c r="D1514" s="7"/>
      <c r="E1514" s="65"/>
      <c r="F1514" s="65"/>
      <c r="G1514" s="65"/>
      <c r="H1514" s="65"/>
      <c r="I1514" s="65"/>
      <c r="J1514" s="65"/>
      <c r="K1514" s="65"/>
      <c r="L1514" s="65"/>
      <c r="M1514" s="65"/>
      <c r="N1514" s="65"/>
      <c r="O1514" s="65"/>
      <c r="P1514" s="65"/>
    </row>
    <row r="1515" spans="3:16" x14ac:dyDescent="0.25">
      <c r="C1515" s="7"/>
      <c r="D1515" s="7"/>
      <c r="E1515" s="65"/>
      <c r="F1515" s="65"/>
      <c r="G1515" s="65"/>
      <c r="H1515" s="65"/>
      <c r="I1515" s="65"/>
      <c r="J1515" s="65"/>
      <c r="K1515" s="65"/>
      <c r="L1515" s="65"/>
      <c r="M1515" s="65"/>
      <c r="N1515" s="65"/>
      <c r="O1515" s="65"/>
      <c r="P1515" s="65"/>
    </row>
    <row r="1516" spans="3:16" x14ac:dyDescent="0.25">
      <c r="C1516" s="7"/>
      <c r="D1516" s="7"/>
      <c r="E1516" s="65"/>
      <c r="F1516" s="65"/>
      <c r="G1516" s="65"/>
      <c r="H1516" s="65"/>
      <c r="I1516" s="65"/>
      <c r="J1516" s="65"/>
      <c r="K1516" s="65"/>
      <c r="L1516" s="65"/>
      <c r="M1516" s="65"/>
      <c r="N1516" s="65"/>
      <c r="O1516" s="65"/>
      <c r="P1516" s="65"/>
    </row>
    <row r="1517" spans="3:16" x14ac:dyDescent="0.25">
      <c r="C1517" s="7"/>
      <c r="D1517" s="7"/>
      <c r="E1517" s="65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</row>
    <row r="1518" spans="3:16" x14ac:dyDescent="0.25">
      <c r="C1518" s="7"/>
      <c r="D1518" s="7"/>
      <c r="E1518" s="65"/>
      <c r="F1518" s="65"/>
      <c r="G1518" s="65"/>
      <c r="H1518" s="65"/>
      <c r="I1518" s="65"/>
      <c r="J1518" s="65"/>
      <c r="K1518" s="65"/>
      <c r="L1518" s="65"/>
      <c r="M1518" s="65"/>
      <c r="N1518" s="65"/>
      <c r="O1518" s="65"/>
      <c r="P1518" s="65"/>
    </row>
    <row r="1519" spans="3:16" x14ac:dyDescent="0.25">
      <c r="C1519" s="7"/>
      <c r="D1519" s="7"/>
      <c r="E1519" s="65"/>
      <c r="F1519" s="65"/>
      <c r="G1519" s="65"/>
      <c r="H1519" s="65"/>
      <c r="I1519" s="65"/>
      <c r="J1519" s="65"/>
      <c r="K1519" s="65"/>
      <c r="L1519" s="65"/>
      <c r="M1519" s="65"/>
      <c r="N1519" s="65"/>
      <c r="O1519" s="65"/>
      <c r="P1519" s="65"/>
    </row>
    <row r="1520" spans="3:16" x14ac:dyDescent="0.25">
      <c r="C1520" s="7"/>
      <c r="D1520" s="7"/>
      <c r="E1520" s="65"/>
      <c r="F1520" s="65"/>
      <c r="G1520" s="65"/>
      <c r="H1520" s="65"/>
      <c r="I1520" s="65"/>
      <c r="J1520" s="65"/>
      <c r="K1520" s="65"/>
      <c r="L1520" s="65"/>
      <c r="M1520" s="65"/>
      <c r="N1520" s="65"/>
      <c r="O1520" s="65"/>
      <c r="P1520" s="65"/>
    </row>
    <row r="1521" spans="3:16" x14ac:dyDescent="0.25">
      <c r="C1521" s="7"/>
      <c r="D1521" s="7"/>
      <c r="E1521" s="65"/>
      <c r="F1521" s="65"/>
      <c r="G1521" s="65"/>
      <c r="H1521" s="65"/>
      <c r="I1521" s="65"/>
      <c r="J1521" s="65"/>
      <c r="K1521" s="65"/>
      <c r="L1521" s="65"/>
      <c r="M1521" s="65"/>
      <c r="N1521" s="65"/>
      <c r="O1521" s="65"/>
      <c r="P1521" s="65"/>
    </row>
    <row r="1522" spans="3:16" x14ac:dyDescent="0.25">
      <c r="C1522" s="7"/>
      <c r="D1522" s="7"/>
      <c r="E1522" s="65"/>
      <c r="F1522" s="65"/>
      <c r="G1522" s="65"/>
      <c r="H1522" s="65"/>
      <c r="I1522" s="65"/>
      <c r="J1522" s="65"/>
      <c r="K1522" s="65"/>
      <c r="L1522" s="65"/>
      <c r="M1522" s="65"/>
      <c r="N1522" s="65"/>
      <c r="O1522" s="65"/>
      <c r="P1522" s="65"/>
    </row>
    <row r="1523" spans="3:16" x14ac:dyDescent="0.25">
      <c r="C1523" s="7"/>
      <c r="D1523" s="7"/>
      <c r="E1523" s="65"/>
      <c r="F1523" s="65"/>
      <c r="G1523" s="65"/>
      <c r="H1523" s="65"/>
      <c r="I1523" s="65"/>
      <c r="J1523" s="65"/>
      <c r="K1523" s="65"/>
      <c r="L1523" s="65"/>
      <c r="M1523" s="65"/>
      <c r="N1523" s="65"/>
      <c r="O1523" s="65"/>
      <c r="P1523" s="65"/>
    </row>
    <row r="1524" spans="3:16" x14ac:dyDescent="0.25">
      <c r="C1524" s="7"/>
      <c r="D1524" s="7"/>
      <c r="E1524" s="65"/>
      <c r="F1524" s="65"/>
      <c r="G1524" s="65"/>
      <c r="H1524" s="65"/>
      <c r="I1524" s="65"/>
      <c r="J1524" s="65"/>
      <c r="K1524" s="65"/>
      <c r="L1524" s="65"/>
      <c r="M1524" s="65"/>
      <c r="N1524" s="65"/>
      <c r="O1524" s="65"/>
      <c r="P1524" s="65"/>
    </row>
    <row r="1525" spans="3:16" x14ac:dyDescent="0.25">
      <c r="C1525" s="7"/>
      <c r="D1525" s="7"/>
      <c r="E1525" s="65"/>
      <c r="F1525" s="65"/>
      <c r="G1525" s="65"/>
      <c r="H1525" s="65"/>
      <c r="I1525" s="65"/>
      <c r="J1525" s="65"/>
      <c r="K1525" s="65"/>
      <c r="L1525" s="65"/>
      <c r="M1525" s="65"/>
      <c r="N1525" s="65"/>
      <c r="O1525" s="65"/>
      <c r="P1525" s="65"/>
    </row>
    <row r="1526" spans="3:16" x14ac:dyDescent="0.25">
      <c r="C1526" s="7"/>
      <c r="D1526" s="7"/>
      <c r="E1526" s="65"/>
      <c r="F1526" s="65"/>
      <c r="G1526" s="65"/>
      <c r="H1526" s="65"/>
      <c r="I1526" s="65"/>
      <c r="J1526" s="65"/>
      <c r="K1526" s="65"/>
      <c r="L1526" s="65"/>
      <c r="M1526" s="65"/>
      <c r="N1526" s="65"/>
      <c r="O1526" s="65"/>
      <c r="P1526" s="65"/>
    </row>
    <row r="1527" spans="3:16" x14ac:dyDescent="0.25">
      <c r="C1527" s="7"/>
      <c r="D1527" s="7"/>
      <c r="E1527" s="65"/>
      <c r="F1527" s="65"/>
      <c r="G1527" s="65"/>
      <c r="H1527" s="65"/>
      <c r="I1527" s="65"/>
      <c r="J1527" s="65"/>
      <c r="K1527" s="65"/>
      <c r="L1527" s="65"/>
      <c r="M1527" s="65"/>
      <c r="N1527" s="65"/>
      <c r="O1527" s="65"/>
      <c r="P1527" s="65"/>
    </row>
    <row r="1528" spans="3:16" x14ac:dyDescent="0.25">
      <c r="C1528" s="7"/>
      <c r="D1528" s="7"/>
      <c r="E1528" s="65"/>
      <c r="F1528" s="65"/>
      <c r="G1528" s="65"/>
      <c r="H1528" s="65"/>
      <c r="I1528" s="65"/>
      <c r="J1528" s="65"/>
      <c r="K1528" s="65"/>
      <c r="L1528" s="65"/>
      <c r="M1528" s="65"/>
      <c r="N1528" s="65"/>
      <c r="O1528" s="65"/>
      <c r="P1528" s="65"/>
    </row>
    <row r="1529" spans="3:16" x14ac:dyDescent="0.25">
      <c r="C1529" s="7"/>
      <c r="D1529" s="7"/>
      <c r="E1529" s="65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</row>
    <row r="1530" spans="3:16" x14ac:dyDescent="0.25">
      <c r="C1530" s="7"/>
      <c r="D1530" s="7"/>
      <c r="E1530" s="65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</row>
    <row r="1531" spans="3:16" x14ac:dyDescent="0.25">
      <c r="C1531" s="7"/>
      <c r="D1531" s="7"/>
      <c r="E1531" s="65"/>
      <c r="F1531" s="65"/>
      <c r="G1531" s="65"/>
      <c r="H1531" s="65"/>
      <c r="I1531" s="65"/>
      <c r="J1531" s="65"/>
      <c r="K1531" s="65"/>
      <c r="L1531" s="65"/>
      <c r="M1531" s="65"/>
      <c r="N1531" s="65"/>
      <c r="O1531" s="65"/>
      <c r="P1531" s="65"/>
    </row>
    <row r="1532" spans="3:16" x14ac:dyDescent="0.25">
      <c r="C1532" s="7"/>
      <c r="D1532" s="7"/>
      <c r="E1532" s="65"/>
      <c r="F1532" s="65"/>
      <c r="G1532" s="65"/>
      <c r="H1532" s="65"/>
      <c r="I1532" s="65"/>
      <c r="J1532" s="65"/>
      <c r="K1532" s="65"/>
      <c r="L1532" s="65"/>
      <c r="M1532" s="65"/>
      <c r="N1532" s="65"/>
      <c r="O1532" s="65"/>
      <c r="P1532" s="65"/>
    </row>
    <row r="1533" spans="3:16" x14ac:dyDescent="0.25">
      <c r="C1533" s="7"/>
      <c r="D1533" s="7"/>
      <c r="E1533" s="65"/>
      <c r="F1533" s="65"/>
      <c r="G1533" s="65"/>
      <c r="H1533" s="65"/>
      <c r="I1533" s="65"/>
      <c r="J1533" s="65"/>
      <c r="K1533" s="65"/>
      <c r="L1533" s="65"/>
      <c r="M1533" s="65"/>
      <c r="N1533" s="65"/>
      <c r="O1533" s="65"/>
      <c r="P1533" s="65"/>
    </row>
    <row r="1534" spans="3:16" x14ac:dyDescent="0.25">
      <c r="C1534" s="7"/>
      <c r="D1534" s="7"/>
      <c r="E1534" s="65"/>
      <c r="F1534" s="65"/>
      <c r="G1534" s="65"/>
      <c r="H1534" s="65"/>
      <c r="I1534" s="65"/>
      <c r="J1534" s="65"/>
      <c r="K1534" s="65"/>
      <c r="L1534" s="65"/>
      <c r="M1534" s="65"/>
      <c r="N1534" s="65"/>
      <c r="O1534" s="65"/>
      <c r="P1534" s="65"/>
    </row>
    <row r="1535" spans="3:16" x14ac:dyDescent="0.25">
      <c r="C1535" s="7"/>
      <c r="D1535" s="7"/>
      <c r="E1535" s="65"/>
      <c r="F1535" s="65"/>
      <c r="G1535" s="65"/>
      <c r="H1535" s="65"/>
      <c r="I1535" s="65"/>
      <c r="J1535" s="65"/>
      <c r="K1535" s="65"/>
      <c r="L1535" s="65"/>
      <c r="M1535" s="65"/>
      <c r="N1535" s="65"/>
      <c r="O1535" s="65"/>
      <c r="P1535" s="65"/>
    </row>
    <row r="1536" spans="3:16" x14ac:dyDescent="0.25">
      <c r="C1536" s="7"/>
      <c r="D1536" s="7"/>
      <c r="E1536" s="65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</row>
    <row r="1537" spans="3:16" x14ac:dyDescent="0.25">
      <c r="C1537" s="7"/>
      <c r="D1537" s="7"/>
      <c r="E1537" s="65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/>
    </row>
    <row r="1538" spans="3:16" x14ac:dyDescent="0.25">
      <c r="C1538" s="7"/>
      <c r="D1538" s="7"/>
      <c r="E1538" s="65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</row>
    <row r="1539" spans="3:16" x14ac:dyDescent="0.25">
      <c r="C1539" s="7"/>
      <c r="D1539" s="7"/>
      <c r="E1539" s="65"/>
      <c r="F1539" s="65"/>
      <c r="G1539" s="65"/>
      <c r="H1539" s="65"/>
      <c r="I1539" s="65"/>
      <c r="J1539" s="65"/>
      <c r="K1539" s="65"/>
      <c r="L1539" s="65"/>
      <c r="M1539" s="65"/>
      <c r="N1539" s="65"/>
      <c r="O1539" s="65"/>
      <c r="P1539" s="65"/>
    </row>
    <row r="1540" spans="3:16" x14ac:dyDescent="0.25">
      <c r="C1540" s="7"/>
      <c r="D1540" s="7"/>
      <c r="E1540" s="65"/>
      <c r="F1540" s="65"/>
      <c r="G1540" s="65"/>
      <c r="H1540" s="65"/>
      <c r="I1540" s="65"/>
      <c r="J1540" s="65"/>
      <c r="K1540" s="65"/>
      <c r="L1540" s="65"/>
      <c r="M1540" s="65"/>
      <c r="N1540" s="65"/>
      <c r="O1540" s="65"/>
      <c r="P1540" s="65"/>
    </row>
    <row r="1541" spans="3:16" x14ac:dyDescent="0.25">
      <c r="C1541" s="7"/>
      <c r="D1541" s="7"/>
      <c r="E1541" s="65"/>
      <c r="F1541" s="65"/>
      <c r="G1541" s="65"/>
      <c r="H1541" s="65"/>
      <c r="I1541" s="65"/>
      <c r="J1541" s="65"/>
      <c r="K1541" s="65"/>
      <c r="L1541" s="65"/>
      <c r="M1541" s="65"/>
      <c r="N1541" s="65"/>
      <c r="O1541" s="65"/>
      <c r="P1541" s="65"/>
    </row>
    <row r="1542" spans="3:16" x14ac:dyDescent="0.25">
      <c r="C1542" s="7"/>
      <c r="D1542" s="7"/>
      <c r="E1542" s="65"/>
      <c r="F1542" s="65"/>
      <c r="G1542" s="65"/>
      <c r="H1542" s="65"/>
      <c r="I1542" s="65"/>
      <c r="J1542" s="65"/>
      <c r="K1542" s="65"/>
      <c r="L1542" s="65"/>
      <c r="M1542" s="65"/>
      <c r="N1542" s="65"/>
      <c r="O1542" s="65"/>
      <c r="P1542" s="65"/>
    </row>
    <row r="1543" spans="3:16" x14ac:dyDescent="0.25">
      <c r="C1543" s="7"/>
      <c r="D1543" s="7"/>
      <c r="E1543" s="65"/>
      <c r="F1543" s="65"/>
      <c r="G1543" s="65"/>
      <c r="H1543" s="65"/>
      <c r="I1543" s="65"/>
      <c r="J1543" s="65"/>
      <c r="K1543" s="65"/>
      <c r="L1543" s="65"/>
      <c r="M1543" s="65"/>
      <c r="N1543" s="65"/>
      <c r="O1543" s="65"/>
      <c r="P1543" s="65"/>
    </row>
    <row r="1544" spans="3:16" x14ac:dyDescent="0.25">
      <c r="C1544" s="7"/>
      <c r="D1544" s="7"/>
      <c r="E1544" s="65"/>
      <c r="F1544" s="65"/>
      <c r="G1544" s="65"/>
      <c r="H1544" s="65"/>
      <c r="I1544" s="65"/>
      <c r="J1544" s="65"/>
      <c r="K1544" s="65"/>
      <c r="L1544" s="65"/>
      <c r="M1544" s="65"/>
      <c r="N1544" s="65"/>
      <c r="O1544" s="65"/>
      <c r="P1544" s="65"/>
    </row>
    <row r="1545" spans="3:16" x14ac:dyDescent="0.25">
      <c r="C1545" s="7"/>
      <c r="D1545" s="7"/>
      <c r="E1545" s="65"/>
      <c r="F1545" s="65"/>
      <c r="G1545" s="65"/>
      <c r="H1545" s="65"/>
      <c r="I1545" s="65"/>
      <c r="J1545" s="65"/>
      <c r="K1545" s="65"/>
      <c r="L1545" s="65"/>
      <c r="M1545" s="65"/>
      <c r="N1545" s="65"/>
      <c r="O1545" s="65"/>
      <c r="P1545" s="65"/>
    </row>
    <row r="1546" spans="3:16" x14ac:dyDescent="0.25">
      <c r="C1546" s="7"/>
      <c r="D1546" s="7"/>
      <c r="E1546" s="65"/>
      <c r="F1546" s="65"/>
      <c r="G1546" s="65"/>
      <c r="H1546" s="65"/>
      <c r="I1546" s="65"/>
      <c r="J1546" s="65"/>
      <c r="K1546" s="65"/>
      <c r="L1546" s="65"/>
      <c r="M1546" s="65"/>
      <c r="N1546" s="65"/>
      <c r="O1546" s="65"/>
      <c r="P1546" s="65"/>
    </row>
    <row r="1547" spans="3:16" x14ac:dyDescent="0.25">
      <c r="C1547" s="7"/>
      <c r="D1547" s="7"/>
      <c r="E1547" s="65"/>
      <c r="F1547" s="65"/>
      <c r="G1547" s="65"/>
      <c r="H1547" s="65"/>
      <c r="I1547" s="65"/>
      <c r="J1547" s="65"/>
      <c r="K1547" s="65"/>
      <c r="L1547" s="65"/>
      <c r="M1547" s="65"/>
      <c r="N1547" s="65"/>
      <c r="O1547" s="65"/>
      <c r="P1547" s="65"/>
    </row>
    <row r="1548" spans="3:16" x14ac:dyDescent="0.25">
      <c r="C1548" s="7"/>
      <c r="D1548" s="7"/>
      <c r="E1548" s="65"/>
      <c r="F1548" s="65"/>
      <c r="G1548" s="65"/>
      <c r="H1548" s="65"/>
      <c r="I1548" s="65"/>
      <c r="J1548" s="65"/>
      <c r="K1548" s="65"/>
      <c r="L1548" s="65"/>
      <c r="M1548" s="65"/>
      <c r="N1548" s="65"/>
      <c r="O1548" s="65"/>
      <c r="P1548" s="65"/>
    </row>
    <row r="1549" spans="3:16" x14ac:dyDescent="0.25">
      <c r="C1549" s="7"/>
      <c r="D1549" s="7"/>
      <c r="E1549" s="65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</row>
    <row r="1550" spans="3:16" x14ac:dyDescent="0.25">
      <c r="C1550" s="7"/>
      <c r="D1550" s="7"/>
      <c r="E1550" s="65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</row>
    <row r="1551" spans="3:16" x14ac:dyDescent="0.25">
      <c r="C1551" s="7"/>
      <c r="D1551" s="7"/>
      <c r="E1551" s="65"/>
      <c r="F1551" s="65"/>
      <c r="G1551" s="65"/>
      <c r="H1551" s="65"/>
      <c r="I1551" s="65"/>
      <c r="J1551" s="65"/>
      <c r="K1551" s="65"/>
      <c r="L1551" s="65"/>
      <c r="M1551" s="65"/>
      <c r="N1551" s="65"/>
      <c r="O1551" s="65"/>
      <c r="P1551" s="65"/>
    </row>
    <row r="1552" spans="3:16" x14ac:dyDescent="0.25">
      <c r="C1552" s="7"/>
      <c r="D1552" s="7"/>
      <c r="E1552" s="65"/>
      <c r="F1552" s="65"/>
      <c r="G1552" s="65"/>
      <c r="H1552" s="65"/>
      <c r="I1552" s="65"/>
      <c r="J1552" s="65"/>
      <c r="K1552" s="65"/>
      <c r="L1552" s="65"/>
      <c r="M1552" s="65"/>
      <c r="N1552" s="65"/>
      <c r="O1552" s="65"/>
      <c r="P1552" s="65"/>
    </row>
    <row r="1553" spans="3:16" x14ac:dyDescent="0.25">
      <c r="C1553" s="7"/>
      <c r="D1553" s="7"/>
      <c r="E1553" s="65"/>
      <c r="F1553" s="65"/>
      <c r="G1553" s="65"/>
      <c r="H1553" s="65"/>
      <c r="I1553" s="65"/>
      <c r="J1553" s="65"/>
      <c r="K1553" s="65"/>
      <c r="L1553" s="65"/>
      <c r="M1553" s="65"/>
      <c r="N1553" s="65"/>
      <c r="O1553" s="65"/>
      <c r="P1553" s="65"/>
    </row>
    <row r="1554" spans="3:16" x14ac:dyDescent="0.25">
      <c r="C1554" s="7"/>
      <c r="D1554" s="7"/>
      <c r="E1554" s="65"/>
      <c r="F1554" s="65"/>
      <c r="G1554" s="65"/>
      <c r="H1554" s="65"/>
      <c r="I1554" s="65"/>
      <c r="J1554" s="65"/>
      <c r="K1554" s="65"/>
      <c r="L1554" s="65"/>
      <c r="M1554" s="65"/>
      <c r="N1554" s="65"/>
      <c r="O1554" s="65"/>
      <c r="P1554" s="65"/>
    </row>
    <row r="1555" spans="3:16" x14ac:dyDescent="0.25">
      <c r="C1555" s="7"/>
      <c r="D1555" s="7"/>
      <c r="E1555" s="65"/>
      <c r="F1555" s="65"/>
      <c r="G1555" s="65"/>
      <c r="H1555" s="65"/>
      <c r="I1555" s="65"/>
      <c r="J1555" s="65"/>
      <c r="K1555" s="65"/>
      <c r="L1555" s="65"/>
      <c r="M1555" s="65"/>
      <c r="N1555" s="65"/>
      <c r="O1555" s="65"/>
      <c r="P1555" s="65"/>
    </row>
    <row r="1556" spans="3:16" x14ac:dyDescent="0.25">
      <c r="C1556" s="7"/>
      <c r="D1556" s="7"/>
      <c r="E1556" s="65"/>
      <c r="F1556" s="65"/>
      <c r="G1556" s="65"/>
      <c r="H1556" s="65"/>
      <c r="I1556" s="65"/>
      <c r="J1556" s="65"/>
      <c r="K1556" s="65"/>
      <c r="L1556" s="65"/>
      <c r="M1556" s="65"/>
      <c r="N1556" s="65"/>
      <c r="O1556" s="65"/>
      <c r="P1556" s="65"/>
    </row>
    <row r="1557" spans="3:16" x14ac:dyDescent="0.25">
      <c r="C1557" s="7"/>
      <c r="D1557" s="7"/>
      <c r="E1557" s="65"/>
      <c r="F1557" s="65"/>
      <c r="G1557" s="65"/>
      <c r="H1557" s="65"/>
      <c r="I1557" s="65"/>
      <c r="J1557" s="65"/>
      <c r="K1557" s="65"/>
      <c r="L1557" s="65"/>
      <c r="M1557" s="65"/>
      <c r="N1557" s="65"/>
      <c r="O1557" s="65"/>
      <c r="P1557" s="65"/>
    </row>
    <row r="1558" spans="3:16" x14ac:dyDescent="0.25">
      <c r="C1558" s="7"/>
      <c r="D1558" s="7"/>
      <c r="E1558" s="65"/>
      <c r="F1558" s="65"/>
      <c r="G1558" s="65"/>
      <c r="H1558" s="65"/>
      <c r="I1558" s="65"/>
      <c r="J1558" s="65"/>
      <c r="K1558" s="65"/>
      <c r="L1558" s="65"/>
      <c r="M1558" s="65"/>
      <c r="N1558" s="65"/>
      <c r="O1558" s="65"/>
      <c r="P1558" s="65"/>
    </row>
    <row r="1559" spans="3:16" x14ac:dyDescent="0.25">
      <c r="C1559" s="7"/>
      <c r="D1559" s="7"/>
      <c r="E1559" s="65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</row>
    <row r="1560" spans="3:16" x14ac:dyDescent="0.25">
      <c r="C1560" s="7"/>
      <c r="D1560" s="7"/>
      <c r="E1560" s="65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</row>
    <row r="1561" spans="3:16" x14ac:dyDescent="0.25">
      <c r="C1561" s="7"/>
      <c r="D1561" s="7"/>
      <c r="E1561" s="65"/>
      <c r="F1561" s="65"/>
      <c r="G1561" s="65"/>
      <c r="H1561" s="65"/>
      <c r="I1561" s="65"/>
      <c r="J1561" s="65"/>
      <c r="K1561" s="65"/>
      <c r="L1561" s="65"/>
      <c r="M1561" s="65"/>
      <c r="N1561" s="65"/>
      <c r="O1561" s="65"/>
      <c r="P1561" s="65"/>
    </row>
    <row r="1562" spans="3:16" x14ac:dyDescent="0.25">
      <c r="C1562" s="7"/>
      <c r="D1562" s="7"/>
      <c r="E1562" s="65"/>
      <c r="F1562" s="65"/>
      <c r="G1562" s="65"/>
      <c r="H1562" s="65"/>
      <c r="I1562" s="65"/>
      <c r="J1562" s="65"/>
      <c r="K1562" s="65"/>
      <c r="L1562" s="65"/>
      <c r="M1562" s="65"/>
      <c r="N1562" s="65"/>
      <c r="O1562" s="65"/>
      <c r="P1562" s="65"/>
    </row>
    <row r="1563" spans="3:16" x14ac:dyDescent="0.25">
      <c r="C1563" s="7"/>
      <c r="D1563" s="7"/>
      <c r="E1563" s="65"/>
      <c r="F1563" s="65"/>
      <c r="G1563" s="65"/>
      <c r="H1563" s="65"/>
      <c r="I1563" s="65"/>
      <c r="J1563" s="65"/>
      <c r="K1563" s="65"/>
      <c r="L1563" s="65"/>
      <c r="M1563" s="65"/>
      <c r="N1563" s="65"/>
      <c r="O1563" s="65"/>
      <c r="P1563" s="65"/>
    </row>
    <row r="1564" spans="3:16" x14ac:dyDescent="0.25">
      <c r="C1564" s="7"/>
      <c r="D1564" s="7"/>
      <c r="E1564" s="65"/>
      <c r="F1564" s="65"/>
      <c r="G1564" s="65"/>
      <c r="H1564" s="65"/>
      <c r="I1564" s="65"/>
      <c r="J1564" s="65"/>
      <c r="K1564" s="65"/>
      <c r="L1564" s="65"/>
      <c r="M1564" s="65"/>
      <c r="N1564" s="65"/>
      <c r="O1564" s="65"/>
      <c r="P1564" s="65"/>
    </row>
    <row r="1565" spans="3:16" x14ac:dyDescent="0.25">
      <c r="C1565" s="7"/>
      <c r="D1565" s="7"/>
      <c r="E1565" s="65"/>
      <c r="F1565" s="65"/>
      <c r="G1565" s="65"/>
      <c r="H1565" s="65"/>
      <c r="I1565" s="65"/>
      <c r="J1565" s="65"/>
      <c r="K1565" s="65"/>
      <c r="L1565" s="65"/>
      <c r="M1565" s="65"/>
      <c r="N1565" s="65"/>
      <c r="O1565" s="65"/>
      <c r="P1565" s="65"/>
    </row>
    <row r="1566" spans="3:16" x14ac:dyDescent="0.25">
      <c r="C1566" s="7"/>
      <c r="D1566" s="7"/>
      <c r="E1566" s="65"/>
      <c r="F1566" s="65"/>
      <c r="G1566" s="65"/>
      <c r="H1566" s="65"/>
      <c r="I1566" s="65"/>
      <c r="J1566" s="65"/>
      <c r="K1566" s="65"/>
      <c r="L1566" s="65"/>
      <c r="M1566" s="65"/>
      <c r="N1566" s="65"/>
      <c r="O1566" s="65"/>
      <c r="P1566" s="65"/>
    </row>
    <row r="1567" spans="3:16" x14ac:dyDescent="0.25">
      <c r="C1567" s="7"/>
      <c r="D1567" s="7"/>
      <c r="E1567" s="65"/>
      <c r="F1567" s="65"/>
      <c r="G1567" s="65"/>
      <c r="H1567" s="65"/>
      <c r="I1567" s="65"/>
      <c r="J1567" s="65"/>
      <c r="K1567" s="65"/>
      <c r="L1567" s="65"/>
      <c r="M1567" s="65"/>
      <c r="N1567" s="65"/>
      <c r="O1567" s="65"/>
      <c r="P1567" s="65"/>
    </row>
    <row r="1568" spans="3:16" x14ac:dyDescent="0.25">
      <c r="C1568" s="7"/>
      <c r="D1568" s="7"/>
      <c r="E1568" s="65"/>
      <c r="F1568" s="65"/>
      <c r="G1568" s="65"/>
      <c r="H1568" s="65"/>
      <c r="I1568" s="65"/>
      <c r="J1568" s="65"/>
      <c r="K1568" s="65"/>
      <c r="L1568" s="65"/>
      <c r="M1568" s="65"/>
      <c r="N1568" s="65"/>
      <c r="O1568" s="65"/>
      <c r="P1568" s="65"/>
    </row>
    <row r="1569" spans="3:16" x14ac:dyDescent="0.25">
      <c r="C1569" s="7"/>
      <c r="D1569" s="7"/>
      <c r="E1569" s="65"/>
      <c r="F1569" s="65"/>
      <c r="G1569" s="65"/>
      <c r="H1569" s="65"/>
      <c r="I1569" s="65"/>
      <c r="J1569" s="65"/>
      <c r="K1569" s="65"/>
      <c r="L1569" s="65"/>
      <c r="M1569" s="65"/>
      <c r="N1569" s="65"/>
      <c r="O1569" s="65"/>
      <c r="P1569" s="65"/>
    </row>
    <row r="1570" spans="3:16" x14ac:dyDescent="0.25">
      <c r="C1570" s="7"/>
      <c r="D1570" s="7"/>
      <c r="E1570" s="65"/>
      <c r="F1570" s="65"/>
      <c r="G1570" s="65"/>
      <c r="H1570" s="65"/>
      <c r="I1570" s="65"/>
      <c r="J1570" s="65"/>
      <c r="K1570" s="65"/>
      <c r="L1570" s="65"/>
      <c r="M1570" s="65"/>
      <c r="N1570" s="65"/>
      <c r="O1570" s="65"/>
      <c r="P1570" s="65"/>
    </row>
    <row r="1571" spans="3:16" x14ac:dyDescent="0.25">
      <c r="C1571" s="7"/>
      <c r="D1571" s="7"/>
      <c r="E1571" s="65"/>
      <c r="F1571" s="65"/>
      <c r="G1571" s="65"/>
      <c r="H1571" s="65"/>
      <c r="I1571" s="65"/>
      <c r="J1571" s="65"/>
      <c r="K1571" s="65"/>
      <c r="L1571" s="65"/>
      <c r="M1571" s="65"/>
      <c r="N1571" s="65"/>
      <c r="O1571" s="65"/>
      <c r="P1571" s="65"/>
    </row>
    <row r="1572" spans="3:16" x14ac:dyDescent="0.25">
      <c r="C1572" s="7"/>
      <c r="D1572" s="7"/>
      <c r="E1572" s="65"/>
      <c r="F1572" s="65"/>
      <c r="G1572" s="65"/>
      <c r="H1572" s="65"/>
      <c r="I1572" s="65"/>
      <c r="J1572" s="65"/>
      <c r="K1572" s="65"/>
      <c r="L1572" s="65"/>
      <c r="M1572" s="65"/>
      <c r="N1572" s="65"/>
      <c r="O1572" s="65"/>
      <c r="P1572" s="65"/>
    </row>
    <row r="1573" spans="3:16" x14ac:dyDescent="0.25">
      <c r="C1573" s="7"/>
      <c r="D1573" s="7"/>
      <c r="E1573" s="65"/>
      <c r="F1573" s="65"/>
      <c r="G1573" s="65"/>
      <c r="H1573" s="65"/>
      <c r="I1573" s="65"/>
      <c r="J1573" s="65"/>
      <c r="K1573" s="65"/>
      <c r="L1573" s="65"/>
      <c r="M1573" s="65"/>
      <c r="N1573" s="65"/>
      <c r="O1573" s="65"/>
      <c r="P1573" s="65"/>
    </row>
    <row r="1574" spans="3:16" x14ac:dyDescent="0.25">
      <c r="C1574" s="7"/>
      <c r="D1574" s="7"/>
      <c r="E1574" s="65"/>
      <c r="F1574" s="65"/>
      <c r="G1574" s="65"/>
      <c r="H1574" s="65"/>
      <c r="I1574" s="65"/>
      <c r="J1574" s="65"/>
      <c r="K1574" s="65"/>
      <c r="L1574" s="65"/>
      <c r="M1574" s="65"/>
      <c r="N1574" s="65"/>
      <c r="O1574" s="65"/>
      <c r="P1574" s="65"/>
    </row>
    <row r="1575" spans="3:16" x14ac:dyDescent="0.25">
      <c r="C1575" s="7"/>
      <c r="D1575" s="7"/>
      <c r="E1575" s="65"/>
      <c r="F1575" s="65"/>
      <c r="G1575" s="65"/>
      <c r="H1575" s="65"/>
      <c r="I1575" s="65"/>
      <c r="J1575" s="65"/>
      <c r="K1575" s="65"/>
      <c r="L1575" s="65"/>
      <c r="M1575" s="65"/>
      <c r="N1575" s="65"/>
      <c r="O1575" s="65"/>
      <c r="P1575" s="65"/>
    </row>
    <row r="1576" spans="3:16" x14ac:dyDescent="0.25">
      <c r="C1576" s="7"/>
      <c r="D1576" s="7"/>
      <c r="E1576" s="65"/>
      <c r="F1576" s="65"/>
      <c r="G1576" s="65"/>
      <c r="H1576" s="65"/>
      <c r="I1576" s="65"/>
      <c r="J1576" s="65"/>
      <c r="K1576" s="65"/>
      <c r="L1576" s="65"/>
      <c r="M1576" s="65"/>
      <c r="N1576" s="65"/>
      <c r="O1576" s="65"/>
      <c r="P1576" s="65"/>
    </row>
    <row r="1577" spans="3:16" x14ac:dyDescent="0.25">
      <c r="C1577" s="7"/>
      <c r="D1577" s="7"/>
      <c r="E1577" s="65"/>
      <c r="F1577" s="65"/>
      <c r="G1577" s="65"/>
      <c r="H1577" s="65"/>
      <c r="I1577" s="65"/>
      <c r="J1577" s="65"/>
      <c r="K1577" s="65"/>
      <c r="L1577" s="65"/>
      <c r="M1577" s="65"/>
      <c r="N1577" s="65"/>
      <c r="O1577" s="65"/>
      <c r="P1577" s="65"/>
    </row>
    <row r="1578" spans="3:16" x14ac:dyDescent="0.25">
      <c r="C1578" s="7"/>
      <c r="D1578" s="7"/>
      <c r="E1578" s="65"/>
      <c r="F1578" s="65"/>
      <c r="G1578" s="65"/>
      <c r="H1578" s="65"/>
      <c r="I1578" s="65"/>
      <c r="J1578" s="65"/>
      <c r="K1578" s="65"/>
      <c r="L1578" s="65"/>
      <c r="M1578" s="65"/>
      <c r="N1578" s="65"/>
      <c r="O1578" s="65"/>
      <c r="P1578" s="65"/>
    </row>
    <row r="1579" spans="3:16" x14ac:dyDescent="0.25">
      <c r="C1579" s="7"/>
      <c r="D1579" s="7"/>
      <c r="E1579" s="65"/>
      <c r="F1579" s="65"/>
      <c r="G1579" s="65"/>
      <c r="H1579" s="65"/>
      <c r="I1579" s="65"/>
      <c r="J1579" s="65"/>
      <c r="K1579" s="65"/>
      <c r="L1579" s="65"/>
      <c r="M1579" s="65"/>
      <c r="N1579" s="65"/>
      <c r="O1579" s="65"/>
      <c r="P1579" s="65"/>
    </row>
    <row r="1580" spans="3:16" x14ac:dyDescent="0.25">
      <c r="C1580" s="7"/>
      <c r="D1580" s="7"/>
      <c r="E1580" s="65"/>
      <c r="F1580" s="65"/>
      <c r="G1580" s="65"/>
      <c r="H1580" s="65"/>
      <c r="I1580" s="65"/>
      <c r="J1580" s="65"/>
      <c r="K1580" s="65"/>
      <c r="L1580" s="65"/>
      <c r="M1580" s="65"/>
      <c r="N1580" s="65"/>
      <c r="O1580" s="65"/>
      <c r="P1580" s="65"/>
    </row>
    <row r="1581" spans="3:16" x14ac:dyDescent="0.25">
      <c r="C1581" s="7"/>
      <c r="D1581" s="7"/>
      <c r="E1581" s="65"/>
      <c r="F1581" s="65"/>
      <c r="G1581" s="65"/>
      <c r="H1581" s="65"/>
      <c r="I1581" s="65"/>
      <c r="J1581" s="65"/>
      <c r="K1581" s="65"/>
      <c r="L1581" s="65"/>
      <c r="M1581" s="65"/>
      <c r="N1581" s="65"/>
      <c r="O1581" s="65"/>
      <c r="P1581" s="65"/>
    </row>
    <row r="1582" spans="3:16" x14ac:dyDescent="0.25">
      <c r="C1582" s="7"/>
      <c r="D1582" s="7"/>
      <c r="E1582" s="65"/>
      <c r="F1582" s="65"/>
      <c r="G1582" s="65"/>
      <c r="H1582" s="65"/>
      <c r="I1582" s="65"/>
      <c r="J1582" s="65"/>
      <c r="K1582" s="65"/>
      <c r="L1582" s="65"/>
      <c r="M1582" s="65"/>
      <c r="N1582" s="65"/>
      <c r="O1582" s="65"/>
      <c r="P1582" s="65"/>
    </row>
    <row r="1583" spans="3:16" x14ac:dyDescent="0.25">
      <c r="C1583" s="7"/>
      <c r="D1583" s="7"/>
      <c r="E1583" s="65"/>
      <c r="F1583" s="65"/>
      <c r="G1583" s="65"/>
      <c r="H1583" s="65"/>
      <c r="I1583" s="65"/>
      <c r="J1583" s="65"/>
      <c r="K1583" s="65"/>
      <c r="L1583" s="65"/>
      <c r="M1583" s="65"/>
      <c r="N1583" s="65"/>
      <c r="O1583" s="65"/>
      <c r="P1583" s="65"/>
    </row>
    <row r="1584" spans="3:16" x14ac:dyDescent="0.25">
      <c r="C1584" s="7"/>
      <c r="D1584" s="7"/>
      <c r="E1584" s="65"/>
      <c r="F1584" s="65"/>
      <c r="G1584" s="65"/>
      <c r="H1584" s="65"/>
      <c r="I1584" s="65"/>
      <c r="J1584" s="65"/>
      <c r="K1584" s="65"/>
      <c r="L1584" s="65"/>
      <c r="M1584" s="65"/>
      <c r="N1584" s="65"/>
      <c r="O1584" s="65"/>
      <c r="P1584" s="65"/>
    </row>
    <row r="1585" spans="3:16" x14ac:dyDescent="0.25">
      <c r="C1585" s="7"/>
      <c r="D1585" s="7"/>
      <c r="E1585" s="65"/>
      <c r="F1585" s="65"/>
      <c r="G1585" s="65"/>
      <c r="H1585" s="65"/>
      <c r="I1585" s="65"/>
      <c r="J1585" s="65"/>
      <c r="K1585" s="65"/>
      <c r="L1585" s="65"/>
      <c r="M1585" s="65"/>
      <c r="N1585" s="65"/>
      <c r="O1585" s="65"/>
      <c r="P1585" s="65"/>
    </row>
    <row r="1586" spans="3:16" x14ac:dyDescent="0.25">
      <c r="C1586" s="7"/>
      <c r="D1586" s="7"/>
      <c r="E1586" s="65"/>
      <c r="F1586" s="65"/>
      <c r="G1586" s="65"/>
      <c r="H1586" s="65"/>
      <c r="I1586" s="65"/>
      <c r="J1586" s="65"/>
      <c r="K1586" s="65"/>
      <c r="L1586" s="65"/>
      <c r="M1586" s="65"/>
      <c r="N1586" s="65"/>
      <c r="O1586" s="65"/>
      <c r="P1586" s="65"/>
    </row>
    <row r="1587" spans="3:16" x14ac:dyDescent="0.25">
      <c r="C1587" s="7"/>
      <c r="D1587" s="7"/>
      <c r="E1587" s="65"/>
      <c r="F1587" s="65"/>
      <c r="G1587" s="65"/>
      <c r="H1587" s="65"/>
      <c r="I1587" s="65"/>
      <c r="J1587" s="65"/>
      <c r="K1587" s="65"/>
      <c r="L1587" s="65"/>
      <c r="M1587" s="65"/>
      <c r="N1587" s="65"/>
      <c r="O1587" s="65"/>
      <c r="P1587" s="65"/>
    </row>
    <row r="1588" spans="3:16" x14ac:dyDescent="0.25">
      <c r="C1588" s="7"/>
      <c r="D1588" s="7"/>
      <c r="E1588" s="65"/>
      <c r="F1588" s="65"/>
      <c r="G1588" s="65"/>
      <c r="H1588" s="65"/>
      <c r="I1588" s="65"/>
      <c r="J1588" s="65"/>
      <c r="K1588" s="65"/>
      <c r="L1588" s="65"/>
      <c r="M1588" s="65"/>
      <c r="N1588" s="65"/>
      <c r="O1588" s="65"/>
      <c r="P1588" s="65"/>
    </row>
    <row r="1589" spans="3:16" x14ac:dyDescent="0.25">
      <c r="C1589" s="7"/>
      <c r="D1589" s="7"/>
      <c r="E1589" s="65"/>
      <c r="F1589" s="65"/>
      <c r="G1589" s="65"/>
      <c r="H1589" s="65"/>
      <c r="I1589" s="65"/>
      <c r="J1589" s="65"/>
      <c r="K1589" s="65"/>
      <c r="L1589" s="65"/>
      <c r="M1589" s="65"/>
      <c r="N1589" s="65"/>
      <c r="O1589" s="65"/>
      <c r="P1589" s="65"/>
    </row>
    <row r="1590" spans="3:16" x14ac:dyDescent="0.25">
      <c r="C1590" s="7"/>
      <c r="D1590" s="7"/>
      <c r="E1590" s="65"/>
      <c r="F1590" s="65"/>
      <c r="G1590" s="65"/>
      <c r="H1590" s="65"/>
      <c r="I1590" s="65"/>
      <c r="J1590" s="65"/>
      <c r="K1590" s="65"/>
      <c r="L1590" s="65"/>
      <c r="M1590" s="65"/>
      <c r="N1590" s="65"/>
      <c r="O1590" s="65"/>
      <c r="P1590" s="65"/>
    </row>
    <row r="1591" spans="3:16" x14ac:dyDescent="0.25">
      <c r="C1591" s="7"/>
      <c r="D1591" s="7"/>
      <c r="E1591" s="65"/>
      <c r="F1591" s="65"/>
      <c r="G1591" s="65"/>
      <c r="H1591" s="65"/>
      <c r="I1591" s="65"/>
      <c r="J1591" s="65"/>
      <c r="K1591" s="65"/>
      <c r="L1591" s="65"/>
      <c r="M1591" s="65"/>
      <c r="N1591" s="65"/>
      <c r="O1591" s="65"/>
      <c r="P1591" s="65"/>
    </row>
    <row r="1592" spans="3:16" x14ac:dyDescent="0.25">
      <c r="C1592" s="7"/>
      <c r="D1592" s="7"/>
      <c r="E1592" s="65"/>
      <c r="F1592" s="65"/>
      <c r="G1592" s="65"/>
      <c r="H1592" s="65"/>
      <c r="I1592" s="65"/>
      <c r="J1592" s="65"/>
      <c r="K1592" s="65"/>
      <c r="L1592" s="65"/>
      <c r="M1592" s="65"/>
      <c r="N1592" s="65"/>
      <c r="O1592" s="65"/>
      <c r="P1592" s="65"/>
    </row>
    <row r="1593" spans="3:16" x14ac:dyDescent="0.25">
      <c r="C1593" s="7"/>
      <c r="D1593" s="7"/>
      <c r="E1593" s="65"/>
      <c r="F1593" s="65"/>
      <c r="G1593" s="65"/>
      <c r="H1593" s="65"/>
      <c r="I1593" s="65"/>
      <c r="J1593" s="65"/>
      <c r="K1593" s="65"/>
      <c r="L1593" s="65"/>
      <c r="M1593" s="65"/>
      <c r="N1593" s="65"/>
      <c r="O1593" s="65"/>
      <c r="P1593" s="65"/>
    </row>
    <row r="1594" spans="3:16" x14ac:dyDescent="0.25">
      <c r="C1594" s="7"/>
      <c r="D1594" s="7"/>
      <c r="E1594" s="65"/>
      <c r="F1594" s="65"/>
      <c r="G1594" s="65"/>
      <c r="H1594" s="65"/>
      <c r="I1594" s="65"/>
      <c r="J1594" s="65"/>
      <c r="K1594" s="65"/>
      <c r="L1594" s="65"/>
      <c r="M1594" s="65"/>
      <c r="N1594" s="65"/>
      <c r="O1594" s="65"/>
      <c r="P1594" s="65"/>
    </row>
    <row r="1595" spans="3:16" x14ac:dyDescent="0.25">
      <c r="C1595" s="7"/>
      <c r="D1595" s="7"/>
      <c r="E1595" s="65"/>
      <c r="F1595" s="65"/>
      <c r="G1595" s="65"/>
      <c r="H1595" s="65"/>
      <c r="I1595" s="65"/>
      <c r="J1595" s="65"/>
      <c r="K1595" s="65"/>
      <c r="L1595" s="65"/>
      <c r="M1595" s="65"/>
      <c r="N1595" s="65"/>
      <c r="O1595" s="65"/>
      <c r="P1595" s="65"/>
    </row>
    <row r="1596" spans="3:16" x14ac:dyDescent="0.25">
      <c r="C1596" s="7"/>
      <c r="D1596" s="7"/>
      <c r="E1596" s="65"/>
      <c r="F1596" s="65"/>
      <c r="G1596" s="65"/>
      <c r="H1596" s="65"/>
      <c r="I1596" s="65"/>
      <c r="J1596" s="65"/>
      <c r="K1596" s="65"/>
      <c r="L1596" s="65"/>
      <c r="M1596" s="65"/>
      <c r="N1596" s="65"/>
      <c r="O1596" s="65"/>
      <c r="P1596" s="65"/>
    </row>
    <row r="1597" spans="3:16" x14ac:dyDescent="0.25">
      <c r="C1597" s="7"/>
      <c r="D1597" s="7"/>
      <c r="E1597" s="65"/>
      <c r="F1597" s="65"/>
      <c r="G1597" s="65"/>
      <c r="H1597" s="65"/>
      <c r="I1597" s="65"/>
      <c r="J1597" s="65"/>
      <c r="K1597" s="65"/>
      <c r="L1597" s="65"/>
      <c r="M1597" s="65"/>
      <c r="N1597" s="65"/>
      <c r="O1597" s="65"/>
      <c r="P1597" s="65"/>
    </row>
    <row r="1598" spans="3:16" x14ac:dyDescent="0.25">
      <c r="C1598" s="7"/>
      <c r="D1598" s="7"/>
      <c r="E1598" s="65"/>
      <c r="F1598" s="65"/>
      <c r="G1598" s="65"/>
      <c r="H1598" s="65"/>
      <c r="I1598" s="65"/>
      <c r="J1598" s="65"/>
      <c r="K1598" s="65"/>
      <c r="L1598" s="65"/>
      <c r="M1598" s="65"/>
      <c r="N1598" s="65"/>
      <c r="O1598" s="65"/>
      <c r="P1598" s="65"/>
    </row>
    <row r="1599" spans="3:16" x14ac:dyDescent="0.25">
      <c r="C1599" s="7"/>
      <c r="D1599" s="7"/>
      <c r="E1599" s="65"/>
      <c r="F1599" s="65"/>
      <c r="G1599" s="65"/>
      <c r="H1599" s="65"/>
      <c r="I1599" s="65"/>
      <c r="J1599" s="65"/>
      <c r="K1599" s="65"/>
      <c r="L1599" s="65"/>
      <c r="M1599" s="65"/>
      <c r="N1599" s="65"/>
      <c r="O1599" s="65"/>
      <c r="P1599" s="65"/>
    </row>
    <row r="1600" spans="3:16" x14ac:dyDescent="0.25">
      <c r="C1600" s="7"/>
      <c r="D1600" s="7"/>
      <c r="E1600" s="65"/>
      <c r="F1600" s="65"/>
      <c r="G1600" s="65"/>
      <c r="H1600" s="65"/>
      <c r="I1600" s="65"/>
      <c r="J1600" s="65"/>
      <c r="K1600" s="65"/>
      <c r="L1600" s="65"/>
      <c r="M1600" s="65"/>
      <c r="N1600" s="65"/>
      <c r="O1600" s="65"/>
      <c r="P1600" s="65"/>
    </row>
    <row r="1601" spans="3:16" x14ac:dyDescent="0.25">
      <c r="C1601" s="7"/>
      <c r="D1601" s="7"/>
      <c r="E1601" s="65"/>
      <c r="F1601" s="65"/>
      <c r="G1601" s="65"/>
      <c r="H1601" s="65"/>
      <c r="I1601" s="65"/>
      <c r="J1601" s="65"/>
      <c r="K1601" s="65"/>
      <c r="L1601" s="65"/>
      <c r="M1601" s="65"/>
      <c r="N1601" s="65"/>
      <c r="O1601" s="65"/>
      <c r="P1601" s="65"/>
    </row>
    <row r="1602" spans="3:16" x14ac:dyDescent="0.25">
      <c r="C1602" s="7"/>
      <c r="D1602" s="7"/>
      <c r="E1602" s="65"/>
      <c r="F1602" s="65"/>
      <c r="G1602" s="65"/>
      <c r="H1602" s="65"/>
      <c r="I1602" s="65"/>
      <c r="J1602" s="65"/>
      <c r="K1602" s="65"/>
      <c r="L1602" s="65"/>
      <c r="M1602" s="65"/>
      <c r="N1602" s="65"/>
      <c r="O1602" s="65"/>
      <c r="P1602" s="65"/>
    </row>
    <row r="1603" spans="3:16" x14ac:dyDescent="0.25">
      <c r="C1603" s="7"/>
      <c r="D1603" s="7"/>
      <c r="E1603" s="65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</row>
    <row r="1604" spans="3:16" x14ac:dyDescent="0.25">
      <c r="C1604" s="7"/>
      <c r="D1604" s="7"/>
      <c r="E1604" s="65"/>
      <c r="F1604" s="65"/>
      <c r="G1604" s="65"/>
      <c r="H1604" s="65"/>
      <c r="I1604" s="65"/>
      <c r="J1604" s="65"/>
      <c r="K1604" s="65"/>
      <c r="L1604" s="65"/>
      <c r="M1604" s="65"/>
      <c r="N1604" s="65"/>
      <c r="O1604" s="65"/>
      <c r="P1604" s="65"/>
    </row>
    <row r="1605" spans="3:16" x14ac:dyDescent="0.25">
      <c r="C1605" s="7"/>
      <c r="D1605" s="7"/>
      <c r="E1605" s="65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</row>
    <row r="1606" spans="3:16" x14ac:dyDescent="0.25">
      <c r="C1606" s="7"/>
      <c r="D1606" s="7"/>
      <c r="E1606" s="65"/>
      <c r="F1606" s="65"/>
      <c r="G1606" s="65"/>
      <c r="H1606" s="65"/>
      <c r="I1606" s="65"/>
      <c r="J1606" s="65"/>
      <c r="K1606" s="65"/>
      <c r="L1606" s="65"/>
      <c r="M1606" s="65"/>
      <c r="N1606" s="65"/>
      <c r="O1606" s="65"/>
      <c r="P1606" s="65"/>
    </row>
    <row r="1607" spans="3:16" x14ac:dyDescent="0.25">
      <c r="C1607" s="7"/>
      <c r="D1607" s="7"/>
      <c r="E1607" s="65"/>
      <c r="F1607" s="65"/>
      <c r="G1607" s="65"/>
      <c r="H1607" s="65"/>
      <c r="I1607" s="65"/>
      <c r="J1607" s="65"/>
      <c r="K1607" s="65"/>
      <c r="L1607" s="65"/>
      <c r="M1607" s="65"/>
      <c r="N1607" s="65"/>
      <c r="O1607" s="65"/>
      <c r="P1607" s="65"/>
    </row>
    <row r="1608" spans="3:16" x14ac:dyDescent="0.25">
      <c r="C1608" s="7"/>
      <c r="D1608" s="7"/>
      <c r="E1608" s="65"/>
      <c r="F1608" s="65"/>
      <c r="G1608" s="65"/>
      <c r="H1608" s="65"/>
      <c r="I1608" s="65"/>
      <c r="J1608" s="65"/>
      <c r="K1608" s="65"/>
      <c r="L1608" s="65"/>
      <c r="M1608" s="65"/>
      <c r="N1608" s="65"/>
      <c r="O1608" s="65"/>
      <c r="P1608" s="65"/>
    </row>
    <row r="1609" spans="3:16" x14ac:dyDescent="0.25">
      <c r="C1609" s="7"/>
      <c r="D1609" s="7"/>
      <c r="E1609" s="65"/>
      <c r="F1609" s="65"/>
      <c r="G1609" s="65"/>
      <c r="H1609" s="65"/>
      <c r="I1609" s="65"/>
      <c r="J1609" s="65"/>
      <c r="K1609" s="65"/>
      <c r="L1609" s="65"/>
      <c r="M1609" s="65"/>
      <c r="N1609" s="65"/>
      <c r="O1609" s="65"/>
      <c r="P1609" s="65"/>
    </row>
    <row r="1610" spans="3:16" x14ac:dyDescent="0.25">
      <c r="C1610" s="7"/>
      <c r="D1610" s="7"/>
      <c r="E1610" s="65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</row>
    <row r="1611" spans="3:16" x14ac:dyDescent="0.25">
      <c r="C1611" s="7"/>
      <c r="D1611" s="7"/>
      <c r="E1611" s="65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</row>
    <row r="1612" spans="3:16" x14ac:dyDescent="0.25">
      <c r="C1612" s="7"/>
      <c r="D1612" s="7"/>
      <c r="E1612" s="65"/>
      <c r="F1612" s="65"/>
      <c r="G1612" s="65"/>
      <c r="H1612" s="65"/>
      <c r="I1612" s="65"/>
      <c r="J1612" s="65"/>
      <c r="K1612" s="65"/>
      <c r="L1612" s="65"/>
      <c r="M1612" s="65"/>
      <c r="N1612" s="65"/>
      <c r="O1612" s="65"/>
      <c r="P1612" s="65"/>
    </row>
    <row r="1613" spans="3:16" x14ac:dyDescent="0.25">
      <c r="C1613" s="7"/>
      <c r="D1613" s="7"/>
      <c r="E1613" s="65"/>
      <c r="F1613" s="65"/>
      <c r="G1613" s="65"/>
      <c r="H1613" s="65"/>
      <c r="I1613" s="65"/>
      <c r="J1613" s="65"/>
      <c r="K1613" s="65"/>
      <c r="L1613" s="65"/>
      <c r="M1613" s="65"/>
      <c r="N1613" s="65"/>
      <c r="O1613" s="65"/>
      <c r="P1613" s="65"/>
    </row>
    <row r="1614" spans="3:16" x14ac:dyDescent="0.25">
      <c r="C1614" s="7"/>
      <c r="D1614" s="7"/>
      <c r="E1614" s="65"/>
      <c r="F1614" s="65"/>
      <c r="G1614" s="65"/>
      <c r="H1614" s="65"/>
      <c r="I1614" s="65"/>
      <c r="J1614" s="65"/>
      <c r="K1614" s="65"/>
      <c r="L1614" s="65"/>
      <c r="M1614" s="65"/>
      <c r="N1614" s="65"/>
      <c r="O1614" s="65"/>
      <c r="P1614" s="65"/>
    </row>
    <row r="1615" spans="3:16" x14ac:dyDescent="0.25">
      <c r="C1615" s="7"/>
      <c r="D1615" s="7"/>
      <c r="E1615" s="65"/>
      <c r="F1615" s="65"/>
      <c r="G1615" s="65"/>
      <c r="H1615" s="65"/>
      <c r="I1615" s="65"/>
      <c r="J1615" s="65"/>
      <c r="K1615" s="65"/>
      <c r="L1615" s="65"/>
      <c r="M1615" s="65"/>
      <c r="N1615" s="65"/>
      <c r="O1615" s="65"/>
      <c r="P1615" s="65"/>
    </row>
    <row r="1616" spans="3:16" x14ac:dyDescent="0.25">
      <c r="C1616" s="7"/>
      <c r="D1616" s="7"/>
      <c r="E1616" s="65"/>
      <c r="F1616" s="65"/>
      <c r="G1616" s="65"/>
      <c r="H1616" s="65"/>
      <c r="I1616" s="65"/>
      <c r="J1616" s="65"/>
      <c r="K1616" s="65"/>
      <c r="L1616" s="65"/>
      <c r="M1616" s="65"/>
      <c r="N1616" s="65"/>
      <c r="O1616" s="65"/>
      <c r="P1616" s="65"/>
    </row>
    <row r="1617" spans="3:16" x14ac:dyDescent="0.25">
      <c r="C1617" s="7"/>
      <c r="D1617" s="7"/>
      <c r="E1617" s="65"/>
      <c r="F1617" s="65"/>
      <c r="G1617" s="65"/>
      <c r="H1617" s="65"/>
      <c r="I1617" s="65"/>
      <c r="J1617" s="65"/>
      <c r="K1617" s="65"/>
      <c r="L1617" s="65"/>
      <c r="M1617" s="65"/>
      <c r="N1617" s="65"/>
      <c r="O1617" s="65"/>
      <c r="P1617" s="65"/>
    </row>
    <row r="1618" spans="3:16" x14ac:dyDescent="0.25">
      <c r="C1618" s="7"/>
      <c r="D1618" s="7"/>
      <c r="E1618" s="65"/>
      <c r="F1618" s="65"/>
      <c r="G1618" s="65"/>
      <c r="H1618" s="65"/>
      <c r="I1618" s="65"/>
      <c r="J1618" s="65"/>
      <c r="K1618" s="65"/>
      <c r="L1618" s="65"/>
      <c r="M1618" s="65"/>
      <c r="N1618" s="65"/>
      <c r="O1618" s="65"/>
      <c r="P1618" s="65"/>
    </row>
    <row r="1619" spans="3:16" x14ac:dyDescent="0.25">
      <c r="C1619" s="7"/>
      <c r="D1619" s="7"/>
      <c r="E1619" s="65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</row>
    <row r="1620" spans="3:16" x14ac:dyDescent="0.25">
      <c r="C1620" s="7"/>
      <c r="D1620" s="7"/>
      <c r="E1620" s="65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</row>
    <row r="1621" spans="3:16" x14ac:dyDescent="0.25">
      <c r="C1621" s="7"/>
      <c r="D1621" s="7"/>
      <c r="E1621" s="65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</row>
    <row r="1622" spans="3:16" x14ac:dyDescent="0.25">
      <c r="C1622" s="7"/>
      <c r="D1622" s="7"/>
      <c r="E1622" s="65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65"/>
    </row>
    <row r="1623" spans="3:16" x14ac:dyDescent="0.25">
      <c r="C1623" s="7"/>
      <c r="D1623" s="7"/>
      <c r="E1623" s="65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65"/>
    </row>
    <row r="1624" spans="3:16" x14ac:dyDescent="0.25">
      <c r="C1624" s="7"/>
      <c r="D1624" s="7"/>
      <c r="E1624" s="65"/>
      <c r="F1624" s="65"/>
      <c r="G1624" s="65"/>
      <c r="H1624" s="65"/>
      <c r="I1624" s="65"/>
      <c r="J1624" s="65"/>
      <c r="K1624" s="65"/>
      <c r="L1624" s="65"/>
      <c r="M1624" s="65"/>
      <c r="N1624" s="65"/>
      <c r="O1624" s="65"/>
      <c r="P1624" s="65"/>
    </row>
    <row r="1625" spans="3:16" x14ac:dyDescent="0.25">
      <c r="C1625" s="7"/>
      <c r="D1625" s="7"/>
      <c r="E1625" s="65"/>
      <c r="F1625" s="65"/>
      <c r="G1625" s="65"/>
      <c r="H1625" s="65"/>
      <c r="I1625" s="65"/>
      <c r="J1625" s="65"/>
      <c r="K1625" s="65"/>
      <c r="L1625" s="65"/>
      <c r="M1625" s="65"/>
      <c r="N1625" s="65"/>
      <c r="O1625" s="65"/>
      <c r="P1625" s="65"/>
    </row>
    <row r="1626" spans="3:16" x14ac:dyDescent="0.25">
      <c r="C1626" s="7"/>
      <c r="D1626" s="7"/>
      <c r="E1626" s="65"/>
      <c r="F1626" s="65"/>
      <c r="G1626" s="65"/>
      <c r="H1626" s="65"/>
      <c r="I1626" s="65"/>
      <c r="J1626" s="65"/>
      <c r="K1626" s="65"/>
      <c r="L1626" s="65"/>
      <c r="M1626" s="65"/>
      <c r="N1626" s="65"/>
      <c r="O1626" s="65"/>
      <c r="P1626" s="65"/>
    </row>
    <row r="1627" spans="3:16" x14ac:dyDescent="0.25">
      <c r="C1627" s="7"/>
      <c r="D1627" s="7"/>
      <c r="E1627" s="65"/>
      <c r="F1627" s="65"/>
      <c r="G1627" s="65"/>
      <c r="H1627" s="65"/>
      <c r="I1627" s="65"/>
      <c r="J1627" s="65"/>
      <c r="K1627" s="65"/>
      <c r="L1627" s="65"/>
      <c r="M1627" s="65"/>
      <c r="N1627" s="65"/>
      <c r="O1627" s="65"/>
      <c r="P1627" s="65"/>
    </row>
    <row r="1628" spans="3:16" x14ac:dyDescent="0.25">
      <c r="C1628" s="7"/>
      <c r="D1628" s="7"/>
      <c r="E1628" s="65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/>
    </row>
    <row r="1629" spans="3:16" x14ac:dyDescent="0.25">
      <c r="C1629" s="7"/>
      <c r="D1629" s="7"/>
      <c r="E1629" s="65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</row>
    <row r="1630" spans="3:16" x14ac:dyDescent="0.25">
      <c r="C1630" s="7"/>
      <c r="D1630" s="7"/>
      <c r="E1630" s="65"/>
      <c r="F1630" s="65"/>
      <c r="G1630" s="65"/>
      <c r="H1630" s="65"/>
      <c r="I1630" s="65"/>
      <c r="J1630" s="65"/>
      <c r="K1630" s="65"/>
      <c r="L1630" s="65"/>
      <c r="M1630" s="65"/>
      <c r="N1630" s="65"/>
      <c r="O1630" s="65"/>
      <c r="P1630" s="65"/>
    </row>
    <row r="1631" spans="3:16" x14ac:dyDescent="0.25">
      <c r="C1631" s="7"/>
      <c r="D1631" s="7"/>
      <c r="E1631" s="65"/>
      <c r="F1631" s="65"/>
      <c r="G1631" s="65"/>
      <c r="H1631" s="65"/>
      <c r="I1631" s="65"/>
      <c r="J1631" s="65"/>
      <c r="K1631" s="65"/>
      <c r="L1631" s="65"/>
      <c r="M1631" s="65"/>
      <c r="N1631" s="65"/>
      <c r="O1631" s="65"/>
      <c r="P1631" s="65"/>
    </row>
    <row r="1632" spans="3:16" x14ac:dyDescent="0.25">
      <c r="C1632" s="7"/>
      <c r="D1632" s="7"/>
      <c r="E1632" s="65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</row>
    <row r="1633" spans="3:16" x14ac:dyDescent="0.25">
      <c r="C1633" s="7"/>
      <c r="D1633" s="7"/>
      <c r="E1633" s="65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</row>
    <row r="1634" spans="3:16" x14ac:dyDescent="0.25">
      <c r="C1634" s="7"/>
      <c r="D1634" s="7"/>
      <c r="E1634" s="65"/>
      <c r="F1634" s="65"/>
      <c r="G1634" s="65"/>
      <c r="H1634" s="65"/>
      <c r="I1634" s="65"/>
      <c r="J1634" s="65"/>
      <c r="K1634" s="65"/>
      <c r="L1634" s="65"/>
      <c r="M1634" s="65"/>
      <c r="N1634" s="65"/>
      <c r="O1634" s="65"/>
      <c r="P1634" s="65"/>
    </row>
    <row r="1635" spans="3:16" x14ac:dyDescent="0.25">
      <c r="C1635" s="7"/>
      <c r="D1635" s="7"/>
      <c r="E1635" s="65"/>
      <c r="F1635" s="65"/>
      <c r="G1635" s="65"/>
      <c r="H1635" s="65"/>
      <c r="I1635" s="65"/>
      <c r="J1635" s="65"/>
      <c r="K1635" s="65"/>
      <c r="L1635" s="65"/>
      <c r="M1635" s="65"/>
      <c r="N1635" s="65"/>
      <c r="O1635" s="65"/>
      <c r="P1635" s="65"/>
    </row>
    <row r="1636" spans="3:16" x14ac:dyDescent="0.25">
      <c r="C1636" s="7"/>
      <c r="D1636" s="7"/>
      <c r="E1636" s="65"/>
      <c r="F1636" s="65"/>
      <c r="G1636" s="65"/>
      <c r="H1636" s="65"/>
      <c r="I1636" s="65"/>
      <c r="J1636" s="65"/>
      <c r="K1636" s="65"/>
      <c r="L1636" s="65"/>
      <c r="M1636" s="65"/>
      <c r="N1636" s="65"/>
      <c r="O1636" s="65"/>
      <c r="P1636" s="65"/>
    </row>
    <row r="1637" spans="3:16" x14ac:dyDescent="0.25">
      <c r="C1637" s="7"/>
      <c r="D1637" s="7"/>
      <c r="E1637" s="65"/>
      <c r="F1637" s="65"/>
      <c r="G1637" s="65"/>
      <c r="H1637" s="65"/>
      <c r="I1637" s="65"/>
      <c r="J1637" s="65"/>
      <c r="K1637" s="65"/>
      <c r="L1637" s="65"/>
      <c r="M1637" s="65"/>
      <c r="N1637" s="65"/>
      <c r="O1637" s="65"/>
      <c r="P1637" s="65"/>
    </row>
    <row r="1638" spans="3:16" x14ac:dyDescent="0.25">
      <c r="C1638" s="7"/>
      <c r="D1638" s="7"/>
      <c r="E1638" s="65"/>
      <c r="F1638" s="65"/>
      <c r="G1638" s="65"/>
      <c r="H1638" s="65"/>
      <c r="I1638" s="65"/>
      <c r="J1638" s="65"/>
      <c r="K1638" s="65"/>
      <c r="L1638" s="65"/>
      <c r="M1638" s="65"/>
      <c r="N1638" s="65"/>
      <c r="O1638" s="65"/>
      <c r="P1638" s="65"/>
    </row>
    <row r="1639" spans="3:16" x14ac:dyDescent="0.25">
      <c r="C1639" s="7"/>
      <c r="D1639" s="7"/>
      <c r="E1639" s="65"/>
      <c r="F1639" s="65"/>
      <c r="G1639" s="65"/>
      <c r="H1639" s="65"/>
      <c r="I1639" s="65"/>
      <c r="J1639" s="65"/>
      <c r="K1639" s="65"/>
      <c r="L1639" s="65"/>
      <c r="M1639" s="65"/>
      <c r="N1639" s="65"/>
      <c r="O1639" s="65"/>
      <c r="P1639" s="65"/>
    </row>
    <row r="1640" spans="3:16" x14ac:dyDescent="0.25">
      <c r="C1640" s="7"/>
      <c r="D1640" s="7"/>
      <c r="E1640" s="65"/>
      <c r="F1640" s="65"/>
      <c r="G1640" s="65"/>
      <c r="H1640" s="65"/>
      <c r="I1640" s="65"/>
      <c r="J1640" s="65"/>
      <c r="K1640" s="65"/>
      <c r="L1640" s="65"/>
      <c r="M1640" s="65"/>
      <c r="N1640" s="65"/>
      <c r="O1640" s="65"/>
      <c r="P1640" s="65"/>
    </row>
    <row r="1641" spans="3:16" x14ac:dyDescent="0.25">
      <c r="C1641" s="7"/>
      <c r="D1641" s="7"/>
      <c r="E1641" s="65"/>
      <c r="F1641" s="65"/>
      <c r="G1641" s="65"/>
      <c r="H1641" s="65"/>
      <c r="I1641" s="65"/>
      <c r="J1641" s="65"/>
      <c r="K1641" s="65"/>
      <c r="L1641" s="65"/>
      <c r="M1641" s="65"/>
      <c r="N1641" s="65"/>
      <c r="O1641" s="65"/>
      <c r="P1641" s="65"/>
    </row>
    <row r="1642" spans="3:16" x14ac:dyDescent="0.25">
      <c r="C1642" s="7"/>
      <c r="D1642" s="7"/>
      <c r="E1642" s="65"/>
      <c r="F1642" s="65"/>
      <c r="G1642" s="65"/>
      <c r="H1642" s="65"/>
      <c r="I1642" s="65"/>
      <c r="J1642" s="65"/>
      <c r="K1642" s="65"/>
      <c r="L1642" s="65"/>
      <c r="M1642" s="65"/>
      <c r="N1642" s="65"/>
      <c r="O1642" s="65"/>
      <c r="P1642" s="65"/>
    </row>
    <row r="1643" spans="3:16" x14ac:dyDescent="0.25">
      <c r="C1643" s="7"/>
      <c r="D1643" s="7"/>
      <c r="E1643" s="65"/>
      <c r="F1643" s="65"/>
      <c r="G1643" s="65"/>
      <c r="H1643" s="65"/>
      <c r="I1643" s="65"/>
      <c r="J1643" s="65"/>
      <c r="K1643" s="65"/>
      <c r="L1643" s="65"/>
      <c r="M1643" s="65"/>
      <c r="N1643" s="65"/>
      <c r="O1643" s="65"/>
      <c r="P1643" s="65"/>
    </row>
    <row r="1644" spans="3:16" x14ac:dyDescent="0.25">
      <c r="C1644" s="7"/>
      <c r="D1644" s="7"/>
      <c r="E1644" s="65"/>
      <c r="F1644" s="65"/>
      <c r="G1644" s="65"/>
      <c r="H1644" s="65"/>
      <c r="I1644" s="65"/>
      <c r="J1644" s="65"/>
      <c r="K1644" s="65"/>
      <c r="L1644" s="65"/>
      <c r="M1644" s="65"/>
      <c r="N1644" s="65"/>
      <c r="O1644" s="65"/>
      <c r="P1644" s="65"/>
    </row>
    <row r="1645" spans="3:16" x14ac:dyDescent="0.25">
      <c r="C1645" s="7"/>
      <c r="D1645" s="7"/>
      <c r="E1645" s="65"/>
      <c r="F1645" s="65"/>
      <c r="G1645" s="65"/>
      <c r="H1645" s="65"/>
      <c r="I1645" s="65"/>
      <c r="J1645" s="65"/>
      <c r="K1645" s="65"/>
      <c r="L1645" s="65"/>
      <c r="M1645" s="65"/>
      <c r="N1645" s="65"/>
      <c r="O1645" s="65"/>
      <c r="P1645" s="65"/>
    </row>
    <row r="1646" spans="3:16" x14ac:dyDescent="0.25">
      <c r="C1646" s="7"/>
      <c r="D1646" s="7"/>
      <c r="E1646" s="65"/>
      <c r="F1646" s="65"/>
      <c r="G1646" s="65"/>
      <c r="H1646" s="65"/>
      <c r="I1646" s="65"/>
      <c r="J1646" s="65"/>
      <c r="K1646" s="65"/>
      <c r="L1646" s="65"/>
      <c r="M1646" s="65"/>
      <c r="N1646" s="65"/>
      <c r="O1646" s="65"/>
      <c r="P1646" s="65"/>
    </row>
    <row r="1647" spans="3:16" x14ac:dyDescent="0.25">
      <c r="C1647" s="7"/>
      <c r="D1647" s="7"/>
      <c r="E1647" s="65"/>
      <c r="F1647" s="65"/>
      <c r="G1647" s="65"/>
      <c r="H1647" s="65"/>
      <c r="I1647" s="65"/>
      <c r="J1647" s="65"/>
      <c r="K1647" s="65"/>
      <c r="L1647" s="65"/>
      <c r="M1647" s="65"/>
      <c r="N1647" s="65"/>
      <c r="O1647" s="65"/>
      <c r="P1647" s="65"/>
    </row>
    <row r="1648" spans="3:16" x14ac:dyDescent="0.25">
      <c r="C1648" s="7"/>
      <c r="D1648" s="7"/>
      <c r="E1648" s="65"/>
      <c r="F1648" s="65"/>
      <c r="G1648" s="65"/>
      <c r="H1648" s="65"/>
      <c r="I1648" s="65"/>
      <c r="J1648" s="65"/>
      <c r="K1648" s="65"/>
      <c r="L1648" s="65"/>
      <c r="M1648" s="65"/>
      <c r="N1648" s="65"/>
      <c r="O1648" s="65"/>
      <c r="P1648" s="65"/>
    </row>
    <row r="1649" spans="3:16" x14ac:dyDescent="0.25">
      <c r="C1649" s="7"/>
      <c r="D1649" s="7"/>
      <c r="E1649" s="65"/>
      <c r="F1649" s="65"/>
      <c r="G1649" s="65"/>
      <c r="H1649" s="65"/>
      <c r="I1649" s="65"/>
      <c r="J1649" s="65"/>
      <c r="K1649" s="65"/>
      <c r="L1649" s="65"/>
      <c r="M1649" s="65"/>
      <c r="N1649" s="65"/>
      <c r="O1649" s="65"/>
      <c r="P1649" s="65"/>
    </row>
    <row r="1650" spans="3:16" x14ac:dyDescent="0.25">
      <c r="C1650" s="7"/>
      <c r="D1650" s="7"/>
      <c r="E1650" s="65"/>
      <c r="F1650" s="65"/>
      <c r="G1650" s="65"/>
      <c r="H1650" s="65"/>
      <c r="I1650" s="65"/>
      <c r="J1650" s="65"/>
      <c r="K1650" s="65"/>
      <c r="L1650" s="65"/>
      <c r="M1650" s="65"/>
      <c r="N1650" s="65"/>
      <c r="O1650" s="65"/>
      <c r="P1650" s="65"/>
    </row>
    <row r="1651" spans="3:16" x14ac:dyDescent="0.25">
      <c r="C1651" s="7"/>
      <c r="D1651" s="7"/>
      <c r="E1651" s="65"/>
      <c r="F1651" s="65"/>
      <c r="G1651" s="65"/>
      <c r="H1651" s="65"/>
      <c r="I1651" s="65"/>
      <c r="J1651" s="65"/>
      <c r="K1651" s="65"/>
      <c r="L1651" s="65"/>
      <c r="M1651" s="65"/>
      <c r="N1651" s="65"/>
      <c r="O1651" s="65"/>
      <c r="P1651" s="65"/>
    </row>
    <row r="1652" spans="3:16" x14ac:dyDescent="0.25">
      <c r="C1652" s="7"/>
      <c r="D1652" s="7"/>
      <c r="E1652" s="65"/>
      <c r="F1652" s="65"/>
      <c r="G1652" s="65"/>
      <c r="H1652" s="65"/>
      <c r="I1652" s="65"/>
      <c r="J1652" s="65"/>
      <c r="K1652" s="65"/>
      <c r="L1652" s="65"/>
      <c r="M1652" s="65"/>
      <c r="N1652" s="65"/>
      <c r="O1652" s="65"/>
      <c r="P1652" s="65"/>
    </row>
    <row r="1653" spans="3:16" x14ac:dyDescent="0.25">
      <c r="C1653" s="7"/>
      <c r="D1653" s="7"/>
      <c r="E1653" s="65"/>
      <c r="F1653" s="65"/>
      <c r="G1653" s="65"/>
      <c r="H1653" s="65"/>
      <c r="I1653" s="65"/>
      <c r="J1653" s="65"/>
      <c r="K1653" s="65"/>
      <c r="L1653" s="65"/>
      <c r="M1653" s="65"/>
      <c r="N1653" s="65"/>
      <c r="O1653" s="65"/>
      <c r="P1653" s="65"/>
    </row>
    <row r="1654" spans="3:16" x14ac:dyDescent="0.25">
      <c r="C1654" s="7"/>
      <c r="D1654" s="7"/>
      <c r="E1654" s="65"/>
      <c r="F1654" s="65"/>
      <c r="G1654" s="65"/>
      <c r="H1654" s="65"/>
      <c r="I1654" s="65"/>
      <c r="J1654" s="65"/>
      <c r="K1654" s="65"/>
      <c r="L1654" s="65"/>
      <c r="M1654" s="65"/>
      <c r="N1654" s="65"/>
      <c r="O1654" s="65"/>
      <c r="P1654" s="65"/>
    </row>
    <row r="1655" spans="3:16" x14ac:dyDescent="0.25">
      <c r="C1655" s="7"/>
      <c r="D1655" s="7"/>
      <c r="E1655" s="65"/>
      <c r="F1655" s="65"/>
      <c r="G1655" s="65"/>
      <c r="H1655" s="65"/>
      <c r="I1655" s="65"/>
      <c r="J1655" s="65"/>
      <c r="K1655" s="65"/>
      <c r="L1655" s="65"/>
      <c r="M1655" s="65"/>
      <c r="N1655" s="65"/>
      <c r="O1655" s="65"/>
      <c r="P1655" s="65"/>
    </row>
    <row r="1656" spans="3:16" x14ac:dyDescent="0.25">
      <c r="C1656" s="7"/>
      <c r="D1656" s="7"/>
      <c r="E1656" s="65"/>
      <c r="F1656" s="65"/>
      <c r="G1656" s="65"/>
      <c r="H1656" s="65"/>
      <c r="I1656" s="65"/>
      <c r="J1656" s="65"/>
      <c r="K1656" s="65"/>
      <c r="L1656" s="65"/>
      <c r="M1656" s="65"/>
      <c r="N1656" s="65"/>
      <c r="O1656" s="65"/>
      <c r="P1656" s="65"/>
    </row>
    <row r="1657" spans="3:16" x14ac:dyDescent="0.25">
      <c r="C1657" s="7"/>
      <c r="D1657" s="7"/>
      <c r="E1657" s="65"/>
      <c r="F1657" s="65"/>
      <c r="G1657" s="65"/>
      <c r="H1657" s="65"/>
      <c r="I1657" s="65"/>
      <c r="J1657" s="65"/>
      <c r="K1657" s="65"/>
      <c r="L1657" s="65"/>
      <c r="M1657" s="65"/>
      <c r="N1657" s="65"/>
      <c r="O1657" s="65"/>
      <c r="P1657" s="65"/>
    </row>
    <row r="1658" spans="3:16" x14ac:dyDescent="0.25">
      <c r="C1658" s="7"/>
      <c r="D1658" s="7"/>
      <c r="E1658" s="65"/>
      <c r="F1658" s="65"/>
      <c r="G1658" s="65"/>
      <c r="H1658" s="65"/>
      <c r="I1658" s="65"/>
      <c r="J1658" s="65"/>
      <c r="K1658" s="65"/>
      <c r="L1658" s="65"/>
      <c r="M1658" s="65"/>
      <c r="N1658" s="65"/>
      <c r="O1658" s="65"/>
      <c r="P1658" s="65"/>
    </row>
    <row r="1659" spans="3:16" x14ac:dyDescent="0.25">
      <c r="C1659" s="7"/>
      <c r="D1659" s="7"/>
      <c r="E1659" s="65"/>
      <c r="F1659" s="65"/>
      <c r="G1659" s="65"/>
      <c r="H1659" s="65"/>
      <c r="I1659" s="65"/>
      <c r="J1659" s="65"/>
      <c r="K1659" s="65"/>
      <c r="L1659" s="65"/>
      <c r="M1659" s="65"/>
      <c r="N1659" s="65"/>
      <c r="O1659" s="65"/>
      <c r="P1659" s="65"/>
    </row>
    <row r="1660" spans="3:16" x14ac:dyDescent="0.25">
      <c r="C1660" s="7"/>
      <c r="D1660" s="7"/>
      <c r="E1660" s="65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  <c r="P1660" s="65"/>
    </row>
    <row r="1661" spans="3:16" x14ac:dyDescent="0.25">
      <c r="C1661" s="7"/>
      <c r="D1661" s="7"/>
      <c r="E1661" s="65"/>
      <c r="F1661" s="65"/>
      <c r="G1661" s="65"/>
      <c r="H1661" s="65"/>
      <c r="I1661" s="65"/>
      <c r="J1661" s="65"/>
      <c r="K1661" s="65"/>
      <c r="L1661" s="65"/>
      <c r="M1661" s="65"/>
      <c r="N1661" s="65"/>
      <c r="O1661" s="65"/>
      <c r="P1661" s="65"/>
    </row>
    <row r="1662" spans="3:16" x14ac:dyDescent="0.25">
      <c r="C1662" s="7"/>
      <c r="D1662" s="7"/>
      <c r="E1662" s="65"/>
      <c r="F1662" s="65"/>
      <c r="G1662" s="65"/>
      <c r="H1662" s="65"/>
      <c r="I1662" s="65"/>
      <c r="J1662" s="65"/>
      <c r="K1662" s="65"/>
      <c r="L1662" s="65"/>
      <c r="M1662" s="65"/>
      <c r="N1662" s="65"/>
      <c r="O1662" s="65"/>
      <c r="P1662" s="65"/>
    </row>
    <row r="1663" spans="3:16" x14ac:dyDescent="0.25">
      <c r="C1663" s="7"/>
      <c r="D1663" s="7"/>
      <c r="E1663" s="65"/>
      <c r="F1663" s="65"/>
      <c r="G1663" s="65"/>
      <c r="H1663" s="65"/>
      <c r="I1663" s="65"/>
      <c r="J1663" s="65"/>
      <c r="K1663" s="65"/>
      <c r="L1663" s="65"/>
      <c r="M1663" s="65"/>
      <c r="N1663" s="65"/>
      <c r="O1663" s="65"/>
      <c r="P1663" s="65"/>
    </row>
    <row r="1664" spans="3:16" x14ac:dyDescent="0.25">
      <c r="C1664" s="7"/>
      <c r="D1664" s="7"/>
      <c r="E1664" s="65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</row>
    <row r="1665" spans="3:16" x14ac:dyDescent="0.25">
      <c r="C1665" s="7"/>
      <c r="D1665" s="7"/>
      <c r="E1665" s="65"/>
      <c r="F1665" s="65"/>
      <c r="G1665" s="65"/>
      <c r="H1665" s="65"/>
      <c r="I1665" s="65"/>
      <c r="J1665" s="65"/>
      <c r="K1665" s="65"/>
      <c r="L1665" s="65"/>
      <c r="M1665" s="65"/>
      <c r="N1665" s="65"/>
      <c r="O1665" s="65"/>
      <c r="P1665" s="65"/>
    </row>
    <row r="1666" spans="3:16" x14ac:dyDescent="0.25">
      <c r="C1666" s="7"/>
      <c r="D1666" s="7"/>
      <c r="E1666" s="65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/>
    </row>
    <row r="1667" spans="3:16" x14ac:dyDescent="0.25">
      <c r="C1667" s="7"/>
      <c r="D1667" s="7"/>
      <c r="E1667" s="65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</row>
    <row r="1668" spans="3:16" x14ac:dyDescent="0.25">
      <c r="C1668" s="7"/>
      <c r="D1668" s="7"/>
      <c r="E1668" s="65"/>
      <c r="F1668" s="65"/>
      <c r="G1668" s="65"/>
      <c r="H1668" s="65"/>
      <c r="I1668" s="65"/>
      <c r="J1668" s="65"/>
      <c r="K1668" s="65"/>
      <c r="L1668" s="65"/>
      <c r="M1668" s="65"/>
      <c r="N1668" s="65"/>
      <c r="O1668" s="65"/>
      <c r="P1668" s="65"/>
    </row>
    <row r="1669" spans="3:16" x14ac:dyDescent="0.25">
      <c r="C1669" s="7"/>
      <c r="D1669" s="7"/>
      <c r="E1669" s="65"/>
      <c r="F1669" s="65"/>
      <c r="G1669" s="65"/>
      <c r="H1669" s="65"/>
      <c r="I1669" s="65"/>
      <c r="J1669" s="65"/>
      <c r="K1669" s="65"/>
      <c r="L1669" s="65"/>
      <c r="M1669" s="65"/>
      <c r="N1669" s="65"/>
      <c r="O1669" s="65"/>
      <c r="P1669" s="65"/>
    </row>
    <row r="1670" spans="3:16" x14ac:dyDescent="0.25">
      <c r="C1670" s="7"/>
      <c r="D1670" s="7"/>
      <c r="E1670" s="65"/>
      <c r="F1670" s="65"/>
      <c r="G1670" s="65"/>
      <c r="H1670" s="65"/>
      <c r="I1670" s="65"/>
      <c r="J1670" s="65"/>
      <c r="K1670" s="65"/>
      <c r="L1670" s="65"/>
      <c r="M1670" s="65"/>
      <c r="N1670" s="65"/>
      <c r="O1670" s="65"/>
      <c r="P1670" s="65"/>
    </row>
    <row r="1671" spans="3:16" x14ac:dyDescent="0.25">
      <c r="C1671" s="7"/>
      <c r="D1671" s="7"/>
      <c r="E1671" s="65"/>
      <c r="F1671" s="65"/>
      <c r="G1671" s="65"/>
      <c r="H1671" s="65"/>
      <c r="I1671" s="65"/>
      <c r="J1671" s="65"/>
      <c r="K1671" s="65"/>
      <c r="L1671" s="65"/>
      <c r="M1671" s="65"/>
      <c r="N1671" s="65"/>
      <c r="O1671" s="65"/>
      <c r="P1671" s="65"/>
    </row>
    <row r="1672" spans="3:16" x14ac:dyDescent="0.25">
      <c r="C1672" s="7"/>
      <c r="D1672" s="7"/>
      <c r="E1672" s="65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</row>
    <row r="1673" spans="3:16" x14ac:dyDescent="0.25">
      <c r="C1673" s="7"/>
      <c r="D1673" s="7"/>
      <c r="E1673" s="65"/>
      <c r="F1673" s="65"/>
      <c r="G1673" s="65"/>
      <c r="H1673" s="65"/>
      <c r="I1673" s="65"/>
      <c r="J1673" s="65"/>
      <c r="K1673" s="65"/>
      <c r="L1673" s="65"/>
      <c r="M1673" s="65"/>
      <c r="N1673" s="65"/>
      <c r="O1673" s="65"/>
      <c r="P1673" s="65"/>
    </row>
    <row r="1674" spans="3:16" x14ac:dyDescent="0.25">
      <c r="C1674" s="7"/>
      <c r="D1674" s="7"/>
      <c r="E1674" s="65"/>
      <c r="F1674" s="65"/>
      <c r="G1674" s="65"/>
      <c r="H1674" s="65"/>
      <c r="I1674" s="65"/>
      <c r="J1674" s="65"/>
      <c r="K1674" s="65"/>
      <c r="L1674" s="65"/>
      <c r="M1674" s="65"/>
      <c r="N1674" s="65"/>
      <c r="O1674" s="65"/>
      <c r="P1674" s="65"/>
    </row>
    <row r="1675" spans="3:16" x14ac:dyDescent="0.25">
      <c r="C1675" s="7"/>
      <c r="D1675" s="7"/>
      <c r="E1675" s="65"/>
      <c r="F1675" s="65"/>
      <c r="G1675" s="65"/>
      <c r="H1675" s="65"/>
      <c r="I1675" s="65"/>
      <c r="J1675" s="65"/>
      <c r="K1675" s="65"/>
      <c r="L1675" s="65"/>
      <c r="M1675" s="65"/>
      <c r="N1675" s="65"/>
      <c r="O1675" s="65"/>
      <c r="P1675" s="65"/>
    </row>
    <row r="1676" spans="3:16" x14ac:dyDescent="0.25">
      <c r="C1676" s="7"/>
      <c r="D1676" s="7"/>
      <c r="E1676" s="65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  <c r="P1676" s="65"/>
    </row>
    <row r="1677" spans="3:16" x14ac:dyDescent="0.25">
      <c r="C1677" s="7"/>
      <c r="D1677" s="7"/>
      <c r="E1677" s="65"/>
      <c r="F1677" s="65"/>
      <c r="G1677" s="65"/>
      <c r="H1677" s="65"/>
      <c r="I1677" s="65"/>
      <c r="J1677" s="65"/>
      <c r="K1677" s="65"/>
      <c r="L1677" s="65"/>
      <c r="M1677" s="65"/>
      <c r="N1677" s="65"/>
      <c r="O1677" s="65"/>
      <c r="P1677" s="65"/>
    </row>
    <row r="1678" spans="3:16" x14ac:dyDescent="0.25">
      <c r="C1678" s="7"/>
      <c r="D1678" s="7"/>
      <c r="E1678" s="65"/>
      <c r="F1678" s="65"/>
      <c r="G1678" s="65"/>
      <c r="H1678" s="65"/>
      <c r="I1678" s="65"/>
      <c r="J1678" s="65"/>
      <c r="K1678" s="65"/>
      <c r="L1678" s="65"/>
      <c r="M1678" s="65"/>
      <c r="N1678" s="65"/>
      <c r="O1678" s="65"/>
      <c r="P1678" s="65"/>
    </row>
    <row r="1679" spans="3:16" x14ac:dyDescent="0.25">
      <c r="C1679" s="7"/>
      <c r="D1679" s="7"/>
      <c r="E1679" s="65"/>
      <c r="F1679" s="65"/>
      <c r="G1679" s="65"/>
      <c r="H1679" s="65"/>
      <c r="I1679" s="65"/>
      <c r="J1679" s="65"/>
      <c r="K1679" s="65"/>
      <c r="L1679" s="65"/>
      <c r="M1679" s="65"/>
      <c r="N1679" s="65"/>
      <c r="O1679" s="65"/>
      <c r="P1679" s="65"/>
    </row>
    <row r="1680" spans="3:16" x14ac:dyDescent="0.25">
      <c r="C1680" s="7"/>
      <c r="D1680" s="7"/>
      <c r="E1680" s="65"/>
      <c r="F1680" s="65"/>
      <c r="G1680" s="65"/>
      <c r="H1680" s="65"/>
      <c r="I1680" s="65"/>
      <c r="J1680" s="65"/>
      <c r="K1680" s="65"/>
      <c r="L1680" s="65"/>
      <c r="M1680" s="65"/>
      <c r="N1680" s="65"/>
      <c r="O1680" s="65"/>
      <c r="P1680" s="65"/>
    </row>
    <row r="1681" spans="3:16" x14ac:dyDescent="0.25">
      <c r="C1681" s="7"/>
      <c r="D1681" s="7"/>
      <c r="E1681" s="65"/>
      <c r="F1681" s="65"/>
      <c r="G1681" s="65"/>
      <c r="H1681" s="65"/>
      <c r="I1681" s="65"/>
      <c r="J1681" s="65"/>
      <c r="K1681" s="65"/>
      <c r="L1681" s="65"/>
      <c r="M1681" s="65"/>
      <c r="N1681" s="65"/>
      <c r="O1681" s="65"/>
      <c r="P1681" s="65"/>
    </row>
    <row r="1682" spans="3:16" x14ac:dyDescent="0.25">
      <c r="C1682" s="7"/>
      <c r="D1682" s="7"/>
      <c r="E1682" s="65"/>
      <c r="F1682" s="65"/>
      <c r="G1682" s="65"/>
      <c r="H1682" s="65"/>
      <c r="I1682" s="65"/>
      <c r="J1682" s="65"/>
      <c r="K1682" s="65"/>
      <c r="L1682" s="65"/>
      <c r="M1682" s="65"/>
      <c r="N1682" s="65"/>
      <c r="O1682" s="65"/>
      <c r="P1682" s="65"/>
    </row>
    <row r="1683" spans="3:16" x14ac:dyDescent="0.25">
      <c r="C1683" s="7"/>
      <c r="D1683" s="7"/>
      <c r="E1683" s="65"/>
      <c r="F1683" s="65"/>
      <c r="G1683" s="65"/>
      <c r="H1683" s="65"/>
      <c r="I1683" s="65"/>
      <c r="J1683" s="65"/>
      <c r="K1683" s="65"/>
      <c r="L1683" s="65"/>
      <c r="M1683" s="65"/>
      <c r="N1683" s="65"/>
      <c r="O1683" s="65"/>
      <c r="P1683" s="65"/>
    </row>
    <row r="1684" spans="3:16" x14ac:dyDescent="0.25">
      <c r="C1684" s="7"/>
      <c r="D1684" s="7"/>
      <c r="E1684" s="65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</row>
    <row r="1685" spans="3:16" x14ac:dyDescent="0.25">
      <c r="C1685" s="7"/>
      <c r="D1685" s="7"/>
      <c r="E1685" s="65"/>
      <c r="F1685" s="65"/>
      <c r="G1685" s="65"/>
      <c r="H1685" s="65"/>
      <c r="I1685" s="65"/>
      <c r="J1685" s="65"/>
      <c r="K1685" s="65"/>
      <c r="L1685" s="65"/>
      <c r="M1685" s="65"/>
      <c r="N1685" s="65"/>
      <c r="O1685" s="65"/>
      <c r="P1685" s="65"/>
    </row>
    <row r="1686" spans="3:16" x14ac:dyDescent="0.25">
      <c r="C1686" s="7"/>
      <c r="D1686" s="7"/>
      <c r="E1686" s="65"/>
      <c r="F1686" s="65"/>
      <c r="G1686" s="65"/>
      <c r="H1686" s="65"/>
      <c r="I1686" s="65"/>
      <c r="J1686" s="65"/>
      <c r="K1686" s="65"/>
      <c r="L1686" s="65"/>
      <c r="M1686" s="65"/>
      <c r="N1686" s="65"/>
      <c r="O1686" s="65"/>
      <c r="P1686" s="65"/>
    </row>
    <row r="1687" spans="3:16" x14ac:dyDescent="0.25">
      <c r="C1687" s="7"/>
      <c r="D1687" s="7"/>
      <c r="E1687" s="65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</row>
    <row r="1688" spans="3:16" x14ac:dyDescent="0.25">
      <c r="C1688" s="7"/>
      <c r="D1688" s="7"/>
      <c r="E1688" s="65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</row>
    <row r="1689" spans="3:16" x14ac:dyDescent="0.25">
      <c r="C1689" s="7"/>
      <c r="D1689" s="7"/>
      <c r="E1689" s="65"/>
      <c r="F1689" s="65"/>
      <c r="G1689" s="65"/>
      <c r="H1689" s="65"/>
      <c r="I1689" s="65"/>
      <c r="J1689" s="65"/>
      <c r="K1689" s="65"/>
      <c r="L1689" s="65"/>
      <c r="M1689" s="65"/>
      <c r="N1689" s="65"/>
      <c r="O1689" s="65"/>
      <c r="P1689" s="65"/>
    </row>
    <row r="1690" spans="3:16" x14ac:dyDescent="0.25">
      <c r="C1690" s="7"/>
      <c r="D1690" s="7"/>
      <c r="E1690" s="65"/>
      <c r="F1690" s="65"/>
      <c r="G1690" s="65"/>
      <c r="H1690" s="65"/>
      <c r="I1690" s="65"/>
      <c r="J1690" s="65"/>
      <c r="K1690" s="65"/>
      <c r="L1690" s="65"/>
      <c r="M1690" s="65"/>
      <c r="N1690" s="65"/>
      <c r="O1690" s="65"/>
      <c r="P1690" s="65"/>
    </row>
    <row r="1691" spans="3:16" x14ac:dyDescent="0.25">
      <c r="C1691" s="7"/>
      <c r="D1691" s="7"/>
      <c r="E1691" s="65"/>
      <c r="F1691" s="65"/>
      <c r="G1691" s="65"/>
      <c r="H1691" s="65"/>
      <c r="I1691" s="65"/>
      <c r="J1691" s="65"/>
      <c r="K1691" s="65"/>
      <c r="L1691" s="65"/>
      <c r="M1691" s="65"/>
      <c r="N1691" s="65"/>
      <c r="O1691" s="65"/>
      <c r="P1691" s="65"/>
    </row>
    <row r="1692" spans="3:16" x14ac:dyDescent="0.25">
      <c r="C1692" s="7"/>
      <c r="D1692" s="7"/>
      <c r="E1692" s="65"/>
      <c r="F1692" s="65"/>
      <c r="G1692" s="65"/>
      <c r="H1692" s="65"/>
      <c r="I1692" s="65"/>
      <c r="J1692" s="65"/>
      <c r="K1692" s="65"/>
      <c r="L1692" s="65"/>
      <c r="M1692" s="65"/>
      <c r="N1692" s="65"/>
      <c r="O1692" s="65"/>
      <c r="P1692" s="65"/>
    </row>
    <row r="1693" spans="3:16" x14ac:dyDescent="0.25">
      <c r="C1693" s="7"/>
      <c r="D1693" s="7"/>
      <c r="E1693" s="65"/>
      <c r="F1693" s="65"/>
      <c r="G1693" s="65"/>
      <c r="H1693" s="65"/>
      <c r="I1693" s="65"/>
      <c r="J1693" s="65"/>
      <c r="K1693" s="65"/>
      <c r="L1693" s="65"/>
      <c r="M1693" s="65"/>
      <c r="N1693" s="65"/>
      <c r="O1693" s="65"/>
      <c r="P1693" s="65"/>
    </row>
    <row r="1694" spans="3:16" x14ac:dyDescent="0.25">
      <c r="C1694" s="7"/>
      <c r="D1694" s="7"/>
      <c r="E1694" s="65"/>
      <c r="F1694" s="65"/>
      <c r="G1694" s="65"/>
      <c r="H1694" s="65"/>
      <c r="I1694" s="65"/>
      <c r="J1694" s="65"/>
      <c r="K1694" s="65"/>
      <c r="L1694" s="65"/>
      <c r="M1694" s="65"/>
      <c r="N1694" s="65"/>
      <c r="O1694" s="65"/>
      <c r="P1694" s="65"/>
    </row>
    <row r="1695" spans="3:16" x14ac:dyDescent="0.25">
      <c r="C1695" s="7"/>
      <c r="D1695" s="7"/>
      <c r="E1695" s="65"/>
      <c r="F1695" s="65"/>
      <c r="G1695" s="65"/>
      <c r="H1695" s="65"/>
      <c r="I1695" s="65"/>
      <c r="J1695" s="65"/>
      <c r="K1695" s="65"/>
      <c r="L1695" s="65"/>
      <c r="M1695" s="65"/>
      <c r="N1695" s="65"/>
      <c r="O1695" s="65"/>
      <c r="P1695" s="65"/>
    </row>
    <row r="1696" spans="3:16" x14ac:dyDescent="0.25">
      <c r="C1696" s="7"/>
      <c r="D1696" s="7"/>
      <c r="E1696" s="65"/>
      <c r="F1696" s="65"/>
      <c r="G1696" s="65"/>
      <c r="H1696" s="65"/>
      <c r="I1696" s="65"/>
      <c r="J1696" s="65"/>
      <c r="K1696" s="65"/>
      <c r="L1696" s="65"/>
      <c r="M1696" s="65"/>
      <c r="N1696" s="65"/>
      <c r="O1696" s="65"/>
      <c r="P1696" s="65"/>
    </row>
    <row r="1697" spans="3:16" x14ac:dyDescent="0.25">
      <c r="C1697" s="7"/>
      <c r="D1697" s="7"/>
      <c r="E1697" s="65"/>
      <c r="F1697" s="65"/>
      <c r="G1697" s="65"/>
      <c r="H1697" s="65"/>
      <c r="I1697" s="65"/>
      <c r="J1697" s="65"/>
      <c r="K1697" s="65"/>
      <c r="L1697" s="65"/>
      <c r="M1697" s="65"/>
      <c r="N1697" s="65"/>
      <c r="O1697" s="65"/>
      <c r="P1697" s="65"/>
    </row>
    <row r="1698" spans="3:16" x14ac:dyDescent="0.25">
      <c r="C1698" s="7"/>
      <c r="D1698" s="7"/>
      <c r="E1698" s="65"/>
      <c r="F1698" s="65"/>
      <c r="G1698" s="65"/>
      <c r="H1698" s="65"/>
      <c r="I1698" s="65"/>
      <c r="J1698" s="65"/>
      <c r="K1698" s="65"/>
      <c r="L1698" s="65"/>
      <c r="M1698" s="65"/>
      <c r="N1698" s="65"/>
      <c r="O1698" s="65"/>
      <c r="P1698" s="65"/>
    </row>
    <row r="1699" spans="3:16" x14ac:dyDescent="0.25">
      <c r="C1699" s="7"/>
      <c r="D1699" s="7"/>
      <c r="E1699" s="65"/>
      <c r="F1699" s="65"/>
      <c r="G1699" s="65"/>
      <c r="H1699" s="65"/>
      <c r="I1699" s="65"/>
      <c r="J1699" s="65"/>
      <c r="K1699" s="65"/>
      <c r="L1699" s="65"/>
      <c r="M1699" s="65"/>
      <c r="N1699" s="65"/>
      <c r="O1699" s="65"/>
      <c r="P1699" s="65"/>
    </row>
    <row r="1700" spans="3:16" x14ac:dyDescent="0.25">
      <c r="C1700" s="7"/>
      <c r="D1700" s="7"/>
      <c r="E1700" s="65"/>
      <c r="F1700" s="65"/>
      <c r="G1700" s="65"/>
      <c r="H1700" s="65"/>
      <c r="I1700" s="65"/>
      <c r="J1700" s="65"/>
      <c r="K1700" s="65"/>
      <c r="L1700" s="65"/>
      <c r="M1700" s="65"/>
      <c r="N1700" s="65"/>
      <c r="O1700" s="65"/>
      <c r="P1700" s="65"/>
    </row>
    <row r="1701" spans="3:16" x14ac:dyDescent="0.25">
      <c r="C1701" s="7"/>
      <c r="D1701" s="7"/>
      <c r="E1701" s="65"/>
      <c r="F1701" s="65"/>
      <c r="G1701" s="65"/>
      <c r="H1701" s="65"/>
      <c r="I1701" s="65"/>
      <c r="J1701" s="65"/>
      <c r="K1701" s="65"/>
      <c r="L1701" s="65"/>
      <c r="M1701" s="65"/>
      <c r="N1701" s="65"/>
      <c r="O1701" s="65"/>
      <c r="P1701" s="65"/>
    </row>
    <row r="1702" spans="3:16" x14ac:dyDescent="0.25">
      <c r="C1702" s="7"/>
      <c r="D1702" s="7"/>
      <c r="E1702" s="65"/>
      <c r="F1702" s="65"/>
      <c r="G1702" s="65"/>
      <c r="H1702" s="65"/>
      <c r="I1702" s="65"/>
      <c r="J1702" s="65"/>
      <c r="K1702" s="65"/>
      <c r="L1702" s="65"/>
      <c r="M1702" s="65"/>
      <c r="N1702" s="65"/>
      <c r="O1702" s="65"/>
      <c r="P1702" s="65"/>
    </row>
    <row r="1703" spans="3:16" x14ac:dyDescent="0.25">
      <c r="C1703" s="7"/>
      <c r="D1703" s="7"/>
      <c r="E1703" s="65"/>
      <c r="F1703" s="65"/>
      <c r="G1703" s="65"/>
      <c r="H1703" s="65"/>
      <c r="I1703" s="65"/>
      <c r="J1703" s="65"/>
      <c r="K1703" s="65"/>
      <c r="L1703" s="65"/>
      <c r="M1703" s="65"/>
      <c r="N1703" s="65"/>
      <c r="O1703" s="65"/>
      <c r="P1703" s="65"/>
    </row>
    <row r="1704" spans="3:16" x14ac:dyDescent="0.25">
      <c r="C1704" s="7"/>
      <c r="D1704" s="7"/>
      <c r="E1704" s="65"/>
      <c r="F1704" s="65"/>
      <c r="G1704" s="65"/>
      <c r="H1704" s="65"/>
      <c r="I1704" s="65"/>
      <c r="J1704" s="65"/>
      <c r="K1704" s="65"/>
      <c r="L1704" s="65"/>
      <c r="M1704" s="65"/>
      <c r="N1704" s="65"/>
      <c r="O1704" s="65"/>
      <c r="P1704" s="65"/>
    </row>
    <row r="1705" spans="3:16" x14ac:dyDescent="0.25">
      <c r="C1705" s="7"/>
      <c r="D1705" s="7"/>
      <c r="E1705" s="65"/>
      <c r="F1705" s="65"/>
      <c r="G1705" s="65"/>
      <c r="H1705" s="65"/>
      <c r="I1705" s="65"/>
      <c r="J1705" s="65"/>
      <c r="K1705" s="65"/>
      <c r="L1705" s="65"/>
      <c r="M1705" s="65"/>
      <c r="N1705" s="65"/>
      <c r="O1705" s="65"/>
      <c r="P1705" s="65"/>
    </row>
    <row r="1706" spans="3:16" x14ac:dyDescent="0.25">
      <c r="C1706" s="7"/>
      <c r="D1706" s="7"/>
      <c r="E1706" s="65"/>
      <c r="F1706" s="65"/>
      <c r="G1706" s="65"/>
      <c r="H1706" s="65"/>
      <c r="I1706" s="65"/>
      <c r="J1706" s="65"/>
      <c r="K1706" s="65"/>
      <c r="L1706" s="65"/>
      <c r="M1706" s="65"/>
      <c r="N1706" s="65"/>
      <c r="O1706" s="65"/>
      <c r="P1706" s="65"/>
    </row>
    <row r="1707" spans="3:16" x14ac:dyDescent="0.25">
      <c r="C1707" s="7"/>
      <c r="D1707" s="7"/>
      <c r="E1707" s="65"/>
      <c r="F1707" s="65"/>
      <c r="G1707" s="65"/>
      <c r="H1707" s="65"/>
      <c r="I1707" s="65"/>
      <c r="J1707" s="65"/>
      <c r="K1707" s="65"/>
      <c r="L1707" s="65"/>
      <c r="M1707" s="65"/>
      <c r="N1707" s="65"/>
      <c r="O1707" s="65"/>
      <c r="P1707" s="65"/>
    </row>
    <row r="1708" spans="3:16" x14ac:dyDescent="0.25">
      <c r="C1708" s="7"/>
      <c r="D1708" s="7"/>
      <c r="E1708" s="65"/>
      <c r="F1708" s="65"/>
      <c r="G1708" s="65"/>
      <c r="H1708" s="65"/>
      <c r="I1708" s="65"/>
      <c r="J1708" s="65"/>
      <c r="K1708" s="65"/>
      <c r="L1708" s="65"/>
      <c r="M1708" s="65"/>
      <c r="N1708" s="65"/>
      <c r="O1708" s="65"/>
      <c r="P1708" s="65"/>
    </row>
    <row r="1709" spans="3:16" x14ac:dyDescent="0.25">
      <c r="C1709" s="7"/>
      <c r="D1709" s="7"/>
      <c r="E1709" s="65"/>
      <c r="F1709" s="65"/>
      <c r="G1709" s="65"/>
      <c r="H1709" s="65"/>
      <c r="I1709" s="65"/>
      <c r="J1709" s="65"/>
      <c r="K1709" s="65"/>
      <c r="L1709" s="65"/>
      <c r="M1709" s="65"/>
      <c r="N1709" s="65"/>
      <c r="O1709" s="65"/>
      <c r="P1709" s="65"/>
    </row>
    <row r="1710" spans="3:16" x14ac:dyDescent="0.25">
      <c r="C1710" s="7"/>
      <c r="D1710" s="7"/>
      <c r="E1710" s="65"/>
      <c r="F1710" s="65"/>
      <c r="G1710" s="65"/>
      <c r="H1710" s="65"/>
      <c r="I1710" s="65"/>
      <c r="J1710" s="65"/>
      <c r="K1710" s="65"/>
      <c r="L1710" s="65"/>
      <c r="M1710" s="65"/>
      <c r="N1710" s="65"/>
      <c r="O1710" s="65"/>
      <c r="P1710" s="65"/>
    </row>
    <row r="1711" spans="3:16" x14ac:dyDescent="0.25">
      <c r="C1711" s="7"/>
      <c r="D1711" s="7"/>
      <c r="E1711" s="65"/>
      <c r="F1711" s="65"/>
      <c r="G1711" s="65"/>
      <c r="H1711" s="65"/>
      <c r="I1711" s="65"/>
      <c r="J1711" s="65"/>
      <c r="K1711" s="65"/>
      <c r="L1711" s="65"/>
      <c r="M1711" s="65"/>
      <c r="N1711" s="65"/>
      <c r="O1711" s="65"/>
      <c r="P1711" s="65"/>
    </row>
    <row r="1712" spans="3:16" x14ac:dyDescent="0.25">
      <c r="C1712" s="7"/>
      <c r="D1712" s="7"/>
      <c r="E1712" s="65"/>
      <c r="F1712" s="65"/>
      <c r="G1712" s="65"/>
      <c r="H1712" s="65"/>
      <c r="I1712" s="65"/>
      <c r="J1712" s="65"/>
      <c r="K1712" s="65"/>
      <c r="L1712" s="65"/>
      <c r="M1712" s="65"/>
      <c r="N1712" s="65"/>
      <c r="O1712" s="65"/>
      <c r="P1712" s="65"/>
    </row>
    <row r="1713" spans="3:16" x14ac:dyDescent="0.25">
      <c r="C1713" s="7"/>
      <c r="D1713" s="7"/>
      <c r="E1713" s="65"/>
      <c r="F1713" s="65"/>
      <c r="G1713" s="65"/>
      <c r="H1713" s="65"/>
      <c r="I1713" s="65"/>
      <c r="J1713" s="65"/>
      <c r="K1713" s="65"/>
      <c r="L1713" s="65"/>
      <c r="M1713" s="65"/>
      <c r="N1713" s="65"/>
      <c r="O1713" s="65"/>
      <c r="P1713" s="65"/>
    </row>
    <row r="1714" spans="3:16" x14ac:dyDescent="0.25">
      <c r="C1714" s="7"/>
      <c r="D1714" s="7"/>
      <c r="E1714" s="65"/>
      <c r="F1714" s="65"/>
      <c r="G1714" s="65"/>
      <c r="H1714" s="65"/>
      <c r="I1714" s="65"/>
      <c r="J1714" s="65"/>
      <c r="K1714" s="65"/>
      <c r="L1714" s="65"/>
      <c r="M1714" s="65"/>
      <c r="N1714" s="65"/>
      <c r="O1714" s="65"/>
      <c r="P1714" s="65"/>
    </row>
    <row r="1715" spans="3:16" x14ac:dyDescent="0.25">
      <c r="C1715" s="7"/>
      <c r="D1715" s="7"/>
      <c r="E1715" s="65"/>
      <c r="F1715" s="65"/>
      <c r="G1715" s="65"/>
      <c r="H1715" s="65"/>
      <c r="I1715" s="65"/>
      <c r="J1715" s="65"/>
      <c r="K1715" s="65"/>
      <c r="L1715" s="65"/>
      <c r="M1715" s="65"/>
      <c r="N1715" s="65"/>
      <c r="O1715" s="65"/>
      <c r="P1715" s="65"/>
    </row>
    <row r="1716" spans="3:16" x14ac:dyDescent="0.25">
      <c r="C1716" s="7"/>
      <c r="D1716" s="7"/>
      <c r="E1716" s="65"/>
      <c r="F1716" s="65"/>
      <c r="G1716" s="65"/>
      <c r="H1716" s="65"/>
      <c r="I1716" s="65"/>
      <c r="J1716" s="65"/>
      <c r="K1716" s="65"/>
      <c r="L1716" s="65"/>
      <c r="M1716" s="65"/>
      <c r="N1716" s="65"/>
      <c r="O1716" s="65"/>
      <c r="P1716" s="65"/>
    </row>
    <row r="1717" spans="3:16" x14ac:dyDescent="0.25">
      <c r="C1717" s="7"/>
      <c r="D1717" s="7"/>
      <c r="E1717" s="65"/>
      <c r="F1717" s="65"/>
      <c r="G1717" s="65"/>
      <c r="H1717" s="65"/>
      <c r="I1717" s="65"/>
      <c r="J1717" s="65"/>
      <c r="K1717" s="65"/>
      <c r="L1717" s="65"/>
      <c r="M1717" s="65"/>
      <c r="N1717" s="65"/>
      <c r="O1717" s="65"/>
      <c r="P1717" s="65"/>
    </row>
    <row r="1718" spans="3:16" x14ac:dyDescent="0.25">
      <c r="C1718" s="7"/>
      <c r="D1718" s="7"/>
      <c r="E1718" s="65"/>
      <c r="F1718" s="65"/>
      <c r="G1718" s="65"/>
      <c r="H1718" s="65"/>
      <c r="I1718" s="65"/>
      <c r="J1718" s="65"/>
      <c r="K1718" s="65"/>
      <c r="L1718" s="65"/>
      <c r="M1718" s="65"/>
      <c r="N1718" s="65"/>
      <c r="O1718" s="65"/>
      <c r="P1718" s="65"/>
    </row>
    <row r="1719" spans="3:16" x14ac:dyDescent="0.25">
      <c r="C1719" s="7"/>
      <c r="D1719" s="7"/>
      <c r="E1719" s="65"/>
      <c r="F1719" s="65"/>
      <c r="G1719" s="65"/>
      <c r="H1719" s="65"/>
      <c r="I1719" s="65"/>
      <c r="J1719" s="65"/>
      <c r="K1719" s="65"/>
      <c r="L1719" s="65"/>
      <c r="M1719" s="65"/>
      <c r="N1719" s="65"/>
      <c r="O1719" s="65"/>
      <c r="P1719" s="65"/>
    </row>
    <row r="1720" spans="3:16" x14ac:dyDescent="0.25">
      <c r="C1720" s="7"/>
      <c r="D1720" s="7"/>
      <c r="E1720" s="65"/>
      <c r="F1720" s="65"/>
      <c r="G1720" s="65"/>
      <c r="H1720" s="65"/>
      <c r="I1720" s="65"/>
      <c r="J1720" s="65"/>
      <c r="K1720" s="65"/>
      <c r="L1720" s="65"/>
      <c r="M1720" s="65"/>
      <c r="N1720" s="65"/>
      <c r="O1720" s="65"/>
      <c r="P1720" s="65"/>
    </row>
    <row r="1721" spans="3:16" x14ac:dyDescent="0.25">
      <c r="C1721" s="7"/>
      <c r="D1721" s="7"/>
      <c r="E1721" s="65"/>
      <c r="F1721" s="65"/>
      <c r="G1721" s="65"/>
      <c r="H1721" s="65"/>
      <c r="I1721" s="65"/>
      <c r="J1721" s="65"/>
      <c r="K1721" s="65"/>
      <c r="L1721" s="65"/>
      <c r="M1721" s="65"/>
      <c r="N1721" s="65"/>
      <c r="O1721" s="65"/>
      <c r="P1721" s="65"/>
    </row>
    <row r="1722" spans="3:16" x14ac:dyDescent="0.25">
      <c r="C1722" s="7"/>
      <c r="D1722" s="7"/>
      <c r="E1722" s="65"/>
      <c r="F1722" s="65"/>
      <c r="G1722" s="65"/>
      <c r="H1722" s="65"/>
      <c r="I1722" s="65"/>
      <c r="J1722" s="65"/>
      <c r="K1722" s="65"/>
      <c r="L1722" s="65"/>
      <c r="M1722" s="65"/>
      <c r="N1722" s="65"/>
      <c r="O1722" s="65"/>
      <c r="P1722" s="65"/>
    </row>
    <row r="1723" spans="3:16" x14ac:dyDescent="0.25">
      <c r="C1723" s="7"/>
      <c r="D1723" s="7"/>
      <c r="E1723" s="65"/>
      <c r="F1723" s="65"/>
      <c r="G1723" s="65"/>
      <c r="H1723" s="65"/>
      <c r="I1723" s="65"/>
      <c r="J1723" s="65"/>
      <c r="K1723" s="65"/>
      <c r="L1723" s="65"/>
      <c r="M1723" s="65"/>
      <c r="N1723" s="65"/>
      <c r="O1723" s="65"/>
      <c r="P1723" s="65"/>
    </row>
    <row r="1724" spans="3:16" x14ac:dyDescent="0.25">
      <c r="C1724" s="7"/>
      <c r="D1724" s="7"/>
      <c r="E1724" s="65"/>
      <c r="F1724" s="65"/>
      <c r="G1724" s="65"/>
      <c r="H1724" s="65"/>
      <c r="I1724" s="65"/>
      <c r="J1724" s="65"/>
      <c r="K1724" s="65"/>
      <c r="L1724" s="65"/>
      <c r="M1724" s="65"/>
      <c r="N1724" s="65"/>
      <c r="O1724" s="65"/>
      <c r="P1724" s="65"/>
    </row>
    <row r="1725" spans="3:16" x14ac:dyDescent="0.25">
      <c r="C1725" s="7"/>
      <c r="D1725" s="7"/>
      <c r="E1725" s="65"/>
      <c r="F1725" s="65"/>
      <c r="G1725" s="65"/>
      <c r="H1725" s="65"/>
      <c r="I1725" s="65"/>
      <c r="J1725" s="65"/>
      <c r="K1725" s="65"/>
      <c r="L1725" s="65"/>
      <c r="M1725" s="65"/>
      <c r="N1725" s="65"/>
      <c r="O1725" s="65"/>
      <c r="P1725" s="65"/>
    </row>
    <row r="1726" spans="3:16" x14ac:dyDescent="0.25">
      <c r="C1726" s="7"/>
      <c r="D1726" s="7"/>
      <c r="E1726" s="65"/>
      <c r="F1726" s="65"/>
      <c r="G1726" s="65"/>
      <c r="H1726" s="65"/>
      <c r="I1726" s="65"/>
      <c r="J1726" s="65"/>
      <c r="K1726" s="65"/>
      <c r="L1726" s="65"/>
      <c r="M1726" s="65"/>
      <c r="N1726" s="65"/>
      <c r="O1726" s="65"/>
      <c r="P1726" s="65"/>
    </row>
    <row r="1727" spans="3:16" x14ac:dyDescent="0.25">
      <c r="C1727" s="7"/>
      <c r="D1727" s="7"/>
      <c r="E1727" s="65"/>
      <c r="F1727" s="65"/>
      <c r="G1727" s="65"/>
      <c r="H1727" s="65"/>
      <c r="I1727" s="65"/>
      <c r="J1727" s="65"/>
      <c r="K1727" s="65"/>
      <c r="L1727" s="65"/>
      <c r="M1727" s="65"/>
      <c r="N1727" s="65"/>
      <c r="O1727" s="65"/>
      <c r="P1727" s="65"/>
    </row>
    <row r="1728" spans="3:16" x14ac:dyDescent="0.25">
      <c r="C1728" s="7"/>
      <c r="D1728" s="7"/>
      <c r="E1728" s="65"/>
      <c r="F1728" s="65"/>
      <c r="G1728" s="65"/>
      <c r="H1728" s="65"/>
      <c r="I1728" s="65"/>
      <c r="J1728" s="65"/>
      <c r="K1728" s="65"/>
      <c r="L1728" s="65"/>
      <c r="M1728" s="65"/>
      <c r="N1728" s="65"/>
      <c r="O1728" s="65"/>
      <c r="P1728" s="65"/>
    </row>
    <row r="1729" spans="3:16" x14ac:dyDescent="0.25">
      <c r="C1729" s="7"/>
      <c r="D1729" s="7"/>
      <c r="E1729" s="65"/>
      <c r="F1729" s="65"/>
      <c r="G1729" s="65"/>
      <c r="H1729" s="65"/>
      <c r="I1729" s="65"/>
      <c r="J1729" s="65"/>
      <c r="K1729" s="65"/>
      <c r="L1729" s="65"/>
      <c r="M1729" s="65"/>
      <c r="N1729" s="65"/>
      <c r="O1729" s="65"/>
      <c r="P1729" s="65"/>
    </row>
    <row r="1730" spans="3:16" x14ac:dyDescent="0.25">
      <c r="C1730" s="7"/>
      <c r="D1730" s="7"/>
      <c r="E1730" s="65"/>
      <c r="F1730" s="65"/>
      <c r="G1730" s="65"/>
      <c r="H1730" s="65"/>
      <c r="I1730" s="65"/>
      <c r="J1730" s="65"/>
      <c r="K1730" s="65"/>
      <c r="L1730" s="65"/>
      <c r="M1730" s="65"/>
      <c r="N1730" s="65"/>
      <c r="O1730" s="65"/>
      <c r="P1730" s="65"/>
    </row>
    <row r="1731" spans="3:16" x14ac:dyDescent="0.25">
      <c r="C1731" s="7"/>
      <c r="D1731" s="7"/>
      <c r="E1731" s="65"/>
      <c r="F1731" s="65"/>
      <c r="G1731" s="65"/>
      <c r="H1731" s="65"/>
      <c r="I1731" s="65"/>
      <c r="J1731" s="65"/>
      <c r="K1731" s="65"/>
      <c r="L1731" s="65"/>
      <c r="M1731" s="65"/>
      <c r="N1731" s="65"/>
      <c r="O1731" s="65"/>
      <c r="P1731" s="65"/>
    </row>
    <row r="1732" spans="3:16" x14ac:dyDescent="0.25">
      <c r="C1732" s="7"/>
      <c r="D1732" s="7"/>
      <c r="E1732" s="65"/>
      <c r="F1732" s="65"/>
      <c r="G1732" s="65"/>
      <c r="H1732" s="65"/>
      <c r="I1732" s="65"/>
      <c r="J1732" s="65"/>
      <c r="K1732" s="65"/>
      <c r="L1732" s="65"/>
      <c r="M1732" s="65"/>
      <c r="N1732" s="65"/>
      <c r="O1732" s="65"/>
      <c r="P1732" s="65"/>
    </row>
    <row r="1733" spans="3:16" x14ac:dyDescent="0.25">
      <c r="C1733" s="7"/>
      <c r="D1733" s="7"/>
      <c r="E1733" s="65"/>
      <c r="F1733" s="65"/>
      <c r="G1733" s="65"/>
      <c r="H1733" s="65"/>
      <c r="I1733" s="65"/>
      <c r="J1733" s="65"/>
      <c r="K1733" s="65"/>
      <c r="L1733" s="65"/>
      <c r="M1733" s="65"/>
      <c r="N1733" s="65"/>
      <c r="O1733" s="65"/>
      <c r="P1733" s="65"/>
    </row>
    <row r="1734" spans="3:16" x14ac:dyDescent="0.25">
      <c r="C1734" s="7"/>
      <c r="D1734" s="7"/>
      <c r="E1734" s="65"/>
      <c r="F1734" s="65"/>
      <c r="G1734" s="65"/>
      <c r="H1734" s="65"/>
      <c r="I1734" s="65"/>
      <c r="J1734" s="65"/>
      <c r="K1734" s="65"/>
      <c r="L1734" s="65"/>
      <c r="M1734" s="65"/>
      <c r="N1734" s="65"/>
      <c r="O1734" s="65"/>
      <c r="P1734" s="65"/>
    </row>
    <row r="1735" spans="3:16" x14ac:dyDescent="0.25">
      <c r="C1735" s="7"/>
      <c r="D1735" s="7"/>
      <c r="E1735" s="65"/>
      <c r="F1735" s="65"/>
      <c r="G1735" s="65"/>
      <c r="H1735" s="65"/>
      <c r="I1735" s="65"/>
      <c r="J1735" s="65"/>
      <c r="K1735" s="65"/>
      <c r="L1735" s="65"/>
      <c r="M1735" s="65"/>
      <c r="N1735" s="65"/>
      <c r="O1735" s="65"/>
      <c r="P1735" s="65"/>
    </row>
    <row r="1736" spans="3:16" x14ac:dyDescent="0.25">
      <c r="C1736" s="7"/>
      <c r="D1736" s="7"/>
      <c r="E1736" s="65"/>
      <c r="F1736" s="65"/>
      <c r="G1736" s="65"/>
      <c r="H1736" s="65"/>
      <c r="I1736" s="65"/>
      <c r="J1736" s="65"/>
      <c r="K1736" s="65"/>
      <c r="L1736" s="65"/>
      <c r="M1736" s="65"/>
      <c r="N1736" s="65"/>
      <c r="O1736" s="65"/>
      <c r="P1736" s="65"/>
    </row>
    <row r="1737" spans="3:16" x14ac:dyDescent="0.25">
      <c r="C1737" s="7"/>
      <c r="D1737" s="7"/>
      <c r="E1737" s="65"/>
      <c r="F1737" s="65"/>
      <c r="G1737" s="65"/>
      <c r="H1737" s="65"/>
      <c r="I1737" s="65"/>
      <c r="J1737" s="65"/>
      <c r="K1737" s="65"/>
      <c r="L1737" s="65"/>
      <c r="M1737" s="65"/>
      <c r="N1737" s="65"/>
      <c r="O1737" s="65"/>
      <c r="P1737" s="65"/>
    </row>
    <row r="1738" spans="3:16" x14ac:dyDescent="0.25">
      <c r="C1738" s="7"/>
      <c r="D1738" s="7"/>
      <c r="E1738" s="65"/>
      <c r="F1738" s="65"/>
      <c r="G1738" s="65"/>
      <c r="H1738" s="65"/>
      <c r="I1738" s="65"/>
      <c r="J1738" s="65"/>
      <c r="K1738" s="65"/>
      <c r="L1738" s="65"/>
      <c r="M1738" s="65"/>
      <c r="N1738" s="65"/>
      <c r="O1738" s="65"/>
      <c r="P1738" s="65"/>
    </row>
    <row r="1739" spans="3:16" x14ac:dyDescent="0.25">
      <c r="C1739" s="7"/>
      <c r="D1739" s="7"/>
      <c r="E1739" s="65"/>
      <c r="F1739" s="65"/>
      <c r="G1739" s="65"/>
      <c r="H1739" s="65"/>
      <c r="I1739" s="65"/>
      <c r="J1739" s="65"/>
      <c r="K1739" s="65"/>
      <c r="L1739" s="65"/>
      <c r="M1739" s="65"/>
      <c r="N1739" s="65"/>
      <c r="O1739" s="65"/>
      <c r="P1739" s="65"/>
    </row>
    <row r="1740" spans="3:16" x14ac:dyDescent="0.25">
      <c r="C1740" s="7"/>
      <c r="D1740" s="7"/>
      <c r="E1740" s="65"/>
      <c r="F1740" s="65"/>
      <c r="G1740" s="65"/>
      <c r="H1740" s="65"/>
      <c r="I1740" s="65"/>
      <c r="J1740" s="65"/>
      <c r="K1740" s="65"/>
      <c r="L1740" s="65"/>
      <c r="M1740" s="65"/>
      <c r="N1740" s="65"/>
      <c r="O1740" s="65"/>
      <c r="P1740" s="65"/>
    </row>
    <row r="1741" spans="3:16" x14ac:dyDescent="0.25">
      <c r="C1741" s="7"/>
      <c r="D1741" s="7"/>
      <c r="E1741" s="65"/>
      <c r="F1741" s="65"/>
      <c r="G1741" s="65"/>
      <c r="H1741" s="65"/>
      <c r="I1741" s="65"/>
      <c r="J1741" s="65"/>
      <c r="K1741" s="65"/>
      <c r="L1741" s="65"/>
      <c r="M1741" s="65"/>
      <c r="N1741" s="65"/>
      <c r="O1741" s="65"/>
      <c r="P1741" s="65"/>
    </row>
    <row r="1742" spans="3:16" x14ac:dyDescent="0.25">
      <c r="C1742" s="7"/>
      <c r="D1742" s="7"/>
      <c r="E1742" s="65"/>
      <c r="F1742" s="65"/>
      <c r="G1742" s="65"/>
      <c r="H1742" s="65"/>
      <c r="I1742" s="65"/>
      <c r="J1742" s="65"/>
      <c r="K1742" s="65"/>
      <c r="L1742" s="65"/>
      <c r="M1742" s="65"/>
      <c r="N1742" s="65"/>
      <c r="O1742" s="65"/>
      <c r="P1742" s="65"/>
    </row>
    <row r="1743" spans="3:16" x14ac:dyDescent="0.25">
      <c r="C1743" s="7"/>
      <c r="D1743" s="7"/>
      <c r="E1743" s="65"/>
      <c r="F1743" s="65"/>
      <c r="G1743" s="65"/>
      <c r="H1743" s="65"/>
      <c r="I1743" s="65"/>
      <c r="J1743" s="65"/>
      <c r="K1743" s="65"/>
      <c r="L1743" s="65"/>
      <c r="M1743" s="65"/>
      <c r="N1743" s="65"/>
      <c r="O1743" s="65"/>
      <c r="P1743" s="65"/>
    </row>
    <row r="1744" spans="3:16" x14ac:dyDescent="0.25">
      <c r="C1744" s="7"/>
      <c r="D1744" s="7"/>
      <c r="E1744" s="65"/>
      <c r="F1744" s="65"/>
      <c r="G1744" s="65"/>
      <c r="H1744" s="65"/>
      <c r="I1744" s="65"/>
      <c r="J1744" s="65"/>
      <c r="K1744" s="65"/>
      <c r="L1744" s="65"/>
      <c r="M1744" s="65"/>
      <c r="N1744" s="65"/>
      <c r="O1744" s="65"/>
      <c r="P1744" s="65"/>
    </row>
    <row r="1745" spans="3:16" x14ac:dyDescent="0.25">
      <c r="C1745" s="7"/>
      <c r="D1745" s="7"/>
      <c r="E1745" s="65"/>
      <c r="F1745" s="65"/>
      <c r="G1745" s="65"/>
      <c r="H1745" s="65"/>
      <c r="I1745" s="65"/>
      <c r="J1745" s="65"/>
      <c r="K1745" s="65"/>
      <c r="L1745" s="65"/>
      <c r="M1745" s="65"/>
      <c r="N1745" s="65"/>
      <c r="O1745" s="65"/>
      <c r="P1745" s="65"/>
    </row>
    <row r="1746" spans="3:16" x14ac:dyDescent="0.25">
      <c r="C1746" s="7"/>
      <c r="D1746" s="7"/>
      <c r="E1746" s="65"/>
      <c r="F1746" s="65"/>
      <c r="G1746" s="65"/>
      <c r="H1746" s="65"/>
      <c r="I1746" s="65"/>
      <c r="J1746" s="65"/>
      <c r="K1746" s="65"/>
      <c r="L1746" s="65"/>
      <c r="M1746" s="65"/>
      <c r="N1746" s="65"/>
      <c r="O1746" s="65"/>
      <c r="P1746" s="65"/>
    </row>
    <row r="1747" spans="3:16" x14ac:dyDescent="0.25">
      <c r="C1747" s="7"/>
      <c r="D1747" s="7"/>
      <c r="E1747" s="65"/>
      <c r="F1747" s="65"/>
      <c r="G1747" s="65"/>
      <c r="H1747" s="65"/>
      <c r="I1747" s="65"/>
      <c r="J1747" s="65"/>
      <c r="K1747" s="65"/>
      <c r="L1747" s="65"/>
      <c r="M1747" s="65"/>
      <c r="N1747" s="65"/>
      <c r="O1747" s="65"/>
      <c r="P1747" s="65"/>
    </row>
    <row r="1748" spans="3:16" x14ac:dyDescent="0.25">
      <c r="C1748" s="7"/>
      <c r="D1748" s="7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  <c r="O1748" s="65"/>
      <c r="P1748" s="65"/>
    </row>
    <row r="1749" spans="3:16" x14ac:dyDescent="0.25">
      <c r="C1749" s="7"/>
      <c r="D1749" s="7"/>
      <c r="E1749" s="65"/>
      <c r="F1749" s="65"/>
      <c r="G1749" s="65"/>
      <c r="H1749" s="65"/>
      <c r="I1749" s="65"/>
      <c r="J1749" s="65"/>
      <c r="K1749" s="65"/>
      <c r="L1749" s="65"/>
      <c r="M1749" s="65"/>
      <c r="N1749" s="65"/>
      <c r="O1749" s="65"/>
      <c r="P1749" s="65"/>
    </row>
    <row r="1750" spans="3:16" x14ac:dyDescent="0.25">
      <c r="C1750" s="7"/>
      <c r="D1750" s="7"/>
      <c r="E1750" s="65"/>
      <c r="F1750" s="65"/>
      <c r="G1750" s="65"/>
      <c r="H1750" s="65"/>
      <c r="I1750" s="65"/>
      <c r="J1750" s="65"/>
      <c r="K1750" s="65"/>
      <c r="L1750" s="65"/>
      <c r="M1750" s="65"/>
      <c r="N1750" s="65"/>
      <c r="O1750" s="65"/>
      <c r="P1750" s="65"/>
    </row>
    <row r="1751" spans="3:16" x14ac:dyDescent="0.25">
      <c r="C1751" s="7"/>
      <c r="D1751" s="7"/>
      <c r="E1751" s="65"/>
      <c r="F1751" s="65"/>
      <c r="G1751" s="65"/>
      <c r="H1751" s="65"/>
      <c r="I1751" s="65"/>
      <c r="J1751" s="65"/>
      <c r="K1751" s="65"/>
      <c r="L1751" s="65"/>
      <c r="M1751" s="65"/>
      <c r="N1751" s="65"/>
      <c r="O1751" s="65"/>
      <c r="P1751" s="65"/>
    </row>
    <row r="1752" spans="3:16" x14ac:dyDescent="0.25">
      <c r="C1752" s="7"/>
      <c r="D1752" s="7"/>
      <c r="E1752" s="65"/>
      <c r="F1752" s="65"/>
      <c r="G1752" s="65"/>
      <c r="H1752" s="65"/>
      <c r="I1752" s="65"/>
      <c r="J1752" s="65"/>
      <c r="K1752" s="65"/>
      <c r="L1752" s="65"/>
      <c r="M1752" s="65"/>
      <c r="N1752" s="65"/>
      <c r="O1752" s="65"/>
      <c r="P1752" s="65"/>
    </row>
    <row r="1753" spans="3:16" x14ac:dyDescent="0.25">
      <c r="C1753" s="7"/>
      <c r="D1753" s="7"/>
      <c r="E1753" s="65"/>
      <c r="F1753" s="65"/>
      <c r="G1753" s="65"/>
      <c r="H1753" s="65"/>
      <c r="I1753" s="65"/>
      <c r="J1753" s="65"/>
      <c r="K1753" s="65"/>
      <c r="L1753" s="65"/>
      <c r="M1753" s="65"/>
      <c r="N1753" s="65"/>
      <c r="O1753" s="65"/>
      <c r="P1753" s="65"/>
    </row>
    <row r="1754" spans="3:16" x14ac:dyDescent="0.25">
      <c r="C1754" s="7"/>
      <c r="D1754" s="7"/>
      <c r="E1754" s="65"/>
      <c r="F1754" s="65"/>
      <c r="G1754" s="65"/>
      <c r="H1754" s="65"/>
      <c r="I1754" s="65"/>
      <c r="J1754" s="65"/>
      <c r="K1754" s="65"/>
      <c r="L1754" s="65"/>
      <c r="M1754" s="65"/>
      <c r="N1754" s="65"/>
      <c r="O1754" s="65"/>
      <c r="P1754" s="65"/>
    </row>
    <row r="1755" spans="3:16" x14ac:dyDescent="0.25">
      <c r="C1755" s="7"/>
      <c r="D1755" s="7"/>
      <c r="E1755" s="65"/>
      <c r="F1755" s="65"/>
      <c r="G1755" s="65"/>
      <c r="H1755" s="65"/>
      <c r="I1755" s="65"/>
      <c r="J1755" s="65"/>
      <c r="K1755" s="65"/>
      <c r="L1755" s="65"/>
      <c r="M1755" s="65"/>
      <c r="N1755" s="65"/>
      <c r="O1755" s="65"/>
      <c r="P1755" s="65"/>
    </row>
    <row r="1756" spans="3:16" x14ac:dyDescent="0.25">
      <c r="C1756" s="7"/>
      <c r="D1756" s="7"/>
      <c r="E1756" s="65"/>
      <c r="F1756" s="65"/>
      <c r="G1756" s="65"/>
      <c r="H1756" s="65"/>
      <c r="I1756" s="65"/>
      <c r="J1756" s="65"/>
      <c r="K1756" s="65"/>
      <c r="L1756" s="65"/>
      <c r="M1756" s="65"/>
      <c r="N1756" s="65"/>
      <c r="O1756" s="65"/>
      <c r="P1756" s="65"/>
    </row>
    <row r="1757" spans="3:16" x14ac:dyDescent="0.25">
      <c r="C1757" s="7"/>
      <c r="D1757" s="7"/>
      <c r="E1757" s="65"/>
      <c r="F1757" s="65"/>
      <c r="G1757" s="65"/>
      <c r="H1757" s="65"/>
      <c r="I1757" s="65"/>
      <c r="J1757" s="65"/>
      <c r="K1757" s="65"/>
      <c r="L1757" s="65"/>
      <c r="M1757" s="65"/>
      <c r="N1757" s="65"/>
      <c r="O1757" s="65"/>
      <c r="P1757" s="65"/>
    </row>
    <row r="1758" spans="3:16" x14ac:dyDescent="0.25">
      <c r="C1758" s="7"/>
      <c r="D1758" s="7"/>
      <c r="E1758" s="65"/>
      <c r="F1758" s="65"/>
      <c r="G1758" s="65"/>
      <c r="H1758" s="65"/>
      <c r="I1758" s="65"/>
      <c r="J1758" s="65"/>
      <c r="K1758" s="65"/>
      <c r="L1758" s="65"/>
      <c r="M1758" s="65"/>
      <c r="N1758" s="65"/>
      <c r="O1758" s="65"/>
      <c r="P1758" s="65"/>
    </row>
    <row r="1759" spans="3:16" x14ac:dyDescent="0.25">
      <c r="C1759" s="7"/>
      <c r="D1759" s="7"/>
      <c r="E1759" s="65"/>
      <c r="F1759" s="65"/>
      <c r="G1759" s="65"/>
      <c r="H1759" s="65"/>
      <c r="I1759" s="65"/>
      <c r="J1759" s="65"/>
      <c r="K1759" s="65"/>
      <c r="L1759" s="65"/>
      <c r="M1759" s="65"/>
      <c r="N1759" s="65"/>
      <c r="O1759" s="65"/>
      <c r="P1759" s="65"/>
    </row>
    <row r="1760" spans="3:16" x14ac:dyDescent="0.25">
      <c r="C1760" s="7"/>
      <c r="D1760" s="7"/>
      <c r="E1760" s="65"/>
      <c r="F1760" s="65"/>
      <c r="G1760" s="65"/>
      <c r="H1760" s="65"/>
      <c r="I1760" s="65"/>
      <c r="J1760" s="65"/>
      <c r="K1760" s="65"/>
      <c r="L1760" s="65"/>
      <c r="M1760" s="65"/>
      <c r="N1760" s="65"/>
      <c r="O1760" s="65"/>
      <c r="P1760" s="65"/>
    </row>
    <row r="1761" spans="3:16" x14ac:dyDescent="0.25">
      <c r="C1761" s="7"/>
      <c r="D1761" s="7"/>
      <c r="E1761" s="65"/>
      <c r="F1761" s="65"/>
      <c r="G1761" s="65"/>
      <c r="H1761" s="65"/>
      <c r="I1761" s="65"/>
      <c r="J1761" s="65"/>
      <c r="K1761" s="65"/>
      <c r="L1761" s="65"/>
      <c r="M1761" s="65"/>
      <c r="N1761" s="65"/>
      <c r="O1761" s="65"/>
      <c r="P1761" s="65"/>
    </row>
    <row r="1762" spans="3:16" x14ac:dyDescent="0.25">
      <c r="C1762" s="7"/>
      <c r="D1762" s="7"/>
      <c r="E1762" s="65"/>
      <c r="F1762" s="65"/>
      <c r="G1762" s="65"/>
      <c r="H1762" s="65"/>
      <c r="I1762" s="65"/>
      <c r="J1762" s="65"/>
      <c r="K1762" s="65"/>
      <c r="L1762" s="65"/>
      <c r="M1762" s="65"/>
      <c r="N1762" s="65"/>
      <c r="O1762" s="65"/>
      <c r="P1762" s="65"/>
    </row>
    <row r="1763" spans="3:16" x14ac:dyDescent="0.25">
      <c r="C1763" s="7"/>
      <c r="D1763" s="7"/>
      <c r="E1763" s="65"/>
      <c r="F1763" s="65"/>
      <c r="G1763" s="65"/>
      <c r="H1763" s="65"/>
      <c r="I1763" s="65"/>
      <c r="J1763" s="65"/>
      <c r="K1763" s="65"/>
      <c r="L1763" s="65"/>
      <c r="M1763" s="65"/>
      <c r="N1763" s="65"/>
      <c r="O1763" s="65"/>
      <c r="P1763" s="65"/>
    </row>
    <row r="1764" spans="3:16" x14ac:dyDescent="0.25">
      <c r="C1764" s="7"/>
      <c r="D1764" s="7"/>
      <c r="E1764" s="65"/>
      <c r="F1764" s="65"/>
      <c r="G1764" s="65"/>
      <c r="H1764" s="65"/>
      <c r="I1764" s="65"/>
      <c r="J1764" s="65"/>
      <c r="K1764" s="65"/>
      <c r="L1764" s="65"/>
      <c r="M1764" s="65"/>
      <c r="N1764" s="65"/>
      <c r="O1764" s="65"/>
      <c r="P1764" s="65"/>
    </row>
    <row r="1765" spans="3:16" x14ac:dyDescent="0.25">
      <c r="C1765" s="7"/>
      <c r="D1765" s="7"/>
      <c r="E1765" s="65"/>
      <c r="F1765" s="65"/>
      <c r="G1765" s="65"/>
      <c r="H1765" s="65"/>
      <c r="I1765" s="65"/>
      <c r="J1765" s="65"/>
      <c r="K1765" s="65"/>
      <c r="L1765" s="65"/>
      <c r="M1765" s="65"/>
      <c r="N1765" s="65"/>
      <c r="O1765" s="65"/>
      <c r="P1765" s="65"/>
    </row>
    <row r="1766" spans="3:16" x14ac:dyDescent="0.25">
      <c r="C1766" s="7"/>
      <c r="D1766" s="7"/>
      <c r="E1766" s="65"/>
      <c r="F1766" s="65"/>
      <c r="G1766" s="65"/>
      <c r="H1766" s="65"/>
      <c r="I1766" s="65"/>
      <c r="J1766" s="65"/>
      <c r="K1766" s="65"/>
      <c r="L1766" s="65"/>
      <c r="M1766" s="65"/>
      <c r="N1766" s="65"/>
      <c r="O1766" s="65"/>
      <c r="P1766" s="65"/>
    </row>
    <row r="1767" spans="3:16" x14ac:dyDescent="0.25">
      <c r="C1767" s="7"/>
      <c r="D1767" s="7"/>
      <c r="E1767" s="65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</row>
    <row r="1768" spans="3:16" x14ac:dyDescent="0.25">
      <c r="C1768" s="7"/>
      <c r="D1768" s="7"/>
      <c r="E1768" s="65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</row>
    <row r="1769" spans="3:16" x14ac:dyDescent="0.25">
      <c r="C1769" s="7"/>
      <c r="D1769" s="7"/>
      <c r="E1769" s="65"/>
      <c r="F1769" s="65"/>
      <c r="G1769" s="65"/>
      <c r="H1769" s="65"/>
      <c r="I1769" s="65"/>
      <c r="J1769" s="65"/>
      <c r="K1769" s="65"/>
      <c r="L1769" s="65"/>
      <c r="M1769" s="65"/>
      <c r="N1769" s="65"/>
      <c r="O1769" s="65"/>
      <c r="P1769" s="65"/>
    </row>
    <row r="1770" spans="3:16" x14ac:dyDescent="0.25">
      <c r="C1770" s="7"/>
      <c r="D1770" s="7"/>
      <c r="E1770" s="65"/>
      <c r="F1770" s="65"/>
      <c r="G1770" s="65"/>
      <c r="H1770" s="65"/>
      <c r="I1770" s="65"/>
      <c r="J1770" s="65"/>
      <c r="K1770" s="65"/>
      <c r="L1770" s="65"/>
      <c r="M1770" s="65"/>
      <c r="N1770" s="65"/>
      <c r="O1770" s="65"/>
      <c r="P1770" s="65"/>
    </row>
    <row r="1771" spans="3:16" x14ac:dyDescent="0.25">
      <c r="C1771" s="7"/>
      <c r="D1771" s="7"/>
      <c r="E1771" s="65"/>
      <c r="F1771" s="65"/>
      <c r="G1771" s="65"/>
      <c r="H1771" s="65"/>
      <c r="I1771" s="65"/>
      <c r="J1771" s="65"/>
      <c r="K1771" s="65"/>
      <c r="L1771" s="65"/>
      <c r="M1771" s="65"/>
      <c r="N1771" s="65"/>
      <c r="O1771" s="65"/>
      <c r="P1771" s="65"/>
    </row>
    <row r="1772" spans="3:16" x14ac:dyDescent="0.25">
      <c r="C1772" s="7"/>
      <c r="D1772" s="7"/>
      <c r="E1772" s="65"/>
      <c r="F1772" s="65"/>
      <c r="G1772" s="65"/>
      <c r="H1772" s="65"/>
      <c r="I1772" s="65"/>
      <c r="J1772" s="65"/>
      <c r="K1772" s="65"/>
      <c r="L1772" s="65"/>
      <c r="M1772" s="65"/>
      <c r="N1772" s="65"/>
      <c r="O1772" s="65"/>
      <c r="P1772" s="65"/>
    </row>
    <row r="1773" spans="3:16" x14ac:dyDescent="0.25">
      <c r="C1773" s="7"/>
      <c r="D1773" s="7"/>
      <c r="E1773" s="65"/>
      <c r="F1773" s="65"/>
      <c r="G1773" s="65"/>
      <c r="H1773" s="65"/>
      <c r="I1773" s="65"/>
      <c r="J1773" s="65"/>
      <c r="K1773" s="65"/>
      <c r="L1773" s="65"/>
      <c r="M1773" s="65"/>
      <c r="N1773" s="65"/>
      <c r="O1773" s="65"/>
      <c r="P1773" s="65"/>
    </row>
    <row r="1774" spans="3:16" x14ac:dyDescent="0.25">
      <c r="C1774" s="7"/>
      <c r="D1774" s="7"/>
      <c r="E1774" s="65"/>
      <c r="F1774" s="65"/>
      <c r="G1774" s="65"/>
      <c r="H1774" s="65"/>
      <c r="I1774" s="65"/>
      <c r="J1774" s="65"/>
      <c r="K1774" s="65"/>
      <c r="L1774" s="65"/>
      <c r="M1774" s="65"/>
      <c r="N1774" s="65"/>
      <c r="O1774" s="65"/>
      <c r="P1774" s="65"/>
    </row>
    <row r="1775" spans="3:16" x14ac:dyDescent="0.25">
      <c r="C1775" s="7"/>
      <c r="D1775" s="7"/>
      <c r="E1775" s="65"/>
      <c r="F1775" s="65"/>
      <c r="G1775" s="65"/>
      <c r="H1775" s="65"/>
      <c r="I1775" s="65"/>
      <c r="J1775" s="65"/>
      <c r="K1775" s="65"/>
      <c r="L1775" s="65"/>
      <c r="M1775" s="65"/>
      <c r="N1775" s="65"/>
      <c r="O1775" s="65"/>
      <c r="P1775" s="65"/>
    </row>
    <row r="1776" spans="3:16" x14ac:dyDescent="0.25">
      <c r="C1776" s="7"/>
      <c r="D1776" s="7"/>
      <c r="E1776" s="65"/>
      <c r="F1776" s="65"/>
      <c r="G1776" s="65"/>
      <c r="H1776" s="65"/>
      <c r="I1776" s="65"/>
      <c r="J1776" s="65"/>
      <c r="K1776" s="65"/>
      <c r="L1776" s="65"/>
      <c r="M1776" s="65"/>
      <c r="N1776" s="65"/>
      <c r="O1776" s="65"/>
      <c r="P1776" s="65"/>
    </row>
    <row r="1777" spans="3:16" x14ac:dyDescent="0.25">
      <c r="C1777" s="7"/>
      <c r="D1777" s="7"/>
      <c r="E1777" s="65"/>
      <c r="F1777" s="65"/>
      <c r="G1777" s="65"/>
      <c r="H1777" s="65"/>
      <c r="I1777" s="65"/>
      <c r="J1777" s="65"/>
      <c r="K1777" s="65"/>
      <c r="L1777" s="65"/>
      <c r="M1777" s="65"/>
      <c r="N1777" s="65"/>
      <c r="O1777" s="65"/>
      <c r="P1777" s="65"/>
    </row>
    <row r="1778" spans="3:16" x14ac:dyDescent="0.25">
      <c r="C1778" s="7"/>
      <c r="D1778" s="7"/>
      <c r="E1778" s="65"/>
      <c r="F1778" s="65"/>
      <c r="G1778" s="65"/>
      <c r="H1778" s="65"/>
      <c r="I1778" s="65"/>
      <c r="J1778" s="65"/>
      <c r="K1778" s="65"/>
      <c r="L1778" s="65"/>
      <c r="M1778" s="65"/>
      <c r="N1778" s="65"/>
      <c r="O1778" s="65"/>
      <c r="P1778" s="65"/>
    </row>
    <row r="1779" spans="3:16" x14ac:dyDescent="0.25">
      <c r="C1779" s="7"/>
      <c r="D1779" s="7"/>
      <c r="E1779" s="65"/>
      <c r="F1779" s="65"/>
      <c r="G1779" s="65"/>
      <c r="H1779" s="65"/>
      <c r="I1779" s="65"/>
      <c r="J1779" s="65"/>
      <c r="K1779" s="65"/>
      <c r="L1779" s="65"/>
      <c r="M1779" s="65"/>
      <c r="N1779" s="65"/>
      <c r="O1779" s="65"/>
      <c r="P1779" s="65"/>
    </row>
    <row r="1780" spans="3:16" x14ac:dyDescent="0.25">
      <c r="C1780" s="7"/>
      <c r="D1780" s="7"/>
      <c r="E1780" s="65"/>
      <c r="F1780" s="65"/>
      <c r="G1780" s="65"/>
      <c r="H1780" s="65"/>
      <c r="I1780" s="65"/>
      <c r="J1780" s="65"/>
      <c r="K1780" s="65"/>
      <c r="L1780" s="65"/>
      <c r="M1780" s="65"/>
      <c r="N1780" s="65"/>
      <c r="O1780" s="65"/>
      <c r="P1780" s="65"/>
    </row>
    <row r="1781" spans="3:16" x14ac:dyDescent="0.25">
      <c r="C1781" s="7"/>
      <c r="D1781" s="7"/>
      <c r="E1781" s="65"/>
      <c r="F1781" s="65"/>
      <c r="G1781" s="65"/>
      <c r="H1781" s="65"/>
      <c r="I1781" s="65"/>
      <c r="J1781" s="65"/>
      <c r="K1781" s="65"/>
      <c r="L1781" s="65"/>
      <c r="M1781" s="65"/>
      <c r="N1781" s="65"/>
      <c r="O1781" s="65"/>
      <c r="P1781" s="65"/>
    </row>
    <row r="1782" spans="3:16" x14ac:dyDescent="0.25">
      <c r="C1782" s="7"/>
      <c r="D1782" s="7"/>
      <c r="E1782" s="65"/>
      <c r="F1782" s="65"/>
      <c r="G1782" s="65"/>
      <c r="H1782" s="65"/>
      <c r="I1782" s="65"/>
      <c r="J1782" s="65"/>
      <c r="K1782" s="65"/>
      <c r="L1782" s="65"/>
      <c r="M1782" s="65"/>
      <c r="N1782" s="65"/>
      <c r="O1782" s="65"/>
      <c r="P1782" s="65"/>
    </row>
    <row r="1783" spans="3:16" x14ac:dyDescent="0.25">
      <c r="C1783" s="7"/>
      <c r="D1783" s="7"/>
      <c r="E1783" s="65"/>
      <c r="F1783" s="65"/>
      <c r="G1783" s="65"/>
      <c r="H1783" s="65"/>
      <c r="I1783" s="65"/>
      <c r="J1783" s="65"/>
      <c r="K1783" s="65"/>
      <c r="L1783" s="65"/>
      <c r="M1783" s="65"/>
      <c r="N1783" s="65"/>
      <c r="O1783" s="65"/>
      <c r="P1783" s="65"/>
    </row>
    <row r="1784" spans="3:16" x14ac:dyDescent="0.25">
      <c r="C1784" s="7"/>
      <c r="D1784" s="7"/>
      <c r="E1784" s="65"/>
      <c r="F1784" s="65"/>
      <c r="G1784" s="65"/>
      <c r="H1784" s="65"/>
      <c r="I1784" s="65"/>
      <c r="J1784" s="65"/>
      <c r="K1784" s="65"/>
      <c r="L1784" s="65"/>
      <c r="M1784" s="65"/>
      <c r="N1784" s="65"/>
      <c r="O1784" s="65"/>
      <c r="P1784" s="65"/>
    </row>
    <row r="1785" spans="3:16" x14ac:dyDescent="0.25">
      <c r="C1785" s="7"/>
      <c r="D1785" s="7"/>
      <c r="E1785" s="65"/>
      <c r="F1785" s="65"/>
      <c r="G1785" s="65"/>
      <c r="H1785" s="65"/>
      <c r="I1785" s="65"/>
      <c r="J1785" s="65"/>
      <c r="K1785" s="65"/>
      <c r="L1785" s="65"/>
      <c r="M1785" s="65"/>
      <c r="N1785" s="65"/>
      <c r="O1785" s="65"/>
      <c r="P1785" s="65"/>
    </row>
    <row r="1786" spans="3:16" x14ac:dyDescent="0.25">
      <c r="C1786" s="7"/>
      <c r="D1786" s="7"/>
      <c r="E1786" s="65"/>
      <c r="F1786" s="65"/>
      <c r="G1786" s="65"/>
      <c r="H1786" s="65"/>
      <c r="I1786" s="65"/>
      <c r="J1786" s="65"/>
      <c r="K1786" s="65"/>
      <c r="L1786" s="65"/>
      <c r="M1786" s="65"/>
      <c r="N1786" s="65"/>
      <c r="O1786" s="65"/>
      <c r="P1786" s="65"/>
    </row>
    <row r="1787" spans="3:16" x14ac:dyDescent="0.25">
      <c r="C1787" s="7"/>
      <c r="D1787" s="7"/>
      <c r="E1787" s="65"/>
      <c r="F1787" s="65"/>
      <c r="G1787" s="65"/>
      <c r="H1787" s="65"/>
      <c r="I1787" s="65"/>
      <c r="J1787" s="65"/>
      <c r="K1787" s="65"/>
      <c r="L1787" s="65"/>
      <c r="M1787" s="65"/>
      <c r="N1787" s="65"/>
      <c r="O1787" s="65"/>
      <c r="P1787" s="65"/>
    </row>
    <row r="1788" spans="3:16" x14ac:dyDescent="0.25">
      <c r="C1788" s="7"/>
      <c r="D1788" s="7"/>
      <c r="E1788" s="65"/>
      <c r="F1788" s="65"/>
      <c r="G1788" s="65"/>
      <c r="H1788" s="65"/>
      <c r="I1788" s="65"/>
      <c r="J1788" s="65"/>
      <c r="K1788" s="65"/>
      <c r="L1788" s="65"/>
      <c r="M1788" s="65"/>
      <c r="N1788" s="65"/>
      <c r="O1788" s="65"/>
      <c r="P1788" s="65"/>
    </row>
    <row r="1789" spans="3:16" x14ac:dyDescent="0.25">
      <c r="C1789" s="7"/>
      <c r="D1789" s="7"/>
      <c r="E1789" s="65"/>
      <c r="F1789" s="65"/>
      <c r="G1789" s="65"/>
      <c r="H1789" s="65"/>
      <c r="I1789" s="65"/>
      <c r="J1789" s="65"/>
      <c r="K1789" s="65"/>
      <c r="L1789" s="65"/>
      <c r="M1789" s="65"/>
      <c r="N1789" s="65"/>
      <c r="O1789" s="65"/>
      <c r="P1789" s="65"/>
    </row>
    <row r="1790" spans="3:16" x14ac:dyDescent="0.25">
      <c r="C1790" s="7"/>
      <c r="D1790" s="7"/>
      <c r="E1790" s="65"/>
      <c r="F1790" s="65"/>
      <c r="G1790" s="65"/>
      <c r="H1790" s="65"/>
      <c r="I1790" s="65"/>
      <c r="J1790" s="65"/>
      <c r="K1790" s="65"/>
      <c r="L1790" s="65"/>
      <c r="M1790" s="65"/>
      <c r="N1790" s="65"/>
      <c r="O1790" s="65"/>
      <c r="P1790" s="65"/>
    </row>
    <row r="1791" spans="3:16" x14ac:dyDescent="0.25">
      <c r="C1791" s="7"/>
      <c r="D1791" s="7"/>
      <c r="E1791" s="65"/>
      <c r="F1791" s="65"/>
      <c r="G1791" s="65"/>
      <c r="H1791" s="65"/>
      <c r="I1791" s="65"/>
      <c r="J1791" s="65"/>
      <c r="K1791" s="65"/>
      <c r="L1791" s="65"/>
      <c r="M1791" s="65"/>
      <c r="N1791" s="65"/>
      <c r="O1791" s="65"/>
      <c r="P1791" s="65"/>
    </row>
    <row r="1792" spans="3:16" x14ac:dyDescent="0.25">
      <c r="C1792" s="7"/>
      <c r="D1792" s="7"/>
      <c r="E1792" s="65"/>
      <c r="F1792" s="65"/>
      <c r="G1792" s="65"/>
      <c r="H1792" s="65"/>
      <c r="I1792" s="65"/>
      <c r="J1792" s="65"/>
      <c r="K1792" s="65"/>
      <c r="L1792" s="65"/>
      <c r="M1792" s="65"/>
      <c r="N1792" s="65"/>
      <c r="O1792" s="65"/>
      <c r="P1792" s="65"/>
    </row>
    <row r="1793" spans="3:16" x14ac:dyDescent="0.25">
      <c r="C1793" s="7"/>
      <c r="D1793" s="7"/>
      <c r="E1793" s="65"/>
      <c r="F1793" s="65"/>
      <c r="G1793" s="65"/>
      <c r="H1793" s="65"/>
      <c r="I1793" s="65"/>
      <c r="J1793" s="65"/>
      <c r="K1793" s="65"/>
      <c r="L1793" s="65"/>
      <c r="M1793" s="65"/>
      <c r="N1793" s="65"/>
      <c r="O1793" s="65"/>
      <c r="P1793" s="65"/>
    </row>
    <row r="1794" spans="3:16" x14ac:dyDescent="0.25">
      <c r="C1794" s="7"/>
      <c r="D1794" s="7"/>
      <c r="E1794" s="65"/>
      <c r="F1794" s="65"/>
      <c r="G1794" s="65"/>
      <c r="H1794" s="65"/>
      <c r="I1794" s="65"/>
      <c r="J1794" s="65"/>
      <c r="K1794" s="65"/>
      <c r="L1794" s="65"/>
      <c r="M1794" s="65"/>
      <c r="N1794" s="65"/>
      <c r="O1794" s="65"/>
      <c r="P1794" s="65"/>
    </row>
    <row r="1795" spans="3:16" x14ac:dyDescent="0.25">
      <c r="C1795" s="7"/>
      <c r="D1795" s="7"/>
      <c r="E1795" s="65"/>
      <c r="F1795" s="65"/>
      <c r="G1795" s="65"/>
      <c r="H1795" s="65"/>
      <c r="I1795" s="65"/>
      <c r="J1795" s="65"/>
      <c r="K1795" s="65"/>
      <c r="L1795" s="65"/>
      <c r="M1795" s="65"/>
      <c r="N1795" s="65"/>
      <c r="O1795" s="65"/>
      <c r="P1795" s="65"/>
    </row>
    <row r="1796" spans="3:16" x14ac:dyDescent="0.25">
      <c r="C1796" s="7"/>
      <c r="D1796" s="7"/>
      <c r="E1796" s="65"/>
      <c r="F1796" s="65"/>
      <c r="G1796" s="65"/>
      <c r="H1796" s="65"/>
      <c r="I1796" s="65"/>
      <c r="J1796" s="65"/>
      <c r="K1796" s="65"/>
      <c r="L1796" s="65"/>
      <c r="M1796" s="65"/>
      <c r="N1796" s="65"/>
      <c r="O1796" s="65"/>
      <c r="P1796" s="65"/>
    </row>
    <row r="1797" spans="3:16" x14ac:dyDescent="0.25">
      <c r="C1797" s="7"/>
      <c r="D1797" s="7"/>
      <c r="E1797" s="65"/>
      <c r="F1797" s="65"/>
      <c r="G1797" s="65"/>
      <c r="H1797" s="65"/>
      <c r="I1797" s="65"/>
      <c r="J1797" s="65"/>
      <c r="K1797" s="65"/>
      <c r="L1797" s="65"/>
      <c r="M1797" s="65"/>
      <c r="N1797" s="65"/>
      <c r="O1797" s="65"/>
      <c r="P1797" s="65"/>
    </row>
    <row r="1798" spans="3:16" x14ac:dyDescent="0.25">
      <c r="C1798" s="7"/>
      <c r="D1798" s="7"/>
      <c r="E1798" s="65"/>
      <c r="F1798" s="65"/>
      <c r="G1798" s="65"/>
      <c r="H1798" s="65"/>
      <c r="I1798" s="65"/>
      <c r="J1798" s="65"/>
      <c r="K1798" s="65"/>
      <c r="L1798" s="65"/>
      <c r="M1798" s="65"/>
      <c r="N1798" s="65"/>
      <c r="O1798" s="65"/>
      <c r="P1798" s="65"/>
    </row>
    <row r="1799" spans="3:16" x14ac:dyDescent="0.25">
      <c r="C1799" s="7"/>
      <c r="D1799" s="7"/>
      <c r="E1799" s="65"/>
      <c r="F1799" s="65"/>
      <c r="G1799" s="65"/>
      <c r="H1799" s="65"/>
      <c r="I1799" s="65"/>
      <c r="J1799" s="65"/>
      <c r="K1799" s="65"/>
      <c r="L1799" s="65"/>
      <c r="M1799" s="65"/>
      <c r="N1799" s="65"/>
      <c r="O1799" s="65"/>
      <c r="P1799" s="65"/>
    </row>
    <row r="1800" spans="3:16" x14ac:dyDescent="0.25">
      <c r="C1800" s="7"/>
      <c r="D1800" s="7"/>
      <c r="E1800" s="65"/>
      <c r="F1800" s="65"/>
      <c r="G1800" s="65"/>
      <c r="H1800" s="65"/>
      <c r="I1800" s="65"/>
      <c r="J1800" s="65"/>
      <c r="K1800" s="65"/>
      <c r="L1800" s="65"/>
      <c r="M1800" s="65"/>
      <c r="N1800" s="65"/>
      <c r="O1800" s="65"/>
      <c r="P1800" s="65"/>
    </row>
    <row r="1801" spans="3:16" x14ac:dyDescent="0.25">
      <c r="C1801" s="7"/>
      <c r="D1801" s="7"/>
      <c r="E1801" s="65"/>
      <c r="F1801" s="65"/>
      <c r="G1801" s="65"/>
      <c r="H1801" s="65"/>
      <c r="I1801" s="65"/>
      <c r="J1801" s="65"/>
      <c r="K1801" s="65"/>
      <c r="L1801" s="65"/>
      <c r="M1801" s="65"/>
      <c r="N1801" s="65"/>
      <c r="O1801" s="65"/>
      <c r="P1801" s="65"/>
    </row>
    <row r="1802" spans="3:16" x14ac:dyDescent="0.25">
      <c r="C1802" s="7"/>
      <c r="D1802" s="7"/>
      <c r="E1802" s="65"/>
      <c r="F1802" s="65"/>
      <c r="G1802" s="65"/>
      <c r="H1802" s="65"/>
      <c r="I1802" s="65"/>
      <c r="J1802" s="65"/>
      <c r="K1802" s="65"/>
      <c r="L1802" s="65"/>
      <c r="M1802" s="65"/>
      <c r="N1802" s="65"/>
      <c r="O1802" s="65"/>
      <c r="P1802" s="65"/>
    </row>
    <row r="1803" spans="3:16" x14ac:dyDescent="0.25">
      <c r="C1803" s="7"/>
      <c r="D1803" s="7"/>
      <c r="E1803" s="65"/>
      <c r="F1803" s="65"/>
      <c r="G1803" s="65"/>
      <c r="H1803" s="65"/>
      <c r="I1803" s="65"/>
      <c r="J1803" s="65"/>
      <c r="K1803" s="65"/>
      <c r="L1803" s="65"/>
      <c r="M1803" s="65"/>
      <c r="N1803" s="65"/>
      <c r="O1803" s="65"/>
      <c r="P1803" s="65"/>
    </row>
    <row r="1804" spans="3:16" x14ac:dyDescent="0.25">
      <c r="C1804" s="7"/>
      <c r="D1804" s="7"/>
      <c r="E1804" s="65"/>
      <c r="F1804" s="65"/>
      <c r="G1804" s="65"/>
      <c r="H1804" s="65"/>
      <c r="I1804" s="65"/>
      <c r="J1804" s="65"/>
      <c r="K1804" s="65"/>
      <c r="L1804" s="65"/>
      <c r="M1804" s="65"/>
      <c r="N1804" s="65"/>
      <c r="O1804" s="65"/>
      <c r="P1804" s="65"/>
    </row>
    <row r="1805" spans="3:16" x14ac:dyDescent="0.25">
      <c r="C1805" s="7"/>
      <c r="D1805" s="7"/>
      <c r="E1805" s="65"/>
      <c r="F1805" s="65"/>
      <c r="G1805" s="65"/>
      <c r="H1805" s="65"/>
      <c r="I1805" s="65"/>
      <c r="J1805" s="65"/>
      <c r="K1805" s="65"/>
      <c r="L1805" s="65"/>
      <c r="M1805" s="65"/>
      <c r="N1805" s="65"/>
      <c r="O1805" s="65"/>
      <c r="P1805" s="65"/>
    </row>
    <row r="1806" spans="3:16" x14ac:dyDescent="0.25">
      <c r="C1806" s="7"/>
      <c r="D1806" s="7"/>
      <c r="E1806" s="65"/>
      <c r="F1806" s="65"/>
      <c r="G1806" s="65"/>
      <c r="H1806" s="65"/>
      <c r="I1806" s="65"/>
      <c r="J1806" s="65"/>
      <c r="K1806" s="65"/>
      <c r="L1806" s="65"/>
      <c r="M1806" s="65"/>
      <c r="N1806" s="65"/>
      <c r="O1806" s="65"/>
      <c r="P1806" s="65"/>
    </row>
    <row r="1807" spans="3:16" x14ac:dyDescent="0.25">
      <c r="C1807" s="7"/>
      <c r="D1807" s="7"/>
      <c r="E1807" s="65"/>
      <c r="F1807" s="65"/>
      <c r="G1807" s="65"/>
      <c r="H1807" s="65"/>
      <c r="I1807" s="65"/>
      <c r="J1807" s="65"/>
      <c r="K1807" s="65"/>
      <c r="L1807" s="65"/>
      <c r="M1807" s="65"/>
      <c r="N1807" s="65"/>
      <c r="O1807" s="65"/>
      <c r="P1807" s="65"/>
    </row>
    <row r="1808" spans="3:16" x14ac:dyDescent="0.25">
      <c r="C1808" s="7"/>
      <c r="D1808" s="7"/>
      <c r="E1808" s="65"/>
      <c r="F1808" s="65"/>
      <c r="G1808" s="65"/>
      <c r="H1808" s="65"/>
      <c r="I1808" s="65"/>
      <c r="J1808" s="65"/>
      <c r="K1808" s="65"/>
      <c r="L1808" s="65"/>
      <c r="M1808" s="65"/>
      <c r="N1808" s="65"/>
      <c r="O1808" s="65"/>
      <c r="P1808" s="65"/>
    </row>
    <row r="1809" spans="3:16" x14ac:dyDescent="0.25">
      <c r="C1809" s="7"/>
      <c r="D1809" s="7"/>
      <c r="E1809" s="65"/>
      <c r="F1809" s="65"/>
      <c r="G1809" s="65"/>
      <c r="H1809" s="65"/>
      <c r="I1809" s="65"/>
      <c r="J1809" s="65"/>
      <c r="K1809" s="65"/>
      <c r="L1809" s="65"/>
      <c r="M1809" s="65"/>
      <c r="N1809" s="65"/>
      <c r="O1809" s="65"/>
      <c r="P1809" s="65"/>
    </row>
    <row r="1810" spans="3:16" x14ac:dyDescent="0.25">
      <c r="C1810" s="7"/>
      <c r="D1810" s="7"/>
      <c r="E1810" s="65"/>
      <c r="F1810" s="65"/>
      <c r="G1810" s="65"/>
      <c r="H1810" s="65"/>
      <c r="I1810" s="65"/>
      <c r="J1810" s="65"/>
      <c r="K1810" s="65"/>
      <c r="L1810" s="65"/>
      <c r="M1810" s="65"/>
      <c r="N1810" s="65"/>
      <c r="O1810" s="65"/>
      <c r="P1810" s="65"/>
    </row>
    <row r="1811" spans="3:16" x14ac:dyDescent="0.25">
      <c r="C1811" s="7"/>
      <c r="D1811" s="7"/>
      <c r="E1811" s="65"/>
      <c r="F1811" s="65"/>
      <c r="G1811" s="65"/>
      <c r="H1811" s="65"/>
      <c r="I1811" s="65"/>
      <c r="J1811" s="65"/>
      <c r="K1811" s="65"/>
      <c r="L1811" s="65"/>
      <c r="M1811" s="65"/>
      <c r="N1811" s="65"/>
      <c r="O1811" s="65"/>
      <c r="P1811" s="65"/>
    </row>
    <row r="1812" spans="3:16" x14ac:dyDescent="0.25">
      <c r="C1812" s="7"/>
      <c r="D1812" s="7"/>
      <c r="E1812" s="65"/>
      <c r="F1812" s="65"/>
      <c r="G1812" s="65"/>
      <c r="H1812" s="65"/>
      <c r="I1812" s="65"/>
      <c r="J1812" s="65"/>
      <c r="K1812" s="65"/>
      <c r="L1812" s="65"/>
      <c r="M1812" s="65"/>
      <c r="N1812" s="65"/>
      <c r="O1812" s="65"/>
      <c r="P1812" s="65"/>
    </row>
    <row r="1813" spans="3:16" x14ac:dyDescent="0.25">
      <c r="C1813" s="7"/>
      <c r="D1813" s="7"/>
      <c r="E1813" s="65"/>
      <c r="F1813" s="65"/>
      <c r="G1813" s="65"/>
      <c r="H1813" s="65"/>
      <c r="I1813" s="65"/>
      <c r="J1813" s="65"/>
      <c r="K1813" s="65"/>
      <c r="L1813" s="65"/>
      <c r="M1813" s="65"/>
      <c r="N1813" s="65"/>
      <c r="O1813" s="65"/>
      <c r="P1813" s="65"/>
    </row>
    <row r="1814" spans="3:16" x14ac:dyDescent="0.25">
      <c r="C1814" s="7"/>
      <c r="D1814" s="7"/>
      <c r="E1814" s="65"/>
      <c r="F1814" s="65"/>
      <c r="G1814" s="65"/>
      <c r="H1814" s="65"/>
      <c r="I1814" s="65"/>
      <c r="J1814" s="65"/>
      <c r="K1814" s="65"/>
      <c r="L1814" s="65"/>
      <c r="M1814" s="65"/>
      <c r="N1814" s="65"/>
      <c r="O1814" s="65"/>
      <c r="P1814" s="65"/>
    </row>
    <row r="1815" spans="3:16" x14ac:dyDescent="0.25">
      <c r="C1815" s="7"/>
      <c r="D1815" s="7"/>
      <c r="E1815" s="65"/>
      <c r="F1815" s="65"/>
      <c r="G1815" s="65"/>
      <c r="H1815" s="65"/>
      <c r="I1815" s="65"/>
      <c r="J1815" s="65"/>
      <c r="K1815" s="65"/>
      <c r="L1815" s="65"/>
      <c r="M1815" s="65"/>
      <c r="N1815" s="65"/>
      <c r="O1815" s="65"/>
      <c r="P1815" s="65"/>
    </row>
    <row r="1816" spans="3:16" x14ac:dyDescent="0.25">
      <c r="C1816" s="7"/>
      <c r="D1816" s="7"/>
      <c r="E1816" s="65"/>
      <c r="F1816" s="65"/>
      <c r="G1816" s="65"/>
      <c r="H1816" s="65"/>
      <c r="I1816" s="65"/>
      <c r="J1816" s="65"/>
      <c r="K1816" s="65"/>
      <c r="L1816" s="65"/>
      <c r="M1816" s="65"/>
      <c r="N1816" s="65"/>
      <c r="O1816" s="65"/>
      <c r="P1816" s="65"/>
    </row>
    <row r="1817" spans="3:16" x14ac:dyDescent="0.25">
      <c r="C1817" s="7"/>
      <c r="D1817" s="7"/>
      <c r="E1817" s="65"/>
      <c r="F1817" s="65"/>
      <c r="G1817" s="65"/>
      <c r="H1817" s="65"/>
      <c r="I1817" s="65"/>
      <c r="J1817" s="65"/>
      <c r="K1817" s="65"/>
      <c r="L1817" s="65"/>
      <c r="M1817" s="65"/>
      <c r="N1817" s="65"/>
      <c r="O1817" s="65"/>
      <c r="P1817" s="65"/>
    </row>
    <row r="1818" spans="3:16" x14ac:dyDescent="0.25">
      <c r="C1818" s="7"/>
      <c r="D1818" s="7"/>
      <c r="E1818" s="65"/>
      <c r="F1818" s="65"/>
      <c r="G1818" s="65"/>
      <c r="H1818" s="65"/>
      <c r="I1818" s="65"/>
      <c r="J1818" s="65"/>
      <c r="K1818" s="65"/>
      <c r="L1818" s="65"/>
      <c r="M1818" s="65"/>
      <c r="N1818" s="65"/>
      <c r="O1818" s="65"/>
      <c r="P1818" s="65"/>
    </row>
    <row r="1819" spans="3:16" x14ac:dyDescent="0.25">
      <c r="C1819" s="7"/>
      <c r="D1819" s="7"/>
      <c r="E1819" s="65"/>
      <c r="F1819" s="65"/>
      <c r="G1819" s="65"/>
      <c r="H1819" s="65"/>
      <c r="I1819" s="65"/>
      <c r="J1819" s="65"/>
      <c r="K1819" s="65"/>
      <c r="L1819" s="65"/>
      <c r="M1819" s="65"/>
      <c r="N1819" s="65"/>
      <c r="O1819" s="65"/>
      <c r="P1819" s="65"/>
    </row>
    <row r="1820" spans="3:16" x14ac:dyDescent="0.25">
      <c r="C1820" s="7"/>
      <c r="D1820" s="7"/>
      <c r="E1820" s="65"/>
      <c r="F1820" s="65"/>
      <c r="G1820" s="65"/>
      <c r="H1820" s="65"/>
      <c r="I1820" s="65"/>
      <c r="J1820" s="65"/>
      <c r="K1820" s="65"/>
      <c r="L1820" s="65"/>
      <c r="M1820" s="65"/>
      <c r="N1820" s="65"/>
      <c r="O1820" s="65"/>
      <c r="P1820" s="65"/>
    </row>
    <row r="1821" spans="3:16" x14ac:dyDescent="0.25">
      <c r="C1821" s="7"/>
      <c r="D1821" s="7"/>
      <c r="E1821" s="65"/>
      <c r="F1821" s="65"/>
      <c r="G1821" s="65"/>
      <c r="H1821" s="65"/>
      <c r="I1821" s="65"/>
      <c r="J1821" s="65"/>
      <c r="K1821" s="65"/>
      <c r="L1821" s="65"/>
      <c r="M1821" s="65"/>
      <c r="N1821" s="65"/>
      <c r="O1821" s="65"/>
      <c r="P1821" s="65"/>
    </row>
    <row r="1822" spans="3:16" x14ac:dyDescent="0.25">
      <c r="C1822" s="7"/>
      <c r="D1822" s="7"/>
      <c r="E1822" s="65"/>
      <c r="F1822" s="65"/>
      <c r="G1822" s="65"/>
      <c r="H1822" s="65"/>
      <c r="I1822" s="65"/>
      <c r="J1822" s="65"/>
      <c r="K1822" s="65"/>
      <c r="L1822" s="65"/>
      <c r="M1822" s="65"/>
      <c r="N1822" s="65"/>
      <c r="O1822" s="65"/>
      <c r="P1822" s="65"/>
    </row>
    <row r="1823" spans="3:16" x14ac:dyDescent="0.25">
      <c r="C1823" s="7"/>
      <c r="D1823" s="7"/>
      <c r="E1823" s="65"/>
      <c r="F1823" s="65"/>
      <c r="G1823" s="65"/>
      <c r="H1823" s="65"/>
      <c r="I1823" s="65"/>
      <c r="J1823" s="65"/>
      <c r="K1823" s="65"/>
      <c r="L1823" s="65"/>
      <c r="M1823" s="65"/>
      <c r="N1823" s="65"/>
      <c r="O1823" s="65"/>
      <c r="P1823" s="65"/>
    </row>
    <row r="1824" spans="3:16" x14ac:dyDescent="0.25">
      <c r="C1824" s="7"/>
      <c r="D1824" s="7"/>
      <c r="E1824" s="65"/>
      <c r="F1824" s="65"/>
      <c r="G1824" s="65"/>
      <c r="H1824" s="65"/>
      <c r="I1824" s="65"/>
      <c r="J1824" s="65"/>
      <c r="K1824" s="65"/>
      <c r="L1824" s="65"/>
      <c r="M1824" s="65"/>
      <c r="N1824" s="65"/>
      <c r="O1824" s="65"/>
      <c r="P1824" s="65"/>
    </row>
    <row r="1825" spans="3:16" x14ac:dyDescent="0.25">
      <c r="C1825" s="7"/>
      <c r="D1825" s="7"/>
      <c r="E1825" s="65"/>
      <c r="F1825" s="65"/>
      <c r="G1825" s="65"/>
      <c r="H1825" s="65"/>
      <c r="I1825" s="65"/>
      <c r="J1825" s="65"/>
      <c r="K1825" s="65"/>
      <c r="L1825" s="65"/>
      <c r="M1825" s="65"/>
      <c r="N1825" s="65"/>
      <c r="O1825" s="65"/>
      <c r="P1825" s="65"/>
    </row>
    <row r="1826" spans="3:16" x14ac:dyDescent="0.25">
      <c r="C1826" s="7"/>
      <c r="D1826" s="7"/>
      <c r="E1826" s="65"/>
      <c r="F1826" s="65"/>
      <c r="G1826" s="65"/>
      <c r="H1826" s="65"/>
      <c r="I1826" s="65"/>
      <c r="J1826" s="65"/>
      <c r="K1826" s="65"/>
      <c r="L1826" s="65"/>
      <c r="M1826" s="65"/>
      <c r="N1826" s="65"/>
      <c r="O1826" s="65"/>
      <c r="P1826" s="65"/>
    </row>
    <row r="1827" spans="3:16" x14ac:dyDescent="0.25">
      <c r="C1827" s="7"/>
      <c r="D1827" s="7"/>
      <c r="E1827" s="65"/>
      <c r="F1827" s="65"/>
      <c r="G1827" s="65"/>
      <c r="H1827" s="65"/>
      <c r="I1827" s="65"/>
      <c r="J1827" s="65"/>
      <c r="K1827" s="65"/>
      <c r="L1827" s="65"/>
      <c r="M1827" s="65"/>
      <c r="N1827" s="65"/>
      <c r="O1827" s="65"/>
      <c r="P1827" s="65"/>
    </row>
    <row r="1828" spans="3:16" x14ac:dyDescent="0.25">
      <c r="C1828" s="7"/>
      <c r="D1828" s="7"/>
      <c r="E1828" s="65"/>
      <c r="F1828" s="65"/>
      <c r="G1828" s="65"/>
      <c r="H1828" s="65"/>
      <c r="I1828" s="65"/>
      <c r="J1828" s="65"/>
      <c r="K1828" s="65"/>
      <c r="L1828" s="65"/>
      <c r="M1828" s="65"/>
      <c r="N1828" s="65"/>
      <c r="O1828" s="65"/>
      <c r="P1828" s="65"/>
    </row>
    <row r="1829" spans="3:16" x14ac:dyDescent="0.25">
      <c r="C1829" s="7"/>
      <c r="D1829" s="7"/>
      <c r="E1829" s="65"/>
      <c r="F1829" s="65"/>
      <c r="G1829" s="65"/>
      <c r="H1829" s="65"/>
      <c r="I1829" s="65"/>
      <c r="J1829" s="65"/>
      <c r="K1829" s="65"/>
      <c r="L1829" s="65"/>
      <c r="M1829" s="65"/>
      <c r="N1829" s="65"/>
      <c r="O1829" s="65"/>
      <c r="P1829" s="65"/>
    </row>
    <row r="1830" spans="3:16" x14ac:dyDescent="0.25">
      <c r="C1830" s="7"/>
      <c r="D1830" s="7"/>
      <c r="E1830" s="65"/>
      <c r="F1830" s="65"/>
      <c r="G1830" s="65"/>
      <c r="H1830" s="65"/>
      <c r="I1830" s="65"/>
      <c r="J1830" s="65"/>
      <c r="K1830" s="65"/>
      <c r="L1830" s="65"/>
      <c r="M1830" s="65"/>
      <c r="N1830" s="65"/>
      <c r="O1830" s="65"/>
      <c r="P1830" s="65"/>
    </row>
    <row r="1831" spans="3:16" x14ac:dyDescent="0.25">
      <c r="C1831" s="7"/>
      <c r="D1831" s="7"/>
      <c r="E1831" s="65"/>
      <c r="F1831" s="65"/>
      <c r="G1831" s="65"/>
      <c r="H1831" s="65"/>
      <c r="I1831" s="65"/>
      <c r="J1831" s="65"/>
      <c r="K1831" s="65"/>
      <c r="L1831" s="65"/>
      <c r="M1831" s="65"/>
      <c r="N1831" s="65"/>
      <c r="O1831" s="65"/>
      <c r="P1831" s="65"/>
    </row>
    <row r="1832" spans="3:16" x14ac:dyDescent="0.25">
      <c r="C1832" s="7"/>
      <c r="D1832" s="7"/>
      <c r="E1832" s="65"/>
      <c r="F1832" s="65"/>
      <c r="G1832" s="65"/>
      <c r="H1832" s="65"/>
      <c r="I1832" s="65"/>
      <c r="J1832" s="65"/>
      <c r="K1832" s="65"/>
      <c r="L1832" s="65"/>
      <c r="M1832" s="65"/>
      <c r="N1832" s="65"/>
      <c r="O1832" s="65"/>
      <c r="P1832" s="65"/>
    </row>
    <row r="1833" spans="3:16" x14ac:dyDescent="0.25">
      <c r="C1833" s="7"/>
      <c r="D1833" s="7"/>
      <c r="E1833" s="65"/>
      <c r="F1833" s="65"/>
      <c r="G1833" s="65"/>
      <c r="H1833" s="65"/>
      <c r="I1833" s="65"/>
      <c r="J1833" s="65"/>
      <c r="K1833" s="65"/>
      <c r="L1833" s="65"/>
      <c r="M1833" s="65"/>
      <c r="N1833" s="65"/>
      <c r="O1833" s="65"/>
      <c r="P1833" s="65"/>
    </row>
    <row r="1834" spans="3:16" x14ac:dyDescent="0.25">
      <c r="C1834" s="7"/>
      <c r="D1834" s="7"/>
      <c r="E1834" s="65"/>
      <c r="F1834" s="65"/>
      <c r="G1834" s="65"/>
      <c r="H1834" s="65"/>
      <c r="I1834" s="65"/>
      <c r="J1834" s="65"/>
      <c r="K1834" s="65"/>
      <c r="L1834" s="65"/>
      <c r="M1834" s="65"/>
      <c r="N1834" s="65"/>
      <c r="O1834" s="65"/>
      <c r="P1834" s="65"/>
    </row>
    <row r="1835" spans="3:16" x14ac:dyDescent="0.25">
      <c r="C1835" s="7"/>
      <c r="D1835" s="7"/>
      <c r="E1835" s="65"/>
      <c r="F1835" s="65"/>
      <c r="G1835" s="65"/>
      <c r="H1835" s="65"/>
      <c r="I1835" s="65"/>
      <c r="J1835" s="65"/>
      <c r="K1835" s="65"/>
      <c r="L1835" s="65"/>
      <c r="M1835" s="65"/>
      <c r="N1835" s="65"/>
      <c r="O1835" s="65"/>
      <c r="P1835" s="65"/>
    </row>
    <row r="1836" spans="3:16" x14ac:dyDescent="0.25">
      <c r="C1836" s="7"/>
      <c r="D1836" s="7"/>
      <c r="E1836" s="65"/>
      <c r="F1836" s="65"/>
      <c r="G1836" s="65"/>
      <c r="H1836" s="65"/>
      <c r="I1836" s="65"/>
      <c r="J1836" s="65"/>
      <c r="K1836" s="65"/>
      <c r="L1836" s="65"/>
      <c r="M1836" s="65"/>
      <c r="N1836" s="65"/>
      <c r="O1836" s="65"/>
      <c r="P1836" s="65"/>
    </row>
    <row r="1837" spans="3:16" x14ac:dyDescent="0.25">
      <c r="C1837" s="7"/>
      <c r="D1837" s="7"/>
      <c r="E1837" s="65"/>
      <c r="F1837" s="65"/>
      <c r="G1837" s="65"/>
      <c r="H1837" s="65"/>
      <c r="I1837" s="65"/>
      <c r="J1837" s="65"/>
      <c r="K1837" s="65"/>
      <c r="L1837" s="65"/>
      <c r="M1837" s="65"/>
      <c r="N1837" s="65"/>
      <c r="O1837" s="65"/>
      <c r="P1837" s="65"/>
    </row>
    <row r="1838" spans="3:16" x14ac:dyDescent="0.25">
      <c r="C1838" s="7"/>
      <c r="D1838" s="7"/>
      <c r="E1838" s="65"/>
      <c r="F1838" s="65"/>
      <c r="G1838" s="65"/>
      <c r="H1838" s="65"/>
      <c r="I1838" s="65"/>
      <c r="J1838" s="65"/>
      <c r="K1838" s="65"/>
      <c r="L1838" s="65"/>
      <c r="M1838" s="65"/>
      <c r="N1838" s="65"/>
      <c r="O1838" s="65"/>
      <c r="P1838" s="65"/>
    </row>
    <row r="1839" spans="3:16" x14ac:dyDescent="0.25">
      <c r="C1839" s="7"/>
      <c r="D1839" s="7"/>
      <c r="E1839" s="65"/>
      <c r="F1839" s="65"/>
      <c r="G1839" s="65"/>
      <c r="H1839" s="65"/>
      <c r="I1839" s="65"/>
      <c r="J1839" s="65"/>
      <c r="K1839" s="65"/>
      <c r="L1839" s="65"/>
      <c r="M1839" s="65"/>
      <c r="N1839" s="65"/>
      <c r="O1839" s="65"/>
      <c r="P1839" s="65"/>
    </row>
    <row r="1840" spans="3:16" x14ac:dyDescent="0.25">
      <c r="C1840" s="7"/>
      <c r="D1840" s="7"/>
      <c r="E1840" s="65"/>
      <c r="F1840" s="65"/>
      <c r="G1840" s="65"/>
      <c r="H1840" s="65"/>
      <c r="I1840" s="65"/>
      <c r="J1840" s="65"/>
      <c r="K1840" s="65"/>
      <c r="L1840" s="65"/>
      <c r="M1840" s="65"/>
      <c r="N1840" s="65"/>
      <c r="O1840" s="65"/>
      <c r="P1840" s="65"/>
    </row>
    <row r="1841" spans="3:16" x14ac:dyDescent="0.25">
      <c r="C1841" s="7"/>
      <c r="D1841" s="7"/>
      <c r="E1841" s="65"/>
      <c r="F1841" s="65"/>
      <c r="G1841" s="65"/>
      <c r="H1841" s="65"/>
      <c r="I1841" s="65"/>
      <c r="J1841" s="65"/>
      <c r="K1841" s="65"/>
      <c r="L1841" s="65"/>
      <c r="M1841" s="65"/>
      <c r="N1841" s="65"/>
      <c r="O1841" s="65"/>
      <c r="P1841" s="65"/>
    </row>
    <row r="1842" spans="3:16" x14ac:dyDescent="0.25">
      <c r="C1842" s="7"/>
      <c r="D1842" s="7"/>
      <c r="E1842" s="65"/>
      <c r="F1842" s="65"/>
      <c r="G1842" s="65"/>
      <c r="H1842" s="65"/>
      <c r="I1842" s="65"/>
      <c r="J1842" s="65"/>
      <c r="K1842" s="65"/>
      <c r="L1842" s="65"/>
      <c r="M1842" s="65"/>
      <c r="N1842" s="65"/>
      <c r="O1842" s="65"/>
      <c r="P1842" s="65"/>
    </row>
    <row r="1843" spans="3:16" x14ac:dyDescent="0.25">
      <c r="C1843" s="7"/>
      <c r="D1843" s="7"/>
      <c r="E1843" s="65"/>
      <c r="F1843" s="65"/>
      <c r="G1843" s="65"/>
      <c r="H1843" s="65"/>
      <c r="I1843" s="65"/>
      <c r="J1843" s="65"/>
      <c r="K1843" s="65"/>
      <c r="L1843" s="65"/>
      <c r="M1843" s="65"/>
      <c r="N1843" s="65"/>
      <c r="O1843" s="65"/>
      <c r="P1843" s="65"/>
    </row>
    <row r="1844" spans="3:16" x14ac:dyDescent="0.25">
      <c r="C1844" s="7"/>
      <c r="D1844" s="7"/>
      <c r="E1844" s="65"/>
      <c r="F1844" s="65"/>
      <c r="G1844" s="65"/>
      <c r="H1844" s="65"/>
      <c r="I1844" s="65"/>
      <c r="J1844" s="65"/>
      <c r="K1844" s="65"/>
      <c r="L1844" s="65"/>
      <c r="M1844" s="65"/>
      <c r="N1844" s="65"/>
      <c r="O1844" s="65"/>
      <c r="P1844" s="65"/>
    </row>
    <row r="1845" spans="3:16" x14ac:dyDescent="0.25">
      <c r="C1845" s="7"/>
      <c r="D1845" s="7"/>
      <c r="E1845" s="65"/>
      <c r="F1845" s="65"/>
      <c r="G1845" s="65"/>
      <c r="H1845" s="65"/>
      <c r="I1845" s="65"/>
      <c r="J1845" s="65"/>
      <c r="K1845" s="65"/>
      <c r="L1845" s="65"/>
      <c r="M1845" s="65"/>
      <c r="N1845" s="65"/>
      <c r="O1845" s="65"/>
      <c r="P1845" s="65"/>
    </row>
    <row r="1846" spans="3:16" x14ac:dyDescent="0.25">
      <c r="C1846" s="7"/>
      <c r="D1846" s="7"/>
      <c r="E1846" s="65"/>
      <c r="F1846" s="65"/>
      <c r="G1846" s="65"/>
      <c r="H1846" s="65"/>
      <c r="I1846" s="65"/>
      <c r="J1846" s="65"/>
      <c r="K1846" s="65"/>
      <c r="L1846" s="65"/>
      <c r="M1846" s="65"/>
      <c r="N1846" s="65"/>
      <c r="O1846" s="65"/>
      <c r="P1846" s="65"/>
    </row>
    <row r="1847" spans="3:16" x14ac:dyDescent="0.25">
      <c r="C1847" s="7"/>
      <c r="D1847" s="7"/>
      <c r="E1847" s="65"/>
      <c r="F1847" s="65"/>
      <c r="G1847" s="65"/>
      <c r="H1847" s="65"/>
      <c r="I1847" s="65"/>
      <c r="J1847" s="65"/>
      <c r="K1847" s="65"/>
      <c r="L1847" s="65"/>
      <c r="M1847" s="65"/>
      <c r="N1847" s="65"/>
      <c r="O1847" s="65"/>
      <c r="P1847" s="65"/>
    </row>
    <row r="1848" spans="3:16" x14ac:dyDescent="0.25">
      <c r="C1848" s="7"/>
      <c r="D1848" s="7"/>
      <c r="E1848" s="65"/>
      <c r="F1848" s="65"/>
      <c r="G1848" s="65"/>
      <c r="H1848" s="65"/>
      <c r="I1848" s="65"/>
      <c r="J1848" s="65"/>
      <c r="K1848" s="65"/>
      <c r="L1848" s="65"/>
      <c r="M1848" s="65"/>
      <c r="N1848" s="65"/>
      <c r="O1848" s="65"/>
      <c r="P1848" s="65"/>
    </row>
    <row r="1849" spans="3:16" x14ac:dyDescent="0.25">
      <c r="C1849" s="7"/>
      <c r="D1849" s="7"/>
      <c r="E1849" s="65"/>
      <c r="F1849" s="65"/>
      <c r="G1849" s="65"/>
      <c r="H1849" s="65"/>
      <c r="I1849" s="65"/>
      <c r="J1849" s="65"/>
      <c r="K1849" s="65"/>
      <c r="L1849" s="65"/>
      <c r="M1849" s="65"/>
      <c r="N1849" s="65"/>
      <c r="O1849" s="65"/>
      <c r="P1849" s="65"/>
    </row>
    <row r="1850" spans="3:16" x14ac:dyDescent="0.25">
      <c r="C1850" s="7"/>
      <c r="D1850" s="7"/>
      <c r="E1850" s="65"/>
      <c r="F1850" s="65"/>
      <c r="G1850" s="65"/>
      <c r="H1850" s="65"/>
      <c r="I1850" s="65"/>
      <c r="J1850" s="65"/>
      <c r="K1850" s="65"/>
      <c r="L1850" s="65"/>
      <c r="M1850" s="65"/>
      <c r="N1850" s="65"/>
      <c r="O1850" s="65"/>
      <c r="P1850" s="65"/>
    </row>
    <row r="1851" spans="3:16" x14ac:dyDescent="0.25">
      <c r="C1851" s="7"/>
      <c r="D1851" s="7"/>
      <c r="E1851" s="65"/>
      <c r="F1851" s="65"/>
      <c r="G1851" s="65"/>
      <c r="H1851" s="65"/>
      <c r="I1851" s="65"/>
      <c r="J1851" s="65"/>
      <c r="K1851" s="65"/>
      <c r="L1851" s="65"/>
      <c r="M1851" s="65"/>
      <c r="N1851" s="65"/>
      <c r="O1851" s="65"/>
      <c r="P1851" s="65"/>
    </row>
    <row r="1852" spans="3:16" x14ac:dyDescent="0.25">
      <c r="C1852" s="7"/>
      <c r="D1852" s="7"/>
      <c r="E1852" s="65"/>
      <c r="F1852" s="65"/>
      <c r="G1852" s="65"/>
      <c r="H1852" s="65"/>
      <c r="I1852" s="65"/>
      <c r="J1852" s="65"/>
      <c r="K1852" s="65"/>
      <c r="L1852" s="65"/>
      <c r="M1852" s="65"/>
      <c r="N1852" s="65"/>
      <c r="O1852" s="65"/>
      <c r="P1852" s="65"/>
    </row>
    <row r="1853" spans="3:16" x14ac:dyDescent="0.25">
      <c r="C1853" s="7"/>
      <c r="D1853" s="7"/>
      <c r="E1853" s="65"/>
      <c r="F1853" s="65"/>
      <c r="G1853" s="65"/>
      <c r="H1853" s="65"/>
      <c r="I1853" s="65"/>
      <c r="J1853" s="65"/>
      <c r="K1853" s="65"/>
      <c r="L1853" s="65"/>
      <c r="M1853" s="65"/>
      <c r="N1853" s="65"/>
      <c r="O1853" s="65"/>
      <c r="P1853" s="65"/>
    </row>
    <row r="1854" spans="3:16" x14ac:dyDescent="0.25">
      <c r="C1854" s="7"/>
      <c r="D1854" s="7"/>
      <c r="E1854" s="65"/>
      <c r="F1854" s="65"/>
      <c r="G1854" s="65"/>
      <c r="H1854" s="65"/>
      <c r="I1854" s="65"/>
      <c r="J1854" s="65"/>
      <c r="K1854" s="65"/>
      <c r="L1854" s="65"/>
      <c r="M1854" s="65"/>
      <c r="N1854" s="65"/>
      <c r="O1854" s="65"/>
      <c r="P1854" s="65"/>
    </row>
    <row r="1855" spans="3:16" x14ac:dyDescent="0.25">
      <c r="C1855" s="7"/>
      <c r="D1855" s="7"/>
      <c r="E1855" s="65"/>
      <c r="F1855" s="65"/>
      <c r="G1855" s="65"/>
      <c r="H1855" s="65"/>
      <c r="I1855" s="65"/>
      <c r="J1855" s="65"/>
      <c r="K1855" s="65"/>
      <c r="L1855" s="65"/>
      <c r="M1855" s="65"/>
      <c r="N1855" s="65"/>
      <c r="O1855" s="65"/>
      <c r="P1855" s="65"/>
    </row>
    <row r="1856" spans="3:16" x14ac:dyDescent="0.25">
      <c r="C1856" s="7"/>
      <c r="D1856" s="7"/>
      <c r="E1856" s="65"/>
      <c r="F1856" s="65"/>
      <c r="G1856" s="65"/>
      <c r="H1856" s="65"/>
      <c r="I1856" s="65"/>
      <c r="J1856" s="65"/>
      <c r="K1856" s="65"/>
      <c r="L1856" s="65"/>
      <c r="M1856" s="65"/>
      <c r="N1856" s="65"/>
      <c r="O1856" s="65"/>
      <c r="P1856" s="65"/>
    </row>
  </sheetData>
  <mergeCells count="18">
    <mergeCell ref="B52:O52"/>
    <mergeCell ref="B53:N53"/>
    <mergeCell ref="B54:R54"/>
    <mergeCell ref="Q12:R13"/>
    <mergeCell ref="M12:N13"/>
    <mergeCell ref="O12:P13"/>
    <mergeCell ref="E12:H13"/>
    <mergeCell ref="I12:L13"/>
    <mergeCell ref="A12:A14"/>
    <mergeCell ref="B12:B14"/>
    <mergeCell ref="C12:D13"/>
    <mergeCell ref="A7:P7"/>
    <mergeCell ref="B51:R51"/>
    <mergeCell ref="T12:V13"/>
    <mergeCell ref="L1:V1"/>
    <mergeCell ref="L2:V2"/>
    <mergeCell ref="H3:V3"/>
    <mergeCell ref="I4:V4"/>
  </mergeCells>
  <phoneticPr fontId="3" type="noConversion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0"/>
  <sheetViews>
    <sheetView workbookViewId="0">
      <selection activeCell="I4" sqref="I4:V4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.28515625" style="1" customWidth="1"/>
    <col min="19" max="19" width="6.42578125" style="1" customWidth="1"/>
    <col min="20" max="20" width="8" style="55" customWidth="1"/>
    <col min="21" max="21" width="10.7109375" style="55" customWidth="1"/>
    <col min="22" max="22" width="8" style="55" customWidth="1"/>
    <col min="23" max="66" width="9.140625" style="1" customWidth="1"/>
    <col min="67" max="16384" width="9.140625" style="1"/>
  </cols>
  <sheetData>
    <row r="1" spans="1:55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61"/>
      <c r="J1" s="261"/>
      <c r="K1" s="26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55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61"/>
      <c r="J2" s="261"/>
      <c r="K2" s="261"/>
      <c r="L2" s="290" t="s">
        <v>321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55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55" x14ac:dyDescent="0.25">
      <c r="A4" s="55"/>
      <c r="C4" s="1"/>
      <c r="H4" s="261"/>
      <c r="I4" s="290" t="s">
        <v>321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55" ht="18" customHeight="1" x14ac:dyDescent="0.3">
      <c r="K5" s="21"/>
      <c r="L5" s="21"/>
      <c r="M5" s="202"/>
      <c r="N5" s="202"/>
      <c r="O5" s="202"/>
      <c r="P5" s="202"/>
    </row>
    <row r="6" spans="1:55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</row>
    <row r="7" spans="1:55" s="4" customFormat="1" ht="18.75" x14ac:dyDescent="0.3">
      <c r="A7" s="114"/>
      <c r="B7" s="108" t="s">
        <v>287</v>
      </c>
      <c r="C7" s="6"/>
      <c r="D7" s="55"/>
      <c r="E7" s="55"/>
      <c r="F7" s="55"/>
      <c r="G7" s="55"/>
      <c r="H7" s="55"/>
      <c r="I7" s="55"/>
      <c r="J7" s="6"/>
      <c r="K7" s="6"/>
      <c r="L7" s="6"/>
      <c r="M7" s="6"/>
      <c r="N7" s="6"/>
      <c r="O7" s="6"/>
      <c r="P7" s="55"/>
      <c r="T7" s="55"/>
      <c r="U7" s="55"/>
      <c r="V7" s="55"/>
    </row>
    <row r="8" spans="1:55" ht="15.75" hidden="1" customHeight="1" x14ac:dyDescent="0.25"/>
    <row r="9" spans="1:55" ht="16.5" thickBot="1" x14ac:dyDescent="0.3">
      <c r="B9" s="261"/>
      <c r="C9" s="66"/>
      <c r="J9" s="66"/>
      <c r="K9" s="66"/>
      <c r="L9" s="66"/>
      <c r="M9" s="66"/>
      <c r="N9" s="66"/>
      <c r="O9" s="66"/>
    </row>
    <row r="10" spans="1:55" ht="16.5" hidden="1" customHeight="1" x14ac:dyDescent="0.25"/>
    <row r="11" spans="1:55" s="2" customFormat="1" ht="32.25" customHeight="1" thickBot="1" x14ac:dyDescent="0.3">
      <c r="A11" s="275" t="s">
        <v>76</v>
      </c>
      <c r="B11" s="275" t="s">
        <v>0</v>
      </c>
      <c r="C11" s="280" t="s">
        <v>3</v>
      </c>
      <c r="D11" s="281"/>
      <c r="E11" s="284" t="s">
        <v>1</v>
      </c>
      <c r="F11" s="285"/>
      <c r="G11" s="286"/>
      <c r="H11" s="287"/>
      <c r="I11" s="284" t="s">
        <v>5</v>
      </c>
      <c r="J11" s="285"/>
      <c r="K11" s="286"/>
      <c r="L11" s="288"/>
      <c r="M11" s="280" t="s">
        <v>51</v>
      </c>
      <c r="N11" s="296"/>
      <c r="O11" s="280" t="s">
        <v>2</v>
      </c>
      <c r="P11" s="296"/>
      <c r="Q11" s="299" t="s">
        <v>71</v>
      </c>
      <c r="R11" s="300"/>
      <c r="S11" s="222"/>
      <c r="T11" s="273" t="s">
        <v>308</v>
      </c>
      <c r="U11" s="274"/>
      <c r="V11" s="274"/>
      <c r="W11" s="262"/>
      <c r="BC11" s="9"/>
    </row>
    <row r="12" spans="1:55" s="2" customFormat="1" ht="15" customHeight="1" thickBot="1" x14ac:dyDescent="0.3">
      <c r="A12" s="276"/>
      <c r="B12" s="278"/>
      <c r="C12" s="282"/>
      <c r="D12" s="283"/>
      <c r="E12" s="284" t="s">
        <v>72</v>
      </c>
      <c r="F12" s="285"/>
      <c r="G12" s="284" t="s">
        <v>73</v>
      </c>
      <c r="H12" s="287"/>
      <c r="I12" s="284" t="s">
        <v>72</v>
      </c>
      <c r="J12" s="285"/>
      <c r="K12" s="284" t="s">
        <v>74</v>
      </c>
      <c r="L12" s="287"/>
      <c r="M12" s="282"/>
      <c r="N12" s="283"/>
      <c r="O12" s="297"/>
      <c r="P12" s="298"/>
      <c r="Q12" s="301"/>
      <c r="R12" s="302"/>
      <c r="S12" s="222"/>
      <c r="T12" s="274"/>
      <c r="U12" s="274"/>
      <c r="V12" s="274"/>
      <c r="W12" s="262"/>
    </row>
    <row r="13" spans="1:55" s="2" customFormat="1" ht="33" customHeight="1" thickBot="1" x14ac:dyDescent="0.3">
      <c r="A13" s="277"/>
      <c r="B13" s="279"/>
      <c r="C13" s="33" t="s">
        <v>38</v>
      </c>
      <c r="D13" s="190" t="s">
        <v>39</v>
      </c>
      <c r="E13" s="33" t="s">
        <v>38</v>
      </c>
      <c r="F13" s="190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4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S13" s="192"/>
      <c r="T13" s="256" t="s">
        <v>38</v>
      </c>
      <c r="U13" s="256"/>
      <c r="V13" s="256" t="s">
        <v>39</v>
      </c>
    </row>
    <row r="14" spans="1:55" s="2" customFormat="1" ht="15" x14ac:dyDescent="0.25">
      <c r="A14" s="154"/>
      <c r="B14" s="157" t="s">
        <v>6</v>
      </c>
      <c r="C14" s="87"/>
      <c r="D14" s="265"/>
      <c r="E14" s="87"/>
      <c r="F14" s="265"/>
      <c r="G14" s="156"/>
      <c r="H14" s="192"/>
      <c r="I14" s="87"/>
      <c r="J14" s="265"/>
      <c r="K14" s="156"/>
      <c r="L14" s="192"/>
      <c r="M14" s="87"/>
      <c r="N14" s="265"/>
      <c r="O14" s="155"/>
      <c r="P14" s="246"/>
      <c r="Q14" s="87"/>
      <c r="R14" s="265"/>
      <c r="S14" s="192"/>
      <c r="T14" s="64"/>
      <c r="U14" s="64"/>
      <c r="V14" s="64"/>
    </row>
    <row r="15" spans="1:55" s="2" customFormat="1" ht="15" x14ac:dyDescent="0.25">
      <c r="A15" s="161" t="s">
        <v>277</v>
      </c>
      <c r="B15" s="158" t="s">
        <v>278</v>
      </c>
      <c r="C15" s="86">
        <v>70</v>
      </c>
      <c r="D15" s="165">
        <v>80</v>
      </c>
      <c r="E15" s="160">
        <f>11.71/120*70</f>
        <v>6.8308333333333335</v>
      </c>
      <c r="F15" s="163">
        <f>11.71/120*80</f>
        <v>7.8066666666666675</v>
      </c>
      <c r="G15" s="156"/>
      <c r="H15" s="156"/>
      <c r="I15" s="160">
        <f>15.78/120*70</f>
        <v>9.2050000000000001</v>
      </c>
      <c r="J15" s="163">
        <f>15.78/120*80</f>
        <v>10.52</v>
      </c>
      <c r="K15" s="156"/>
      <c r="L15" s="156"/>
      <c r="M15" s="160">
        <f>2.09/120*70</f>
        <v>1.2191666666666667</v>
      </c>
      <c r="N15" s="163">
        <f>2.09/120*80</f>
        <v>1.3933333333333333</v>
      </c>
      <c r="O15" s="159">
        <f>197/120*70</f>
        <v>114.91666666666666</v>
      </c>
      <c r="P15" s="162">
        <f>197/120*80</f>
        <v>131.33333333333331</v>
      </c>
      <c r="Q15" s="160">
        <f>0.17/120*70</f>
        <v>9.9166666666666681E-2</v>
      </c>
      <c r="R15" s="163">
        <f>0.17/120*80</f>
        <v>0.11333333333333334</v>
      </c>
      <c r="S15" s="162"/>
      <c r="T15" s="64"/>
      <c r="U15" s="64"/>
      <c r="V15" s="64"/>
    </row>
    <row r="16" spans="1:55" s="2" customFormat="1" ht="17.25" customHeight="1" x14ac:dyDescent="0.25">
      <c r="A16" s="161" t="s">
        <v>281</v>
      </c>
      <c r="B16" s="158" t="s">
        <v>282</v>
      </c>
      <c r="C16" s="86">
        <v>220</v>
      </c>
      <c r="D16" s="165">
        <v>250</v>
      </c>
      <c r="E16" s="86">
        <f>6.35/200*220</f>
        <v>6.9850000000000003</v>
      </c>
      <c r="F16" s="163">
        <f>6.35/200*250</f>
        <v>7.9375</v>
      </c>
      <c r="G16" s="156"/>
      <c r="H16" s="156"/>
      <c r="I16" s="160">
        <f>5.23/200*220</f>
        <v>5.753000000000001</v>
      </c>
      <c r="J16" s="163">
        <f>5.23/200*250</f>
        <v>6.5375000000000005</v>
      </c>
      <c r="K16" s="156"/>
      <c r="L16" s="156"/>
      <c r="M16" s="160">
        <f>31.85/200*220</f>
        <v>35.035000000000004</v>
      </c>
      <c r="N16" s="163">
        <f>31.85/200*250</f>
        <v>39.8125</v>
      </c>
      <c r="O16" s="159">
        <f>200/200*220</f>
        <v>220</v>
      </c>
      <c r="P16" s="162">
        <f>200/200*250</f>
        <v>250</v>
      </c>
      <c r="Q16" s="160">
        <f>0.42/200*220</f>
        <v>0.46199999999999997</v>
      </c>
      <c r="R16" s="163">
        <f>0.42/200*250</f>
        <v>0.52500000000000002</v>
      </c>
      <c r="S16" s="162"/>
      <c r="T16" s="64"/>
      <c r="U16" s="64"/>
      <c r="V16" s="64"/>
    </row>
    <row r="17" spans="1:22" s="2" customFormat="1" ht="15" x14ac:dyDescent="0.25">
      <c r="A17" s="161" t="s">
        <v>273</v>
      </c>
      <c r="B17" s="158" t="s">
        <v>274</v>
      </c>
      <c r="C17" s="37" t="s">
        <v>275</v>
      </c>
      <c r="D17" s="49" t="s">
        <v>275</v>
      </c>
      <c r="E17" s="45">
        <v>3.88</v>
      </c>
      <c r="F17" s="43">
        <v>3.88</v>
      </c>
      <c r="G17" s="54">
        <v>0</v>
      </c>
      <c r="H17" s="50">
        <v>0</v>
      </c>
      <c r="I17" s="45">
        <v>7.7</v>
      </c>
      <c r="J17" s="43">
        <v>7.7</v>
      </c>
      <c r="K17" s="54">
        <v>0</v>
      </c>
      <c r="L17" s="50">
        <v>0</v>
      </c>
      <c r="M17" s="45">
        <v>23.48</v>
      </c>
      <c r="N17" s="43">
        <v>23.48</v>
      </c>
      <c r="O17" s="54">
        <v>179</v>
      </c>
      <c r="P17" s="50">
        <v>179</v>
      </c>
      <c r="Q17" s="45">
        <v>0</v>
      </c>
      <c r="R17" s="43">
        <v>0</v>
      </c>
      <c r="S17" s="50"/>
      <c r="T17" s="64"/>
      <c r="U17" s="64"/>
      <c r="V17" s="64"/>
    </row>
    <row r="18" spans="1:22" s="24" customFormat="1" ht="15" x14ac:dyDescent="0.25">
      <c r="A18" s="161" t="s">
        <v>107</v>
      </c>
      <c r="B18" s="158" t="s">
        <v>31</v>
      </c>
      <c r="C18" s="37" t="s">
        <v>52</v>
      </c>
      <c r="D18" s="49" t="s">
        <v>52</v>
      </c>
      <c r="E18" s="45">
        <v>0.08</v>
      </c>
      <c r="F18" s="43">
        <v>0.08</v>
      </c>
      <c r="G18" s="54">
        <v>0</v>
      </c>
      <c r="H18" s="50">
        <v>0</v>
      </c>
      <c r="I18" s="45">
        <v>0.01</v>
      </c>
      <c r="J18" s="43">
        <v>0.01</v>
      </c>
      <c r="K18" s="54">
        <v>0</v>
      </c>
      <c r="L18" s="50">
        <v>0</v>
      </c>
      <c r="M18" s="45">
        <v>9.23</v>
      </c>
      <c r="N18" s="43">
        <v>9.23</v>
      </c>
      <c r="O18" s="54">
        <v>37</v>
      </c>
      <c r="P18" s="50">
        <v>37</v>
      </c>
      <c r="Q18" s="45">
        <v>0.8</v>
      </c>
      <c r="R18" s="43">
        <v>0.8</v>
      </c>
      <c r="S18" s="50"/>
      <c r="T18" s="257"/>
      <c r="U18" s="257"/>
      <c r="V18" s="257"/>
    </row>
    <row r="19" spans="1:22" s="2" customFormat="1" ht="15" x14ac:dyDescent="0.25">
      <c r="A19" s="154"/>
      <c r="B19" s="164" t="s">
        <v>7</v>
      </c>
      <c r="C19" s="166">
        <f>C15+C16+60+205</f>
        <v>555</v>
      </c>
      <c r="D19" s="167">
        <f>D15+D16+60+205</f>
        <v>595</v>
      </c>
      <c r="E19" s="250">
        <f>SUM(E15:E18)</f>
        <v>17.775833333333331</v>
      </c>
      <c r="F19" s="251">
        <f t="shared" ref="F19:R19" si="0">SUM(F15:F18)</f>
        <v>19.704166666666666</v>
      </c>
      <c r="G19" s="168">
        <f t="shared" si="0"/>
        <v>0</v>
      </c>
      <c r="H19" s="168">
        <f t="shared" si="0"/>
        <v>0</v>
      </c>
      <c r="I19" s="168">
        <f t="shared" si="0"/>
        <v>22.668000000000003</v>
      </c>
      <c r="J19" s="168">
        <f t="shared" si="0"/>
        <v>24.767500000000002</v>
      </c>
      <c r="K19" s="168">
        <f t="shared" si="0"/>
        <v>0</v>
      </c>
      <c r="L19" s="223">
        <f t="shared" si="0"/>
        <v>0</v>
      </c>
      <c r="M19" s="250">
        <f t="shared" si="0"/>
        <v>68.964166666666671</v>
      </c>
      <c r="N19" s="251">
        <f t="shared" si="0"/>
        <v>73.915833333333339</v>
      </c>
      <c r="O19" s="168">
        <f t="shared" si="0"/>
        <v>550.91666666666663</v>
      </c>
      <c r="P19" s="223">
        <f t="shared" si="0"/>
        <v>597.33333333333326</v>
      </c>
      <c r="Q19" s="250">
        <f t="shared" si="0"/>
        <v>1.3611666666666666</v>
      </c>
      <c r="R19" s="251">
        <f t="shared" si="0"/>
        <v>1.4383333333333335</v>
      </c>
      <c r="S19" s="223"/>
      <c r="T19" s="258">
        <f>O19/O45*100</f>
        <v>20.39306703584565</v>
      </c>
      <c r="U19" s="258"/>
      <c r="V19" s="258">
        <f>P19/P45*100</f>
        <v>18.790566967609333</v>
      </c>
    </row>
    <row r="20" spans="1:22" s="2" customFormat="1" ht="15" x14ac:dyDescent="0.25">
      <c r="A20" s="132"/>
      <c r="B20" s="17" t="s">
        <v>8</v>
      </c>
      <c r="C20" s="45"/>
      <c r="D20" s="52"/>
      <c r="E20" s="45"/>
      <c r="F20" s="43"/>
      <c r="G20" s="54"/>
      <c r="H20" s="50"/>
      <c r="I20" s="45"/>
      <c r="J20" s="43"/>
      <c r="K20" s="54"/>
      <c r="L20" s="50"/>
      <c r="M20" s="45"/>
      <c r="N20" s="43"/>
      <c r="O20" s="54"/>
      <c r="P20" s="50"/>
      <c r="Q20" s="138"/>
      <c r="R20" s="42"/>
      <c r="S20" s="9"/>
      <c r="T20" s="64"/>
      <c r="U20" s="64"/>
      <c r="V20" s="64"/>
    </row>
    <row r="21" spans="1:22" s="2" customFormat="1" ht="30" x14ac:dyDescent="0.25">
      <c r="A21" s="93" t="s">
        <v>109</v>
      </c>
      <c r="B21" s="14" t="s">
        <v>108</v>
      </c>
      <c r="C21" s="35">
        <v>70</v>
      </c>
      <c r="D21" s="28">
        <v>80</v>
      </c>
      <c r="E21" s="45">
        <f>1.24/100*70</f>
        <v>0.86799999999999999</v>
      </c>
      <c r="F21" s="43">
        <f>1.24/100*80</f>
        <v>0.99199999999999999</v>
      </c>
      <c r="G21" s="54">
        <v>0</v>
      </c>
      <c r="H21" s="50">
        <v>0</v>
      </c>
      <c r="I21" s="45">
        <f>5.06/100*70</f>
        <v>3.5419999999999998</v>
      </c>
      <c r="J21" s="43">
        <f>5.06/100*80</f>
        <v>4.048</v>
      </c>
      <c r="K21" s="54">
        <f>C21*5.13/100</f>
        <v>3.5909999999999997</v>
      </c>
      <c r="L21" s="50">
        <f>D21*5.13/100</f>
        <v>4.1040000000000001</v>
      </c>
      <c r="M21" s="45">
        <f>10.29/100*70</f>
        <v>7.2029999999999994</v>
      </c>
      <c r="N21" s="43">
        <f>10.29/100*80</f>
        <v>8.2319999999999993</v>
      </c>
      <c r="O21" s="54">
        <f>92/100*70</f>
        <v>64.400000000000006</v>
      </c>
      <c r="P21" s="50">
        <f>92/100*80</f>
        <v>73.600000000000009</v>
      </c>
      <c r="Q21" s="45">
        <f>31.12/100*70</f>
        <v>21.784000000000002</v>
      </c>
      <c r="R21" s="43">
        <f>31.12/100*80</f>
        <v>24.896000000000001</v>
      </c>
      <c r="S21" s="50"/>
      <c r="T21" s="64"/>
      <c r="U21" s="64"/>
      <c r="V21" s="64"/>
    </row>
    <row r="22" spans="1:22" s="2" customFormat="1" ht="15" x14ac:dyDescent="0.25">
      <c r="A22" s="93" t="s">
        <v>110</v>
      </c>
      <c r="B22" s="14" t="s">
        <v>77</v>
      </c>
      <c r="C22" s="35">
        <v>250</v>
      </c>
      <c r="D22" s="28">
        <v>350</v>
      </c>
      <c r="E22" s="45">
        <f>5.31+0.97</f>
        <v>6.2799999999999994</v>
      </c>
      <c r="F22" s="43">
        <f>5.31/250*350+1.36</f>
        <v>8.7939999999999987</v>
      </c>
      <c r="G22" s="74">
        <f>0.05*250/300</f>
        <v>4.1666666666666664E-2</v>
      </c>
      <c r="H22" s="73">
        <f>0.05*350/300</f>
        <v>5.8333333333333334E-2</v>
      </c>
      <c r="I22" s="45">
        <f>5+0.71</f>
        <v>5.71</v>
      </c>
      <c r="J22" s="43">
        <f>5/250*350+0.99</f>
        <v>7.99</v>
      </c>
      <c r="K22" s="74">
        <f>0.68*250/300</f>
        <v>0.56666666666666665</v>
      </c>
      <c r="L22" s="73">
        <f>0.68*350/300</f>
        <v>0.79333333333333345</v>
      </c>
      <c r="M22" s="45">
        <f>19.81+0.5</f>
        <v>20.309999999999999</v>
      </c>
      <c r="N22" s="43">
        <f>19.81/250*350+0.7</f>
        <v>28.433999999999997</v>
      </c>
      <c r="O22" s="54">
        <f>145+12</f>
        <v>157</v>
      </c>
      <c r="P22" s="50">
        <f>145/250*350+16.8</f>
        <v>219.8</v>
      </c>
      <c r="Q22" s="67">
        <f>5.65+0.2</f>
        <v>5.8500000000000005</v>
      </c>
      <c r="R22" s="43">
        <f>5.65/250*350+0.28</f>
        <v>8.1900000000000013</v>
      </c>
      <c r="S22" s="50"/>
      <c r="T22" s="64"/>
      <c r="U22" s="64"/>
      <c r="V22" s="64"/>
    </row>
    <row r="23" spans="1:22" s="2" customFormat="1" ht="15" x14ac:dyDescent="0.25">
      <c r="A23" s="178" t="s">
        <v>111</v>
      </c>
      <c r="B23" s="14" t="s">
        <v>112</v>
      </c>
      <c r="C23" s="35">
        <v>150</v>
      </c>
      <c r="D23" s="28">
        <v>200</v>
      </c>
      <c r="E23" s="45">
        <v>3.67</v>
      </c>
      <c r="F23" s="43">
        <f>3.67/150*200</f>
        <v>4.8933333333333335</v>
      </c>
      <c r="G23" s="54">
        <v>0</v>
      </c>
      <c r="H23" s="50">
        <v>0</v>
      </c>
      <c r="I23" s="45">
        <v>3.36</v>
      </c>
      <c r="J23" s="43">
        <f>3.36/150*200</f>
        <v>4.4799999999999995</v>
      </c>
      <c r="K23" s="54">
        <v>0</v>
      </c>
      <c r="L23" s="50">
        <v>0</v>
      </c>
      <c r="M23" s="45">
        <v>37.119999999999997</v>
      </c>
      <c r="N23" s="43">
        <f>37.12/150*200</f>
        <v>49.493333333333325</v>
      </c>
      <c r="O23" s="54">
        <v>193</v>
      </c>
      <c r="P23" s="50">
        <f>193/150*200</f>
        <v>257.33333333333331</v>
      </c>
      <c r="Q23" s="45">
        <v>0</v>
      </c>
      <c r="R23" s="43">
        <v>0</v>
      </c>
      <c r="S23" s="50"/>
      <c r="T23" s="64"/>
      <c r="U23" s="64"/>
      <c r="V23" s="64"/>
    </row>
    <row r="24" spans="1:22" s="2" customFormat="1" ht="15" x14ac:dyDescent="0.25">
      <c r="A24" s="178" t="s">
        <v>114</v>
      </c>
      <c r="B24" s="14" t="s">
        <v>113</v>
      </c>
      <c r="C24" s="35">
        <v>90</v>
      </c>
      <c r="D24" s="28">
        <v>100</v>
      </c>
      <c r="E24" s="45">
        <f>14.89/100*90</f>
        <v>13.401</v>
      </c>
      <c r="F24" s="43">
        <v>14.89</v>
      </c>
      <c r="G24" s="54">
        <v>15.16</v>
      </c>
      <c r="H24" s="50">
        <v>15.16</v>
      </c>
      <c r="I24" s="45">
        <f>15.69/100*90</f>
        <v>14.120999999999999</v>
      </c>
      <c r="J24" s="43">
        <v>15.69</v>
      </c>
      <c r="K24" s="54">
        <v>4.8</v>
      </c>
      <c r="L24" s="50">
        <v>4.8</v>
      </c>
      <c r="M24" s="45">
        <f>4.74/100*90</f>
        <v>4.266</v>
      </c>
      <c r="N24" s="43">
        <v>4.74</v>
      </c>
      <c r="O24" s="54">
        <f>220/100*90</f>
        <v>198.00000000000003</v>
      </c>
      <c r="P24" s="50">
        <v>220</v>
      </c>
      <c r="Q24" s="45">
        <f>0.45/100*90</f>
        <v>0.40500000000000003</v>
      </c>
      <c r="R24" s="43">
        <v>0.45</v>
      </c>
      <c r="S24" s="50"/>
      <c r="T24" s="64"/>
      <c r="U24" s="64"/>
      <c r="V24" s="64"/>
    </row>
    <row r="25" spans="1:22" s="2" customFormat="1" ht="15" x14ac:dyDescent="0.25">
      <c r="A25" s="178" t="s">
        <v>115</v>
      </c>
      <c r="B25" s="14" t="s">
        <v>116</v>
      </c>
      <c r="C25" s="35">
        <v>200</v>
      </c>
      <c r="D25" s="28">
        <v>200</v>
      </c>
      <c r="E25" s="45">
        <v>0.24</v>
      </c>
      <c r="F25" s="43">
        <v>0.24</v>
      </c>
      <c r="G25" s="54">
        <v>0</v>
      </c>
      <c r="H25" s="50">
        <v>0</v>
      </c>
      <c r="I25" s="45">
        <v>0.11</v>
      </c>
      <c r="J25" s="43">
        <v>0.11</v>
      </c>
      <c r="K25" s="54">
        <v>0</v>
      </c>
      <c r="L25" s="50">
        <v>0</v>
      </c>
      <c r="M25" s="45">
        <v>18.329999999999998</v>
      </c>
      <c r="N25" s="43">
        <v>18.329999999999998</v>
      </c>
      <c r="O25" s="54">
        <v>75</v>
      </c>
      <c r="P25" s="50">
        <v>75</v>
      </c>
      <c r="Q25" s="45">
        <v>97.5</v>
      </c>
      <c r="R25" s="43">
        <v>97.5</v>
      </c>
      <c r="S25" s="50"/>
      <c r="T25" s="64"/>
      <c r="U25" s="64"/>
      <c r="V25" s="64"/>
    </row>
    <row r="26" spans="1:22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T26" s="257"/>
      <c r="U26" s="257"/>
      <c r="V26" s="257"/>
    </row>
    <row r="27" spans="1:22" s="2" customFormat="1" ht="15" x14ac:dyDescent="0.25">
      <c r="A27" s="93"/>
      <c r="B27" s="14" t="s">
        <v>35</v>
      </c>
      <c r="C27" s="35">
        <v>50</v>
      </c>
      <c r="D27" s="28">
        <v>100</v>
      </c>
      <c r="E27" s="45">
        <f>7.7/100*50</f>
        <v>3.85</v>
      </c>
      <c r="F27" s="43">
        <v>7.7</v>
      </c>
      <c r="G27" s="54">
        <v>0</v>
      </c>
      <c r="H27" s="50">
        <v>0</v>
      </c>
      <c r="I27" s="45">
        <f>3/100*50</f>
        <v>1.5</v>
      </c>
      <c r="J27" s="43">
        <v>3</v>
      </c>
      <c r="K27" s="54">
        <v>0</v>
      </c>
      <c r="L27" s="50">
        <v>0</v>
      </c>
      <c r="M27" s="45">
        <f>50.1/100*50</f>
        <v>25.05</v>
      </c>
      <c r="N27" s="43">
        <v>50.1</v>
      </c>
      <c r="O27" s="54">
        <f>259/100*50</f>
        <v>129.5</v>
      </c>
      <c r="P27" s="50">
        <v>259</v>
      </c>
      <c r="Q27" s="45">
        <v>0</v>
      </c>
      <c r="R27" s="43">
        <v>0</v>
      </c>
      <c r="S27" s="50"/>
      <c r="T27" s="64"/>
      <c r="U27" s="64"/>
      <c r="V27" s="64"/>
    </row>
    <row r="28" spans="1:22" s="2" customFormat="1" ht="15" x14ac:dyDescent="0.25">
      <c r="A28" s="178"/>
      <c r="B28" s="184" t="s">
        <v>57</v>
      </c>
      <c r="C28" s="35">
        <v>200</v>
      </c>
      <c r="D28" s="28">
        <v>200</v>
      </c>
      <c r="E28" s="45">
        <f>0.26*2</f>
        <v>0.52</v>
      </c>
      <c r="F28" s="43">
        <v>0.52</v>
      </c>
      <c r="G28" s="54">
        <v>0</v>
      </c>
      <c r="H28" s="43">
        <v>0</v>
      </c>
      <c r="I28" s="45">
        <f>0.17*2</f>
        <v>0.34</v>
      </c>
      <c r="J28" s="50">
        <v>0.34</v>
      </c>
      <c r="K28" s="54">
        <v>0.6</v>
      </c>
      <c r="L28" s="50">
        <f>0.3/100*250</f>
        <v>0.75</v>
      </c>
      <c r="M28" s="45">
        <f>13.81*2</f>
        <v>27.62</v>
      </c>
      <c r="N28" s="43">
        <v>27.62</v>
      </c>
      <c r="O28" s="45">
        <f>47*2</f>
        <v>94</v>
      </c>
      <c r="P28" s="43">
        <v>94</v>
      </c>
      <c r="Q28" s="45">
        <f>13*2</f>
        <v>26</v>
      </c>
      <c r="R28" s="43">
        <v>26</v>
      </c>
      <c r="T28" s="64"/>
      <c r="U28" s="64"/>
      <c r="V28" s="64"/>
    </row>
    <row r="29" spans="1:22" s="2" customFormat="1" ht="15" x14ac:dyDescent="0.25">
      <c r="A29" s="179"/>
      <c r="B29" s="23" t="s">
        <v>7</v>
      </c>
      <c r="C29" s="36">
        <f>C21+C22+C23+C24+C25+C26+C27+C28</f>
        <v>1060</v>
      </c>
      <c r="D29" s="48">
        <f>D21+D22+D23+D24+D25+D26+D27+D28</f>
        <v>1310</v>
      </c>
      <c r="E29" s="46">
        <f>SUM(E21:E28)</f>
        <v>32.129000000000005</v>
      </c>
      <c r="F29" s="44">
        <f>F21+F22+F23+F24+F25+F26+F27+F28</f>
        <v>43.309333333333335</v>
      </c>
      <c r="G29" s="249">
        <v>15.23</v>
      </c>
      <c r="H29" s="61">
        <v>15.25</v>
      </c>
      <c r="I29" s="46">
        <f>SUM(I21:I28)</f>
        <v>29.282999999999998</v>
      </c>
      <c r="J29" s="44">
        <f>J21+J22+J23+J24+J25+J26+J27+J28</f>
        <v>36.618000000000002</v>
      </c>
      <c r="K29" s="51">
        <f>SUM(K21:K27)</f>
        <v>8.9576666666666664</v>
      </c>
      <c r="L29" s="61">
        <v>9.58</v>
      </c>
      <c r="M29" s="46">
        <f>SUM(M21:M28)</f>
        <v>156.59900000000002</v>
      </c>
      <c r="N29" s="44">
        <f>N21+N22+N23+N24+N25+N26+N27+N28</f>
        <v>213.6693333333333</v>
      </c>
      <c r="O29" s="51">
        <f>O21+O22+O23+O24+O25+O26+O27+O28</f>
        <v>997.9</v>
      </c>
      <c r="P29" s="62">
        <f>SUM(P21:P28)</f>
        <v>1337.9333333333334</v>
      </c>
      <c r="Q29" s="46">
        <f>SUM(Q21:Q28)</f>
        <v>151.53899999999999</v>
      </c>
      <c r="R29" s="44">
        <f>SUM(R21:R28)</f>
        <v>157.036</v>
      </c>
      <c r="S29" s="62"/>
      <c r="T29" s="258">
        <f>O29/O45*100</f>
        <v>36.938874472976025</v>
      </c>
      <c r="U29" s="258"/>
      <c r="V29" s="258">
        <f>P29/P45*100</f>
        <v>42.08793398135623</v>
      </c>
    </row>
    <row r="30" spans="1:22" s="2" customFormat="1" ht="15" x14ac:dyDescent="0.25">
      <c r="A30" s="93"/>
      <c r="B30" s="17" t="s">
        <v>10</v>
      </c>
      <c r="C30" s="35"/>
      <c r="D30" s="28"/>
      <c r="E30" s="45"/>
      <c r="F30" s="43"/>
      <c r="G30" s="54"/>
      <c r="H30" s="50"/>
      <c r="I30" s="45"/>
      <c r="J30" s="43"/>
      <c r="K30" s="54"/>
      <c r="L30" s="50"/>
      <c r="M30" s="45"/>
      <c r="N30" s="43"/>
      <c r="O30" s="54"/>
      <c r="P30" s="50"/>
      <c r="Q30" s="138"/>
      <c r="R30" s="42"/>
      <c r="S30" s="9"/>
      <c r="T30" s="258"/>
      <c r="U30" s="258"/>
      <c r="V30" s="258"/>
    </row>
    <row r="31" spans="1:22" s="2" customFormat="1" ht="15" x14ac:dyDescent="0.25">
      <c r="A31" s="93"/>
      <c r="B31" s="14" t="s">
        <v>45</v>
      </c>
      <c r="C31" s="35" t="str">
        <f>"200"</f>
        <v>200</v>
      </c>
      <c r="D31" s="28">
        <v>200</v>
      </c>
      <c r="E31" s="45">
        <f>0.3*2</f>
        <v>0.6</v>
      </c>
      <c r="F31" s="43">
        <v>0.6</v>
      </c>
      <c r="G31" s="54">
        <v>0</v>
      </c>
      <c r="H31" s="50">
        <v>0</v>
      </c>
      <c r="I31" s="45">
        <v>0</v>
      </c>
      <c r="J31" s="43">
        <v>0</v>
      </c>
      <c r="K31" s="54">
        <v>0</v>
      </c>
      <c r="L31" s="50">
        <v>0</v>
      </c>
      <c r="M31" s="45">
        <f>16.5*2</f>
        <v>33</v>
      </c>
      <c r="N31" s="43">
        <v>33</v>
      </c>
      <c r="O31" s="54">
        <f>68*2</f>
        <v>136</v>
      </c>
      <c r="P31" s="50">
        <v>136</v>
      </c>
      <c r="Q31" s="45">
        <f>6*2</f>
        <v>12</v>
      </c>
      <c r="R31" s="43">
        <v>12</v>
      </c>
      <c r="S31" s="50"/>
      <c r="T31" s="258"/>
      <c r="U31" s="258"/>
      <c r="V31" s="258"/>
    </row>
    <row r="32" spans="1:22" s="2" customFormat="1" ht="15" x14ac:dyDescent="0.25">
      <c r="A32" s="93"/>
      <c r="B32" s="14" t="s">
        <v>43</v>
      </c>
      <c r="C32" s="35">
        <v>90</v>
      </c>
      <c r="D32" s="28">
        <v>90</v>
      </c>
      <c r="E32" s="45">
        <f>8.18/100*90</f>
        <v>7.3620000000000001</v>
      </c>
      <c r="F32" s="43">
        <v>7.36</v>
      </c>
      <c r="G32" s="54">
        <f>C32*0.14/80</f>
        <v>0.15750000000000003</v>
      </c>
      <c r="H32" s="50">
        <v>0.16</v>
      </c>
      <c r="I32" s="45">
        <f>1.17/100*90</f>
        <v>1.0529999999999999</v>
      </c>
      <c r="J32" s="43">
        <v>1.05</v>
      </c>
      <c r="K32" s="54">
        <f>C32*1.14/80</f>
        <v>1.2825</v>
      </c>
      <c r="L32" s="50">
        <v>1.28</v>
      </c>
      <c r="M32" s="45">
        <f>53.56/100*90</f>
        <v>48.204000000000008</v>
      </c>
      <c r="N32" s="43">
        <v>48.2</v>
      </c>
      <c r="O32" s="54">
        <f>258/100*90</f>
        <v>232.20000000000002</v>
      </c>
      <c r="P32" s="50">
        <v>232.2</v>
      </c>
      <c r="Q32" s="45">
        <v>0</v>
      </c>
      <c r="R32" s="43">
        <v>0</v>
      </c>
      <c r="S32" s="50"/>
      <c r="T32" s="258"/>
      <c r="U32" s="258"/>
      <c r="V32" s="258"/>
    </row>
    <row r="33" spans="1:66" s="2" customFormat="1" ht="15" x14ac:dyDescent="0.25">
      <c r="A33" s="179"/>
      <c r="B33" s="23" t="s">
        <v>7</v>
      </c>
      <c r="C33" s="36">
        <f>C31+C32</f>
        <v>290</v>
      </c>
      <c r="D33" s="48">
        <f>D31+D32</f>
        <v>290</v>
      </c>
      <c r="E33" s="46">
        <f>SUM(E31:E32)</f>
        <v>7.9619999999999997</v>
      </c>
      <c r="F33" s="44">
        <f>F31+F32</f>
        <v>7.96</v>
      </c>
      <c r="G33" s="249">
        <v>0.16</v>
      </c>
      <c r="H33" s="61">
        <f>SUM(H31:H32)</f>
        <v>0.16</v>
      </c>
      <c r="I33" s="46">
        <f>SUM(I31:I32)</f>
        <v>1.0529999999999999</v>
      </c>
      <c r="J33" s="44">
        <f>J31+J32</f>
        <v>1.05</v>
      </c>
      <c r="K33" s="51">
        <f>SUM(K31:K32)</f>
        <v>1.2825</v>
      </c>
      <c r="L33" s="61">
        <v>2.2799999999999998</v>
      </c>
      <c r="M33" s="46">
        <f>SUM(M31:M32)</f>
        <v>81.204000000000008</v>
      </c>
      <c r="N33" s="44">
        <f>N31+N32</f>
        <v>81.2</v>
      </c>
      <c r="O33" s="51">
        <f>O31+O32</f>
        <v>368.20000000000005</v>
      </c>
      <c r="P33" s="62">
        <f>SUM(P31:P32)</f>
        <v>368.2</v>
      </c>
      <c r="Q33" s="46">
        <f>SUM(Q31:Q32)</f>
        <v>12</v>
      </c>
      <c r="R33" s="44">
        <f>SUM(R31:R32)</f>
        <v>12</v>
      </c>
      <c r="S33" s="62"/>
      <c r="T33" s="258">
        <f>O33/O45*100</f>
        <v>13.629515563633404</v>
      </c>
      <c r="U33" s="258"/>
      <c r="V33" s="258">
        <f>P33/P45*100</f>
        <v>11.582622919877943</v>
      </c>
    </row>
    <row r="34" spans="1:66" s="2" customFormat="1" ht="15" x14ac:dyDescent="0.25">
      <c r="A34" s="93"/>
      <c r="B34" s="17" t="s">
        <v>12</v>
      </c>
      <c r="C34" s="35"/>
      <c r="D34" s="28"/>
      <c r="E34" s="45"/>
      <c r="F34" s="43"/>
      <c r="G34" s="54"/>
      <c r="H34" s="50"/>
      <c r="I34" s="45"/>
      <c r="J34" s="43"/>
      <c r="K34" s="54"/>
      <c r="L34" s="50"/>
      <c r="M34" s="45"/>
      <c r="N34" s="43"/>
      <c r="O34" s="54"/>
      <c r="P34" s="50"/>
      <c r="Q34" s="138"/>
      <c r="R34" s="42"/>
      <c r="S34" s="9"/>
      <c r="T34" s="64"/>
      <c r="U34" s="64"/>
      <c r="V34" s="64"/>
    </row>
    <row r="35" spans="1:66" s="2" customFormat="1" ht="15" x14ac:dyDescent="0.25">
      <c r="A35" s="178" t="s">
        <v>133</v>
      </c>
      <c r="B35" s="184" t="s">
        <v>134</v>
      </c>
      <c r="C35" s="91">
        <v>50</v>
      </c>
      <c r="D35" s="106">
        <v>50</v>
      </c>
      <c r="E35" s="90">
        <f>0.33/30*50</f>
        <v>0.55000000000000004</v>
      </c>
      <c r="F35" s="97">
        <v>0.55000000000000004</v>
      </c>
      <c r="G35" s="50">
        <f>0</f>
        <v>0</v>
      </c>
      <c r="H35" s="113">
        <v>0</v>
      </c>
      <c r="I35" s="90">
        <f>0.06/30*50</f>
        <v>0.1</v>
      </c>
      <c r="J35" s="97">
        <v>0.1</v>
      </c>
      <c r="K35" s="50">
        <v>4.3899999999999997</v>
      </c>
      <c r="L35" s="113">
        <v>5.0199999999999996</v>
      </c>
      <c r="M35" s="90">
        <f>1.14/30*50</f>
        <v>1.9</v>
      </c>
      <c r="N35" s="97">
        <v>1.9</v>
      </c>
      <c r="O35" s="90">
        <f>6.6/30*50</f>
        <v>11</v>
      </c>
      <c r="P35" s="97">
        <v>11</v>
      </c>
      <c r="Q35" s="45">
        <f>7.5/30*50</f>
        <v>12.5</v>
      </c>
      <c r="R35" s="43">
        <v>12.5</v>
      </c>
      <c r="BL35" s="258"/>
      <c r="BM35" s="258"/>
      <c r="BN35" s="258"/>
    </row>
    <row r="36" spans="1:66" s="2" customFormat="1" ht="15" x14ac:dyDescent="0.25">
      <c r="A36" s="93" t="s">
        <v>117</v>
      </c>
      <c r="B36" s="14" t="s">
        <v>118</v>
      </c>
      <c r="C36" s="35">
        <v>110</v>
      </c>
      <c r="D36" s="28">
        <v>130</v>
      </c>
      <c r="E36" s="72">
        <f>14.23/100*110</f>
        <v>15.653</v>
      </c>
      <c r="F36" s="71">
        <f>14.23/100*130</f>
        <v>18.499000000000002</v>
      </c>
      <c r="G36" s="74">
        <f>14.32*110/105</f>
        <v>15.001904761904763</v>
      </c>
      <c r="H36" s="73">
        <f>14.32*130/105</f>
        <v>17.729523809523812</v>
      </c>
      <c r="I36" s="72">
        <f>7.27/100*110</f>
        <v>7.9969999999999999</v>
      </c>
      <c r="J36" s="71">
        <f>7.27/100*130</f>
        <v>9.4510000000000005</v>
      </c>
      <c r="K36" s="74">
        <f>0.14*110/105</f>
        <v>0.1466666666666667</v>
      </c>
      <c r="L36" s="73">
        <f>0.14*130/105</f>
        <v>0.17333333333333337</v>
      </c>
      <c r="M36" s="72">
        <f>5/100*110</f>
        <v>5.5</v>
      </c>
      <c r="N36" s="71">
        <f>5/100*130</f>
        <v>6.5</v>
      </c>
      <c r="O36" s="74">
        <f>142/100*110</f>
        <v>156.19999999999999</v>
      </c>
      <c r="P36" s="73">
        <f>142/100*130</f>
        <v>184.6</v>
      </c>
      <c r="Q36" s="45">
        <f>0.79/100*110</f>
        <v>0.86900000000000011</v>
      </c>
      <c r="R36" s="43">
        <f>0.79/100*130</f>
        <v>1.0270000000000001</v>
      </c>
      <c r="S36" s="50"/>
      <c r="T36" s="64"/>
      <c r="U36" s="64"/>
      <c r="V36" s="64"/>
    </row>
    <row r="37" spans="1:66" s="2" customFormat="1" ht="15" x14ac:dyDescent="0.25">
      <c r="A37" s="93" t="s">
        <v>119</v>
      </c>
      <c r="B37" s="14" t="s">
        <v>75</v>
      </c>
      <c r="C37" s="35">
        <v>220</v>
      </c>
      <c r="D37" s="28">
        <v>250</v>
      </c>
      <c r="E37" s="45">
        <f>2.89/150*220</f>
        <v>4.238666666666667</v>
      </c>
      <c r="F37" s="43">
        <f>2.89/150*250</f>
        <v>4.8166666666666673</v>
      </c>
      <c r="G37" s="54">
        <f>C37*0.07/200</f>
        <v>7.7000000000000013E-2</v>
      </c>
      <c r="H37" s="50">
        <f>D37*0.07/200</f>
        <v>8.7499999999999994E-2</v>
      </c>
      <c r="I37" s="45">
        <f>4.2/150*220</f>
        <v>6.16</v>
      </c>
      <c r="J37" s="43">
        <f>4.2/150*250</f>
        <v>7</v>
      </c>
      <c r="K37" s="54">
        <v>0</v>
      </c>
      <c r="L37" s="50">
        <v>0</v>
      </c>
      <c r="M37" s="45">
        <f>21.88/150*220</f>
        <v>32.090666666666671</v>
      </c>
      <c r="N37" s="43">
        <f>21.88/150*250</f>
        <v>36.466666666666669</v>
      </c>
      <c r="O37" s="54">
        <f>137/150*220</f>
        <v>200.93333333333334</v>
      </c>
      <c r="P37" s="50">
        <f>137/150*250</f>
        <v>228.33333333333334</v>
      </c>
      <c r="Q37" s="45">
        <f>6/150*220</f>
        <v>8.8000000000000007</v>
      </c>
      <c r="R37" s="43">
        <f>6/150*250</f>
        <v>10</v>
      </c>
      <c r="S37" s="50"/>
      <c r="T37" s="64"/>
      <c r="U37" s="64"/>
      <c r="V37" s="64"/>
    </row>
    <row r="38" spans="1:66" s="24" customFormat="1" ht="15" x14ac:dyDescent="0.25">
      <c r="A38" s="93" t="s">
        <v>121</v>
      </c>
      <c r="B38" s="14" t="s">
        <v>120</v>
      </c>
      <c r="C38" s="35">
        <v>200</v>
      </c>
      <c r="D38" s="28">
        <v>200</v>
      </c>
      <c r="E38" s="45">
        <v>1.05</v>
      </c>
      <c r="F38" s="43">
        <v>1.05</v>
      </c>
      <c r="G38" s="54">
        <v>0</v>
      </c>
      <c r="H38" s="50">
        <v>0</v>
      </c>
      <c r="I38" s="45">
        <v>0.06</v>
      </c>
      <c r="J38" s="43">
        <v>0.06</v>
      </c>
      <c r="K38" s="54">
        <v>0.06</v>
      </c>
      <c r="L38" s="50">
        <v>0.06</v>
      </c>
      <c r="M38" s="45">
        <v>31.43</v>
      </c>
      <c r="N38" s="43">
        <v>31.43</v>
      </c>
      <c r="O38" s="54">
        <v>130</v>
      </c>
      <c r="P38" s="50">
        <v>130</v>
      </c>
      <c r="Q38" s="45">
        <v>0.8</v>
      </c>
      <c r="R38" s="43">
        <v>0.8</v>
      </c>
      <c r="S38" s="50"/>
      <c r="T38" s="257"/>
      <c r="U38" s="257"/>
      <c r="V38" s="257"/>
    </row>
    <row r="39" spans="1:66" s="2" customFormat="1" ht="15" x14ac:dyDescent="0.25">
      <c r="A39" s="93"/>
      <c r="B39" s="14" t="s">
        <v>35</v>
      </c>
      <c r="C39" s="35">
        <v>50</v>
      </c>
      <c r="D39" s="28">
        <v>50</v>
      </c>
      <c r="E39" s="45">
        <v>3.85</v>
      </c>
      <c r="F39" s="43">
        <v>3.85</v>
      </c>
      <c r="G39" s="54">
        <v>0</v>
      </c>
      <c r="H39" s="50">
        <v>0</v>
      </c>
      <c r="I39" s="45">
        <v>1.5</v>
      </c>
      <c r="J39" s="43">
        <v>1.5</v>
      </c>
      <c r="K39" s="54">
        <v>0.5</v>
      </c>
      <c r="L39" s="50">
        <v>0.5</v>
      </c>
      <c r="M39" s="45">
        <v>25.05</v>
      </c>
      <c r="N39" s="43">
        <v>25.05</v>
      </c>
      <c r="O39" s="54">
        <v>129.5</v>
      </c>
      <c r="P39" s="50">
        <v>129.5</v>
      </c>
      <c r="Q39" s="45">
        <v>0</v>
      </c>
      <c r="R39" s="43">
        <v>0</v>
      </c>
      <c r="S39" s="50"/>
      <c r="T39" s="64"/>
      <c r="U39" s="64"/>
      <c r="V39" s="64"/>
    </row>
    <row r="40" spans="1:66" s="2" customFormat="1" ht="15" x14ac:dyDescent="0.25">
      <c r="A40" s="93"/>
      <c r="B40" s="14" t="s">
        <v>13</v>
      </c>
      <c r="C40" s="35">
        <v>30</v>
      </c>
      <c r="D40" s="28">
        <v>40</v>
      </c>
      <c r="E40" s="45">
        <f>6.6/100*30</f>
        <v>1.98</v>
      </c>
      <c r="F40" s="43">
        <f>6.6/100*40</f>
        <v>2.64</v>
      </c>
      <c r="G40" s="54">
        <v>0</v>
      </c>
      <c r="H40" s="50">
        <f>D40*0</f>
        <v>0</v>
      </c>
      <c r="I40" s="45">
        <f>1.2/100*30</f>
        <v>0.36</v>
      </c>
      <c r="J40" s="43">
        <f>1.2/100*40</f>
        <v>0.48</v>
      </c>
      <c r="K40" s="54">
        <v>0</v>
      </c>
      <c r="L40" s="50">
        <v>0</v>
      </c>
      <c r="M40" s="45">
        <f>33.4/100*30</f>
        <v>10.02</v>
      </c>
      <c r="N40" s="43">
        <f>33.4/100*40</f>
        <v>13.36</v>
      </c>
      <c r="O40" s="54">
        <f>174/100*30</f>
        <v>52.2</v>
      </c>
      <c r="P40" s="50">
        <f>174/100*40</f>
        <v>69.599999999999994</v>
      </c>
      <c r="Q40" s="45">
        <v>0</v>
      </c>
      <c r="R40" s="43">
        <v>0</v>
      </c>
      <c r="S40" s="50"/>
      <c r="T40" s="64"/>
      <c r="U40" s="64"/>
      <c r="V40" s="64"/>
    </row>
    <row r="41" spans="1:66" s="2" customFormat="1" ht="15" x14ac:dyDescent="0.25">
      <c r="A41" s="179"/>
      <c r="B41" s="23" t="s">
        <v>7</v>
      </c>
      <c r="C41" s="36">
        <f>C36+C37+C38+C39+C40+C35</f>
        <v>660</v>
      </c>
      <c r="D41" s="48">
        <f>D36+D37+D38+D39+D40+D35</f>
        <v>720</v>
      </c>
      <c r="E41" s="46">
        <f>SUM(E35:E40)</f>
        <v>27.321666666666669</v>
      </c>
      <c r="F41" s="44">
        <f>F36+F37+F38+F39+F40+F35</f>
        <v>31.405666666666672</v>
      </c>
      <c r="G41" s="51">
        <v>0.08</v>
      </c>
      <c r="H41" s="62">
        <f>SUM(H36:H40)</f>
        <v>17.81702380952381</v>
      </c>
      <c r="I41" s="46">
        <f>SUM(I35:I40)</f>
        <v>16.177</v>
      </c>
      <c r="J41" s="44">
        <f>J36+J37+J38+J39+J40+J35</f>
        <v>18.591000000000001</v>
      </c>
      <c r="K41" s="51">
        <f>SUM(K36:K40)</f>
        <v>0.70666666666666667</v>
      </c>
      <c r="L41" s="61">
        <v>1.04</v>
      </c>
      <c r="M41" s="46">
        <f>SUM(M35:M40)</f>
        <v>105.99066666666667</v>
      </c>
      <c r="N41" s="44">
        <f>N36+N37+N38+N39+N40+N35</f>
        <v>114.70666666666668</v>
      </c>
      <c r="O41" s="51">
        <f>O36+O37+O38+O39+O40+O35</f>
        <v>679.83333333333337</v>
      </c>
      <c r="P41" s="62">
        <f>SUM(P35:P40)</f>
        <v>753.03333333333342</v>
      </c>
      <c r="Q41" s="46">
        <f>SUM(Q35:Q40)</f>
        <v>22.969000000000001</v>
      </c>
      <c r="R41" s="44">
        <f>SUM(R35:R40)</f>
        <v>24.327000000000002</v>
      </c>
      <c r="S41" s="62"/>
      <c r="T41" s="258">
        <f>(O41+O44)/O45*100</f>
        <v>29.038542927544924</v>
      </c>
      <c r="U41" s="258"/>
      <c r="V41" s="258">
        <f>(P41+P44)/P45*100</f>
        <v>27.538876131156474</v>
      </c>
    </row>
    <row r="42" spans="1:66" s="24" customFormat="1" ht="14.25" customHeight="1" x14ac:dyDescent="0.25">
      <c r="A42" s="93"/>
      <c r="B42" s="17" t="s">
        <v>14</v>
      </c>
      <c r="C42" s="35"/>
      <c r="D42" s="28"/>
      <c r="E42" s="45"/>
      <c r="F42" s="43"/>
      <c r="G42" s="54"/>
      <c r="H42" s="50"/>
      <c r="I42" s="45"/>
      <c r="J42" s="43"/>
      <c r="K42" s="54"/>
      <c r="L42" s="50"/>
      <c r="M42" s="45"/>
      <c r="N42" s="43"/>
      <c r="O42" s="54"/>
      <c r="P42" s="50"/>
      <c r="Q42" s="138"/>
      <c r="R42" s="42"/>
      <c r="S42" s="9"/>
      <c r="T42" s="257"/>
      <c r="U42" s="257"/>
      <c r="V42" s="257"/>
    </row>
    <row r="43" spans="1:66" s="24" customFormat="1" ht="15" x14ac:dyDescent="0.25">
      <c r="A43" s="93"/>
      <c r="B43" s="14" t="s">
        <v>293</v>
      </c>
      <c r="C43" s="35">
        <v>150</v>
      </c>
      <c r="D43" s="28">
        <v>180</v>
      </c>
      <c r="E43" s="45">
        <f>5/100*150</f>
        <v>7.5</v>
      </c>
      <c r="F43" s="43">
        <f>5/100*180</f>
        <v>9</v>
      </c>
      <c r="G43" s="54">
        <v>8.2100000000000009</v>
      </c>
      <c r="H43" s="50">
        <v>8.2080000000000002</v>
      </c>
      <c r="I43" s="45">
        <f>3.2/100*150</f>
        <v>4.8</v>
      </c>
      <c r="J43" s="43">
        <f>3.2/100*180</f>
        <v>5.76</v>
      </c>
      <c r="K43" s="54">
        <v>0</v>
      </c>
      <c r="L43" s="50">
        <v>0</v>
      </c>
      <c r="M43" s="45">
        <f>3.5/100*150</f>
        <v>5.2500000000000009</v>
      </c>
      <c r="N43" s="43">
        <f>3.5/100*180</f>
        <v>6.3000000000000007</v>
      </c>
      <c r="O43" s="54">
        <f>68/100*150</f>
        <v>102.00000000000001</v>
      </c>
      <c r="P43" s="50">
        <f>68/100*180</f>
        <v>122.4</v>
      </c>
      <c r="Q43" s="45">
        <f>0.6/100*150</f>
        <v>0.9</v>
      </c>
      <c r="R43" s="43">
        <f>0.6/100*180</f>
        <v>1.08</v>
      </c>
      <c r="S43" s="50"/>
      <c r="T43" s="257"/>
      <c r="U43" s="257"/>
      <c r="V43" s="257"/>
    </row>
    <row r="44" spans="1:66" s="2" customFormat="1" ht="15" x14ac:dyDescent="0.25">
      <c r="A44" s="133"/>
      <c r="B44" s="23" t="s">
        <v>7</v>
      </c>
      <c r="C44" s="36">
        <f>C43</f>
        <v>150</v>
      </c>
      <c r="D44" s="48">
        <f>D43</f>
        <v>180</v>
      </c>
      <c r="E44" s="46">
        <f t="shared" ref="E44:R44" si="1">E43</f>
        <v>7.5</v>
      </c>
      <c r="F44" s="53">
        <v>8.2100000000000009</v>
      </c>
      <c r="G44" s="249">
        <v>8.2100000000000009</v>
      </c>
      <c r="H44" s="62">
        <f t="shared" si="1"/>
        <v>8.2080000000000002</v>
      </c>
      <c r="I44" s="46">
        <f t="shared" si="1"/>
        <v>4.8</v>
      </c>
      <c r="J44" s="53">
        <v>3.01</v>
      </c>
      <c r="K44" s="51">
        <f t="shared" si="1"/>
        <v>0</v>
      </c>
      <c r="L44" s="62">
        <v>0</v>
      </c>
      <c r="M44" s="46">
        <f t="shared" si="1"/>
        <v>5.2500000000000009</v>
      </c>
      <c r="N44" s="53">
        <v>11.81</v>
      </c>
      <c r="O44" s="249">
        <v>104.64</v>
      </c>
      <c r="P44" s="62">
        <f t="shared" si="1"/>
        <v>122.4</v>
      </c>
      <c r="Q44" s="46">
        <f t="shared" si="1"/>
        <v>0.9</v>
      </c>
      <c r="R44" s="44">
        <f t="shared" si="1"/>
        <v>1.08</v>
      </c>
      <c r="S44" s="62"/>
      <c r="T44" s="64"/>
      <c r="U44" s="64"/>
      <c r="V44" s="64"/>
    </row>
    <row r="45" spans="1:66" s="2" customFormat="1" ht="15" customHeight="1" thickBot="1" x14ac:dyDescent="0.3">
      <c r="A45" s="134"/>
      <c r="B45" s="25" t="s">
        <v>15</v>
      </c>
      <c r="C45" s="38">
        <f t="shared" ref="C45:R45" si="2">C29+C33+C41+C44+C19</f>
        <v>2715</v>
      </c>
      <c r="D45" s="29">
        <f t="shared" si="2"/>
        <v>3095</v>
      </c>
      <c r="E45" s="39">
        <f>E29+E33+E41+E44+E19</f>
        <v>92.688500000000005</v>
      </c>
      <c r="F45" s="47">
        <f t="shared" si="2"/>
        <v>110.58916666666669</v>
      </c>
      <c r="G45" s="41">
        <f t="shared" si="2"/>
        <v>23.68</v>
      </c>
      <c r="H45" s="70">
        <f t="shared" si="2"/>
        <v>41.435023809523813</v>
      </c>
      <c r="I45" s="39">
        <f t="shared" si="2"/>
        <v>73.980999999999995</v>
      </c>
      <c r="J45" s="47">
        <f t="shared" si="2"/>
        <v>84.036500000000004</v>
      </c>
      <c r="K45" s="41">
        <f t="shared" si="2"/>
        <v>10.946833333333334</v>
      </c>
      <c r="L45" s="70">
        <f t="shared" si="2"/>
        <v>12.899999999999999</v>
      </c>
      <c r="M45" s="39">
        <f t="shared" si="2"/>
        <v>418.00783333333334</v>
      </c>
      <c r="N45" s="47">
        <f t="shared" si="2"/>
        <v>495.30183333333338</v>
      </c>
      <c r="O45" s="41">
        <f t="shared" si="2"/>
        <v>2701.49</v>
      </c>
      <c r="P45" s="70">
        <f t="shared" si="2"/>
        <v>3178.9000000000005</v>
      </c>
      <c r="Q45" s="39">
        <f t="shared" si="2"/>
        <v>188.76916666666665</v>
      </c>
      <c r="R45" s="47">
        <f t="shared" si="2"/>
        <v>195.88133333333334</v>
      </c>
      <c r="S45" s="62"/>
      <c r="T45" s="258">
        <f>T19+T29+T33+T41</f>
        <v>100</v>
      </c>
      <c r="U45" s="258"/>
      <c r="V45" s="258">
        <f>V19+V29+V33+V41</f>
        <v>99.999999999999986</v>
      </c>
    </row>
    <row r="46" spans="1:66" s="2" customFormat="1" ht="15" x14ac:dyDescent="0.25">
      <c r="A46" s="135"/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63"/>
      <c r="Q46" s="63"/>
      <c r="R46" s="63"/>
      <c r="S46" s="63"/>
      <c r="T46" s="64"/>
      <c r="U46" s="64"/>
      <c r="V46" s="64"/>
    </row>
    <row r="47" spans="1:66" s="2" customFormat="1" ht="15" x14ac:dyDescent="0.25">
      <c r="A47" s="135"/>
      <c r="B47" s="294" t="s">
        <v>106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64"/>
      <c r="T47" s="64"/>
      <c r="U47" s="64"/>
      <c r="V47" s="64"/>
    </row>
    <row r="48" spans="1:66" s="2" customFormat="1" ht="15" customHeight="1" x14ac:dyDescent="0.25">
      <c r="A48" s="135"/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63"/>
      <c r="T48" s="64"/>
      <c r="U48" s="64"/>
      <c r="V48" s="64"/>
    </row>
    <row r="49" spans="1:22" s="2" customFormat="1" ht="15" x14ac:dyDescent="0.25">
      <c r="A49" s="64"/>
      <c r="C49" s="63"/>
      <c r="D49" s="64"/>
      <c r="E49" s="64"/>
      <c r="F49" s="64"/>
      <c r="G49" s="64"/>
      <c r="H49" s="64"/>
      <c r="I49" s="64"/>
      <c r="J49" s="63"/>
      <c r="K49" s="63"/>
      <c r="L49" s="63"/>
      <c r="M49" s="63"/>
      <c r="N49" s="63"/>
      <c r="O49" s="63"/>
      <c r="P49" s="64"/>
      <c r="T49" s="64"/>
      <c r="U49" s="64"/>
      <c r="V49" s="64"/>
    </row>
    <row r="50" spans="1:22" s="2" customFormat="1" ht="15" x14ac:dyDescent="0.25">
      <c r="A50" s="64"/>
      <c r="C50" s="63"/>
      <c r="D50" s="64"/>
      <c r="E50" s="64"/>
      <c r="F50" s="64"/>
      <c r="G50" s="64"/>
      <c r="H50" s="64"/>
      <c r="I50" s="64"/>
      <c r="J50" s="63"/>
      <c r="K50" s="63"/>
      <c r="L50" s="63"/>
      <c r="M50" s="63"/>
      <c r="N50" s="63"/>
      <c r="O50" s="63"/>
      <c r="P50" s="64"/>
      <c r="T50" s="64"/>
      <c r="U50" s="64"/>
      <c r="V50" s="64"/>
    </row>
    <row r="51" spans="1:22" s="2" customFormat="1" ht="15" x14ac:dyDescent="0.25">
      <c r="A51" s="64"/>
      <c r="C51" s="63"/>
      <c r="D51" s="64"/>
      <c r="E51" s="64"/>
      <c r="F51" s="64"/>
      <c r="G51" s="64"/>
      <c r="H51" s="64"/>
      <c r="I51" s="64"/>
      <c r="J51" s="63"/>
      <c r="K51" s="63"/>
      <c r="L51" s="63"/>
      <c r="M51" s="63"/>
      <c r="N51" s="63"/>
      <c r="O51" s="63"/>
      <c r="P51" s="64"/>
      <c r="T51" s="64"/>
      <c r="U51" s="64"/>
      <c r="V51" s="64"/>
    </row>
    <row r="52" spans="1:22" s="2" customFormat="1" ht="15" x14ac:dyDescent="0.25">
      <c r="A52" s="64"/>
      <c r="C52" s="63"/>
      <c r="D52" s="64"/>
      <c r="E52" s="64"/>
      <c r="F52" s="64"/>
      <c r="G52" s="64"/>
      <c r="H52" s="64"/>
      <c r="I52" s="64"/>
      <c r="J52" s="63"/>
      <c r="K52" s="63"/>
      <c r="L52" s="63"/>
      <c r="M52" s="63"/>
      <c r="N52" s="63"/>
      <c r="O52" s="63"/>
      <c r="P52" s="64"/>
      <c r="T52" s="64"/>
      <c r="U52" s="64"/>
      <c r="V52" s="64"/>
    </row>
    <row r="53" spans="1:22" s="2" customFormat="1" ht="15" x14ac:dyDescent="0.25">
      <c r="A53" s="64"/>
      <c r="C53" s="63"/>
      <c r="D53" s="64"/>
      <c r="E53" s="64"/>
      <c r="F53" s="64"/>
      <c r="G53" s="64"/>
      <c r="H53" s="64"/>
      <c r="I53" s="64"/>
      <c r="J53" s="63"/>
      <c r="K53" s="63"/>
      <c r="L53" s="63"/>
      <c r="M53" s="63"/>
      <c r="N53" s="63"/>
      <c r="O53" s="63"/>
      <c r="P53" s="64"/>
      <c r="T53" s="64"/>
      <c r="U53" s="64"/>
      <c r="V53" s="64"/>
    </row>
    <row r="54" spans="1:22" s="2" customFormat="1" ht="15" x14ac:dyDescent="0.25">
      <c r="A54" s="64"/>
      <c r="C54" s="63"/>
      <c r="D54" s="64"/>
      <c r="E54" s="64"/>
      <c r="F54" s="64"/>
      <c r="G54" s="64"/>
      <c r="H54" s="64"/>
      <c r="I54" s="64"/>
      <c r="J54" s="63"/>
      <c r="K54" s="63"/>
      <c r="L54" s="63"/>
      <c r="M54" s="63"/>
      <c r="N54" s="63"/>
      <c r="O54" s="63"/>
      <c r="P54" s="64"/>
      <c r="T54" s="64"/>
      <c r="U54" s="64"/>
      <c r="V54" s="64"/>
    </row>
    <row r="55" spans="1:22" s="2" customFormat="1" ht="15" x14ac:dyDescent="0.25">
      <c r="A55" s="64"/>
      <c r="C55" s="63"/>
      <c r="D55" s="64"/>
      <c r="E55" s="64"/>
      <c r="F55" s="64"/>
      <c r="G55" s="64"/>
      <c r="H55" s="64"/>
      <c r="I55" s="64"/>
      <c r="J55" s="63"/>
      <c r="K55" s="63"/>
      <c r="L55" s="63"/>
      <c r="M55" s="63"/>
      <c r="N55" s="63"/>
      <c r="O55" s="63"/>
      <c r="P55" s="64"/>
      <c r="T55" s="64"/>
      <c r="U55" s="64"/>
      <c r="V55" s="64"/>
    </row>
    <row r="56" spans="1:22" s="2" customFormat="1" ht="15" x14ac:dyDescent="0.25">
      <c r="A56" s="64"/>
      <c r="C56" s="63"/>
      <c r="D56" s="64"/>
      <c r="E56" s="64"/>
      <c r="F56" s="64"/>
      <c r="G56" s="64"/>
      <c r="H56" s="64"/>
      <c r="I56" s="64"/>
      <c r="J56" s="63"/>
      <c r="K56" s="63"/>
      <c r="L56" s="63"/>
      <c r="M56" s="63"/>
      <c r="N56" s="63"/>
      <c r="O56" s="63"/>
      <c r="P56" s="64"/>
      <c r="T56" s="64"/>
      <c r="U56" s="64"/>
      <c r="V56" s="64"/>
    </row>
    <row r="57" spans="1:22" s="2" customFormat="1" ht="15" x14ac:dyDescent="0.25">
      <c r="A57" s="64"/>
      <c r="C57" s="63"/>
      <c r="D57" s="64"/>
      <c r="E57" s="64"/>
      <c r="F57" s="64"/>
      <c r="G57" s="64"/>
      <c r="H57" s="64"/>
      <c r="I57" s="64"/>
      <c r="J57" s="63"/>
      <c r="K57" s="63"/>
      <c r="L57" s="63"/>
      <c r="M57" s="63"/>
      <c r="N57" s="63"/>
      <c r="O57" s="63"/>
      <c r="P57" s="64"/>
      <c r="T57" s="64"/>
      <c r="U57" s="64"/>
      <c r="V57" s="64"/>
    </row>
    <row r="58" spans="1:22" s="2" customFormat="1" ht="15" x14ac:dyDescent="0.25">
      <c r="A58" s="64"/>
      <c r="C58" s="63"/>
      <c r="D58" s="64"/>
      <c r="E58" s="64"/>
      <c r="F58" s="64"/>
      <c r="G58" s="64"/>
      <c r="H58" s="64"/>
      <c r="I58" s="64"/>
      <c r="J58" s="63"/>
      <c r="K58" s="63"/>
      <c r="L58" s="63"/>
      <c r="M58" s="63"/>
      <c r="N58" s="63"/>
      <c r="O58" s="63"/>
      <c r="P58" s="64"/>
      <c r="T58" s="64"/>
      <c r="U58" s="64"/>
      <c r="V58" s="64"/>
    </row>
    <row r="59" spans="1:22" s="2" customFormat="1" ht="15" x14ac:dyDescent="0.25">
      <c r="A59" s="64"/>
      <c r="C59" s="63"/>
      <c r="D59" s="64"/>
      <c r="E59" s="64"/>
      <c r="F59" s="64"/>
      <c r="G59" s="64"/>
      <c r="H59" s="64"/>
      <c r="I59" s="64"/>
      <c r="J59" s="63"/>
      <c r="K59" s="63"/>
      <c r="L59" s="63"/>
      <c r="M59" s="63"/>
      <c r="N59" s="63"/>
      <c r="O59" s="63"/>
      <c r="P59" s="64"/>
      <c r="T59" s="64"/>
      <c r="U59" s="64"/>
      <c r="V59" s="64"/>
    </row>
    <row r="60" spans="1:22" s="2" customFormat="1" ht="15" x14ac:dyDescent="0.25">
      <c r="A60" s="64"/>
      <c r="C60" s="63"/>
      <c r="D60" s="64"/>
      <c r="E60" s="64"/>
      <c r="F60" s="64"/>
      <c r="G60" s="64"/>
      <c r="H60" s="64"/>
      <c r="I60" s="64"/>
      <c r="J60" s="63"/>
      <c r="K60" s="63"/>
      <c r="L60" s="63"/>
      <c r="M60" s="63"/>
      <c r="N60" s="63"/>
      <c r="O60" s="63"/>
      <c r="P60" s="64"/>
      <c r="T60" s="64"/>
      <c r="U60" s="64"/>
      <c r="V60" s="64"/>
    </row>
    <row r="61" spans="1:22" s="2" customFormat="1" ht="15" x14ac:dyDescent="0.25">
      <c r="A61" s="64"/>
      <c r="C61" s="63"/>
      <c r="D61" s="64"/>
      <c r="E61" s="64"/>
      <c r="F61" s="64"/>
      <c r="G61" s="64"/>
      <c r="H61" s="64"/>
      <c r="I61" s="64"/>
      <c r="J61" s="63"/>
      <c r="K61" s="63"/>
      <c r="L61" s="63"/>
      <c r="M61" s="63"/>
      <c r="N61" s="63"/>
      <c r="O61" s="63"/>
      <c r="P61" s="64"/>
      <c r="T61" s="64"/>
      <c r="U61" s="64"/>
      <c r="V61" s="64"/>
    </row>
    <row r="62" spans="1:22" s="2" customFormat="1" ht="15" x14ac:dyDescent="0.25">
      <c r="A62" s="64"/>
      <c r="C62" s="63"/>
      <c r="D62" s="64"/>
      <c r="E62" s="64"/>
      <c r="F62" s="64"/>
      <c r="G62" s="64"/>
      <c r="H62" s="64"/>
      <c r="I62" s="64"/>
      <c r="J62" s="63"/>
      <c r="K62" s="63"/>
      <c r="L62" s="63"/>
      <c r="M62" s="63"/>
      <c r="N62" s="63"/>
      <c r="O62" s="63"/>
      <c r="P62" s="64"/>
      <c r="T62" s="64"/>
      <c r="U62" s="64"/>
      <c r="V62" s="64"/>
    </row>
    <row r="63" spans="1:22" s="2" customFormat="1" ht="15" x14ac:dyDescent="0.25">
      <c r="A63" s="64"/>
      <c r="C63" s="63"/>
      <c r="D63" s="64"/>
      <c r="E63" s="64"/>
      <c r="F63" s="64"/>
      <c r="G63" s="64"/>
      <c r="H63" s="64"/>
      <c r="I63" s="64"/>
      <c r="J63" s="63"/>
      <c r="K63" s="63"/>
      <c r="L63" s="63"/>
      <c r="M63" s="63"/>
      <c r="N63" s="63"/>
      <c r="O63" s="63"/>
      <c r="P63" s="64"/>
      <c r="T63" s="64"/>
      <c r="U63" s="64"/>
      <c r="V63" s="64"/>
    </row>
    <row r="64" spans="1:22" s="2" customFormat="1" ht="15" x14ac:dyDescent="0.25">
      <c r="A64" s="64"/>
      <c r="C64" s="63"/>
      <c r="D64" s="64"/>
      <c r="E64" s="64"/>
      <c r="F64" s="64"/>
      <c r="G64" s="64"/>
      <c r="H64" s="64"/>
      <c r="I64" s="64"/>
      <c r="J64" s="63"/>
      <c r="K64" s="63"/>
      <c r="L64" s="63"/>
      <c r="M64" s="63"/>
      <c r="N64" s="63"/>
      <c r="O64" s="63"/>
      <c r="P64" s="64"/>
      <c r="T64" s="64"/>
      <c r="U64" s="64"/>
      <c r="V64" s="64"/>
    </row>
    <row r="65" spans="1:22" s="2" customFormat="1" ht="15" x14ac:dyDescent="0.25">
      <c r="A65" s="64"/>
      <c r="C65" s="63"/>
      <c r="D65" s="64"/>
      <c r="E65" s="64"/>
      <c r="F65" s="64"/>
      <c r="G65" s="64"/>
      <c r="H65" s="64"/>
      <c r="I65" s="64"/>
      <c r="J65" s="63"/>
      <c r="K65" s="63"/>
      <c r="L65" s="63"/>
      <c r="M65" s="63"/>
      <c r="N65" s="63"/>
      <c r="O65" s="63"/>
      <c r="P65" s="64"/>
      <c r="T65" s="64"/>
      <c r="U65" s="64"/>
      <c r="V65" s="64"/>
    </row>
    <row r="66" spans="1:22" s="2" customFormat="1" ht="15" x14ac:dyDescent="0.25">
      <c r="A66" s="64"/>
      <c r="C66" s="63"/>
      <c r="D66" s="64"/>
      <c r="E66" s="64"/>
      <c r="F66" s="64"/>
      <c r="G66" s="64"/>
      <c r="H66" s="64"/>
      <c r="I66" s="64"/>
      <c r="J66" s="63"/>
      <c r="K66" s="63"/>
      <c r="L66" s="63"/>
      <c r="M66" s="63"/>
      <c r="N66" s="63"/>
      <c r="O66" s="63"/>
      <c r="P66" s="64"/>
      <c r="T66" s="64"/>
      <c r="U66" s="64"/>
      <c r="V66" s="64"/>
    </row>
    <row r="67" spans="1:22" s="2" customFormat="1" ht="15" x14ac:dyDescent="0.25">
      <c r="A67" s="64"/>
      <c r="C67" s="63"/>
      <c r="D67" s="64"/>
      <c r="E67" s="64"/>
      <c r="F67" s="64"/>
      <c r="G67" s="64"/>
      <c r="H67" s="64"/>
      <c r="I67" s="64"/>
      <c r="J67" s="63"/>
      <c r="K67" s="63"/>
      <c r="L67" s="63"/>
      <c r="M67" s="63"/>
      <c r="N67" s="63"/>
      <c r="O67" s="63"/>
      <c r="P67" s="64"/>
      <c r="T67" s="64"/>
      <c r="U67" s="64"/>
      <c r="V67" s="64"/>
    </row>
    <row r="68" spans="1:22" s="2" customFormat="1" ht="15" x14ac:dyDescent="0.25">
      <c r="A68" s="64"/>
      <c r="C68" s="63"/>
      <c r="D68" s="64"/>
      <c r="E68" s="64"/>
      <c r="F68" s="64"/>
      <c r="G68" s="64"/>
      <c r="H68" s="64"/>
      <c r="I68" s="64"/>
      <c r="J68" s="63"/>
      <c r="K68" s="63"/>
      <c r="L68" s="63"/>
      <c r="M68" s="63"/>
      <c r="N68" s="63"/>
      <c r="O68" s="63"/>
      <c r="P68" s="64"/>
      <c r="T68" s="64"/>
      <c r="U68" s="64"/>
      <c r="V68" s="64"/>
    </row>
    <row r="69" spans="1:22" s="2" customFormat="1" ht="15" x14ac:dyDescent="0.25">
      <c r="A69" s="64"/>
      <c r="C69" s="63"/>
      <c r="D69" s="64"/>
      <c r="E69" s="64"/>
      <c r="F69" s="64"/>
      <c r="G69" s="64"/>
      <c r="H69" s="64"/>
      <c r="I69" s="64"/>
      <c r="J69" s="63"/>
      <c r="K69" s="63"/>
      <c r="L69" s="63"/>
      <c r="M69" s="63"/>
      <c r="N69" s="63"/>
      <c r="O69" s="63"/>
      <c r="P69" s="64"/>
      <c r="T69" s="64"/>
      <c r="U69" s="64"/>
      <c r="V69" s="64"/>
    </row>
    <row r="70" spans="1:22" s="2" customFormat="1" ht="15" x14ac:dyDescent="0.25">
      <c r="A70" s="64"/>
      <c r="C70" s="63"/>
      <c r="D70" s="64"/>
      <c r="E70" s="64"/>
      <c r="F70" s="64"/>
      <c r="G70" s="64"/>
      <c r="H70" s="64"/>
      <c r="I70" s="64"/>
      <c r="J70" s="63"/>
      <c r="K70" s="63"/>
      <c r="L70" s="63"/>
      <c r="M70" s="63"/>
      <c r="N70" s="63"/>
      <c r="O70" s="63"/>
      <c r="P70" s="64"/>
      <c r="T70" s="64"/>
      <c r="U70" s="64"/>
      <c r="V70" s="64"/>
    </row>
    <row r="71" spans="1:22" s="2" customFormat="1" ht="15" x14ac:dyDescent="0.25">
      <c r="A71" s="64"/>
      <c r="C71" s="63"/>
      <c r="D71" s="64"/>
      <c r="E71" s="64"/>
      <c r="F71" s="64"/>
      <c r="G71" s="64"/>
      <c r="H71" s="64"/>
      <c r="I71" s="64"/>
      <c r="J71" s="63"/>
      <c r="K71" s="63"/>
      <c r="L71" s="63"/>
      <c r="M71" s="63"/>
      <c r="N71" s="63"/>
      <c r="O71" s="63"/>
      <c r="P71" s="64"/>
      <c r="T71" s="64"/>
      <c r="U71" s="64"/>
      <c r="V71" s="64"/>
    </row>
    <row r="72" spans="1:22" s="2" customFormat="1" ht="15" x14ac:dyDescent="0.25">
      <c r="A72" s="64"/>
      <c r="C72" s="63"/>
      <c r="D72" s="64"/>
      <c r="E72" s="64"/>
      <c r="F72" s="64"/>
      <c r="G72" s="64"/>
      <c r="H72" s="64"/>
      <c r="I72" s="64"/>
      <c r="J72" s="63"/>
      <c r="K72" s="63"/>
      <c r="L72" s="63"/>
      <c r="M72" s="63"/>
      <c r="N72" s="63"/>
      <c r="O72" s="63"/>
      <c r="P72" s="64"/>
      <c r="T72" s="64"/>
      <c r="U72" s="64"/>
      <c r="V72" s="64"/>
    </row>
    <row r="73" spans="1:22" s="2" customFormat="1" ht="15" x14ac:dyDescent="0.25">
      <c r="A73" s="64"/>
      <c r="C73" s="63"/>
      <c r="D73" s="64"/>
      <c r="E73" s="64"/>
      <c r="F73" s="64"/>
      <c r="G73" s="64"/>
      <c r="H73" s="64"/>
      <c r="I73" s="64"/>
      <c r="J73" s="63"/>
      <c r="K73" s="63"/>
      <c r="L73" s="63"/>
      <c r="M73" s="63"/>
      <c r="N73" s="63"/>
      <c r="O73" s="63"/>
      <c r="P73" s="64"/>
      <c r="T73" s="64"/>
      <c r="U73" s="64"/>
      <c r="V73" s="64"/>
    </row>
    <row r="74" spans="1:22" s="2" customFormat="1" ht="15" x14ac:dyDescent="0.25">
      <c r="A74" s="64"/>
      <c r="C74" s="63"/>
      <c r="D74" s="64"/>
      <c r="E74" s="64"/>
      <c r="F74" s="64"/>
      <c r="G74" s="64"/>
      <c r="H74" s="64"/>
      <c r="I74" s="64"/>
      <c r="J74" s="63"/>
      <c r="K74" s="63"/>
      <c r="L74" s="63"/>
      <c r="M74" s="63"/>
      <c r="N74" s="63"/>
      <c r="O74" s="63"/>
      <c r="P74" s="64"/>
      <c r="T74" s="64"/>
      <c r="U74" s="64"/>
      <c r="V74" s="64"/>
    </row>
    <row r="75" spans="1:22" s="2" customFormat="1" ht="15" x14ac:dyDescent="0.25">
      <c r="A75" s="64"/>
      <c r="C75" s="63"/>
      <c r="D75" s="64"/>
      <c r="E75" s="64"/>
      <c r="F75" s="64"/>
      <c r="G75" s="64"/>
      <c r="H75" s="64"/>
      <c r="I75" s="64"/>
      <c r="J75" s="63"/>
      <c r="K75" s="63"/>
      <c r="L75" s="63"/>
      <c r="M75" s="63"/>
      <c r="N75" s="63"/>
      <c r="O75" s="63"/>
      <c r="P75" s="64"/>
      <c r="T75" s="64"/>
      <c r="U75" s="64"/>
      <c r="V75" s="64"/>
    </row>
    <row r="76" spans="1:22" s="2" customFormat="1" ht="15" x14ac:dyDescent="0.25">
      <c r="A76" s="64"/>
      <c r="C76" s="63"/>
      <c r="D76" s="64"/>
      <c r="E76" s="64"/>
      <c r="F76" s="64"/>
      <c r="G76" s="64"/>
      <c r="H76" s="64"/>
      <c r="I76" s="64"/>
      <c r="J76" s="63"/>
      <c r="K76" s="63"/>
      <c r="L76" s="63"/>
      <c r="M76" s="63"/>
      <c r="N76" s="63"/>
      <c r="O76" s="63"/>
      <c r="P76" s="64"/>
      <c r="T76" s="64"/>
      <c r="U76" s="64"/>
      <c r="V76" s="64"/>
    </row>
    <row r="77" spans="1:22" s="2" customFormat="1" ht="15" x14ac:dyDescent="0.25">
      <c r="A77" s="64"/>
      <c r="C77" s="63"/>
      <c r="D77" s="64"/>
      <c r="E77" s="64"/>
      <c r="F77" s="64"/>
      <c r="G77" s="64"/>
      <c r="H77" s="64"/>
      <c r="I77" s="64"/>
      <c r="J77" s="63"/>
      <c r="K77" s="63"/>
      <c r="L77" s="63"/>
      <c r="M77" s="63"/>
      <c r="N77" s="63"/>
      <c r="O77" s="63"/>
      <c r="P77" s="64"/>
      <c r="T77" s="64"/>
      <c r="U77" s="64"/>
      <c r="V77" s="64"/>
    </row>
    <row r="78" spans="1:22" s="2" customFormat="1" ht="15" x14ac:dyDescent="0.25">
      <c r="A78" s="64"/>
      <c r="C78" s="63"/>
      <c r="D78" s="64"/>
      <c r="E78" s="64"/>
      <c r="F78" s="64"/>
      <c r="G78" s="64"/>
      <c r="H78" s="64"/>
      <c r="I78" s="64"/>
      <c r="J78" s="63"/>
      <c r="K78" s="63"/>
      <c r="L78" s="63"/>
      <c r="M78" s="63"/>
      <c r="N78" s="63"/>
      <c r="O78" s="63"/>
      <c r="P78" s="64"/>
      <c r="T78" s="64"/>
      <c r="U78" s="64"/>
      <c r="V78" s="64"/>
    </row>
    <row r="79" spans="1:22" s="2" customFormat="1" ht="15" x14ac:dyDescent="0.25">
      <c r="A79" s="64"/>
      <c r="C79" s="63"/>
      <c r="D79" s="64"/>
      <c r="E79" s="64"/>
      <c r="F79" s="64"/>
      <c r="G79" s="64"/>
      <c r="H79" s="64"/>
      <c r="I79" s="64"/>
      <c r="J79" s="63"/>
      <c r="K79" s="63"/>
      <c r="L79" s="63"/>
      <c r="M79" s="63"/>
      <c r="N79" s="63"/>
      <c r="O79" s="63"/>
      <c r="P79" s="64"/>
      <c r="T79" s="64"/>
      <c r="U79" s="64"/>
      <c r="V79" s="64"/>
    </row>
    <row r="80" spans="1:22" s="2" customFormat="1" ht="15" x14ac:dyDescent="0.25">
      <c r="A80" s="64"/>
      <c r="C80" s="63"/>
      <c r="D80" s="64"/>
      <c r="E80" s="64"/>
      <c r="F80" s="64"/>
      <c r="G80" s="64"/>
      <c r="H80" s="64"/>
      <c r="I80" s="64"/>
      <c r="J80" s="63"/>
      <c r="K80" s="63"/>
      <c r="L80" s="63"/>
      <c r="M80" s="63"/>
      <c r="N80" s="63"/>
      <c r="O80" s="63"/>
      <c r="P80" s="64"/>
      <c r="T80" s="64"/>
      <c r="U80" s="64"/>
      <c r="V80" s="64"/>
    </row>
    <row r="81" spans="1:22" s="2" customFormat="1" ht="15" x14ac:dyDescent="0.25">
      <c r="A81" s="64"/>
      <c r="C81" s="63"/>
      <c r="D81" s="64"/>
      <c r="E81" s="64"/>
      <c r="F81" s="64"/>
      <c r="G81" s="64"/>
      <c r="H81" s="64"/>
      <c r="I81" s="64"/>
      <c r="J81" s="63"/>
      <c r="K81" s="63"/>
      <c r="L81" s="63"/>
      <c r="M81" s="63"/>
      <c r="N81" s="63"/>
      <c r="O81" s="63"/>
      <c r="P81" s="64"/>
      <c r="T81" s="64"/>
      <c r="U81" s="64"/>
      <c r="V81" s="64"/>
    </row>
    <row r="82" spans="1:22" s="2" customFormat="1" ht="15" x14ac:dyDescent="0.25">
      <c r="A82" s="64"/>
      <c r="C82" s="63"/>
      <c r="D82" s="64"/>
      <c r="E82" s="64"/>
      <c r="F82" s="64"/>
      <c r="G82" s="64"/>
      <c r="H82" s="64"/>
      <c r="I82" s="64"/>
      <c r="J82" s="63"/>
      <c r="K82" s="63"/>
      <c r="L82" s="63"/>
      <c r="M82" s="63"/>
      <c r="N82" s="63"/>
      <c r="O82" s="63"/>
      <c r="P82" s="64"/>
      <c r="T82" s="64"/>
      <c r="U82" s="64"/>
      <c r="V82" s="64"/>
    </row>
    <row r="83" spans="1:22" s="2" customFormat="1" ht="15" x14ac:dyDescent="0.25">
      <c r="A83" s="64"/>
      <c r="C83" s="63"/>
      <c r="D83" s="64"/>
      <c r="E83" s="64"/>
      <c r="F83" s="64"/>
      <c r="G83" s="64"/>
      <c r="H83" s="64"/>
      <c r="I83" s="64"/>
      <c r="J83" s="63"/>
      <c r="K83" s="63"/>
      <c r="L83" s="63"/>
      <c r="M83" s="63"/>
      <c r="N83" s="63"/>
      <c r="O83" s="63"/>
      <c r="P83" s="64"/>
      <c r="T83" s="64"/>
      <c r="U83" s="64"/>
      <c r="V83" s="64"/>
    </row>
    <row r="84" spans="1:22" s="2" customFormat="1" ht="15" x14ac:dyDescent="0.25">
      <c r="A84" s="64"/>
      <c r="C84" s="63"/>
      <c r="D84" s="64"/>
      <c r="E84" s="64"/>
      <c r="F84" s="64"/>
      <c r="G84" s="64"/>
      <c r="H84" s="64"/>
      <c r="I84" s="64"/>
      <c r="J84" s="63"/>
      <c r="K84" s="63"/>
      <c r="L84" s="63"/>
      <c r="M84" s="63"/>
      <c r="N84" s="63"/>
      <c r="O84" s="63"/>
      <c r="P84" s="64"/>
      <c r="T84" s="64"/>
      <c r="U84" s="64"/>
      <c r="V84" s="64"/>
    </row>
    <row r="85" spans="1:22" s="2" customFormat="1" ht="15" x14ac:dyDescent="0.25">
      <c r="A85" s="64"/>
      <c r="C85" s="63"/>
      <c r="D85" s="64"/>
      <c r="E85" s="64"/>
      <c r="F85" s="64"/>
      <c r="G85" s="64"/>
      <c r="H85" s="64"/>
      <c r="I85" s="64"/>
      <c r="J85" s="63"/>
      <c r="K85" s="63"/>
      <c r="L85" s="63"/>
      <c r="M85" s="63"/>
      <c r="N85" s="63"/>
      <c r="O85" s="63"/>
      <c r="P85" s="64"/>
      <c r="T85" s="64"/>
      <c r="U85" s="64"/>
      <c r="V85" s="64"/>
    </row>
    <row r="86" spans="1:22" s="2" customFormat="1" ht="15" x14ac:dyDescent="0.25">
      <c r="A86" s="64"/>
      <c r="C86" s="63"/>
      <c r="D86" s="64"/>
      <c r="E86" s="64"/>
      <c r="F86" s="64"/>
      <c r="G86" s="64"/>
      <c r="H86" s="64"/>
      <c r="I86" s="64"/>
      <c r="J86" s="63"/>
      <c r="K86" s="63"/>
      <c r="L86" s="63"/>
      <c r="M86" s="63"/>
      <c r="N86" s="63"/>
      <c r="O86" s="63"/>
      <c r="P86" s="64"/>
      <c r="T86" s="64"/>
      <c r="U86" s="64"/>
      <c r="V86" s="64"/>
    </row>
    <row r="87" spans="1:22" s="2" customFormat="1" ht="15" x14ac:dyDescent="0.25">
      <c r="A87" s="64"/>
      <c r="C87" s="63"/>
      <c r="D87" s="64"/>
      <c r="E87" s="64"/>
      <c r="F87" s="64"/>
      <c r="G87" s="64"/>
      <c r="H87" s="64"/>
      <c r="I87" s="64"/>
      <c r="J87" s="63"/>
      <c r="K87" s="63"/>
      <c r="L87" s="63"/>
      <c r="M87" s="63"/>
      <c r="N87" s="63"/>
      <c r="O87" s="63"/>
      <c r="P87" s="64"/>
      <c r="T87" s="64"/>
      <c r="U87" s="64"/>
      <c r="V87" s="64"/>
    </row>
    <row r="88" spans="1:22" s="2" customFormat="1" ht="15" x14ac:dyDescent="0.25">
      <c r="A88" s="64"/>
      <c r="C88" s="63"/>
      <c r="D88" s="64"/>
      <c r="E88" s="64"/>
      <c r="F88" s="64"/>
      <c r="G88" s="64"/>
      <c r="H88" s="64"/>
      <c r="I88" s="64"/>
      <c r="J88" s="63"/>
      <c r="K88" s="63"/>
      <c r="L88" s="63"/>
      <c r="M88" s="63"/>
      <c r="N88" s="63"/>
      <c r="O88" s="63"/>
      <c r="P88" s="64"/>
      <c r="T88" s="64"/>
      <c r="U88" s="64"/>
      <c r="V88" s="64"/>
    </row>
    <row r="89" spans="1:22" s="2" customFormat="1" ht="15" x14ac:dyDescent="0.25">
      <c r="A89" s="64"/>
      <c r="C89" s="63"/>
      <c r="D89" s="64"/>
      <c r="E89" s="64"/>
      <c r="F89" s="64"/>
      <c r="G89" s="64"/>
      <c r="H89" s="64"/>
      <c r="I89" s="64"/>
      <c r="J89" s="63"/>
      <c r="K89" s="63"/>
      <c r="L89" s="63"/>
      <c r="M89" s="63"/>
      <c r="N89" s="63"/>
      <c r="O89" s="63"/>
      <c r="P89" s="64"/>
      <c r="T89" s="64"/>
      <c r="U89" s="64"/>
      <c r="V89" s="64"/>
    </row>
    <row r="90" spans="1:22" s="2" customFormat="1" ht="15" x14ac:dyDescent="0.25">
      <c r="A90" s="64"/>
      <c r="C90" s="63"/>
      <c r="D90" s="64"/>
      <c r="E90" s="64"/>
      <c r="F90" s="64"/>
      <c r="G90" s="64"/>
      <c r="H90" s="64"/>
      <c r="I90" s="64"/>
      <c r="J90" s="63"/>
      <c r="K90" s="63"/>
      <c r="L90" s="63"/>
      <c r="M90" s="63"/>
      <c r="N90" s="63"/>
      <c r="O90" s="63"/>
      <c r="P90" s="64"/>
      <c r="T90" s="64"/>
      <c r="U90" s="64"/>
      <c r="V90" s="64"/>
    </row>
    <row r="91" spans="1:22" s="2" customFormat="1" ht="15" x14ac:dyDescent="0.25">
      <c r="A91" s="64"/>
      <c r="C91" s="63"/>
      <c r="D91" s="64"/>
      <c r="E91" s="64"/>
      <c r="F91" s="64"/>
      <c r="G91" s="64"/>
      <c r="H91" s="64"/>
      <c r="I91" s="64"/>
      <c r="J91" s="63"/>
      <c r="K91" s="63"/>
      <c r="L91" s="63"/>
      <c r="M91" s="63"/>
      <c r="N91" s="63"/>
      <c r="O91" s="63"/>
      <c r="P91" s="64"/>
      <c r="T91" s="64"/>
      <c r="U91" s="64"/>
      <c r="V91" s="64"/>
    </row>
    <row r="92" spans="1:22" s="2" customFormat="1" ht="15" x14ac:dyDescent="0.25">
      <c r="A92" s="64"/>
      <c r="C92" s="63"/>
      <c r="D92" s="64"/>
      <c r="E92" s="64"/>
      <c r="F92" s="64"/>
      <c r="G92" s="64"/>
      <c r="H92" s="64"/>
      <c r="I92" s="64"/>
      <c r="J92" s="63"/>
      <c r="K92" s="63"/>
      <c r="L92" s="63"/>
      <c r="M92" s="63"/>
      <c r="N92" s="63"/>
      <c r="O92" s="63"/>
      <c r="P92" s="64"/>
      <c r="T92" s="64"/>
      <c r="U92" s="64"/>
      <c r="V92" s="64"/>
    </row>
    <row r="93" spans="1:22" s="2" customFormat="1" ht="15" x14ac:dyDescent="0.25">
      <c r="A93" s="64"/>
      <c r="C93" s="63"/>
      <c r="D93" s="64"/>
      <c r="E93" s="64"/>
      <c r="F93" s="64"/>
      <c r="G93" s="64"/>
      <c r="H93" s="64"/>
      <c r="I93" s="64"/>
      <c r="J93" s="63"/>
      <c r="K93" s="63"/>
      <c r="L93" s="63"/>
      <c r="M93" s="63"/>
      <c r="N93" s="63"/>
      <c r="O93" s="63"/>
      <c r="P93" s="64"/>
      <c r="T93" s="64"/>
      <c r="U93" s="64"/>
      <c r="V93" s="64"/>
    </row>
    <row r="94" spans="1:22" s="2" customFormat="1" ht="15" x14ac:dyDescent="0.25">
      <c r="A94" s="64"/>
      <c r="C94" s="63"/>
      <c r="D94" s="64"/>
      <c r="E94" s="64"/>
      <c r="F94" s="64"/>
      <c r="G94" s="64"/>
      <c r="H94" s="64"/>
      <c r="I94" s="64"/>
      <c r="J94" s="63"/>
      <c r="K94" s="63"/>
      <c r="L94" s="63"/>
      <c r="M94" s="63"/>
      <c r="N94" s="63"/>
      <c r="O94" s="63"/>
      <c r="P94" s="64"/>
      <c r="T94" s="64"/>
      <c r="U94" s="64"/>
      <c r="V94" s="64"/>
    </row>
    <row r="95" spans="1:22" s="2" customFormat="1" ht="15" x14ac:dyDescent="0.25">
      <c r="A95" s="64"/>
      <c r="C95" s="63"/>
      <c r="D95" s="64"/>
      <c r="E95" s="64"/>
      <c r="F95" s="64"/>
      <c r="G95" s="64"/>
      <c r="H95" s="64"/>
      <c r="I95" s="64"/>
      <c r="J95" s="63"/>
      <c r="K95" s="63"/>
      <c r="L95" s="63"/>
      <c r="M95" s="63"/>
      <c r="N95" s="63"/>
      <c r="O95" s="63"/>
      <c r="P95" s="64"/>
      <c r="T95" s="64"/>
      <c r="U95" s="64"/>
      <c r="V95" s="64"/>
    </row>
    <row r="96" spans="1:22" s="2" customFormat="1" ht="15" x14ac:dyDescent="0.25">
      <c r="A96" s="64"/>
      <c r="C96" s="63"/>
      <c r="D96" s="64"/>
      <c r="E96" s="64"/>
      <c r="F96" s="64"/>
      <c r="G96" s="64"/>
      <c r="H96" s="64"/>
      <c r="I96" s="64"/>
      <c r="J96" s="63"/>
      <c r="K96" s="63"/>
      <c r="L96" s="63"/>
      <c r="M96" s="63"/>
      <c r="N96" s="63"/>
      <c r="O96" s="63"/>
      <c r="P96" s="64"/>
      <c r="T96" s="64"/>
      <c r="U96" s="64"/>
      <c r="V96" s="64"/>
    </row>
    <row r="97" spans="1:22" s="2" customFormat="1" ht="15" x14ac:dyDescent="0.25">
      <c r="A97" s="64"/>
      <c r="C97" s="63"/>
      <c r="D97" s="64"/>
      <c r="E97" s="64"/>
      <c r="F97" s="64"/>
      <c r="G97" s="64"/>
      <c r="H97" s="64"/>
      <c r="I97" s="64"/>
      <c r="J97" s="63"/>
      <c r="K97" s="63"/>
      <c r="L97" s="63"/>
      <c r="M97" s="63"/>
      <c r="N97" s="63"/>
      <c r="O97" s="63"/>
      <c r="P97" s="64"/>
      <c r="T97" s="64"/>
      <c r="U97" s="64"/>
      <c r="V97" s="64"/>
    </row>
    <row r="98" spans="1:22" s="2" customFormat="1" ht="15" x14ac:dyDescent="0.25">
      <c r="A98" s="64"/>
      <c r="C98" s="63"/>
      <c r="D98" s="64"/>
      <c r="E98" s="64"/>
      <c r="F98" s="64"/>
      <c r="G98" s="64"/>
      <c r="H98" s="64"/>
      <c r="I98" s="64"/>
      <c r="J98" s="63"/>
      <c r="K98" s="63"/>
      <c r="L98" s="63"/>
      <c r="M98" s="63"/>
      <c r="N98" s="63"/>
      <c r="O98" s="63"/>
      <c r="P98" s="64"/>
      <c r="T98" s="64"/>
      <c r="U98" s="64"/>
      <c r="V98" s="64"/>
    </row>
    <row r="99" spans="1:22" s="2" customFormat="1" ht="15" x14ac:dyDescent="0.25">
      <c r="A99" s="64"/>
      <c r="C99" s="63"/>
      <c r="D99" s="64"/>
      <c r="E99" s="64"/>
      <c r="F99" s="64"/>
      <c r="G99" s="64"/>
      <c r="H99" s="64"/>
      <c r="I99" s="64"/>
      <c r="J99" s="63"/>
      <c r="K99" s="63"/>
      <c r="L99" s="63"/>
      <c r="M99" s="63"/>
      <c r="N99" s="63"/>
      <c r="O99" s="63"/>
      <c r="P99" s="64"/>
      <c r="T99" s="64"/>
      <c r="U99" s="64"/>
      <c r="V99" s="64"/>
    </row>
    <row r="100" spans="1:22" s="2" customFormat="1" ht="15" x14ac:dyDescent="0.25">
      <c r="A100" s="64"/>
      <c r="C100" s="63"/>
      <c r="D100" s="64"/>
      <c r="E100" s="64"/>
      <c r="F100" s="64"/>
      <c r="G100" s="64"/>
      <c r="H100" s="64"/>
      <c r="I100" s="64"/>
      <c r="J100" s="63"/>
      <c r="K100" s="63"/>
      <c r="L100" s="63"/>
      <c r="M100" s="63"/>
      <c r="N100" s="63"/>
      <c r="O100" s="63"/>
      <c r="P100" s="64"/>
      <c r="T100" s="64"/>
      <c r="U100" s="64"/>
      <c r="V100" s="64"/>
    </row>
    <row r="101" spans="1:22" s="2" customFormat="1" ht="15" x14ac:dyDescent="0.25">
      <c r="A101" s="64"/>
      <c r="C101" s="63"/>
      <c r="D101" s="64"/>
      <c r="E101" s="64"/>
      <c r="F101" s="64"/>
      <c r="G101" s="64"/>
      <c r="H101" s="64"/>
      <c r="I101" s="64"/>
      <c r="J101" s="63"/>
      <c r="K101" s="63"/>
      <c r="L101" s="63"/>
      <c r="M101" s="63"/>
      <c r="N101" s="63"/>
      <c r="O101" s="63"/>
      <c r="P101" s="64"/>
      <c r="T101" s="64"/>
      <c r="U101" s="64"/>
      <c r="V101" s="64"/>
    </row>
    <row r="102" spans="1:22" s="2" customFormat="1" ht="15" x14ac:dyDescent="0.25">
      <c r="A102" s="64"/>
      <c r="C102" s="63"/>
      <c r="D102" s="64"/>
      <c r="E102" s="64"/>
      <c r="F102" s="64"/>
      <c r="G102" s="64"/>
      <c r="H102" s="64"/>
      <c r="I102" s="64"/>
      <c r="J102" s="63"/>
      <c r="K102" s="63"/>
      <c r="L102" s="63"/>
      <c r="M102" s="63"/>
      <c r="N102" s="63"/>
      <c r="O102" s="63"/>
      <c r="P102" s="64"/>
      <c r="T102" s="64"/>
      <c r="U102" s="64"/>
      <c r="V102" s="64"/>
    </row>
    <row r="103" spans="1:22" s="2" customFormat="1" ht="15" x14ac:dyDescent="0.25">
      <c r="A103" s="64"/>
      <c r="C103" s="63"/>
      <c r="D103" s="64"/>
      <c r="E103" s="64"/>
      <c r="F103" s="64"/>
      <c r="G103" s="64"/>
      <c r="H103" s="64"/>
      <c r="I103" s="64"/>
      <c r="J103" s="63"/>
      <c r="K103" s="63"/>
      <c r="L103" s="63"/>
      <c r="M103" s="63"/>
      <c r="N103" s="63"/>
      <c r="O103" s="63"/>
      <c r="P103" s="64"/>
      <c r="T103" s="64"/>
      <c r="U103" s="64"/>
      <c r="V103" s="64"/>
    </row>
    <row r="104" spans="1:22" s="2" customFormat="1" ht="15" x14ac:dyDescent="0.25">
      <c r="A104" s="64"/>
      <c r="C104" s="63"/>
      <c r="D104" s="64"/>
      <c r="E104" s="64"/>
      <c r="F104" s="64"/>
      <c r="G104" s="64"/>
      <c r="H104" s="64"/>
      <c r="I104" s="64"/>
      <c r="J104" s="63"/>
      <c r="K104" s="63"/>
      <c r="L104" s="63"/>
      <c r="M104" s="63"/>
      <c r="N104" s="63"/>
      <c r="O104" s="63"/>
      <c r="P104" s="64"/>
      <c r="T104" s="64"/>
      <c r="U104" s="64"/>
      <c r="V104" s="64"/>
    </row>
    <row r="105" spans="1:22" s="2" customFormat="1" ht="15" x14ac:dyDescent="0.25">
      <c r="A105" s="64"/>
      <c r="C105" s="63"/>
      <c r="D105" s="64"/>
      <c r="E105" s="64"/>
      <c r="F105" s="64"/>
      <c r="G105" s="64"/>
      <c r="H105" s="64"/>
      <c r="I105" s="64"/>
      <c r="J105" s="63"/>
      <c r="K105" s="63"/>
      <c r="L105" s="63"/>
      <c r="M105" s="63"/>
      <c r="N105" s="63"/>
      <c r="O105" s="63"/>
      <c r="P105" s="64"/>
      <c r="T105" s="64"/>
      <c r="U105" s="64"/>
      <c r="V105" s="64"/>
    </row>
    <row r="106" spans="1:22" s="2" customFormat="1" ht="15" x14ac:dyDescent="0.25">
      <c r="A106" s="64"/>
      <c r="C106" s="63"/>
      <c r="D106" s="64"/>
      <c r="E106" s="64"/>
      <c r="F106" s="64"/>
      <c r="G106" s="64"/>
      <c r="H106" s="64"/>
      <c r="I106" s="64"/>
      <c r="J106" s="63"/>
      <c r="K106" s="63"/>
      <c r="L106" s="63"/>
      <c r="M106" s="63"/>
      <c r="N106" s="63"/>
      <c r="O106" s="63"/>
      <c r="P106" s="64"/>
      <c r="T106" s="64"/>
      <c r="U106" s="64"/>
      <c r="V106" s="64"/>
    </row>
    <row r="107" spans="1:22" s="2" customFormat="1" ht="15" x14ac:dyDescent="0.25">
      <c r="A107" s="64"/>
      <c r="C107" s="63"/>
      <c r="D107" s="64"/>
      <c r="E107" s="64"/>
      <c r="F107" s="64"/>
      <c r="G107" s="64"/>
      <c r="H107" s="64"/>
      <c r="I107" s="64"/>
      <c r="J107" s="63"/>
      <c r="K107" s="63"/>
      <c r="L107" s="63"/>
      <c r="M107" s="63"/>
      <c r="N107" s="63"/>
      <c r="O107" s="63"/>
      <c r="P107" s="64"/>
      <c r="T107" s="64"/>
      <c r="U107" s="64"/>
      <c r="V107" s="64"/>
    </row>
    <row r="108" spans="1:22" s="2" customFormat="1" ht="15" x14ac:dyDescent="0.25">
      <c r="A108" s="64"/>
      <c r="C108" s="63"/>
      <c r="D108" s="64"/>
      <c r="E108" s="64"/>
      <c r="F108" s="64"/>
      <c r="G108" s="64"/>
      <c r="H108" s="64"/>
      <c r="I108" s="64"/>
      <c r="J108" s="63"/>
      <c r="K108" s="63"/>
      <c r="L108" s="63"/>
      <c r="M108" s="63"/>
      <c r="N108" s="63"/>
      <c r="O108" s="63"/>
      <c r="P108" s="64"/>
      <c r="T108" s="64"/>
      <c r="U108" s="64"/>
      <c r="V108" s="64"/>
    </row>
    <row r="109" spans="1:22" s="2" customFormat="1" ht="15" x14ac:dyDescent="0.25">
      <c r="A109" s="64"/>
      <c r="C109" s="63"/>
      <c r="D109" s="64"/>
      <c r="E109" s="64"/>
      <c r="F109" s="64"/>
      <c r="G109" s="64"/>
      <c r="H109" s="64"/>
      <c r="I109" s="64"/>
      <c r="J109" s="63"/>
      <c r="K109" s="63"/>
      <c r="L109" s="63"/>
      <c r="M109" s="63"/>
      <c r="N109" s="63"/>
      <c r="O109" s="63"/>
      <c r="P109" s="64"/>
      <c r="T109" s="64"/>
      <c r="U109" s="64"/>
      <c r="V109" s="64"/>
    </row>
    <row r="110" spans="1:22" s="2" customFormat="1" ht="15" x14ac:dyDescent="0.25">
      <c r="A110" s="64"/>
      <c r="C110" s="63"/>
      <c r="D110" s="64"/>
      <c r="E110" s="64"/>
      <c r="F110" s="64"/>
      <c r="G110" s="64"/>
      <c r="H110" s="64"/>
      <c r="I110" s="64"/>
      <c r="J110" s="63"/>
      <c r="K110" s="63"/>
      <c r="L110" s="63"/>
      <c r="M110" s="63"/>
      <c r="N110" s="63"/>
      <c r="O110" s="63"/>
      <c r="P110" s="64"/>
      <c r="T110" s="64"/>
      <c r="U110" s="64"/>
      <c r="V110" s="64"/>
    </row>
    <row r="111" spans="1:22" s="2" customFormat="1" ht="15" x14ac:dyDescent="0.25">
      <c r="A111" s="64"/>
      <c r="C111" s="63"/>
      <c r="D111" s="64"/>
      <c r="E111" s="64"/>
      <c r="F111" s="64"/>
      <c r="G111" s="64"/>
      <c r="H111" s="64"/>
      <c r="I111" s="64"/>
      <c r="J111" s="63"/>
      <c r="K111" s="63"/>
      <c r="L111" s="63"/>
      <c r="M111" s="63"/>
      <c r="N111" s="63"/>
      <c r="O111" s="63"/>
      <c r="P111" s="64"/>
      <c r="T111" s="64"/>
      <c r="U111" s="64"/>
      <c r="V111" s="64"/>
    </row>
    <row r="112" spans="1:22" s="2" customFormat="1" ht="15" x14ac:dyDescent="0.25">
      <c r="A112" s="64"/>
      <c r="C112" s="63"/>
      <c r="D112" s="64"/>
      <c r="E112" s="64"/>
      <c r="F112" s="64"/>
      <c r="G112" s="64"/>
      <c r="H112" s="64"/>
      <c r="I112" s="64"/>
      <c r="J112" s="63"/>
      <c r="K112" s="63"/>
      <c r="L112" s="63"/>
      <c r="M112" s="63"/>
      <c r="N112" s="63"/>
      <c r="O112" s="63"/>
      <c r="P112" s="64"/>
      <c r="T112" s="64"/>
      <c r="U112" s="64"/>
      <c r="V112" s="64"/>
    </row>
    <row r="113" spans="1:22" s="2" customFormat="1" ht="15" x14ac:dyDescent="0.25">
      <c r="A113" s="64"/>
      <c r="C113" s="63"/>
      <c r="D113" s="64"/>
      <c r="E113" s="64"/>
      <c r="F113" s="64"/>
      <c r="G113" s="64"/>
      <c r="H113" s="64"/>
      <c r="I113" s="64"/>
      <c r="J113" s="63"/>
      <c r="K113" s="63"/>
      <c r="L113" s="63"/>
      <c r="M113" s="63"/>
      <c r="N113" s="63"/>
      <c r="O113" s="63"/>
      <c r="P113" s="64"/>
      <c r="T113" s="64"/>
      <c r="U113" s="64"/>
      <c r="V113" s="64"/>
    </row>
    <row r="114" spans="1:22" s="2" customFormat="1" ht="15" x14ac:dyDescent="0.25">
      <c r="A114" s="64"/>
      <c r="C114" s="63"/>
      <c r="D114" s="64"/>
      <c r="E114" s="64"/>
      <c r="F114" s="64"/>
      <c r="G114" s="64"/>
      <c r="H114" s="64"/>
      <c r="I114" s="64"/>
      <c r="J114" s="63"/>
      <c r="K114" s="63"/>
      <c r="L114" s="63"/>
      <c r="M114" s="63"/>
      <c r="N114" s="63"/>
      <c r="O114" s="63"/>
      <c r="P114" s="64"/>
      <c r="T114" s="64"/>
      <c r="U114" s="64"/>
      <c r="V114" s="64"/>
    </row>
    <row r="115" spans="1:22" s="2" customFormat="1" ht="15" x14ac:dyDescent="0.25">
      <c r="A115" s="64"/>
      <c r="C115" s="63"/>
      <c r="D115" s="64"/>
      <c r="E115" s="64"/>
      <c r="F115" s="64"/>
      <c r="G115" s="64"/>
      <c r="H115" s="64"/>
      <c r="I115" s="64"/>
      <c r="J115" s="63"/>
      <c r="K115" s="63"/>
      <c r="L115" s="63"/>
      <c r="M115" s="63"/>
      <c r="N115" s="63"/>
      <c r="O115" s="63"/>
      <c r="P115" s="64"/>
      <c r="T115" s="64"/>
      <c r="U115" s="64"/>
      <c r="V115" s="64"/>
    </row>
    <row r="116" spans="1:22" s="2" customFormat="1" ht="15" x14ac:dyDescent="0.25">
      <c r="A116" s="64"/>
      <c r="C116" s="63"/>
      <c r="D116" s="64"/>
      <c r="E116" s="64"/>
      <c r="F116" s="64"/>
      <c r="G116" s="64"/>
      <c r="H116" s="64"/>
      <c r="I116" s="64"/>
      <c r="J116" s="63"/>
      <c r="K116" s="63"/>
      <c r="L116" s="63"/>
      <c r="M116" s="63"/>
      <c r="N116" s="63"/>
      <c r="O116" s="63"/>
      <c r="P116" s="64"/>
      <c r="T116" s="64"/>
      <c r="U116" s="64"/>
      <c r="V116" s="64"/>
    </row>
    <row r="117" spans="1:22" s="2" customFormat="1" ht="15" x14ac:dyDescent="0.25">
      <c r="A117" s="64"/>
      <c r="C117" s="63"/>
      <c r="D117" s="64"/>
      <c r="E117" s="64"/>
      <c r="F117" s="64"/>
      <c r="G117" s="64"/>
      <c r="H117" s="64"/>
      <c r="I117" s="64"/>
      <c r="J117" s="63"/>
      <c r="K117" s="63"/>
      <c r="L117" s="63"/>
      <c r="M117" s="63"/>
      <c r="N117" s="63"/>
      <c r="O117" s="63"/>
      <c r="P117" s="64"/>
      <c r="T117" s="64"/>
      <c r="U117" s="64"/>
      <c r="V117" s="64"/>
    </row>
    <row r="118" spans="1:22" s="2" customFormat="1" ht="15" x14ac:dyDescent="0.25">
      <c r="A118" s="64"/>
      <c r="C118" s="63"/>
      <c r="D118" s="64"/>
      <c r="E118" s="64"/>
      <c r="F118" s="64"/>
      <c r="G118" s="64"/>
      <c r="H118" s="64"/>
      <c r="I118" s="64"/>
      <c r="J118" s="63"/>
      <c r="K118" s="63"/>
      <c r="L118" s="63"/>
      <c r="M118" s="63"/>
      <c r="N118" s="63"/>
      <c r="O118" s="63"/>
      <c r="P118" s="64"/>
      <c r="T118" s="64"/>
      <c r="U118" s="64"/>
      <c r="V118" s="64"/>
    </row>
    <row r="119" spans="1:22" s="2" customFormat="1" ht="15" x14ac:dyDescent="0.25">
      <c r="A119" s="64"/>
      <c r="C119" s="63"/>
      <c r="D119" s="64"/>
      <c r="E119" s="64"/>
      <c r="F119" s="64"/>
      <c r="G119" s="64"/>
      <c r="H119" s="64"/>
      <c r="I119" s="64"/>
      <c r="J119" s="63"/>
      <c r="K119" s="63"/>
      <c r="L119" s="63"/>
      <c r="M119" s="63"/>
      <c r="N119" s="63"/>
      <c r="O119" s="63"/>
      <c r="P119" s="64"/>
      <c r="T119" s="64"/>
      <c r="U119" s="64"/>
      <c r="V119" s="64"/>
    </row>
    <row r="120" spans="1:22" s="2" customFormat="1" ht="15" x14ac:dyDescent="0.25">
      <c r="A120" s="64"/>
      <c r="C120" s="63"/>
      <c r="D120" s="64"/>
      <c r="E120" s="64"/>
      <c r="F120" s="64"/>
      <c r="G120" s="64"/>
      <c r="H120" s="64"/>
      <c r="I120" s="64"/>
      <c r="J120" s="63"/>
      <c r="K120" s="63"/>
      <c r="L120" s="63"/>
      <c r="M120" s="63"/>
      <c r="N120" s="63"/>
      <c r="O120" s="63"/>
      <c r="P120" s="64"/>
      <c r="T120" s="64"/>
      <c r="U120" s="64"/>
      <c r="V120" s="64"/>
    </row>
    <row r="121" spans="1:22" s="2" customFormat="1" ht="15" x14ac:dyDescent="0.25">
      <c r="A121" s="64"/>
      <c r="C121" s="63"/>
      <c r="D121" s="64"/>
      <c r="E121" s="64"/>
      <c r="F121" s="64"/>
      <c r="G121" s="64"/>
      <c r="H121" s="64"/>
      <c r="I121" s="64"/>
      <c r="J121" s="63"/>
      <c r="K121" s="63"/>
      <c r="L121" s="63"/>
      <c r="M121" s="63"/>
      <c r="N121" s="63"/>
      <c r="O121" s="63"/>
      <c r="P121" s="64"/>
      <c r="T121" s="64"/>
      <c r="U121" s="64"/>
      <c r="V121" s="64"/>
    </row>
    <row r="122" spans="1:22" s="2" customFormat="1" ht="15" x14ac:dyDescent="0.25">
      <c r="A122" s="64"/>
      <c r="C122" s="63"/>
      <c r="D122" s="64"/>
      <c r="E122" s="64"/>
      <c r="F122" s="64"/>
      <c r="G122" s="64"/>
      <c r="H122" s="64"/>
      <c r="I122" s="64"/>
      <c r="J122" s="63"/>
      <c r="K122" s="63"/>
      <c r="L122" s="63"/>
      <c r="M122" s="63"/>
      <c r="N122" s="63"/>
      <c r="O122" s="63"/>
      <c r="P122" s="64"/>
      <c r="T122" s="64"/>
      <c r="U122" s="64"/>
      <c r="V122" s="64"/>
    </row>
    <row r="123" spans="1:22" s="2" customFormat="1" ht="15" x14ac:dyDescent="0.25">
      <c r="A123" s="64"/>
      <c r="C123" s="63"/>
      <c r="D123" s="64"/>
      <c r="E123" s="64"/>
      <c r="F123" s="64"/>
      <c r="G123" s="64"/>
      <c r="H123" s="64"/>
      <c r="I123" s="64"/>
      <c r="J123" s="63"/>
      <c r="K123" s="63"/>
      <c r="L123" s="63"/>
      <c r="M123" s="63"/>
      <c r="N123" s="63"/>
      <c r="O123" s="63"/>
      <c r="P123" s="64"/>
      <c r="T123" s="64"/>
      <c r="U123" s="64"/>
      <c r="V123" s="64"/>
    </row>
    <row r="124" spans="1:22" s="2" customFormat="1" ht="15" x14ac:dyDescent="0.25">
      <c r="A124" s="64"/>
      <c r="C124" s="63"/>
      <c r="D124" s="64"/>
      <c r="E124" s="64"/>
      <c r="F124" s="64"/>
      <c r="G124" s="64"/>
      <c r="H124" s="64"/>
      <c r="I124" s="64"/>
      <c r="J124" s="63"/>
      <c r="K124" s="63"/>
      <c r="L124" s="63"/>
      <c r="M124" s="63"/>
      <c r="N124" s="63"/>
      <c r="O124" s="63"/>
      <c r="P124" s="64"/>
      <c r="T124" s="64"/>
      <c r="U124" s="64"/>
      <c r="V124" s="64"/>
    </row>
    <row r="125" spans="1:22" s="2" customFormat="1" ht="15" x14ac:dyDescent="0.25">
      <c r="A125" s="64"/>
      <c r="C125" s="63"/>
      <c r="D125" s="64"/>
      <c r="E125" s="64"/>
      <c r="F125" s="64"/>
      <c r="G125" s="64"/>
      <c r="H125" s="64"/>
      <c r="I125" s="64"/>
      <c r="J125" s="63"/>
      <c r="K125" s="63"/>
      <c r="L125" s="63"/>
      <c r="M125" s="63"/>
      <c r="N125" s="63"/>
      <c r="O125" s="63"/>
      <c r="P125" s="64"/>
      <c r="T125" s="64"/>
      <c r="U125" s="64"/>
      <c r="V125" s="64"/>
    </row>
    <row r="126" spans="1:22" s="2" customFormat="1" ht="15" x14ac:dyDescent="0.25">
      <c r="A126" s="64"/>
      <c r="C126" s="63"/>
      <c r="D126" s="64"/>
      <c r="E126" s="64"/>
      <c r="F126" s="64"/>
      <c r="G126" s="64"/>
      <c r="H126" s="64"/>
      <c r="I126" s="64"/>
      <c r="J126" s="63"/>
      <c r="K126" s="63"/>
      <c r="L126" s="63"/>
      <c r="M126" s="63"/>
      <c r="N126" s="63"/>
      <c r="O126" s="63"/>
      <c r="P126" s="64"/>
      <c r="T126" s="64"/>
      <c r="U126" s="64"/>
      <c r="V126" s="64"/>
    </row>
    <row r="127" spans="1:22" s="2" customFormat="1" ht="15" x14ac:dyDescent="0.25">
      <c r="A127" s="64"/>
      <c r="C127" s="63"/>
      <c r="D127" s="64"/>
      <c r="E127" s="64"/>
      <c r="F127" s="64"/>
      <c r="G127" s="64"/>
      <c r="H127" s="64"/>
      <c r="I127" s="64"/>
      <c r="J127" s="63"/>
      <c r="K127" s="63"/>
      <c r="L127" s="63"/>
      <c r="M127" s="63"/>
      <c r="N127" s="63"/>
      <c r="O127" s="63"/>
      <c r="P127" s="64"/>
      <c r="T127" s="64"/>
      <c r="U127" s="64"/>
      <c r="V127" s="64"/>
    </row>
    <row r="128" spans="1:22" s="2" customFormat="1" ht="15" x14ac:dyDescent="0.25">
      <c r="A128" s="64"/>
      <c r="C128" s="63"/>
      <c r="D128" s="64"/>
      <c r="E128" s="64"/>
      <c r="F128" s="64"/>
      <c r="G128" s="64"/>
      <c r="H128" s="64"/>
      <c r="I128" s="64"/>
      <c r="J128" s="63"/>
      <c r="K128" s="63"/>
      <c r="L128" s="63"/>
      <c r="M128" s="63"/>
      <c r="N128" s="63"/>
      <c r="O128" s="63"/>
      <c r="P128" s="64"/>
      <c r="T128" s="64"/>
      <c r="U128" s="64"/>
      <c r="V128" s="64"/>
    </row>
    <row r="129" spans="1:22" s="2" customFormat="1" ht="15" x14ac:dyDescent="0.25">
      <c r="A129" s="64"/>
      <c r="C129" s="63"/>
      <c r="D129" s="64"/>
      <c r="E129" s="64"/>
      <c r="F129" s="64"/>
      <c r="G129" s="64"/>
      <c r="H129" s="64"/>
      <c r="I129" s="64"/>
      <c r="J129" s="63"/>
      <c r="K129" s="63"/>
      <c r="L129" s="63"/>
      <c r="M129" s="63"/>
      <c r="N129" s="63"/>
      <c r="O129" s="63"/>
      <c r="P129" s="64"/>
      <c r="T129" s="64"/>
      <c r="U129" s="64"/>
      <c r="V129" s="64"/>
    </row>
    <row r="130" spans="1:22" s="2" customFormat="1" ht="15" x14ac:dyDescent="0.25">
      <c r="A130" s="64"/>
      <c r="C130" s="63"/>
      <c r="D130" s="64"/>
      <c r="E130" s="64"/>
      <c r="F130" s="64"/>
      <c r="G130" s="64"/>
      <c r="H130" s="64"/>
      <c r="I130" s="64"/>
      <c r="J130" s="63"/>
      <c r="K130" s="63"/>
      <c r="L130" s="63"/>
      <c r="M130" s="63"/>
      <c r="N130" s="63"/>
      <c r="O130" s="63"/>
      <c r="P130" s="64"/>
      <c r="T130" s="64"/>
      <c r="U130" s="64"/>
      <c r="V130" s="64"/>
    </row>
    <row r="131" spans="1:22" s="2" customFormat="1" ht="15" x14ac:dyDescent="0.25">
      <c r="A131" s="64"/>
      <c r="C131" s="63"/>
      <c r="D131" s="64"/>
      <c r="E131" s="64"/>
      <c r="F131" s="64"/>
      <c r="G131" s="64"/>
      <c r="H131" s="64"/>
      <c r="I131" s="64"/>
      <c r="J131" s="63"/>
      <c r="K131" s="63"/>
      <c r="L131" s="63"/>
      <c r="M131" s="63"/>
      <c r="N131" s="63"/>
      <c r="O131" s="63"/>
      <c r="P131" s="64"/>
      <c r="T131" s="64"/>
      <c r="U131" s="64"/>
      <c r="V131" s="64"/>
    </row>
    <row r="132" spans="1:22" s="2" customFormat="1" ht="15" x14ac:dyDescent="0.25">
      <c r="A132" s="64"/>
      <c r="C132" s="63"/>
      <c r="D132" s="64"/>
      <c r="E132" s="64"/>
      <c r="F132" s="64"/>
      <c r="G132" s="64"/>
      <c r="H132" s="64"/>
      <c r="I132" s="64"/>
      <c r="J132" s="63"/>
      <c r="K132" s="63"/>
      <c r="L132" s="63"/>
      <c r="M132" s="63"/>
      <c r="N132" s="63"/>
      <c r="O132" s="63"/>
      <c r="P132" s="64"/>
      <c r="T132" s="64"/>
      <c r="U132" s="64"/>
      <c r="V132" s="64"/>
    </row>
    <row r="133" spans="1:22" s="2" customFormat="1" ht="15" x14ac:dyDescent="0.25">
      <c r="A133" s="64"/>
      <c r="C133" s="63"/>
      <c r="D133" s="64"/>
      <c r="E133" s="64"/>
      <c r="F133" s="64"/>
      <c r="G133" s="64"/>
      <c r="H133" s="64"/>
      <c r="I133" s="64"/>
      <c r="J133" s="63"/>
      <c r="K133" s="63"/>
      <c r="L133" s="63"/>
      <c r="M133" s="63"/>
      <c r="N133" s="63"/>
      <c r="O133" s="63"/>
      <c r="P133" s="64"/>
      <c r="T133" s="64"/>
      <c r="U133" s="64"/>
      <c r="V133" s="64"/>
    </row>
    <row r="134" spans="1:22" s="2" customFormat="1" ht="15" x14ac:dyDescent="0.25">
      <c r="A134" s="64"/>
      <c r="C134" s="63"/>
      <c r="D134" s="64"/>
      <c r="E134" s="64"/>
      <c r="F134" s="64"/>
      <c r="G134" s="64"/>
      <c r="H134" s="64"/>
      <c r="I134" s="64"/>
      <c r="J134" s="63"/>
      <c r="K134" s="63"/>
      <c r="L134" s="63"/>
      <c r="M134" s="63"/>
      <c r="N134" s="63"/>
      <c r="O134" s="63"/>
      <c r="P134" s="64"/>
      <c r="T134" s="64"/>
      <c r="U134" s="64"/>
      <c r="V134" s="64"/>
    </row>
    <row r="135" spans="1:22" s="2" customFormat="1" ht="15" x14ac:dyDescent="0.25">
      <c r="A135" s="64"/>
      <c r="C135" s="63"/>
      <c r="D135" s="64"/>
      <c r="E135" s="64"/>
      <c r="F135" s="64"/>
      <c r="G135" s="64"/>
      <c r="H135" s="64"/>
      <c r="I135" s="64"/>
      <c r="J135" s="63"/>
      <c r="K135" s="63"/>
      <c r="L135" s="63"/>
      <c r="M135" s="63"/>
      <c r="N135" s="63"/>
      <c r="O135" s="63"/>
      <c r="P135" s="64"/>
      <c r="T135" s="64"/>
      <c r="U135" s="64"/>
      <c r="V135" s="64"/>
    </row>
    <row r="136" spans="1:22" s="2" customFormat="1" ht="15" x14ac:dyDescent="0.25">
      <c r="A136" s="64"/>
      <c r="C136" s="63"/>
      <c r="D136" s="64"/>
      <c r="E136" s="64"/>
      <c r="F136" s="64"/>
      <c r="G136" s="64"/>
      <c r="H136" s="64"/>
      <c r="I136" s="64"/>
      <c r="J136" s="63"/>
      <c r="K136" s="63"/>
      <c r="L136" s="63"/>
      <c r="M136" s="63"/>
      <c r="N136" s="63"/>
      <c r="O136" s="63"/>
      <c r="P136" s="64"/>
      <c r="T136" s="64"/>
      <c r="U136" s="64"/>
      <c r="V136" s="64"/>
    </row>
    <row r="137" spans="1:22" s="2" customFormat="1" ht="15" x14ac:dyDescent="0.25">
      <c r="A137" s="64"/>
      <c r="C137" s="63"/>
      <c r="D137" s="64"/>
      <c r="E137" s="64"/>
      <c r="F137" s="64"/>
      <c r="G137" s="64"/>
      <c r="H137" s="64"/>
      <c r="I137" s="64"/>
      <c r="J137" s="63"/>
      <c r="K137" s="63"/>
      <c r="L137" s="63"/>
      <c r="M137" s="63"/>
      <c r="N137" s="63"/>
      <c r="O137" s="63"/>
      <c r="P137" s="64"/>
      <c r="T137" s="64"/>
      <c r="U137" s="64"/>
      <c r="V137" s="64"/>
    </row>
    <row r="138" spans="1:22" s="2" customFormat="1" ht="15" x14ac:dyDescent="0.25">
      <c r="A138" s="64"/>
      <c r="C138" s="63"/>
      <c r="D138" s="64"/>
      <c r="E138" s="64"/>
      <c r="F138" s="64"/>
      <c r="G138" s="64"/>
      <c r="H138" s="64"/>
      <c r="I138" s="64"/>
      <c r="J138" s="63"/>
      <c r="K138" s="63"/>
      <c r="L138" s="63"/>
      <c r="M138" s="63"/>
      <c r="N138" s="63"/>
      <c r="O138" s="63"/>
      <c r="P138" s="64"/>
      <c r="T138" s="64"/>
      <c r="U138" s="64"/>
      <c r="V138" s="64"/>
    </row>
    <row r="139" spans="1:22" s="2" customFormat="1" ht="15" x14ac:dyDescent="0.25">
      <c r="A139" s="64"/>
      <c r="C139" s="63"/>
      <c r="D139" s="64"/>
      <c r="E139" s="64"/>
      <c r="F139" s="64"/>
      <c r="G139" s="64"/>
      <c r="H139" s="64"/>
      <c r="I139" s="64"/>
      <c r="J139" s="63"/>
      <c r="K139" s="63"/>
      <c r="L139" s="63"/>
      <c r="M139" s="63"/>
      <c r="N139" s="63"/>
      <c r="O139" s="63"/>
      <c r="P139" s="64"/>
      <c r="T139" s="64"/>
      <c r="U139" s="64"/>
      <c r="V139" s="64"/>
    </row>
    <row r="140" spans="1:22" s="2" customFormat="1" ht="15" x14ac:dyDescent="0.25">
      <c r="A140" s="64"/>
      <c r="C140" s="63"/>
      <c r="D140" s="64"/>
      <c r="E140" s="64"/>
      <c r="F140" s="64"/>
      <c r="G140" s="64"/>
      <c r="H140" s="64"/>
      <c r="I140" s="64"/>
      <c r="J140" s="63"/>
      <c r="K140" s="63"/>
      <c r="L140" s="63"/>
      <c r="M140" s="63"/>
      <c r="N140" s="63"/>
      <c r="O140" s="63"/>
      <c r="P140" s="64"/>
      <c r="T140" s="64"/>
      <c r="U140" s="64"/>
      <c r="V140" s="64"/>
    </row>
    <row r="141" spans="1:22" s="2" customFormat="1" ht="15" x14ac:dyDescent="0.25">
      <c r="A141" s="64"/>
      <c r="C141" s="63"/>
      <c r="D141" s="64"/>
      <c r="E141" s="64"/>
      <c r="F141" s="64"/>
      <c r="G141" s="64"/>
      <c r="H141" s="64"/>
      <c r="I141" s="64"/>
      <c r="J141" s="63"/>
      <c r="K141" s="63"/>
      <c r="L141" s="63"/>
      <c r="M141" s="63"/>
      <c r="N141" s="63"/>
      <c r="O141" s="63"/>
      <c r="P141" s="64"/>
      <c r="T141" s="64"/>
      <c r="U141" s="64"/>
      <c r="V141" s="64"/>
    </row>
    <row r="142" spans="1:22" s="2" customFormat="1" ht="15" x14ac:dyDescent="0.25">
      <c r="A142" s="64"/>
      <c r="C142" s="63"/>
      <c r="D142" s="64"/>
      <c r="E142" s="64"/>
      <c r="F142" s="64"/>
      <c r="G142" s="64"/>
      <c r="H142" s="64"/>
      <c r="I142" s="64"/>
      <c r="J142" s="63"/>
      <c r="K142" s="63"/>
      <c r="L142" s="63"/>
      <c r="M142" s="63"/>
      <c r="N142" s="63"/>
      <c r="O142" s="63"/>
      <c r="P142" s="64"/>
      <c r="T142" s="64"/>
      <c r="U142" s="64"/>
      <c r="V142" s="64"/>
    </row>
    <row r="143" spans="1:22" s="2" customFormat="1" ht="15" x14ac:dyDescent="0.25">
      <c r="A143" s="64"/>
      <c r="C143" s="63"/>
      <c r="D143" s="64"/>
      <c r="E143" s="64"/>
      <c r="F143" s="64"/>
      <c r="G143" s="64"/>
      <c r="H143" s="64"/>
      <c r="I143" s="64"/>
      <c r="J143" s="63"/>
      <c r="K143" s="63"/>
      <c r="L143" s="63"/>
      <c r="M143" s="63"/>
      <c r="N143" s="63"/>
      <c r="O143" s="63"/>
      <c r="P143" s="64"/>
      <c r="T143" s="64"/>
      <c r="U143" s="64"/>
      <c r="V143" s="64"/>
    </row>
    <row r="144" spans="1:22" s="2" customFormat="1" ht="15" x14ac:dyDescent="0.25">
      <c r="A144" s="64"/>
      <c r="C144" s="63"/>
      <c r="D144" s="64"/>
      <c r="E144" s="64"/>
      <c r="F144" s="64"/>
      <c r="G144" s="64"/>
      <c r="H144" s="64"/>
      <c r="I144" s="64"/>
      <c r="J144" s="63"/>
      <c r="K144" s="63"/>
      <c r="L144" s="63"/>
      <c r="M144" s="63"/>
      <c r="N144" s="63"/>
      <c r="O144" s="63"/>
      <c r="P144" s="64"/>
      <c r="T144" s="64"/>
      <c r="U144" s="64"/>
      <c r="V144" s="64"/>
    </row>
    <row r="145" spans="1:22" s="2" customFormat="1" ht="15" x14ac:dyDescent="0.25">
      <c r="A145" s="64"/>
      <c r="C145" s="63"/>
      <c r="D145" s="64"/>
      <c r="E145" s="64"/>
      <c r="F145" s="64"/>
      <c r="G145" s="64"/>
      <c r="H145" s="64"/>
      <c r="I145" s="64"/>
      <c r="J145" s="63"/>
      <c r="K145" s="63"/>
      <c r="L145" s="63"/>
      <c r="M145" s="63"/>
      <c r="N145" s="63"/>
      <c r="O145" s="63"/>
      <c r="P145" s="64"/>
      <c r="T145" s="64"/>
      <c r="U145" s="64"/>
      <c r="V145" s="64"/>
    </row>
    <row r="146" spans="1:22" s="2" customFormat="1" ht="15" x14ac:dyDescent="0.25">
      <c r="A146" s="64"/>
      <c r="C146" s="63"/>
      <c r="D146" s="64"/>
      <c r="E146" s="64"/>
      <c r="F146" s="64"/>
      <c r="G146" s="64"/>
      <c r="H146" s="64"/>
      <c r="I146" s="64"/>
      <c r="J146" s="63"/>
      <c r="K146" s="63"/>
      <c r="L146" s="63"/>
      <c r="M146" s="63"/>
      <c r="N146" s="63"/>
      <c r="O146" s="63"/>
      <c r="P146" s="64"/>
      <c r="T146" s="64"/>
      <c r="U146" s="64"/>
      <c r="V146" s="64"/>
    </row>
    <row r="147" spans="1:22" s="2" customFormat="1" ht="15" x14ac:dyDescent="0.25">
      <c r="A147" s="64"/>
      <c r="C147" s="63"/>
      <c r="D147" s="64"/>
      <c r="E147" s="64"/>
      <c r="F147" s="64"/>
      <c r="G147" s="64"/>
      <c r="H147" s="64"/>
      <c r="I147" s="64"/>
      <c r="J147" s="63"/>
      <c r="K147" s="63"/>
      <c r="L147" s="63"/>
      <c r="M147" s="63"/>
      <c r="N147" s="63"/>
      <c r="O147" s="63"/>
      <c r="P147" s="64"/>
      <c r="T147" s="64"/>
      <c r="U147" s="64"/>
      <c r="V147" s="64"/>
    </row>
    <row r="148" spans="1:22" s="2" customFormat="1" ht="15" x14ac:dyDescent="0.25">
      <c r="A148" s="64"/>
      <c r="C148" s="63"/>
      <c r="D148" s="64"/>
      <c r="E148" s="64"/>
      <c r="F148" s="64"/>
      <c r="G148" s="64"/>
      <c r="H148" s="64"/>
      <c r="I148" s="64"/>
      <c r="J148" s="63"/>
      <c r="K148" s="63"/>
      <c r="L148" s="63"/>
      <c r="M148" s="63"/>
      <c r="N148" s="63"/>
      <c r="O148" s="63"/>
      <c r="P148" s="64"/>
      <c r="T148" s="64"/>
      <c r="U148" s="64"/>
      <c r="V148" s="64"/>
    </row>
    <row r="149" spans="1:22" s="2" customFormat="1" ht="15" x14ac:dyDescent="0.25">
      <c r="A149" s="64"/>
      <c r="C149" s="63"/>
      <c r="D149" s="64"/>
      <c r="E149" s="64"/>
      <c r="F149" s="64"/>
      <c r="G149" s="64"/>
      <c r="H149" s="64"/>
      <c r="I149" s="64"/>
      <c r="J149" s="63"/>
      <c r="K149" s="63"/>
      <c r="L149" s="63"/>
      <c r="M149" s="63"/>
      <c r="N149" s="63"/>
      <c r="O149" s="63"/>
      <c r="P149" s="64"/>
      <c r="T149" s="64"/>
      <c r="U149" s="64"/>
      <c r="V149" s="64"/>
    </row>
    <row r="150" spans="1:22" s="2" customFormat="1" ht="15" x14ac:dyDescent="0.25">
      <c r="A150" s="64"/>
      <c r="C150" s="63"/>
      <c r="D150" s="64"/>
      <c r="E150" s="64"/>
      <c r="F150" s="64"/>
      <c r="G150" s="64"/>
      <c r="H150" s="64"/>
      <c r="I150" s="64"/>
      <c r="J150" s="63"/>
      <c r="K150" s="63"/>
      <c r="L150" s="63"/>
      <c r="M150" s="63"/>
      <c r="N150" s="63"/>
      <c r="O150" s="63"/>
      <c r="P150" s="64"/>
      <c r="T150" s="64"/>
      <c r="U150" s="64"/>
      <c r="V150" s="64"/>
    </row>
    <row r="151" spans="1:22" s="2" customFormat="1" ht="15" x14ac:dyDescent="0.25">
      <c r="A151" s="64"/>
      <c r="C151" s="63"/>
      <c r="D151" s="64"/>
      <c r="E151" s="64"/>
      <c r="F151" s="64"/>
      <c r="G151" s="64"/>
      <c r="H151" s="64"/>
      <c r="I151" s="64"/>
      <c r="J151" s="63"/>
      <c r="K151" s="63"/>
      <c r="L151" s="63"/>
      <c r="M151" s="63"/>
      <c r="N151" s="63"/>
      <c r="O151" s="63"/>
      <c r="P151" s="64"/>
      <c r="T151" s="64"/>
      <c r="U151" s="64"/>
      <c r="V151" s="64"/>
    </row>
    <row r="152" spans="1:22" s="2" customFormat="1" ht="15" x14ac:dyDescent="0.25">
      <c r="A152" s="64"/>
      <c r="C152" s="63"/>
      <c r="D152" s="64"/>
      <c r="E152" s="64"/>
      <c r="F152" s="64"/>
      <c r="G152" s="64"/>
      <c r="H152" s="64"/>
      <c r="I152" s="64"/>
      <c r="J152" s="63"/>
      <c r="K152" s="63"/>
      <c r="L152" s="63"/>
      <c r="M152" s="63"/>
      <c r="N152" s="63"/>
      <c r="O152" s="63"/>
      <c r="P152" s="64"/>
      <c r="T152" s="64"/>
      <c r="U152" s="64"/>
      <c r="V152" s="64"/>
    </row>
    <row r="153" spans="1:22" s="2" customFormat="1" ht="15" x14ac:dyDescent="0.25">
      <c r="A153" s="64"/>
      <c r="C153" s="63"/>
      <c r="D153" s="64"/>
      <c r="E153" s="64"/>
      <c r="F153" s="64"/>
      <c r="G153" s="64"/>
      <c r="H153" s="64"/>
      <c r="I153" s="64"/>
      <c r="J153" s="63"/>
      <c r="K153" s="63"/>
      <c r="L153" s="63"/>
      <c r="M153" s="63"/>
      <c r="N153" s="63"/>
      <c r="O153" s="63"/>
      <c r="P153" s="64"/>
      <c r="T153" s="64"/>
      <c r="U153" s="64"/>
      <c r="V153" s="64"/>
    </row>
    <row r="154" spans="1:22" s="2" customFormat="1" ht="15" x14ac:dyDescent="0.25">
      <c r="A154" s="64"/>
      <c r="C154" s="63"/>
      <c r="D154" s="64"/>
      <c r="E154" s="64"/>
      <c r="F154" s="64"/>
      <c r="G154" s="64"/>
      <c r="H154" s="64"/>
      <c r="I154" s="64"/>
      <c r="J154" s="63"/>
      <c r="K154" s="63"/>
      <c r="L154" s="63"/>
      <c r="M154" s="63"/>
      <c r="N154" s="63"/>
      <c r="O154" s="63"/>
      <c r="P154" s="64"/>
      <c r="T154" s="64"/>
      <c r="U154" s="64"/>
      <c r="V154" s="64"/>
    </row>
    <row r="155" spans="1:22" s="2" customFormat="1" ht="15" x14ac:dyDescent="0.25">
      <c r="A155" s="64"/>
      <c r="C155" s="63"/>
      <c r="D155" s="64"/>
      <c r="E155" s="64"/>
      <c r="F155" s="64"/>
      <c r="G155" s="64"/>
      <c r="H155" s="64"/>
      <c r="I155" s="64"/>
      <c r="J155" s="63"/>
      <c r="K155" s="63"/>
      <c r="L155" s="63"/>
      <c r="M155" s="63"/>
      <c r="N155" s="63"/>
      <c r="O155" s="63"/>
      <c r="P155" s="64"/>
      <c r="T155" s="64"/>
      <c r="U155" s="64"/>
      <c r="V155" s="64"/>
    </row>
    <row r="156" spans="1:22" s="2" customFormat="1" ht="15" x14ac:dyDescent="0.25">
      <c r="A156" s="64"/>
      <c r="C156" s="63"/>
      <c r="D156" s="64"/>
      <c r="E156" s="64"/>
      <c r="F156" s="64"/>
      <c r="G156" s="64"/>
      <c r="H156" s="64"/>
      <c r="I156" s="64"/>
      <c r="J156" s="63"/>
      <c r="K156" s="63"/>
      <c r="L156" s="63"/>
      <c r="M156" s="63"/>
      <c r="N156" s="63"/>
      <c r="O156" s="63"/>
      <c r="P156" s="64"/>
      <c r="T156" s="64"/>
      <c r="U156" s="64"/>
      <c r="V156" s="64"/>
    </row>
    <row r="157" spans="1:22" s="2" customFormat="1" ht="15" x14ac:dyDescent="0.25">
      <c r="A157" s="64"/>
      <c r="C157" s="63"/>
      <c r="D157" s="64"/>
      <c r="E157" s="64"/>
      <c r="F157" s="64"/>
      <c r="G157" s="64"/>
      <c r="H157" s="64"/>
      <c r="I157" s="64"/>
      <c r="J157" s="63"/>
      <c r="K157" s="63"/>
      <c r="L157" s="63"/>
      <c r="M157" s="63"/>
      <c r="N157" s="63"/>
      <c r="O157" s="63"/>
      <c r="P157" s="64"/>
      <c r="T157" s="64"/>
      <c r="U157" s="64"/>
      <c r="V157" s="64"/>
    </row>
    <row r="158" spans="1:22" s="2" customFormat="1" ht="15" x14ac:dyDescent="0.25">
      <c r="A158" s="64"/>
      <c r="C158" s="63"/>
      <c r="D158" s="64"/>
      <c r="E158" s="64"/>
      <c r="F158" s="64"/>
      <c r="G158" s="64"/>
      <c r="H158" s="64"/>
      <c r="I158" s="64"/>
      <c r="J158" s="63"/>
      <c r="K158" s="63"/>
      <c r="L158" s="63"/>
      <c r="M158" s="63"/>
      <c r="N158" s="63"/>
      <c r="O158" s="63"/>
      <c r="P158" s="64"/>
      <c r="T158" s="64"/>
      <c r="U158" s="64"/>
      <c r="V158" s="64"/>
    </row>
    <row r="159" spans="1:22" s="2" customFormat="1" ht="15" x14ac:dyDescent="0.25">
      <c r="A159" s="64"/>
      <c r="C159" s="63"/>
      <c r="D159" s="64"/>
      <c r="E159" s="64"/>
      <c r="F159" s="64"/>
      <c r="G159" s="64"/>
      <c r="H159" s="64"/>
      <c r="I159" s="64"/>
      <c r="J159" s="63"/>
      <c r="K159" s="63"/>
      <c r="L159" s="63"/>
      <c r="M159" s="63"/>
      <c r="N159" s="63"/>
      <c r="O159" s="63"/>
      <c r="P159" s="64"/>
      <c r="T159" s="64"/>
      <c r="U159" s="64"/>
      <c r="V159" s="64"/>
    </row>
    <row r="160" spans="1:22" s="2" customFormat="1" ht="15" x14ac:dyDescent="0.25">
      <c r="A160" s="64"/>
      <c r="C160" s="63"/>
      <c r="D160" s="64"/>
      <c r="E160" s="64"/>
      <c r="F160" s="64"/>
      <c r="G160" s="64"/>
      <c r="H160" s="64"/>
      <c r="I160" s="64"/>
      <c r="J160" s="63"/>
      <c r="K160" s="63"/>
      <c r="L160" s="63"/>
      <c r="M160" s="63"/>
      <c r="N160" s="63"/>
      <c r="O160" s="63"/>
      <c r="P160" s="64"/>
      <c r="T160" s="64"/>
      <c r="U160" s="64"/>
      <c r="V160" s="64"/>
    </row>
    <row r="161" spans="1:22" s="2" customFormat="1" ht="15" x14ac:dyDescent="0.25">
      <c r="A161" s="64"/>
      <c r="C161" s="63"/>
      <c r="D161" s="64"/>
      <c r="E161" s="64"/>
      <c r="F161" s="64"/>
      <c r="G161" s="64"/>
      <c r="H161" s="64"/>
      <c r="I161" s="64"/>
      <c r="J161" s="63"/>
      <c r="K161" s="63"/>
      <c r="L161" s="63"/>
      <c r="M161" s="63"/>
      <c r="N161" s="63"/>
      <c r="O161" s="63"/>
      <c r="P161" s="64"/>
      <c r="T161" s="64"/>
      <c r="U161" s="64"/>
      <c r="V161" s="64"/>
    </row>
    <row r="162" spans="1:22" s="2" customFormat="1" ht="15" x14ac:dyDescent="0.25">
      <c r="A162" s="64"/>
      <c r="C162" s="63"/>
      <c r="D162" s="64"/>
      <c r="E162" s="64"/>
      <c r="F162" s="64"/>
      <c r="G162" s="64"/>
      <c r="H162" s="64"/>
      <c r="I162" s="64"/>
      <c r="J162" s="63"/>
      <c r="K162" s="63"/>
      <c r="L162" s="63"/>
      <c r="M162" s="63"/>
      <c r="N162" s="63"/>
      <c r="O162" s="63"/>
      <c r="P162" s="64"/>
      <c r="T162" s="64"/>
      <c r="U162" s="64"/>
      <c r="V162" s="64"/>
    </row>
    <row r="163" spans="1:22" s="2" customFormat="1" ht="15" x14ac:dyDescent="0.25">
      <c r="A163" s="64"/>
      <c r="C163" s="63"/>
      <c r="D163" s="64"/>
      <c r="E163" s="64"/>
      <c r="F163" s="64"/>
      <c r="G163" s="64"/>
      <c r="H163" s="64"/>
      <c r="I163" s="64"/>
      <c r="J163" s="63"/>
      <c r="K163" s="63"/>
      <c r="L163" s="63"/>
      <c r="M163" s="63"/>
      <c r="N163" s="63"/>
      <c r="O163" s="63"/>
      <c r="P163" s="64"/>
      <c r="T163" s="64"/>
      <c r="U163" s="64"/>
      <c r="V163" s="64"/>
    </row>
    <row r="164" spans="1:22" s="2" customFormat="1" ht="15" x14ac:dyDescent="0.25">
      <c r="A164" s="64"/>
      <c r="C164" s="63"/>
      <c r="D164" s="64"/>
      <c r="E164" s="64"/>
      <c r="F164" s="64"/>
      <c r="G164" s="64"/>
      <c r="H164" s="64"/>
      <c r="I164" s="64"/>
      <c r="J164" s="63"/>
      <c r="K164" s="63"/>
      <c r="L164" s="63"/>
      <c r="M164" s="63"/>
      <c r="N164" s="63"/>
      <c r="O164" s="63"/>
      <c r="P164" s="64"/>
      <c r="T164" s="64"/>
      <c r="U164" s="64"/>
      <c r="V164" s="64"/>
    </row>
    <row r="165" spans="1:22" s="2" customFormat="1" ht="15" x14ac:dyDescent="0.25">
      <c r="A165" s="64"/>
      <c r="C165" s="63"/>
      <c r="D165" s="64"/>
      <c r="E165" s="64"/>
      <c r="F165" s="64"/>
      <c r="G165" s="64"/>
      <c r="H165" s="64"/>
      <c r="I165" s="64"/>
      <c r="J165" s="63"/>
      <c r="K165" s="63"/>
      <c r="L165" s="63"/>
      <c r="M165" s="63"/>
      <c r="N165" s="63"/>
      <c r="O165" s="63"/>
      <c r="P165" s="64"/>
      <c r="T165" s="64"/>
      <c r="U165" s="64"/>
      <c r="V165" s="64"/>
    </row>
    <row r="166" spans="1:22" s="2" customFormat="1" ht="15" x14ac:dyDescent="0.25">
      <c r="A166" s="64"/>
      <c r="C166" s="63"/>
      <c r="D166" s="64"/>
      <c r="E166" s="64"/>
      <c r="F166" s="64"/>
      <c r="G166" s="64"/>
      <c r="H166" s="64"/>
      <c r="I166" s="64"/>
      <c r="J166" s="63"/>
      <c r="K166" s="63"/>
      <c r="L166" s="63"/>
      <c r="M166" s="63"/>
      <c r="N166" s="63"/>
      <c r="O166" s="63"/>
      <c r="P166" s="64"/>
      <c r="T166" s="64"/>
      <c r="U166" s="64"/>
      <c r="V166" s="64"/>
    </row>
    <row r="167" spans="1:22" s="2" customFormat="1" ht="15" x14ac:dyDescent="0.25">
      <c r="A167" s="64"/>
      <c r="C167" s="63"/>
      <c r="D167" s="64"/>
      <c r="E167" s="64"/>
      <c r="F167" s="64"/>
      <c r="G167" s="64"/>
      <c r="H167" s="64"/>
      <c r="I167" s="64"/>
      <c r="J167" s="63"/>
      <c r="K167" s="63"/>
      <c r="L167" s="63"/>
      <c r="M167" s="63"/>
      <c r="N167" s="63"/>
      <c r="O167" s="63"/>
      <c r="P167" s="64"/>
      <c r="T167" s="64"/>
      <c r="U167" s="64"/>
      <c r="V167" s="64"/>
    </row>
    <row r="168" spans="1:22" s="2" customFormat="1" ht="15" x14ac:dyDescent="0.25">
      <c r="A168" s="64"/>
      <c r="C168" s="63"/>
      <c r="D168" s="64"/>
      <c r="E168" s="64"/>
      <c r="F168" s="64"/>
      <c r="G168" s="64"/>
      <c r="H168" s="64"/>
      <c r="I168" s="64"/>
      <c r="J168" s="63"/>
      <c r="K168" s="63"/>
      <c r="L168" s="63"/>
      <c r="M168" s="63"/>
      <c r="N168" s="63"/>
      <c r="O168" s="63"/>
      <c r="P168" s="64"/>
      <c r="T168" s="64"/>
      <c r="U168" s="64"/>
      <c r="V168" s="64"/>
    </row>
    <row r="169" spans="1:22" s="2" customFormat="1" ht="15" x14ac:dyDescent="0.25">
      <c r="A169" s="64"/>
      <c r="C169" s="63"/>
      <c r="D169" s="64"/>
      <c r="E169" s="64"/>
      <c r="F169" s="64"/>
      <c r="G169" s="64"/>
      <c r="H169" s="64"/>
      <c r="I169" s="64"/>
      <c r="J169" s="63"/>
      <c r="K169" s="63"/>
      <c r="L169" s="63"/>
      <c r="M169" s="63"/>
      <c r="N169" s="63"/>
      <c r="O169" s="63"/>
      <c r="P169" s="64"/>
      <c r="T169" s="64"/>
      <c r="U169" s="64"/>
      <c r="V169" s="64"/>
    </row>
    <row r="170" spans="1:22" s="2" customFormat="1" ht="15" x14ac:dyDescent="0.25">
      <c r="A170" s="64"/>
      <c r="C170" s="63"/>
      <c r="D170" s="64"/>
      <c r="E170" s="64"/>
      <c r="F170" s="64"/>
      <c r="G170" s="64"/>
      <c r="H170" s="64"/>
      <c r="I170" s="64"/>
      <c r="J170" s="63"/>
      <c r="K170" s="63"/>
      <c r="L170" s="63"/>
      <c r="M170" s="63"/>
      <c r="N170" s="63"/>
      <c r="O170" s="63"/>
      <c r="P170" s="64"/>
      <c r="T170" s="64"/>
      <c r="U170" s="64"/>
      <c r="V170" s="64"/>
    </row>
    <row r="171" spans="1:22" s="2" customFormat="1" ht="15" x14ac:dyDescent="0.25">
      <c r="A171" s="64"/>
      <c r="C171" s="63"/>
      <c r="D171" s="64"/>
      <c r="E171" s="64"/>
      <c r="F171" s="64"/>
      <c r="G171" s="64"/>
      <c r="H171" s="64"/>
      <c r="I171" s="64"/>
      <c r="J171" s="63"/>
      <c r="K171" s="63"/>
      <c r="L171" s="63"/>
      <c r="M171" s="63"/>
      <c r="N171" s="63"/>
      <c r="O171" s="63"/>
      <c r="P171" s="64"/>
      <c r="T171" s="64"/>
      <c r="U171" s="64"/>
      <c r="V171" s="64"/>
    </row>
    <row r="172" spans="1:22" s="2" customFormat="1" ht="15" x14ac:dyDescent="0.25">
      <c r="A172" s="64"/>
      <c r="C172" s="63"/>
      <c r="D172" s="64"/>
      <c r="E172" s="64"/>
      <c r="F172" s="64"/>
      <c r="G172" s="64"/>
      <c r="H172" s="64"/>
      <c r="I172" s="64"/>
      <c r="J172" s="63"/>
      <c r="K172" s="63"/>
      <c r="L172" s="63"/>
      <c r="M172" s="63"/>
      <c r="N172" s="63"/>
      <c r="O172" s="63"/>
      <c r="P172" s="64"/>
      <c r="T172" s="64"/>
      <c r="U172" s="64"/>
      <c r="V172" s="64"/>
    </row>
    <row r="173" spans="1:22" s="2" customFormat="1" ht="15" x14ac:dyDescent="0.25">
      <c r="A173" s="64"/>
      <c r="C173" s="63"/>
      <c r="D173" s="64"/>
      <c r="E173" s="64"/>
      <c r="F173" s="64"/>
      <c r="G173" s="64"/>
      <c r="H173" s="64"/>
      <c r="I173" s="64"/>
      <c r="J173" s="63"/>
      <c r="K173" s="63"/>
      <c r="L173" s="63"/>
      <c r="M173" s="63"/>
      <c r="N173" s="63"/>
      <c r="O173" s="63"/>
      <c r="P173" s="64"/>
      <c r="T173" s="64"/>
      <c r="U173" s="64"/>
      <c r="V173" s="64"/>
    </row>
    <row r="174" spans="1:22" s="2" customFormat="1" ht="15" x14ac:dyDescent="0.25">
      <c r="A174" s="64"/>
      <c r="C174" s="63"/>
      <c r="D174" s="64"/>
      <c r="E174" s="64"/>
      <c r="F174" s="64"/>
      <c r="G174" s="64"/>
      <c r="H174" s="64"/>
      <c r="I174" s="64"/>
      <c r="J174" s="63"/>
      <c r="K174" s="63"/>
      <c r="L174" s="63"/>
      <c r="M174" s="63"/>
      <c r="N174" s="63"/>
      <c r="O174" s="63"/>
      <c r="P174" s="64"/>
      <c r="T174" s="64"/>
      <c r="U174" s="64"/>
      <c r="V174" s="64"/>
    </row>
    <row r="175" spans="1:22" s="2" customFormat="1" ht="15" x14ac:dyDescent="0.25">
      <c r="A175" s="64"/>
      <c r="C175" s="63"/>
      <c r="D175" s="64"/>
      <c r="E175" s="64"/>
      <c r="F175" s="64"/>
      <c r="G175" s="64"/>
      <c r="H175" s="64"/>
      <c r="I175" s="64"/>
      <c r="J175" s="63"/>
      <c r="K175" s="63"/>
      <c r="L175" s="63"/>
      <c r="M175" s="63"/>
      <c r="N175" s="63"/>
      <c r="O175" s="63"/>
      <c r="P175" s="64"/>
      <c r="T175" s="64"/>
      <c r="U175" s="64"/>
      <c r="V175" s="64"/>
    </row>
    <row r="176" spans="1:22" s="2" customFormat="1" ht="15" x14ac:dyDescent="0.25">
      <c r="A176" s="64"/>
      <c r="C176" s="63"/>
      <c r="D176" s="64"/>
      <c r="E176" s="64"/>
      <c r="F176" s="64"/>
      <c r="G176" s="64"/>
      <c r="H176" s="64"/>
      <c r="I176" s="64"/>
      <c r="J176" s="63"/>
      <c r="K176" s="63"/>
      <c r="L176" s="63"/>
      <c r="M176" s="63"/>
      <c r="N176" s="63"/>
      <c r="O176" s="63"/>
      <c r="P176" s="64"/>
      <c r="T176" s="64"/>
      <c r="U176" s="64"/>
      <c r="V176" s="64"/>
    </row>
    <row r="177" spans="1:22" s="2" customFormat="1" ht="15" x14ac:dyDescent="0.25">
      <c r="A177" s="64"/>
      <c r="C177" s="63"/>
      <c r="D177" s="64"/>
      <c r="E177" s="64"/>
      <c r="F177" s="64"/>
      <c r="G177" s="64"/>
      <c r="H177" s="64"/>
      <c r="I177" s="64"/>
      <c r="J177" s="63"/>
      <c r="K177" s="63"/>
      <c r="L177" s="63"/>
      <c r="M177" s="63"/>
      <c r="N177" s="63"/>
      <c r="O177" s="63"/>
      <c r="P177" s="64"/>
      <c r="T177" s="64"/>
      <c r="U177" s="64"/>
      <c r="V177" s="64"/>
    </row>
    <row r="178" spans="1:22" s="2" customFormat="1" ht="15" x14ac:dyDescent="0.25">
      <c r="A178" s="64"/>
      <c r="C178" s="63"/>
      <c r="D178" s="64"/>
      <c r="E178" s="64"/>
      <c r="F178" s="64"/>
      <c r="G178" s="64"/>
      <c r="H178" s="64"/>
      <c r="I178" s="64"/>
      <c r="J178" s="63"/>
      <c r="K178" s="63"/>
      <c r="L178" s="63"/>
      <c r="M178" s="63"/>
      <c r="N178" s="63"/>
      <c r="O178" s="63"/>
      <c r="P178" s="64"/>
      <c r="T178" s="64"/>
      <c r="U178" s="64"/>
      <c r="V178" s="64"/>
    </row>
    <row r="179" spans="1:22" s="2" customFormat="1" ht="15" x14ac:dyDescent="0.25">
      <c r="A179" s="64"/>
      <c r="C179" s="63"/>
      <c r="D179" s="64"/>
      <c r="E179" s="64"/>
      <c r="F179" s="64"/>
      <c r="G179" s="64"/>
      <c r="H179" s="64"/>
      <c r="I179" s="64"/>
      <c r="J179" s="63"/>
      <c r="K179" s="63"/>
      <c r="L179" s="63"/>
      <c r="M179" s="63"/>
      <c r="N179" s="63"/>
      <c r="O179" s="63"/>
      <c r="P179" s="64"/>
      <c r="T179" s="64"/>
      <c r="U179" s="64"/>
      <c r="V179" s="64"/>
    </row>
    <row r="180" spans="1:22" s="2" customFormat="1" ht="15" x14ac:dyDescent="0.25">
      <c r="A180" s="64"/>
      <c r="C180" s="63"/>
      <c r="D180" s="64"/>
      <c r="E180" s="64"/>
      <c r="F180" s="64"/>
      <c r="G180" s="64"/>
      <c r="H180" s="64"/>
      <c r="I180" s="64"/>
      <c r="J180" s="63"/>
      <c r="K180" s="63"/>
      <c r="L180" s="63"/>
      <c r="M180" s="63"/>
      <c r="N180" s="63"/>
      <c r="O180" s="63"/>
      <c r="P180" s="64"/>
      <c r="T180" s="64"/>
      <c r="U180" s="64"/>
      <c r="V180" s="64"/>
    </row>
    <row r="181" spans="1:22" s="2" customFormat="1" ht="15" x14ac:dyDescent="0.25">
      <c r="A181" s="64"/>
      <c r="C181" s="63"/>
      <c r="D181" s="64"/>
      <c r="E181" s="64"/>
      <c r="F181" s="64"/>
      <c r="G181" s="64"/>
      <c r="H181" s="64"/>
      <c r="I181" s="64"/>
      <c r="J181" s="63"/>
      <c r="K181" s="63"/>
      <c r="L181" s="63"/>
      <c r="M181" s="63"/>
      <c r="N181" s="63"/>
      <c r="O181" s="63"/>
      <c r="P181" s="64"/>
      <c r="T181" s="64"/>
      <c r="U181" s="64"/>
      <c r="V181" s="64"/>
    </row>
    <row r="182" spans="1:22" s="2" customFormat="1" ht="15" x14ac:dyDescent="0.25">
      <c r="A182" s="64"/>
      <c r="C182" s="63"/>
      <c r="D182" s="64"/>
      <c r="E182" s="64"/>
      <c r="F182" s="64"/>
      <c r="G182" s="64"/>
      <c r="H182" s="64"/>
      <c r="I182" s="64"/>
      <c r="J182" s="63"/>
      <c r="K182" s="63"/>
      <c r="L182" s="63"/>
      <c r="M182" s="63"/>
      <c r="N182" s="63"/>
      <c r="O182" s="63"/>
      <c r="P182" s="64"/>
      <c r="T182" s="64"/>
      <c r="U182" s="64"/>
      <c r="V182" s="64"/>
    </row>
    <row r="183" spans="1:22" s="2" customFormat="1" ht="15" x14ac:dyDescent="0.25">
      <c r="A183" s="64"/>
      <c r="C183" s="63"/>
      <c r="D183" s="64"/>
      <c r="E183" s="64"/>
      <c r="F183" s="64"/>
      <c r="G183" s="64"/>
      <c r="H183" s="64"/>
      <c r="I183" s="64"/>
      <c r="J183" s="63"/>
      <c r="K183" s="63"/>
      <c r="L183" s="63"/>
      <c r="M183" s="63"/>
      <c r="N183" s="63"/>
      <c r="O183" s="63"/>
      <c r="P183" s="64"/>
      <c r="T183" s="64"/>
      <c r="U183" s="64"/>
      <c r="V183" s="64"/>
    </row>
    <row r="184" spans="1:22" s="2" customFormat="1" ht="15" x14ac:dyDescent="0.25">
      <c r="A184" s="64"/>
      <c r="C184" s="63"/>
      <c r="D184" s="64"/>
      <c r="E184" s="64"/>
      <c r="F184" s="64"/>
      <c r="G184" s="64"/>
      <c r="H184" s="64"/>
      <c r="I184" s="64"/>
      <c r="J184" s="63"/>
      <c r="K184" s="63"/>
      <c r="L184" s="63"/>
      <c r="M184" s="63"/>
      <c r="N184" s="63"/>
      <c r="O184" s="63"/>
      <c r="P184" s="64"/>
      <c r="T184" s="64"/>
      <c r="U184" s="64"/>
      <c r="V184" s="64"/>
    </row>
    <row r="185" spans="1:22" s="2" customFormat="1" ht="15" x14ac:dyDescent="0.25">
      <c r="A185" s="64"/>
      <c r="C185" s="63"/>
      <c r="D185" s="64"/>
      <c r="E185" s="64"/>
      <c r="F185" s="64"/>
      <c r="G185" s="64"/>
      <c r="H185" s="64"/>
      <c r="I185" s="64"/>
      <c r="J185" s="63"/>
      <c r="K185" s="63"/>
      <c r="L185" s="63"/>
      <c r="M185" s="63"/>
      <c r="N185" s="63"/>
      <c r="O185" s="63"/>
      <c r="P185" s="64"/>
      <c r="T185" s="64"/>
      <c r="U185" s="64"/>
      <c r="V185" s="64"/>
    </row>
    <row r="186" spans="1:22" s="2" customFormat="1" ht="15" x14ac:dyDescent="0.25">
      <c r="A186" s="64"/>
      <c r="C186" s="63"/>
      <c r="D186" s="64"/>
      <c r="E186" s="64"/>
      <c r="F186" s="64"/>
      <c r="G186" s="64"/>
      <c r="H186" s="64"/>
      <c r="I186" s="64"/>
      <c r="J186" s="63"/>
      <c r="K186" s="63"/>
      <c r="L186" s="63"/>
      <c r="M186" s="63"/>
      <c r="N186" s="63"/>
      <c r="O186" s="63"/>
      <c r="P186" s="64"/>
      <c r="T186" s="64"/>
      <c r="U186" s="64"/>
      <c r="V186" s="64"/>
    </row>
    <row r="187" spans="1:22" s="2" customFormat="1" ht="15" x14ac:dyDescent="0.25">
      <c r="A187" s="64"/>
      <c r="C187" s="63"/>
      <c r="D187" s="64"/>
      <c r="E187" s="64"/>
      <c r="F187" s="64"/>
      <c r="G187" s="64"/>
      <c r="H187" s="64"/>
      <c r="I187" s="64"/>
      <c r="J187" s="63"/>
      <c r="K187" s="63"/>
      <c r="L187" s="63"/>
      <c r="M187" s="63"/>
      <c r="N187" s="63"/>
      <c r="O187" s="63"/>
      <c r="P187" s="64"/>
      <c r="T187" s="64"/>
      <c r="U187" s="64"/>
      <c r="V187" s="64"/>
    </row>
    <row r="188" spans="1:22" s="2" customFormat="1" ht="15" x14ac:dyDescent="0.25">
      <c r="A188" s="64"/>
      <c r="C188" s="63"/>
      <c r="D188" s="64"/>
      <c r="E188" s="64"/>
      <c r="F188" s="64"/>
      <c r="G188" s="64"/>
      <c r="H188" s="64"/>
      <c r="I188" s="64"/>
      <c r="J188" s="63"/>
      <c r="K188" s="63"/>
      <c r="L188" s="63"/>
      <c r="M188" s="63"/>
      <c r="N188" s="63"/>
      <c r="O188" s="63"/>
      <c r="P188" s="64"/>
      <c r="T188" s="64"/>
      <c r="U188" s="64"/>
      <c r="V188" s="64"/>
    </row>
    <row r="189" spans="1:22" s="2" customFormat="1" ht="15" x14ac:dyDescent="0.25">
      <c r="A189" s="64"/>
      <c r="C189" s="63"/>
      <c r="D189" s="64"/>
      <c r="E189" s="64"/>
      <c r="F189" s="64"/>
      <c r="G189" s="64"/>
      <c r="H189" s="64"/>
      <c r="I189" s="64"/>
      <c r="J189" s="63"/>
      <c r="K189" s="63"/>
      <c r="L189" s="63"/>
      <c r="M189" s="63"/>
      <c r="N189" s="63"/>
      <c r="O189" s="63"/>
      <c r="P189" s="64"/>
      <c r="T189" s="64"/>
      <c r="U189" s="64"/>
      <c r="V189" s="64"/>
    </row>
    <row r="190" spans="1:22" s="2" customFormat="1" ht="15" x14ac:dyDescent="0.25">
      <c r="A190" s="64"/>
      <c r="C190" s="63"/>
      <c r="D190" s="64"/>
      <c r="E190" s="64"/>
      <c r="F190" s="64"/>
      <c r="G190" s="64"/>
      <c r="H190" s="64"/>
      <c r="I190" s="64"/>
      <c r="J190" s="63"/>
      <c r="K190" s="63"/>
      <c r="L190" s="63"/>
      <c r="M190" s="63"/>
      <c r="N190" s="63"/>
      <c r="O190" s="63"/>
      <c r="P190" s="64"/>
      <c r="T190" s="64"/>
      <c r="U190" s="64"/>
      <c r="V190" s="64"/>
    </row>
    <row r="191" spans="1:22" s="2" customFormat="1" ht="15" x14ac:dyDescent="0.25">
      <c r="A191" s="64"/>
      <c r="C191" s="63"/>
      <c r="D191" s="64"/>
      <c r="E191" s="64"/>
      <c r="F191" s="64"/>
      <c r="G191" s="64"/>
      <c r="H191" s="64"/>
      <c r="I191" s="64"/>
      <c r="J191" s="63"/>
      <c r="K191" s="63"/>
      <c r="L191" s="63"/>
      <c r="M191" s="63"/>
      <c r="N191" s="63"/>
      <c r="O191" s="63"/>
      <c r="P191" s="64"/>
      <c r="T191" s="64"/>
      <c r="U191" s="64"/>
      <c r="V191" s="64"/>
    </row>
    <row r="192" spans="1:22" s="2" customFormat="1" ht="15" x14ac:dyDescent="0.25">
      <c r="A192" s="64"/>
      <c r="C192" s="63"/>
      <c r="D192" s="64"/>
      <c r="E192" s="64"/>
      <c r="F192" s="64"/>
      <c r="G192" s="64"/>
      <c r="H192" s="64"/>
      <c r="I192" s="64"/>
      <c r="J192" s="63"/>
      <c r="K192" s="63"/>
      <c r="L192" s="63"/>
      <c r="M192" s="63"/>
      <c r="N192" s="63"/>
      <c r="O192" s="63"/>
      <c r="P192" s="64"/>
      <c r="T192" s="64"/>
      <c r="U192" s="64"/>
      <c r="V192" s="64"/>
    </row>
    <row r="193" spans="1:22" s="2" customFormat="1" ht="15" x14ac:dyDescent="0.25">
      <c r="A193" s="64"/>
      <c r="C193" s="63"/>
      <c r="D193" s="64"/>
      <c r="E193" s="64"/>
      <c r="F193" s="64"/>
      <c r="G193" s="64"/>
      <c r="H193" s="64"/>
      <c r="I193" s="64"/>
      <c r="J193" s="63"/>
      <c r="K193" s="63"/>
      <c r="L193" s="63"/>
      <c r="M193" s="63"/>
      <c r="N193" s="63"/>
      <c r="O193" s="63"/>
      <c r="P193" s="64"/>
      <c r="T193" s="64"/>
      <c r="U193" s="64"/>
      <c r="V193" s="64"/>
    </row>
    <row r="194" spans="1:22" s="2" customFormat="1" ht="15" x14ac:dyDescent="0.25">
      <c r="A194" s="64"/>
      <c r="C194" s="63"/>
      <c r="D194" s="64"/>
      <c r="E194" s="64"/>
      <c r="F194" s="64"/>
      <c r="G194" s="64"/>
      <c r="H194" s="64"/>
      <c r="I194" s="64"/>
      <c r="J194" s="63"/>
      <c r="K194" s="63"/>
      <c r="L194" s="63"/>
      <c r="M194" s="63"/>
      <c r="N194" s="63"/>
      <c r="O194" s="63"/>
      <c r="P194" s="64"/>
      <c r="T194" s="64"/>
      <c r="U194" s="64"/>
      <c r="V194" s="64"/>
    </row>
    <row r="195" spans="1:22" s="2" customFormat="1" ht="15" x14ac:dyDescent="0.25">
      <c r="A195" s="64"/>
      <c r="C195" s="63"/>
      <c r="D195" s="64"/>
      <c r="E195" s="64"/>
      <c r="F195" s="64"/>
      <c r="G195" s="64"/>
      <c r="H195" s="64"/>
      <c r="I195" s="64"/>
      <c r="J195" s="63"/>
      <c r="K195" s="63"/>
      <c r="L195" s="63"/>
      <c r="M195" s="63"/>
      <c r="N195" s="63"/>
      <c r="O195" s="63"/>
      <c r="P195" s="64"/>
      <c r="T195" s="64"/>
      <c r="U195" s="64"/>
      <c r="V195" s="64"/>
    </row>
    <row r="196" spans="1:22" s="2" customFormat="1" ht="15" x14ac:dyDescent="0.25">
      <c r="A196" s="64"/>
      <c r="C196" s="63"/>
      <c r="D196" s="64"/>
      <c r="E196" s="64"/>
      <c r="F196" s="64"/>
      <c r="G196" s="64"/>
      <c r="H196" s="64"/>
      <c r="I196" s="64"/>
      <c r="J196" s="63"/>
      <c r="K196" s="63"/>
      <c r="L196" s="63"/>
      <c r="M196" s="63"/>
      <c r="N196" s="63"/>
      <c r="O196" s="63"/>
      <c r="P196" s="64"/>
      <c r="T196" s="64"/>
      <c r="U196" s="64"/>
      <c r="V196" s="64"/>
    </row>
    <row r="197" spans="1:22" s="2" customFormat="1" ht="15" x14ac:dyDescent="0.25">
      <c r="A197" s="64"/>
      <c r="C197" s="63"/>
      <c r="D197" s="64"/>
      <c r="E197" s="64"/>
      <c r="F197" s="64"/>
      <c r="G197" s="64"/>
      <c r="H197" s="64"/>
      <c r="I197" s="64"/>
      <c r="J197" s="63"/>
      <c r="K197" s="63"/>
      <c r="L197" s="63"/>
      <c r="M197" s="63"/>
      <c r="N197" s="63"/>
      <c r="O197" s="63"/>
      <c r="P197" s="64"/>
      <c r="T197" s="64"/>
      <c r="U197" s="64"/>
      <c r="V197" s="64"/>
    </row>
    <row r="198" spans="1:22" s="2" customFormat="1" ht="15" x14ac:dyDescent="0.25">
      <c r="A198" s="64"/>
      <c r="C198" s="63"/>
      <c r="D198" s="64"/>
      <c r="E198" s="64"/>
      <c r="F198" s="64"/>
      <c r="G198" s="64"/>
      <c r="H198" s="64"/>
      <c r="I198" s="64"/>
      <c r="J198" s="63"/>
      <c r="K198" s="63"/>
      <c r="L198" s="63"/>
      <c r="M198" s="63"/>
      <c r="N198" s="63"/>
      <c r="O198" s="63"/>
      <c r="P198" s="64"/>
      <c r="T198" s="64"/>
      <c r="U198" s="64"/>
      <c r="V198" s="64"/>
    </row>
    <row r="199" spans="1:22" s="2" customFormat="1" ht="15" x14ac:dyDescent="0.25">
      <c r="A199" s="64"/>
      <c r="C199" s="63"/>
      <c r="D199" s="64"/>
      <c r="E199" s="64"/>
      <c r="F199" s="64"/>
      <c r="G199" s="64"/>
      <c r="H199" s="64"/>
      <c r="I199" s="64"/>
      <c r="J199" s="63"/>
      <c r="K199" s="63"/>
      <c r="L199" s="63"/>
      <c r="M199" s="63"/>
      <c r="N199" s="63"/>
      <c r="O199" s="63"/>
      <c r="P199" s="64"/>
      <c r="T199" s="64"/>
      <c r="U199" s="64"/>
      <c r="V199" s="64"/>
    </row>
    <row r="200" spans="1:22" s="2" customFormat="1" ht="15" x14ac:dyDescent="0.25">
      <c r="A200" s="64"/>
      <c r="C200" s="63"/>
      <c r="D200" s="64"/>
      <c r="E200" s="64"/>
      <c r="F200" s="64"/>
      <c r="G200" s="64"/>
      <c r="H200" s="64"/>
      <c r="I200" s="64"/>
      <c r="J200" s="63"/>
      <c r="K200" s="63"/>
      <c r="L200" s="63"/>
      <c r="M200" s="63"/>
      <c r="N200" s="63"/>
      <c r="O200" s="63"/>
      <c r="P200" s="64"/>
      <c r="T200" s="64"/>
      <c r="U200" s="64"/>
      <c r="V200" s="64"/>
    </row>
    <row r="201" spans="1:22" s="2" customFormat="1" ht="15" x14ac:dyDescent="0.25">
      <c r="A201" s="64"/>
      <c r="C201" s="63"/>
      <c r="D201" s="64"/>
      <c r="E201" s="64"/>
      <c r="F201" s="64"/>
      <c r="G201" s="64"/>
      <c r="H201" s="64"/>
      <c r="I201" s="64"/>
      <c r="J201" s="63"/>
      <c r="K201" s="63"/>
      <c r="L201" s="63"/>
      <c r="M201" s="63"/>
      <c r="N201" s="63"/>
      <c r="O201" s="63"/>
      <c r="P201" s="64"/>
      <c r="T201" s="64"/>
      <c r="U201" s="64"/>
      <c r="V201" s="64"/>
    </row>
    <row r="202" spans="1:22" s="2" customFormat="1" ht="15" x14ac:dyDescent="0.25">
      <c r="A202" s="64"/>
      <c r="C202" s="63"/>
      <c r="D202" s="64"/>
      <c r="E202" s="64"/>
      <c r="F202" s="64"/>
      <c r="G202" s="64"/>
      <c r="H202" s="64"/>
      <c r="I202" s="64"/>
      <c r="J202" s="63"/>
      <c r="K202" s="63"/>
      <c r="L202" s="63"/>
      <c r="M202" s="63"/>
      <c r="N202" s="63"/>
      <c r="O202" s="63"/>
      <c r="P202" s="64"/>
      <c r="T202" s="64"/>
      <c r="U202" s="64"/>
      <c r="V202" s="64"/>
    </row>
    <row r="203" spans="1:22" s="2" customFormat="1" ht="15" x14ac:dyDescent="0.25">
      <c r="A203" s="64"/>
      <c r="C203" s="63"/>
      <c r="D203" s="64"/>
      <c r="E203" s="64"/>
      <c r="F203" s="64"/>
      <c r="G203" s="64"/>
      <c r="H203" s="64"/>
      <c r="I203" s="64"/>
      <c r="J203" s="63"/>
      <c r="K203" s="63"/>
      <c r="L203" s="63"/>
      <c r="M203" s="63"/>
      <c r="N203" s="63"/>
      <c r="O203" s="63"/>
      <c r="P203" s="64"/>
      <c r="T203" s="64"/>
      <c r="U203" s="64"/>
      <c r="V203" s="64"/>
    </row>
    <row r="204" spans="1:22" s="2" customFormat="1" ht="15" x14ac:dyDescent="0.25">
      <c r="A204" s="64"/>
      <c r="C204" s="63"/>
      <c r="D204" s="64"/>
      <c r="E204" s="64"/>
      <c r="F204" s="64"/>
      <c r="G204" s="64"/>
      <c r="H204" s="64"/>
      <c r="I204" s="64"/>
      <c r="J204" s="63"/>
      <c r="K204" s="63"/>
      <c r="L204" s="63"/>
      <c r="M204" s="63"/>
      <c r="N204" s="63"/>
      <c r="O204" s="63"/>
      <c r="P204" s="64"/>
      <c r="T204" s="64"/>
      <c r="U204" s="64"/>
      <c r="V204" s="64"/>
    </row>
    <row r="205" spans="1:22" s="2" customFormat="1" ht="15" x14ac:dyDescent="0.25">
      <c r="A205" s="64"/>
      <c r="C205" s="63"/>
      <c r="D205" s="64"/>
      <c r="E205" s="64"/>
      <c r="F205" s="64"/>
      <c r="G205" s="64"/>
      <c r="H205" s="64"/>
      <c r="I205" s="64"/>
      <c r="J205" s="63"/>
      <c r="K205" s="63"/>
      <c r="L205" s="63"/>
      <c r="M205" s="63"/>
      <c r="N205" s="63"/>
      <c r="O205" s="63"/>
      <c r="P205" s="64"/>
      <c r="T205" s="64"/>
      <c r="U205" s="64"/>
      <c r="V205" s="64"/>
    </row>
    <row r="206" spans="1:22" s="2" customFormat="1" ht="15" x14ac:dyDescent="0.25">
      <c r="A206" s="64"/>
      <c r="C206" s="63"/>
      <c r="D206" s="64"/>
      <c r="E206" s="64"/>
      <c r="F206" s="64"/>
      <c r="G206" s="64"/>
      <c r="H206" s="64"/>
      <c r="I206" s="64"/>
      <c r="J206" s="63"/>
      <c r="K206" s="63"/>
      <c r="L206" s="63"/>
      <c r="M206" s="63"/>
      <c r="N206" s="63"/>
      <c r="O206" s="63"/>
      <c r="P206" s="64"/>
      <c r="T206" s="64"/>
      <c r="U206" s="64"/>
      <c r="V206" s="64"/>
    </row>
    <row r="207" spans="1:22" s="2" customFormat="1" ht="15" x14ac:dyDescent="0.25">
      <c r="A207" s="64"/>
      <c r="C207" s="63"/>
      <c r="D207" s="64"/>
      <c r="E207" s="64"/>
      <c r="F207" s="64"/>
      <c r="G207" s="64"/>
      <c r="H207" s="64"/>
      <c r="I207" s="64"/>
      <c r="J207" s="63"/>
      <c r="K207" s="63"/>
      <c r="L207" s="63"/>
      <c r="M207" s="63"/>
      <c r="N207" s="63"/>
      <c r="O207" s="63"/>
      <c r="P207" s="64"/>
      <c r="T207" s="64"/>
      <c r="U207" s="64"/>
      <c r="V207" s="64"/>
    </row>
    <row r="208" spans="1:22" s="2" customFormat="1" ht="15" x14ac:dyDescent="0.25">
      <c r="A208" s="64"/>
      <c r="C208" s="63"/>
      <c r="D208" s="64"/>
      <c r="E208" s="64"/>
      <c r="F208" s="64"/>
      <c r="G208" s="64"/>
      <c r="H208" s="64"/>
      <c r="I208" s="64"/>
      <c r="J208" s="63"/>
      <c r="K208" s="63"/>
      <c r="L208" s="63"/>
      <c r="M208" s="63"/>
      <c r="N208" s="63"/>
      <c r="O208" s="63"/>
      <c r="P208" s="64"/>
      <c r="T208" s="64"/>
      <c r="U208" s="64"/>
      <c r="V208" s="64"/>
    </row>
    <row r="209" spans="1:22" s="2" customFormat="1" ht="15" x14ac:dyDescent="0.25">
      <c r="A209" s="64"/>
      <c r="C209" s="63"/>
      <c r="D209" s="64"/>
      <c r="E209" s="64"/>
      <c r="F209" s="64"/>
      <c r="G209" s="64"/>
      <c r="H209" s="64"/>
      <c r="I209" s="64"/>
      <c r="J209" s="63"/>
      <c r="K209" s="63"/>
      <c r="L209" s="63"/>
      <c r="M209" s="63"/>
      <c r="N209" s="63"/>
      <c r="O209" s="63"/>
      <c r="P209" s="64"/>
      <c r="T209" s="64"/>
      <c r="U209" s="64"/>
      <c r="V209" s="64"/>
    </row>
    <row r="210" spans="1:22" s="2" customFormat="1" ht="15" x14ac:dyDescent="0.25">
      <c r="A210" s="64"/>
      <c r="C210" s="63"/>
      <c r="D210" s="64"/>
      <c r="E210" s="64"/>
      <c r="F210" s="64"/>
      <c r="G210" s="64"/>
      <c r="H210" s="64"/>
      <c r="I210" s="64"/>
      <c r="J210" s="63"/>
      <c r="K210" s="63"/>
      <c r="L210" s="63"/>
      <c r="M210" s="63"/>
      <c r="N210" s="63"/>
      <c r="O210" s="63"/>
      <c r="P210" s="64"/>
      <c r="T210" s="64"/>
      <c r="U210" s="64"/>
      <c r="V210" s="64"/>
    </row>
    <row r="211" spans="1:22" s="2" customFormat="1" ht="15" x14ac:dyDescent="0.25">
      <c r="A211" s="64"/>
      <c r="C211" s="63"/>
      <c r="D211" s="64"/>
      <c r="E211" s="64"/>
      <c r="F211" s="64"/>
      <c r="G211" s="64"/>
      <c r="H211" s="64"/>
      <c r="I211" s="64"/>
      <c r="J211" s="63"/>
      <c r="K211" s="63"/>
      <c r="L211" s="63"/>
      <c r="M211" s="63"/>
      <c r="N211" s="63"/>
      <c r="O211" s="63"/>
      <c r="P211" s="64"/>
      <c r="T211" s="64"/>
      <c r="U211" s="64"/>
      <c r="V211" s="64"/>
    </row>
    <row r="212" spans="1:22" s="2" customFormat="1" ht="15" x14ac:dyDescent="0.25">
      <c r="A212" s="64"/>
      <c r="C212" s="63"/>
      <c r="D212" s="64"/>
      <c r="E212" s="64"/>
      <c r="F212" s="64"/>
      <c r="G212" s="64"/>
      <c r="H212" s="64"/>
      <c r="I212" s="64"/>
      <c r="J212" s="63"/>
      <c r="K212" s="63"/>
      <c r="L212" s="63"/>
      <c r="M212" s="63"/>
      <c r="N212" s="63"/>
      <c r="O212" s="63"/>
      <c r="P212" s="64"/>
      <c r="T212" s="64"/>
      <c r="U212" s="64"/>
      <c r="V212" s="64"/>
    </row>
    <row r="213" spans="1:22" s="2" customFormat="1" ht="15" x14ac:dyDescent="0.25">
      <c r="A213" s="64"/>
      <c r="C213" s="63"/>
      <c r="D213" s="64"/>
      <c r="E213" s="64"/>
      <c r="F213" s="64"/>
      <c r="G213" s="64"/>
      <c r="H213" s="64"/>
      <c r="I213" s="64"/>
      <c r="J213" s="63"/>
      <c r="K213" s="63"/>
      <c r="L213" s="63"/>
      <c r="M213" s="63"/>
      <c r="N213" s="63"/>
      <c r="O213" s="63"/>
      <c r="P213" s="64"/>
      <c r="T213" s="64"/>
      <c r="U213" s="64"/>
      <c r="V213" s="64"/>
    </row>
    <row r="214" spans="1:22" s="2" customFormat="1" ht="15" x14ac:dyDescent="0.25">
      <c r="A214" s="64"/>
      <c r="C214" s="63"/>
      <c r="D214" s="64"/>
      <c r="E214" s="64"/>
      <c r="F214" s="64"/>
      <c r="G214" s="64"/>
      <c r="H214" s="64"/>
      <c r="I214" s="64"/>
      <c r="J214" s="63"/>
      <c r="K214" s="63"/>
      <c r="L214" s="63"/>
      <c r="M214" s="63"/>
      <c r="N214" s="63"/>
      <c r="O214" s="63"/>
      <c r="P214" s="64"/>
      <c r="T214" s="64"/>
      <c r="U214" s="64"/>
      <c r="V214" s="64"/>
    </row>
    <row r="215" spans="1:22" s="2" customFormat="1" ht="15" x14ac:dyDescent="0.25">
      <c r="A215" s="64"/>
      <c r="C215" s="63"/>
      <c r="D215" s="64"/>
      <c r="E215" s="64"/>
      <c r="F215" s="64"/>
      <c r="G215" s="64"/>
      <c r="H215" s="64"/>
      <c r="I215" s="64"/>
      <c r="J215" s="63"/>
      <c r="K215" s="63"/>
      <c r="L215" s="63"/>
      <c r="M215" s="63"/>
      <c r="N215" s="63"/>
      <c r="O215" s="63"/>
      <c r="P215" s="64"/>
      <c r="T215" s="64"/>
      <c r="U215" s="64"/>
      <c r="V215" s="64"/>
    </row>
    <row r="216" spans="1:22" s="2" customFormat="1" ht="15" x14ac:dyDescent="0.25">
      <c r="A216" s="64"/>
      <c r="C216" s="63"/>
      <c r="D216" s="64"/>
      <c r="E216" s="64"/>
      <c r="F216" s="64"/>
      <c r="G216" s="64"/>
      <c r="H216" s="64"/>
      <c r="I216" s="64"/>
      <c r="J216" s="63"/>
      <c r="K216" s="63"/>
      <c r="L216" s="63"/>
      <c r="M216" s="63"/>
      <c r="N216" s="63"/>
      <c r="O216" s="63"/>
      <c r="P216" s="64"/>
      <c r="T216" s="64"/>
      <c r="U216" s="64"/>
      <c r="V216" s="64"/>
    </row>
    <row r="217" spans="1:22" s="2" customFormat="1" ht="15" x14ac:dyDescent="0.25">
      <c r="A217" s="64"/>
      <c r="C217" s="63"/>
      <c r="D217" s="64"/>
      <c r="E217" s="64"/>
      <c r="F217" s="64"/>
      <c r="G217" s="64"/>
      <c r="H217" s="64"/>
      <c r="I217" s="64"/>
      <c r="J217" s="63"/>
      <c r="K217" s="63"/>
      <c r="L217" s="63"/>
      <c r="M217" s="63"/>
      <c r="N217" s="63"/>
      <c r="O217" s="63"/>
      <c r="P217" s="64"/>
      <c r="T217" s="64"/>
      <c r="U217" s="64"/>
      <c r="V217" s="64"/>
    </row>
    <row r="218" spans="1:22" s="2" customFormat="1" ht="15" x14ac:dyDescent="0.25">
      <c r="A218" s="64"/>
      <c r="C218" s="63"/>
      <c r="D218" s="64"/>
      <c r="E218" s="64"/>
      <c r="F218" s="64"/>
      <c r="G218" s="64"/>
      <c r="H218" s="64"/>
      <c r="I218" s="64"/>
      <c r="J218" s="63"/>
      <c r="K218" s="63"/>
      <c r="L218" s="63"/>
      <c r="M218" s="63"/>
      <c r="N218" s="63"/>
      <c r="O218" s="63"/>
      <c r="P218" s="64"/>
      <c r="T218" s="64"/>
      <c r="U218" s="64"/>
      <c r="V218" s="64"/>
    </row>
    <row r="219" spans="1:22" s="2" customFormat="1" ht="15" x14ac:dyDescent="0.25">
      <c r="A219" s="64"/>
      <c r="C219" s="63"/>
      <c r="D219" s="64"/>
      <c r="E219" s="64"/>
      <c r="F219" s="64"/>
      <c r="G219" s="64"/>
      <c r="H219" s="64"/>
      <c r="I219" s="64"/>
      <c r="J219" s="63"/>
      <c r="K219" s="63"/>
      <c r="L219" s="63"/>
      <c r="M219" s="63"/>
      <c r="N219" s="63"/>
      <c r="O219" s="63"/>
      <c r="P219" s="64"/>
      <c r="T219" s="64"/>
      <c r="U219" s="64"/>
      <c r="V219" s="64"/>
    </row>
    <row r="220" spans="1:22" s="2" customFormat="1" ht="15" x14ac:dyDescent="0.25">
      <c r="A220" s="64"/>
      <c r="C220" s="63"/>
      <c r="D220" s="64"/>
      <c r="E220" s="64"/>
      <c r="F220" s="64"/>
      <c r="G220" s="64"/>
      <c r="H220" s="64"/>
      <c r="I220" s="64"/>
      <c r="J220" s="63"/>
      <c r="K220" s="63"/>
      <c r="L220" s="63"/>
      <c r="M220" s="63"/>
      <c r="N220" s="63"/>
      <c r="O220" s="63"/>
      <c r="P220" s="64"/>
      <c r="T220" s="64"/>
      <c r="U220" s="64"/>
      <c r="V220" s="64"/>
    </row>
    <row r="221" spans="1:22" s="2" customFormat="1" ht="15" x14ac:dyDescent="0.25">
      <c r="A221" s="64"/>
      <c r="C221" s="63"/>
      <c r="D221" s="64"/>
      <c r="E221" s="64"/>
      <c r="F221" s="64"/>
      <c r="G221" s="64"/>
      <c r="H221" s="64"/>
      <c r="I221" s="64"/>
      <c r="J221" s="63"/>
      <c r="K221" s="63"/>
      <c r="L221" s="63"/>
      <c r="M221" s="63"/>
      <c r="N221" s="63"/>
      <c r="O221" s="63"/>
      <c r="P221" s="64"/>
      <c r="T221" s="64"/>
      <c r="U221" s="64"/>
      <c r="V221" s="64"/>
    </row>
    <row r="222" spans="1:22" s="2" customFormat="1" ht="15" x14ac:dyDescent="0.25">
      <c r="A222" s="64"/>
      <c r="C222" s="63"/>
      <c r="D222" s="64"/>
      <c r="E222" s="64"/>
      <c r="F222" s="64"/>
      <c r="G222" s="64"/>
      <c r="H222" s="64"/>
      <c r="I222" s="64"/>
      <c r="J222" s="63"/>
      <c r="K222" s="63"/>
      <c r="L222" s="63"/>
      <c r="M222" s="63"/>
      <c r="N222" s="63"/>
      <c r="O222" s="63"/>
      <c r="P222" s="64"/>
      <c r="T222" s="64"/>
      <c r="U222" s="64"/>
      <c r="V222" s="64"/>
    </row>
    <row r="223" spans="1:22" s="2" customFormat="1" ht="15" x14ac:dyDescent="0.25">
      <c r="A223" s="64"/>
      <c r="C223" s="63"/>
      <c r="D223" s="64"/>
      <c r="E223" s="64"/>
      <c r="F223" s="64"/>
      <c r="G223" s="64"/>
      <c r="H223" s="64"/>
      <c r="I223" s="64"/>
      <c r="J223" s="63"/>
      <c r="K223" s="63"/>
      <c r="L223" s="63"/>
      <c r="M223" s="63"/>
      <c r="N223" s="63"/>
      <c r="O223" s="63"/>
      <c r="P223" s="64"/>
      <c r="T223" s="64"/>
      <c r="U223" s="64"/>
      <c r="V223" s="64"/>
    </row>
    <row r="224" spans="1:22" s="2" customFormat="1" ht="15" x14ac:dyDescent="0.25">
      <c r="A224" s="64"/>
      <c r="C224" s="63"/>
      <c r="D224" s="64"/>
      <c r="E224" s="64"/>
      <c r="F224" s="64"/>
      <c r="G224" s="64"/>
      <c r="H224" s="64"/>
      <c r="I224" s="64"/>
      <c r="J224" s="63"/>
      <c r="K224" s="63"/>
      <c r="L224" s="63"/>
      <c r="M224" s="63"/>
      <c r="N224" s="63"/>
      <c r="O224" s="63"/>
      <c r="P224" s="64"/>
      <c r="T224" s="64"/>
      <c r="U224" s="64"/>
      <c r="V224" s="64"/>
    </row>
    <row r="225" spans="1:22" s="2" customFormat="1" ht="15" x14ac:dyDescent="0.25">
      <c r="A225" s="64"/>
      <c r="C225" s="63"/>
      <c r="D225" s="64"/>
      <c r="E225" s="64"/>
      <c r="F225" s="64"/>
      <c r="G225" s="64"/>
      <c r="H225" s="64"/>
      <c r="I225" s="64"/>
      <c r="J225" s="63"/>
      <c r="K225" s="63"/>
      <c r="L225" s="63"/>
      <c r="M225" s="63"/>
      <c r="N225" s="63"/>
      <c r="O225" s="63"/>
      <c r="P225" s="64"/>
      <c r="T225" s="64"/>
      <c r="U225" s="64"/>
      <c r="V225" s="64"/>
    </row>
    <row r="226" spans="1:22" s="2" customFormat="1" ht="15" x14ac:dyDescent="0.25">
      <c r="A226" s="64"/>
      <c r="C226" s="63"/>
      <c r="D226" s="64"/>
      <c r="E226" s="64"/>
      <c r="F226" s="64"/>
      <c r="G226" s="64"/>
      <c r="H226" s="64"/>
      <c r="I226" s="64"/>
      <c r="J226" s="63"/>
      <c r="K226" s="63"/>
      <c r="L226" s="63"/>
      <c r="M226" s="63"/>
      <c r="N226" s="63"/>
      <c r="O226" s="63"/>
      <c r="P226" s="64"/>
      <c r="T226" s="64"/>
      <c r="U226" s="64"/>
      <c r="V226" s="64"/>
    </row>
    <row r="227" spans="1:22" s="2" customFormat="1" ht="15" x14ac:dyDescent="0.25">
      <c r="A227" s="64"/>
      <c r="C227" s="63"/>
      <c r="D227" s="64"/>
      <c r="E227" s="64"/>
      <c r="F227" s="64"/>
      <c r="G227" s="64"/>
      <c r="H227" s="64"/>
      <c r="I227" s="64"/>
      <c r="J227" s="63"/>
      <c r="K227" s="63"/>
      <c r="L227" s="63"/>
      <c r="M227" s="63"/>
      <c r="N227" s="63"/>
      <c r="O227" s="63"/>
      <c r="P227" s="64"/>
      <c r="T227" s="64"/>
      <c r="U227" s="64"/>
      <c r="V227" s="64"/>
    </row>
    <row r="228" spans="1:22" s="2" customFormat="1" ht="15" x14ac:dyDescent="0.25">
      <c r="A228" s="64"/>
      <c r="C228" s="63"/>
      <c r="D228" s="64"/>
      <c r="E228" s="64"/>
      <c r="F228" s="64"/>
      <c r="G228" s="64"/>
      <c r="H228" s="64"/>
      <c r="I228" s="64"/>
      <c r="J228" s="63"/>
      <c r="K228" s="63"/>
      <c r="L228" s="63"/>
      <c r="M228" s="63"/>
      <c r="N228" s="63"/>
      <c r="O228" s="63"/>
      <c r="P228" s="64"/>
      <c r="T228" s="64"/>
      <c r="U228" s="64"/>
      <c r="V228" s="64"/>
    </row>
    <row r="229" spans="1:22" s="2" customFormat="1" ht="15" x14ac:dyDescent="0.25">
      <c r="A229" s="64"/>
      <c r="C229" s="63"/>
      <c r="D229" s="64"/>
      <c r="E229" s="64"/>
      <c r="F229" s="64"/>
      <c r="G229" s="64"/>
      <c r="H229" s="64"/>
      <c r="I229" s="64"/>
      <c r="J229" s="63"/>
      <c r="K229" s="63"/>
      <c r="L229" s="63"/>
      <c r="M229" s="63"/>
      <c r="N229" s="63"/>
      <c r="O229" s="63"/>
      <c r="P229" s="64"/>
      <c r="T229" s="64"/>
      <c r="U229" s="64"/>
      <c r="V229" s="64"/>
    </row>
    <row r="230" spans="1:22" s="2" customFormat="1" ht="15" x14ac:dyDescent="0.25">
      <c r="A230" s="64"/>
      <c r="C230" s="63"/>
      <c r="D230" s="64"/>
      <c r="E230" s="64"/>
      <c r="F230" s="64"/>
      <c r="G230" s="64"/>
      <c r="H230" s="64"/>
      <c r="I230" s="64"/>
      <c r="J230" s="63"/>
      <c r="K230" s="63"/>
      <c r="L230" s="63"/>
      <c r="M230" s="63"/>
      <c r="N230" s="63"/>
      <c r="O230" s="63"/>
      <c r="P230" s="64"/>
      <c r="T230" s="64"/>
      <c r="U230" s="64"/>
      <c r="V230" s="64"/>
    </row>
    <row r="231" spans="1:22" s="2" customFormat="1" ht="15" x14ac:dyDescent="0.25">
      <c r="A231" s="64"/>
      <c r="C231" s="63"/>
      <c r="D231" s="64"/>
      <c r="E231" s="64"/>
      <c r="F231" s="64"/>
      <c r="G231" s="64"/>
      <c r="H231" s="64"/>
      <c r="I231" s="64"/>
      <c r="J231" s="63"/>
      <c r="K231" s="63"/>
      <c r="L231" s="63"/>
      <c r="M231" s="63"/>
      <c r="N231" s="63"/>
      <c r="O231" s="63"/>
      <c r="P231" s="64"/>
      <c r="T231" s="64"/>
      <c r="U231" s="64"/>
      <c r="V231" s="64"/>
    </row>
    <row r="232" spans="1:22" s="2" customFormat="1" ht="15" x14ac:dyDescent="0.25">
      <c r="A232" s="64"/>
      <c r="C232" s="63"/>
      <c r="D232" s="64"/>
      <c r="E232" s="64"/>
      <c r="F232" s="64"/>
      <c r="G232" s="64"/>
      <c r="H232" s="64"/>
      <c r="I232" s="64"/>
      <c r="J232" s="63"/>
      <c r="K232" s="63"/>
      <c r="L232" s="63"/>
      <c r="M232" s="63"/>
      <c r="N232" s="63"/>
      <c r="O232" s="63"/>
      <c r="P232" s="64"/>
      <c r="T232" s="64"/>
      <c r="U232" s="64"/>
      <c r="V232" s="64"/>
    </row>
    <row r="233" spans="1:22" s="2" customFormat="1" ht="15" x14ac:dyDescent="0.25">
      <c r="A233" s="64"/>
      <c r="C233" s="63"/>
      <c r="D233" s="64"/>
      <c r="E233" s="64"/>
      <c r="F233" s="64"/>
      <c r="G233" s="64"/>
      <c r="H233" s="64"/>
      <c r="I233" s="64"/>
      <c r="J233" s="63"/>
      <c r="K233" s="63"/>
      <c r="L233" s="63"/>
      <c r="M233" s="63"/>
      <c r="N233" s="63"/>
      <c r="O233" s="63"/>
      <c r="P233" s="64"/>
      <c r="T233" s="64"/>
      <c r="U233" s="64"/>
      <c r="V233" s="64"/>
    </row>
    <row r="234" spans="1:22" s="2" customFormat="1" ht="15" x14ac:dyDescent="0.25">
      <c r="A234" s="64"/>
      <c r="C234" s="63"/>
      <c r="D234" s="64"/>
      <c r="E234" s="64"/>
      <c r="F234" s="64"/>
      <c r="G234" s="64"/>
      <c r="H234" s="64"/>
      <c r="I234" s="64"/>
      <c r="J234" s="63"/>
      <c r="K234" s="63"/>
      <c r="L234" s="63"/>
      <c r="M234" s="63"/>
      <c r="N234" s="63"/>
      <c r="O234" s="63"/>
      <c r="P234" s="64"/>
      <c r="T234" s="64"/>
      <c r="U234" s="64"/>
      <c r="V234" s="64"/>
    </row>
    <row r="235" spans="1:22" s="2" customFormat="1" ht="15" x14ac:dyDescent="0.25">
      <c r="A235" s="64"/>
      <c r="C235" s="63"/>
      <c r="D235" s="64"/>
      <c r="E235" s="64"/>
      <c r="F235" s="64"/>
      <c r="G235" s="64"/>
      <c r="H235" s="64"/>
      <c r="I235" s="64"/>
      <c r="J235" s="63"/>
      <c r="K235" s="63"/>
      <c r="L235" s="63"/>
      <c r="M235" s="63"/>
      <c r="N235" s="63"/>
      <c r="O235" s="63"/>
      <c r="P235" s="64"/>
      <c r="T235" s="64"/>
      <c r="U235" s="64"/>
      <c r="V235" s="64"/>
    </row>
    <row r="236" spans="1:22" s="2" customFormat="1" ht="15" x14ac:dyDescent="0.25">
      <c r="A236" s="64"/>
      <c r="C236" s="63"/>
      <c r="D236" s="64"/>
      <c r="E236" s="64"/>
      <c r="F236" s="64"/>
      <c r="G236" s="64"/>
      <c r="H236" s="64"/>
      <c r="I236" s="64"/>
      <c r="J236" s="63"/>
      <c r="K236" s="63"/>
      <c r="L236" s="63"/>
      <c r="M236" s="63"/>
      <c r="N236" s="63"/>
      <c r="O236" s="63"/>
      <c r="P236" s="64"/>
      <c r="T236" s="64"/>
      <c r="U236" s="64"/>
      <c r="V236" s="64"/>
    </row>
    <row r="237" spans="1:22" s="2" customFormat="1" ht="15" x14ac:dyDescent="0.25">
      <c r="A237" s="64"/>
      <c r="C237" s="63"/>
      <c r="D237" s="64"/>
      <c r="E237" s="64"/>
      <c r="F237" s="64"/>
      <c r="G237" s="64"/>
      <c r="H237" s="64"/>
      <c r="I237" s="64"/>
      <c r="J237" s="63"/>
      <c r="K237" s="63"/>
      <c r="L237" s="63"/>
      <c r="M237" s="63"/>
      <c r="N237" s="63"/>
      <c r="O237" s="63"/>
      <c r="P237" s="64"/>
      <c r="T237" s="64"/>
      <c r="U237" s="64"/>
      <c r="V237" s="64"/>
    </row>
    <row r="238" spans="1:22" s="2" customFormat="1" ht="15" x14ac:dyDescent="0.25">
      <c r="A238" s="64"/>
      <c r="C238" s="63"/>
      <c r="D238" s="64"/>
      <c r="E238" s="64"/>
      <c r="F238" s="64"/>
      <c r="G238" s="64"/>
      <c r="H238" s="64"/>
      <c r="I238" s="64"/>
      <c r="J238" s="63"/>
      <c r="K238" s="63"/>
      <c r="L238" s="63"/>
      <c r="M238" s="63"/>
      <c r="N238" s="63"/>
      <c r="O238" s="63"/>
      <c r="P238" s="64"/>
      <c r="T238" s="64"/>
      <c r="U238" s="64"/>
      <c r="V238" s="64"/>
    </row>
    <row r="239" spans="1:22" s="2" customFormat="1" ht="15" x14ac:dyDescent="0.25">
      <c r="A239" s="64"/>
      <c r="C239" s="63"/>
      <c r="D239" s="64"/>
      <c r="E239" s="64"/>
      <c r="F239" s="64"/>
      <c r="G239" s="64"/>
      <c r="H239" s="64"/>
      <c r="I239" s="64"/>
      <c r="J239" s="63"/>
      <c r="K239" s="63"/>
      <c r="L239" s="63"/>
      <c r="M239" s="63"/>
      <c r="N239" s="63"/>
      <c r="O239" s="63"/>
      <c r="P239" s="64"/>
      <c r="T239" s="64"/>
      <c r="U239" s="64"/>
      <c r="V239" s="64"/>
    </row>
    <row r="240" spans="1:22" s="2" customFormat="1" ht="15" x14ac:dyDescent="0.25">
      <c r="A240" s="64"/>
      <c r="C240" s="63"/>
      <c r="D240" s="64"/>
      <c r="E240" s="64"/>
      <c r="F240" s="64"/>
      <c r="G240" s="64"/>
      <c r="H240" s="64"/>
      <c r="I240" s="64"/>
      <c r="J240" s="63"/>
      <c r="K240" s="63"/>
      <c r="L240" s="63"/>
      <c r="M240" s="63"/>
      <c r="N240" s="63"/>
      <c r="O240" s="63"/>
      <c r="P240" s="64"/>
      <c r="T240" s="64"/>
      <c r="U240" s="64"/>
      <c r="V240" s="64"/>
    </row>
    <row r="241" spans="1:22" s="2" customFormat="1" ht="15" x14ac:dyDescent="0.25">
      <c r="A241" s="64"/>
      <c r="C241" s="63"/>
      <c r="D241" s="64"/>
      <c r="E241" s="64"/>
      <c r="F241" s="64"/>
      <c r="G241" s="64"/>
      <c r="H241" s="64"/>
      <c r="I241" s="64"/>
      <c r="J241" s="63"/>
      <c r="K241" s="63"/>
      <c r="L241" s="63"/>
      <c r="M241" s="63"/>
      <c r="N241" s="63"/>
      <c r="O241" s="63"/>
      <c r="P241" s="64"/>
      <c r="T241" s="64"/>
      <c r="U241" s="64"/>
      <c r="V241" s="64"/>
    </row>
    <row r="242" spans="1:22" s="2" customFormat="1" ht="15" x14ac:dyDescent="0.25">
      <c r="A242" s="64"/>
      <c r="C242" s="63"/>
      <c r="D242" s="64"/>
      <c r="E242" s="64"/>
      <c r="F242" s="64"/>
      <c r="G242" s="64"/>
      <c r="H242" s="64"/>
      <c r="I242" s="64"/>
      <c r="J242" s="63"/>
      <c r="K242" s="63"/>
      <c r="L242" s="63"/>
      <c r="M242" s="63"/>
      <c r="N242" s="63"/>
      <c r="O242" s="63"/>
      <c r="P242" s="64"/>
      <c r="T242" s="64"/>
      <c r="U242" s="64"/>
      <c r="V242" s="64"/>
    </row>
    <row r="243" spans="1:22" s="2" customFormat="1" ht="15" x14ac:dyDescent="0.25">
      <c r="A243" s="64"/>
      <c r="C243" s="63"/>
      <c r="D243" s="64"/>
      <c r="E243" s="64"/>
      <c r="F243" s="64"/>
      <c r="G243" s="64"/>
      <c r="H243" s="64"/>
      <c r="I243" s="64"/>
      <c r="J243" s="63"/>
      <c r="K243" s="63"/>
      <c r="L243" s="63"/>
      <c r="M243" s="63"/>
      <c r="N243" s="63"/>
      <c r="O243" s="63"/>
      <c r="P243" s="64"/>
      <c r="T243" s="64"/>
      <c r="U243" s="64"/>
      <c r="V243" s="64"/>
    </row>
    <row r="244" spans="1:22" s="2" customFormat="1" ht="15" x14ac:dyDescent="0.25">
      <c r="A244" s="64"/>
      <c r="C244" s="63"/>
      <c r="D244" s="64"/>
      <c r="E244" s="64"/>
      <c r="F244" s="64"/>
      <c r="G244" s="64"/>
      <c r="H244" s="64"/>
      <c r="I244" s="64"/>
      <c r="J244" s="63"/>
      <c r="K244" s="63"/>
      <c r="L244" s="63"/>
      <c r="M244" s="63"/>
      <c r="N244" s="63"/>
      <c r="O244" s="63"/>
      <c r="P244" s="64"/>
      <c r="T244" s="64"/>
      <c r="U244" s="64"/>
      <c r="V244" s="64"/>
    </row>
    <row r="245" spans="1:22" s="2" customFormat="1" ht="15" x14ac:dyDescent="0.25">
      <c r="A245" s="64"/>
      <c r="C245" s="63"/>
      <c r="D245" s="64"/>
      <c r="E245" s="64"/>
      <c r="F245" s="64"/>
      <c r="G245" s="64"/>
      <c r="H245" s="64"/>
      <c r="I245" s="64"/>
      <c r="J245" s="63"/>
      <c r="K245" s="63"/>
      <c r="L245" s="63"/>
      <c r="M245" s="63"/>
      <c r="N245" s="63"/>
      <c r="O245" s="63"/>
      <c r="P245" s="64"/>
      <c r="T245" s="64"/>
      <c r="U245" s="64"/>
      <c r="V245" s="64"/>
    </row>
    <row r="246" spans="1:22" s="2" customFormat="1" ht="15" x14ac:dyDescent="0.25">
      <c r="A246" s="64"/>
      <c r="C246" s="63"/>
      <c r="D246" s="64"/>
      <c r="E246" s="64"/>
      <c r="F246" s="64"/>
      <c r="G246" s="64"/>
      <c r="H246" s="64"/>
      <c r="I246" s="64"/>
      <c r="J246" s="63"/>
      <c r="K246" s="63"/>
      <c r="L246" s="63"/>
      <c r="M246" s="63"/>
      <c r="N246" s="63"/>
      <c r="O246" s="63"/>
      <c r="P246" s="64"/>
      <c r="T246" s="64"/>
      <c r="U246" s="64"/>
      <c r="V246" s="64"/>
    </row>
    <row r="247" spans="1:22" s="2" customFormat="1" ht="15" x14ac:dyDescent="0.25">
      <c r="A247" s="64"/>
      <c r="C247" s="63"/>
      <c r="D247" s="64"/>
      <c r="E247" s="64"/>
      <c r="F247" s="64"/>
      <c r="G247" s="64"/>
      <c r="H247" s="64"/>
      <c r="I247" s="64"/>
      <c r="J247" s="63"/>
      <c r="K247" s="63"/>
      <c r="L247" s="63"/>
      <c r="M247" s="63"/>
      <c r="N247" s="63"/>
      <c r="O247" s="63"/>
      <c r="P247" s="64"/>
      <c r="T247" s="64"/>
      <c r="U247" s="64"/>
      <c r="V247" s="64"/>
    </row>
    <row r="248" spans="1:22" s="2" customFormat="1" ht="15" x14ac:dyDescent="0.25">
      <c r="A248" s="64"/>
      <c r="C248" s="63"/>
      <c r="D248" s="64"/>
      <c r="E248" s="64"/>
      <c r="F248" s="64"/>
      <c r="G248" s="64"/>
      <c r="H248" s="64"/>
      <c r="I248" s="64"/>
      <c r="J248" s="63"/>
      <c r="K248" s="63"/>
      <c r="L248" s="63"/>
      <c r="M248" s="63"/>
      <c r="N248" s="63"/>
      <c r="O248" s="63"/>
      <c r="P248" s="64"/>
      <c r="T248" s="64"/>
      <c r="U248" s="64"/>
      <c r="V248" s="64"/>
    </row>
    <row r="249" spans="1:22" s="2" customFormat="1" ht="15" x14ac:dyDescent="0.25">
      <c r="A249" s="64"/>
      <c r="C249" s="63"/>
      <c r="D249" s="64"/>
      <c r="E249" s="64"/>
      <c r="F249" s="64"/>
      <c r="G249" s="64"/>
      <c r="H249" s="64"/>
      <c r="I249" s="64"/>
      <c r="J249" s="63"/>
      <c r="K249" s="63"/>
      <c r="L249" s="63"/>
      <c r="M249" s="63"/>
      <c r="N249" s="63"/>
      <c r="O249" s="63"/>
      <c r="P249" s="64"/>
      <c r="T249" s="64"/>
      <c r="U249" s="64"/>
      <c r="V249" s="64"/>
    </row>
    <row r="250" spans="1:22" s="2" customFormat="1" ht="15" x14ac:dyDescent="0.25">
      <c r="A250" s="64"/>
      <c r="C250" s="63"/>
      <c r="D250" s="64"/>
      <c r="E250" s="64"/>
      <c r="F250" s="64"/>
      <c r="G250" s="64"/>
      <c r="H250" s="64"/>
      <c r="I250" s="64"/>
      <c r="J250" s="63"/>
      <c r="K250" s="63"/>
      <c r="L250" s="63"/>
      <c r="M250" s="63"/>
      <c r="N250" s="63"/>
      <c r="O250" s="63"/>
      <c r="P250" s="64"/>
      <c r="T250" s="64"/>
      <c r="U250" s="64"/>
      <c r="V250" s="64"/>
    </row>
    <row r="251" spans="1:22" s="2" customFormat="1" ht="15" x14ac:dyDescent="0.25">
      <c r="A251" s="64"/>
      <c r="C251" s="63"/>
      <c r="D251" s="64"/>
      <c r="E251" s="64"/>
      <c r="F251" s="64"/>
      <c r="G251" s="64"/>
      <c r="H251" s="64"/>
      <c r="I251" s="64"/>
      <c r="J251" s="63"/>
      <c r="K251" s="63"/>
      <c r="L251" s="63"/>
      <c r="M251" s="63"/>
      <c r="N251" s="63"/>
      <c r="O251" s="63"/>
      <c r="P251" s="64"/>
      <c r="T251" s="64"/>
      <c r="U251" s="64"/>
      <c r="V251" s="64"/>
    </row>
    <row r="252" spans="1:22" s="2" customFormat="1" ht="15" x14ac:dyDescent="0.25">
      <c r="A252" s="64"/>
      <c r="C252" s="63"/>
      <c r="D252" s="64"/>
      <c r="E252" s="64"/>
      <c r="F252" s="64"/>
      <c r="G252" s="64"/>
      <c r="H252" s="64"/>
      <c r="I252" s="64"/>
      <c r="J252" s="63"/>
      <c r="K252" s="63"/>
      <c r="L252" s="63"/>
      <c r="M252" s="63"/>
      <c r="N252" s="63"/>
      <c r="O252" s="63"/>
      <c r="P252" s="64"/>
      <c r="T252" s="64"/>
      <c r="U252" s="64"/>
      <c r="V252" s="64"/>
    </row>
    <row r="253" spans="1:22" s="2" customFormat="1" ht="15" x14ac:dyDescent="0.25">
      <c r="A253" s="64"/>
      <c r="C253" s="63"/>
      <c r="D253" s="64"/>
      <c r="E253" s="64"/>
      <c r="F253" s="64"/>
      <c r="G253" s="64"/>
      <c r="H253" s="64"/>
      <c r="I253" s="64"/>
      <c r="J253" s="63"/>
      <c r="K253" s="63"/>
      <c r="L253" s="63"/>
      <c r="M253" s="63"/>
      <c r="N253" s="63"/>
      <c r="O253" s="63"/>
      <c r="P253" s="64"/>
      <c r="T253" s="64"/>
      <c r="U253" s="64"/>
      <c r="V253" s="64"/>
    </row>
    <row r="254" spans="1:22" s="2" customFormat="1" ht="15" x14ac:dyDescent="0.25">
      <c r="A254" s="64"/>
      <c r="C254" s="63"/>
      <c r="D254" s="64"/>
      <c r="E254" s="64"/>
      <c r="F254" s="64"/>
      <c r="G254" s="64"/>
      <c r="H254" s="64"/>
      <c r="I254" s="64"/>
      <c r="J254" s="63"/>
      <c r="K254" s="63"/>
      <c r="L254" s="63"/>
      <c r="M254" s="63"/>
      <c r="N254" s="63"/>
      <c r="O254" s="63"/>
      <c r="P254" s="64"/>
      <c r="T254" s="64"/>
      <c r="U254" s="64"/>
      <c r="V254" s="64"/>
    </row>
    <row r="255" spans="1:22" s="2" customFormat="1" ht="15" x14ac:dyDescent="0.25">
      <c r="A255" s="64"/>
      <c r="C255" s="63"/>
      <c r="D255" s="64"/>
      <c r="E255" s="64"/>
      <c r="F255" s="64"/>
      <c r="G255" s="64"/>
      <c r="H255" s="64"/>
      <c r="I255" s="64"/>
      <c r="J255" s="63"/>
      <c r="K255" s="63"/>
      <c r="L255" s="63"/>
      <c r="M255" s="63"/>
      <c r="N255" s="63"/>
      <c r="O255" s="63"/>
      <c r="P255" s="64"/>
      <c r="T255" s="64"/>
      <c r="U255" s="64"/>
      <c r="V255" s="64"/>
    </row>
    <row r="256" spans="1:22" s="2" customFormat="1" ht="15" x14ac:dyDescent="0.25">
      <c r="A256" s="64"/>
      <c r="C256" s="63"/>
      <c r="D256" s="64"/>
      <c r="E256" s="64"/>
      <c r="F256" s="64"/>
      <c r="G256" s="64"/>
      <c r="H256" s="64"/>
      <c r="I256" s="64"/>
      <c r="J256" s="63"/>
      <c r="K256" s="63"/>
      <c r="L256" s="63"/>
      <c r="M256" s="63"/>
      <c r="N256" s="63"/>
      <c r="O256" s="63"/>
      <c r="P256" s="64"/>
      <c r="T256" s="64"/>
      <c r="U256" s="64"/>
      <c r="V256" s="64"/>
    </row>
    <row r="257" spans="1:22" s="2" customFormat="1" ht="15" x14ac:dyDescent="0.25">
      <c r="A257" s="64"/>
      <c r="C257" s="63"/>
      <c r="D257" s="64"/>
      <c r="E257" s="64"/>
      <c r="F257" s="64"/>
      <c r="G257" s="64"/>
      <c r="H257" s="64"/>
      <c r="I257" s="64"/>
      <c r="J257" s="63"/>
      <c r="K257" s="63"/>
      <c r="L257" s="63"/>
      <c r="M257" s="63"/>
      <c r="N257" s="63"/>
      <c r="O257" s="63"/>
      <c r="P257" s="64"/>
      <c r="T257" s="64"/>
      <c r="U257" s="64"/>
      <c r="V257" s="64"/>
    </row>
    <row r="258" spans="1:22" s="2" customFormat="1" ht="15" x14ac:dyDescent="0.25">
      <c r="A258" s="64"/>
      <c r="C258" s="63"/>
      <c r="D258" s="64"/>
      <c r="E258" s="64"/>
      <c r="F258" s="64"/>
      <c r="G258" s="64"/>
      <c r="H258" s="64"/>
      <c r="I258" s="64"/>
      <c r="J258" s="63"/>
      <c r="K258" s="63"/>
      <c r="L258" s="63"/>
      <c r="M258" s="63"/>
      <c r="N258" s="63"/>
      <c r="O258" s="63"/>
      <c r="P258" s="64"/>
      <c r="T258" s="64"/>
      <c r="U258" s="64"/>
      <c r="V258" s="64"/>
    </row>
    <row r="259" spans="1:22" s="2" customFormat="1" ht="15" x14ac:dyDescent="0.25">
      <c r="A259" s="64"/>
      <c r="C259" s="63"/>
      <c r="D259" s="64"/>
      <c r="E259" s="64"/>
      <c r="F259" s="64"/>
      <c r="G259" s="64"/>
      <c r="H259" s="64"/>
      <c r="I259" s="64"/>
      <c r="J259" s="63"/>
      <c r="K259" s="63"/>
      <c r="L259" s="63"/>
      <c r="M259" s="63"/>
      <c r="N259" s="63"/>
      <c r="O259" s="63"/>
      <c r="P259" s="64"/>
      <c r="T259" s="64"/>
      <c r="U259" s="64"/>
      <c r="V259" s="64"/>
    </row>
    <row r="260" spans="1:22" s="2" customFormat="1" ht="15" x14ac:dyDescent="0.25">
      <c r="A260" s="64"/>
      <c r="C260" s="63"/>
      <c r="D260" s="64"/>
      <c r="E260" s="64"/>
      <c r="F260" s="64"/>
      <c r="G260" s="64"/>
      <c r="H260" s="64"/>
      <c r="I260" s="64"/>
      <c r="J260" s="63"/>
      <c r="K260" s="63"/>
      <c r="L260" s="63"/>
      <c r="M260" s="63"/>
      <c r="N260" s="63"/>
      <c r="O260" s="63"/>
      <c r="P260" s="64"/>
      <c r="T260" s="64"/>
      <c r="U260" s="64"/>
      <c r="V260" s="64"/>
    </row>
    <row r="261" spans="1:22" s="2" customFormat="1" ht="15" x14ac:dyDescent="0.25">
      <c r="A261" s="64"/>
      <c r="C261" s="63"/>
      <c r="D261" s="64"/>
      <c r="E261" s="64"/>
      <c r="F261" s="64"/>
      <c r="G261" s="64"/>
      <c r="H261" s="64"/>
      <c r="I261" s="64"/>
      <c r="J261" s="63"/>
      <c r="K261" s="63"/>
      <c r="L261" s="63"/>
      <c r="M261" s="63"/>
      <c r="N261" s="63"/>
      <c r="O261" s="63"/>
      <c r="P261" s="64"/>
      <c r="T261" s="64"/>
      <c r="U261" s="64"/>
      <c r="V261" s="64"/>
    </row>
    <row r="262" spans="1:22" s="2" customFormat="1" ht="15" x14ac:dyDescent="0.25">
      <c r="A262" s="64"/>
      <c r="C262" s="63"/>
      <c r="D262" s="64"/>
      <c r="E262" s="64"/>
      <c r="F262" s="64"/>
      <c r="G262" s="64"/>
      <c r="H262" s="64"/>
      <c r="I262" s="64"/>
      <c r="J262" s="63"/>
      <c r="K262" s="63"/>
      <c r="L262" s="63"/>
      <c r="M262" s="63"/>
      <c r="N262" s="63"/>
      <c r="O262" s="63"/>
      <c r="P262" s="64"/>
      <c r="T262" s="64"/>
      <c r="U262" s="64"/>
      <c r="V262" s="64"/>
    </row>
    <row r="263" spans="1:22" s="2" customFormat="1" ht="15" x14ac:dyDescent="0.25">
      <c r="A263" s="64"/>
      <c r="C263" s="63"/>
      <c r="D263" s="64"/>
      <c r="E263" s="64"/>
      <c r="F263" s="64"/>
      <c r="G263" s="64"/>
      <c r="H263" s="64"/>
      <c r="I263" s="64"/>
      <c r="J263" s="63"/>
      <c r="K263" s="63"/>
      <c r="L263" s="63"/>
      <c r="M263" s="63"/>
      <c r="N263" s="63"/>
      <c r="O263" s="63"/>
      <c r="P263" s="64"/>
      <c r="T263" s="64"/>
      <c r="U263" s="64"/>
      <c r="V263" s="64"/>
    </row>
    <row r="264" spans="1:22" s="2" customFormat="1" ht="15" x14ac:dyDescent="0.25">
      <c r="A264" s="64"/>
      <c r="C264" s="63"/>
      <c r="D264" s="64"/>
      <c r="E264" s="64"/>
      <c r="F264" s="64"/>
      <c r="G264" s="64"/>
      <c r="H264" s="64"/>
      <c r="I264" s="64"/>
      <c r="J264" s="63"/>
      <c r="K264" s="63"/>
      <c r="L264" s="63"/>
      <c r="M264" s="63"/>
      <c r="N264" s="63"/>
      <c r="O264" s="63"/>
      <c r="P264" s="64"/>
      <c r="T264" s="64"/>
      <c r="U264" s="64"/>
      <c r="V264" s="64"/>
    </row>
    <row r="265" spans="1:22" s="2" customFormat="1" ht="15" x14ac:dyDescent="0.25">
      <c r="A265" s="64"/>
      <c r="C265" s="63"/>
      <c r="D265" s="64"/>
      <c r="E265" s="64"/>
      <c r="F265" s="64"/>
      <c r="G265" s="64"/>
      <c r="H265" s="64"/>
      <c r="I265" s="64"/>
      <c r="J265" s="63"/>
      <c r="K265" s="63"/>
      <c r="L265" s="63"/>
      <c r="M265" s="63"/>
      <c r="N265" s="63"/>
      <c r="O265" s="63"/>
      <c r="P265" s="64"/>
      <c r="T265" s="64"/>
      <c r="U265" s="64"/>
      <c r="V265" s="64"/>
    </row>
    <row r="266" spans="1:22" s="2" customFormat="1" ht="15" x14ac:dyDescent="0.25">
      <c r="A266" s="64"/>
      <c r="C266" s="63"/>
      <c r="D266" s="64"/>
      <c r="E266" s="64"/>
      <c r="F266" s="64"/>
      <c r="G266" s="64"/>
      <c r="H266" s="64"/>
      <c r="I266" s="64"/>
      <c r="J266" s="63"/>
      <c r="K266" s="63"/>
      <c r="L266" s="63"/>
      <c r="M266" s="63"/>
      <c r="N266" s="63"/>
      <c r="O266" s="63"/>
      <c r="P266" s="64"/>
      <c r="T266" s="64"/>
      <c r="U266" s="64"/>
      <c r="V266" s="64"/>
    </row>
    <row r="267" spans="1:22" s="2" customFormat="1" ht="15" x14ac:dyDescent="0.25">
      <c r="A267" s="64"/>
      <c r="C267" s="63"/>
      <c r="D267" s="64"/>
      <c r="E267" s="64"/>
      <c r="F267" s="64"/>
      <c r="G267" s="64"/>
      <c r="H267" s="64"/>
      <c r="I267" s="64"/>
      <c r="J267" s="63"/>
      <c r="K267" s="63"/>
      <c r="L267" s="63"/>
      <c r="M267" s="63"/>
      <c r="N267" s="63"/>
      <c r="O267" s="63"/>
      <c r="P267" s="64"/>
      <c r="T267" s="64"/>
      <c r="U267" s="64"/>
      <c r="V267" s="64"/>
    </row>
    <row r="268" spans="1:22" s="2" customFormat="1" ht="15" x14ac:dyDescent="0.25">
      <c r="A268" s="64"/>
      <c r="C268" s="63"/>
      <c r="D268" s="64"/>
      <c r="E268" s="64"/>
      <c r="F268" s="64"/>
      <c r="G268" s="64"/>
      <c r="H268" s="64"/>
      <c r="I268" s="64"/>
      <c r="J268" s="63"/>
      <c r="K268" s="63"/>
      <c r="L268" s="63"/>
      <c r="M268" s="63"/>
      <c r="N268" s="63"/>
      <c r="O268" s="63"/>
      <c r="P268" s="64"/>
      <c r="T268" s="64"/>
      <c r="U268" s="64"/>
      <c r="V268" s="64"/>
    </row>
    <row r="269" spans="1:22" s="2" customFormat="1" ht="15" x14ac:dyDescent="0.25">
      <c r="A269" s="64"/>
      <c r="C269" s="63"/>
      <c r="D269" s="64"/>
      <c r="E269" s="64"/>
      <c r="F269" s="64"/>
      <c r="G269" s="64"/>
      <c r="H269" s="64"/>
      <c r="I269" s="64"/>
      <c r="J269" s="63"/>
      <c r="K269" s="63"/>
      <c r="L269" s="63"/>
      <c r="M269" s="63"/>
      <c r="N269" s="63"/>
      <c r="O269" s="63"/>
      <c r="P269" s="64"/>
      <c r="T269" s="64"/>
      <c r="U269" s="64"/>
      <c r="V269" s="64"/>
    </row>
    <row r="270" spans="1:22" s="2" customFormat="1" ht="15" x14ac:dyDescent="0.25">
      <c r="A270" s="64"/>
      <c r="C270" s="63"/>
      <c r="D270" s="64"/>
      <c r="E270" s="64"/>
      <c r="F270" s="64"/>
      <c r="G270" s="64"/>
      <c r="H270" s="64"/>
      <c r="I270" s="64"/>
      <c r="J270" s="63"/>
      <c r="K270" s="63"/>
      <c r="L270" s="63"/>
      <c r="M270" s="63"/>
      <c r="N270" s="63"/>
      <c r="O270" s="63"/>
      <c r="P270" s="64"/>
      <c r="T270" s="64"/>
      <c r="U270" s="64"/>
      <c r="V270" s="64"/>
    </row>
    <row r="271" spans="1:22" s="2" customFormat="1" ht="15" x14ac:dyDescent="0.25">
      <c r="A271" s="64"/>
      <c r="C271" s="63"/>
      <c r="D271" s="64"/>
      <c r="E271" s="64"/>
      <c r="F271" s="64"/>
      <c r="G271" s="64"/>
      <c r="H271" s="64"/>
      <c r="I271" s="64"/>
      <c r="J271" s="63"/>
      <c r="K271" s="63"/>
      <c r="L271" s="63"/>
      <c r="M271" s="63"/>
      <c r="N271" s="63"/>
      <c r="O271" s="63"/>
      <c r="P271" s="64"/>
      <c r="T271" s="64"/>
      <c r="U271" s="64"/>
      <c r="V271" s="64"/>
    </row>
    <row r="272" spans="1:22" s="2" customFormat="1" ht="15" x14ac:dyDescent="0.25">
      <c r="A272" s="64"/>
      <c r="C272" s="63"/>
      <c r="D272" s="64"/>
      <c r="E272" s="64"/>
      <c r="F272" s="64"/>
      <c r="G272" s="64"/>
      <c r="H272" s="64"/>
      <c r="I272" s="64"/>
      <c r="J272" s="63"/>
      <c r="K272" s="63"/>
      <c r="L272" s="63"/>
      <c r="M272" s="63"/>
      <c r="N272" s="63"/>
      <c r="O272" s="63"/>
      <c r="P272" s="64"/>
      <c r="T272" s="64"/>
      <c r="U272" s="64"/>
      <c r="V272" s="64"/>
    </row>
    <row r="273" spans="1:22" s="2" customFormat="1" ht="15" x14ac:dyDescent="0.25">
      <c r="A273" s="64"/>
      <c r="C273" s="63"/>
      <c r="D273" s="64"/>
      <c r="E273" s="64"/>
      <c r="F273" s="64"/>
      <c r="G273" s="64"/>
      <c r="H273" s="64"/>
      <c r="I273" s="64"/>
      <c r="J273" s="63"/>
      <c r="K273" s="63"/>
      <c r="L273" s="63"/>
      <c r="M273" s="63"/>
      <c r="N273" s="63"/>
      <c r="O273" s="63"/>
      <c r="P273" s="64"/>
      <c r="T273" s="64"/>
      <c r="U273" s="64"/>
      <c r="V273" s="64"/>
    </row>
    <row r="274" spans="1:22" s="2" customFormat="1" ht="15" x14ac:dyDescent="0.25">
      <c r="A274" s="64"/>
      <c r="C274" s="63"/>
      <c r="D274" s="64"/>
      <c r="E274" s="64"/>
      <c r="F274" s="64"/>
      <c r="G274" s="64"/>
      <c r="H274" s="64"/>
      <c r="I274" s="64"/>
      <c r="J274" s="63"/>
      <c r="K274" s="63"/>
      <c r="L274" s="63"/>
      <c r="M274" s="63"/>
      <c r="N274" s="63"/>
      <c r="O274" s="63"/>
      <c r="P274" s="64"/>
      <c r="T274" s="64"/>
      <c r="U274" s="64"/>
      <c r="V274" s="64"/>
    </row>
    <row r="275" spans="1:22" s="2" customFormat="1" ht="15" x14ac:dyDescent="0.25">
      <c r="A275" s="64"/>
      <c r="C275" s="63"/>
      <c r="D275" s="64"/>
      <c r="E275" s="64"/>
      <c r="F275" s="64"/>
      <c r="G275" s="64"/>
      <c r="H275" s="64"/>
      <c r="I275" s="64"/>
      <c r="J275" s="63"/>
      <c r="K275" s="63"/>
      <c r="L275" s="63"/>
      <c r="M275" s="63"/>
      <c r="N275" s="63"/>
      <c r="O275" s="63"/>
      <c r="P275" s="64"/>
      <c r="T275" s="64"/>
      <c r="U275" s="64"/>
      <c r="V275" s="64"/>
    </row>
    <row r="276" spans="1:22" s="2" customFormat="1" ht="15" x14ac:dyDescent="0.25">
      <c r="A276" s="64"/>
      <c r="C276" s="63"/>
      <c r="D276" s="64"/>
      <c r="E276" s="64"/>
      <c r="F276" s="64"/>
      <c r="G276" s="64"/>
      <c r="H276" s="64"/>
      <c r="I276" s="64"/>
      <c r="J276" s="63"/>
      <c r="K276" s="63"/>
      <c r="L276" s="63"/>
      <c r="M276" s="63"/>
      <c r="N276" s="63"/>
      <c r="O276" s="63"/>
      <c r="P276" s="64"/>
      <c r="T276" s="64"/>
      <c r="U276" s="64"/>
      <c r="V276" s="64"/>
    </row>
    <row r="277" spans="1:22" s="2" customFormat="1" ht="15" x14ac:dyDescent="0.25">
      <c r="A277" s="64"/>
      <c r="C277" s="63"/>
      <c r="D277" s="64"/>
      <c r="E277" s="64"/>
      <c r="F277" s="64"/>
      <c r="G277" s="64"/>
      <c r="H277" s="64"/>
      <c r="I277" s="64"/>
      <c r="J277" s="63"/>
      <c r="K277" s="63"/>
      <c r="L277" s="63"/>
      <c r="M277" s="63"/>
      <c r="N277" s="63"/>
      <c r="O277" s="63"/>
      <c r="P277" s="64"/>
      <c r="T277" s="64"/>
      <c r="U277" s="64"/>
      <c r="V277" s="64"/>
    </row>
    <row r="278" spans="1:22" s="2" customFormat="1" ht="15" x14ac:dyDescent="0.25">
      <c r="A278" s="64"/>
      <c r="C278" s="63"/>
      <c r="D278" s="64"/>
      <c r="E278" s="64"/>
      <c r="F278" s="64"/>
      <c r="G278" s="64"/>
      <c r="H278" s="64"/>
      <c r="I278" s="64"/>
      <c r="J278" s="63"/>
      <c r="K278" s="63"/>
      <c r="L278" s="63"/>
      <c r="M278" s="63"/>
      <c r="N278" s="63"/>
      <c r="O278" s="63"/>
      <c r="P278" s="64"/>
      <c r="T278" s="64"/>
      <c r="U278" s="64"/>
      <c r="V278" s="64"/>
    </row>
    <row r="279" spans="1:22" s="2" customFormat="1" ht="15" x14ac:dyDescent="0.25">
      <c r="A279" s="64"/>
      <c r="C279" s="63"/>
      <c r="D279" s="64"/>
      <c r="E279" s="64"/>
      <c r="F279" s="64"/>
      <c r="G279" s="64"/>
      <c r="H279" s="64"/>
      <c r="I279" s="64"/>
      <c r="J279" s="63"/>
      <c r="K279" s="63"/>
      <c r="L279" s="63"/>
      <c r="M279" s="63"/>
      <c r="N279" s="63"/>
      <c r="O279" s="63"/>
      <c r="P279" s="64"/>
      <c r="T279" s="64"/>
      <c r="U279" s="64"/>
      <c r="V279" s="64"/>
    </row>
    <row r="280" spans="1:22" s="2" customFormat="1" ht="15" x14ac:dyDescent="0.25">
      <c r="A280" s="64"/>
      <c r="C280" s="63"/>
      <c r="D280" s="64"/>
      <c r="E280" s="64"/>
      <c r="F280" s="64"/>
      <c r="G280" s="64"/>
      <c r="H280" s="64"/>
      <c r="I280" s="64"/>
      <c r="J280" s="63"/>
      <c r="K280" s="63"/>
      <c r="L280" s="63"/>
      <c r="M280" s="63"/>
      <c r="N280" s="63"/>
      <c r="O280" s="63"/>
      <c r="P280" s="64"/>
      <c r="T280" s="64"/>
      <c r="U280" s="64"/>
      <c r="V280" s="64"/>
    </row>
    <row r="281" spans="1:22" s="2" customFormat="1" ht="15" x14ac:dyDescent="0.25">
      <c r="A281" s="64"/>
      <c r="C281" s="63"/>
      <c r="D281" s="64"/>
      <c r="E281" s="64"/>
      <c r="F281" s="64"/>
      <c r="G281" s="64"/>
      <c r="H281" s="64"/>
      <c r="I281" s="64"/>
      <c r="J281" s="63"/>
      <c r="K281" s="63"/>
      <c r="L281" s="63"/>
      <c r="M281" s="63"/>
      <c r="N281" s="63"/>
      <c r="O281" s="63"/>
      <c r="P281" s="64"/>
      <c r="T281" s="64"/>
      <c r="U281" s="64"/>
      <c r="V281" s="64"/>
    </row>
    <row r="282" spans="1:22" s="2" customFormat="1" ht="15" x14ac:dyDescent="0.25">
      <c r="A282" s="64"/>
      <c r="C282" s="63"/>
      <c r="D282" s="64"/>
      <c r="E282" s="64"/>
      <c r="F282" s="64"/>
      <c r="G282" s="64"/>
      <c r="H282" s="64"/>
      <c r="I282" s="64"/>
      <c r="J282" s="63"/>
      <c r="K282" s="63"/>
      <c r="L282" s="63"/>
      <c r="M282" s="63"/>
      <c r="N282" s="63"/>
      <c r="O282" s="63"/>
      <c r="P282" s="64"/>
      <c r="T282" s="64"/>
      <c r="U282" s="64"/>
      <c r="V282" s="64"/>
    </row>
    <row r="283" spans="1:22" s="2" customFormat="1" ht="15" x14ac:dyDescent="0.25">
      <c r="A283" s="64"/>
      <c r="C283" s="63"/>
      <c r="D283" s="64"/>
      <c r="E283" s="64"/>
      <c r="F283" s="64"/>
      <c r="G283" s="64"/>
      <c r="H283" s="64"/>
      <c r="I283" s="64"/>
      <c r="J283" s="63"/>
      <c r="K283" s="63"/>
      <c r="L283" s="63"/>
      <c r="M283" s="63"/>
      <c r="N283" s="63"/>
      <c r="O283" s="63"/>
      <c r="P283" s="64"/>
      <c r="T283" s="64"/>
      <c r="U283" s="64"/>
      <c r="V283" s="64"/>
    </row>
    <row r="284" spans="1:22" s="2" customFormat="1" ht="15" x14ac:dyDescent="0.25">
      <c r="A284" s="64"/>
      <c r="C284" s="63"/>
      <c r="D284" s="64"/>
      <c r="E284" s="64"/>
      <c r="F284" s="64"/>
      <c r="G284" s="64"/>
      <c r="H284" s="64"/>
      <c r="I284" s="64"/>
      <c r="J284" s="63"/>
      <c r="K284" s="63"/>
      <c r="L284" s="63"/>
      <c r="M284" s="63"/>
      <c r="N284" s="63"/>
      <c r="O284" s="63"/>
      <c r="P284" s="64"/>
      <c r="T284" s="64"/>
      <c r="U284" s="64"/>
      <c r="V284" s="64"/>
    </row>
    <row r="285" spans="1:22" s="2" customFormat="1" ht="15" x14ac:dyDescent="0.25">
      <c r="A285" s="64"/>
      <c r="C285" s="63"/>
      <c r="D285" s="64"/>
      <c r="E285" s="64"/>
      <c r="F285" s="64"/>
      <c r="G285" s="64"/>
      <c r="H285" s="64"/>
      <c r="I285" s="64"/>
      <c r="J285" s="63"/>
      <c r="K285" s="63"/>
      <c r="L285" s="63"/>
      <c r="M285" s="63"/>
      <c r="N285" s="63"/>
      <c r="O285" s="63"/>
      <c r="P285" s="64"/>
      <c r="T285" s="64"/>
      <c r="U285" s="64"/>
      <c r="V285" s="64"/>
    </row>
    <row r="286" spans="1:22" s="2" customFormat="1" ht="15" x14ac:dyDescent="0.25">
      <c r="A286" s="64"/>
      <c r="C286" s="63"/>
      <c r="D286" s="64"/>
      <c r="E286" s="64"/>
      <c r="F286" s="64"/>
      <c r="G286" s="64"/>
      <c r="H286" s="64"/>
      <c r="I286" s="64"/>
      <c r="J286" s="63"/>
      <c r="K286" s="63"/>
      <c r="L286" s="63"/>
      <c r="M286" s="63"/>
      <c r="N286" s="63"/>
      <c r="O286" s="63"/>
      <c r="P286" s="64"/>
      <c r="T286" s="64"/>
      <c r="U286" s="64"/>
      <c r="V286" s="64"/>
    </row>
    <row r="287" spans="1:22" s="2" customFormat="1" ht="15" x14ac:dyDescent="0.25">
      <c r="A287" s="64"/>
      <c r="C287" s="63"/>
      <c r="D287" s="64"/>
      <c r="E287" s="64"/>
      <c r="F287" s="64"/>
      <c r="G287" s="64"/>
      <c r="H287" s="64"/>
      <c r="I287" s="64"/>
      <c r="J287" s="63"/>
      <c r="K287" s="63"/>
      <c r="L287" s="63"/>
      <c r="M287" s="63"/>
      <c r="N287" s="63"/>
      <c r="O287" s="63"/>
      <c r="P287" s="64"/>
      <c r="T287" s="64"/>
      <c r="U287" s="64"/>
      <c r="V287" s="64"/>
    </row>
    <row r="288" spans="1:22" s="2" customFormat="1" ht="15" x14ac:dyDescent="0.25">
      <c r="A288" s="64"/>
      <c r="C288" s="63"/>
      <c r="D288" s="64"/>
      <c r="E288" s="64"/>
      <c r="F288" s="64"/>
      <c r="G288" s="64"/>
      <c r="H288" s="64"/>
      <c r="I288" s="64"/>
      <c r="J288" s="63"/>
      <c r="K288" s="63"/>
      <c r="L288" s="63"/>
      <c r="M288" s="63"/>
      <c r="N288" s="63"/>
      <c r="O288" s="63"/>
      <c r="P288" s="64"/>
      <c r="T288" s="64"/>
      <c r="U288" s="64"/>
      <c r="V288" s="64"/>
    </row>
    <row r="289" spans="1:22" s="2" customFormat="1" ht="15" x14ac:dyDescent="0.25">
      <c r="A289" s="64"/>
      <c r="C289" s="63"/>
      <c r="D289" s="64"/>
      <c r="E289" s="64"/>
      <c r="F289" s="64"/>
      <c r="G289" s="64"/>
      <c r="H289" s="64"/>
      <c r="I289" s="64"/>
      <c r="J289" s="63"/>
      <c r="K289" s="63"/>
      <c r="L289" s="63"/>
      <c r="M289" s="63"/>
      <c r="N289" s="63"/>
      <c r="O289" s="63"/>
      <c r="P289" s="64"/>
      <c r="T289" s="64"/>
      <c r="U289" s="64"/>
      <c r="V289" s="64"/>
    </row>
    <row r="290" spans="1:22" s="2" customFormat="1" ht="15" x14ac:dyDescent="0.25">
      <c r="A290" s="64"/>
      <c r="C290" s="63"/>
      <c r="D290" s="64"/>
      <c r="E290" s="64"/>
      <c r="F290" s="64"/>
      <c r="G290" s="64"/>
      <c r="H290" s="64"/>
      <c r="I290" s="64"/>
      <c r="J290" s="63"/>
      <c r="K290" s="63"/>
      <c r="L290" s="63"/>
      <c r="M290" s="63"/>
      <c r="N290" s="63"/>
      <c r="O290" s="63"/>
      <c r="P290" s="64"/>
      <c r="T290" s="64"/>
      <c r="U290" s="64"/>
      <c r="V290" s="64"/>
    </row>
    <row r="291" spans="1:22" s="2" customFormat="1" ht="15" x14ac:dyDescent="0.25">
      <c r="A291" s="64"/>
      <c r="C291" s="63"/>
      <c r="D291" s="64"/>
      <c r="E291" s="64"/>
      <c r="F291" s="64"/>
      <c r="G291" s="64"/>
      <c r="H291" s="64"/>
      <c r="I291" s="64"/>
      <c r="J291" s="63"/>
      <c r="K291" s="63"/>
      <c r="L291" s="63"/>
      <c r="M291" s="63"/>
      <c r="N291" s="63"/>
      <c r="O291" s="63"/>
      <c r="P291" s="64"/>
      <c r="T291" s="64"/>
      <c r="U291" s="64"/>
      <c r="V291" s="64"/>
    </row>
    <row r="292" spans="1:22" s="2" customFormat="1" ht="15" x14ac:dyDescent="0.25">
      <c r="A292" s="64"/>
      <c r="C292" s="63"/>
      <c r="D292" s="64"/>
      <c r="E292" s="64"/>
      <c r="F292" s="64"/>
      <c r="G292" s="64"/>
      <c r="H292" s="64"/>
      <c r="I292" s="64"/>
      <c r="J292" s="63"/>
      <c r="K292" s="63"/>
      <c r="L292" s="63"/>
      <c r="M292" s="63"/>
      <c r="N292" s="63"/>
      <c r="O292" s="63"/>
      <c r="P292" s="64"/>
      <c r="T292" s="64"/>
      <c r="U292" s="64"/>
      <c r="V292" s="64"/>
    </row>
    <row r="293" spans="1:22" s="2" customFormat="1" ht="15" x14ac:dyDescent="0.25">
      <c r="A293" s="64"/>
      <c r="C293" s="63"/>
      <c r="D293" s="64"/>
      <c r="E293" s="64"/>
      <c r="F293" s="64"/>
      <c r="G293" s="64"/>
      <c r="H293" s="64"/>
      <c r="I293" s="64"/>
      <c r="J293" s="63"/>
      <c r="K293" s="63"/>
      <c r="L293" s="63"/>
      <c r="M293" s="63"/>
      <c r="N293" s="63"/>
      <c r="O293" s="63"/>
      <c r="P293" s="64"/>
      <c r="T293" s="64"/>
      <c r="U293" s="64"/>
      <c r="V293" s="64"/>
    </row>
    <row r="294" spans="1:22" s="2" customFormat="1" ht="15" x14ac:dyDescent="0.25">
      <c r="A294" s="64"/>
      <c r="C294" s="63"/>
      <c r="D294" s="64"/>
      <c r="E294" s="64"/>
      <c r="F294" s="64"/>
      <c r="G294" s="64"/>
      <c r="H294" s="64"/>
      <c r="I294" s="64"/>
      <c r="J294" s="63"/>
      <c r="K294" s="63"/>
      <c r="L294" s="63"/>
      <c r="M294" s="63"/>
      <c r="N294" s="63"/>
      <c r="O294" s="63"/>
      <c r="P294" s="64"/>
      <c r="T294" s="64"/>
      <c r="U294" s="64"/>
      <c r="V294" s="64"/>
    </row>
    <row r="295" spans="1:22" s="2" customFormat="1" ht="15" x14ac:dyDescent="0.25">
      <c r="A295" s="64"/>
      <c r="C295" s="63"/>
      <c r="D295" s="64"/>
      <c r="E295" s="64"/>
      <c r="F295" s="64"/>
      <c r="G295" s="64"/>
      <c r="H295" s="64"/>
      <c r="I295" s="64"/>
      <c r="J295" s="63"/>
      <c r="K295" s="63"/>
      <c r="L295" s="63"/>
      <c r="M295" s="63"/>
      <c r="N295" s="63"/>
      <c r="O295" s="63"/>
      <c r="P295" s="64"/>
      <c r="T295" s="64"/>
      <c r="U295" s="64"/>
      <c r="V295" s="64"/>
    </row>
    <row r="296" spans="1:22" s="2" customFormat="1" ht="15" x14ac:dyDescent="0.25">
      <c r="A296" s="64"/>
      <c r="C296" s="63"/>
      <c r="D296" s="64"/>
      <c r="E296" s="64"/>
      <c r="F296" s="64"/>
      <c r="G296" s="64"/>
      <c r="H296" s="64"/>
      <c r="I296" s="64"/>
      <c r="J296" s="63"/>
      <c r="K296" s="63"/>
      <c r="L296" s="63"/>
      <c r="M296" s="63"/>
      <c r="N296" s="63"/>
      <c r="O296" s="63"/>
      <c r="P296" s="64"/>
      <c r="T296" s="64"/>
      <c r="U296" s="64"/>
      <c r="V296" s="64"/>
    </row>
    <row r="297" spans="1:22" s="2" customFormat="1" ht="15" x14ac:dyDescent="0.25">
      <c r="A297" s="64"/>
      <c r="C297" s="63"/>
      <c r="D297" s="64"/>
      <c r="E297" s="64"/>
      <c r="F297" s="64"/>
      <c r="G297" s="64"/>
      <c r="H297" s="64"/>
      <c r="I297" s="64"/>
      <c r="J297" s="63"/>
      <c r="K297" s="63"/>
      <c r="L297" s="63"/>
      <c r="M297" s="63"/>
      <c r="N297" s="63"/>
      <c r="O297" s="63"/>
      <c r="P297" s="64"/>
      <c r="T297" s="64"/>
      <c r="U297" s="64"/>
      <c r="V297" s="64"/>
    </row>
    <row r="298" spans="1:22" s="2" customFormat="1" ht="15" x14ac:dyDescent="0.25">
      <c r="A298" s="64"/>
      <c r="C298" s="63"/>
      <c r="D298" s="64"/>
      <c r="E298" s="64"/>
      <c r="F298" s="64"/>
      <c r="G298" s="64"/>
      <c r="H298" s="64"/>
      <c r="I298" s="64"/>
      <c r="J298" s="63"/>
      <c r="K298" s="63"/>
      <c r="L298" s="63"/>
      <c r="M298" s="63"/>
      <c r="N298" s="63"/>
      <c r="O298" s="63"/>
      <c r="P298" s="64"/>
      <c r="T298" s="64"/>
      <c r="U298" s="64"/>
      <c r="V298" s="64"/>
    </row>
    <row r="299" spans="1:22" s="2" customFormat="1" ht="15" x14ac:dyDescent="0.25">
      <c r="A299" s="64"/>
      <c r="C299" s="63"/>
      <c r="D299" s="64"/>
      <c r="E299" s="64"/>
      <c r="F299" s="64"/>
      <c r="G299" s="64"/>
      <c r="H299" s="64"/>
      <c r="I299" s="64"/>
      <c r="J299" s="63"/>
      <c r="K299" s="63"/>
      <c r="L299" s="63"/>
      <c r="M299" s="63"/>
      <c r="N299" s="63"/>
      <c r="O299" s="63"/>
      <c r="P299" s="64"/>
      <c r="T299" s="64"/>
      <c r="U299" s="64"/>
      <c r="V299" s="64"/>
    </row>
    <row r="300" spans="1:22" s="2" customFormat="1" ht="15" x14ac:dyDescent="0.25">
      <c r="A300" s="64"/>
      <c r="C300" s="63"/>
      <c r="D300" s="64"/>
      <c r="E300" s="64"/>
      <c r="F300" s="64"/>
      <c r="G300" s="64"/>
      <c r="H300" s="64"/>
      <c r="I300" s="64"/>
      <c r="J300" s="63"/>
      <c r="K300" s="63"/>
      <c r="L300" s="63"/>
      <c r="M300" s="63"/>
      <c r="N300" s="63"/>
      <c r="O300" s="63"/>
      <c r="P300" s="64"/>
      <c r="T300" s="64"/>
      <c r="U300" s="64"/>
      <c r="V300" s="64"/>
    </row>
    <row r="301" spans="1:22" s="2" customFormat="1" ht="15" x14ac:dyDescent="0.25">
      <c r="A301" s="64"/>
      <c r="C301" s="63"/>
      <c r="D301" s="64"/>
      <c r="E301" s="64"/>
      <c r="F301" s="64"/>
      <c r="G301" s="64"/>
      <c r="H301" s="64"/>
      <c r="I301" s="64"/>
      <c r="J301" s="63"/>
      <c r="K301" s="63"/>
      <c r="L301" s="63"/>
      <c r="M301" s="63"/>
      <c r="N301" s="63"/>
      <c r="O301" s="63"/>
      <c r="P301" s="64"/>
      <c r="T301" s="64"/>
      <c r="U301" s="64"/>
      <c r="V301" s="64"/>
    </row>
    <row r="302" spans="1:22" s="2" customFormat="1" ht="15" x14ac:dyDescent="0.25">
      <c r="A302" s="64"/>
      <c r="C302" s="63"/>
      <c r="D302" s="64"/>
      <c r="E302" s="64"/>
      <c r="F302" s="64"/>
      <c r="G302" s="64"/>
      <c r="H302" s="64"/>
      <c r="I302" s="64"/>
      <c r="J302" s="63"/>
      <c r="K302" s="63"/>
      <c r="L302" s="63"/>
      <c r="M302" s="63"/>
      <c r="N302" s="63"/>
      <c r="O302" s="63"/>
      <c r="P302" s="64"/>
      <c r="T302" s="64"/>
      <c r="U302" s="64"/>
      <c r="V302" s="64"/>
    </row>
    <row r="303" spans="1:22" s="2" customFormat="1" ht="15" x14ac:dyDescent="0.25">
      <c r="A303" s="64"/>
      <c r="C303" s="63"/>
      <c r="D303" s="64"/>
      <c r="E303" s="64"/>
      <c r="F303" s="64"/>
      <c r="G303" s="64"/>
      <c r="H303" s="64"/>
      <c r="I303" s="64"/>
      <c r="J303" s="63"/>
      <c r="K303" s="63"/>
      <c r="L303" s="63"/>
      <c r="M303" s="63"/>
      <c r="N303" s="63"/>
      <c r="O303" s="63"/>
      <c r="P303" s="64"/>
      <c r="T303" s="64"/>
      <c r="U303" s="64"/>
      <c r="V303" s="64"/>
    </row>
    <row r="304" spans="1:22" s="2" customFormat="1" ht="15" x14ac:dyDescent="0.25">
      <c r="A304" s="64"/>
      <c r="C304" s="63"/>
      <c r="D304" s="64"/>
      <c r="E304" s="64"/>
      <c r="F304" s="64"/>
      <c r="G304" s="64"/>
      <c r="H304" s="64"/>
      <c r="I304" s="64"/>
      <c r="J304" s="63"/>
      <c r="K304" s="63"/>
      <c r="L304" s="63"/>
      <c r="M304" s="63"/>
      <c r="N304" s="63"/>
      <c r="O304" s="63"/>
      <c r="P304" s="64"/>
      <c r="T304" s="64"/>
      <c r="U304" s="64"/>
      <c r="V304" s="64"/>
    </row>
    <row r="305" spans="1:22" s="2" customFormat="1" ht="15" x14ac:dyDescent="0.25">
      <c r="A305" s="64"/>
      <c r="C305" s="63"/>
      <c r="D305" s="64"/>
      <c r="E305" s="64"/>
      <c r="F305" s="64"/>
      <c r="G305" s="64"/>
      <c r="H305" s="64"/>
      <c r="I305" s="64"/>
      <c r="J305" s="63"/>
      <c r="K305" s="63"/>
      <c r="L305" s="63"/>
      <c r="M305" s="63"/>
      <c r="N305" s="63"/>
      <c r="O305" s="63"/>
      <c r="P305" s="64"/>
      <c r="T305" s="64"/>
      <c r="U305" s="64"/>
      <c r="V305" s="64"/>
    </row>
    <row r="306" spans="1:22" s="2" customFormat="1" ht="15" x14ac:dyDescent="0.25">
      <c r="A306" s="64"/>
      <c r="C306" s="63"/>
      <c r="D306" s="64"/>
      <c r="E306" s="64"/>
      <c r="F306" s="64"/>
      <c r="G306" s="64"/>
      <c r="H306" s="64"/>
      <c r="I306" s="64"/>
      <c r="J306" s="63"/>
      <c r="K306" s="63"/>
      <c r="L306" s="63"/>
      <c r="M306" s="63"/>
      <c r="N306" s="63"/>
      <c r="O306" s="63"/>
      <c r="P306" s="64"/>
      <c r="T306" s="64"/>
      <c r="U306" s="64"/>
      <c r="V306" s="64"/>
    </row>
    <row r="307" spans="1:22" s="2" customFormat="1" ht="15" x14ac:dyDescent="0.25">
      <c r="A307" s="64"/>
      <c r="C307" s="63"/>
      <c r="D307" s="64"/>
      <c r="E307" s="64"/>
      <c r="F307" s="64"/>
      <c r="G307" s="64"/>
      <c r="H307" s="64"/>
      <c r="I307" s="64"/>
      <c r="J307" s="63"/>
      <c r="K307" s="63"/>
      <c r="L307" s="63"/>
      <c r="M307" s="63"/>
      <c r="N307" s="63"/>
      <c r="O307" s="63"/>
      <c r="P307" s="64"/>
      <c r="T307" s="64"/>
      <c r="U307" s="64"/>
      <c r="V307" s="64"/>
    </row>
    <row r="308" spans="1:22" s="2" customFormat="1" ht="15" x14ac:dyDescent="0.25">
      <c r="A308" s="64"/>
      <c r="C308" s="63"/>
      <c r="D308" s="64"/>
      <c r="E308" s="64"/>
      <c r="F308" s="64"/>
      <c r="G308" s="64"/>
      <c r="H308" s="64"/>
      <c r="I308" s="64"/>
      <c r="J308" s="63"/>
      <c r="K308" s="63"/>
      <c r="L308" s="63"/>
      <c r="M308" s="63"/>
      <c r="N308" s="63"/>
      <c r="O308" s="63"/>
      <c r="P308" s="64"/>
      <c r="T308" s="64"/>
      <c r="U308" s="64"/>
      <c r="V308" s="64"/>
    </row>
    <row r="309" spans="1:22" s="2" customFormat="1" ht="15" x14ac:dyDescent="0.25">
      <c r="A309" s="64"/>
      <c r="C309" s="63"/>
      <c r="D309" s="64"/>
      <c r="E309" s="64"/>
      <c r="F309" s="64"/>
      <c r="G309" s="64"/>
      <c r="H309" s="64"/>
      <c r="I309" s="64"/>
      <c r="J309" s="63"/>
      <c r="K309" s="63"/>
      <c r="L309" s="63"/>
      <c r="M309" s="63"/>
      <c r="N309" s="63"/>
      <c r="O309" s="63"/>
      <c r="P309" s="64"/>
      <c r="T309" s="64"/>
      <c r="U309" s="64"/>
      <c r="V309" s="64"/>
    </row>
    <row r="310" spans="1:22" s="2" customFormat="1" ht="15" x14ac:dyDescent="0.25">
      <c r="A310" s="64"/>
      <c r="C310" s="63"/>
      <c r="D310" s="64"/>
      <c r="E310" s="64"/>
      <c r="F310" s="64"/>
      <c r="G310" s="64"/>
      <c r="H310" s="64"/>
      <c r="I310" s="64"/>
      <c r="J310" s="63"/>
      <c r="K310" s="63"/>
      <c r="L310" s="63"/>
      <c r="M310" s="63"/>
      <c r="N310" s="63"/>
      <c r="O310" s="63"/>
      <c r="P310" s="64"/>
      <c r="T310" s="64"/>
      <c r="U310" s="64"/>
      <c r="V310" s="64"/>
    </row>
    <row r="311" spans="1:22" s="2" customFormat="1" ht="15" x14ac:dyDescent="0.25">
      <c r="A311" s="64"/>
      <c r="C311" s="63"/>
      <c r="D311" s="64"/>
      <c r="E311" s="64"/>
      <c r="F311" s="64"/>
      <c r="G311" s="64"/>
      <c r="H311" s="64"/>
      <c r="I311" s="64"/>
      <c r="J311" s="63"/>
      <c r="K311" s="63"/>
      <c r="L311" s="63"/>
      <c r="M311" s="63"/>
      <c r="N311" s="63"/>
      <c r="O311" s="63"/>
      <c r="P311" s="64"/>
      <c r="T311" s="64"/>
      <c r="U311" s="64"/>
      <c r="V311" s="64"/>
    </row>
    <row r="312" spans="1:22" s="2" customFormat="1" ht="15" x14ac:dyDescent="0.25">
      <c r="A312" s="64"/>
      <c r="C312" s="63"/>
      <c r="D312" s="64"/>
      <c r="E312" s="64"/>
      <c r="F312" s="64"/>
      <c r="G312" s="64"/>
      <c r="H312" s="64"/>
      <c r="I312" s="64"/>
      <c r="J312" s="63"/>
      <c r="K312" s="63"/>
      <c r="L312" s="63"/>
      <c r="M312" s="63"/>
      <c r="N312" s="63"/>
      <c r="O312" s="63"/>
      <c r="P312" s="64"/>
      <c r="T312" s="64"/>
      <c r="U312" s="64"/>
      <c r="V312" s="64"/>
    </row>
    <row r="313" spans="1:22" s="2" customFormat="1" ht="15" x14ac:dyDescent="0.25">
      <c r="A313" s="64"/>
      <c r="C313" s="63"/>
      <c r="D313" s="64"/>
      <c r="E313" s="64"/>
      <c r="F313" s="64"/>
      <c r="G313" s="64"/>
      <c r="H313" s="64"/>
      <c r="I313" s="64"/>
      <c r="J313" s="63"/>
      <c r="K313" s="63"/>
      <c r="L313" s="63"/>
      <c r="M313" s="63"/>
      <c r="N313" s="63"/>
      <c r="O313" s="63"/>
      <c r="P313" s="64"/>
      <c r="T313" s="64"/>
      <c r="U313" s="64"/>
      <c r="V313" s="64"/>
    </row>
    <row r="314" spans="1:22" s="2" customFormat="1" ht="15" x14ac:dyDescent="0.25">
      <c r="A314" s="64"/>
      <c r="C314" s="63"/>
      <c r="D314" s="64"/>
      <c r="E314" s="64"/>
      <c r="F314" s="64"/>
      <c r="G314" s="64"/>
      <c r="H314" s="64"/>
      <c r="I314" s="64"/>
      <c r="J314" s="63"/>
      <c r="K314" s="63"/>
      <c r="L314" s="63"/>
      <c r="M314" s="63"/>
      <c r="N314" s="63"/>
      <c r="O314" s="63"/>
      <c r="P314" s="64"/>
      <c r="T314" s="64"/>
      <c r="U314" s="64"/>
      <c r="V314" s="64"/>
    </row>
    <row r="315" spans="1:22" s="2" customFormat="1" ht="15" x14ac:dyDescent="0.25">
      <c r="A315" s="64"/>
      <c r="C315" s="63"/>
      <c r="D315" s="64"/>
      <c r="E315" s="64"/>
      <c r="F315" s="64"/>
      <c r="G315" s="64"/>
      <c r="H315" s="64"/>
      <c r="I315" s="64"/>
      <c r="J315" s="63"/>
      <c r="K315" s="63"/>
      <c r="L315" s="63"/>
      <c r="M315" s="63"/>
      <c r="N315" s="63"/>
      <c r="O315" s="63"/>
      <c r="P315" s="64"/>
      <c r="T315" s="64"/>
      <c r="U315" s="64"/>
      <c r="V315" s="64"/>
    </row>
    <row r="316" spans="1:22" s="2" customFormat="1" ht="15" x14ac:dyDescent="0.25">
      <c r="A316" s="64"/>
      <c r="C316" s="63"/>
      <c r="D316" s="64"/>
      <c r="E316" s="64"/>
      <c r="F316" s="64"/>
      <c r="G316" s="64"/>
      <c r="H316" s="64"/>
      <c r="I316" s="64"/>
      <c r="J316" s="63"/>
      <c r="K316" s="63"/>
      <c r="L316" s="63"/>
      <c r="M316" s="63"/>
      <c r="N316" s="63"/>
      <c r="O316" s="63"/>
      <c r="P316" s="64"/>
      <c r="T316" s="64"/>
      <c r="U316" s="64"/>
      <c r="V316" s="64"/>
    </row>
    <row r="317" spans="1:22" s="2" customFormat="1" ht="15" x14ac:dyDescent="0.25">
      <c r="A317" s="64"/>
      <c r="C317" s="63"/>
      <c r="D317" s="64"/>
      <c r="E317" s="64"/>
      <c r="F317" s="64"/>
      <c r="G317" s="64"/>
      <c r="H317" s="64"/>
      <c r="I317" s="64"/>
      <c r="J317" s="63"/>
      <c r="K317" s="63"/>
      <c r="L317" s="63"/>
      <c r="M317" s="63"/>
      <c r="N317" s="63"/>
      <c r="O317" s="63"/>
      <c r="P317" s="64"/>
      <c r="T317" s="64"/>
      <c r="U317" s="64"/>
      <c r="V317" s="64"/>
    </row>
    <row r="318" spans="1:22" s="2" customFormat="1" ht="15" x14ac:dyDescent="0.25">
      <c r="A318" s="64"/>
      <c r="C318" s="63"/>
      <c r="D318" s="64"/>
      <c r="E318" s="64"/>
      <c r="F318" s="64"/>
      <c r="G318" s="64"/>
      <c r="H318" s="64"/>
      <c r="I318" s="64"/>
      <c r="J318" s="63"/>
      <c r="K318" s="63"/>
      <c r="L318" s="63"/>
      <c r="M318" s="63"/>
      <c r="N318" s="63"/>
      <c r="O318" s="63"/>
      <c r="P318" s="64"/>
      <c r="T318" s="64"/>
      <c r="U318" s="64"/>
      <c r="V318" s="64"/>
    </row>
    <row r="319" spans="1:22" s="2" customFormat="1" ht="15" x14ac:dyDescent="0.25">
      <c r="A319" s="64"/>
      <c r="C319" s="63"/>
      <c r="D319" s="64"/>
      <c r="E319" s="64"/>
      <c r="F319" s="64"/>
      <c r="G319" s="64"/>
      <c r="H319" s="64"/>
      <c r="I319" s="64"/>
      <c r="J319" s="63"/>
      <c r="K319" s="63"/>
      <c r="L319" s="63"/>
      <c r="M319" s="63"/>
      <c r="N319" s="63"/>
      <c r="O319" s="63"/>
      <c r="P319" s="64"/>
      <c r="T319" s="64"/>
      <c r="U319" s="64"/>
      <c r="V319" s="64"/>
    </row>
    <row r="320" spans="1:22" s="2" customFormat="1" ht="15" x14ac:dyDescent="0.25">
      <c r="A320" s="64"/>
      <c r="C320" s="63"/>
      <c r="D320" s="64"/>
      <c r="E320" s="64"/>
      <c r="F320" s="64"/>
      <c r="G320" s="64"/>
      <c r="H320" s="64"/>
      <c r="I320" s="64"/>
      <c r="J320" s="63"/>
      <c r="K320" s="63"/>
      <c r="L320" s="63"/>
      <c r="M320" s="63"/>
      <c r="N320" s="63"/>
      <c r="O320" s="63"/>
      <c r="P320" s="64"/>
      <c r="T320" s="64"/>
      <c r="U320" s="64"/>
      <c r="V320" s="64"/>
    </row>
    <row r="321" spans="1:22" s="2" customFormat="1" ht="15" x14ac:dyDescent="0.25">
      <c r="A321" s="64"/>
      <c r="C321" s="63"/>
      <c r="D321" s="64"/>
      <c r="E321" s="64"/>
      <c r="F321" s="64"/>
      <c r="G321" s="64"/>
      <c r="H321" s="64"/>
      <c r="I321" s="64"/>
      <c r="J321" s="63"/>
      <c r="K321" s="63"/>
      <c r="L321" s="63"/>
      <c r="M321" s="63"/>
      <c r="N321" s="63"/>
      <c r="O321" s="63"/>
      <c r="P321" s="64"/>
      <c r="T321" s="64"/>
      <c r="U321" s="64"/>
      <c r="V321" s="64"/>
    </row>
    <row r="322" spans="1:22" s="2" customFormat="1" ht="15" x14ac:dyDescent="0.25">
      <c r="A322" s="64"/>
      <c r="C322" s="63"/>
      <c r="D322" s="64"/>
      <c r="E322" s="64"/>
      <c r="F322" s="64"/>
      <c r="G322" s="64"/>
      <c r="H322" s="64"/>
      <c r="I322" s="64"/>
      <c r="J322" s="63"/>
      <c r="K322" s="63"/>
      <c r="L322" s="63"/>
      <c r="M322" s="63"/>
      <c r="N322" s="63"/>
      <c r="O322" s="63"/>
      <c r="P322" s="64"/>
      <c r="T322" s="64"/>
      <c r="U322" s="64"/>
      <c r="V322" s="64"/>
    </row>
    <row r="323" spans="1:22" s="2" customFormat="1" ht="15" x14ac:dyDescent="0.25">
      <c r="A323" s="64"/>
      <c r="C323" s="63"/>
      <c r="D323" s="64"/>
      <c r="E323" s="64"/>
      <c r="F323" s="64"/>
      <c r="G323" s="64"/>
      <c r="H323" s="64"/>
      <c r="I323" s="64"/>
      <c r="J323" s="63"/>
      <c r="K323" s="63"/>
      <c r="L323" s="63"/>
      <c r="M323" s="63"/>
      <c r="N323" s="63"/>
      <c r="O323" s="63"/>
      <c r="P323" s="64"/>
      <c r="T323" s="64"/>
      <c r="U323" s="64"/>
      <c r="V323" s="64"/>
    </row>
    <row r="324" spans="1:22" s="2" customFormat="1" ht="15" x14ac:dyDescent="0.25">
      <c r="A324" s="64"/>
      <c r="C324" s="63"/>
      <c r="D324" s="64"/>
      <c r="E324" s="64"/>
      <c r="F324" s="64"/>
      <c r="G324" s="64"/>
      <c r="H324" s="64"/>
      <c r="I324" s="64"/>
      <c r="J324" s="63"/>
      <c r="K324" s="63"/>
      <c r="L324" s="63"/>
      <c r="M324" s="63"/>
      <c r="N324" s="63"/>
      <c r="O324" s="63"/>
      <c r="P324" s="64"/>
      <c r="T324" s="64"/>
      <c r="U324" s="64"/>
      <c r="V324" s="64"/>
    </row>
    <row r="325" spans="1:22" s="2" customFormat="1" ht="15" x14ac:dyDescent="0.25">
      <c r="A325" s="64"/>
      <c r="C325" s="63"/>
      <c r="D325" s="64"/>
      <c r="E325" s="64"/>
      <c r="F325" s="64"/>
      <c r="G325" s="64"/>
      <c r="H325" s="64"/>
      <c r="I325" s="64"/>
      <c r="J325" s="63"/>
      <c r="K325" s="63"/>
      <c r="L325" s="63"/>
      <c r="M325" s="63"/>
      <c r="N325" s="63"/>
      <c r="O325" s="63"/>
      <c r="P325" s="64"/>
      <c r="T325" s="64"/>
      <c r="U325" s="64"/>
      <c r="V325" s="64"/>
    </row>
    <row r="326" spans="1:22" s="2" customFormat="1" ht="15" x14ac:dyDescent="0.25">
      <c r="A326" s="64"/>
      <c r="C326" s="63"/>
      <c r="D326" s="64"/>
      <c r="E326" s="64"/>
      <c r="F326" s="64"/>
      <c r="G326" s="64"/>
      <c r="H326" s="64"/>
      <c r="I326" s="64"/>
      <c r="J326" s="63"/>
      <c r="K326" s="63"/>
      <c r="L326" s="63"/>
      <c r="M326" s="63"/>
      <c r="N326" s="63"/>
      <c r="O326" s="63"/>
      <c r="P326" s="64"/>
      <c r="T326" s="64"/>
      <c r="U326" s="64"/>
      <c r="V326" s="64"/>
    </row>
    <row r="327" spans="1:22" s="2" customFormat="1" ht="15" x14ac:dyDescent="0.25">
      <c r="A327" s="64"/>
      <c r="C327" s="63"/>
      <c r="D327" s="64"/>
      <c r="E327" s="64"/>
      <c r="F327" s="64"/>
      <c r="G327" s="64"/>
      <c r="H327" s="64"/>
      <c r="I327" s="64"/>
      <c r="J327" s="63"/>
      <c r="K327" s="63"/>
      <c r="L327" s="63"/>
      <c r="M327" s="63"/>
      <c r="N327" s="63"/>
      <c r="O327" s="63"/>
      <c r="P327" s="64"/>
      <c r="T327" s="64"/>
      <c r="U327" s="64"/>
      <c r="V327" s="64"/>
    </row>
    <row r="328" spans="1:22" s="2" customFormat="1" ht="15" x14ac:dyDescent="0.25">
      <c r="A328" s="64"/>
      <c r="C328" s="63"/>
      <c r="D328" s="64"/>
      <c r="E328" s="64"/>
      <c r="F328" s="64"/>
      <c r="G328" s="64"/>
      <c r="H328" s="64"/>
      <c r="I328" s="64"/>
      <c r="J328" s="63"/>
      <c r="K328" s="63"/>
      <c r="L328" s="63"/>
      <c r="M328" s="63"/>
      <c r="N328" s="63"/>
      <c r="O328" s="63"/>
      <c r="P328" s="64"/>
      <c r="T328" s="64"/>
      <c r="U328" s="64"/>
      <c r="V328" s="64"/>
    </row>
    <row r="329" spans="1:22" s="2" customFormat="1" ht="15" x14ac:dyDescent="0.25">
      <c r="A329" s="64"/>
      <c r="C329" s="63"/>
      <c r="D329" s="64"/>
      <c r="E329" s="64"/>
      <c r="F329" s="64"/>
      <c r="G329" s="64"/>
      <c r="H329" s="64"/>
      <c r="I329" s="64"/>
      <c r="J329" s="63"/>
      <c r="K329" s="63"/>
      <c r="L329" s="63"/>
      <c r="M329" s="63"/>
      <c r="N329" s="63"/>
      <c r="O329" s="63"/>
      <c r="P329" s="64"/>
      <c r="T329" s="64"/>
      <c r="U329" s="64"/>
      <c r="V329" s="64"/>
    </row>
    <row r="330" spans="1:22" s="2" customFormat="1" ht="15" x14ac:dyDescent="0.25">
      <c r="A330" s="64"/>
      <c r="C330" s="63"/>
      <c r="D330" s="64"/>
      <c r="E330" s="64"/>
      <c r="F330" s="64"/>
      <c r="G330" s="64"/>
      <c r="H330" s="64"/>
      <c r="I330" s="64"/>
      <c r="J330" s="63"/>
      <c r="K330" s="63"/>
      <c r="L330" s="63"/>
      <c r="M330" s="63"/>
      <c r="N330" s="63"/>
      <c r="O330" s="63"/>
      <c r="P330" s="64"/>
      <c r="T330" s="64"/>
      <c r="U330" s="64"/>
      <c r="V330" s="64"/>
    </row>
    <row r="331" spans="1:22" s="2" customFormat="1" ht="15" x14ac:dyDescent="0.25">
      <c r="A331" s="64"/>
      <c r="C331" s="63"/>
      <c r="D331" s="64"/>
      <c r="E331" s="64"/>
      <c r="F331" s="64"/>
      <c r="G331" s="64"/>
      <c r="H331" s="64"/>
      <c r="I331" s="64"/>
      <c r="J331" s="63"/>
      <c r="K331" s="63"/>
      <c r="L331" s="63"/>
      <c r="M331" s="63"/>
      <c r="N331" s="63"/>
      <c r="O331" s="63"/>
      <c r="P331" s="64"/>
      <c r="T331" s="64"/>
      <c r="U331" s="64"/>
      <c r="V331" s="64"/>
    </row>
    <row r="332" spans="1:22" s="2" customFormat="1" ht="15" x14ac:dyDescent="0.25">
      <c r="A332" s="64"/>
      <c r="C332" s="63"/>
      <c r="D332" s="64"/>
      <c r="E332" s="64"/>
      <c r="F332" s="64"/>
      <c r="G332" s="64"/>
      <c r="H332" s="64"/>
      <c r="I332" s="64"/>
      <c r="J332" s="63"/>
      <c r="K332" s="63"/>
      <c r="L332" s="63"/>
      <c r="M332" s="63"/>
      <c r="N332" s="63"/>
      <c r="O332" s="63"/>
      <c r="P332" s="64"/>
      <c r="T332" s="64"/>
      <c r="U332" s="64"/>
      <c r="V332" s="64"/>
    </row>
    <row r="333" spans="1:22" s="2" customFormat="1" ht="15" x14ac:dyDescent="0.25">
      <c r="A333" s="64"/>
      <c r="C333" s="63"/>
      <c r="D333" s="64"/>
      <c r="E333" s="64"/>
      <c r="F333" s="64"/>
      <c r="G333" s="64"/>
      <c r="H333" s="64"/>
      <c r="I333" s="64"/>
      <c r="J333" s="63"/>
      <c r="K333" s="63"/>
      <c r="L333" s="63"/>
      <c r="M333" s="63"/>
      <c r="N333" s="63"/>
      <c r="O333" s="63"/>
      <c r="P333" s="64"/>
      <c r="T333" s="64"/>
      <c r="U333" s="64"/>
      <c r="V333" s="64"/>
    </row>
    <row r="334" spans="1:22" s="2" customFormat="1" ht="15" x14ac:dyDescent="0.25">
      <c r="A334" s="64"/>
      <c r="C334" s="63"/>
      <c r="D334" s="64"/>
      <c r="E334" s="64"/>
      <c r="F334" s="64"/>
      <c r="G334" s="64"/>
      <c r="H334" s="64"/>
      <c r="I334" s="64"/>
      <c r="J334" s="63"/>
      <c r="K334" s="63"/>
      <c r="L334" s="63"/>
      <c r="M334" s="63"/>
      <c r="N334" s="63"/>
      <c r="O334" s="63"/>
      <c r="P334" s="64"/>
      <c r="T334" s="64"/>
      <c r="U334" s="64"/>
      <c r="V334" s="64"/>
    </row>
    <row r="335" spans="1:22" s="2" customFormat="1" ht="15" x14ac:dyDescent="0.25">
      <c r="A335" s="64"/>
      <c r="C335" s="63"/>
      <c r="D335" s="64"/>
      <c r="E335" s="64"/>
      <c r="F335" s="64"/>
      <c r="G335" s="64"/>
      <c r="H335" s="64"/>
      <c r="I335" s="64"/>
      <c r="J335" s="63"/>
      <c r="K335" s="63"/>
      <c r="L335" s="63"/>
      <c r="M335" s="63"/>
      <c r="N335" s="63"/>
      <c r="O335" s="63"/>
      <c r="P335" s="64"/>
      <c r="T335" s="64"/>
      <c r="U335" s="64"/>
      <c r="V335" s="64"/>
    </row>
    <row r="336" spans="1:22" s="2" customFormat="1" ht="15" x14ac:dyDescent="0.25">
      <c r="A336" s="64"/>
      <c r="C336" s="63"/>
      <c r="D336" s="64"/>
      <c r="E336" s="64"/>
      <c r="F336" s="64"/>
      <c r="G336" s="64"/>
      <c r="H336" s="64"/>
      <c r="I336" s="64"/>
      <c r="J336" s="63"/>
      <c r="K336" s="63"/>
      <c r="L336" s="63"/>
      <c r="M336" s="63"/>
      <c r="N336" s="63"/>
      <c r="O336" s="63"/>
      <c r="P336" s="64"/>
      <c r="T336" s="64"/>
      <c r="U336" s="64"/>
      <c r="V336" s="64"/>
    </row>
    <row r="337" spans="1:19" s="1" customFormat="1" x14ac:dyDescent="0.25">
      <c r="A337" s="64"/>
      <c r="C337" s="65"/>
      <c r="D337" s="55"/>
      <c r="E337" s="55"/>
      <c r="F337" s="55"/>
      <c r="G337" s="55"/>
      <c r="H337" s="55"/>
      <c r="I337" s="55"/>
      <c r="J337" s="65"/>
      <c r="K337" s="65"/>
      <c r="L337" s="65"/>
      <c r="M337" s="65"/>
      <c r="N337" s="65"/>
      <c r="O337" s="65"/>
      <c r="P337" s="55"/>
      <c r="Q337" s="2"/>
      <c r="R337" s="2"/>
      <c r="S337" s="2"/>
    </row>
    <row r="338" spans="1:19" s="1" customFormat="1" x14ac:dyDescent="0.25">
      <c r="A338" s="64"/>
      <c r="C338" s="65"/>
      <c r="D338" s="55"/>
      <c r="E338" s="55"/>
      <c r="F338" s="55"/>
      <c r="G338" s="55"/>
      <c r="H338" s="55"/>
      <c r="I338" s="55"/>
      <c r="J338" s="65"/>
      <c r="K338" s="65"/>
      <c r="L338" s="65"/>
      <c r="M338" s="65"/>
      <c r="N338" s="65"/>
      <c r="O338" s="65"/>
      <c r="P338" s="55"/>
    </row>
    <row r="339" spans="1:19" s="1" customFormat="1" x14ac:dyDescent="0.25">
      <c r="A339" s="64"/>
      <c r="C339" s="65"/>
      <c r="D339" s="55"/>
      <c r="E339" s="55"/>
      <c r="F339" s="55"/>
      <c r="G339" s="55"/>
      <c r="H339" s="55"/>
      <c r="I339" s="55"/>
      <c r="J339" s="65"/>
      <c r="K339" s="65"/>
      <c r="L339" s="65"/>
      <c r="M339" s="65"/>
      <c r="N339" s="65"/>
      <c r="O339" s="65"/>
      <c r="P339" s="55"/>
    </row>
    <row r="340" spans="1:19" s="1" customFormat="1" x14ac:dyDescent="0.25">
      <c r="A340" s="64"/>
      <c r="C340" s="65"/>
      <c r="D340" s="55"/>
      <c r="E340" s="55"/>
      <c r="F340" s="55"/>
      <c r="G340" s="55"/>
      <c r="H340" s="55"/>
      <c r="I340" s="55"/>
      <c r="J340" s="65"/>
      <c r="K340" s="65"/>
      <c r="L340" s="65"/>
      <c r="M340" s="65"/>
      <c r="N340" s="65"/>
      <c r="O340" s="65"/>
      <c r="P340" s="55"/>
    </row>
    <row r="341" spans="1:19" s="1" customFormat="1" x14ac:dyDescent="0.25">
      <c r="A341" s="64"/>
      <c r="C341" s="65"/>
      <c r="D341" s="55"/>
      <c r="E341" s="55"/>
      <c r="F341" s="55"/>
      <c r="G341" s="55"/>
      <c r="H341" s="55"/>
      <c r="I341" s="55"/>
      <c r="J341" s="65"/>
      <c r="K341" s="65"/>
      <c r="L341" s="65"/>
      <c r="M341" s="65"/>
      <c r="N341" s="65"/>
      <c r="O341" s="65"/>
      <c r="P341" s="55"/>
    </row>
    <row r="342" spans="1:19" s="1" customFormat="1" x14ac:dyDescent="0.25">
      <c r="A342" s="64"/>
      <c r="C342" s="65"/>
      <c r="D342" s="55"/>
      <c r="E342" s="55"/>
      <c r="F342" s="55"/>
      <c r="G342" s="55"/>
      <c r="H342" s="55"/>
      <c r="I342" s="55"/>
      <c r="J342" s="65"/>
      <c r="K342" s="65"/>
      <c r="L342" s="65"/>
      <c r="M342" s="65"/>
      <c r="N342" s="65"/>
      <c r="O342" s="65"/>
      <c r="P342" s="55"/>
    </row>
    <row r="343" spans="1:19" s="1" customFormat="1" x14ac:dyDescent="0.25">
      <c r="A343" s="64"/>
      <c r="C343" s="65"/>
      <c r="D343" s="55"/>
      <c r="E343" s="55"/>
      <c r="F343" s="55"/>
      <c r="G343" s="55"/>
      <c r="H343" s="55"/>
      <c r="I343" s="55"/>
      <c r="J343" s="65"/>
      <c r="K343" s="65"/>
      <c r="L343" s="65"/>
      <c r="M343" s="65"/>
      <c r="N343" s="65"/>
      <c r="O343" s="65"/>
      <c r="P343" s="55"/>
    </row>
    <row r="344" spans="1:19" s="1" customFormat="1" x14ac:dyDescent="0.25">
      <c r="A344" s="64"/>
      <c r="C344" s="65"/>
      <c r="D344" s="55"/>
      <c r="E344" s="55"/>
      <c r="F344" s="55"/>
      <c r="G344" s="55"/>
      <c r="H344" s="55"/>
      <c r="I344" s="55"/>
      <c r="J344" s="65"/>
      <c r="K344" s="65"/>
      <c r="L344" s="65"/>
      <c r="M344" s="65"/>
      <c r="N344" s="65"/>
      <c r="O344" s="65"/>
      <c r="P344" s="55"/>
    </row>
    <row r="345" spans="1:19" s="1" customFormat="1" x14ac:dyDescent="0.25">
      <c r="A345" s="64"/>
      <c r="C345" s="65"/>
      <c r="D345" s="55"/>
      <c r="E345" s="55"/>
      <c r="F345" s="55"/>
      <c r="G345" s="55"/>
      <c r="H345" s="55"/>
      <c r="I345" s="55"/>
      <c r="J345" s="65"/>
      <c r="K345" s="65"/>
      <c r="L345" s="65"/>
      <c r="M345" s="65"/>
      <c r="N345" s="65"/>
      <c r="O345" s="65"/>
      <c r="P345" s="55"/>
    </row>
    <row r="346" spans="1:19" s="1" customFormat="1" x14ac:dyDescent="0.25">
      <c r="A346" s="64"/>
      <c r="C346" s="65"/>
      <c r="D346" s="55"/>
      <c r="E346" s="55"/>
      <c r="F346" s="55"/>
      <c r="G346" s="55"/>
      <c r="H346" s="55"/>
      <c r="I346" s="55"/>
      <c r="J346" s="65"/>
      <c r="K346" s="65"/>
      <c r="L346" s="65"/>
      <c r="M346" s="65"/>
      <c r="N346" s="65"/>
      <c r="O346" s="65"/>
      <c r="P346" s="55"/>
    </row>
    <row r="347" spans="1:19" s="1" customFormat="1" x14ac:dyDescent="0.25">
      <c r="A347" s="64"/>
      <c r="C347" s="65"/>
      <c r="D347" s="55"/>
      <c r="E347" s="55"/>
      <c r="F347" s="55"/>
      <c r="G347" s="55"/>
      <c r="H347" s="55"/>
      <c r="I347" s="55"/>
      <c r="J347" s="65"/>
      <c r="K347" s="65"/>
      <c r="L347" s="65"/>
      <c r="M347" s="65"/>
      <c r="N347" s="65"/>
      <c r="O347" s="65"/>
      <c r="P347" s="55"/>
    </row>
    <row r="348" spans="1:19" s="1" customFormat="1" x14ac:dyDescent="0.25">
      <c r="A348" s="64"/>
      <c r="C348" s="65"/>
      <c r="D348" s="55"/>
      <c r="E348" s="55"/>
      <c r="F348" s="55"/>
      <c r="G348" s="55"/>
      <c r="H348" s="55"/>
      <c r="I348" s="55"/>
      <c r="J348" s="65"/>
      <c r="K348" s="65"/>
      <c r="L348" s="65"/>
      <c r="M348" s="65"/>
      <c r="N348" s="65"/>
      <c r="O348" s="65"/>
      <c r="P348" s="55"/>
    </row>
    <row r="349" spans="1:19" s="1" customFormat="1" x14ac:dyDescent="0.25">
      <c r="A349" s="64"/>
      <c r="C349" s="65"/>
      <c r="D349" s="55"/>
      <c r="E349" s="55"/>
      <c r="F349" s="55"/>
      <c r="G349" s="55"/>
      <c r="H349" s="55"/>
      <c r="I349" s="55"/>
      <c r="J349" s="65"/>
      <c r="K349" s="65"/>
      <c r="L349" s="65"/>
      <c r="M349" s="65"/>
      <c r="N349" s="65"/>
      <c r="O349" s="65"/>
      <c r="P349" s="55"/>
    </row>
    <row r="350" spans="1:19" s="1" customFormat="1" x14ac:dyDescent="0.25">
      <c r="A350" s="64"/>
      <c r="C350" s="65"/>
      <c r="D350" s="55"/>
      <c r="E350" s="55"/>
      <c r="F350" s="55"/>
      <c r="G350" s="55"/>
      <c r="H350" s="55"/>
      <c r="I350" s="55"/>
      <c r="J350" s="65"/>
      <c r="K350" s="65"/>
      <c r="L350" s="65"/>
      <c r="M350" s="65"/>
      <c r="N350" s="65"/>
      <c r="O350" s="65"/>
      <c r="P350" s="55"/>
    </row>
    <row r="351" spans="1:19" s="1" customFormat="1" x14ac:dyDescent="0.25">
      <c r="A351" s="64"/>
      <c r="C351" s="65"/>
      <c r="D351" s="55"/>
      <c r="E351" s="55"/>
      <c r="F351" s="55"/>
      <c r="G351" s="55"/>
      <c r="H351" s="55"/>
      <c r="I351" s="55"/>
      <c r="J351" s="65"/>
      <c r="K351" s="65"/>
      <c r="L351" s="65"/>
      <c r="M351" s="65"/>
      <c r="N351" s="65"/>
      <c r="O351" s="65"/>
      <c r="P351" s="55"/>
    </row>
    <row r="352" spans="1:19" s="1" customFormat="1" x14ac:dyDescent="0.25">
      <c r="C352" s="65"/>
      <c r="D352" s="55"/>
      <c r="E352" s="55"/>
      <c r="F352" s="55"/>
      <c r="G352" s="55"/>
      <c r="H352" s="55"/>
      <c r="I352" s="55"/>
      <c r="J352" s="65"/>
      <c r="K352" s="65"/>
      <c r="L352" s="65"/>
      <c r="M352" s="65"/>
      <c r="N352" s="65"/>
      <c r="O352" s="65"/>
    </row>
    <row r="353" spans="3:15" s="1" customFormat="1" x14ac:dyDescent="0.25">
      <c r="C353" s="65"/>
      <c r="D353" s="55"/>
      <c r="E353" s="55"/>
      <c r="F353" s="55"/>
      <c r="G353" s="55"/>
      <c r="H353" s="55"/>
      <c r="I353" s="55"/>
      <c r="J353" s="65"/>
      <c r="K353" s="65"/>
      <c r="L353" s="65"/>
      <c r="M353" s="65"/>
      <c r="N353" s="65"/>
      <c r="O353" s="65"/>
    </row>
    <row r="354" spans="3:15" s="1" customFormat="1" x14ac:dyDescent="0.25">
      <c r="C354" s="65"/>
      <c r="D354" s="55"/>
      <c r="E354" s="55"/>
      <c r="F354" s="55"/>
      <c r="G354" s="55"/>
      <c r="H354" s="55"/>
      <c r="I354" s="55"/>
      <c r="J354" s="65"/>
      <c r="K354" s="65"/>
      <c r="L354" s="65"/>
      <c r="M354" s="65"/>
      <c r="N354" s="65"/>
      <c r="O354" s="65"/>
    </row>
    <row r="355" spans="3:15" s="1" customFormat="1" x14ac:dyDescent="0.25">
      <c r="C355" s="65"/>
      <c r="D355" s="55"/>
      <c r="E355" s="55"/>
      <c r="F355" s="55"/>
      <c r="G355" s="55"/>
      <c r="H355" s="55"/>
      <c r="I355" s="55"/>
      <c r="J355" s="65"/>
      <c r="K355" s="65"/>
      <c r="L355" s="65"/>
      <c r="M355" s="65"/>
      <c r="N355" s="65"/>
      <c r="O355" s="65"/>
    </row>
    <row r="356" spans="3:15" s="1" customFormat="1" x14ac:dyDescent="0.25">
      <c r="C356" s="65"/>
      <c r="D356" s="55"/>
      <c r="E356" s="55"/>
      <c r="F356" s="55"/>
      <c r="G356" s="55"/>
      <c r="H356" s="55"/>
      <c r="I356" s="55"/>
      <c r="J356" s="65"/>
      <c r="K356" s="65"/>
      <c r="L356" s="65"/>
      <c r="M356" s="65"/>
      <c r="N356" s="65"/>
      <c r="O356" s="65"/>
    </row>
    <row r="357" spans="3:15" s="1" customFormat="1" x14ac:dyDescent="0.25">
      <c r="C357" s="65"/>
      <c r="D357" s="55"/>
      <c r="E357" s="55"/>
      <c r="F357" s="55"/>
      <c r="G357" s="55"/>
      <c r="H357" s="55"/>
      <c r="I357" s="55"/>
      <c r="J357" s="65"/>
      <c r="K357" s="65"/>
      <c r="L357" s="65"/>
      <c r="M357" s="65"/>
      <c r="N357" s="65"/>
      <c r="O357" s="65"/>
    </row>
    <row r="358" spans="3:15" s="1" customFormat="1" x14ac:dyDescent="0.25">
      <c r="C358" s="65"/>
      <c r="D358" s="55"/>
      <c r="E358" s="55"/>
      <c r="F358" s="55"/>
      <c r="G358" s="55"/>
      <c r="H358" s="55"/>
      <c r="I358" s="55"/>
      <c r="J358" s="65"/>
      <c r="K358" s="65"/>
      <c r="L358" s="65"/>
      <c r="M358" s="65"/>
      <c r="N358" s="65"/>
      <c r="O358" s="65"/>
    </row>
    <row r="359" spans="3:15" s="1" customFormat="1" x14ac:dyDescent="0.25">
      <c r="C359" s="65"/>
      <c r="D359" s="55"/>
      <c r="E359" s="55"/>
      <c r="F359" s="55"/>
      <c r="G359" s="55"/>
      <c r="H359" s="55"/>
      <c r="I359" s="55"/>
      <c r="J359" s="65"/>
      <c r="K359" s="65"/>
      <c r="L359" s="65"/>
      <c r="M359" s="65"/>
      <c r="N359" s="65"/>
      <c r="O359" s="65"/>
    </row>
    <row r="360" spans="3:15" s="1" customFormat="1" x14ac:dyDescent="0.25">
      <c r="C360" s="65"/>
      <c r="D360" s="55"/>
      <c r="E360" s="55"/>
      <c r="F360" s="55"/>
      <c r="G360" s="55"/>
      <c r="H360" s="55"/>
      <c r="I360" s="55"/>
      <c r="J360" s="65"/>
      <c r="K360" s="65"/>
      <c r="L360" s="65"/>
      <c r="M360" s="65"/>
      <c r="N360" s="65"/>
      <c r="O360" s="65"/>
    </row>
    <row r="361" spans="3:15" s="1" customFormat="1" x14ac:dyDescent="0.25">
      <c r="C361" s="65"/>
      <c r="D361" s="55"/>
      <c r="E361" s="55"/>
      <c r="F361" s="55"/>
      <c r="G361" s="55"/>
      <c r="H361" s="55"/>
      <c r="I361" s="55"/>
      <c r="J361" s="65"/>
      <c r="K361" s="65"/>
      <c r="L361" s="65"/>
      <c r="M361" s="65"/>
      <c r="N361" s="65"/>
      <c r="O361" s="65"/>
    </row>
    <row r="362" spans="3:15" s="1" customFormat="1" x14ac:dyDescent="0.25">
      <c r="C362" s="65"/>
      <c r="D362" s="55"/>
      <c r="E362" s="55"/>
      <c r="F362" s="55"/>
      <c r="G362" s="55"/>
      <c r="H362" s="55"/>
      <c r="I362" s="55"/>
      <c r="J362" s="65"/>
      <c r="K362" s="65"/>
      <c r="L362" s="65"/>
      <c r="M362" s="65"/>
      <c r="N362" s="65"/>
      <c r="O362" s="65"/>
    </row>
    <row r="363" spans="3:15" s="1" customFormat="1" x14ac:dyDescent="0.25">
      <c r="C363" s="65"/>
      <c r="D363" s="55"/>
      <c r="E363" s="55"/>
      <c r="F363" s="55"/>
      <c r="G363" s="55"/>
      <c r="H363" s="55"/>
      <c r="I363" s="55"/>
      <c r="J363" s="65"/>
      <c r="K363" s="65"/>
      <c r="L363" s="65"/>
      <c r="M363" s="65"/>
      <c r="N363" s="65"/>
      <c r="O363" s="65"/>
    </row>
    <row r="364" spans="3:15" s="1" customFormat="1" x14ac:dyDescent="0.25">
      <c r="C364" s="65"/>
      <c r="D364" s="55"/>
      <c r="E364" s="55"/>
      <c r="F364" s="55"/>
      <c r="G364" s="55"/>
      <c r="H364" s="55"/>
      <c r="I364" s="55"/>
      <c r="J364" s="65"/>
      <c r="K364" s="65"/>
      <c r="L364" s="65"/>
      <c r="M364" s="65"/>
      <c r="N364" s="65"/>
      <c r="O364" s="65"/>
    </row>
    <row r="365" spans="3:15" s="1" customFormat="1" x14ac:dyDescent="0.25">
      <c r="C365" s="65"/>
      <c r="D365" s="55"/>
      <c r="E365" s="55"/>
      <c r="F365" s="55"/>
      <c r="G365" s="55"/>
      <c r="H365" s="55"/>
      <c r="I365" s="55"/>
      <c r="J365" s="65"/>
      <c r="K365" s="65"/>
      <c r="L365" s="65"/>
      <c r="M365" s="65"/>
      <c r="N365" s="65"/>
      <c r="O365" s="65"/>
    </row>
    <row r="366" spans="3:15" s="1" customFormat="1" x14ac:dyDescent="0.25">
      <c r="C366" s="65"/>
      <c r="D366" s="55"/>
      <c r="E366" s="55"/>
      <c r="F366" s="55"/>
      <c r="G366" s="55"/>
      <c r="H366" s="55"/>
      <c r="I366" s="55"/>
      <c r="J366" s="65"/>
      <c r="K366" s="65"/>
      <c r="L366" s="65"/>
      <c r="M366" s="65"/>
      <c r="N366" s="65"/>
      <c r="O366" s="65"/>
    </row>
    <row r="367" spans="3:15" s="1" customFormat="1" x14ac:dyDescent="0.25">
      <c r="C367" s="65"/>
      <c r="D367" s="55"/>
      <c r="E367" s="55"/>
      <c r="F367" s="55"/>
      <c r="G367" s="55"/>
      <c r="H367" s="55"/>
      <c r="I367" s="55"/>
      <c r="J367" s="65"/>
      <c r="K367" s="65"/>
      <c r="L367" s="65"/>
      <c r="M367" s="65"/>
      <c r="N367" s="65"/>
      <c r="O367" s="65"/>
    </row>
    <row r="368" spans="3:15" s="1" customFormat="1" x14ac:dyDescent="0.25">
      <c r="C368" s="65"/>
      <c r="D368" s="55"/>
      <c r="E368" s="55"/>
      <c r="F368" s="55"/>
      <c r="G368" s="55"/>
      <c r="H368" s="55"/>
      <c r="I368" s="55"/>
      <c r="J368" s="65"/>
      <c r="K368" s="65"/>
      <c r="L368" s="65"/>
      <c r="M368" s="65"/>
      <c r="N368" s="65"/>
      <c r="O368" s="65"/>
    </row>
    <row r="369" spans="3:15" s="1" customFormat="1" x14ac:dyDescent="0.25">
      <c r="C369" s="65"/>
      <c r="D369" s="55"/>
      <c r="E369" s="55"/>
      <c r="F369" s="55"/>
      <c r="G369" s="55"/>
      <c r="H369" s="55"/>
      <c r="I369" s="55"/>
      <c r="J369" s="65"/>
      <c r="K369" s="65"/>
      <c r="L369" s="65"/>
      <c r="M369" s="65"/>
      <c r="N369" s="65"/>
      <c r="O369" s="65"/>
    </row>
    <row r="370" spans="3:15" s="1" customFormat="1" x14ac:dyDescent="0.25">
      <c r="C370" s="65"/>
      <c r="D370" s="55"/>
      <c r="E370" s="55"/>
      <c r="F370" s="55"/>
      <c r="G370" s="55"/>
      <c r="H370" s="55"/>
      <c r="I370" s="55"/>
      <c r="J370" s="65"/>
      <c r="K370" s="65"/>
      <c r="L370" s="65"/>
      <c r="M370" s="65"/>
      <c r="N370" s="65"/>
      <c r="O370" s="65"/>
    </row>
    <row r="371" spans="3:15" s="1" customFormat="1" x14ac:dyDescent="0.25">
      <c r="C371" s="65"/>
      <c r="D371" s="55"/>
      <c r="E371" s="55"/>
      <c r="F371" s="55"/>
      <c r="G371" s="55"/>
      <c r="H371" s="55"/>
      <c r="I371" s="55"/>
      <c r="J371" s="65"/>
      <c r="K371" s="65"/>
      <c r="L371" s="65"/>
      <c r="M371" s="65"/>
      <c r="N371" s="65"/>
      <c r="O371" s="65"/>
    </row>
    <row r="372" spans="3:15" s="1" customFormat="1" x14ac:dyDescent="0.25">
      <c r="C372" s="65"/>
      <c r="D372" s="55"/>
      <c r="E372" s="55"/>
      <c r="F372" s="55"/>
      <c r="G372" s="55"/>
      <c r="H372" s="55"/>
      <c r="I372" s="55"/>
      <c r="J372" s="65"/>
      <c r="K372" s="65"/>
      <c r="L372" s="65"/>
      <c r="M372" s="65"/>
      <c r="N372" s="65"/>
      <c r="O372" s="65"/>
    </row>
    <row r="373" spans="3:15" s="1" customFormat="1" x14ac:dyDescent="0.25">
      <c r="C373" s="65"/>
      <c r="D373" s="55"/>
      <c r="E373" s="55"/>
      <c r="F373" s="55"/>
      <c r="G373" s="55"/>
      <c r="H373" s="55"/>
      <c r="I373" s="55"/>
      <c r="J373" s="65"/>
      <c r="K373" s="65"/>
      <c r="L373" s="65"/>
      <c r="M373" s="65"/>
      <c r="N373" s="65"/>
      <c r="O373" s="65"/>
    </row>
    <row r="374" spans="3:15" s="1" customFormat="1" x14ac:dyDescent="0.25">
      <c r="C374" s="65"/>
      <c r="D374" s="55"/>
      <c r="E374" s="55"/>
      <c r="F374" s="55"/>
      <c r="G374" s="55"/>
      <c r="H374" s="55"/>
      <c r="I374" s="55"/>
      <c r="J374" s="65"/>
      <c r="K374" s="65"/>
      <c r="L374" s="65"/>
      <c r="M374" s="65"/>
      <c r="N374" s="65"/>
      <c r="O374" s="65"/>
    </row>
    <row r="375" spans="3:15" s="1" customFormat="1" x14ac:dyDescent="0.25">
      <c r="C375" s="65"/>
      <c r="D375" s="55"/>
      <c r="E375" s="55"/>
      <c r="F375" s="55"/>
      <c r="G375" s="55"/>
      <c r="H375" s="55"/>
      <c r="I375" s="55"/>
      <c r="J375" s="65"/>
      <c r="K375" s="65"/>
      <c r="L375" s="65"/>
      <c r="M375" s="65"/>
      <c r="N375" s="65"/>
      <c r="O375" s="65"/>
    </row>
    <row r="376" spans="3:15" s="1" customFormat="1" x14ac:dyDescent="0.25">
      <c r="C376" s="65"/>
      <c r="D376" s="55"/>
      <c r="E376" s="55"/>
      <c r="F376" s="55"/>
      <c r="G376" s="55"/>
      <c r="H376" s="55"/>
      <c r="I376" s="55"/>
      <c r="J376" s="65"/>
      <c r="K376" s="65"/>
      <c r="L376" s="65"/>
      <c r="M376" s="65"/>
      <c r="N376" s="65"/>
      <c r="O376" s="65"/>
    </row>
    <row r="377" spans="3:15" s="1" customFormat="1" x14ac:dyDescent="0.25">
      <c r="C377" s="65"/>
      <c r="D377" s="55"/>
      <c r="E377" s="55"/>
      <c r="F377" s="55"/>
      <c r="G377" s="55"/>
      <c r="H377" s="55"/>
      <c r="I377" s="55"/>
      <c r="J377" s="65"/>
      <c r="K377" s="65"/>
      <c r="L377" s="65"/>
      <c r="M377" s="65"/>
      <c r="N377" s="65"/>
      <c r="O377" s="65"/>
    </row>
    <row r="378" spans="3:15" s="1" customFormat="1" x14ac:dyDescent="0.25">
      <c r="C378" s="65"/>
      <c r="D378" s="55"/>
      <c r="E378" s="55"/>
      <c r="F378" s="55"/>
      <c r="G378" s="55"/>
      <c r="H378" s="55"/>
      <c r="I378" s="55"/>
      <c r="J378" s="65"/>
      <c r="K378" s="65"/>
      <c r="L378" s="65"/>
      <c r="M378" s="65"/>
      <c r="N378" s="65"/>
      <c r="O378" s="65"/>
    </row>
    <row r="379" spans="3:15" s="1" customFormat="1" x14ac:dyDescent="0.25">
      <c r="C379" s="65"/>
      <c r="D379" s="55"/>
      <c r="E379" s="55"/>
      <c r="F379" s="55"/>
      <c r="G379" s="55"/>
      <c r="H379" s="55"/>
      <c r="I379" s="55"/>
      <c r="J379" s="65"/>
      <c r="K379" s="65"/>
      <c r="L379" s="65"/>
      <c r="M379" s="65"/>
      <c r="N379" s="65"/>
      <c r="O379" s="65"/>
    </row>
    <row r="380" spans="3:15" s="1" customFormat="1" x14ac:dyDescent="0.25">
      <c r="C380" s="65"/>
      <c r="D380" s="55"/>
      <c r="E380" s="55"/>
      <c r="F380" s="55"/>
      <c r="G380" s="55"/>
      <c r="H380" s="55"/>
      <c r="I380" s="55"/>
      <c r="J380" s="65"/>
      <c r="K380" s="65"/>
      <c r="L380" s="65"/>
      <c r="M380" s="65"/>
      <c r="N380" s="65"/>
      <c r="O380" s="65"/>
    </row>
    <row r="381" spans="3:15" s="1" customFormat="1" x14ac:dyDescent="0.25">
      <c r="C381" s="65"/>
      <c r="D381" s="55"/>
      <c r="E381" s="55"/>
      <c r="F381" s="55"/>
      <c r="G381" s="55"/>
      <c r="H381" s="55"/>
      <c r="I381" s="55"/>
      <c r="J381" s="65"/>
      <c r="K381" s="65"/>
      <c r="L381" s="65"/>
      <c r="M381" s="65"/>
      <c r="N381" s="65"/>
      <c r="O381" s="65"/>
    </row>
    <row r="382" spans="3:15" s="1" customFormat="1" x14ac:dyDescent="0.25">
      <c r="C382" s="65"/>
      <c r="D382" s="55"/>
      <c r="E382" s="55"/>
      <c r="F382" s="55"/>
      <c r="G382" s="55"/>
      <c r="H382" s="55"/>
      <c r="I382" s="55"/>
      <c r="J382" s="65"/>
      <c r="K382" s="65"/>
      <c r="L382" s="65"/>
      <c r="M382" s="65"/>
      <c r="N382" s="65"/>
      <c r="O382" s="65"/>
    </row>
    <row r="383" spans="3:15" s="1" customFormat="1" x14ac:dyDescent="0.25">
      <c r="C383" s="65"/>
      <c r="D383" s="55"/>
      <c r="E383" s="55"/>
      <c r="F383" s="55"/>
      <c r="G383" s="55"/>
      <c r="H383" s="55"/>
      <c r="I383" s="55"/>
      <c r="J383" s="65"/>
      <c r="K383" s="65"/>
      <c r="L383" s="65"/>
      <c r="M383" s="65"/>
      <c r="N383" s="65"/>
      <c r="O383" s="65"/>
    </row>
    <row r="384" spans="3:15" s="1" customFormat="1" x14ac:dyDescent="0.25">
      <c r="C384" s="65"/>
      <c r="D384" s="55"/>
      <c r="E384" s="55"/>
      <c r="F384" s="55"/>
      <c r="G384" s="55"/>
      <c r="H384" s="55"/>
      <c r="I384" s="55"/>
      <c r="J384" s="65"/>
      <c r="K384" s="65"/>
      <c r="L384" s="65"/>
      <c r="M384" s="65"/>
      <c r="N384" s="65"/>
      <c r="O384" s="65"/>
    </row>
    <row r="385" spans="3:15" s="1" customFormat="1" x14ac:dyDescent="0.25">
      <c r="C385" s="65"/>
      <c r="D385" s="55"/>
      <c r="E385" s="55"/>
      <c r="F385" s="55"/>
      <c r="G385" s="55"/>
      <c r="H385" s="55"/>
      <c r="I385" s="55"/>
      <c r="J385" s="65"/>
      <c r="K385" s="65"/>
      <c r="L385" s="65"/>
      <c r="M385" s="65"/>
      <c r="N385" s="65"/>
      <c r="O385" s="65"/>
    </row>
    <row r="386" spans="3:15" s="1" customFormat="1" x14ac:dyDescent="0.25">
      <c r="C386" s="65"/>
      <c r="D386" s="55"/>
      <c r="E386" s="55"/>
      <c r="F386" s="55"/>
      <c r="G386" s="55"/>
      <c r="H386" s="55"/>
      <c r="I386" s="55"/>
      <c r="J386" s="65"/>
      <c r="K386" s="65"/>
      <c r="L386" s="65"/>
      <c r="M386" s="65"/>
      <c r="N386" s="65"/>
      <c r="O386" s="65"/>
    </row>
    <row r="387" spans="3:15" s="1" customFormat="1" x14ac:dyDescent="0.25">
      <c r="C387" s="65"/>
      <c r="D387" s="55"/>
      <c r="E387" s="55"/>
      <c r="F387" s="55"/>
      <c r="G387" s="55"/>
      <c r="H387" s="55"/>
      <c r="I387" s="55"/>
      <c r="J387" s="65"/>
      <c r="K387" s="65"/>
      <c r="L387" s="65"/>
      <c r="M387" s="65"/>
      <c r="N387" s="65"/>
      <c r="O387" s="65"/>
    </row>
    <row r="388" spans="3:15" s="1" customFormat="1" x14ac:dyDescent="0.25">
      <c r="C388" s="65"/>
      <c r="D388" s="55"/>
      <c r="E388" s="55"/>
      <c r="F388" s="55"/>
      <c r="G388" s="55"/>
      <c r="H388" s="55"/>
      <c r="I388" s="55"/>
      <c r="J388" s="65"/>
      <c r="K388" s="65"/>
      <c r="L388" s="65"/>
      <c r="M388" s="65"/>
      <c r="N388" s="65"/>
      <c r="O388" s="65"/>
    </row>
    <row r="389" spans="3:15" s="1" customFormat="1" x14ac:dyDescent="0.25">
      <c r="C389" s="65"/>
      <c r="D389" s="55"/>
      <c r="E389" s="55"/>
      <c r="F389" s="55"/>
      <c r="G389" s="55"/>
      <c r="H389" s="55"/>
      <c r="I389" s="55"/>
      <c r="J389" s="65"/>
      <c r="K389" s="65"/>
      <c r="L389" s="65"/>
      <c r="M389" s="65"/>
      <c r="N389" s="65"/>
      <c r="O389" s="65"/>
    </row>
    <row r="390" spans="3:15" s="1" customFormat="1" x14ac:dyDescent="0.25">
      <c r="C390" s="65"/>
      <c r="D390" s="55"/>
      <c r="E390" s="55"/>
      <c r="F390" s="55"/>
      <c r="G390" s="55"/>
      <c r="H390" s="55"/>
      <c r="I390" s="55"/>
      <c r="J390" s="65"/>
      <c r="K390" s="65"/>
      <c r="L390" s="65"/>
      <c r="M390" s="65"/>
      <c r="N390" s="65"/>
      <c r="O390" s="65"/>
    </row>
    <row r="391" spans="3:15" s="1" customFormat="1" x14ac:dyDescent="0.25">
      <c r="C391" s="65"/>
      <c r="D391" s="55"/>
      <c r="E391" s="55"/>
      <c r="F391" s="55"/>
      <c r="G391" s="55"/>
      <c r="H391" s="55"/>
      <c r="I391" s="55"/>
      <c r="J391" s="65"/>
      <c r="K391" s="65"/>
      <c r="L391" s="65"/>
      <c r="M391" s="65"/>
      <c r="N391" s="65"/>
      <c r="O391" s="65"/>
    </row>
    <row r="392" spans="3:15" s="1" customFormat="1" x14ac:dyDescent="0.25">
      <c r="C392" s="65"/>
      <c r="D392" s="55"/>
      <c r="E392" s="55"/>
      <c r="F392" s="55"/>
      <c r="G392" s="55"/>
      <c r="H392" s="55"/>
      <c r="I392" s="55"/>
      <c r="J392" s="65"/>
      <c r="K392" s="65"/>
      <c r="L392" s="65"/>
      <c r="M392" s="65"/>
      <c r="N392" s="65"/>
      <c r="O392" s="65"/>
    </row>
    <row r="393" spans="3:15" s="1" customFormat="1" x14ac:dyDescent="0.25">
      <c r="C393" s="65"/>
      <c r="D393" s="55"/>
      <c r="E393" s="55"/>
      <c r="F393" s="55"/>
      <c r="G393" s="55"/>
      <c r="H393" s="55"/>
      <c r="I393" s="55"/>
      <c r="J393" s="65"/>
      <c r="K393" s="65"/>
      <c r="L393" s="65"/>
      <c r="M393" s="65"/>
      <c r="N393" s="65"/>
      <c r="O393" s="65"/>
    </row>
    <row r="394" spans="3:15" s="1" customFormat="1" x14ac:dyDescent="0.25">
      <c r="C394" s="65"/>
      <c r="D394" s="55"/>
      <c r="E394" s="55"/>
      <c r="F394" s="55"/>
      <c r="G394" s="55"/>
      <c r="H394" s="55"/>
      <c r="I394" s="55"/>
      <c r="J394" s="65"/>
      <c r="K394" s="65"/>
      <c r="L394" s="65"/>
      <c r="M394" s="65"/>
      <c r="N394" s="65"/>
      <c r="O394" s="65"/>
    </row>
    <row r="395" spans="3:15" s="1" customFormat="1" x14ac:dyDescent="0.25">
      <c r="C395" s="65"/>
      <c r="D395" s="55"/>
      <c r="E395" s="55"/>
      <c r="F395" s="55"/>
      <c r="G395" s="55"/>
      <c r="H395" s="55"/>
      <c r="I395" s="55"/>
      <c r="J395" s="65"/>
      <c r="K395" s="65"/>
      <c r="L395" s="65"/>
      <c r="M395" s="65"/>
      <c r="N395" s="65"/>
      <c r="O395" s="65"/>
    </row>
    <row r="396" spans="3:15" s="1" customFormat="1" x14ac:dyDescent="0.25">
      <c r="C396" s="65"/>
      <c r="D396" s="55"/>
      <c r="E396" s="55"/>
      <c r="F396" s="55"/>
      <c r="G396" s="55"/>
      <c r="H396" s="55"/>
      <c r="I396" s="55"/>
      <c r="J396" s="65"/>
      <c r="K396" s="65"/>
      <c r="L396" s="65"/>
      <c r="M396" s="65"/>
      <c r="N396" s="65"/>
      <c r="O396" s="65"/>
    </row>
    <row r="397" spans="3:15" s="1" customFormat="1" x14ac:dyDescent="0.25">
      <c r="C397" s="65"/>
      <c r="D397" s="55"/>
      <c r="E397" s="55"/>
      <c r="F397" s="55"/>
      <c r="G397" s="55"/>
      <c r="H397" s="55"/>
      <c r="I397" s="55"/>
      <c r="J397" s="65"/>
      <c r="K397" s="65"/>
      <c r="L397" s="65"/>
      <c r="M397" s="65"/>
      <c r="N397" s="65"/>
      <c r="O397" s="65"/>
    </row>
    <row r="398" spans="3:15" s="1" customFormat="1" x14ac:dyDescent="0.25">
      <c r="C398" s="65"/>
      <c r="D398" s="55"/>
      <c r="E398" s="55"/>
      <c r="F398" s="55"/>
      <c r="G398" s="55"/>
      <c r="H398" s="55"/>
      <c r="I398" s="55"/>
      <c r="J398" s="65"/>
      <c r="K398" s="65"/>
      <c r="L398" s="65"/>
      <c r="M398" s="65"/>
      <c r="N398" s="65"/>
      <c r="O398" s="65"/>
    </row>
    <row r="399" spans="3:15" s="1" customFormat="1" x14ac:dyDescent="0.25">
      <c r="C399" s="65"/>
      <c r="D399" s="55"/>
      <c r="E399" s="55"/>
      <c r="F399" s="55"/>
      <c r="G399" s="55"/>
      <c r="H399" s="55"/>
      <c r="I399" s="55"/>
      <c r="J399" s="65"/>
      <c r="K399" s="65"/>
      <c r="L399" s="65"/>
      <c r="M399" s="65"/>
      <c r="N399" s="65"/>
      <c r="O399" s="65"/>
    </row>
    <row r="400" spans="3:15" s="1" customFormat="1" x14ac:dyDescent="0.25">
      <c r="C400" s="65"/>
      <c r="D400" s="55"/>
      <c r="E400" s="55"/>
      <c r="F400" s="55"/>
      <c r="G400" s="55"/>
      <c r="H400" s="55"/>
      <c r="I400" s="55"/>
      <c r="J400" s="65"/>
      <c r="K400" s="65"/>
      <c r="L400" s="65"/>
      <c r="M400" s="65"/>
      <c r="N400" s="65"/>
      <c r="O400" s="65"/>
    </row>
    <row r="401" spans="3:15" s="1" customFormat="1" x14ac:dyDescent="0.25">
      <c r="C401" s="65"/>
      <c r="D401" s="55"/>
      <c r="E401" s="55"/>
      <c r="F401" s="55"/>
      <c r="G401" s="55"/>
      <c r="H401" s="55"/>
      <c r="I401" s="55"/>
      <c r="J401" s="65"/>
      <c r="K401" s="65"/>
      <c r="L401" s="65"/>
      <c r="M401" s="65"/>
      <c r="N401" s="65"/>
      <c r="O401" s="65"/>
    </row>
    <row r="402" spans="3:15" s="1" customFormat="1" x14ac:dyDescent="0.25">
      <c r="C402" s="65"/>
      <c r="D402" s="55"/>
      <c r="E402" s="55"/>
      <c r="F402" s="55"/>
      <c r="G402" s="55"/>
      <c r="H402" s="55"/>
      <c r="I402" s="55"/>
      <c r="J402" s="65"/>
      <c r="K402" s="65"/>
      <c r="L402" s="65"/>
      <c r="M402" s="65"/>
      <c r="N402" s="65"/>
      <c r="O402" s="65"/>
    </row>
    <row r="403" spans="3:15" s="1" customFormat="1" x14ac:dyDescent="0.25">
      <c r="C403" s="65"/>
      <c r="D403" s="55"/>
      <c r="E403" s="55"/>
      <c r="F403" s="55"/>
      <c r="G403" s="55"/>
      <c r="H403" s="55"/>
      <c r="I403" s="55"/>
      <c r="J403" s="65"/>
      <c r="K403" s="65"/>
      <c r="L403" s="65"/>
      <c r="M403" s="65"/>
      <c r="N403" s="65"/>
      <c r="O403" s="65"/>
    </row>
    <row r="404" spans="3:15" s="1" customFormat="1" x14ac:dyDescent="0.25">
      <c r="C404" s="65"/>
      <c r="D404" s="55"/>
      <c r="E404" s="55"/>
      <c r="F404" s="55"/>
      <c r="G404" s="55"/>
      <c r="H404" s="55"/>
      <c r="I404" s="55"/>
      <c r="J404" s="65"/>
      <c r="K404" s="65"/>
      <c r="L404" s="65"/>
      <c r="M404" s="65"/>
      <c r="N404" s="65"/>
      <c r="O404" s="65"/>
    </row>
    <row r="405" spans="3:15" s="1" customFormat="1" x14ac:dyDescent="0.25">
      <c r="C405" s="65"/>
      <c r="D405" s="55"/>
      <c r="E405" s="55"/>
      <c r="F405" s="55"/>
      <c r="G405" s="55"/>
      <c r="H405" s="55"/>
      <c r="I405" s="55"/>
      <c r="J405" s="65"/>
      <c r="K405" s="65"/>
      <c r="L405" s="65"/>
      <c r="M405" s="65"/>
      <c r="N405" s="65"/>
      <c r="O405" s="65"/>
    </row>
    <row r="406" spans="3:15" s="1" customFormat="1" x14ac:dyDescent="0.25">
      <c r="C406" s="65"/>
      <c r="D406" s="55"/>
      <c r="E406" s="55"/>
      <c r="F406" s="55"/>
      <c r="G406" s="55"/>
      <c r="H406" s="55"/>
      <c r="I406" s="55"/>
      <c r="J406" s="65"/>
      <c r="K406" s="65"/>
      <c r="L406" s="65"/>
      <c r="M406" s="65"/>
      <c r="N406" s="65"/>
      <c r="O406" s="65"/>
    </row>
    <row r="407" spans="3:15" s="1" customFormat="1" x14ac:dyDescent="0.25">
      <c r="C407" s="65"/>
      <c r="D407" s="55"/>
      <c r="E407" s="55"/>
      <c r="F407" s="55"/>
      <c r="G407" s="55"/>
      <c r="H407" s="55"/>
      <c r="I407" s="55"/>
      <c r="J407" s="65"/>
      <c r="K407" s="65"/>
      <c r="L407" s="65"/>
      <c r="M407" s="65"/>
      <c r="N407" s="65"/>
      <c r="O407" s="65"/>
    </row>
    <row r="408" spans="3:15" s="1" customFormat="1" x14ac:dyDescent="0.25">
      <c r="C408" s="65"/>
      <c r="D408" s="55"/>
      <c r="E408" s="55"/>
      <c r="F408" s="55"/>
      <c r="G408" s="55"/>
      <c r="H408" s="55"/>
      <c r="I408" s="55"/>
      <c r="J408" s="65"/>
      <c r="K408" s="65"/>
      <c r="L408" s="65"/>
      <c r="M408" s="65"/>
      <c r="N408" s="65"/>
      <c r="O408" s="65"/>
    </row>
    <row r="409" spans="3:15" s="1" customFormat="1" x14ac:dyDescent="0.25">
      <c r="C409" s="65"/>
      <c r="D409" s="55"/>
      <c r="E409" s="55"/>
      <c r="F409" s="55"/>
      <c r="G409" s="55"/>
      <c r="H409" s="55"/>
      <c r="I409" s="55"/>
      <c r="J409" s="65"/>
      <c r="K409" s="65"/>
      <c r="L409" s="65"/>
      <c r="M409" s="65"/>
      <c r="N409" s="65"/>
      <c r="O409" s="65"/>
    </row>
    <row r="410" spans="3:15" s="1" customFormat="1" x14ac:dyDescent="0.25">
      <c r="C410" s="65"/>
      <c r="D410" s="55"/>
      <c r="E410" s="55"/>
      <c r="F410" s="55"/>
      <c r="G410" s="55"/>
      <c r="H410" s="55"/>
      <c r="I410" s="55"/>
      <c r="J410" s="65"/>
      <c r="K410" s="65"/>
      <c r="L410" s="65"/>
      <c r="M410" s="65"/>
      <c r="N410" s="65"/>
      <c r="O410" s="65"/>
    </row>
    <row r="411" spans="3:15" s="1" customFormat="1" x14ac:dyDescent="0.25">
      <c r="C411" s="65"/>
      <c r="D411" s="55"/>
      <c r="E411" s="55"/>
      <c r="F411" s="55"/>
      <c r="G411" s="55"/>
      <c r="H411" s="55"/>
      <c r="I411" s="55"/>
      <c r="J411" s="65"/>
      <c r="K411" s="65"/>
      <c r="L411" s="65"/>
      <c r="M411" s="65"/>
      <c r="N411" s="65"/>
      <c r="O411" s="65"/>
    </row>
    <row r="412" spans="3:15" s="1" customFormat="1" x14ac:dyDescent="0.25">
      <c r="C412" s="65"/>
      <c r="D412" s="55"/>
      <c r="E412" s="55"/>
      <c r="F412" s="55"/>
      <c r="G412" s="55"/>
      <c r="H412" s="55"/>
      <c r="I412" s="55"/>
      <c r="J412" s="65"/>
      <c r="K412" s="65"/>
      <c r="L412" s="65"/>
      <c r="M412" s="65"/>
      <c r="N412" s="65"/>
      <c r="O412" s="65"/>
    </row>
    <row r="413" spans="3:15" s="1" customFormat="1" x14ac:dyDescent="0.25">
      <c r="C413" s="65"/>
      <c r="D413" s="55"/>
      <c r="E413" s="55"/>
      <c r="F413" s="55"/>
      <c r="G413" s="55"/>
      <c r="H413" s="55"/>
      <c r="I413" s="55"/>
      <c r="J413" s="65"/>
      <c r="K413" s="65"/>
      <c r="L413" s="65"/>
      <c r="M413" s="65"/>
      <c r="N413" s="65"/>
      <c r="O413" s="65"/>
    </row>
    <row r="414" spans="3:15" s="1" customFormat="1" x14ac:dyDescent="0.25">
      <c r="C414" s="65"/>
      <c r="D414" s="55"/>
      <c r="E414" s="55"/>
      <c r="F414" s="55"/>
      <c r="G414" s="55"/>
      <c r="H414" s="55"/>
      <c r="I414" s="55"/>
      <c r="J414" s="65"/>
      <c r="K414" s="65"/>
      <c r="L414" s="65"/>
      <c r="M414" s="65"/>
      <c r="N414" s="65"/>
      <c r="O414" s="65"/>
    </row>
    <row r="415" spans="3:15" s="1" customFormat="1" x14ac:dyDescent="0.25">
      <c r="C415" s="65"/>
      <c r="D415" s="55"/>
      <c r="E415" s="55"/>
      <c r="F415" s="55"/>
      <c r="G415" s="55"/>
      <c r="H415" s="55"/>
      <c r="I415" s="55"/>
      <c r="J415" s="65"/>
      <c r="K415" s="65"/>
      <c r="L415" s="65"/>
      <c r="M415" s="65"/>
      <c r="N415" s="65"/>
      <c r="O415" s="65"/>
    </row>
    <row r="416" spans="3:15" s="1" customFormat="1" x14ac:dyDescent="0.25">
      <c r="C416" s="65"/>
      <c r="D416" s="55"/>
      <c r="E416" s="55"/>
      <c r="F416" s="55"/>
      <c r="G416" s="55"/>
      <c r="H416" s="55"/>
      <c r="I416" s="55"/>
      <c r="J416" s="65"/>
      <c r="K416" s="65"/>
      <c r="L416" s="65"/>
      <c r="M416" s="65"/>
      <c r="N416" s="65"/>
      <c r="O416" s="65"/>
    </row>
    <row r="417" spans="3:15" s="1" customFormat="1" x14ac:dyDescent="0.25">
      <c r="C417" s="65"/>
      <c r="D417" s="55"/>
      <c r="E417" s="55"/>
      <c r="F417" s="55"/>
      <c r="G417" s="55"/>
      <c r="H417" s="55"/>
      <c r="I417" s="55"/>
      <c r="J417" s="65"/>
      <c r="K417" s="65"/>
      <c r="L417" s="65"/>
      <c r="M417" s="65"/>
      <c r="N417" s="65"/>
      <c r="O417" s="65"/>
    </row>
    <row r="418" spans="3:15" s="1" customFormat="1" x14ac:dyDescent="0.25">
      <c r="C418" s="65"/>
      <c r="D418" s="55"/>
      <c r="E418" s="55"/>
      <c r="F418" s="55"/>
      <c r="G418" s="55"/>
      <c r="H418" s="55"/>
      <c r="I418" s="55"/>
      <c r="J418" s="65"/>
      <c r="K418" s="65"/>
      <c r="L418" s="65"/>
      <c r="M418" s="65"/>
      <c r="N418" s="65"/>
      <c r="O418" s="65"/>
    </row>
    <row r="419" spans="3:15" s="1" customFormat="1" x14ac:dyDescent="0.25">
      <c r="C419" s="65"/>
      <c r="D419" s="55"/>
      <c r="E419" s="55"/>
      <c r="F419" s="55"/>
      <c r="G419" s="55"/>
      <c r="H419" s="55"/>
      <c r="I419" s="55"/>
      <c r="J419" s="65"/>
      <c r="K419" s="65"/>
      <c r="L419" s="65"/>
      <c r="M419" s="65"/>
      <c r="N419" s="65"/>
      <c r="O419" s="65"/>
    </row>
    <row r="420" spans="3:15" s="1" customFormat="1" x14ac:dyDescent="0.25">
      <c r="C420" s="65"/>
      <c r="D420" s="55"/>
      <c r="E420" s="55"/>
      <c r="F420" s="55"/>
      <c r="G420" s="55"/>
      <c r="H420" s="55"/>
      <c r="I420" s="55"/>
      <c r="J420" s="65"/>
      <c r="K420" s="65"/>
      <c r="L420" s="65"/>
      <c r="M420" s="65"/>
      <c r="N420" s="65"/>
      <c r="O420" s="65"/>
    </row>
    <row r="421" spans="3:15" s="1" customFormat="1" x14ac:dyDescent="0.25">
      <c r="C421" s="65"/>
      <c r="D421" s="55"/>
      <c r="E421" s="55"/>
      <c r="F421" s="55"/>
      <c r="G421" s="55"/>
      <c r="H421" s="55"/>
      <c r="I421" s="55"/>
      <c r="J421" s="65"/>
      <c r="K421" s="65"/>
      <c r="L421" s="65"/>
      <c r="M421" s="65"/>
      <c r="N421" s="65"/>
      <c r="O421" s="65"/>
    </row>
    <row r="422" spans="3:15" s="1" customFormat="1" x14ac:dyDescent="0.25">
      <c r="C422" s="65"/>
      <c r="D422" s="55"/>
      <c r="E422" s="55"/>
      <c r="F422" s="55"/>
      <c r="G422" s="55"/>
      <c r="H422" s="55"/>
      <c r="I422" s="55"/>
      <c r="J422" s="65"/>
      <c r="K422" s="65"/>
      <c r="L422" s="65"/>
      <c r="M422" s="65"/>
      <c r="N422" s="65"/>
      <c r="O422" s="65"/>
    </row>
    <row r="423" spans="3:15" s="1" customFormat="1" x14ac:dyDescent="0.25">
      <c r="C423" s="65"/>
      <c r="D423" s="55"/>
      <c r="E423" s="55"/>
      <c r="F423" s="55"/>
      <c r="G423" s="55"/>
      <c r="H423" s="55"/>
      <c r="I423" s="55"/>
      <c r="J423" s="65"/>
      <c r="K423" s="65"/>
      <c r="L423" s="65"/>
      <c r="M423" s="65"/>
      <c r="N423" s="65"/>
      <c r="O423" s="65"/>
    </row>
    <row r="424" spans="3:15" s="1" customFormat="1" x14ac:dyDescent="0.25">
      <c r="C424" s="65"/>
      <c r="D424" s="55"/>
      <c r="E424" s="55"/>
      <c r="F424" s="55"/>
      <c r="G424" s="55"/>
      <c r="H424" s="55"/>
      <c r="I424" s="55"/>
      <c r="J424" s="65"/>
      <c r="K424" s="65"/>
      <c r="L424" s="65"/>
      <c r="M424" s="65"/>
      <c r="N424" s="65"/>
      <c r="O424" s="65"/>
    </row>
    <row r="425" spans="3:15" s="1" customFormat="1" x14ac:dyDescent="0.25">
      <c r="C425" s="65"/>
      <c r="D425" s="55"/>
      <c r="E425" s="55"/>
      <c r="F425" s="55"/>
      <c r="G425" s="55"/>
      <c r="H425" s="55"/>
      <c r="I425" s="55"/>
      <c r="J425" s="65"/>
      <c r="K425" s="65"/>
      <c r="L425" s="65"/>
      <c r="M425" s="65"/>
      <c r="N425" s="65"/>
      <c r="O425" s="65"/>
    </row>
    <row r="426" spans="3:15" s="1" customFormat="1" x14ac:dyDescent="0.25">
      <c r="C426" s="65"/>
      <c r="D426" s="55"/>
      <c r="E426" s="55"/>
      <c r="F426" s="55"/>
      <c r="G426" s="55"/>
      <c r="H426" s="55"/>
      <c r="I426" s="55"/>
      <c r="J426" s="65"/>
      <c r="K426" s="65"/>
      <c r="L426" s="65"/>
      <c r="M426" s="65"/>
      <c r="N426" s="65"/>
      <c r="O426" s="65"/>
    </row>
    <row r="427" spans="3:15" s="1" customFormat="1" x14ac:dyDescent="0.25">
      <c r="C427" s="65"/>
      <c r="D427" s="55"/>
      <c r="E427" s="55"/>
      <c r="F427" s="55"/>
      <c r="G427" s="55"/>
      <c r="H427" s="55"/>
      <c r="I427" s="55"/>
      <c r="J427" s="65"/>
      <c r="K427" s="65"/>
      <c r="L427" s="65"/>
      <c r="M427" s="65"/>
      <c r="N427" s="65"/>
      <c r="O427" s="65"/>
    </row>
    <row r="428" spans="3:15" s="1" customFormat="1" x14ac:dyDescent="0.25">
      <c r="C428" s="65"/>
      <c r="D428" s="55"/>
      <c r="E428" s="55"/>
      <c r="F428" s="55"/>
      <c r="G428" s="55"/>
      <c r="H428" s="55"/>
      <c r="I428" s="55"/>
      <c r="J428" s="65"/>
      <c r="K428" s="65"/>
      <c r="L428" s="65"/>
      <c r="M428" s="65"/>
      <c r="N428" s="65"/>
      <c r="O428" s="65"/>
    </row>
    <row r="429" spans="3:15" s="1" customFormat="1" x14ac:dyDescent="0.25">
      <c r="C429" s="65"/>
      <c r="D429" s="55"/>
      <c r="E429" s="55"/>
      <c r="F429" s="55"/>
      <c r="G429" s="55"/>
      <c r="H429" s="55"/>
      <c r="I429" s="55"/>
      <c r="J429" s="65"/>
      <c r="K429" s="65"/>
      <c r="L429" s="65"/>
      <c r="M429" s="65"/>
      <c r="N429" s="65"/>
      <c r="O429" s="65"/>
    </row>
    <row r="430" spans="3:15" s="1" customFormat="1" x14ac:dyDescent="0.25">
      <c r="C430" s="65"/>
      <c r="D430" s="55"/>
      <c r="E430" s="55"/>
      <c r="F430" s="55"/>
      <c r="G430" s="55"/>
      <c r="H430" s="55"/>
      <c r="I430" s="55"/>
      <c r="J430" s="65"/>
      <c r="K430" s="65"/>
      <c r="L430" s="65"/>
      <c r="M430" s="65"/>
      <c r="N430" s="65"/>
      <c r="O430" s="65"/>
    </row>
    <row r="431" spans="3:15" s="1" customFormat="1" x14ac:dyDescent="0.25">
      <c r="C431" s="65"/>
      <c r="D431" s="55"/>
      <c r="E431" s="55"/>
      <c r="F431" s="55"/>
      <c r="G431" s="55"/>
      <c r="H431" s="55"/>
      <c r="I431" s="55"/>
      <c r="J431" s="65"/>
      <c r="K431" s="65"/>
      <c r="L431" s="65"/>
      <c r="M431" s="65"/>
      <c r="N431" s="65"/>
      <c r="O431" s="65"/>
    </row>
    <row r="432" spans="3:15" s="1" customFormat="1" x14ac:dyDescent="0.25">
      <c r="C432" s="65"/>
      <c r="D432" s="55"/>
      <c r="E432" s="55"/>
      <c r="F432" s="55"/>
      <c r="G432" s="55"/>
      <c r="H432" s="55"/>
      <c r="I432" s="55"/>
      <c r="J432" s="65"/>
      <c r="K432" s="65"/>
      <c r="L432" s="65"/>
      <c r="M432" s="65"/>
      <c r="N432" s="65"/>
      <c r="O432" s="65"/>
    </row>
    <row r="433" spans="3:15" s="1" customFormat="1" x14ac:dyDescent="0.25">
      <c r="C433" s="65"/>
      <c r="D433" s="55"/>
      <c r="E433" s="55"/>
      <c r="F433" s="55"/>
      <c r="G433" s="55"/>
      <c r="H433" s="55"/>
      <c r="I433" s="55"/>
      <c r="J433" s="65"/>
      <c r="K433" s="65"/>
      <c r="L433" s="65"/>
      <c r="M433" s="65"/>
      <c r="N433" s="65"/>
      <c r="O433" s="65"/>
    </row>
    <row r="434" spans="3:15" s="1" customFormat="1" x14ac:dyDescent="0.25">
      <c r="C434" s="65"/>
      <c r="D434" s="55"/>
      <c r="E434" s="55"/>
      <c r="F434" s="55"/>
      <c r="G434" s="55"/>
      <c r="H434" s="55"/>
      <c r="I434" s="55"/>
      <c r="J434" s="65"/>
      <c r="K434" s="65"/>
      <c r="L434" s="65"/>
      <c r="M434" s="65"/>
      <c r="N434" s="65"/>
      <c r="O434" s="65"/>
    </row>
    <row r="435" spans="3:15" s="1" customFormat="1" x14ac:dyDescent="0.25">
      <c r="C435" s="65"/>
      <c r="D435" s="55"/>
      <c r="E435" s="55"/>
      <c r="F435" s="55"/>
      <c r="G435" s="55"/>
      <c r="H435" s="55"/>
      <c r="I435" s="55"/>
      <c r="J435" s="65"/>
      <c r="K435" s="65"/>
      <c r="L435" s="65"/>
      <c r="M435" s="65"/>
      <c r="N435" s="65"/>
      <c r="O435" s="65"/>
    </row>
    <row r="436" spans="3:15" s="1" customFormat="1" x14ac:dyDescent="0.25">
      <c r="C436" s="65"/>
      <c r="D436" s="55"/>
      <c r="E436" s="55"/>
      <c r="F436" s="55"/>
      <c r="G436" s="55"/>
      <c r="H436" s="55"/>
      <c r="I436" s="55"/>
      <c r="J436" s="65"/>
      <c r="K436" s="65"/>
      <c r="L436" s="65"/>
      <c r="M436" s="65"/>
      <c r="N436" s="65"/>
      <c r="O436" s="65"/>
    </row>
    <row r="437" spans="3:15" s="1" customFormat="1" x14ac:dyDescent="0.25">
      <c r="C437" s="65"/>
      <c r="D437" s="55"/>
      <c r="E437" s="55"/>
      <c r="F437" s="55"/>
      <c r="G437" s="55"/>
      <c r="H437" s="55"/>
      <c r="I437" s="55"/>
      <c r="J437" s="65"/>
      <c r="K437" s="65"/>
      <c r="L437" s="65"/>
      <c r="M437" s="65"/>
      <c r="N437" s="65"/>
      <c r="O437" s="65"/>
    </row>
    <row r="438" spans="3:15" s="1" customFormat="1" x14ac:dyDescent="0.25">
      <c r="C438" s="65"/>
      <c r="D438" s="55"/>
      <c r="E438" s="55"/>
      <c r="F438" s="55"/>
      <c r="G438" s="55"/>
      <c r="H438" s="55"/>
      <c r="I438" s="55"/>
      <c r="J438" s="65"/>
      <c r="K438" s="65"/>
      <c r="L438" s="65"/>
      <c r="M438" s="65"/>
      <c r="N438" s="65"/>
      <c r="O438" s="65"/>
    </row>
    <row r="439" spans="3:15" s="1" customFormat="1" x14ac:dyDescent="0.25">
      <c r="C439" s="65"/>
      <c r="D439" s="55"/>
      <c r="E439" s="55"/>
      <c r="F439" s="55"/>
      <c r="G439" s="55"/>
      <c r="H439" s="55"/>
      <c r="I439" s="55"/>
      <c r="J439" s="65"/>
      <c r="K439" s="65"/>
      <c r="L439" s="65"/>
      <c r="M439" s="65"/>
      <c r="N439" s="65"/>
      <c r="O439" s="65"/>
    </row>
    <row r="440" spans="3:15" s="1" customFormat="1" x14ac:dyDescent="0.25">
      <c r="C440" s="65"/>
      <c r="D440" s="55"/>
      <c r="E440" s="55"/>
      <c r="F440" s="55"/>
      <c r="G440" s="55"/>
      <c r="H440" s="55"/>
      <c r="I440" s="55"/>
      <c r="J440" s="65"/>
      <c r="K440" s="65"/>
      <c r="L440" s="65"/>
      <c r="M440" s="65"/>
      <c r="N440" s="65"/>
      <c r="O440" s="65"/>
    </row>
    <row r="441" spans="3:15" s="1" customFormat="1" x14ac:dyDescent="0.25">
      <c r="C441" s="65"/>
      <c r="D441" s="55"/>
      <c r="E441" s="55"/>
      <c r="F441" s="55"/>
      <c r="G441" s="55"/>
      <c r="H441" s="55"/>
      <c r="I441" s="55"/>
      <c r="J441" s="65"/>
      <c r="K441" s="65"/>
      <c r="L441" s="65"/>
      <c r="M441" s="65"/>
      <c r="N441" s="65"/>
      <c r="O441" s="65"/>
    </row>
    <row r="442" spans="3:15" s="1" customFormat="1" x14ac:dyDescent="0.25">
      <c r="C442" s="65"/>
      <c r="D442" s="55"/>
      <c r="E442" s="55"/>
      <c r="F442" s="55"/>
      <c r="G442" s="55"/>
      <c r="H442" s="55"/>
      <c r="I442" s="55"/>
      <c r="J442" s="65"/>
      <c r="K442" s="65"/>
      <c r="L442" s="65"/>
      <c r="M442" s="65"/>
      <c r="N442" s="65"/>
      <c r="O442" s="65"/>
    </row>
    <row r="443" spans="3:15" s="1" customFormat="1" x14ac:dyDescent="0.25">
      <c r="C443" s="65"/>
      <c r="D443" s="55"/>
      <c r="E443" s="55"/>
      <c r="F443" s="55"/>
      <c r="G443" s="55"/>
      <c r="H443" s="55"/>
      <c r="I443" s="55"/>
      <c r="J443" s="65"/>
      <c r="K443" s="65"/>
      <c r="L443" s="65"/>
      <c r="M443" s="65"/>
      <c r="N443" s="65"/>
      <c r="O443" s="65"/>
    </row>
    <row r="444" spans="3:15" s="1" customFormat="1" x14ac:dyDescent="0.25">
      <c r="C444" s="65"/>
      <c r="D444" s="55"/>
      <c r="E444" s="55"/>
      <c r="F444" s="55"/>
      <c r="G444" s="55"/>
      <c r="H444" s="55"/>
      <c r="I444" s="55"/>
      <c r="J444" s="65"/>
      <c r="K444" s="65"/>
      <c r="L444" s="65"/>
      <c r="M444" s="65"/>
      <c r="N444" s="65"/>
      <c r="O444" s="65"/>
    </row>
    <row r="445" spans="3:15" s="1" customFormat="1" x14ac:dyDescent="0.25">
      <c r="C445" s="65"/>
      <c r="D445" s="55"/>
      <c r="E445" s="55"/>
      <c r="F445" s="55"/>
      <c r="G445" s="55"/>
      <c r="H445" s="55"/>
      <c r="I445" s="55"/>
      <c r="J445" s="65"/>
      <c r="K445" s="65"/>
      <c r="L445" s="65"/>
      <c r="M445" s="65"/>
      <c r="N445" s="65"/>
      <c r="O445" s="65"/>
    </row>
    <row r="446" spans="3:15" s="1" customFormat="1" x14ac:dyDescent="0.25">
      <c r="C446" s="65"/>
      <c r="D446" s="55"/>
      <c r="E446" s="55"/>
      <c r="F446" s="55"/>
      <c r="G446" s="55"/>
      <c r="H446" s="55"/>
      <c r="I446" s="55"/>
      <c r="J446" s="65"/>
      <c r="K446" s="65"/>
      <c r="L446" s="65"/>
      <c r="M446" s="65"/>
      <c r="N446" s="65"/>
      <c r="O446" s="65"/>
    </row>
    <row r="447" spans="3:15" s="1" customFormat="1" x14ac:dyDescent="0.25">
      <c r="C447" s="65"/>
      <c r="D447" s="55"/>
      <c r="E447" s="55"/>
      <c r="F447" s="55"/>
      <c r="G447" s="55"/>
      <c r="H447" s="55"/>
      <c r="I447" s="55"/>
      <c r="J447" s="65"/>
      <c r="K447" s="65"/>
      <c r="L447" s="65"/>
      <c r="M447" s="65"/>
      <c r="N447" s="65"/>
      <c r="O447" s="65"/>
    </row>
    <row r="448" spans="3:15" s="1" customFormat="1" x14ac:dyDescent="0.25">
      <c r="C448" s="65"/>
      <c r="D448" s="55"/>
      <c r="E448" s="55"/>
      <c r="F448" s="55"/>
      <c r="G448" s="55"/>
      <c r="H448" s="55"/>
      <c r="I448" s="55"/>
      <c r="J448" s="65"/>
      <c r="K448" s="65"/>
      <c r="L448" s="65"/>
      <c r="M448" s="65"/>
      <c r="N448" s="65"/>
      <c r="O448" s="65"/>
    </row>
    <row r="449" spans="3:15" s="1" customFormat="1" x14ac:dyDescent="0.25">
      <c r="C449" s="65"/>
      <c r="D449" s="55"/>
      <c r="E449" s="55"/>
      <c r="F449" s="55"/>
      <c r="G449" s="55"/>
      <c r="H449" s="55"/>
      <c r="I449" s="55"/>
      <c r="J449" s="65"/>
      <c r="K449" s="65"/>
      <c r="L449" s="65"/>
      <c r="M449" s="65"/>
      <c r="N449" s="65"/>
      <c r="O449" s="65"/>
    </row>
    <row r="450" spans="3:15" s="1" customFormat="1" x14ac:dyDescent="0.25">
      <c r="C450" s="65"/>
      <c r="D450" s="55"/>
      <c r="E450" s="55"/>
      <c r="F450" s="55"/>
      <c r="G450" s="55"/>
      <c r="H450" s="55"/>
      <c r="I450" s="55"/>
      <c r="J450" s="65"/>
      <c r="K450" s="65"/>
      <c r="L450" s="65"/>
      <c r="M450" s="65"/>
      <c r="N450" s="65"/>
      <c r="O450" s="65"/>
    </row>
    <row r="451" spans="3:15" s="1" customFormat="1" x14ac:dyDescent="0.25">
      <c r="C451" s="65"/>
      <c r="D451" s="55"/>
      <c r="E451" s="55"/>
      <c r="F451" s="55"/>
      <c r="G451" s="55"/>
      <c r="H451" s="55"/>
      <c r="I451" s="55"/>
      <c r="J451" s="65"/>
      <c r="K451" s="65"/>
      <c r="L451" s="65"/>
      <c r="M451" s="65"/>
      <c r="N451" s="65"/>
      <c r="O451" s="65"/>
    </row>
    <row r="452" spans="3:15" s="1" customFormat="1" x14ac:dyDescent="0.25">
      <c r="C452" s="65"/>
      <c r="D452" s="55"/>
      <c r="E452" s="55"/>
      <c r="F452" s="55"/>
      <c r="G452" s="55"/>
      <c r="H452" s="55"/>
      <c r="I452" s="55"/>
      <c r="J452" s="65"/>
      <c r="K452" s="65"/>
      <c r="L452" s="65"/>
      <c r="M452" s="65"/>
      <c r="N452" s="65"/>
      <c r="O452" s="65"/>
    </row>
    <row r="453" spans="3:15" s="1" customFormat="1" x14ac:dyDescent="0.25">
      <c r="C453" s="65"/>
      <c r="D453" s="55"/>
      <c r="E453" s="55"/>
      <c r="F453" s="55"/>
      <c r="G453" s="55"/>
      <c r="H453" s="55"/>
      <c r="I453" s="55"/>
      <c r="J453" s="65"/>
      <c r="K453" s="65"/>
      <c r="L453" s="65"/>
      <c r="M453" s="65"/>
      <c r="N453" s="65"/>
      <c r="O453" s="65"/>
    </row>
    <row r="454" spans="3:15" s="1" customFormat="1" x14ac:dyDescent="0.25">
      <c r="C454" s="65"/>
      <c r="D454" s="55"/>
      <c r="E454" s="55"/>
      <c r="F454" s="55"/>
      <c r="G454" s="55"/>
      <c r="H454" s="55"/>
      <c r="I454" s="55"/>
      <c r="J454" s="65"/>
      <c r="K454" s="65"/>
      <c r="L454" s="65"/>
      <c r="M454" s="65"/>
      <c r="N454" s="65"/>
      <c r="O454" s="65"/>
    </row>
    <row r="455" spans="3:15" s="1" customFormat="1" x14ac:dyDescent="0.25">
      <c r="C455" s="65"/>
      <c r="D455" s="55"/>
      <c r="E455" s="55"/>
      <c r="F455" s="55"/>
      <c r="G455" s="55"/>
      <c r="H455" s="55"/>
      <c r="I455" s="55"/>
      <c r="J455" s="65"/>
      <c r="K455" s="65"/>
      <c r="L455" s="65"/>
      <c r="M455" s="65"/>
      <c r="N455" s="65"/>
      <c r="O455" s="65"/>
    </row>
    <row r="456" spans="3:15" s="1" customFormat="1" x14ac:dyDescent="0.25">
      <c r="C456" s="65"/>
      <c r="D456" s="55"/>
      <c r="E456" s="55"/>
      <c r="F456" s="55"/>
      <c r="G456" s="55"/>
      <c r="H456" s="55"/>
      <c r="I456" s="55"/>
      <c r="J456" s="65"/>
      <c r="K456" s="65"/>
      <c r="L456" s="65"/>
      <c r="M456" s="65"/>
      <c r="N456" s="65"/>
      <c r="O456" s="65"/>
    </row>
    <row r="457" spans="3:15" s="1" customFormat="1" x14ac:dyDescent="0.25">
      <c r="C457" s="65"/>
      <c r="D457" s="55"/>
      <c r="E457" s="55"/>
      <c r="F457" s="55"/>
      <c r="G457" s="55"/>
      <c r="H457" s="55"/>
      <c r="I457" s="55"/>
      <c r="J457" s="65"/>
      <c r="K457" s="65"/>
      <c r="L457" s="65"/>
      <c r="M457" s="65"/>
      <c r="N457" s="65"/>
      <c r="O457" s="65"/>
    </row>
    <row r="458" spans="3:15" s="1" customFormat="1" x14ac:dyDescent="0.25">
      <c r="C458" s="65"/>
      <c r="D458" s="55"/>
      <c r="E458" s="55"/>
      <c r="F458" s="55"/>
      <c r="G458" s="55"/>
      <c r="H458" s="55"/>
      <c r="I458" s="55"/>
      <c r="J458" s="65"/>
      <c r="K458" s="65"/>
      <c r="L458" s="65"/>
      <c r="M458" s="65"/>
      <c r="N458" s="65"/>
      <c r="O458" s="65"/>
    </row>
    <row r="459" spans="3:15" s="1" customFormat="1" x14ac:dyDescent="0.25">
      <c r="C459" s="65"/>
      <c r="D459" s="55"/>
      <c r="E459" s="55"/>
      <c r="F459" s="55"/>
      <c r="G459" s="55"/>
      <c r="H459" s="55"/>
      <c r="I459" s="55"/>
      <c r="J459" s="65"/>
      <c r="K459" s="65"/>
      <c r="L459" s="65"/>
      <c r="M459" s="65"/>
      <c r="N459" s="65"/>
      <c r="O459" s="65"/>
    </row>
    <row r="460" spans="3:15" s="1" customFormat="1" x14ac:dyDescent="0.25">
      <c r="C460" s="65"/>
      <c r="D460" s="55"/>
      <c r="E460" s="55"/>
      <c r="F460" s="55"/>
      <c r="G460" s="55"/>
      <c r="H460" s="55"/>
      <c r="I460" s="55"/>
      <c r="J460" s="65"/>
      <c r="K460" s="65"/>
      <c r="L460" s="65"/>
      <c r="M460" s="65"/>
      <c r="N460" s="65"/>
      <c r="O460" s="65"/>
    </row>
    <row r="461" spans="3:15" s="1" customFormat="1" x14ac:dyDescent="0.25">
      <c r="C461" s="65"/>
      <c r="D461" s="55"/>
      <c r="E461" s="55"/>
      <c r="F461" s="55"/>
      <c r="G461" s="55"/>
      <c r="H461" s="55"/>
      <c r="I461" s="55"/>
      <c r="J461" s="65"/>
      <c r="K461" s="65"/>
      <c r="L461" s="65"/>
      <c r="M461" s="65"/>
      <c r="N461" s="65"/>
      <c r="O461" s="65"/>
    </row>
    <row r="462" spans="3:15" s="1" customFormat="1" x14ac:dyDescent="0.25">
      <c r="C462" s="65"/>
      <c r="D462" s="55"/>
      <c r="E462" s="55"/>
      <c r="F462" s="55"/>
      <c r="G462" s="55"/>
      <c r="H462" s="55"/>
      <c r="I462" s="55"/>
      <c r="J462" s="65"/>
      <c r="K462" s="65"/>
      <c r="L462" s="65"/>
      <c r="M462" s="65"/>
      <c r="N462" s="65"/>
      <c r="O462" s="65"/>
    </row>
    <row r="463" spans="3:15" s="1" customFormat="1" x14ac:dyDescent="0.25">
      <c r="C463" s="65"/>
      <c r="D463" s="55"/>
      <c r="E463" s="55"/>
      <c r="F463" s="55"/>
      <c r="G463" s="55"/>
      <c r="H463" s="55"/>
      <c r="I463" s="55"/>
      <c r="J463" s="65"/>
      <c r="K463" s="65"/>
      <c r="L463" s="65"/>
      <c r="M463" s="65"/>
      <c r="N463" s="65"/>
      <c r="O463" s="65"/>
    </row>
    <row r="464" spans="3:15" s="1" customFormat="1" x14ac:dyDescent="0.25">
      <c r="C464" s="65"/>
      <c r="D464" s="55"/>
      <c r="E464" s="55"/>
      <c r="F464" s="55"/>
      <c r="G464" s="55"/>
      <c r="H464" s="55"/>
      <c r="I464" s="55"/>
      <c r="J464" s="65"/>
      <c r="K464" s="65"/>
      <c r="L464" s="65"/>
      <c r="M464" s="65"/>
      <c r="N464" s="65"/>
      <c r="O464" s="65"/>
    </row>
    <row r="465" spans="3:15" s="1" customFormat="1" x14ac:dyDescent="0.25">
      <c r="C465" s="65"/>
      <c r="D465" s="55"/>
      <c r="E465" s="55"/>
      <c r="F465" s="55"/>
      <c r="G465" s="55"/>
      <c r="H465" s="55"/>
      <c r="I465" s="55"/>
      <c r="J465" s="65"/>
      <c r="K465" s="65"/>
      <c r="L465" s="65"/>
      <c r="M465" s="65"/>
      <c r="N465" s="65"/>
      <c r="O465" s="65"/>
    </row>
    <row r="466" spans="3:15" s="1" customFormat="1" x14ac:dyDescent="0.25">
      <c r="C466" s="65"/>
      <c r="D466" s="55"/>
      <c r="E466" s="55"/>
      <c r="F466" s="55"/>
      <c r="G466" s="55"/>
      <c r="H466" s="55"/>
      <c r="I466" s="55"/>
      <c r="J466" s="65"/>
      <c r="K466" s="65"/>
      <c r="L466" s="65"/>
      <c r="M466" s="65"/>
      <c r="N466" s="65"/>
      <c r="O466" s="65"/>
    </row>
    <row r="467" spans="3:15" s="1" customFormat="1" x14ac:dyDescent="0.25">
      <c r="C467" s="65"/>
      <c r="D467" s="55"/>
      <c r="E467" s="55"/>
      <c r="F467" s="55"/>
      <c r="G467" s="55"/>
      <c r="H467" s="55"/>
      <c r="I467" s="55"/>
      <c r="J467" s="65"/>
      <c r="K467" s="65"/>
      <c r="L467" s="65"/>
      <c r="M467" s="65"/>
      <c r="N467" s="65"/>
      <c r="O467" s="65"/>
    </row>
    <row r="468" spans="3:15" s="1" customFormat="1" x14ac:dyDescent="0.25">
      <c r="C468" s="65"/>
      <c r="D468" s="55"/>
      <c r="E468" s="55"/>
      <c r="F468" s="55"/>
      <c r="G468" s="55"/>
      <c r="H468" s="55"/>
      <c r="I468" s="55"/>
      <c r="J468" s="65"/>
      <c r="K468" s="65"/>
      <c r="L468" s="65"/>
      <c r="M468" s="65"/>
      <c r="N468" s="65"/>
      <c r="O468" s="65"/>
    </row>
    <row r="469" spans="3:15" s="1" customFormat="1" x14ac:dyDescent="0.25">
      <c r="C469" s="65"/>
      <c r="D469" s="55"/>
      <c r="E469" s="55"/>
      <c r="F469" s="55"/>
      <c r="G469" s="55"/>
      <c r="H469" s="55"/>
      <c r="I469" s="55"/>
      <c r="J469" s="65"/>
      <c r="K469" s="65"/>
      <c r="L469" s="65"/>
      <c r="M469" s="65"/>
      <c r="N469" s="65"/>
      <c r="O469" s="65"/>
    </row>
    <row r="470" spans="3:15" s="1" customFormat="1" x14ac:dyDescent="0.25">
      <c r="C470" s="65"/>
      <c r="D470" s="55"/>
      <c r="E470" s="55"/>
      <c r="F470" s="55"/>
      <c r="G470" s="55"/>
      <c r="H470" s="55"/>
      <c r="I470" s="55"/>
      <c r="J470" s="65"/>
      <c r="K470" s="65"/>
      <c r="L470" s="65"/>
      <c r="M470" s="65"/>
      <c r="N470" s="65"/>
      <c r="O470" s="65"/>
    </row>
    <row r="471" spans="3:15" s="1" customFormat="1" x14ac:dyDescent="0.25">
      <c r="C471" s="65"/>
      <c r="D471" s="55"/>
      <c r="E471" s="55"/>
      <c r="F471" s="55"/>
      <c r="G471" s="55"/>
      <c r="H471" s="55"/>
      <c r="I471" s="55"/>
      <c r="J471" s="65"/>
      <c r="K471" s="65"/>
      <c r="L471" s="65"/>
      <c r="M471" s="65"/>
      <c r="N471" s="65"/>
      <c r="O471" s="65"/>
    </row>
    <row r="472" spans="3:15" s="1" customFormat="1" x14ac:dyDescent="0.25">
      <c r="C472" s="65"/>
      <c r="D472" s="55"/>
      <c r="E472" s="55"/>
      <c r="F472" s="55"/>
      <c r="G472" s="55"/>
      <c r="H472" s="55"/>
      <c r="I472" s="55"/>
      <c r="J472" s="65"/>
      <c r="K472" s="65"/>
      <c r="L472" s="65"/>
      <c r="M472" s="65"/>
      <c r="N472" s="65"/>
      <c r="O472" s="65"/>
    </row>
    <row r="473" spans="3:15" s="1" customFormat="1" x14ac:dyDescent="0.25">
      <c r="C473" s="65"/>
      <c r="D473" s="55"/>
      <c r="E473" s="55"/>
      <c r="F473" s="55"/>
      <c r="G473" s="55"/>
      <c r="H473" s="55"/>
      <c r="I473" s="55"/>
      <c r="J473" s="65"/>
      <c r="K473" s="65"/>
      <c r="L473" s="65"/>
      <c r="M473" s="65"/>
      <c r="N473" s="65"/>
      <c r="O473" s="65"/>
    </row>
    <row r="474" spans="3:15" s="1" customFormat="1" x14ac:dyDescent="0.25">
      <c r="C474" s="65"/>
      <c r="D474" s="55"/>
      <c r="E474" s="55"/>
      <c r="F474" s="55"/>
      <c r="G474" s="55"/>
      <c r="H474" s="55"/>
      <c r="I474" s="55"/>
      <c r="J474" s="65"/>
      <c r="K474" s="65"/>
      <c r="L474" s="65"/>
      <c r="M474" s="65"/>
      <c r="N474" s="65"/>
      <c r="O474" s="65"/>
    </row>
    <row r="475" spans="3:15" s="1" customFormat="1" x14ac:dyDescent="0.25">
      <c r="C475" s="65"/>
      <c r="D475" s="55"/>
      <c r="E475" s="55"/>
      <c r="F475" s="55"/>
      <c r="G475" s="55"/>
      <c r="H475" s="55"/>
      <c r="I475" s="55"/>
      <c r="J475" s="65"/>
      <c r="K475" s="65"/>
      <c r="L475" s="65"/>
      <c r="M475" s="65"/>
      <c r="N475" s="65"/>
      <c r="O475" s="65"/>
    </row>
    <row r="476" spans="3:15" s="1" customFormat="1" x14ac:dyDescent="0.25">
      <c r="C476" s="65"/>
      <c r="D476" s="55"/>
      <c r="E476" s="55"/>
      <c r="F476" s="55"/>
      <c r="G476" s="55"/>
      <c r="H476" s="55"/>
      <c r="I476" s="55"/>
      <c r="J476" s="65"/>
      <c r="K476" s="65"/>
      <c r="L476" s="65"/>
      <c r="M476" s="65"/>
      <c r="N476" s="65"/>
      <c r="O476" s="65"/>
    </row>
    <row r="477" spans="3:15" s="1" customFormat="1" x14ac:dyDescent="0.25">
      <c r="C477" s="65"/>
      <c r="D477" s="55"/>
      <c r="E477" s="55"/>
      <c r="F477" s="55"/>
      <c r="G477" s="55"/>
      <c r="H477" s="55"/>
      <c r="I477" s="55"/>
      <c r="J477" s="65"/>
      <c r="K477" s="65"/>
      <c r="L477" s="65"/>
      <c r="M477" s="65"/>
      <c r="N477" s="65"/>
      <c r="O477" s="65"/>
    </row>
    <row r="478" spans="3:15" s="1" customFormat="1" x14ac:dyDescent="0.25">
      <c r="C478" s="65"/>
      <c r="D478" s="55"/>
      <c r="E478" s="55"/>
      <c r="F478" s="55"/>
      <c r="G478" s="55"/>
      <c r="H478" s="55"/>
      <c r="I478" s="55"/>
      <c r="J478" s="65"/>
      <c r="K478" s="65"/>
      <c r="L478" s="65"/>
      <c r="M478" s="65"/>
      <c r="N478" s="65"/>
      <c r="O478" s="65"/>
    </row>
    <row r="479" spans="3:15" s="1" customFormat="1" x14ac:dyDescent="0.25">
      <c r="C479" s="65"/>
      <c r="D479" s="55"/>
      <c r="E479" s="55"/>
      <c r="F479" s="55"/>
      <c r="G479" s="55"/>
      <c r="H479" s="55"/>
      <c r="I479" s="55"/>
      <c r="J479" s="65"/>
      <c r="K479" s="65"/>
      <c r="L479" s="65"/>
      <c r="M479" s="65"/>
      <c r="N479" s="65"/>
      <c r="O479" s="65"/>
    </row>
    <row r="480" spans="3:15" s="1" customFormat="1" x14ac:dyDescent="0.25">
      <c r="C480" s="65"/>
      <c r="D480" s="55"/>
      <c r="E480" s="55"/>
      <c r="F480" s="55"/>
      <c r="G480" s="55"/>
      <c r="H480" s="55"/>
      <c r="I480" s="55"/>
      <c r="J480" s="65"/>
      <c r="K480" s="65"/>
      <c r="L480" s="65"/>
      <c r="M480" s="65"/>
      <c r="N480" s="65"/>
      <c r="O480" s="65"/>
    </row>
    <row r="481" spans="3:15" s="1" customFormat="1" x14ac:dyDescent="0.25">
      <c r="C481" s="65"/>
      <c r="D481" s="55"/>
      <c r="E481" s="55"/>
      <c r="F481" s="55"/>
      <c r="G481" s="55"/>
      <c r="H481" s="55"/>
      <c r="I481" s="55"/>
      <c r="J481" s="65"/>
      <c r="K481" s="65"/>
      <c r="L481" s="65"/>
      <c r="M481" s="65"/>
      <c r="N481" s="65"/>
      <c r="O481" s="65"/>
    </row>
    <row r="482" spans="3:15" s="1" customFormat="1" x14ac:dyDescent="0.25">
      <c r="C482" s="65"/>
      <c r="D482" s="55"/>
      <c r="E482" s="55"/>
      <c r="F482" s="55"/>
      <c r="G482" s="55"/>
      <c r="H482" s="55"/>
      <c r="I482" s="55"/>
      <c r="J482" s="65"/>
      <c r="K482" s="65"/>
      <c r="L482" s="65"/>
      <c r="M482" s="65"/>
      <c r="N482" s="65"/>
      <c r="O482" s="65"/>
    </row>
    <row r="483" spans="3:15" s="1" customFormat="1" x14ac:dyDescent="0.25">
      <c r="C483" s="65"/>
      <c r="D483" s="55"/>
      <c r="E483" s="55"/>
      <c r="F483" s="55"/>
      <c r="G483" s="55"/>
      <c r="H483" s="55"/>
      <c r="I483" s="55"/>
      <c r="J483" s="65"/>
      <c r="K483" s="65"/>
      <c r="L483" s="65"/>
      <c r="M483" s="65"/>
      <c r="N483" s="65"/>
      <c r="O483" s="65"/>
    </row>
    <row r="484" spans="3:15" s="1" customFormat="1" x14ac:dyDescent="0.25">
      <c r="C484" s="65"/>
      <c r="D484" s="55"/>
      <c r="E484" s="55"/>
      <c r="F484" s="55"/>
      <c r="G484" s="55"/>
      <c r="H484" s="55"/>
      <c r="I484" s="55"/>
      <c r="J484" s="65"/>
      <c r="K484" s="65"/>
      <c r="L484" s="65"/>
      <c r="M484" s="65"/>
      <c r="N484" s="65"/>
      <c r="O484" s="65"/>
    </row>
    <row r="485" spans="3:15" s="1" customFormat="1" x14ac:dyDescent="0.25">
      <c r="C485" s="65"/>
      <c r="D485" s="55"/>
      <c r="E485" s="55"/>
      <c r="F485" s="55"/>
      <c r="G485" s="55"/>
      <c r="H485" s="55"/>
      <c r="I485" s="55"/>
      <c r="J485" s="65"/>
      <c r="K485" s="65"/>
      <c r="L485" s="65"/>
      <c r="M485" s="65"/>
      <c r="N485" s="65"/>
      <c r="O485" s="65"/>
    </row>
    <row r="486" spans="3:15" s="1" customFormat="1" x14ac:dyDescent="0.25">
      <c r="C486" s="65"/>
      <c r="D486" s="55"/>
      <c r="E486" s="55"/>
      <c r="F486" s="55"/>
      <c r="G486" s="55"/>
      <c r="H486" s="55"/>
      <c r="I486" s="55"/>
      <c r="J486" s="65"/>
      <c r="K486" s="65"/>
      <c r="L486" s="65"/>
      <c r="M486" s="65"/>
      <c r="N486" s="65"/>
      <c r="O486" s="65"/>
    </row>
    <row r="487" spans="3:15" s="1" customFormat="1" x14ac:dyDescent="0.25">
      <c r="C487" s="65"/>
      <c r="D487" s="55"/>
      <c r="E487" s="55"/>
      <c r="F487" s="55"/>
      <c r="G487" s="55"/>
      <c r="H487" s="55"/>
      <c r="I487" s="55"/>
      <c r="J487" s="65"/>
      <c r="K487" s="65"/>
      <c r="L487" s="65"/>
      <c r="M487" s="65"/>
      <c r="N487" s="65"/>
      <c r="O487" s="65"/>
    </row>
    <row r="488" spans="3:15" s="1" customFormat="1" x14ac:dyDescent="0.25">
      <c r="C488" s="65"/>
      <c r="D488" s="55"/>
      <c r="E488" s="55"/>
      <c r="F488" s="55"/>
      <c r="G488" s="55"/>
      <c r="H488" s="55"/>
      <c r="I488" s="55"/>
      <c r="J488" s="65"/>
      <c r="K488" s="65"/>
      <c r="L488" s="65"/>
      <c r="M488" s="65"/>
      <c r="N488" s="65"/>
      <c r="O488" s="65"/>
    </row>
    <row r="489" spans="3:15" s="1" customFormat="1" x14ac:dyDescent="0.25">
      <c r="C489" s="65"/>
      <c r="D489" s="55"/>
      <c r="E489" s="55"/>
      <c r="F489" s="55"/>
      <c r="G489" s="55"/>
      <c r="H489" s="55"/>
      <c r="I489" s="55"/>
      <c r="J489" s="65"/>
      <c r="K489" s="65"/>
      <c r="L489" s="65"/>
      <c r="M489" s="65"/>
      <c r="N489" s="65"/>
      <c r="O489" s="65"/>
    </row>
    <row r="490" spans="3:15" s="1" customFormat="1" x14ac:dyDescent="0.25">
      <c r="C490" s="65"/>
      <c r="D490" s="55"/>
      <c r="E490" s="55"/>
      <c r="F490" s="55"/>
      <c r="G490" s="55"/>
      <c r="H490" s="55"/>
      <c r="I490" s="55"/>
      <c r="J490" s="65"/>
      <c r="K490" s="65"/>
      <c r="L490" s="65"/>
      <c r="M490" s="65"/>
      <c r="N490" s="65"/>
      <c r="O490" s="65"/>
    </row>
    <row r="491" spans="3:15" s="1" customFormat="1" x14ac:dyDescent="0.25">
      <c r="C491" s="65"/>
      <c r="D491" s="55"/>
      <c r="E491" s="55"/>
      <c r="F491" s="55"/>
      <c r="G491" s="55"/>
      <c r="H491" s="55"/>
      <c r="I491" s="55"/>
      <c r="J491" s="65"/>
      <c r="K491" s="65"/>
      <c r="L491" s="65"/>
      <c r="M491" s="65"/>
      <c r="N491" s="65"/>
      <c r="O491" s="65"/>
    </row>
    <row r="492" spans="3:15" s="1" customFormat="1" x14ac:dyDescent="0.25">
      <c r="C492" s="65"/>
      <c r="D492" s="55"/>
      <c r="E492" s="55"/>
      <c r="F492" s="55"/>
      <c r="G492" s="55"/>
      <c r="H492" s="55"/>
      <c r="I492" s="55"/>
      <c r="J492" s="65"/>
      <c r="K492" s="65"/>
      <c r="L492" s="65"/>
      <c r="M492" s="65"/>
      <c r="N492" s="65"/>
      <c r="O492" s="65"/>
    </row>
    <row r="493" spans="3:15" s="1" customFormat="1" x14ac:dyDescent="0.25">
      <c r="C493" s="65"/>
      <c r="D493" s="55"/>
      <c r="E493" s="55"/>
      <c r="F493" s="55"/>
      <c r="G493" s="55"/>
      <c r="H493" s="55"/>
      <c r="I493" s="55"/>
      <c r="J493" s="65"/>
      <c r="K493" s="65"/>
      <c r="L493" s="65"/>
      <c r="M493" s="65"/>
      <c r="N493" s="65"/>
      <c r="O493" s="65"/>
    </row>
    <row r="494" spans="3:15" s="1" customFormat="1" x14ac:dyDescent="0.25">
      <c r="C494" s="65"/>
      <c r="D494" s="55"/>
      <c r="E494" s="55"/>
      <c r="F494" s="55"/>
      <c r="G494" s="55"/>
      <c r="H494" s="55"/>
      <c r="I494" s="55"/>
      <c r="J494" s="65"/>
      <c r="K494" s="65"/>
      <c r="L494" s="65"/>
      <c r="M494" s="65"/>
      <c r="N494" s="65"/>
      <c r="O494" s="65"/>
    </row>
    <row r="495" spans="3:15" s="1" customFormat="1" x14ac:dyDescent="0.25">
      <c r="C495" s="65"/>
      <c r="D495" s="55"/>
      <c r="E495" s="55"/>
      <c r="F495" s="55"/>
      <c r="G495" s="55"/>
      <c r="H495" s="55"/>
      <c r="I495" s="55"/>
      <c r="J495" s="65"/>
      <c r="K495" s="65"/>
      <c r="L495" s="65"/>
      <c r="M495" s="65"/>
      <c r="N495" s="65"/>
      <c r="O495" s="65"/>
    </row>
    <row r="496" spans="3:15" s="1" customFormat="1" x14ac:dyDescent="0.25">
      <c r="C496" s="65"/>
      <c r="D496" s="55"/>
      <c r="E496" s="55"/>
      <c r="F496" s="55"/>
      <c r="G496" s="55"/>
      <c r="H496" s="55"/>
      <c r="I496" s="55"/>
      <c r="J496" s="65"/>
      <c r="K496" s="65"/>
      <c r="L496" s="65"/>
      <c r="M496" s="65"/>
      <c r="N496" s="65"/>
      <c r="O496" s="65"/>
    </row>
    <row r="497" spans="3:15" s="1" customFormat="1" x14ac:dyDescent="0.25">
      <c r="C497" s="65"/>
      <c r="D497" s="55"/>
      <c r="E497" s="55"/>
      <c r="F497" s="55"/>
      <c r="G497" s="55"/>
      <c r="H497" s="55"/>
      <c r="I497" s="55"/>
      <c r="J497" s="65"/>
      <c r="K497" s="65"/>
      <c r="L497" s="65"/>
      <c r="M497" s="65"/>
      <c r="N497" s="65"/>
      <c r="O497" s="65"/>
    </row>
    <row r="498" spans="3:15" s="1" customFormat="1" x14ac:dyDescent="0.25">
      <c r="C498" s="65"/>
      <c r="D498" s="55"/>
      <c r="E498" s="55"/>
      <c r="F498" s="55"/>
      <c r="G498" s="55"/>
      <c r="H498" s="55"/>
      <c r="I498" s="55"/>
      <c r="J498" s="65"/>
      <c r="K498" s="65"/>
      <c r="L498" s="65"/>
      <c r="M498" s="65"/>
      <c r="N498" s="65"/>
      <c r="O498" s="65"/>
    </row>
    <row r="499" spans="3:15" s="1" customFormat="1" x14ac:dyDescent="0.25">
      <c r="C499" s="65"/>
      <c r="D499" s="55"/>
      <c r="E499" s="55"/>
      <c r="F499" s="55"/>
      <c r="G499" s="55"/>
      <c r="H499" s="55"/>
      <c r="I499" s="55"/>
      <c r="J499" s="65"/>
      <c r="K499" s="65"/>
      <c r="L499" s="65"/>
      <c r="M499" s="65"/>
      <c r="N499" s="65"/>
      <c r="O499" s="65"/>
    </row>
    <row r="500" spans="3:15" s="1" customFormat="1" x14ac:dyDescent="0.25">
      <c r="C500" s="65"/>
      <c r="D500" s="55"/>
      <c r="E500" s="55"/>
      <c r="F500" s="55"/>
      <c r="G500" s="55"/>
      <c r="H500" s="55"/>
      <c r="I500" s="55"/>
      <c r="J500" s="65"/>
      <c r="K500" s="65"/>
      <c r="L500" s="65"/>
      <c r="M500" s="65"/>
      <c r="N500" s="65"/>
      <c r="O500" s="65"/>
    </row>
    <row r="501" spans="3:15" s="1" customFormat="1" x14ac:dyDescent="0.25">
      <c r="C501" s="65"/>
      <c r="D501" s="55"/>
      <c r="E501" s="55"/>
      <c r="F501" s="55"/>
      <c r="G501" s="55"/>
      <c r="H501" s="55"/>
      <c r="I501" s="55"/>
      <c r="J501" s="65"/>
      <c r="K501" s="65"/>
      <c r="L501" s="65"/>
      <c r="M501" s="65"/>
      <c r="N501" s="65"/>
      <c r="O501" s="65"/>
    </row>
    <row r="502" spans="3:15" s="1" customFormat="1" x14ac:dyDescent="0.25">
      <c r="C502" s="65"/>
      <c r="D502" s="55"/>
      <c r="E502" s="55"/>
      <c r="F502" s="55"/>
      <c r="G502" s="55"/>
      <c r="H502" s="55"/>
      <c r="I502" s="55"/>
      <c r="J502" s="65"/>
      <c r="K502" s="65"/>
      <c r="L502" s="65"/>
      <c r="M502" s="65"/>
      <c r="N502" s="65"/>
      <c r="O502" s="65"/>
    </row>
    <row r="503" spans="3:15" s="1" customFormat="1" x14ac:dyDescent="0.25">
      <c r="C503" s="65"/>
      <c r="D503" s="55"/>
      <c r="E503" s="55"/>
      <c r="F503" s="55"/>
      <c r="G503" s="55"/>
      <c r="H503" s="55"/>
      <c r="I503" s="55"/>
      <c r="J503" s="65"/>
      <c r="K503" s="65"/>
      <c r="L503" s="65"/>
      <c r="M503" s="65"/>
      <c r="N503" s="65"/>
      <c r="O503" s="65"/>
    </row>
    <row r="504" spans="3:15" s="1" customFormat="1" x14ac:dyDescent="0.25">
      <c r="C504" s="65"/>
      <c r="D504" s="55"/>
      <c r="E504" s="55"/>
      <c r="F504" s="55"/>
      <c r="G504" s="55"/>
      <c r="H504" s="55"/>
      <c r="I504" s="55"/>
      <c r="J504" s="65"/>
      <c r="K504" s="65"/>
      <c r="L504" s="65"/>
      <c r="M504" s="65"/>
      <c r="N504" s="65"/>
      <c r="O504" s="65"/>
    </row>
    <row r="505" spans="3:15" s="1" customFormat="1" x14ac:dyDescent="0.25">
      <c r="C505" s="65"/>
      <c r="D505" s="55"/>
      <c r="E505" s="55"/>
      <c r="F505" s="55"/>
      <c r="G505" s="55"/>
      <c r="H505" s="55"/>
      <c r="I505" s="55"/>
      <c r="J505" s="65"/>
      <c r="K505" s="65"/>
      <c r="L505" s="65"/>
      <c r="M505" s="65"/>
      <c r="N505" s="65"/>
      <c r="O505" s="65"/>
    </row>
    <row r="506" spans="3:15" s="1" customFormat="1" x14ac:dyDescent="0.25">
      <c r="C506" s="65"/>
      <c r="D506" s="55"/>
      <c r="E506" s="55"/>
      <c r="F506" s="55"/>
      <c r="G506" s="55"/>
      <c r="H506" s="55"/>
      <c r="I506" s="55"/>
      <c r="J506" s="65"/>
      <c r="K506" s="65"/>
      <c r="L506" s="65"/>
      <c r="M506" s="65"/>
      <c r="N506" s="65"/>
      <c r="O506" s="65"/>
    </row>
    <row r="507" spans="3:15" s="1" customFormat="1" x14ac:dyDescent="0.25">
      <c r="C507" s="65"/>
      <c r="D507" s="55"/>
      <c r="E507" s="55"/>
      <c r="F507" s="55"/>
      <c r="G507" s="55"/>
      <c r="H507" s="55"/>
      <c r="I507" s="55"/>
      <c r="J507" s="65"/>
      <c r="K507" s="65"/>
      <c r="L507" s="65"/>
      <c r="M507" s="65"/>
      <c r="N507" s="65"/>
      <c r="O507" s="65"/>
    </row>
    <row r="508" spans="3:15" s="1" customFormat="1" x14ac:dyDescent="0.25">
      <c r="C508" s="65"/>
      <c r="D508" s="55"/>
      <c r="E508" s="55"/>
      <c r="F508" s="55"/>
      <c r="G508" s="55"/>
      <c r="H508" s="55"/>
      <c r="I508" s="55"/>
      <c r="J508" s="65"/>
      <c r="K508" s="65"/>
      <c r="L508" s="65"/>
      <c r="M508" s="65"/>
      <c r="N508" s="65"/>
      <c r="O508" s="65"/>
    </row>
    <row r="509" spans="3:15" s="1" customFormat="1" x14ac:dyDescent="0.25">
      <c r="C509" s="65"/>
      <c r="D509" s="55"/>
      <c r="E509" s="55"/>
      <c r="F509" s="55"/>
      <c r="G509" s="55"/>
      <c r="H509" s="55"/>
      <c r="I509" s="55"/>
      <c r="J509" s="65"/>
      <c r="K509" s="65"/>
      <c r="L509" s="65"/>
      <c r="M509" s="65"/>
      <c r="N509" s="65"/>
      <c r="O509" s="65"/>
    </row>
    <row r="510" spans="3:15" s="1" customFormat="1" x14ac:dyDescent="0.25">
      <c r="C510" s="65"/>
      <c r="D510" s="55"/>
      <c r="E510" s="55"/>
      <c r="F510" s="55"/>
      <c r="G510" s="55"/>
      <c r="H510" s="55"/>
      <c r="I510" s="55"/>
      <c r="J510" s="65"/>
      <c r="K510" s="65"/>
      <c r="L510" s="65"/>
      <c r="M510" s="65"/>
      <c r="N510" s="65"/>
      <c r="O510" s="65"/>
    </row>
    <row r="511" spans="3:15" s="1" customFormat="1" x14ac:dyDescent="0.25">
      <c r="C511" s="65"/>
      <c r="D511" s="55"/>
      <c r="E511" s="55"/>
      <c r="F511" s="55"/>
      <c r="G511" s="55"/>
      <c r="H511" s="55"/>
      <c r="I511" s="55"/>
      <c r="J511" s="65"/>
      <c r="K511" s="65"/>
      <c r="L511" s="65"/>
      <c r="M511" s="65"/>
      <c r="N511" s="65"/>
      <c r="O511" s="65"/>
    </row>
    <row r="512" spans="3:15" s="1" customFormat="1" x14ac:dyDescent="0.25">
      <c r="C512" s="65"/>
      <c r="D512" s="55"/>
      <c r="E512" s="55"/>
      <c r="F512" s="55"/>
      <c r="G512" s="55"/>
      <c r="H512" s="55"/>
      <c r="I512" s="55"/>
      <c r="J512" s="65"/>
      <c r="K512" s="65"/>
      <c r="L512" s="65"/>
      <c r="M512" s="65"/>
      <c r="N512" s="65"/>
      <c r="O512" s="65"/>
    </row>
    <row r="513" spans="3:15" s="1" customFormat="1" x14ac:dyDescent="0.25">
      <c r="C513" s="65"/>
      <c r="D513" s="55"/>
      <c r="E513" s="55"/>
      <c r="F513" s="55"/>
      <c r="G513" s="55"/>
      <c r="H513" s="55"/>
      <c r="I513" s="55"/>
      <c r="J513" s="65"/>
      <c r="K513" s="65"/>
      <c r="L513" s="65"/>
      <c r="M513" s="65"/>
      <c r="N513" s="65"/>
      <c r="O513" s="65"/>
    </row>
    <row r="514" spans="3:15" s="1" customFormat="1" x14ac:dyDescent="0.25">
      <c r="C514" s="65"/>
      <c r="D514" s="55"/>
      <c r="E514" s="55"/>
      <c r="F514" s="55"/>
      <c r="G514" s="55"/>
      <c r="H514" s="55"/>
      <c r="I514" s="55"/>
      <c r="J514" s="65"/>
      <c r="K514" s="65"/>
      <c r="L514" s="65"/>
      <c r="M514" s="65"/>
      <c r="N514" s="65"/>
      <c r="O514" s="65"/>
    </row>
    <row r="515" spans="3:15" s="1" customFormat="1" x14ac:dyDescent="0.25">
      <c r="C515" s="65"/>
      <c r="D515" s="55"/>
      <c r="E515" s="55"/>
      <c r="F515" s="55"/>
      <c r="G515" s="55"/>
      <c r="H515" s="55"/>
      <c r="I515" s="55"/>
      <c r="J515" s="65"/>
      <c r="K515" s="65"/>
      <c r="L515" s="65"/>
      <c r="M515" s="65"/>
      <c r="N515" s="65"/>
      <c r="O515" s="65"/>
    </row>
    <row r="516" spans="3:15" s="1" customFormat="1" x14ac:dyDescent="0.25">
      <c r="C516" s="65"/>
      <c r="D516" s="55"/>
      <c r="E516" s="55"/>
      <c r="F516" s="55"/>
      <c r="G516" s="55"/>
      <c r="H516" s="55"/>
      <c r="I516" s="55"/>
      <c r="J516" s="65"/>
      <c r="K516" s="65"/>
      <c r="L516" s="65"/>
      <c r="M516" s="65"/>
      <c r="N516" s="65"/>
      <c r="O516" s="65"/>
    </row>
    <row r="517" spans="3:15" s="1" customFormat="1" x14ac:dyDescent="0.25">
      <c r="C517" s="65"/>
      <c r="D517" s="55"/>
      <c r="E517" s="55"/>
      <c r="F517" s="55"/>
      <c r="G517" s="55"/>
      <c r="H517" s="55"/>
      <c r="I517" s="55"/>
      <c r="J517" s="65"/>
      <c r="K517" s="65"/>
      <c r="L517" s="65"/>
      <c r="M517" s="65"/>
      <c r="N517" s="65"/>
      <c r="O517" s="65"/>
    </row>
    <row r="518" spans="3:15" s="1" customFormat="1" x14ac:dyDescent="0.25">
      <c r="C518" s="65"/>
      <c r="D518" s="55"/>
      <c r="E518" s="55"/>
      <c r="F518" s="55"/>
      <c r="G518" s="55"/>
      <c r="H518" s="55"/>
      <c r="I518" s="55"/>
      <c r="J518" s="65"/>
      <c r="K518" s="65"/>
      <c r="L518" s="65"/>
      <c r="M518" s="65"/>
      <c r="N518" s="65"/>
      <c r="O518" s="65"/>
    </row>
    <row r="519" spans="3:15" s="1" customFormat="1" x14ac:dyDescent="0.25">
      <c r="C519" s="65"/>
      <c r="D519" s="55"/>
      <c r="E519" s="55"/>
      <c r="F519" s="55"/>
      <c r="G519" s="55"/>
      <c r="H519" s="55"/>
      <c r="I519" s="55"/>
      <c r="J519" s="65"/>
      <c r="K519" s="65"/>
      <c r="L519" s="65"/>
      <c r="M519" s="65"/>
      <c r="N519" s="65"/>
      <c r="O519" s="65"/>
    </row>
    <row r="520" spans="3:15" s="1" customFormat="1" x14ac:dyDescent="0.25">
      <c r="C520" s="65"/>
      <c r="D520" s="55"/>
      <c r="E520" s="55"/>
      <c r="F520" s="55"/>
      <c r="G520" s="55"/>
      <c r="H520" s="55"/>
      <c r="I520" s="55"/>
      <c r="J520" s="65"/>
      <c r="K520" s="65"/>
      <c r="L520" s="65"/>
      <c r="M520" s="65"/>
      <c r="N520" s="65"/>
      <c r="O520" s="65"/>
    </row>
    <row r="521" spans="3:15" s="1" customFormat="1" x14ac:dyDescent="0.25">
      <c r="C521" s="65"/>
      <c r="D521" s="55"/>
      <c r="E521" s="55"/>
      <c r="F521" s="55"/>
      <c r="G521" s="55"/>
      <c r="H521" s="55"/>
      <c r="I521" s="55"/>
      <c r="J521" s="65"/>
      <c r="K521" s="65"/>
      <c r="L521" s="65"/>
      <c r="M521" s="65"/>
      <c r="N521" s="65"/>
      <c r="O521" s="65"/>
    </row>
    <row r="522" spans="3:15" s="1" customFormat="1" x14ac:dyDescent="0.25">
      <c r="C522" s="65"/>
      <c r="D522" s="55"/>
      <c r="E522" s="55"/>
      <c r="F522" s="55"/>
      <c r="G522" s="55"/>
      <c r="H522" s="55"/>
      <c r="I522" s="55"/>
      <c r="J522" s="65"/>
      <c r="K522" s="65"/>
      <c r="L522" s="65"/>
      <c r="M522" s="65"/>
      <c r="N522" s="65"/>
      <c r="O522" s="65"/>
    </row>
    <row r="523" spans="3:15" s="1" customFormat="1" x14ac:dyDescent="0.25">
      <c r="C523" s="65"/>
      <c r="D523" s="55"/>
      <c r="E523" s="55"/>
      <c r="F523" s="55"/>
      <c r="G523" s="55"/>
      <c r="H523" s="55"/>
      <c r="I523" s="55"/>
      <c r="J523" s="65"/>
      <c r="K523" s="65"/>
      <c r="L523" s="65"/>
      <c r="M523" s="65"/>
      <c r="N523" s="65"/>
      <c r="O523" s="65"/>
    </row>
    <row r="524" spans="3:15" s="1" customFormat="1" x14ac:dyDescent="0.25">
      <c r="C524" s="65"/>
      <c r="D524" s="55"/>
      <c r="E524" s="55"/>
      <c r="F524" s="55"/>
      <c r="G524" s="55"/>
      <c r="H524" s="55"/>
      <c r="I524" s="55"/>
      <c r="J524" s="65"/>
      <c r="K524" s="65"/>
      <c r="L524" s="65"/>
      <c r="M524" s="65"/>
      <c r="N524" s="65"/>
      <c r="O524" s="65"/>
    </row>
    <row r="525" spans="3:15" s="1" customFormat="1" x14ac:dyDescent="0.25">
      <c r="C525" s="65"/>
      <c r="D525" s="55"/>
      <c r="E525" s="55"/>
      <c r="F525" s="55"/>
      <c r="G525" s="55"/>
      <c r="H525" s="55"/>
      <c r="I525" s="55"/>
      <c r="J525" s="65"/>
      <c r="K525" s="65"/>
      <c r="L525" s="65"/>
      <c r="M525" s="65"/>
      <c r="N525" s="65"/>
      <c r="O525" s="65"/>
    </row>
    <row r="526" spans="3:15" s="1" customFormat="1" x14ac:dyDescent="0.25">
      <c r="C526" s="65"/>
      <c r="D526" s="55"/>
      <c r="E526" s="55"/>
      <c r="F526" s="55"/>
      <c r="G526" s="55"/>
      <c r="H526" s="55"/>
      <c r="I526" s="55"/>
      <c r="J526" s="65"/>
      <c r="K526" s="65"/>
      <c r="L526" s="65"/>
      <c r="M526" s="65"/>
      <c r="N526" s="65"/>
      <c r="O526" s="65"/>
    </row>
    <row r="527" spans="3:15" s="1" customFormat="1" x14ac:dyDescent="0.25">
      <c r="C527" s="65"/>
      <c r="D527" s="55"/>
      <c r="E527" s="55"/>
      <c r="F527" s="55"/>
      <c r="G527" s="55"/>
      <c r="H527" s="55"/>
      <c r="I527" s="55"/>
      <c r="J527" s="65"/>
      <c r="K527" s="65"/>
      <c r="L527" s="65"/>
      <c r="M527" s="65"/>
      <c r="N527" s="65"/>
      <c r="O527" s="65"/>
    </row>
    <row r="528" spans="3:15" s="1" customFormat="1" x14ac:dyDescent="0.25">
      <c r="C528" s="65"/>
      <c r="D528" s="55"/>
      <c r="E528" s="55"/>
      <c r="F528" s="55"/>
      <c r="G528" s="55"/>
      <c r="H528" s="55"/>
      <c r="I528" s="55"/>
      <c r="J528" s="65"/>
      <c r="K528" s="65"/>
      <c r="L528" s="65"/>
      <c r="M528" s="65"/>
      <c r="N528" s="65"/>
      <c r="O528" s="65"/>
    </row>
    <row r="529" spans="3:15" s="1" customFormat="1" x14ac:dyDescent="0.25">
      <c r="C529" s="65"/>
      <c r="D529" s="55"/>
      <c r="E529" s="55"/>
      <c r="F529" s="55"/>
      <c r="G529" s="55"/>
      <c r="H529" s="55"/>
      <c r="I529" s="55"/>
      <c r="J529" s="65"/>
      <c r="K529" s="65"/>
      <c r="L529" s="65"/>
      <c r="M529" s="65"/>
      <c r="N529" s="65"/>
      <c r="O529" s="65"/>
    </row>
    <row r="530" spans="3:15" s="1" customFormat="1" x14ac:dyDescent="0.25">
      <c r="C530" s="65"/>
      <c r="D530" s="55"/>
      <c r="E530" s="55"/>
      <c r="F530" s="55"/>
      <c r="G530" s="55"/>
      <c r="H530" s="55"/>
      <c r="I530" s="55"/>
      <c r="J530" s="65"/>
      <c r="K530" s="65"/>
      <c r="L530" s="65"/>
      <c r="M530" s="65"/>
      <c r="N530" s="65"/>
      <c r="O530" s="65"/>
    </row>
    <row r="531" spans="3:15" s="1" customFormat="1" x14ac:dyDescent="0.25">
      <c r="C531" s="65"/>
      <c r="D531" s="55"/>
      <c r="E531" s="55"/>
      <c r="F531" s="55"/>
      <c r="G531" s="55"/>
      <c r="H531" s="55"/>
      <c r="I531" s="55"/>
      <c r="J531" s="65"/>
      <c r="K531" s="65"/>
      <c r="L531" s="65"/>
      <c r="M531" s="65"/>
      <c r="N531" s="65"/>
      <c r="O531" s="65"/>
    </row>
    <row r="532" spans="3:15" s="1" customFormat="1" x14ac:dyDescent="0.25">
      <c r="C532" s="65"/>
      <c r="D532" s="55"/>
      <c r="E532" s="55"/>
      <c r="F532" s="55"/>
      <c r="G532" s="55"/>
      <c r="H532" s="55"/>
      <c r="I532" s="55"/>
      <c r="J532" s="65"/>
      <c r="K532" s="65"/>
      <c r="L532" s="65"/>
      <c r="M532" s="65"/>
      <c r="N532" s="65"/>
      <c r="O532" s="65"/>
    </row>
    <row r="533" spans="3:15" s="1" customFormat="1" x14ac:dyDescent="0.25">
      <c r="C533" s="65"/>
      <c r="D533" s="55"/>
      <c r="E533" s="55"/>
      <c r="F533" s="55"/>
      <c r="G533" s="55"/>
      <c r="H533" s="55"/>
      <c r="I533" s="55"/>
      <c r="J533" s="65"/>
      <c r="K533" s="65"/>
      <c r="L533" s="65"/>
      <c r="M533" s="65"/>
      <c r="N533" s="65"/>
      <c r="O533" s="65"/>
    </row>
    <row r="534" spans="3:15" s="1" customFormat="1" x14ac:dyDescent="0.25">
      <c r="C534" s="65"/>
      <c r="D534" s="55"/>
      <c r="E534" s="55"/>
      <c r="F534" s="55"/>
      <c r="G534" s="55"/>
      <c r="H534" s="55"/>
      <c r="I534" s="55"/>
      <c r="J534" s="65"/>
      <c r="K534" s="65"/>
      <c r="L534" s="65"/>
      <c r="M534" s="65"/>
      <c r="N534" s="65"/>
      <c r="O534" s="65"/>
    </row>
    <row r="535" spans="3:15" s="1" customFormat="1" x14ac:dyDescent="0.25">
      <c r="C535" s="65"/>
      <c r="D535" s="55"/>
      <c r="E535" s="55"/>
      <c r="F535" s="55"/>
      <c r="G535" s="55"/>
      <c r="H535" s="55"/>
      <c r="I535" s="55"/>
      <c r="J535" s="65"/>
      <c r="K535" s="65"/>
      <c r="L535" s="65"/>
      <c r="M535" s="65"/>
      <c r="N535" s="65"/>
      <c r="O535" s="65"/>
    </row>
    <row r="536" spans="3:15" s="1" customFormat="1" x14ac:dyDescent="0.25">
      <c r="C536" s="65"/>
      <c r="D536" s="55"/>
      <c r="E536" s="55"/>
      <c r="F536" s="55"/>
      <c r="G536" s="55"/>
      <c r="H536" s="55"/>
      <c r="I536" s="55"/>
      <c r="J536" s="65"/>
      <c r="K536" s="65"/>
      <c r="L536" s="65"/>
      <c r="M536" s="65"/>
      <c r="N536" s="65"/>
      <c r="O536" s="65"/>
    </row>
    <row r="537" spans="3:15" s="1" customFormat="1" x14ac:dyDescent="0.25">
      <c r="C537" s="65"/>
      <c r="D537" s="55"/>
      <c r="E537" s="55"/>
      <c r="F537" s="55"/>
      <c r="G537" s="55"/>
      <c r="H537" s="55"/>
      <c r="I537" s="55"/>
      <c r="J537" s="65"/>
      <c r="K537" s="65"/>
      <c r="L537" s="65"/>
      <c r="M537" s="65"/>
      <c r="N537" s="65"/>
      <c r="O537" s="65"/>
    </row>
    <row r="538" spans="3:15" s="1" customFormat="1" x14ac:dyDescent="0.25">
      <c r="C538" s="65"/>
      <c r="D538" s="55"/>
      <c r="E538" s="55"/>
      <c r="F538" s="55"/>
      <c r="G538" s="55"/>
      <c r="H538" s="55"/>
      <c r="I538" s="55"/>
      <c r="J538" s="65"/>
      <c r="K538" s="65"/>
      <c r="L538" s="65"/>
      <c r="M538" s="65"/>
      <c r="N538" s="65"/>
      <c r="O538" s="65"/>
    </row>
    <row r="539" spans="3:15" s="1" customFormat="1" x14ac:dyDescent="0.25">
      <c r="C539" s="65"/>
      <c r="D539" s="55"/>
      <c r="E539" s="55"/>
      <c r="F539" s="55"/>
      <c r="G539" s="55"/>
      <c r="H539" s="55"/>
      <c r="I539" s="55"/>
      <c r="J539" s="65"/>
      <c r="K539" s="65"/>
      <c r="L539" s="65"/>
      <c r="M539" s="65"/>
      <c r="N539" s="65"/>
      <c r="O539" s="65"/>
    </row>
    <row r="540" spans="3:15" s="1" customFormat="1" x14ac:dyDescent="0.25">
      <c r="C540" s="65"/>
      <c r="D540" s="55"/>
      <c r="E540" s="55"/>
      <c r="F540" s="55"/>
      <c r="G540" s="55"/>
      <c r="H540" s="55"/>
      <c r="I540" s="55"/>
      <c r="J540" s="65"/>
      <c r="K540" s="65"/>
      <c r="L540" s="65"/>
      <c r="M540" s="65"/>
      <c r="N540" s="65"/>
      <c r="O540" s="65"/>
    </row>
    <row r="541" spans="3:15" s="1" customFormat="1" x14ac:dyDescent="0.25">
      <c r="C541" s="65"/>
      <c r="D541" s="55"/>
      <c r="E541" s="55"/>
      <c r="F541" s="55"/>
      <c r="G541" s="55"/>
      <c r="H541" s="55"/>
      <c r="I541" s="55"/>
      <c r="J541" s="65"/>
      <c r="K541" s="65"/>
      <c r="L541" s="65"/>
      <c r="M541" s="65"/>
      <c r="N541" s="65"/>
      <c r="O541" s="65"/>
    </row>
    <row r="542" spans="3:15" s="1" customFormat="1" x14ac:dyDescent="0.25">
      <c r="C542" s="65"/>
      <c r="D542" s="55"/>
      <c r="E542" s="55"/>
      <c r="F542" s="55"/>
      <c r="G542" s="55"/>
      <c r="H542" s="55"/>
      <c r="I542" s="55"/>
      <c r="J542" s="65"/>
      <c r="K542" s="65"/>
      <c r="L542" s="65"/>
      <c r="M542" s="65"/>
      <c r="N542" s="65"/>
      <c r="O542" s="65"/>
    </row>
    <row r="543" spans="3:15" s="1" customFormat="1" x14ac:dyDescent="0.25">
      <c r="C543" s="65"/>
      <c r="D543" s="55"/>
      <c r="E543" s="55"/>
      <c r="F543" s="55"/>
      <c r="G543" s="55"/>
      <c r="H543" s="55"/>
      <c r="I543" s="55"/>
      <c r="J543" s="65"/>
      <c r="K543" s="65"/>
      <c r="L543" s="65"/>
      <c r="M543" s="65"/>
      <c r="N543" s="65"/>
      <c r="O543" s="65"/>
    </row>
    <row r="544" spans="3:15" s="1" customFormat="1" x14ac:dyDescent="0.25">
      <c r="C544" s="65"/>
      <c r="D544" s="55"/>
      <c r="E544" s="55"/>
      <c r="F544" s="55"/>
      <c r="G544" s="55"/>
      <c r="H544" s="55"/>
      <c r="I544" s="55"/>
      <c r="J544" s="65"/>
      <c r="K544" s="65"/>
      <c r="L544" s="65"/>
      <c r="M544" s="65"/>
      <c r="N544" s="65"/>
      <c r="O544" s="65"/>
    </row>
    <row r="545" spans="3:15" s="1" customFormat="1" x14ac:dyDescent="0.25">
      <c r="C545" s="65"/>
      <c r="D545" s="55"/>
      <c r="E545" s="55"/>
      <c r="F545" s="55"/>
      <c r="G545" s="55"/>
      <c r="H545" s="55"/>
      <c r="I545" s="55"/>
      <c r="J545" s="65"/>
      <c r="K545" s="65"/>
      <c r="L545" s="65"/>
      <c r="M545" s="65"/>
      <c r="N545" s="65"/>
      <c r="O545" s="65"/>
    </row>
    <row r="546" spans="3:15" s="1" customFormat="1" x14ac:dyDescent="0.25">
      <c r="C546" s="65"/>
      <c r="D546" s="55"/>
      <c r="E546" s="55"/>
      <c r="F546" s="55"/>
      <c r="G546" s="55"/>
      <c r="H546" s="55"/>
      <c r="I546" s="55"/>
      <c r="J546" s="65"/>
      <c r="K546" s="65"/>
      <c r="L546" s="65"/>
      <c r="M546" s="65"/>
      <c r="N546" s="65"/>
      <c r="O546" s="65"/>
    </row>
    <row r="547" spans="3:15" s="1" customFormat="1" x14ac:dyDescent="0.25">
      <c r="C547" s="65"/>
      <c r="D547" s="55"/>
      <c r="E547" s="55"/>
      <c r="F547" s="55"/>
      <c r="G547" s="55"/>
      <c r="H547" s="55"/>
      <c r="I547" s="55"/>
      <c r="J547" s="65"/>
      <c r="K547" s="65"/>
      <c r="L547" s="65"/>
      <c r="M547" s="65"/>
      <c r="N547" s="65"/>
      <c r="O547" s="65"/>
    </row>
    <row r="548" spans="3:15" s="1" customFormat="1" x14ac:dyDescent="0.25">
      <c r="C548" s="65"/>
      <c r="D548" s="55"/>
      <c r="E548" s="55"/>
      <c r="F548" s="55"/>
      <c r="G548" s="55"/>
      <c r="H548" s="55"/>
      <c r="I548" s="55"/>
      <c r="J548" s="65"/>
      <c r="K548" s="65"/>
      <c r="L548" s="65"/>
      <c r="M548" s="65"/>
      <c r="N548" s="65"/>
      <c r="O548" s="65"/>
    </row>
    <row r="549" spans="3:15" s="1" customFormat="1" x14ac:dyDescent="0.25">
      <c r="C549" s="65"/>
      <c r="D549" s="55"/>
      <c r="E549" s="55"/>
      <c r="F549" s="55"/>
      <c r="G549" s="55"/>
      <c r="H549" s="55"/>
      <c r="I549" s="55"/>
      <c r="J549" s="65"/>
      <c r="K549" s="65"/>
      <c r="L549" s="65"/>
      <c r="M549" s="65"/>
      <c r="N549" s="65"/>
      <c r="O549" s="65"/>
    </row>
    <row r="550" spans="3:15" s="1" customFormat="1" x14ac:dyDescent="0.25">
      <c r="C550" s="65"/>
      <c r="D550" s="55"/>
      <c r="E550" s="55"/>
      <c r="F550" s="55"/>
      <c r="G550" s="55"/>
      <c r="H550" s="55"/>
      <c r="I550" s="55"/>
      <c r="J550" s="65"/>
      <c r="K550" s="65"/>
      <c r="L550" s="65"/>
      <c r="M550" s="65"/>
      <c r="N550" s="65"/>
      <c r="O550" s="65"/>
    </row>
    <row r="551" spans="3:15" s="1" customFormat="1" x14ac:dyDescent="0.25">
      <c r="C551" s="65"/>
      <c r="D551" s="55"/>
      <c r="E551" s="55"/>
      <c r="F551" s="55"/>
      <c r="G551" s="55"/>
      <c r="H551" s="55"/>
      <c r="I551" s="55"/>
      <c r="J551" s="65"/>
      <c r="K551" s="65"/>
      <c r="L551" s="65"/>
      <c r="M551" s="65"/>
      <c r="N551" s="65"/>
      <c r="O551" s="65"/>
    </row>
    <row r="552" spans="3:15" s="1" customFormat="1" x14ac:dyDescent="0.25">
      <c r="C552" s="65"/>
      <c r="D552" s="55"/>
      <c r="E552" s="55"/>
      <c r="F552" s="55"/>
      <c r="G552" s="55"/>
      <c r="H552" s="55"/>
      <c r="I552" s="55"/>
      <c r="J552" s="65"/>
      <c r="K552" s="65"/>
      <c r="L552" s="65"/>
      <c r="M552" s="65"/>
      <c r="N552" s="65"/>
      <c r="O552" s="65"/>
    </row>
    <row r="553" spans="3:15" s="1" customFormat="1" x14ac:dyDescent="0.25">
      <c r="C553" s="65"/>
      <c r="D553" s="55"/>
      <c r="E553" s="55"/>
      <c r="F553" s="55"/>
      <c r="G553" s="55"/>
      <c r="H553" s="55"/>
      <c r="I553" s="55"/>
      <c r="J553" s="65"/>
      <c r="K553" s="65"/>
      <c r="L553" s="65"/>
      <c r="M553" s="65"/>
      <c r="N553" s="65"/>
      <c r="O553" s="65"/>
    </row>
    <row r="554" spans="3:15" s="1" customFormat="1" x14ac:dyDescent="0.25">
      <c r="C554" s="65"/>
      <c r="D554" s="55"/>
      <c r="E554" s="55"/>
      <c r="F554" s="55"/>
      <c r="G554" s="55"/>
      <c r="H554" s="55"/>
      <c r="I554" s="55"/>
      <c r="J554" s="65"/>
      <c r="K554" s="65"/>
      <c r="L554" s="65"/>
      <c r="M554" s="65"/>
      <c r="N554" s="65"/>
      <c r="O554" s="65"/>
    </row>
    <row r="555" spans="3:15" s="1" customFormat="1" x14ac:dyDescent="0.25">
      <c r="C555" s="65"/>
      <c r="D555" s="55"/>
      <c r="E555" s="55"/>
      <c r="F555" s="55"/>
      <c r="G555" s="55"/>
      <c r="H555" s="55"/>
      <c r="I555" s="55"/>
      <c r="J555" s="65"/>
      <c r="K555" s="65"/>
      <c r="L555" s="65"/>
      <c r="M555" s="65"/>
      <c r="N555" s="65"/>
      <c r="O555" s="65"/>
    </row>
    <row r="556" spans="3:15" s="1" customFormat="1" x14ac:dyDescent="0.25">
      <c r="C556" s="65"/>
      <c r="D556" s="55"/>
      <c r="E556" s="55"/>
      <c r="F556" s="55"/>
      <c r="G556" s="55"/>
      <c r="H556" s="55"/>
      <c r="I556" s="55"/>
      <c r="J556" s="65"/>
      <c r="K556" s="65"/>
      <c r="L556" s="65"/>
      <c r="M556" s="65"/>
      <c r="N556" s="65"/>
      <c r="O556" s="65"/>
    </row>
    <row r="557" spans="3:15" s="1" customFormat="1" x14ac:dyDescent="0.25">
      <c r="C557" s="65"/>
      <c r="D557" s="55"/>
      <c r="E557" s="55"/>
      <c r="F557" s="55"/>
      <c r="G557" s="55"/>
      <c r="H557" s="55"/>
      <c r="I557" s="55"/>
      <c r="J557" s="65"/>
      <c r="K557" s="65"/>
      <c r="L557" s="65"/>
      <c r="M557" s="65"/>
      <c r="N557" s="65"/>
      <c r="O557" s="65"/>
    </row>
    <row r="558" spans="3:15" s="1" customFormat="1" x14ac:dyDescent="0.25">
      <c r="C558" s="65"/>
      <c r="D558" s="55"/>
      <c r="E558" s="55"/>
      <c r="F558" s="55"/>
      <c r="G558" s="55"/>
      <c r="H558" s="55"/>
      <c r="I558" s="55"/>
      <c r="J558" s="65"/>
      <c r="K558" s="65"/>
      <c r="L558" s="65"/>
      <c r="M558" s="65"/>
      <c r="N558" s="65"/>
      <c r="O558" s="65"/>
    </row>
    <row r="559" spans="3:15" s="1" customFormat="1" x14ac:dyDescent="0.25">
      <c r="C559" s="65"/>
      <c r="D559" s="55"/>
      <c r="E559" s="55"/>
      <c r="F559" s="55"/>
      <c r="G559" s="55"/>
      <c r="H559" s="55"/>
      <c r="I559" s="55"/>
      <c r="J559" s="65"/>
      <c r="K559" s="65"/>
      <c r="L559" s="65"/>
      <c r="M559" s="65"/>
      <c r="N559" s="65"/>
      <c r="O559" s="65"/>
    </row>
    <row r="560" spans="3:15" s="1" customFormat="1" x14ac:dyDescent="0.25">
      <c r="C560" s="65"/>
      <c r="D560" s="55"/>
      <c r="E560" s="55"/>
      <c r="F560" s="55"/>
      <c r="G560" s="55"/>
      <c r="H560" s="55"/>
      <c r="I560" s="55"/>
      <c r="J560" s="65"/>
      <c r="K560" s="65"/>
      <c r="L560" s="65"/>
      <c r="M560" s="65"/>
      <c r="N560" s="65"/>
      <c r="O560" s="65"/>
    </row>
    <row r="561" spans="3:15" s="1" customFormat="1" x14ac:dyDescent="0.25">
      <c r="C561" s="65"/>
      <c r="D561" s="55"/>
      <c r="E561" s="55"/>
      <c r="F561" s="55"/>
      <c r="G561" s="55"/>
      <c r="H561" s="55"/>
      <c r="I561" s="55"/>
      <c r="J561" s="65"/>
      <c r="K561" s="65"/>
      <c r="L561" s="65"/>
      <c r="M561" s="65"/>
      <c r="N561" s="65"/>
      <c r="O561" s="65"/>
    </row>
    <row r="562" spans="3:15" s="1" customFormat="1" x14ac:dyDescent="0.25">
      <c r="C562" s="65"/>
      <c r="D562" s="55"/>
      <c r="E562" s="55"/>
      <c r="F562" s="55"/>
      <c r="G562" s="55"/>
      <c r="H562" s="55"/>
      <c r="I562" s="55"/>
      <c r="J562" s="65"/>
      <c r="K562" s="65"/>
      <c r="L562" s="65"/>
      <c r="M562" s="65"/>
      <c r="N562" s="65"/>
      <c r="O562" s="65"/>
    </row>
    <row r="563" spans="3:15" s="1" customFormat="1" x14ac:dyDescent="0.25">
      <c r="C563" s="65"/>
      <c r="D563" s="55"/>
      <c r="E563" s="55"/>
      <c r="F563" s="55"/>
      <c r="G563" s="55"/>
      <c r="H563" s="55"/>
      <c r="I563" s="55"/>
      <c r="J563" s="65"/>
      <c r="K563" s="65"/>
      <c r="L563" s="65"/>
      <c r="M563" s="65"/>
      <c r="N563" s="65"/>
      <c r="O563" s="65"/>
    </row>
    <row r="564" spans="3:15" s="1" customFormat="1" x14ac:dyDescent="0.25">
      <c r="C564" s="65"/>
      <c r="D564" s="55"/>
      <c r="E564" s="55"/>
      <c r="F564" s="55"/>
      <c r="G564" s="55"/>
      <c r="H564" s="55"/>
      <c r="I564" s="55"/>
      <c r="J564" s="65"/>
      <c r="K564" s="65"/>
      <c r="L564" s="65"/>
      <c r="M564" s="65"/>
      <c r="N564" s="65"/>
      <c r="O564" s="65"/>
    </row>
    <row r="565" spans="3:15" s="1" customFormat="1" x14ac:dyDescent="0.25">
      <c r="C565" s="65"/>
      <c r="D565" s="55"/>
      <c r="E565" s="55"/>
      <c r="F565" s="55"/>
      <c r="G565" s="55"/>
      <c r="H565" s="55"/>
      <c r="I565" s="55"/>
      <c r="J565" s="65"/>
      <c r="K565" s="65"/>
      <c r="L565" s="65"/>
      <c r="M565" s="65"/>
      <c r="N565" s="65"/>
      <c r="O565" s="65"/>
    </row>
    <row r="566" spans="3:15" s="1" customFormat="1" x14ac:dyDescent="0.25">
      <c r="C566" s="65"/>
      <c r="D566" s="55"/>
      <c r="E566" s="55"/>
      <c r="F566" s="55"/>
      <c r="G566" s="55"/>
      <c r="H566" s="55"/>
      <c r="I566" s="55"/>
      <c r="J566" s="65"/>
      <c r="K566" s="65"/>
      <c r="L566" s="65"/>
      <c r="M566" s="65"/>
      <c r="N566" s="65"/>
      <c r="O566" s="65"/>
    </row>
    <row r="567" spans="3:15" s="1" customFormat="1" x14ac:dyDescent="0.25">
      <c r="C567" s="65"/>
      <c r="D567" s="55"/>
      <c r="E567" s="55"/>
      <c r="F567" s="55"/>
      <c r="G567" s="55"/>
      <c r="H567" s="55"/>
      <c r="I567" s="55"/>
      <c r="J567" s="65"/>
      <c r="K567" s="65"/>
      <c r="L567" s="65"/>
      <c r="M567" s="65"/>
      <c r="N567" s="65"/>
      <c r="O567" s="65"/>
    </row>
    <row r="568" spans="3:15" s="1" customFormat="1" x14ac:dyDescent="0.25">
      <c r="C568" s="65"/>
      <c r="D568" s="55"/>
      <c r="E568" s="55"/>
      <c r="F568" s="55"/>
      <c r="G568" s="55"/>
      <c r="H568" s="55"/>
      <c r="I568" s="55"/>
      <c r="J568" s="65"/>
      <c r="K568" s="65"/>
      <c r="L568" s="65"/>
      <c r="M568" s="65"/>
      <c r="N568" s="65"/>
      <c r="O568" s="65"/>
    </row>
    <row r="569" spans="3:15" s="1" customFormat="1" x14ac:dyDescent="0.25">
      <c r="C569" s="65"/>
      <c r="D569" s="55"/>
      <c r="E569" s="55"/>
      <c r="F569" s="55"/>
      <c r="G569" s="55"/>
      <c r="H569" s="55"/>
      <c r="I569" s="55"/>
      <c r="J569" s="65"/>
      <c r="K569" s="65"/>
      <c r="L569" s="65"/>
      <c r="M569" s="65"/>
      <c r="N569" s="65"/>
      <c r="O569" s="65"/>
    </row>
    <row r="570" spans="3:15" s="1" customFormat="1" x14ac:dyDescent="0.25">
      <c r="C570" s="65"/>
      <c r="D570" s="55"/>
      <c r="E570" s="55"/>
      <c r="F570" s="55"/>
      <c r="G570" s="55"/>
      <c r="H570" s="55"/>
      <c r="I570" s="55"/>
      <c r="J570" s="65"/>
      <c r="K570" s="65"/>
      <c r="L570" s="65"/>
      <c r="M570" s="65"/>
      <c r="N570" s="65"/>
      <c r="O570" s="65"/>
    </row>
    <row r="571" spans="3:15" s="1" customFormat="1" x14ac:dyDescent="0.25">
      <c r="C571" s="65"/>
      <c r="D571" s="55"/>
      <c r="E571" s="55"/>
      <c r="F571" s="55"/>
      <c r="G571" s="55"/>
      <c r="H571" s="55"/>
      <c r="I571" s="55"/>
      <c r="J571" s="65"/>
      <c r="K571" s="65"/>
      <c r="L571" s="65"/>
      <c r="M571" s="65"/>
      <c r="N571" s="65"/>
      <c r="O571" s="65"/>
    </row>
    <row r="572" spans="3:15" s="1" customFormat="1" x14ac:dyDescent="0.25">
      <c r="C572" s="65"/>
      <c r="D572" s="55"/>
      <c r="E572" s="55"/>
      <c r="F572" s="55"/>
      <c r="G572" s="55"/>
      <c r="H572" s="55"/>
      <c r="I572" s="55"/>
      <c r="J572" s="65"/>
      <c r="K572" s="65"/>
      <c r="L572" s="65"/>
      <c r="M572" s="65"/>
      <c r="N572" s="65"/>
      <c r="O572" s="65"/>
    </row>
    <row r="573" spans="3:15" s="1" customFormat="1" x14ac:dyDescent="0.25">
      <c r="C573" s="65"/>
      <c r="D573" s="55"/>
      <c r="E573" s="55"/>
      <c r="F573" s="55"/>
      <c r="G573" s="55"/>
      <c r="H573" s="55"/>
      <c r="I573" s="55"/>
      <c r="J573" s="65"/>
      <c r="K573" s="65"/>
      <c r="L573" s="65"/>
      <c r="M573" s="65"/>
      <c r="N573" s="65"/>
      <c r="O573" s="65"/>
    </row>
    <row r="574" spans="3:15" s="1" customFormat="1" x14ac:dyDescent="0.25">
      <c r="C574" s="65"/>
      <c r="D574" s="55"/>
      <c r="E574" s="55"/>
      <c r="F574" s="55"/>
      <c r="G574" s="55"/>
      <c r="H574" s="55"/>
      <c r="I574" s="55"/>
      <c r="J574" s="65"/>
      <c r="K574" s="65"/>
      <c r="L574" s="65"/>
      <c r="M574" s="65"/>
      <c r="N574" s="65"/>
      <c r="O574" s="65"/>
    </row>
    <row r="575" spans="3:15" s="1" customFormat="1" x14ac:dyDescent="0.25">
      <c r="C575" s="65"/>
      <c r="D575" s="55"/>
      <c r="E575" s="55"/>
      <c r="F575" s="55"/>
      <c r="G575" s="55"/>
      <c r="H575" s="55"/>
      <c r="I575" s="55"/>
      <c r="J575" s="65"/>
      <c r="K575" s="65"/>
      <c r="L575" s="65"/>
      <c r="M575" s="65"/>
      <c r="N575" s="65"/>
      <c r="O575" s="65"/>
    </row>
    <row r="576" spans="3:15" s="1" customFormat="1" x14ac:dyDescent="0.25">
      <c r="C576" s="65"/>
      <c r="D576" s="55"/>
      <c r="E576" s="55"/>
      <c r="F576" s="55"/>
      <c r="G576" s="55"/>
      <c r="H576" s="55"/>
      <c r="I576" s="55"/>
      <c r="J576" s="65"/>
      <c r="K576" s="65"/>
      <c r="L576" s="65"/>
      <c r="M576" s="65"/>
      <c r="N576" s="65"/>
      <c r="O576" s="65"/>
    </row>
    <row r="577" spans="3:15" s="1" customFormat="1" x14ac:dyDescent="0.25">
      <c r="C577" s="65"/>
      <c r="D577" s="55"/>
      <c r="E577" s="55"/>
      <c r="F577" s="55"/>
      <c r="G577" s="55"/>
      <c r="H577" s="55"/>
      <c r="I577" s="55"/>
      <c r="J577" s="65"/>
      <c r="K577" s="65"/>
      <c r="L577" s="65"/>
      <c r="M577" s="65"/>
      <c r="N577" s="65"/>
      <c r="O577" s="65"/>
    </row>
    <row r="578" spans="3:15" s="1" customFormat="1" x14ac:dyDescent="0.25">
      <c r="C578" s="65"/>
      <c r="D578" s="55"/>
      <c r="E578" s="55"/>
      <c r="F578" s="55"/>
      <c r="G578" s="55"/>
      <c r="H578" s="55"/>
      <c r="I578" s="55"/>
      <c r="J578" s="65"/>
      <c r="K578" s="65"/>
      <c r="L578" s="65"/>
      <c r="M578" s="65"/>
      <c r="N578" s="65"/>
      <c r="O578" s="65"/>
    </row>
    <row r="579" spans="3:15" s="1" customFormat="1" x14ac:dyDescent="0.25">
      <c r="C579" s="65"/>
      <c r="D579" s="55"/>
      <c r="E579" s="55"/>
      <c r="F579" s="55"/>
      <c r="G579" s="55"/>
      <c r="H579" s="55"/>
      <c r="I579" s="55"/>
      <c r="J579" s="65"/>
      <c r="K579" s="65"/>
      <c r="L579" s="65"/>
      <c r="M579" s="65"/>
      <c r="N579" s="65"/>
      <c r="O579" s="65"/>
    </row>
    <row r="580" spans="3:15" s="1" customFormat="1" x14ac:dyDescent="0.25">
      <c r="C580" s="65"/>
      <c r="D580" s="55"/>
      <c r="E580" s="55"/>
      <c r="F580" s="55"/>
      <c r="G580" s="55"/>
      <c r="H580" s="55"/>
      <c r="I580" s="55"/>
      <c r="J580" s="65"/>
      <c r="K580" s="65"/>
      <c r="L580" s="65"/>
      <c r="M580" s="65"/>
      <c r="N580" s="65"/>
      <c r="O580" s="65"/>
    </row>
    <row r="581" spans="3:15" s="1" customFormat="1" x14ac:dyDescent="0.25">
      <c r="C581" s="65"/>
      <c r="D581" s="55"/>
      <c r="E581" s="55"/>
      <c r="F581" s="55"/>
      <c r="G581" s="55"/>
      <c r="H581" s="55"/>
      <c r="I581" s="55"/>
      <c r="J581" s="65"/>
      <c r="K581" s="65"/>
      <c r="L581" s="65"/>
      <c r="M581" s="65"/>
      <c r="N581" s="65"/>
      <c r="O581" s="65"/>
    </row>
    <row r="582" spans="3:15" s="1" customFormat="1" x14ac:dyDescent="0.25">
      <c r="C582" s="65"/>
      <c r="D582" s="55"/>
      <c r="E582" s="55"/>
      <c r="F582" s="55"/>
      <c r="G582" s="55"/>
      <c r="H582" s="55"/>
      <c r="I582" s="55"/>
      <c r="J582" s="65"/>
      <c r="K582" s="65"/>
      <c r="L582" s="65"/>
      <c r="M582" s="65"/>
      <c r="N582" s="65"/>
      <c r="O582" s="65"/>
    </row>
    <row r="583" spans="3:15" s="1" customFormat="1" x14ac:dyDescent="0.25">
      <c r="C583" s="65"/>
      <c r="D583" s="55"/>
      <c r="E583" s="55"/>
      <c r="F583" s="55"/>
      <c r="G583" s="55"/>
      <c r="H583" s="55"/>
      <c r="I583" s="55"/>
      <c r="J583" s="65"/>
      <c r="K583" s="65"/>
      <c r="L583" s="65"/>
      <c r="M583" s="65"/>
      <c r="N583" s="65"/>
      <c r="O583" s="65"/>
    </row>
    <row r="584" spans="3:15" s="1" customFormat="1" x14ac:dyDescent="0.25">
      <c r="C584" s="65"/>
      <c r="D584" s="55"/>
      <c r="E584" s="55"/>
      <c r="F584" s="55"/>
      <c r="G584" s="55"/>
      <c r="H584" s="55"/>
      <c r="I584" s="55"/>
      <c r="J584" s="65"/>
      <c r="K584" s="65"/>
      <c r="L584" s="65"/>
      <c r="M584" s="65"/>
      <c r="N584" s="65"/>
      <c r="O584" s="65"/>
    </row>
    <row r="585" spans="3:15" s="1" customFormat="1" x14ac:dyDescent="0.25">
      <c r="C585" s="65"/>
      <c r="D585" s="55"/>
      <c r="E585" s="55"/>
      <c r="F585" s="55"/>
      <c r="G585" s="55"/>
      <c r="H585" s="55"/>
      <c r="I585" s="55"/>
      <c r="J585" s="65"/>
      <c r="K585" s="65"/>
      <c r="L585" s="65"/>
      <c r="M585" s="65"/>
      <c r="N585" s="65"/>
      <c r="O585" s="65"/>
    </row>
    <row r="586" spans="3:15" s="1" customFormat="1" x14ac:dyDescent="0.25">
      <c r="C586" s="65"/>
      <c r="D586" s="55"/>
      <c r="E586" s="55"/>
      <c r="F586" s="55"/>
      <c r="G586" s="55"/>
      <c r="H586" s="55"/>
      <c r="I586" s="55"/>
      <c r="J586" s="65"/>
      <c r="K586" s="65"/>
      <c r="L586" s="65"/>
      <c r="M586" s="65"/>
      <c r="N586" s="65"/>
      <c r="O586" s="65"/>
    </row>
    <row r="587" spans="3:15" s="1" customFormat="1" x14ac:dyDescent="0.25">
      <c r="C587" s="65"/>
      <c r="D587" s="55"/>
      <c r="E587" s="55"/>
      <c r="F587" s="55"/>
      <c r="G587" s="55"/>
      <c r="H587" s="55"/>
      <c r="I587" s="55"/>
      <c r="J587" s="65"/>
      <c r="K587" s="65"/>
      <c r="L587" s="65"/>
      <c r="M587" s="65"/>
      <c r="N587" s="65"/>
      <c r="O587" s="65"/>
    </row>
    <row r="588" spans="3:15" s="1" customFormat="1" x14ac:dyDescent="0.25">
      <c r="C588" s="65"/>
      <c r="D588" s="55"/>
      <c r="E588" s="55"/>
      <c r="F588" s="55"/>
      <c r="G588" s="55"/>
      <c r="H588" s="55"/>
      <c r="I588" s="55"/>
      <c r="J588" s="65"/>
      <c r="K588" s="65"/>
      <c r="L588" s="65"/>
      <c r="M588" s="65"/>
      <c r="N588" s="65"/>
      <c r="O588" s="65"/>
    </row>
    <row r="589" spans="3:15" s="1" customFormat="1" x14ac:dyDescent="0.25">
      <c r="C589" s="65"/>
      <c r="D589" s="55"/>
      <c r="E589" s="55"/>
      <c r="F589" s="55"/>
      <c r="G589" s="55"/>
      <c r="H589" s="55"/>
      <c r="I589" s="55"/>
      <c r="J589" s="65"/>
      <c r="K589" s="65"/>
      <c r="L589" s="65"/>
      <c r="M589" s="65"/>
      <c r="N589" s="65"/>
      <c r="O589" s="65"/>
    </row>
    <row r="590" spans="3:15" s="1" customFormat="1" x14ac:dyDescent="0.25">
      <c r="C590" s="65"/>
      <c r="D590" s="55"/>
      <c r="E590" s="55"/>
      <c r="F590" s="55"/>
      <c r="G590" s="55"/>
      <c r="H590" s="55"/>
      <c r="I590" s="55"/>
      <c r="J590" s="65"/>
      <c r="K590" s="65"/>
      <c r="L590" s="65"/>
      <c r="M590" s="65"/>
      <c r="N590" s="65"/>
      <c r="O590" s="65"/>
    </row>
    <row r="591" spans="3:15" s="1" customFormat="1" x14ac:dyDescent="0.25">
      <c r="C591" s="65"/>
      <c r="D591" s="55"/>
      <c r="E591" s="55"/>
      <c r="F591" s="55"/>
      <c r="G591" s="55"/>
      <c r="H591" s="55"/>
      <c r="I591" s="55"/>
      <c r="J591" s="65"/>
      <c r="K591" s="65"/>
      <c r="L591" s="65"/>
      <c r="M591" s="65"/>
      <c r="N591" s="65"/>
      <c r="O591" s="65"/>
    </row>
    <row r="592" spans="3:15" s="1" customFormat="1" x14ac:dyDescent="0.25">
      <c r="C592" s="65"/>
      <c r="D592" s="55"/>
      <c r="E592" s="55"/>
      <c r="F592" s="55"/>
      <c r="G592" s="55"/>
      <c r="H592" s="55"/>
      <c r="I592" s="55"/>
      <c r="J592" s="65"/>
      <c r="K592" s="65"/>
      <c r="L592" s="65"/>
      <c r="M592" s="65"/>
      <c r="N592" s="65"/>
      <c r="O592" s="65"/>
    </row>
    <row r="593" spans="3:15" s="1" customFormat="1" x14ac:dyDescent="0.25">
      <c r="C593" s="65"/>
      <c r="D593" s="55"/>
      <c r="E593" s="55"/>
      <c r="F593" s="55"/>
      <c r="G593" s="55"/>
      <c r="H593" s="55"/>
      <c r="I593" s="55"/>
      <c r="J593" s="65"/>
      <c r="K593" s="65"/>
      <c r="L593" s="65"/>
      <c r="M593" s="65"/>
      <c r="N593" s="65"/>
      <c r="O593" s="65"/>
    </row>
    <row r="594" spans="3:15" s="1" customFormat="1" x14ac:dyDescent="0.25">
      <c r="C594" s="65"/>
      <c r="D594" s="55"/>
      <c r="E594" s="55"/>
      <c r="F594" s="55"/>
      <c r="G594" s="55"/>
      <c r="H594" s="55"/>
      <c r="I594" s="55"/>
      <c r="J594" s="65"/>
      <c r="K594" s="65"/>
      <c r="L594" s="65"/>
      <c r="M594" s="65"/>
      <c r="N594" s="65"/>
      <c r="O594" s="65"/>
    </row>
    <row r="595" spans="3:15" s="1" customFormat="1" x14ac:dyDescent="0.25">
      <c r="C595" s="65"/>
      <c r="D595" s="55"/>
      <c r="E595" s="55"/>
      <c r="F595" s="55"/>
      <c r="G595" s="55"/>
      <c r="H595" s="55"/>
      <c r="I595" s="55"/>
      <c r="J595" s="65"/>
      <c r="K595" s="65"/>
      <c r="L595" s="65"/>
      <c r="M595" s="65"/>
      <c r="N595" s="65"/>
      <c r="O595" s="65"/>
    </row>
    <row r="596" spans="3:15" s="1" customFormat="1" x14ac:dyDescent="0.25">
      <c r="C596" s="65"/>
      <c r="D596" s="55"/>
      <c r="E596" s="55"/>
      <c r="F596" s="55"/>
      <c r="G596" s="55"/>
      <c r="H596" s="55"/>
      <c r="I596" s="55"/>
      <c r="J596" s="65"/>
      <c r="K596" s="65"/>
      <c r="L596" s="65"/>
      <c r="M596" s="65"/>
      <c r="N596" s="65"/>
      <c r="O596" s="65"/>
    </row>
    <row r="597" spans="3:15" s="1" customFormat="1" x14ac:dyDescent="0.25">
      <c r="C597" s="65"/>
      <c r="D597" s="55"/>
      <c r="E597" s="55"/>
      <c r="F597" s="55"/>
      <c r="G597" s="55"/>
      <c r="H597" s="55"/>
      <c r="I597" s="55"/>
      <c r="J597" s="65"/>
      <c r="K597" s="65"/>
      <c r="L597" s="65"/>
      <c r="M597" s="65"/>
      <c r="N597" s="65"/>
      <c r="O597" s="65"/>
    </row>
    <row r="598" spans="3:15" s="1" customFormat="1" x14ac:dyDescent="0.25">
      <c r="C598" s="65"/>
      <c r="D598" s="55"/>
      <c r="E598" s="55"/>
      <c r="F598" s="55"/>
      <c r="G598" s="55"/>
      <c r="H598" s="55"/>
      <c r="I598" s="55"/>
      <c r="J598" s="65"/>
      <c r="K598" s="65"/>
      <c r="L598" s="65"/>
      <c r="M598" s="65"/>
      <c r="N598" s="65"/>
      <c r="O598" s="65"/>
    </row>
    <row r="599" spans="3:15" s="1" customFormat="1" x14ac:dyDescent="0.25">
      <c r="C599" s="65"/>
      <c r="D599" s="55"/>
      <c r="E599" s="55"/>
      <c r="F599" s="55"/>
      <c r="G599" s="55"/>
      <c r="H599" s="55"/>
      <c r="I599" s="55"/>
      <c r="J599" s="65"/>
      <c r="K599" s="65"/>
      <c r="L599" s="65"/>
      <c r="M599" s="65"/>
      <c r="N599" s="65"/>
      <c r="O599" s="65"/>
    </row>
    <row r="600" spans="3:15" s="1" customFormat="1" x14ac:dyDescent="0.25">
      <c r="C600" s="65"/>
      <c r="D600" s="55"/>
      <c r="E600" s="55"/>
      <c r="F600" s="55"/>
      <c r="G600" s="55"/>
      <c r="H600" s="55"/>
      <c r="I600" s="55"/>
      <c r="J600" s="65"/>
      <c r="K600" s="65"/>
      <c r="L600" s="65"/>
      <c r="M600" s="65"/>
      <c r="N600" s="65"/>
      <c r="O600" s="65"/>
    </row>
    <row r="601" spans="3:15" s="1" customFormat="1" x14ac:dyDescent="0.25">
      <c r="C601" s="65"/>
      <c r="D601" s="55"/>
      <c r="E601" s="55"/>
      <c r="F601" s="55"/>
      <c r="G601" s="55"/>
      <c r="H601" s="55"/>
      <c r="I601" s="55"/>
      <c r="J601" s="65"/>
      <c r="K601" s="65"/>
      <c r="L601" s="65"/>
      <c r="M601" s="65"/>
      <c r="N601" s="65"/>
      <c r="O601" s="65"/>
    </row>
    <row r="602" spans="3:15" s="1" customFormat="1" x14ac:dyDescent="0.25">
      <c r="C602" s="65"/>
      <c r="D602" s="55"/>
      <c r="E602" s="55"/>
      <c r="F602" s="55"/>
      <c r="G602" s="55"/>
      <c r="H602" s="55"/>
      <c r="I602" s="55"/>
      <c r="J602" s="65"/>
      <c r="K602" s="65"/>
      <c r="L602" s="65"/>
      <c r="M602" s="65"/>
      <c r="N602" s="65"/>
      <c r="O602" s="65"/>
    </row>
    <row r="603" spans="3:15" s="1" customFormat="1" x14ac:dyDescent="0.25">
      <c r="C603" s="65"/>
      <c r="D603" s="55"/>
      <c r="E603" s="55"/>
      <c r="F603" s="55"/>
      <c r="G603" s="55"/>
      <c r="H603" s="55"/>
      <c r="I603" s="55"/>
      <c r="J603" s="65"/>
      <c r="K603" s="65"/>
      <c r="L603" s="65"/>
      <c r="M603" s="65"/>
      <c r="N603" s="65"/>
      <c r="O603" s="65"/>
    </row>
    <row r="604" spans="3:15" s="1" customFormat="1" x14ac:dyDescent="0.25">
      <c r="C604" s="65"/>
      <c r="D604" s="55"/>
      <c r="E604" s="55"/>
      <c r="F604" s="55"/>
      <c r="G604" s="55"/>
      <c r="H604" s="55"/>
      <c r="I604" s="55"/>
      <c r="J604" s="65"/>
      <c r="K604" s="65"/>
      <c r="L604" s="65"/>
      <c r="M604" s="65"/>
      <c r="N604" s="65"/>
      <c r="O604" s="65"/>
    </row>
    <row r="605" spans="3:15" s="1" customFormat="1" x14ac:dyDescent="0.25">
      <c r="C605" s="65"/>
      <c r="D605" s="55"/>
      <c r="E605" s="55"/>
      <c r="F605" s="55"/>
      <c r="G605" s="55"/>
      <c r="H605" s="55"/>
      <c r="I605" s="55"/>
      <c r="J605" s="65"/>
      <c r="K605" s="65"/>
      <c r="L605" s="65"/>
      <c r="M605" s="65"/>
      <c r="N605" s="65"/>
      <c r="O605" s="65"/>
    </row>
    <row r="606" spans="3:15" s="1" customFormat="1" x14ac:dyDescent="0.25">
      <c r="C606" s="65"/>
      <c r="D606" s="55"/>
      <c r="E606" s="55"/>
      <c r="F606" s="55"/>
      <c r="G606" s="55"/>
      <c r="H606" s="55"/>
      <c r="I606" s="55"/>
      <c r="J606" s="65"/>
      <c r="K606" s="65"/>
      <c r="L606" s="65"/>
      <c r="M606" s="65"/>
      <c r="N606" s="65"/>
      <c r="O606" s="65"/>
    </row>
    <row r="607" spans="3:15" s="1" customFormat="1" x14ac:dyDescent="0.25">
      <c r="C607" s="65"/>
      <c r="D607" s="55"/>
      <c r="E607" s="55"/>
      <c r="F607" s="55"/>
      <c r="G607" s="55"/>
      <c r="H607" s="55"/>
      <c r="I607" s="55"/>
      <c r="J607" s="65"/>
      <c r="K607" s="65"/>
      <c r="L607" s="65"/>
      <c r="M607" s="65"/>
      <c r="N607" s="65"/>
      <c r="O607" s="65"/>
    </row>
    <row r="608" spans="3:15" s="1" customFormat="1" x14ac:dyDescent="0.25">
      <c r="C608" s="65"/>
      <c r="D608" s="55"/>
      <c r="E608" s="55"/>
      <c r="F608" s="55"/>
      <c r="G608" s="55"/>
      <c r="H608" s="55"/>
      <c r="I608" s="55"/>
      <c r="J608" s="65"/>
      <c r="K608" s="65"/>
      <c r="L608" s="65"/>
      <c r="M608" s="65"/>
      <c r="N608" s="65"/>
      <c r="O608" s="65"/>
    </row>
    <row r="609" spans="3:15" s="1" customFormat="1" x14ac:dyDescent="0.25">
      <c r="C609" s="65"/>
      <c r="D609" s="55"/>
      <c r="E609" s="55"/>
      <c r="F609" s="55"/>
      <c r="G609" s="55"/>
      <c r="H609" s="55"/>
      <c r="I609" s="55"/>
      <c r="J609" s="65"/>
      <c r="K609" s="65"/>
      <c r="L609" s="65"/>
      <c r="M609" s="65"/>
      <c r="N609" s="65"/>
      <c r="O609" s="65"/>
    </row>
    <row r="610" spans="3:15" s="1" customFormat="1" x14ac:dyDescent="0.25">
      <c r="C610" s="65"/>
      <c r="D610" s="55"/>
      <c r="E610" s="55"/>
      <c r="F610" s="55"/>
      <c r="G610" s="55"/>
      <c r="H610" s="55"/>
      <c r="I610" s="55"/>
      <c r="J610" s="65"/>
      <c r="K610" s="65"/>
      <c r="L610" s="65"/>
      <c r="M610" s="65"/>
      <c r="N610" s="65"/>
      <c r="O610" s="65"/>
    </row>
    <row r="611" spans="3:15" s="1" customFormat="1" x14ac:dyDescent="0.25">
      <c r="C611" s="65"/>
      <c r="D611" s="55"/>
      <c r="E611" s="55"/>
      <c r="F611" s="55"/>
      <c r="G611" s="55"/>
      <c r="H611" s="55"/>
      <c r="I611" s="55"/>
      <c r="J611" s="65"/>
      <c r="K611" s="65"/>
      <c r="L611" s="65"/>
      <c r="M611" s="65"/>
      <c r="N611" s="65"/>
      <c r="O611" s="65"/>
    </row>
    <row r="612" spans="3:15" s="1" customFormat="1" x14ac:dyDescent="0.25">
      <c r="C612" s="65"/>
      <c r="D612" s="55"/>
      <c r="E612" s="55"/>
      <c r="F612" s="55"/>
      <c r="G612" s="55"/>
      <c r="H612" s="55"/>
      <c r="I612" s="55"/>
      <c r="J612" s="65"/>
      <c r="K612" s="65"/>
      <c r="L612" s="65"/>
      <c r="M612" s="65"/>
      <c r="N612" s="65"/>
      <c r="O612" s="65"/>
    </row>
    <row r="613" spans="3:15" s="1" customFormat="1" x14ac:dyDescent="0.25">
      <c r="C613" s="65"/>
      <c r="D613" s="55"/>
      <c r="E613" s="55"/>
      <c r="F613" s="55"/>
      <c r="G613" s="55"/>
      <c r="H613" s="55"/>
      <c r="I613" s="55"/>
      <c r="J613" s="65"/>
      <c r="K613" s="65"/>
      <c r="L613" s="65"/>
      <c r="M613" s="65"/>
      <c r="N613" s="65"/>
      <c r="O613" s="65"/>
    </row>
    <row r="614" spans="3:15" s="1" customFormat="1" x14ac:dyDescent="0.25">
      <c r="C614" s="65"/>
      <c r="D614" s="55"/>
      <c r="E614" s="55"/>
      <c r="F614" s="55"/>
      <c r="G614" s="55"/>
      <c r="H614" s="55"/>
      <c r="I614" s="55"/>
      <c r="J614" s="65"/>
      <c r="K614" s="65"/>
      <c r="L614" s="65"/>
      <c r="M614" s="65"/>
      <c r="N614" s="65"/>
      <c r="O614" s="65"/>
    </row>
    <row r="615" spans="3:15" s="1" customFormat="1" x14ac:dyDescent="0.25">
      <c r="C615" s="65"/>
      <c r="D615" s="55"/>
      <c r="E615" s="55"/>
      <c r="F615" s="55"/>
      <c r="G615" s="55"/>
      <c r="H615" s="55"/>
      <c r="I615" s="55"/>
      <c r="J615" s="65"/>
      <c r="K615" s="65"/>
      <c r="L615" s="65"/>
      <c r="M615" s="65"/>
      <c r="N615" s="65"/>
      <c r="O615" s="65"/>
    </row>
    <row r="616" spans="3:15" s="1" customFormat="1" x14ac:dyDescent="0.25">
      <c r="C616" s="65"/>
      <c r="D616" s="55"/>
      <c r="E616" s="55"/>
      <c r="F616" s="55"/>
      <c r="G616" s="55"/>
      <c r="H616" s="55"/>
      <c r="I616" s="55"/>
      <c r="J616" s="65"/>
      <c r="K616" s="65"/>
      <c r="L616" s="65"/>
      <c r="M616" s="65"/>
      <c r="N616" s="65"/>
      <c r="O616" s="65"/>
    </row>
    <row r="617" spans="3:15" s="1" customFormat="1" x14ac:dyDescent="0.25">
      <c r="C617" s="65"/>
      <c r="D617" s="55"/>
      <c r="E617" s="55"/>
      <c r="F617" s="55"/>
      <c r="G617" s="55"/>
      <c r="H617" s="55"/>
      <c r="I617" s="55"/>
      <c r="J617" s="65"/>
      <c r="K617" s="65"/>
      <c r="L617" s="65"/>
      <c r="M617" s="65"/>
      <c r="N617" s="65"/>
      <c r="O617" s="65"/>
    </row>
    <row r="618" spans="3:15" s="1" customFormat="1" x14ac:dyDescent="0.25">
      <c r="C618" s="65"/>
      <c r="D618" s="55"/>
      <c r="E618" s="55"/>
      <c r="F618" s="55"/>
      <c r="G618" s="55"/>
      <c r="H618" s="55"/>
      <c r="I618" s="55"/>
      <c r="J618" s="65"/>
      <c r="K618" s="65"/>
      <c r="L618" s="65"/>
      <c r="M618" s="65"/>
      <c r="N618" s="65"/>
      <c r="O618" s="65"/>
    </row>
    <row r="619" spans="3:15" s="1" customFormat="1" x14ac:dyDescent="0.25">
      <c r="C619" s="65"/>
      <c r="D619" s="55"/>
      <c r="E619" s="55"/>
      <c r="F619" s="55"/>
      <c r="G619" s="55"/>
      <c r="H619" s="55"/>
      <c r="I619" s="55"/>
      <c r="J619" s="65"/>
      <c r="K619" s="65"/>
      <c r="L619" s="65"/>
      <c r="M619" s="65"/>
      <c r="N619" s="65"/>
      <c r="O619" s="65"/>
    </row>
    <row r="620" spans="3:15" s="1" customFormat="1" x14ac:dyDescent="0.25">
      <c r="C620" s="65"/>
      <c r="D620" s="55"/>
      <c r="E620" s="55"/>
      <c r="F620" s="55"/>
      <c r="G620" s="55"/>
      <c r="H620" s="55"/>
      <c r="I620" s="55"/>
      <c r="J620" s="65"/>
      <c r="K620" s="65"/>
      <c r="L620" s="65"/>
      <c r="M620" s="65"/>
      <c r="N620" s="65"/>
      <c r="O620" s="65"/>
    </row>
    <row r="621" spans="3:15" s="1" customFormat="1" x14ac:dyDescent="0.25">
      <c r="C621" s="65"/>
      <c r="D621" s="55"/>
      <c r="E621" s="55"/>
      <c r="F621" s="55"/>
      <c r="G621" s="55"/>
      <c r="H621" s="55"/>
      <c r="I621" s="55"/>
      <c r="J621" s="65"/>
      <c r="K621" s="65"/>
      <c r="L621" s="65"/>
      <c r="M621" s="65"/>
      <c r="N621" s="65"/>
      <c r="O621" s="65"/>
    </row>
    <row r="622" spans="3:15" s="1" customFormat="1" x14ac:dyDescent="0.25">
      <c r="C622" s="65"/>
      <c r="D622" s="55"/>
      <c r="E622" s="55"/>
      <c r="F622" s="55"/>
      <c r="G622" s="55"/>
      <c r="H622" s="55"/>
      <c r="I622" s="55"/>
      <c r="J622" s="65"/>
      <c r="K622" s="65"/>
      <c r="L622" s="65"/>
      <c r="M622" s="65"/>
      <c r="N622" s="65"/>
      <c r="O622" s="65"/>
    </row>
    <row r="623" spans="3:15" s="1" customFormat="1" x14ac:dyDescent="0.25">
      <c r="C623" s="65"/>
      <c r="D623" s="55"/>
      <c r="E623" s="55"/>
      <c r="F623" s="55"/>
      <c r="G623" s="55"/>
      <c r="H623" s="55"/>
      <c r="I623" s="55"/>
      <c r="J623" s="65"/>
      <c r="K623" s="65"/>
      <c r="L623" s="65"/>
      <c r="M623" s="65"/>
      <c r="N623" s="65"/>
      <c r="O623" s="65"/>
    </row>
    <row r="624" spans="3:15" s="1" customFormat="1" x14ac:dyDescent="0.25">
      <c r="C624" s="65"/>
      <c r="D624" s="55"/>
      <c r="E624" s="55"/>
      <c r="F624" s="55"/>
      <c r="G624" s="55"/>
      <c r="H624" s="55"/>
      <c r="I624" s="55"/>
      <c r="J624" s="65"/>
      <c r="K624" s="65"/>
      <c r="L624" s="65"/>
      <c r="M624" s="65"/>
      <c r="N624" s="65"/>
      <c r="O624" s="65"/>
    </row>
    <row r="625" spans="3:15" s="1" customFormat="1" x14ac:dyDescent="0.25">
      <c r="C625" s="65"/>
      <c r="D625" s="55"/>
      <c r="E625" s="55"/>
      <c r="F625" s="55"/>
      <c r="G625" s="55"/>
      <c r="H625" s="55"/>
      <c r="I625" s="55"/>
      <c r="J625" s="65"/>
      <c r="K625" s="65"/>
      <c r="L625" s="65"/>
      <c r="M625" s="65"/>
      <c r="N625" s="65"/>
      <c r="O625" s="65"/>
    </row>
    <row r="626" spans="3:15" s="1" customFormat="1" x14ac:dyDescent="0.25">
      <c r="C626" s="65"/>
      <c r="D626" s="55"/>
      <c r="E626" s="55"/>
      <c r="F626" s="55"/>
      <c r="G626" s="55"/>
      <c r="H626" s="55"/>
      <c r="I626" s="55"/>
      <c r="J626" s="65"/>
      <c r="K626" s="65"/>
      <c r="L626" s="65"/>
      <c r="M626" s="65"/>
      <c r="N626" s="65"/>
      <c r="O626" s="65"/>
    </row>
    <row r="627" spans="3:15" s="1" customFormat="1" x14ac:dyDescent="0.25">
      <c r="C627" s="65"/>
      <c r="D627" s="55"/>
      <c r="E627" s="55"/>
      <c r="F627" s="55"/>
      <c r="G627" s="55"/>
      <c r="H627" s="55"/>
      <c r="I627" s="55"/>
      <c r="J627" s="65"/>
      <c r="K627" s="65"/>
      <c r="L627" s="65"/>
      <c r="M627" s="65"/>
      <c r="N627" s="65"/>
      <c r="O627" s="65"/>
    </row>
    <row r="628" spans="3:15" s="1" customFormat="1" x14ac:dyDescent="0.25">
      <c r="C628" s="65"/>
      <c r="D628" s="55"/>
      <c r="E628" s="55"/>
      <c r="F628" s="55"/>
      <c r="G628" s="55"/>
      <c r="H628" s="55"/>
      <c r="I628" s="55"/>
      <c r="J628" s="65"/>
      <c r="K628" s="65"/>
      <c r="L628" s="65"/>
      <c r="M628" s="65"/>
      <c r="N628" s="65"/>
      <c r="O628" s="65"/>
    </row>
    <row r="629" spans="3:15" s="1" customFormat="1" x14ac:dyDescent="0.25">
      <c r="C629" s="65"/>
      <c r="D629" s="55"/>
      <c r="E629" s="55"/>
      <c r="F629" s="55"/>
      <c r="G629" s="55"/>
      <c r="H629" s="55"/>
      <c r="I629" s="55"/>
      <c r="J629" s="65"/>
      <c r="K629" s="65"/>
      <c r="L629" s="65"/>
      <c r="M629" s="65"/>
      <c r="N629" s="65"/>
      <c r="O629" s="65"/>
    </row>
    <row r="630" spans="3:15" s="1" customFormat="1" x14ac:dyDescent="0.25">
      <c r="C630" s="65"/>
      <c r="D630" s="55"/>
      <c r="E630" s="55"/>
      <c r="F630" s="55"/>
      <c r="G630" s="55"/>
      <c r="H630" s="55"/>
      <c r="I630" s="55"/>
      <c r="J630" s="65"/>
      <c r="K630" s="65"/>
      <c r="L630" s="65"/>
      <c r="M630" s="65"/>
      <c r="N630" s="65"/>
      <c r="O630" s="65"/>
    </row>
    <row r="631" spans="3:15" s="1" customFormat="1" x14ac:dyDescent="0.25">
      <c r="C631" s="65"/>
      <c r="D631" s="55"/>
      <c r="E631" s="55"/>
      <c r="F631" s="55"/>
      <c r="G631" s="55"/>
      <c r="H631" s="55"/>
      <c r="I631" s="55"/>
      <c r="J631" s="65"/>
      <c r="K631" s="65"/>
      <c r="L631" s="65"/>
      <c r="M631" s="65"/>
      <c r="N631" s="65"/>
      <c r="O631" s="65"/>
    </row>
    <row r="632" spans="3:15" s="1" customFormat="1" x14ac:dyDescent="0.25">
      <c r="C632" s="65"/>
      <c r="D632" s="55"/>
      <c r="E632" s="55"/>
      <c r="F632" s="55"/>
      <c r="G632" s="55"/>
      <c r="H632" s="55"/>
      <c r="I632" s="55"/>
      <c r="J632" s="65"/>
      <c r="K632" s="65"/>
      <c r="L632" s="65"/>
      <c r="M632" s="65"/>
      <c r="N632" s="65"/>
      <c r="O632" s="65"/>
    </row>
    <row r="633" spans="3:15" s="1" customFormat="1" x14ac:dyDescent="0.25">
      <c r="C633" s="65"/>
      <c r="D633" s="55"/>
      <c r="E633" s="55"/>
      <c r="F633" s="55"/>
      <c r="G633" s="55"/>
      <c r="H633" s="55"/>
      <c r="I633" s="55"/>
      <c r="J633" s="65"/>
      <c r="K633" s="65"/>
      <c r="L633" s="65"/>
      <c r="M633" s="65"/>
      <c r="N633" s="65"/>
      <c r="O633" s="65"/>
    </row>
    <row r="634" spans="3:15" s="1" customFormat="1" x14ac:dyDescent="0.25">
      <c r="C634" s="65"/>
      <c r="D634" s="55"/>
      <c r="E634" s="55"/>
      <c r="F634" s="55"/>
      <c r="G634" s="55"/>
      <c r="H634" s="55"/>
      <c r="I634" s="55"/>
      <c r="J634" s="65"/>
      <c r="K634" s="65"/>
      <c r="L634" s="65"/>
      <c r="M634" s="65"/>
      <c r="N634" s="65"/>
      <c r="O634" s="65"/>
    </row>
    <row r="635" spans="3:15" s="1" customFormat="1" x14ac:dyDescent="0.25">
      <c r="C635" s="65"/>
      <c r="D635" s="55"/>
      <c r="E635" s="55"/>
      <c r="F635" s="55"/>
      <c r="G635" s="55"/>
      <c r="H635" s="55"/>
      <c r="I635" s="55"/>
      <c r="J635" s="65"/>
      <c r="K635" s="65"/>
      <c r="L635" s="65"/>
      <c r="M635" s="65"/>
      <c r="N635" s="65"/>
      <c r="O635" s="65"/>
    </row>
    <row r="636" spans="3:15" s="1" customFormat="1" x14ac:dyDescent="0.25">
      <c r="C636" s="65"/>
      <c r="D636" s="55"/>
      <c r="E636" s="55"/>
      <c r="F636" s="55"/>
      <c r="G636" s="55"/>
      <c r="H636" s="55"/>
      <c r="I636" s="55"/>
      <c r="J636" s="65"/>
      <c r="K636" s="65"/>
      <c r="L636" s="65"/>
      <c r="M636" s="65"/>
      <c r="N636" s="65"/>
      <c r="O636" s="65"/>
    </row>
    <row r="637" spans="3:15" s="1" customFormat="1" x14ac:dyDescent="0.25">
      <c r="C637" s="65"/>
      <c r="D637" s="55"/>
      <c r="E637" s="55"/>
      <c r="F637" s="55"/>
      <c r="G637" s="55"/>
      <c r="H637" s="55"/>
      <c r="I637" s="55"/>
      <c r="J637" s="65"/>
      <c r="K637" s="65"/>
      <c r="L637" s="65"/>
      <c r="M637" s="65"/>
      <c r="N637" s="65"/>
      <c r="O637" s="65"/>
    </row>
    <row r="638" spans="3:15" s="1" customFormat="1" x14ac:dyDescent="0.25">
      <c r="C638" s="65"/>
      <c r="D638" s="55"/>
      <c r="E638" s="55"/>
      <c r="F638" s="55"/>
      <c r="G638" s="55"/>
      <c r="H638" s="55"/>
      <c r="I638" s="55"/>
      <c r="J638" s="65"/>
      <c r="K638" s="65"/>
      <c r="L638" s="65"/>
      <c r="M638" s="65"/>
      <c r="N638" s="65"/>
      <c r="O638" s="65"/>
    </row>
    <row r="639" spans="3:15" s="1" customFormat="1" x14ac:dyDescent="0.25">
      <c r="C639" s="65"/>
      <c r="D639" s="55"/>
      <c r="E639" s="55"/>
      <c r="F639" s="55"/>
      <c r="G639" s="55"/>
      <c r="H639" s="55"/>
      <c r="I639" s="55"/>
      <c r="J639" s="65"/>
      <c r="K639" s="65"/>
      <c r="L639" s="65"/>
      <c r="M639" s="65"/>
      <c r="N639" s="65"/>
      <c r="O639" s="65"/>
    </row>
    <row r="640" spans="3:15" s="1" customFormat="1" x14ac:dyDescent="0.25">
      <c r="C640" s="65"/>
      <c r="D640" s="55"/>
      <c r="E640" s="55"/>
      <c r="F640" s="55"/>
      <c r="G640" s="55"/>
      <c r="H640" s="55"/>
      <c r="I640" s="55"/>
      <c r="J640" s="65"/>
      <c r="K640" s="65"/>
      <c r="L640" s="65"/>
      <c r="M640" s="65"/>
      <c r="N640" s="65"/>
      <c r="O640" s="65"/>
    </row>
    <row r="641" spans="3:15" s="1" customFormat="1" x14ac:dyDescent="0.25">
      <c r="C641" s="65"/>
      <c r="D641" s="55"/>
      <c r="E641" s="55"/>
      <c r="F641" s="55"/>
      <c r="G641" s="55"/>
      <c r="H641" s="55"/>
      <c r="I641" s="55"/>
      <c r="J641" s="65"/>
      <c r="K641" s="65"/>
      <c r="L641" s="65"/>
      <c r="M641" s="65"/>
      <c r="N641" s="65"/>
      <c r="O641" s="65"/>
    </row>
    <row r="642" spans="3:15" s="1" customFormat="1" x14ac:dyDescent="0.25">
      <c r="C642" s="65"/>
      <c r="D642" s="55"/>
      <c r="E642" s="55"/>
      <c r="F642" s="55"/>
      <c r="G642" s="55"/>
      <c r="H642" s="55"/>
      <c r="I642" s="55"/>
      <c r="J642" s="65"/>
      <c r="K642" s="65"/>
      <c r="L642" s="65"/>
      <c r="M642" s="65"/>
      <c r="N642" s="65"/>
      <c r="O642" s="65"/>
    </row>
    <row r="643" spans="3:15" s="1" customFormat="1" x14ac:dyDescent="0.25">
      <c r="C643" s="65"/>
      <c r="D643" s="55"/>
      <c r="E643" s="55"/>
      <c r="F643" s="55"/>
      <c r="G643" s="55"/>
      <c r="H643" s="55"/>
      <c r="I643" s="55"/>
      <c r="J643" s="65"/>
      <c r="K643" s="65"/>
      <c r="L643" s="65"/>
      <c r="M643" s="65"/>
      <c r="N643" s="65"/>
      <c r="O643" s="65"/>
    </row>
    <row r="644" spans="3:15" s="1" customFormat="1" x14ac:dyDescent="0.25">
      <c r="C644" s="65"/>
      <c r="D644" s="55"/>
      <c r="E644" s="55"/>
      <c r="F644" s="55"/>
      <c r="G644" s="55"/>
      <c r="H644" s="55"/>
      <c r="I644" s="55"/>
      <c r="J644" s="65"/>
      <c r="K644" s="65"/>
      <c r="L644" s="65"/>
      <c r="M644" s="65"/>
      <c r="N644" s="65"/>
      <c r="O644" s="65"/>
    </row>
    <row r="645" spans="3:15" s="1" customFormat="1" x14ac:dyDescent="0.25">
      <c r="C645" s="65"/>
      <c r="D645" s="55"/>
      <c r="E645" s="55"/>
      <c r="F645" s="55"/>
      <c r="G645" s="55"/>
      <c r="H645" s="55"/>
      <c r="I645" s="55"/>
      <c r="J645" s="65"/>
      <c r="K645" s="65"/>
      <c r="L645" s="65"/>
      <c r="M645" s="65"/>
      <c r="N645" s="65"/>
      <c r="O645" s="65"/>
    </row>
    <row r="646" spans="3:15" s="1" customFormat="1" x14ac:dyDescent="0.25">
      <c r="C646" s="65"/>
      <c r="D646" s="55"/>
      <c r="E646" s="55"/>
      <c r="F646" s="55"/>
      <c r="G646" s="55"/>
      <c r="H646" s="55"/>
      <c r="I646" s="55"/>
      <c r="J646" s="65"/>
      <c r="K646" s="65"/>
      <c r="L646" s="65"/>
      <c r="M646" s="65"/>
      <c r="N646" s="65"/>
      <c r="O646" s="65"/>
    </row>
    <row r="647" spans="3:15" s="1" customFormat="1" x14ac:dyDescent="0.25">
      <c r="C647" s="65"/>
      <c r="D647" s="55"/>
      <c r="E647" s="55"/>
      <c r="F647" s="55"/>
      <c r="G647" s="55"/>
      <c r="H647" s="55"/>
      <c r="I647" s="55"/>
      <c r="J647" s="65"/>
      <c r="K647" s="65"/>
      <c r="L647" s="65"/>
      <c r="M647" s="65"/>
      <c r="N647" s="65"/>
      <c r="O647" s="65"/>
    </row>
    <row r="648" spans="3:15" s="1" customFormat="1" x14ac:dyDescent="0.25">
      <c r="C648" s="65"/>
      <c r="D648" s="55"/>
      <c r="E648" s="55"/>
      <c r="F648" s="55"/>
      <c r="G648" s="55"/>
      <c r="H648" s="55"/>
      <c r="I648" s="55"/>
      <c r="J648" s="65"/>
      <c r="K648" s="65"/>
      <c r="L648" s="65"/>
      <c r="M648" s="65"/>
      <c r="N648" s="65"/>
      <c r="O648" s="65"/>
    </row>
    <row r="649" spans="3:15" s="1" customFormat="1" x14ac:dyDescent="0.25">
      <c r="C649" s="65"/>
      <c r="D649" s="55"/>
      <c r="E649" s="55"/>
      <c r="F649" s="55"/>
      <c r="G649" s="55"/>
      <c r="H649" s="55"/>
      <c r="I649" s="55"/>
      <c r="J649" s="65"/>
      <c r="K649" s="65"/>
      <c r="L649" s="65"/>
      <c r="M649" s="65"/>
      <c r="N649" s="65"/>
      <c r="O649" s="65"/>
    </row>
    <row r="650" spans="3:15" s="1" customFormat="1" x14ac:dyDescent="0.25">
      <c r="C650" s="65"/>
      <c r="D650" s="55"/>
      <c r="E650" s="55"/>
      <c r="F650" s="55"/>
      <c r="G650" s="55"/>
      <c r="H650" s="55"/>
      <c r="I650" s="55"/>
      <c r="J650" s="65"/>
      <c r="K650" s="65"/>
      <c r="L650" s="65"/>
      <c r="M650" s="65"/>
      <c r="N650" s="65"/>
      <c r="O650" s="65"/>
    </row>
    <row r="651" spans="3:15" s="1" customFormat="1" x14ac:dyDescent="0.25">
      <c r="C651" s="65"/>
      <c r="D651" s="55"/>
      <c r="E651" s="55"/>
      <c r="F651" s="55"/>
      <c r="G651" s="55"/>
      <c r="H651" s="55"/>
      <c r="I651" s="55"/>
      <c r="J651" s="65"/>
      <c r="K651" s="65"/>
      <c r="L651" s="65"/>
      <c r="M651" s="65"/>
      <c r="N651" s="65"/>
      <c r="O651" s="65"/>
    </row>
    <row r="652" spans="3:15" s="1" customFormat="1" x14ac:dyDescent="0.25">
      <c r="C652" s="65"/>
      <c r="D652" s="55"/>
      <c r="E652" s="55"/>
      <c r="F652" s="55"/>
      <c r="G652" s="55"/>
      <c r="H652" s="55"/>
      <c r="I652" s="55"/>
      <c r="J652" s="65"/>
      <c r="K652" s="65"/>
      <c r="L652" s="65"/>
      <c r="M652" s="65"/>
      <c r="N652" s="65"/>
      <c r="O652" s="65"/>
    </row>
    <row r="653" spans="3:15" s="1" customFormat="1" x14ac:dyDescent="0.25">
      <c r="C653" s="65"/>
      <c r="D653" s="55"/>
      <c r="E653" s="55"/>
      <c r="F653" s="55"/>
      <c r="G653" s="55"/>
      <c r="H653" s="55"/>
      <c r="I653" s="55"/>
      <c r="J653" s="65"/>
      <c r="K653" s="65"/>
      <c r="L653" s="65"/>
      <c r="M653" s="65"/>
      <c r="N653" s="65"/>
      <c r="O653" s="65"/>
    </row>
    <row r="654" spans="3:15" s="1" customFormat="1" x14ac:dyDescent="0.25">
      <c r="C654" s="65"/>
      <c r="D654" s="55"/>
      <c r="E654" s="55"/>
      <c r="F654" s="55"/>
      <c r="G654" s="55"/>
      <c r="H654" s="55"/>
      <c r="I654" s="55"/>
      <c r="J654" s="65"/>
      <c r="K654" s="65"/>
      <c r="L654" s="65"/>
      <c r="M654" s="65"/>
      <c r="N654" s="65"/>
      <c r="O654" s="65"/>
    </row>
    <row r="655" spans="3:15" s="1" customFormat="1" x14ac:dyDescent="0.25">
      <c r="C655" s="65"/>
      <c r="D655" s="55"/>
      <c r="E655" s="55"/>
      <c r="F655" s="55"/>
      <c r="G655" s="55"/>
      <c r="H655" s="55"/>
      <c r="I655" s="55"/>
      <c r="J655" s="65"/>
      <c r="K655" s="65"/>
      <c r="L655" s="65"/>
      <c r="M655" s="65"/>
      <c r="N655" s="65"/>
      <c r="O655" s="65"/>
    </row>
    <row r="656" spans="3:15" s="1" customFormat="1" x14ac:dyDescent="0.25">
      <c r="C656" s="65"/>
      <c r="D656" s="55"/>
      <c r="E656" s="55"/>
      <c r="F656" s="55"/>
      <c r="G656" s="55"/>
      <c r="H656" s="55"/>
      <c r="I656" s="55"/>
      <c r="J656" s="65"/>
      <c r="K656" s="65"/>
      <c r="L656" s="65"/>
      <c r="M656" s="65"/>
      <c r="N656" s="65"/>
      <c r="O656" s="65"/>
    </row>
    <row r="657" spans="3:15" s="1" customFormat="1" x14ac:dyDescent="0.25">
      <c r="C657" s="65"/>
      <c r="D657" s="55"/>
      <c r="E657" s="55"/>
      <c r="F657" s="55"/>
      <c r="G657" s="55"/>
      <c r="H657" s="55"/>
      <c r="I657" s="55"/>
      <c r="J657" s="65"/>
      <c r="K657" s="65"/>
      <c r="L657" s="65"/>
      <c r="M657" s="65"/>
      <c r="N657" s="65"/>
      <c r="O657" s="65"/>
    </row>
    <row r="658" spans="3:15" s="1" customFormat="1" x14ac:dyDescent="0.25">
      <c r="C658" s="65"/>
      <c r="D658" s="55"/>
      <c r="E658" s="55"/>
      <c r="F658" s="55"/>
      <c r="G658" s="55"/>
      <c r="H658" s="55"/>
      <c r="I658" s="55"/>
      <c r="J658" s="65"/>
      <c r="K658" s="65"/>
      <c r="L658" s="65"/>
      <c r="M658" s="65"/>
      <c r="N658" s="65"/>
      <c r="O658" s="65"/>
    </row>
    <row r="659" spans="3:15" s="1" customFormat="1" x14ac:dyDescent="0.25">
      <c r="C659" s="65"/>
      <c r="D659" s="55"/>
      <c r="E659" s="55"/>
      <c r="F659" s="55"/>
      <c r="G659" s="55"/>
      <c r="H659" s="55"/>
      <c r="I659" s="55"/>
      <c r="J659" s="65"/>
      <c r="K659" s="65"/>
      <c r="L659" s="65"/>
      <c r="M659" s="65"/>
      <c r="N659" s="65"/>
      <c r="O659" s="65"/>
    </row>
    <row r="660" spans="3:15" s="1" customFormat="1" x14ac:dyDescent="0.25">
      <c r="C660" s="65"/>
      <c r="D660" s="55"/>
      <c r="E660" s="55"/>
      <c r="F660" s="55"/>
      <c r="G660" s="55"/>
      <c r="H660" s="55"/>
      <c r="I660" s="55"/>
      <c r="J660" s="65"/>
      <c r="K660" s="65"/>
      <c r="L660" s="65"/>
      <c r="M660" s="65"/>
      <c r="N660" s="65"/>
      <c r="O660" s="65"/>
    </row>
    <row r="661" spans="3:15" s="1" customFormat="1" x14ac:dyDescent="0.25">
      <c r="C661" s="65"/>
      <c r="D661" s="55"/>
      <c r="E661" s="55"/>
      <c r="F661" s="55"/>
      <c r="G661" s="55"/>
      <c r="H661" s="55"/>
      <c r="I661" s="55"/>
      <c r="J661" s="65"/>
      <c r="K661" s="65"/>
      <c r="L661" s="65"/>
      <c r="M661" s="65"/>
      <c r="N661" s="65"/>
      <c r="O661" s="65"/>
    </row>
    <row r="662" spans="3:15" s="1" customFormat="1" x14ac:dyDescent="0.25">
      <c r="C662" s="65"/>
      <c r="D662" s="55"/>
      <c r="E662" s="55"/>
      <c r="F662" s="55"/>
      <c r="G662" s="55"/>
      <c r="H662" s="55"/>
      <c r="I662" s="55"/>
      <c r="J662" s="65"/>
      <c r="K662" s="65"/>
      <c r="L662" s="65"/>
      <c r="M662" s="65"/>
      <c r="N662" s="65"/>
      <c r="O662" s="65"/>
    </row>
    <row r="663" spans="3:15" s="1" customFormat="1" x14ac:dyDescent="0.25">
      <c r="C663" s="65"/>
      <c r="D663" s="55"/>
      <c r="E663" s="55"/>
      <c r="F663" s="55"/>
      <c r="G663" s="55"/>
      <c r="H663" s="55"/>
      <c r="I663" s="55"/>
      <c r="J663" s="65"/>
      <c r="K663" s="65"/>
      <c r="L663" s="65"/>
      <c r="M663" s="65"/>
      <c r="N663" s="65"/>
      <c r="O663" s="65"/>
    </row>
    <row r="664" spans="3:15" s="1" customFormat="1" x14ac:dyDescent="0.25">
      <c r="C664" s="65"/>
      <c r="D664" s="55"/>
      <c r="E664" s="55"/>
      <c r="F664" s="55"/>
      <c r="G664" s="55"/>
      <c r="H664" s="55"/>
      <c r="I664" s="55"/>
      <c r="J664" s="65"/>
      <c r="K664" s="65"/>
      <c r="L664" s="65"/>
      <c r="M664" s="65"/>
      <c r="N664" s="65"/>
      <c r="O664" s="65"/>
    </row>
    <row r="665" spans="3:15" s="1" customFormat="1" x14ac:dyDescent="0.25">
      <c r="C665" s="65"/>
      <c r="D665" s="55"/>
      <c r="E665" s="55"/>
      <c r="F665" s="55"/>
      <c r="G665" s="55"/>
      <c r="H665" s="55"/>
      <c r="I665" s="55"/>
      <c r="J665" s="65"/>
      <c r="K665" s="65"/>
      <c r="L665" s="65"/>
      <c r="M665" s="65"/>
      <c r="N665" s="65"/>
      <c r="O665" s="65"/>
    </row>
    <row r="666" spans="3:15" s="1" customFormat="1" x14ac:dyDescent="0.25">
      <c r="C666" s="65"/>
      <c r="D666" s="55"/>
      <c r="E666" s="55"/>
      <c r="F666" s="55"/>
      <c r="G666" s="55"/>
      <c r="H666" s="55"/>
      <c r="I666" s="55"/>
      <c r="J666" s="65"/>
      <c r="K666" s="65"/>
      <c r="L666" s="65"/>
      <c r="M666" s="65"/>
      <c r="N666" s="65"/>
      <c r="O666" s="65"/>
    </row>
    <row r="667" spans="3:15" s="1" customFormat="1" x14ac:dyDescent="0.25">
      <c r="C667" s="65"/>
      <c r="D667" s="55"/>
      <c r="E667" s="55"/>
      <c r="F667" s="55"/>
      <c r="G667" s="55"/>
      <c r="H667" s="55"/>
      <c r="I667" s="55"/>
      <c r="J667" s="65"/>
      <c r="K667" s="65"/>
      <c r="L667" s="65"/>
      <c r="M667" s="65"/>
      <c r="N667" s="65"/>
      <c r="O667" s="65"/>
    </row>
    <row r="668" spans="3:15" s="1" customFormat="1" x14ac:dyDescent="0.25">
      <c r="C668" s="65"/>
      <c r="D668" s="55"/>
      <c r="E668" s="55"/>
      <c r="F668" s="55"/>
      <c r="G668" s="55"/>
      <c r="H668" s="55"/>
      <c r="I668" s="55"/>
      <c r="J668" s="65"/>
      <c r="K668" s="65"/>
      <c r="L668" s="65"/>
      <c r="M668" s="65"/>
      <c r="N668" s="65"/>
      <c r="O668" s="65"/>
    </row>
    <row r="669" spans="3:15" s="1" customFormat="1" x14ac:dyDescent="0.25">
      <c r="C669" s="65"/>
      <c r="D669" s="55"/>
      <c r="E669" s="55"/>
      <c r="F669" s="55"/>
      <c r="G669" s="55"/>
      <c r="H669" s="55"/>
      <c r="I669" s="55"/>
      <c r="J669" s="65"/>
      <c r="K669" s="65"/>
      <c r="L669" s="65"/>
      <c r="M669" s="65"/>
      <c r="N669" s="65"/>
      <c r="O669" s="65"/>
    </row>
    <row r="670" spans="3:15" s="1" customFormat="1" x14ac:dyDescent="0.25">
      <c r="C670" s="65"/>
      <c r="D670" s="55"/>
      <c r="E670" s="55"/>
      <c r="F670" s="55"/>
      <c r="G670" s="55"/>
      <c r="H670" s="55"/>
      <c r="I670" s="55"/>
      <c r="J670" s="65"/>
      <c r="K670" s="65"/>
      <c r="L670" s="65"/>
      <c r="M670" s="65"/>
      <c r="N670" s="65"/>
      <c r="O670" s="65"/>
    </row>
    <row r="671" spans="3:15" s="1" customFormat="1" x14ac:dyDescent="0.25">
      <c r="C671" s="65"/>
      <c r="D671" s="55"/>
      <c r="E671" s="55"/>
      <c r="F671" s="55"/>
      <c r="G671" s="55"/>
      <c r="H671" s="55"/>
      <c r="I671" s="55"/>
      <c r="J671" s="65"/>
      <c r="K671" s="65"/>
      <c r="L671" s="65"/>
      <c r="M671" s="65"/>
      <c r="N671" s="65"/>
      <c r="O671" s="65"/>
    </row>
    <row r="672" spans="3:15" s="1" customFormat="1" x14ac:dyDescent="0.25">
      <c r="C672" s="65"/>
      <c r="D672" s="55"/>
      <c r="E672" s="55"/>
      <c r="F672" s="55"/>
      <c r="G672" s="55"/>
      <c r="H672" s="55"/>
      <c r="I672" s="55"/>
      <c r="J672" s="65"/>
      <c r="K672" s="65"/>
      <c r="L672" s="65"/>
      <c r="M672" s="65"/>
      <c r="N672" s="65"/>
      <c r="O672" s="65"/>
    </row>
    <row r="673" spans="3:15" s="1" customFormat="1" x14ac:dyDescent="0.25">
      <c r="C673" s="65"/>
      <c r="D673" s="55"/>
      <c r="E673" s="55"/>
      <c r="F673" s="55"/>
      <c r="G673" s="55"/>
      <c r="H673" s="55"/>
      <c r="I673" s="55"/>
      <c r="J673" s="65"/>
      <c r="K673" s="65"/>
      <c r="L673" s="65"/>
      <c r="M673" s="65"/>
      <c r="N673" s="65"/>
      <c r="O673" s="65"/>
    </row>
    <row r="674" spans="3:15" s="1" customFormat="1" x14ac:dyDescent="0.25">
      <c r="C674" s="65"/>
      <c r="D674" s="55"/>
      <c r="E674" s="55"/>
      <c r="F674" s="55"/>
      <c r="G674" s="55"/>
      <c r="H674" s="55"/>
      <c r="I674" s="55"/>
      <c r="J674" s="65"/>
      <c r="K674" s="65"/>
      <c r="L674" s="65"/>
      <c r="M674" s="65"/>
      <c r="N674" s="65"/>
      <c r="O674" s="65"/>
    </row>
    <row r="675" spans="3:15" s="1" customFormat="1" x14ac:dyDescent="0.25">
      <c r="C675" s="65"/>
      <c r="D675" s="55"/>
      <c r="E675" s="55"/>
      <c r="F675" s="55"/>
      <c r="G675" s="55"/>
      <c r="H675" s="55"/>
      <c r="I675" s="55"/>
      <c r="J675" s="65"/>
      <c r="K675" s="65"/>
      <c r="L675" s="65"/>
      <c r="M675" s="65"/>
      <c r="N675" s="65"/>
      <c r="O675" s="65"/>
    </row>
    <row r="676" spans="3:15" s="1" customFormat="1" x14ac:dyDescent="0.25">
      <c r="C676" s="65"/>
      <c r="D676" s="55"/>
      <c r="E676" s="55"/>
      <c r="F676" s="55"/>
      <c r="G676" s="55"/>
      <c r="H676" s="55"/>
      <c r="I676" s="55"/>
      <c r="J676" s="65"/>
      <c r="K676" s="65"/>
      <c r="L676" s="65"/>
      <c r="M676" s="65"/>
      <c r="N676" s="65"/>
      <c r="O676" s="65"/>
    </row>
    <row r="677" spans="3:15" s="1" customFormat="1" x14ac:dyDescent="0.25">
      <c r="C677" s="65"/>
      <c r="D677" s="55"/>
      <c r="E677" s="55"/>
      <c r="F677" s="55"/>
      <c r="G677" s="55"/>
      <c r="H677" s="55"/>
      <c r="I677" s="55"/>
      <c r="J677" s="65"/>
      <c r="K677" s="65"/>
      <c r="L677" s="65"/>
      <c r="M677" s="65"/>
      <c r="N677" s="65"/>
      <c r="O677" s="65"/>
    </row>
    <row r="678" spans="3:15" s="1" customFormat="1" x14ac:dyDescent="0.25">
      <c r="C678" s="65"/>
      <c r="D678" s="55"/>
      <c r="E678" s="55"/>
      <c r="F678" s="55"/>
      <c r="G678" s="55"/>
      <c r="H678" s="55"/>
      <c r="I678" s="55"/>
      <c r="J678" s="65"/>
      <c r="K678" s="65"/>
      <c r="L678" s="65"/>
      <c r="M678" s="65"/>
      <c r="N678" s="65"/>
      <c r="O678" s="65"/>
    </row>
    <row r="679" spans="3:15" s="1" customFormat="1" x14ac:dyDescent="0.25">
      <c r="C679" s="65"/>
      <c r="D679" s="55"/>
      <c r="E679" s="55"/>
      <c r="F679" s="55"/>
      <c r="G679" s="55"/>
      <c r="H679" s="55"/>
      <c r="I679" s="55"/>
      <c r="J679" s="65"/>
      <c r="K679" s="65"/>
      <c r="L679" s="65"/>
      <c r="M679" s="65"/>
      <c r="N679" s="65"/>
      <c r="O679" s="65"/>
    </row>
    <row r="680" spans="3:15" s="1" customFormat="1" x14ac:dyDescent="0.25">
      <c r="C680" s="65"/>
      <c r="D680" s="55"/>
      <c r="E680" s="55"/>
      <c r="F680" s="55"/>
      <c r="G680" s="55"/>
      <c r="H680" s="55"/>
      <c r="I680" s="55"/>
      <c r="J680" s="65"/>
      <c r="K680" s="65"/>
      <c r="L680" s="65"/>
      <c r="M680" s="65"/>
      <c r="N680" s="65"/>
      <c r="O680" s="65"/>
    </row>
    <row r="681" spans="3:15" s="1" customFormat="1" x14ac:dyDescent="0.25">
      <c r="C681" s="65"/>
      <c r="D681" s="55"/>
      <c r="E681" s="55"/>
      <c r="F681" s="55"/>
      <c r="G681" s="55"/>
      <c r="H681" s="55"/>
      <c r="I681" s="55"/>
      <c r="J681" s="65"/>
      <c r="K681" s="65"/>
      <c r="L681" s="65"/>
      <c r="M681" s="65"/>
      <c r="N681" s="65"/>
      <c r="O681" s="65"/>
    </row>
    <row r="682" spans="3:15" s="1" customFormat="1" x14ac:dyDescent="0.25">
      <c r="C682" s="65"/>
      <c r="D682" s="55"/>
      <c r="E682" s="55"/>
      <c r="F682" s="55"/>
      <c r="G682" s="55"/>
      <c r="H682" s="55"/>
      <c r="I682" s="55"/>
      <c r="J682" s="65"/>
      <c r="K682" s="65"/>
      <c r="L682" s="65"/>
      <c r="M682" s="65"/>
      <c r="N682" s="65"/>
      <c r="O682" s="65"/>
    </row>
    <row r="683" spans="3:15" s="1" customFormat="1" x14ac:dyDescent="0.25">
      <c r="C683" s="65"/>
      <c r="D683" s="55"/>
      <c r="E683" s="55"/>
      <c r="F683" s="55"/>
      <c r="G683" s="55"/>
      <c r="H683" s="55"/>
      <c r="I683" s="55"/>
      <c r="J683" s="65"/>
      <c r="K683" s="65"/>
      <c r="L683" s="65"/>
      <c r="M683" s="65"/>
      <c r="N683" s="65"/>
      <c r="O683" s="65"/>
    </row>
    <row r="684" spans="3:15" s="1" customFormat="1" x14ac:dyDescent="0.25">
      <c r="C684" s="65"/>
      <c r="D684" s="55"/>
      <c r="E684" s="55"/>
      <c r="F684" s="55"/>
      <c r="G684" s="55"/>
      <c r="H684" s="55"/>
      <c r="I684" s="55"/>
      <c r="J684" s="65"/>
      <c r="K684" s="65"/>
      <c r="L684" s="65"/>
      <c r="M684" s="65"/>
      <c r="N684" s="65"/>
      <c r="O684" s="65"/>
    </row>
    <row r="685" spans="3:15" s="1" customFormat="1" x14ac:dyDescent="0.25">
      <c r="C685" s="65"/>
      <c r="D685" s="55"/>
      <c r="E685" s="55"/>
      <c r="F685" s="55"/>
      <c r="G685" s="55"/>
      <c r="H685" s="55"/>
      <c r="I685" s="55"/>
      <c r="J685" s="65"/>
      <c r="K685" s="65"/>
      <c r="L685" s="65"/>
      <c r="M685" s="65"/>
      <c r="N685" s="65"/>
      <c r="O685" s="65"/>
    </row>
    <row r="686" spans="3:15" s="1" customFormat="1" x14ac:dyDescent="0.25">
      <c r="C686" s="65"/>
      <c r="D686" s="55"/>
      <c r="E686" s="55"/>
      <c r="F686" s="55"/>
      <c r="G686" s="55"/>
      <c r="H686" s="55"/>
      <c r="I686" s="55"/>
      <c r="J686" s="65"/>
      <c r="K686" s="65"/>
      <c r="L686" s="65"/>
      <c r="M686" s="65"/>
      <c r="N686" s="65"/>
      <c r="O686" s="65"/>
    </row>
    <row r="687" spans="3:15" s="1" customFormat="1" x14ac:dyDescent="0.25">
      <c r="C687" s="65"/>
      <c r="D687" s="55"/>
      <c r="E687" s="55"/>
      <c r="F687" s="55"/>
      <c r="G687" s="55"/>
      <c r="H687" s="55"/>
      <c r="I687" s="55"/>
      <c r="J687" s="65"/>
      <c r="K687" s="65"/>
      <c r="L687" s="65"/>
      <c r="M687" s="65"/>
      <c r="N687" s="65"/>
      <c r="O687" s="65"/>
    </row>
    <row r="688" spans="3:15" s="1" customFormat="1" x14ac:dyDescent="0.25">
      <c r="C688" s="65"/>
      <c r="D688" s="55"/>
      <c r="E688" s="55"/>
      <c r="F688" s="55"/>
      <c r="G688" s="55"/>
      <c r="H688" s="55"/>
      <c r="I688" s="55"/>
      <c r="J688" s="65"/>
      <c r="K688" s="65"/>
      <c r="L688" s="65"/>
      <c r="M688" s="65"/>
      <c r="N688" s="65"/>
      <c r="O688" s="65"/>
    </row>
    <row r="689" spans="3:15" s="1" customFormat="1" x14ac:dyDescent="0.25">
      <c r="C689" s="65"/>
      <c r="D689" s="55"/>
      <c r="E689" s="55"/>
      <c r="F689" s="55"/>
      <c r="G689" s="55"/>
      <c r="H689" s="55"/>
      <c r="I689" s="55"/>
      <c r="J689" s="65"/>
      <c r="K689" s="65"/>
      <c r="L689" s="65"/>
      <c r="M689" s="65"/>
      <c r="N689" s="65"/>
      <c r="O689" s="65"/>
    </row>
    <row r="690" spans="3:15" s="1" customFormat="1" x14ac:dyDescent="0.25">
      <c r="C690" s="65"/>
      <c r="D690" s="55"/>
      <c r="E690" s="55"/>
      <c r="F690" s="55"/>
      <c r="G690" s="55"/>
      <c r="H690" s="55"/>
      <c r="I690" s="55"/>
      <c r="J690" s="65"/>
      <c r="K690" s="65"/>
      <c r="L690" s="65"/>
      <c r="M690" s="65"/>
      <c r="N690" s="65"/>
      <c r="O690" s="65"/>
    </row>
    <row r="691" spans="3:15" s="1" customFormat="1" x14ac:dyDescent="0.25">
      <c r="C691" s="65"/>
      <c r="D691" s="55"/>
      <c r="E691" s="55"/>
      <c r="F691" s="55"/>
      <c r="G691" s="55"/>
      <c r="H691" s="55"/>
      <c r="I691" s="55"/>
      <c r="J691" s="65"/>
      <c r="K691" s="65"/>
      <c r="L691" s="65"/>
      <c r="M691" s="65"/>
      <c r="N691" s="65"/>
      <c r="O691" s="65"/>
    </row>
    <row r="692" spans="3:15" s="1" customFormat="1" x14ac:dyDescent="0.25">
      <c r="C692" s="65"/>
      <c r="D692" s="55"/>
      <c r="E692" s="55"/>
      <c r="F692" s="55"/>
      <c r="G692" s="55"/>
      <c r="H692" s="55"/>
      <c r="I692" s="55"/>
      <c r="J692" s="65"/>
      <c r="K692" s="65"/>
      <c r="L692" s="65"/>
      <c r="M692" s="65"/>
      <c r="N692" s="65"/>
      <c r="O692" s="65"/>
    </row>
    <row r="693" spans="3:15" s="1" customFormat="1" x14ac:dyDescent="0.25">
      <c r="C693" s="65"/>
      <c r="D693" s="55"/>
      <c r="E693" s="55"/>
      <c r="F693" s="55"/>
      <c r="G693" s="55"/>
      <c r="H693" s="55"/>
      <c r="I693" s="55"/>
      <c r="J693" s="65"/>
      <c r="K693" s="65"/>
      <c r="L693" s="65"/>
      <c r="M693" s="65"/>
      <c r="N693" s="65"/>
      <c r="O693" s="65"/>
    </row>
    <row r="694" spans="3:15" s="1" customFormat="1" x14ac:dyDescent="0.25">
      <c r="C694" s="65"/>
      <c r="D694" s="55"/>
      <c r="E694" s="55"/>
      <c r="F694" s="55"/>
      <c r="G694" s="55"/>
      <c r="H694" s="55"/>
      <c r="I694" s="55"/>
      <c r="J694" s="65"/>
      <c r="K694" s="65"/>
      <c r="L694" s="65"/>
      <c r="M694" s="65"/>
      <c r="N694" s="65"/>
      <c r="O694" s="65"/>
    </row>
    <row r="695" spans="3:15" s="1" customFormat="1" x14ac:dyDescent="0.25">
      <c r="C695" s="65"/>
      <c r="D695" s="55"/>
      <c r="E695" s="55"/>
      <c r="F695" s="55"/>
      <c r="G695" s="55"/>
      <c r="H695" s="55"/>
      <c r="I695" s="55"/>
      <c r="J695" s="65"/>
      <c r="K695" s="65"/>
      <c r="L695" s="65"/>
      <c r="M695" s="65"/>
      <c r="N695" s="65"/>
      <c r="O695" s="65"/>
    </row>
    <row r="696" spans="3:15" s="1" customFormat="1" x14ac:dyDescent="0.25">
      <c r="C696" s="65"/>
      <c r="D696" s="55"/>
      <c r="E696" s="55"/>
      <c r="F696" s="55"/>
      <c r="G696" s="55"/>
      <c r="H696" s="55"/>
      <c r="I696" s="55"/>
      <c r="J696" s="65"/>
      <c r="K696" s="65"/>
      <c r="L696" s="65"/>
      <c r="M696" s="65"/>
      <c r="N696" s="65"/>
      <c r="O696" s="65"/>
    </row>
    <row r="697" spans="3:15" s="1" customFormat="1" x14ac:dyDescent="0.25">
      <c r="C697" s="65"/>
      <c r="D697" s="55"/>
      <c r="E697" s="55"/>
      <c r="F697" s="55"/>
      <c r="G697" s="55"/>
      <c r="H697" s="55"/>
      <c r="I697" s="55"/>
      <c r="J697" s="65"/>
      <c r="K697" s="65"/>
      <c r="L697" s="65"/>
      <c r="M697" s="65"/>
      <c r="N697" s="65"/>
      <c r="O697" s="65"/>
    </row>
    <row r="698" spans="3:15" s="1" customFormat="1" x14ac:dyDescent="0.25">
      <c r="C698" s="65"/>
      <c r="D698" s="55"/>
      <c r="E698" s="55"/>
      <c r="F698" s="55"/>
      <c r="G698" s="55"/>
      <c r="H698" s="55"/>
      <c r="I698" s="55"/>
      <c r="J698" s="65"/>
      <c r="K698" s="65"/>
      <c r="L698" s="65"/>
      <c r="M698" s="65"/>
      <c r="N698" s="65"/>
      <c r="O698" s="65"/>
    </row>
    <row r="699" spans="3:15" s="1" customFormat="1" x14ac:dyDescent="0.25">
      <c r="C699" s="65"/>
      <c r="D699" s="55"/>
      <c r="E699" s="55"/>
      <c r="F699" s="55"/>
      <c r="G699" s="55"/>
      <c r="H699" s="55"/>
      <c r="I699" s="55"/>
      <c r="J699" s="65"/>
      <c r="K699" s="65"/>
      <c r="L699" s="65"/>
      <c r="M699" s="65"/>
      <c r="N699" s="65"/>
      <c r="O699" s="65"/>
    </row>
    <row r="700" spans="3:15" s="1" customFormat="1" x14ac:dyDescent="0.25">
      <c r="C700" s="65"/>
      <c r="D700" s="55"/>
      <c r="E700" s="55"/>
      <c r="F700" s="55"/>
      <c r="G700" s="55"/>
      <c r="H700" s="55"/>
      <c r="I700" s="55"/>
      <c r="J700" s="65"/>
      <c r="K700" s="65"/>
      <c r="L700" s="65"/>
      <c r="M700" s="65"/>
      <c r="N700" s="65"/>
      <c r="O700" s="65"/>
    </row>
    <row r="701" spans="3:15" s="1" customFormat="1" x14ac:dyDescent="0.25">
      <c r="C701" s="65"/>
      <c r="D701" s="55"/>
      <c r="E701" s="55"/>
      <c r="F701" s="55"/>
      <c r="G701" s="55"/>
      <c r="H701" s="55"/>
      <c r="I701" s="55"/>
      <c r="J701" s="65"/>
      <c r="K701" s="65"/>
      <c r="L701" s="65"/>
      <c r="M701" s="65"/>
      <c r="N701" s="65"/>
      <c r="O701" s="65"/>
    </row>
    <row r="702" spans="3:15" s="1" customFormat="1" x14ac:dyDescent="0.25">
      <c r="C702" s="65"/>
      <c r="D702" s="55"/>
      <c r="E702" s="55"/>
      <c r="F702" s="55"/>
      <c r="G702" s="55"/>
      <c r="H702" s="55"/>
      <c r="I702" s="55"/>
      <c r="J702" s="65"/>
      <c r="K702" s="65"/>
      <c r="L702" s="65"/>
      <c r="M702" s="65"/>
      <c r="N702" s="65"/>
      <c r="O702" s="65"/>
    </row>
    <row r="703" spans="3:15" s="1" customFormat="1" x14ac:dyDescent="0.25">
      <c r="C703" s="65"/>
      <c r="D703" s="55"/>
      <c r="E703" s="55"/>
      <c r="F703" s="55"/>
      <c r="G703" s="55"/>
      <c r="H703" s="55"/>
      <c r="I703" s="55"/>
      <c r="J703" s="65"/>
      <c r="K703" s="65"/>
      <c r="L703" s="65"/>
      <c r="M703" s="65"/>
      <c r="N703" s="65"/>
      <c r="O703" s="65"/>
    </row>
    <row r="704" spans="3:15" s="1" customFormat="1" x14ac:dyDescent="0.25">
      <c r="C704" s="65"/>
      <c r="D704" s="55"/>
      <c r="E704" s="55"/>
      <c r="F704" s="55"/>
      <c r="G704" s="55"/>
      <c r="H704" s="55"/>
      <c r="I704" s="55"/>
      <c r="J704" s="65"/>
      <c r="K704" s="65"/>
      <c r="L704" s="65"/>
      <c r="M704" s="65"/>
      <c r="N704" s="65"/>
      <c r="O704" s="65"/>
    </row>
    <row r="705" spans="3:15" s="1" customFormat="1" x14ac:dyDescent="0.25">
      <c r="C705" s="65"/>
      <c r="D705" s="55"/>
      <c r="E705" s="55"/>
      <c r="F705" s="55"/>
      <c r="G705" s="55"/>
      <c r="H705" s="55"/>
      <c r="I705" s="55"/>
      <c r="J705" s="65"/>
      <c r="K705" s="65"/>
      <c r="L705" s="65"/>
      <c r="M705" s="65"/>
      <c r="N705" s="65"/>
      <c r="O705" s="65"/>
    </row>
    <row r="706" spans="3:15" s="1" customFormat="1" x14ac:dyDescent="0.25">
      <c r="C706" s="65"/>
      <c r="D706" s="55"/>
      <c r="E706" s="55"/>
      <c r="F706" s="55"/>
      <c r="G706" s="55"/>
      <c r="H706" s="55"/>
      <c r="I706" s="55"/>
      <c r="J706" s="65"/>
      <c r="K706" s="65"/>
      <c r="L706" s="65"/>
      <c r="M706" s="65"/>
      <c r="N706" s="65"/>
      <c r="O706" s="65"/>
    </row>
    <row r="707" spans="3:15" s="1" customFormat="1" x14ac:dyDescent="0.25">
      <c r="C707" s="65"/>
      <c r="D707" s="55"/>
      <c r="E707" s="55"/>
      <c r="F707" s="55"/>
      <c r="G707" s="55"/>
      <c r="H707" s="55"/>
      <c r="I707" s="55"/>
      <c r="J707" s="65"/>
      <c r="K707" s="65"/>
      <c r="L707" s="65"/>
      <c r="M707" s="65"/>
      <c r="N707" s="65"/>
      <c r="O707" s="65"/>
    </row>
    <row r="708" spans="3:15" s="1" customFormat="1" x14ac:dyDescent="0.25">
      <c r="C708" s="65"/>
      <c r="D708" s="55"/>
      <c r="E708" s="55"/>
      <c r="F708" s="55"/>
      <c r="G708" s="55"/>
      <c r="H708" s="55"/>
      <c r="I708" s="55"/>
      <c r="J708" s="65"/>
      <c r="K708" s="65"/>
      <c r="L708" s="65"/>
      <c r="M708" s="65"/>
      <c r="N708" s="65"/>
      <c r="O708" s="65"/>
    </row>
    <row r="709" spans="3:15" s="1" customFormat="1" x14ac:dyDescent="0.25">
      <c r="C709" s="65"/>
      <c r="D709" s="55"/>
      <c r="E709" s="55"/>
      <c r="F709" s="55"/>
      <c r="G709" s="55"/>
      <c r="H709" s="55"/>
      <c r="I709" s="55"/>
      <c r="J709" s="65"/>
      <c r="K709" s="65"/>
      <c r="L709" s="65"/>
      <c r="M709" s="65"/>
      <c r="N709" s="65"/>
      <c r="O709" s="65"/>
    </row>
    <row r="710" spans="3:15" s="1" customFormat="1" x14ac:dyDescent="0.25">
      <c r="C710" s="65"/>
      <c r="D710" s="55"/>
      <c r="E710" s="55"/>
      <c r="F710" s="55"/>
      <c r="G710" s="55"/>
      <c r="H710" s="55"/>
      <c r="I710" s="55"/>
      <c r="J710" s="65"/>
      <c r="K710" s="65"/>
      <c r="L710" s="65"/>
      <c r="M710" s="65"/>
      <c r="N710" s="65"/>
      <c r="O710" s="65"/>
    </row>
    <row r="711" spans="3:15" s="1" customFormat="1" x14ac:dyDescent="0.25">
      <c r="C711" s="65"/>
      <c r="D711" s="55"/>
      <c r="E711" s="55"/>
      <c r="F711" s="55"/>
      <c r="G711" s="55"/>
      <c r="H711" s="55"/>
      <c r="I711" s="55"/>
      <c r="J711" s="65"/>
      <c r="K711" s="65"/>
      <c r="L711" s="65"/>
      <c r="M711" s="65"/>
      <c r="N711" s="65"/>
      <c r="O711" s="65"/>
    </row>
    <row r="712" spans="3:15" s="1" customFormat="1" x14ac:dyDescent="0.25">
      <c r="C712" s="65"/>
      <c r="D712" s="55"/>
      <c r="E712" s="55"/>
      <c r="F712" s="55"/>
      <c r="G712" s="55"/>
      <c r="H712" s="55"/>
      <c r="I712" s="55"/>
      <c r="J712" s="65"/>
      <c r="K712" s="65"/>
      <c r="L712" s="65"/>
      <c r="M712" s="65"/>
      <c r="N712" s="65"/>
      <c r="O712" s="65"/>
    </row>
    <row r="713" spans="3:15" s="1" customFormat="1" x14ac:dyDescent="0.25">
      <c r="C713" s="65"/>
      <c r="D713" s="55"/>
      <c r="E713" s="55"/>
      <c r="F713" s="55"/>
      <c r="G713" s="55"/>
      <c r="H713" s="55"/>
      <c r="I713" s="55"/>
      <c r="J713" s="65"/>
      <c r="K713" s="65"/>
      <c r="L713" s="65"/>
      <c r="M713" s="65"/>
      <c r="N713" s="65"/>
      <c r="O713" s="65"/>
    </row>
    <row r="714" spans="3:15" s="1" customFormat="1" x14ac:dyDescent="0.25">
      <c r="C714" s="65"/>
      <c r="D714" s="55"/>
      <c r="E714" s="55"/>
      <c r="F714" s="55"/>
      <c r="G714" s="55"/>
      <c r="H714" s="55"/>
      <c r="I714" s="55"/>
      <c r="J714" s="65"/>
      <c r="K714" s="65"/>
      <c r="L714" s="65"/>
      <c r="M714" s="65"/>
      <c r="N714" s="65"/>
      <c r="O714" s="65"/>
    </row>
    <row r="715" spans="3:15" s="1" customFormat="1" x14ac:dyDescent="0.25">
      <c r="C715" s="65"/>
      <c r="D715" s="55"/>
      <c r="E715" s="55"/>
      <c r="F715" s="55"/>
      <c r="G715" s="55"/>
      <c r="H715" s="55"/>
      <c r="I715" s="55"/>
      <c r="J715" s="65"/>
      <c r="K715" s="65"/>
      <c r="L715" s="65"/>
      <c r="M715" s="65"/>
      <c r="N715" s="65"/>
      <c r="O715" s="65"/>
    </row>
    <row r="716" spans="3:15" s="1" customFormat="1" x14ac:dyDescent="0.25">
      <c r="C716" s="65"/>
      <c r="D716" s="55"/>
      <c r="E716" s="55"/>
      <c r="F716" s="55"/>
      <c r="G716" s="55"/>
      <c r="H716" s="55"/>
      <c r="I716" s="55"/>
      <c r="J716" s="65"/>
      <c r="K716" s="65"/>
      <c r="L716" s="65"/>
      <c r="M716" s="65"/>
      <c r="N716" s="65"/>
      <c r="O716" s="65"/>
    </row>
    <row r="717" spans="3:15" s="1" customFormat="1" x14ac:dyDescent="0.25">
      <c r="C717" s="65"/>
      <c r="D717" s="55"/>
      <c r="E717" s="55"/>
      <c r="F717" s="55"/>
      <c r="G717" s="55"/>
      <c r="H717" s="55"/>
      <c r="I717" s="55"/>
      <c r="J717" s="65"/>
      <c r="K717" s="65"/>
      <c r="L717" s="65"/>
      <c r="M717" s="65"/>
      <c r="N717" s="65"/>
      <c r="O717" s="65"/>
    </row>
    <row r="718" spans="3:15" s="1" customFormat="1" x14ac:dyDescent="0.25">
      <c r="C718" s="65"/>
      <c r="D718" s="55"/>
      <c r="E718" s="55"/>
      <c r="F718" s="55"/>
      <c r="G718" s="55"/>
      <c r="H718" s="55"/>
      <c r="I718" s="55"/>
      <c r="J718" s="65"/>
      <c r="K718" s="65"/>
      <c r="L718" s="65"/>
      <c r="M718" s="65"/>
      <c r="N718" s="65"/>
      <c r="O718" s="65"/>
    </row>
    <row r="719" spans="3:15" s="1" customFormat="1" x14ac:dyDescent="0.25">
      <c r="C719" s="65"/>
      <c r="D719" s="55"/>
      <c r="E719" s="55"/>
      <c r="F719" s="55"/>
      <c r="G719" s="55"/>
      <c r="H719" s="55"/>
      <c r="I719" s="55"/>
      <c r="J719" s="65"/>
      <c r="K719" s="65"/>
      <c r="L719" s="65"/>
      <c r="M719" s="65"/>
      <c r="N719" s="65"/>
      <c r="O719" s="65"/>
    </row>
    <row r="720" spans="3:15" s="1" customFormat="1" x14ac:dyDescent="0.25">
      <c r="C720" s="65"/>
      <c r="D720" s="55"/>
      <c r="E720" s="55"/>
      <c r="F720" s="55"/>
      <c r="G720" s="55"/>
      <c r="H720" s="55"/>
      <c r="I720" s="55"/>
      <c r="J720" s="65"/>
      <c r="K720" s="65"/>
      <c r="L720" s="65"/>
      <c r="M720" s="65"/>
      <c r="N720" s="65"/>
      <c r="O720" s="65"/>
    </row>
    <row r="721" spans="3:15" s="1" customFormat="1" x14ac:dyDescent="0.25">
      <c r="C721" s="65"/>
      <c r="D721" s="55"/>
      <c r="E721" s="55"/>
      <c r="F721" s="55"/>
      <c r="G721" s="55"/>
      <c r="H721" s="55"/>
      <c r="I721" s="55"/>
      <c r="J721" s="65"/>
      <c r="K721" s="65"/>
      <c r="L721" s="65"/>
      <c r="M721" s="65"/>
      <c r="N721" s="65"/>
      <c r="O721" s="65"/>
    </row>
    <row r="722" spans="3:15" s="1" customFormat="1" x14ac:dyDescent="0.25">
      <c r="C722" s="65"/>
      <c r="D722" s="55"/>
      <c r="E722" s="55"/>
      <c r="F722" s="55"/>
      <c r="G722" s="55"/>
      <c r="H722" s="55"/>
      <c r="I722" s="55"/>
      <c r="J722" s="65"/>
      <c r="K722" s="65"/>
      <c r="L722" s="65"/>
      <c r="M722" s="65"/>
      <c r="N722" s="65"/>
      <c r="O722" s="65"/>
    </row>
    <row r="723" spans="3:15" s="1" customFormat="1" x14ac:dyDescent="0.25">
      <c r="C723" s="65"/>
      <c r="D723" s="55"/>
      <c r="E723" s="55"/>
      <c r="F723" s="55"/>
      <c r="G723" s="55"/>
      <c r="H723" s="55"/>
      <c r="I723" s="55"/>
      <c r="J723" s="65"/>
      <c r="K723" s="65"/>
      <c r="L723" s="65"/>
      <c r="M723" s="65"/>
      <c r="N723" s="65"/>
      <c r="O723" s="65"/>
    </row>
    <row r="724" spans="3:15" s="1" customFormat="1" x14ac:dyDescent="0.25">
      <c r="C724" s="65"/>
      <c r="D724" s="55"/>
      <c r="E724" s="55"/>
      <c r="F724" s="55"/>
      <c r="G724" s="55"/>
      <c r="H724" s="55"/>
      <c r="I724" s="55"/>
      <c r="J724" s="65"/>
      <c r="K724" s="65"/>
      <c r="L724" s="65"/>
      <c r="M724" s="65"/>
      <c r="N724" s="65"/>
      <c r="O724" s="65"/>
    </row>
    <row r="725" spans="3:15" s="1" customFormat="1" x14ac:dyDescent="0.25">
      <c r="C725" s="65"/>
      <c r="D725" s="55"/>
      <c r="E725" s="55"/>
      <c r="F725" s="55"/>
      <c r="G725" s="55"/>
      <c r="H725" s="55"/>
      <c r="I725" s="55"/>
      <c r="J725" s="65"/>
      <c r="K725" s="65"/>
      <c r="L725" s="65"/>
      <c r="M725" s="65"/>
      <c r="N725" s="65"/>
      <c r="O725" s="65"/>
    </row>
    <row r="726" spans="3:15" s="1" customFormat="1" x14ac:dyDescent="0.25">
      <c r="C726" s="65"/>
      <c r="D726" s="55"/>
      <c r="E726" s="55"/>
      <c r="F726" s="55"/>
      <c r="G726" s="55"/>
      <c r="H726" s="55"/>
      <c r="I726" s="55"/>
      <c r="J726" s="65"/>
      <c r="K726" s="65"/>
      <c r="L726" s="65"/>
      <c r="M726" s="65"/>
      <c r="N726" s="65"/>
      <c r="O726" s="65"/>
    </row>
    <row r="727" spans="3:15" s="1" customFormat="1" x14ac:dyDescent="0.25">
      <c r="C727" s="65"/>
      <c r="D727" s="55"/>
      <c r="E727" s="55"/>
      <c r="F727" s="55"/>
      <c r="G727" s="55"/>
      <c r="H727" s="55"/>
      <c r="I727" s="55"/>
      <c r="J727" s="65"/>
      <c r="K727" s="65"/>
      <c r="L727" s="65"/>
      <c r="M727" s="65"/>
      <c r="N727" s="65"/>
      <c r="O727" s="65"/>
    </row>
    <row r="728" spans="3:15" s="1" customFormat="1" x14ac:dyDescent="0.25">
      <c r="C728" s="65"/>
      <c r="D728" s="55"/>
      <c r="E728" s="55"/>
      <c r="F728" s="55"/>
      <c r="G728" s="55"/>
      <c r="H728" s="55"/>
      <c r="I728" s="55"/>
      <c r="J728" s="65"/>
      <c r="K728" s="65"/>
      <c r="L728" s="65"/>
      <c r="M728" s="65"/>
      <c r="N728" s="65"/>
      <c r="O728" s="65"/>
    </row>
    <row r="729" spans="3:15" s="1" customFormat="1" x14ac:dyDescent="0.25">
      <c r="C729" s="65"/>
      <c r="D729" s="55"/>
      <c r="E729" s="55"/>
      <c r="F729" s="55"/>
      <c r="G729" s="55"/>
      <c r="H729" s="55"/>
      <c r="I729" s="55"/>
      <c r="J729" s="65"/>
      <c r="K729" s="65"/>
      <c r="L729" s="65"/>
      <c r="M729" s="65"/>
      <c r="N729" s="65"/>
      <c r="O729" s="65"/>
    </row>
    <row r="730" spans="3:15" s="1" customFormat="1" x14ac:dyDescent="0.25">
      <c r="C730" s="65"/>
      <c r="D730" s="55"/>
      <c r="E730" s="55"/>
      <c r="F730" s="55"/>
      <c r="G730" s="55"/>
      <c r="H730" s="55"/>
      <c r="I730" s="55"/>
      <c r="J730" s="65"/>
      <c r="K730" s="65"/>
      <c r="L730" s="65"/>
      <c r="M730" s="65"/>
      <c r="N730" s="65"/>
      <c r="O730" s="65"/>
    </row>
    <row r="731" spans="3:15" s="1" customFormat="1" x14ac:dyDescent="0.25">
      <c r="C731" s="65"/>
      <c r="D731" s="55"/>
      <c r="E731" s="55"/>
      <c r="F731" s="55"/>
      <c r="G731" s="55"/>
      <c r="H731" s="55"/>
      <c r="I731" s="55"/>
      <c r="J731" s="65"/>
      <c r="K731" s="65"/>
      <c r="L731" s="65"/>
      <c r="M731" s="65"/>
      <c r="N731" s="65"/>
      <c r="O731" s="65"/>
    </row>
    <row r="732" spans="3:15" s="1" customFormat="1" x14ac:dyDescent="0.25">
      <c r="C732" s="65"/>
      <c r="D732" s="55"/>
      <c r="E732" s="55"/>
      <c r="F732" s="55"/>
      <c r="G732" s="55"/>
      <c r="H732" s="55"/>
      <c r="I732" s="55"/>
      <c r="J732" s="65"/>
      <c r="K732" s="65"/>
      <c r="L732" s="65"/>
      <c r="M732" s="65"/>
      <c r="N732" s="65"/>
      <c r="O732" s="65"/>
    </row>
    <row r="733" spans="3:15" s="1" customFormat="1" x14ac:dyDescent="0.25">
      <c r="C733" s="65"/>
      <c r="D733" s="55"/>
      <c r="E733" s="55"/>
      <c r="F733" s="55"/>
      <c r="G733" s="55"/>
      <c r="H733" s="55"/>
      <c r="I733" s="55"/>
      <c r="J733" s="65"/>
      <c r="K733" s="65"/>
      <c r="L733" s="65"/>
      <c r="M733" s="65"/>
      <c r="N733" s="65"/>
      <c r="O733" s="65"/>
    </row>
    <row r="734" spans="3:15" s="1" customFormat="1" x14ac:dyDescent="0.25">
      <c r="C734" s="65"/>
      <c r="D734" s="55"/>
      <c r="E734" s="55"/>
      <c r="F734" s="55"/>
      <c r="G734" s="55"/>
      <c r="H734" s="55"/>
      <c r="I734" s="55"/>
      <c r="J734" s="65"/>
      <c r="K734" s="65"/>
      <c r="L734" s="65"/>
      <c r="M734" s="65"/>
      <c r="N734" s="65"/>
      <c r="O734" s="65"/>
    </row>
    <row r="735" spans="3:15" s="1" customFormat="1" x14ac:dyDescent="0.25">
      <c r="C735" s="65"/>
      <c r="D735" s="55"/>
      <c r="E735" s="55"/>
      <c r="F735" s="55"/>
      <c r="G735" s="55"/>
      <c r="H735" s="55"/>
      <c r="I735" s="55"/>
      <c r="J735" s="65"/>
      <c r="K735" s="65"/>
      <c r="L735" s="65"/>
      <c r="M735" s="65"/>
      <c r="N735" s="65"/>
      <c r="O735" s="65"/>
    </row>
    <row r="736" spans="3:15" s="1" customFormat="1" x14ac:dyDescent="0.25">
      <c r="C736" s="65"/>
      <c r="D736" s="55"/>
      <c r="E736" s="55"/>
      <c r="F736" s="55"/>
      <c r="G736" s="55"/>
      <c r="H736" s="55"/>
      <c r="I736" s="55"/>
      <c r="J736" s="65"/>
      <c r="K736" s="65"/>
      <c r="L736" s="65"/>
      <c r="M736" s="65"/>
      <c r="N736" s="65"/>
      <c r="O736" s="65"/>
    </row>
    <row r="737" spans="3:15" s="1" customFormat="1" x14ac:dyDescent="0.25">
      <c r="C737" s="65"/>
      <c r="D737" s="55"/>
      <c r="E737" s="55"/>
      <c r="F737" s="55"/>
      <c r="G737" s="55"/>
      <c r="H737" s="55"/>
      <c r="I737" s="55"/>
      <c r="J737" s="65"/>
      <c r="K737" s="65"/>
      <c r="L737" s="65"/>
      <c r="M737" s="65"/>
      <c r="N737" s="65"/>
      <c r="O737" s="65"/>
    </row>
    <row r="738" spans="3:15" s="1" customFormat="1" x14ac:dyDescent="0.25">
      <c r="C738" s="65"/>
      <c r="D738" s="55"/>
      <c r="E738" s="55"/>
      <c r="F738" s="55"/>
      <c r="G738" s="55"/>
      <c r="H738" s="55"/>
      <c r="I738" s="55"/>
      <c r="J738" s="65"/>
      <c r="K738" s="65"/>
      <c r="L738" s="65"/>
      <c r="M738" s="65"/>
      <c r="N738" s="65"/>
      <c r="O738" s="65"/>
    </row>
    <row r="739" spans="3:15" s="1" customFormat="1" x14ac:dyDescent="0.25">
      <c r="C739" s="65"/>
      <c r="D739" s="55"/>
      <c r="E739" s="55"/>
      <c r="F739" s="55"/>
      <c r="G739" s="55"/>
      <c r="H739" s="55"/>
      <c r="I739" s="55"/>
      <c r="J739" s="65"/>
      <c r="K739" s="65"/>
      <c r="L739" s="65"/>
      <c r="M739" s="65"/>
      <c r="N739" s="65"/>
      <c r="O739" s="65"/>
    </row>
    <row r="740" spans="3:15" s="1" customFormat="1" x14ac:dyDescent="0.25">
      <c r="C740" s="65"/>
      <c r="D740" s="55"/>
      <c r="E740" s="55"/>
      <c r="F740" s="55"/>
      <c r="G740" s="55"/>
      <c r="H740" s="55"/>
      <c r="I740" s="55"/>
      <c r="J740" s="65"/>
      <c r="K740" s="65"/>
      <c r="L740" s="65"/>
      <c r="M740" s="65"/>
      <c r="N740" s="65"/>
      <c r="O740" s="65"/>
    </row>
    <row r="741" spans="3:15" s="1" customFormat="1" x14ac:dyDescent="0.25">
      <c r="C741" s="65"/>
      <c r="D741" s="55"/>
      <c r="E741" s="55"/>
      <c r="F741" s="55"/>
      <c r="G741" s="55"/>
      <c r="H741" s="55"/>
      <c r="I741" s="55"/>
      <c r="J741" s="65"/>
      <c r="K741" s="65"/>
      <c r="L741" s="65"/>
      <c r="M741" s="65"/>
      <c r="N741" s="65"/>
      <c r="O741" s="65"/>
    </row>
    <row r="742" spans="3:15" s="1" customFormat="1" x14ac:dyDescent="0.25">
      <c r="C742" s="65"/>
      <c r="D742" s="55"/>
      <c r="E742" s="55"/>
      <c r="F742" s="55"/>
      <c r="G742" s="55"/>
      <c r="H742" s="55"/>
      <c r="I742" s="55"/>
      <c r="J742" s="65"/>
      <c r="K742" s="65"/>
      <c r="L742" s="65"/>
      <c r="M742" s="65"/>
      <c r="N742" s="65"/>
      <c r="O742" s="65"/>
    </row>
    <row r="743" spans="3:15" s="1" customFormat="1" x14ac:dyDescent="0.25">
      <c r="C743" s="65"/>
      <c r="D743" s="55"/>
      <c r="E743" s="55"/>
      <c r="F743" s="55"/>
      <c r="G743" s="55"/>
      <c r="H743" s="55"/>
      <c r="I743" s="55"/>
      <c r="J743" s="65"/>
      <c r="K743" s="65"/>
      <c r="L743" s="65"/>
      <c r="M743" s="65"/>
      <c r="N743" s="65"/>
      <c r="O743" s="65"/>
    </row>
    <row r="744" spans="3:15" s="1" customFormat="1" x14ac:dyDescent="0.25">
      <c r="C744" s="65"/>
      <c r="D744" s="55"/>
      <c r="E744" s="55"/>
      <c r="F744" s="55"/>
      <c r="G744" s="55"/>
      <c r="H744" s="55"/>
      <c r="I744" s="55"/>
      <c r="J744" s="65"/>
      <c r="K744" s="65"/>
      <c r="L744" s="65"/>
      <c r="M744" s="65"/>
      <c r="N744" s="65"/>
      <c r="O744" s="65"/>
    </row>
    <row r="745" spans="3:15" s="1" customFormat="1" x14ac:dyDescent="0.25">
      <c r="C745" s="65"/>
      <c r="D745" s="55"/>
      <c r="E745" s="55"/>
      <c r="F745" s="55"/>
      <c r="G745" s="55"/>
      <c r="H745" s="55"/>
      <c r="I745" s="55"/>
      <c r="J745" s="65"/>
      <c r="K745" s="65"/>
      <c r="L745" s="65"/>
      <c r="M745" s="65"/>
      <c r="N745" s="65"/>
      <c r="O745" s="65"/>
    </row>
    <row r="746" spans="3:15" s="1" customFormat="1" x14ac:dyDescent="0.25">
      <c r="C746" s="65"/>
      <c r="D746" s="55"/>
      <c r="E746" s="55"/>
      <c r="F746" s="55"/>
      <c r="G746" s="55"/>
      <c r="H746" s="55"/>
      <c r="I746" s="55"/>
      <c r="J746" s="65"/>
      <c r="K746" s="65"/>
      <c r="L746" s="65"/>
      <c r="M746" s="65"/>
      <c r="N746" s="65"/>
      <c r="O746" s="65"/>
    </row>
    <row r="747" spans="3:15" s="1" customFormat="1" x14ac:dyDescent="0.25">
      <c r="C747" s="65"/>
      <c r="D747" s="55"/>
      <c r="E747" s="55"/>
      <c r="F747" s="55"/>
      <c r="G747" s="55"/>
      <c r="H747" s="55"/>
      <c r="I747" s="55"/>
      <c r="J747" s="65"/>
      <c r="K747" s="65"/>
      <c r="L747" s="65"/>
      <c r="M747" s="65"/>
      <c r="N747" s="65"/>
      <c r="O747" s="65"/>
    </row>
    <row r="748" spans="3:15" s="1" customFormat="1" x14ac:dyDescent="0.25">
      <c r="C748" s="65"/>
      <c r="D748" s="55"/>
      <c r="E748" s="55"/>
      <c r="F748" s="55"/>
      <c r="G748" s="55"/>
      <c r="H748" s="55"/>
      <c r="I748" s="55"/>
      <c r="J748" s="65"/>
      <c r="K748" s="65"/>
      <c r="L748" s="65"/>
      <c r="M748" s="65"/>
      <c r="N748" s="65"/>
      <c r="O748" s="65"/>
    </row>
    <row r="749" spans="3:15" s="1" customFormat="1" x14ac:dyDescent="0.25">
      <c r="C749" s="65"/>
      <c r="D749" s="55"/>
      <c r="E749" s="55"/>
      <c r="F749" s="55"/>
      <c r="G749" s="55"/>
      <c r="H749" s="55"/>
      <c r="I749" s="55"/>
      <c r="J749" s="65"/>
      <c r="K749" s="65"/>
      <c r="L749" s="65"/>
      <c r="M749" s="65"/>
      <c r="N749" s="65"/>
      <c r="O749" s="65"/>
    </row>
    <row r="750" spans="3:15" s="1" customFormat="1" x14ac:dyDescent="0.25">
      <c r="C750" s="65"/>
      <c r="D750" s="55"/>
      <c r="E750" s="55"/>
      <c r="F750" s="55"/>
      <c r="G750" s="55"/>
      <c r="H750" s="55"/>
      <c r="I750" s="55"/>
      <c r="J750" s="65"/>
      <c r="K750" s="65"/>
      <c r="L750" s="65"/>
      <c r="M750" s="65"/>
      <c r="N750" s="65"/>
      <c r="O750" s="65"/>
    </row>
    <row r="751" spans="3:15" s="1" customFormat="1" x14ac:dyDescent="0.25">
      <c r="C751" s="65"/>
      <c r="D751" s="55"/>
      <c r="E751" s="55"/>
      <c r="F751" s="55"/>
      <c r="G751" s="55"/>
      <c r="H751" s="55"/>
      <c r="I751" s="55"/>
      <c r="J751" s="65"/>
      <c r="K751" s="65"/>
      <c r="L751" s="65"/>
      <c r="M751" s="65"/>
      <c r="N751" s="65"/>
      <c r="O751" s="65"/>
    </row>
    <row r="752" spans="3:15" s="1" customFormat="1" x14ac:dyDescent="0.25">
      <c r="C752" s="65"/>
      <c r="D752" s="55"/>
      <c r="E752" s="55"/>
      <c r="F752" s="55"/>
      <c r="G752" s="55"/>
      <c r="H752" s="55"/>
      <c r="I752" s="55"/>
      <c r="J752" s="65"/>
      <c r="K752" s="65"/>
      <c r="L752" s="65"/>
      <c r="M752" s="65"/>
      <c r="N752" s="65"/>
      <c r="O752" s="65"/>
    </row>
    <row r="753" spans="3:15" s="1" customFormat="1" x14ac:dyDescent="0.25">
      <c r="C753" s="65"/>
      <c r="D753" s="55"/>
      <c r="E753" s="55"/>
      <c r="F753" s="55"/>
      <c r="G753" s="55"/>
      <c r="H753" s="55"/>
      <c r="I753" s="55"/>
      <c r="J753" s="65"/>
      <c r="K753" s="65"/>
      <c r="L753" s="65"/>
      <c r="M753" s="65"/>
      <c r="N753" s="65"/>
      <c r="O753" s="65"/>
    </row>
    <row r="754" spans="3:15" s="1" customFormat="1" x14ac:dyDescent="0.25">
      <c r="C754" s="65"/>
      <c r="D754" s="55"/>
      <c r="E754" s="55"/>
      <c r="F754" s="55"/>
      <c r="G754" s="55"/>
      <c r="H754" s="55"/>
      <c r="I754" s="55"/>
      <c r="J754" s="65"/>
      <c r="K754" s="65"/>
      <c r="L754" s="65"/>
      <c r="M754" s="65"/>
      <c r="N754" s="65"/>
      <c r="O754" s="65"/>
    </row>
    <row r="755" spans="3:15" s="1" customFormat="1" x14ac:dyDescent="0.25">
      <c r="C755" s="65"/>
      <c r="D755" s="55"/>
      <c r="E755" s="55"/>
      <c r="F755" s="55"/>
      <c r="G755" s="55"/>
      <c r="H755" s="55"/>
      <c r="I755" s="55"/>
      <c r="J755" s="65"/>
      <c r="K755" s="65"/>
      <c r="L755" s="65"/>
      <c r="M755" s="65"/>
      <c r="N755" s="65"/>
      <c r="O755" s="65"/>
    </row>
    <row r="756" spans="3:15" s="1" customFormat="1" x14ac:dyDescent="0.25">
      <c r="C756" s="65"/>
      <c r="D756" s="55"/>
      <c r="E756" s="55"/>
      <c r="F756" s="55"/>
      <c r="G756" s="55"/>
      <c r="H756" s="55"/>
      <c r="I756" s="55"/>
      <c r="J756" s="65"/>
      <c r="K756" s="65"/>
      <c r="L756" s="65"/>
      <c r="M756" s="65"/>
      <c r="N756" s="65"/>
      <c r="O756" s="65"/>
    </row>
    <row r="757" spans="3:15" s="1" customFormat="1" x14ac:dyDescent="0.25">
      <c r="C757" s="65"/>
      <c r="D757" s="55"/>
      <c r="E757" s="55"/>
      <c r="F757" s="55"/>
      <c r="G757" s="55"/>
      <c r="H757" s="55"/>
      <c r="I757" s="55"/>
      <c r="J757" s="65"/>
      <c r="K757" s="65"/>
      <c r="L757" s="65"/>
      <c r="M757" s="65"/>
      <c r="N757" s="65"/>
      <c r="O757" s="65"/>
    </row>
    <row r="758" spans="3:15" s="1" customFormat="1" x14ac:dyDescent="0.25">
      <c r="C758" s="65"/>
      <c r="D758" s="55"/>
      <c r="E758" s="55"/>
      <c r="F758" s="55"/>
      <c r="G758" s="55"/>
      <c r="H758" s="55"/>
      <c r="I758" s="55"/>
      <c r="J758" s="65"/>
      <c r="K758" s="65"/>
      <c r="L758" s="65"/>
      <c r="M758" s="65"/>
      <c r="N758" s="65"/>
      <c r="O758" s="65"/>
    </row>
    <row r="759" spans="3:15" s="1" customFormat="1" x14ac:dyDescent="0.25">
      <c r="C759" s="65"/>
      <c r="D759" s="55"/>
      <c r="E759" s="55"/>
      <c r="F759" s="55"/>
      <c r="G759" s="55"/>
      <c r="H759" s="55"/>
      <c r="I759" s="55"/>
      <c r="J759" s="65"/>
      <c r="K759" s="65"/>
      <c r="L759" s="65"/>
      <c r="M759" s="65"/>
      <c r="N759" s="65"/>
      <c r="O759" s="65"/>
    </row>
    <row r="760" spans="3:15" s="1" customFormat="1" x14ac:dyDescent="0.25">
      <c r="C760" s="65"/>
      <c r="D760" s="55"/>
      <c r="E760" s="55"/>
      <c r="F760" s="55"/>
      <c r="G760" s="55"/>
      <c r="H760" s="55"/>
      <c r="I760" s="55"/>
      <c r="J760" s="65"/>
      <c r="K760" s="65"/>
      <c r="L760" s="65"/>
      <c r="M760" s="65"/>
      <c r="N760" s="65"/>
      <c r="O760" s="65"/>
    </row>
    <row r="761" spans="3:15" s="1" customFormat="1" x14ac:dyDescent="0.25">
      <c r="C761" s="65"/>
      <c r="D761" s="55"/>
      <c r="E761" s="55"/>
      <c r="F761" s="55"/>
      <c r="G761" s="55"/>
      <c r="H761" s="55"/>
      <c r="I761" s="55"/>
      <c r="J761" s="65"/>
      <c r="K761" s="65"/>
      <c r="L761" s="65"/>
      <c r="M761" s="65"/>
      <c r="N761" s="65"/>
      <c r="O761" s="65"/>
    </row>
    <row r="762" spans="3:15" s="1" customFormat="1" x14ac:dyDescent="0.25">
      <c r="C762" s="65"/>
      <c r="D762" s="55"/>
      <c r="E762" s="55"/>
      <c r="F762" s="55"/>
      <c r="G762" s="55"/>
      <c r="H762" s="55"/>
      <c r="I762" s="55"/>
      <c r="J762" s="65"/>
      <c r="K762" s="65"/>
      <c r="L762" s="65"/>
      <c r="M762" s="65"/>
      <c r="N762" s="65"/>
      <c r="O762" s="65"/>
    </row>
    <row r="763" spans="3:15" s="1" customFormat="1" x14ac:dyDescent="0.25">
      <c r="C763" s="65"/>
      <c r="D763" s="55"/>
      <c r="E763" s="55"/>
      <c r="F763" s="55"/>
      <c r="G763" s="55"/>
      <c r="H763" s="55"/>
      <c r="I763" s="55"/>
      <c r="J763" s="65"/>
      <c r="K763" s="65"/>
      <c r="L763" s="65"/>
      <c r="M763" s="65"/>
      <c r="N763" s="65"/>
      <c r="O763" s="65"/>
    </row>
    <row r="764" spans="3:15" s="1" customFormat="1" x14ac:dyDescent="0.25">
      <c r="C764" s="65"/>
      <c r="D764" s="55"/>
      <c r="E764" s="55"/>
      <c r="F764" s="55"/>
      <c r="G764" s="55"/>
      <c r="H764" s="55"/>
      <c r="I764" s="55"/>
      <c r="J764" s="65"/>
      <c r="K764" s="65"/>
      <c r="L764" s="65"/>
      <c r="M764" s="65"/>
      <c r="N764" s="65"/>
      <c r="O764" s="65"/>
    </row>
    <row r="765" spans="3:15" s="1" customFormat="1" x14ac:dyDescent="0.25">
      <c r="C765" s="65"/>
      <c r="D765" s="55"/>
      <c r="E765" s="55"/>
      <c r="F765" s="55"/>
      <c r="G765" s="55"/>
      <c r="H765" s="55"/>
      <c r="I765" s="55"/>
      <c r="J765" s="65"/>
      <c r="K765" s="65"/>
      <c r="L765" s="65"/>
      <c r="M765" s="65"/>
      <c r="N765" s="65"/>
      <c r="O765" s="65"/>
    </row>
    <row r="766" spans="3:15" s="1" customFormat="1" x14ac:dyDescent="0.25">
      <c r="C766" s="65"/>
      <c r="D766" s="55"/>
      <c r="E766" s="55"/>
      <c r="F766" s="55"/>
      <c r="G766" s="55"/>
      <c r="H766" s="55"/>
      <c r="I766" s="55"/>
      <c r="J766" s="65"/>
      <c r="K766" s="65"/>
      <c r="L766" s="65"/>
      <c r="M766" s="65"/>
      <c r="N766" s="65"/>
      <c r="O766" s="65"/>
    </row>
    <row r="767" spans="3:15" s="1" customFormat="1" x14ac:dyDescent="0.25">
      <c r="C767" s="65"/>
      <c r="D767" s="55"/>
      <c r="E767" s="55"/>
      <c r="F767" s="55"/>
      <c r="G767" s="55"/>
      <c r="H767" s="55"/>
      <c r="I767" s="55"/>
      <c r="J767" s="65"/>
      <c r="K767" s="65"/>
      <c r="L767" s="65"/>
      <c r="M767" s="65"/>
      <c r="N767" s="65"/>
      <c r="O767" s="65"/>
    </row>
    <row r="768" spans="3:15" s="1" customFormat="1" x14ac:dyDescent="0.25">
      <c r="C768" s="65"/>
      <c r="D768" s="55"/>
      <c r="E768" s="55"/>
      <c r="F768" s="55"/>
      <c r="G768" s="55"/>
      <c r="H768" s="55"/>
      <c r="I768" s="55"/>
      <c r="J768" s="65"/>
      <c r="K768" s="65"/>
      <c r="L768" s="65"/>
      <c r="M768" s="65"/>
      <c r="N768" s="65"/>
      <c r="O768" s="65"/>
    </row>
    <row r="769" spans="3:15" s="1" customFormat="1" x14ac:dyDescent="0.25">
      <c r="C769" s="65"/>
      <c r="D769" s="55"/>
      <c r="E769" s="55"/>
      <c r="F769" s="55"/>
      <c r="G769" s="55"/>
      <c r="H769" s="55"/>
      <c r="I769" s="55"/>
      <c r="J769" s="65"/>
      <c r="K769" s="65"/>
      <c r="L769" s="65"/>
      <c r="M769" s="65"/>
      <c r="N769" s="65"/>
      <c r="O769" s="65"/>
    </row>
    <row r="770" spans="3:15" s="1" customFormat="1" x14ac:dyDescent="0.25">
      <c r="C770" s="65"/>
      <c r="D770" s="55"/>
      <c r="E770" s="55"/>
      <c r="F770" s="55"/>
      <c r="G770" s="55"/>
      <c r="H770" s="55"/>
      <c r="I770" s="55"/>
      <c r="J770" s="65"/>
      <c r="K770" s="65"/>
      <c r="L770" s="65"/>
      <c r="M770" s="65"/>
      <c r="N770" s="65"/>
      <c r="O770" s="65"/>
    </row>
    <row r="771" spans="3:15" s="1" customFormat="1" x14ac:dyDescent="0.25">
      <c r="C771" s="65"/>
      <c r="D771" s="55"/>
      <c r="E771" s="55"/>
      <c r="F771" s="55"/>
      <c r="G771" s="55"/>
      <c r="H771" s="55"/>
      <c r="I771" s="55"/>
      <c r="J771" s="65"/>
      <c r="K771" s="65"/>
      <c r="L771" s="65"/>
      <c r="M771" s="65"/>
      <c r="N771" s="65"/>
      <c r="O771" s="65"/>
    </row>
    <row r="772" spans="3:15" s="1" customFormat="1" x14ac:dyDescent="0.25">
      <c r="C772" s="65"/>
      <c r="D772" s="55"/>
      <c r="E772" s="55"/>
      <c r="F772" s="55"/>
      <c r="G772" s="55"/>
      <c r="H772" s="55"/>
      <c r="I772" s="55"/>
      <c r="J772" s="65"/>
      <c r="K772" s="65"/>
      <c r="L772" s="65"/>
      <c r="M772" s="65"/>
      <c r="N772" s="65"/>
      <c r="O772" s="65"/>
    </row>
    <row r="773" spans="3:15" s="1" customFormat="1" x14ac:dyDescent="0.25">
      <c r="C773" s="65"/>
      <c r="D773" s="55"/>
      <c r="E773" s="55"/>
      <c r="F773" s="55"/>
      <c r="G773" s="55"/>
      <c r="H773" s="55"/>
      <c r="I773" s="55"/>
      <c r="J773" s="65"/>
      <c r="K773" s="65"/>
      <c r="L773" s="65"/>
      <c r="M773" s="65"/>
      <c r="N773" s="65"/>
      <c r="O773" s="65"/>
    </row>
    <row r="774" spans="3:15" s="1" customFormat="1" x14ac:dyDescent="0.25">
      <c r="C774" s="65"/>
      <c r="D774" s="55"/>
      <c r="E774" s="55"/>
      <c r="F774" s="55"/>
      <c r="G774" s="55"/>
      <c r="H774" s="55"/>
      <c r="I774" s="55"/>
      <c r="J774" s="65"/>
      <c r="K774" s="65"/>
      <c r="L774" s="65"/>
      <c r="M774" s="65"/>
      <c r="N774" s="65"/>
      <c r="O774" s="65"/>
    </row>
    <row r="775" spans="3:15" s="1" customFormat="1" x14ac:dyDescent="0.25">
      <c r="C775" s="65"/>
      <c r="D775" s="55"/>
      <c r="E775" s="55"/>
      <c r="F775" s="55"/>
      <c r="G775" s="55"/>
      <c r="H775" s="55"/>
      <c r="I775" s="55"/>
      <c r="J775" s="65"/>
      <c r="K775" s="65"/>
      <c r="L775" s="65"/>
      <c r="M775" s="65"/>
      <c r="N775" s="65"/>
      <c r="O775" s="65"/>
    </row>
    <row r="776" spans="3:15" s="1" customFormat="1" x14ac:dyDescent="0.25">
      <c r="C776" s="65"/>
      <c r="D776" s="55"/>
      <c r="E776" s="55"/>
      <c r="F776" s="55"/>
      <c r="G776" s="55"/>
      <c r="H776" s="55"/>
      <c r="I776" s="55"/>
      <c r="J776" s="65"/>
      <c r="K776" s="65"/>
      <c r="L776" s="65"/>
      <c r="M776" s="65"/>
      <c r="N776" s="65"/>
      <c r="O776" s="65"/>
    </row>
    <row r="777" spans="3:15" s="1" customFormat="1" x14ac:dyDescent="0.25">
      <c r="C777" s="65"/>
      <c r="D777" s="55"/>
      <c r="E777" s="55"/>
      <c r="F777" s="55"/>
      <c r="G777" s="55"/>
      <c r="H777" s="55"/>
      <c r="I777" s="55"/>
      <c r="J777" s="65"/>
      <c r="K777" s="65"/>
      <c r="L777" s="65"/>
      <c r="M777" s="65"/>
      <c r="N777" s="65"/>
      <c r="O777" s="65"/>
    </row>
    <row r="778" spans="3:15" s="1" customFormat="1" x14ac:dyDescent="0.25">
      <c r="C778" s="65"/>
      <c r="D778" s="55"/>
      <c r="E778" s="55"/>
      <c r="F778" s="55"/>
      <c r="G778" s="55"/>
      <c r="H778" s="55"/>
      <c r="I778" s="55"/>
      <c r="J778" s="65"/>
      <c r="K778" s="65"/>
      <c r="L778" s="65"/>
      <c r="M778" s="65"/>
      <c r="N778" s="65"/>
      <c r="O778" s="65"/>
    </row>
    <row r="779" spans="3:15" s="1" customFormat="1" x14ac:dyDescent="0.25">
      <c r="C779" s="65"/>
      <c r="D779" s="55"/>
      <c r="E779" s="55"/>
      <c r="F779" s="55"/>
      <c r="G779" s="55"/>
      <c r="H779" s="55"/>
      <c r="I779" s="55"/>
      <c r="J779" s="65"/>
      <c r="K779" s="65"/>
      <c r="L779" s="65"/>
      <c r="M779" s="65"/>
      <c r="N779" s="65"/>
      <c r="O779" s="65"/>
    </row>
    <row r="780" spans="3:15" s="1" customFormat="1" x14ac:dyDescent="0.25">
      <c r="C780" s="65"/>
      <c r="D780" s="55"/>
      <c r="E780" s="55"/>
      <c r="F780" s="55"/>
      <c r="G780" s="55"/>
      <c r="H780" s="55"/>
      <c r="I780" s="55"/>
      <c r="J780" s="65"/>
      <c r="K780" s="65"/>
      <c r="L780" s="65"/>
      <c r="M780" s="65"/>
      <c r="N780" s="65"/>
      <c r="O780" s="65"/>
    </row>
    <row r="781" spans="3:15" s="1" customFormat="1" x14ac:dyDescent="0.25">
      <c r="C781" s="65"/>
      <c r="D781" s="55"/>
      <c r="E781" s="55"/>
      <c r="F781" s="55"/>
      <c r="G781" s="55"/>
      <c r="H781" s="55"/>
      <c r="I781" s="55"/>
      <c r="J781" s="65"/>
      <c r="K781" s="65"/>
      <c r="L781" s="65"/>
      <c r="M781" s="65"/>
      <c r="N781" s="65"/>
      <c r="O781" s="65"/>
    </row>
    <row r="782" spans="3:15" s="1" customFormat="1" x14ac:dyDescent="0.25">
      <c r="C782" s="65"/>
      <c r="D782" s="55"/>
      <c r="E782" s="55"/>
      <c r="F782" s="55"/>
      <c r="G782" s="55"/>
      <c r="H782" s="55"/>
      <c r="I782" s="55"/>
      <c r="J782" s="65"/>
      <c r="K782" s="65"/>
      <c r="L782" s="65"/>
      <c r="M782" s="65"/>
      <c r="N782" s="65"/>
      <c r="O782" s="65"/>
    </row>
    <row r="783" spans="3:15" s="1" customFormat="1" x14ac:dyDescent="0.25">
      <c r="C783" s="65"/>
      <c r="D783" s="55"/>
      <c r="E783" s="55"/>
      <c r="F783" s="55"/>
      <c r="G783" s="55"/>
      <c r="H783" s="55"/>
      <c r="I783" s="55"/>
      <c r="J783" s="65"/>
      <c r="K783" s="65"/>
      <c r="L783" s="65"/>
      <c r="M783" s="65"/>
      <c r="N783" s="65"/>
      <c r="O783" s="65"/>
    </row>
    <row r="784" spans="3:15" s="1" customFormat="1" x14ac:dyDescent="0.25">
      <c r="C784" s="65"/>
      <c r="D784" s="55"/>
      <c r="E784" s="55"/>
      <c r="F784" s="55"/>
      <c r="G784" s="55"/>
      <c r="H784" s="55"/>
      <c r="I784" s="55"/>
      <c r="J784" s="65"/>
      <c r="K784" s="65"/>
      <c r="L784" s="65"/>
      <c r="M784" s="65"/>
      <c r="N784" s="65"/>
      <c r="O784" s="65"/>
    </row>
    <row r="785" spans="3:15" s="1" customFormat="1" x14ac:dyDescent="0.25">
      <c r="C785" s="65"/>
      <c r="D785" s="55"/>
      <c r="E785" s="55"/>
      <c r="F785" s="55"/>
      <c r="G785" s="55"/>
      <c r="H785" s="55"/>
      <c r="I785" s="55"/>
      <c r="J785" s="65"/>
      <c r="K785" s="65"/>
      <c r="L785" s="65"/>
      <c r="M785" s="65"/>
      <c r="N785" s="65"/>
      <c r="O785" s="65"/>
    </row>
    <row r="786" spans="3:15" s="1" customFormat="1" x14ac:dyDescent="0.25">
      <c r="C786" s="65"/>
      <c r="D786" s="55"/>
      <c r="E786" s="55"/>
      <c r="F786" s="55"/>
      <c r="G786" s="55"/>
      <c r="H786" s="55"/>
      <c r="I786" s="55"/>
      <c r="J786" s="65"/>
      <c r="K786" s="65"/>
      <c r="L786" s="65"/>
      <c r="M786" s="65"/>
      <c r="N786" s="65"/>
      <c r="O786" s="65"/>
    </row>
    <row r="787" spans="3:15" s="1" customFormat="1" x14ac:dyDescent="0.25">
      <c r="C787" s="65"/>
      <c r="D787" s="55"/>
      <c r="E787" s="55"/>
      <c r="F787" s="55"/>
      <c r="G787" s="55"/>
      <c r="H787" s="55"/>
      <c r="I787" s="55"/>
      <c r="J787" s="65"/>
      <c r="K787" s="65"/>
      <c r="L787" s="65"/>
      <c r="M787" s="65"/>
      <c r="N787" s="65"/>
      <c r="O787" s="65"/>
    </row>
    <row r="788" spans="3:15" s="1" customFormat="1" x14ac:dyDescent="0.25">
      <c r="C788" s="65"/>
      <c r="D788" s="55"/>
      <c r="E788" s="55"/>
      <c r="F788" s="55"/>
      <c r="G788" s="55"/>
      <c r="H788" s="55"/>
      <c r="I788" s="55"/>
      <c r="J788" s="65"/>
      <c r="K788" s="65"/>
      <c r="L788" s="65"/>
      <c r="M788" s="65"/>
      <c r="N788" s="65"/>
      <c r="O788" s="65"/>
    </row>
    <row r="789" spans="3:15" s="1" customFormat="1" x14ac:dyDescent="0.25">
      <c r="C789" s="65"/>
      <c r="D789" s="55"/>
      <c r="E789" s="55"/>
      <c r="F789" s="55"/>
      <c r="G789" s="55"/>
      <c r="H789" s="55"/>
      <c r="I789" s="55"/>
      <c r="J789" s="65"/>
      <c r="K789" s="65"/>
      <c r="L789" s="65"/>
      <c r="M789" s="65"/>
      <c r="N789" s="65"/>
      <c r="O789" s="65"/>
    </row>
    <row r="790" spans="3:15" s="1" customFormat="1" x14ac:dyDescent="0.25">
      <c r="C790" s="65"/>
      <c r="D790" s="55"/>
      <c r="E790" s="55"/>
      <c r="F790" s="55"/>
      <c r="G790" s="55"/>
      <c r="H790" s="55"/>
      <c r="I790" s="55"/>
      <c r="J790" s="65"/>
      <c r="K790" s="65"/>
      <c r="L790" s="65"/>
      <c r="M790" s="65"/>
      <c r="N790" s="65"/>
      <c r="O790" s="65"/>
    </row>
    <row r="791" spans="3:15" s="1" customFormat="1" x14ac:dyDescent="0.25">
      <c r="C791" s="65"/>
      <c r="D791" s="55"/>
      <c r="E791" s="55"/>
      <c r="F791" s="55"/>
      <c r="G791" s="55"/>
      <c r="H791" s="55"/>
      <c r="I791" s="55"/>
      <c r="J791" s="65"/>
      <c r="K791" s="65"/>
      <c r="L791" s="65"/>
      <c r="M791" s="65"/>
      <c r="N791" s="65"/>
      <c r="O791" s="65"/>
    </row>
    <row r="792" spans="3:15" s="1" customFormat="1" x14ac:dyDescent="0.25">
      <c r="C792" s="65"/>
      <c r="D792" s="55"/>
      <c r="E792" s="55"/>
      <c r="F792" s="55"/>
      <c r="G792" s="55"/>
      <c r="H792" s="55"/>
      <c r="I792" s="55"/>
      <c r="J792" s="65"/>
      <c r="K792" s="65"/>
      <c r="L792" s="65"/>
      <c r="M792" s="65"/>
      <c r="N792" s="65"/>
      <c r="O792" s="65"/>
    </row>
    <row r="793" spans="3:15" s="1" customFormat="1" x14ac:dyDescent="0.25">
      <c r="C793" s="65"/>
      <c r="D793" s="55"/>
      <c r="E793" s="55"/>
      <c r="F793" s="55"/>
      <c r="G793" s="55"/>
      <c r="H793" s="55"/>
      <c r="I793" s="55"/>
      <c r="J793" s="65"/>
      <c r="K793" s="65"/>
      <c r="L793" s="65"/>
      <c r="M793" s="65"/>
      <c r="N793" s="65"/>
      <c r="O793" s="65"/>
    </row>
    <row r="794" spans="3:15" s="1" customFormat="1" x14ac:dyDescent="0.25">
      <c r="C794" s="65"/>
      <c r="D794" s="55"/>
      <c r="E794" s="55"/>
      <c r="F794" s="55"/>
      <c r="G794" s="55"/>
      <c r="H794" s="55"/>
      <c r="I794" s="55"/>
      <c r="J794" s="65"/>
      <c r="K794" s="65"/>
      <c r="L794" s="65"/>
      <c r="M794" s="65"/>
      <c r="N794" s="65"/>
      <c r="O794" s="65"/>
    </row>
    <row r="795" spans="3:15" s="1" customFormat="1" x14ac:dyDescent="0.25">
      <c r="C795" s="65"/>
      <c r="D795" s="55"/>
      <c r="E795" s="55"/>
      <c r="F795" s="55"/>
      <c r="G795" s="55"/>
      <c r="H795" s="55"/>
      <c r="I795" s="55"/>
      <c r="J795" s="65"/>
      <c r="K795" s="65"/>
      <c r="L795" s="65"/>
      <c r="M795" s="65"/>
      <c r="N795" s="65"/>
      <c r="O795" s="65"/>
    </row>
    <row r="796" spans="3:15" s="1" customFormat="1" x14ac:dyDescent="0.25">
      <c r="C796" s="65"/>
      <c r="D796" s="55"/>
      <c r="E796" s="55"/>
      <c r="F796" s="55"/>
      <c r="G796" s="55"/>
      <c r="H796" s="55"/>
      <c r="I796" s="55"/>
      <c r="J796" s="65"/>
      <c r="K796" s="65"/>
      <c r="L796" s="65"/>
      <c r="M796" s="65"/>
      <c r="N796" s="65"/>
      <c r="O796" s="65"/>
    </row>
    <row r="797" spans="3:15" s="1" customFormat="1" x14ac:dyDescent="0.25">
      <c r="C797" s="65"/>
      <c r="D797" s="55"/>
      <c r="E797" s="55"/>
      <c r="F797" s="55"/>
      <c r="G797" s="55"/>
      <c r="H797" s="55"/>
      <c r="I797" s="55"/>
      <c r="J797" s="65"/>
      <c r="K797" s="65"/>
      <c r="L797" s="65"/>
      <c r="M797" s="65"/>
      <c r="N797" s="65"/>
      <c r="O797" s="65"/>
    </row>
    <row r="798" spans="3:15" s="1" customFormat="1" x14ac:dyDescent="0.25">
      <c r="C798" s="65"/>
      <c r="D798" s="55"/>
      <c r="E798" s="55"/>
      <c r="F798" s="55"/>
      <c r="G798" s="55"/>
      <c r="H798" s="55"/>
      <c r="I798" s="55"/>
      <c r="J798" s="65"/>
      <c r="K798" s="65"/>
      <c r="L798" s="65"/>
      <c r="M798" s="65"/>
      <c r="N798" s="65"/>
      <c r="O798" s="65"/>
    </row>
    <row r="799" spans="3:15" s="1" customFormat="1" x14ac:dyDescent="0.25">
      <c r="C799" s="65"/>
      <c r="D799" s="55"/>
      <c r="E799" s="55"/>
      <c r="F799" s="55"/>
      <c r="G799" s="55"/>
      <c r="H799" s="55"/>
      <c r="I799" s="55"/>
      <c r="J799" s="65"/>
      <c r="K799" s="65"/>
      <c r="L799" s="65"/>
      <c r="M799" s="65"/>
      <c r="N799" s="65"/>
      <c r="O799" s="65"/>
    </row>
    <row r="800" spans="3:15" s="1" customFormat="1" x14ac:dyDescent="0.25">
      <c r="C800" s="65"/>
      <c r="D800" s="55"/>
      <c r="E800" s="55"/>
      <c r="F800" s="55"/>
      <c r="G800" s="55"/>
      <c r="H800" s="55"/>
      <c r="I800" s="55"/>
      <c r="J800" s="65"/>
      <c r="K800" s="65"/>
      <c r="L800" s="65"/>
      <c r="M800" s="65"/>
      <c r="N800" s="65"/>
      <c r="O800" s="65"/>
    </row>
    <row r="801" spans="3:15" s="1" customFormat="1" x14ac:dyDescent="0.25">
      <c r="C801" s="65"/>
      <c r="D801" s="55"/>
      <c r="E801" s="55"/>
      <c r="F801" s="55"/>
      <c r="G801" s="55"/>
      <c r="H801" s="55"/>
      <c r="I801" s="55"/>
      <c r="J801" s="65"/>
      <c r="K801" s="65"/>
      <c r="L801" s="65"/>
      <c r="M801" s="65"/>
      <c r="N801" s="65"/>
      <c r="O801" s="65"/>
    </row>
    <row r="802" spans="3:15" s="1" customFormat="1" x14ac:dyDescent="0.25">
      <c r="C802" s="65"/>
      <c r="D802" s="55"/>
      <c r="E802" s="55"/>
      <c r="F802" s="55"/>
      <c r="G802" s="55"/>
      <c r="H802" s="55"/>
      <c r="I802" s="55"/>
      <c r="J802" s="65"/>
      <c r="K802" s="65"/>
      <c r="L802" s="65"/>
      <c r="M802" s="65"/>
      <c r="N802" s="65"/>
      <c r="O802" s="65"/>
    </row>
    <row r="803" spans="3:15" s="1" customFormat="1" x14ac:dyDescent="0.25">
      <c r="C803" s="65"/>
      <c r="D803" s="55"/>
      <c r="E803" s="55"/>
      <c r="F803" s="55"/>
      <c r="G803" s="55"/>
      <c r="H803" s="55"/>
      <c r="I803" s="55"/>
      <c r="J803" s="65"/>
      <c r="K803" s="65"/>
      <c r="L803" s="65"/>
      <c r="M803" s="65"/>
      <c r="N803" s="65"/>
      <c r="O803" s="65"/>
    </row>
    <row r="804" spans="3:15" s="1" customFormat="1" x14ac:dyDescent="0.25">
      <c r="C804" s="65"/>
      <c r="D804" s="55"/>
      <c r="E804" s="55"/>
      <c r="F804" s="55"/>
      <c r="G804" s="55"/>
      <c r="H804" s="55"/>
      <c r="I804" s="55"/>
      <c r="J804" s="65"/>
      <c r="K804" s="65"/>
      <c r="L804" s="65"/>
      <c r="M804" s="65"/>
      <c r="N804" s="65"/>
      <c r="O804" s="65"/>
    </row>
    <row r="805" spans="3:15" s="1" customFormat="1" x14ac:dyDescent="0.25">
      <c r="C805" s="65"/>
      <c r="D805" s="55"/>
      <c r="E805" s="55"/>
      <c r="F805" s="55"/>
      <c r="G805" s="55"/>
      <c r="H805" s="55"/>
      <c r="I805" s="55"/>
      <c r="J805" s="65"/>
      <c r="K805" s="65"/>
      <c r="L805" s="65"/>
      <c r="M805" s="65"/>
      <c r="N805" s="65"/>
      <c r="O805" s="65"/>
    </row>
    <row r="806" spans="3:15" s="1" customFormat="1" x14ac:dyDescent="0.25">
      <c r="C806" s="65"/>
      <c r="D806" s="55"/>
      <c r="E806" s="55"/>
      <c r="F806" s="55"/>
      <c r="G806" s="55"/>
      <c r="H806" s="55"/>
      <c r="I806" s="55"/>
      <c r="J806" s="65"/>
      <c r="K806" s="65"/>
      <c r="L806" s="65"/>
      <c r="M806" s="65"/>
      <c r="N806" s="65"/>
      <c r="O806" s="65"/>
    </row>
    <row r="807" spans="3:15" s="1" customFormat="1" x14ac:dyDescent="0.25">
      <c r="C807" s="65"/>
      <c r="D807" s="55"/>
      <c r="E807" s="55"/>
      <c r="F807" s="55"/>
      <c r="G807" s="55"/>
      <c r="H807" s="55"/>
      <c r="I807" s="55"/>
      <c r="J807" s="65"/>
      <c r="K807" s="65"/>
      <c r="L807" s="65"/>
      <c r="M807" s="65"/>
      <c r="N807" s="65"/>
      <c r="O807" s="65"/>
    </row>
    <row r="808" spans="3:15" s="1" customFormat="1" x14ac:dyDescent="0.25">
      <c r="C808" s="65"/>
      <c r="D808" s="55"/>
      <c r="E808" s="55"/>
      <c r="F808" s="55"/>
      <c r="G808" s="55"/>
      <c r="H808" s="55"/>
      <c r="I808" s="55"/>
      <c r="J808" s="65"/>
      <c r="K808" s="65"/>
      <c r="L808" s="65"/>
      <c r="M808" s="65"/>
      <c r="N808" s="65"/>
      <c r="O808" s="65"/>
    </row>
    <row r="809" spans="3:15" s="1" customFormat="1" x14ac:dyDescent="0.25">
      <c r="C809" s="65"/>
      <c r="D809" s="55"/>
      <c r="E809" s="55"/>
      <c r="F809" s="55"/>
      <c r="G809" s="55"/>
      <c r="H809" s="55"/>
      <c r="I809" s="55"/>
      <c r="J809" s="65"/>
      <c r="K809" s="65"/>
      <c r="L809" s="65"/>
      <c r="M809" s="65"/>
      <c r="N809" s="65"/>
      <c r="O809" s="65"/>
    </row>
    <row r="810" spans="3:15" s="1" customFormat="1" x14ac:dyDescent="0.25">
      <c r="C810" s="65"/>
      <c r="D810" s="55"/>
      <c r="E810" s="55"/>
      <c r="F810" s="55"/>
      <c r="G810" s="55"/>
      <c r="H810" s="55"/>
      <c r="I810" s="55"/>
      <c r="J810" s="65"/>
      <c r="K810" s="65"/>
      <c r="L810" s="65"/>
      <c r="M810" s="65"/>
      <c r="N810" s="65"/>
      <c r="O810" s="65"/>
    </row>
    <row r="811" spans="3:15" s="1" customFormat="1" x14ac:dyDescent="0.25">
      <c r="C811" s="65"/>
      <c r="D811" s="55"/>
      <c r="E811" s="55"/>
      <c r="F811" s="55"/>
      <c r="G811" s="55"/>
      <c r="H811" s="55"/>
      <c r="I811" s="55"/>
      <c r="J811" s="65"/>
      <c r="K811" s="65"/>
      <c r="L811" s="65"/>
      <c r="M811" s="65"/>
      <c r="N811" s="65"/>
      <c r="O811" s="65"/>
    </row>
    <row r="812" spans="3:15" s="1" customFormat="1" x14ac:dyDescent="0.25">
      <c r="C812" s="65"/>
      <c r="D812" s="55"/>
      <c r="E812" s="55"/>
      <c r="F812" s="55"/>
      <c r="G812" s="55"/>
      <c r="H812" s="55"/>
      <c r="I812" s="55"/>
      <c r="J812" s="65"/>
      <c r="K812" s="65"/>
      <c r="L812" s="65"/>
      <c r="M812" s="65"/>
      <c r="N812" s="65"/>
      <c r="O812" s="65"/>
    </row>
    <row r="813" spans="3:15" s="1" customFormat="1" x14ac:dyDescent="0.25">
      <c r="C813" s="65"/>
      <c r="D813" s="55"/>
      <c r="E813" s="55"/>
      <c r="F813" s="55"/>
      <c r="G813" s="55"/>
      <c r="H813" s="55"/>
      <c r="I813" s="55"/>
      <c r="J813" s="65"/>
      <c r="K813" s="65"/>
      <c r="L813" s="65"/>
      <c r="M813" s="65"/>
      <c r="N813" s="65"/>
      <c r="O813" s="65"/>
    </row>
    <row r="814" spans="3:15" s="1" customFormat="1" x14ac:dyDescent="0.25">
      <c r="C814" s="65"/>
      <c r="D814" s="55"/>
      <c r="E814" s="55"/>
      <c r="F814" s="55"/>
      <c r="G814" s="55"/>
      <c r="H814" s="55"/>
      <c r="I814" s="55"/>
      <c r="J814" s="65"/>
      <c r="K814" s="65"/>
      <c r="L814" s="65"/>
      <c r="M814" s="65"/>
      <c r="N814" s="65"/>
      <c r="O814" s="65"/>
    </row>
    <row r="815" spans="3:15" s="1" customFormat="1" x14ac:dyDescent="0.25">
      <c r="C815" s="65"/>
      <c r="D815" s="55"/>
      <c r="E815" s="55"/>
      <c r="F815" s="55"/>
      <c r="G815" s="55"/>
      <c r="H815" s="55"/>
      <c r="I815" s="55"/>
      <c r="J815" s="65"/>
      <c r="K815" s="65"/>
      <c r="L815" s="65"/>
      <c r="M815" s="65"/>
      <c r="N815" s="65"/>
      <c r="O815" s="65"/>
    </row>
    <row r="816" spans="3:15" s="1" customFormat="1" x14ac:dyDescent="0.25">
      <c r="C816" s="65"/>
      <c r="D816" s="55"/>
      <c r="E816" s="55"/>
      <c r="F816" s="55"/>
      <c r="G816" s="55"/>
      <c r="H816" s="55"/>
      <c r="I816" s="55"/>
      <c r="J816" s="65"/>
      <c r="K816" s="65"/>
      <c r="L816" s="65"/>
      <c r="M816" s="65"/>
      <c r="N816" s="65"/>
      <c r="O816" s="65"/>
    </row>
    <row r="817" spans="3:15" s="1" customFormat="1" x14ac:dyDescent="0.25">
      <c r="C817" s="65"/>
      <c r="D817" s="55"/>
      <c r="E817" s="55"/>
      <c r="F817" s="55"/>
      <c r="G817" s="55"/>
      <c r="H817" s="55"/>
      <c r="I817" s="55"/>
      <c r="J817" s="65"/>
      <c r="K817" s="65"/>
      <c r="L817" s="65"/>
      <c r="M817" s="65"/>
      <c r="N817" s="65"/>
      <c r="O817" s="65"/>
    </row>
    <row r="818" spans="3:15" s="1" customFormat="1" x14ac:dyDescent="0.25">
      <c r="C818" s="65"/>
      <c r="D818" s="55"/>
      <c r="E818" s="55"/>
      <c r="F818" s="55"/>
      <c r="G818" s="55"/>
      <c r="H818" s="55"/>
      <c r="I818" s="55"/>
      <c r="J818" s="65"/>
      <c r="K818" s="65"/>
      <c r="L818" s="65"/>
      <c r="M818" s="65"/>
      <c r="N818" s="65"/>
      <c r="O818" s="65"/>
    </row>
    <row r="819" spans="3:15" s="1" customFormat="1" x14ac:dyDescent="0.25">
      <c r="C819" s="65"/>
      <c r="D819" s="55"/>
      <c r="E819" s="55"/>
      <c r="F819" s="55"/>
      <c r="G819" s="55"/>
      <c r="H819" s="55"/>
      <c r="I819" s="55"/>
      <c r="J819" s="65"/>
      <c r="K819" s="65"/>
      <c r="L819" s="65"/>
      <c r="M819" s="65"/>
      <c r="N819" s="65"/>
      <c r="O819" s="65"/>
    </row>
    <row r="820" spans="3:15" s="1" customFormat="1" x14ac:dyDescent="0.25">
      <c r="C820" s="65"/>
      <c r="D820" s="55"/>
      <c r="E820" s="55"/>
      <c r="F820" s="55"/>
      <c r="G820" s="55"/>
      <c r="H820" s="55"/>
      <c r="I820" s="55"/>
      <c r="J820" s="65"/>
      <c r="K820" s="65"/>
      <c r="L820" s="65"/>
      <c r="M820" s="65"/>
      <c r="N820" s="65"/>
      <c r="O820" s="65"/>
    </row>
    <row r="821" spans="3:15" s="1" customFormat="1" x14ac:dyDescent="0.25">
      <c r="C821" s="65"/>
      <c r="D821" s="55"/>
      <c r="E821" s="55"/>
      <c r="F821" s="55"/>
      <c r="G821" s="55"/>
      <c r="H821" s="55"/>
      <c r="I821" s="55"/>
      <c r="J821" s="65"/>
      <c r="K821" s="65"/>
      <c r="L821" s="65"/>
      <c r="M821" s="65"/>
      <c r="N821" s="65"/>
      <c r="O821" s="65"/>
    </row>
    <row r="822" spans="3:15" s="1" customFormat="1" x14ac:dyDescent="0.25">
      <c r="C822" s="65"/>
      <c r="D822" s="55"/>
      <c r="E822" s="55"/>
      <c r="F822" s="55"/>
      <c r="G822" s="55"/>
      <c r="H822" s="55"/>
      <c r="I822" s="55"/>
      <c r="J822" s="65"/>
      <c r="K822" s="65"/>
      <c r="L822" s="65"/>
      <c r="M822" s="65"/>
      <c r="N822" s="65"/>
      <c r="O822" s="65"/>
    </row>
    <row r="823" spans="3:15" s="1" customFormat="1" x14ac:dyDescent="0.25">
      <c r="C823" s="65"/>
      <c r="D823" s="55"/>
      <c r="E823" s="55"/>
      <c r="F823" s="55"/>
      <c r="G823" s="55"/>
      <c r="H823" s="55"/>
      <c r="I823" s="55"/>
      <c r="J823" s="65"/>
      <c r="K823" s="65"/>
      <c r="L823" s="65"/>
      <c r="M823" s="65"/>
      <c r="N823" s="65"/>
      <c r="O823" s="65"/>
    </row>
    <row r="824" spans="3:15" s="1" customFormat="1" x14ac:dyDescent="0.25">
      <c r="C824" s="65"/>
      <c r="D824" s="55"/>
      <c r="E824" s="55"/>
      <c r="F824" s="55"/>
      <c r="G824" s="55"/>
      <c r="H824" s="55"/>
      <c r="I824" s="55"/>
      <c r="J824" s="65"/>
      <c r="K824" s="65"/>
      <c r="L824" s="65"/>
      <c r="M824" s="65"/>
      <c r="N824" s="65"/>
      <c r="O824" s="65"/>
    </row>
    <row r="825" spans="3:15" s="1" customFormat="1" x14ac:dyDescent="0.25">
      <c r="C825" s="65"/>
      <c r="D825" s="55"/>
      <c r="E825" s="55"/>
      <c r="F825" s="55"/>
      <c r="G825" s="55"/>
      <c r="H825" s="55"/>
      <c r="I825" s="55"/>
      <c r="J825" s="65"/>
      <c r="K825" s="65"/>
      <c r="L825" s="65"/>
      <c r="M825" s="65"/>
      <c r="N825" s="65"/>
      <c r="O825" s="65"/>
    </row>
    <row r="826" spans="3:15" s="1" customFormat="1" x14ac:dyDescent="0.25">
      <c r="C826" s="65"/>
      <c r="D826" s="55"/>
      <c r="E826" s="55"/>
      <c r="F826" s="55"/>
      <c r="G826" s="55"/>
      <c r="H826" s="55"/>
      <c r="I826" s="55"/>
      <c r="J826" s="65"/>
      <c r="K826" s="65"/>
      <c r="L826" s="65"/>
      <c r="M826" s="65"/>
      <c r="N826" s="65"/>
      <c r="O826" s="65"/>
    </row>
    <row r="827" spans="3:15" s="1" customFormat="1" x14ac:dyDescent="0.25">
      <c r="C827" s="65"/>
      <c r="D827" s="55"/>
      <c r="E827" s="55"/>
      <c r="F827" s="55"/>
      <c r="G827" s="55"/>
      <c r="H827" s="55"/>
      <c r="I827" s="55"/>
      <c r="J827" s="65"/>
      <c r="K827" s="65"/>
      <c r="L827" s="65"/>
      <c r="M827" s="65"/>
      <c r="N827" s="65"/>
      <c r="O827" s="65"/>
    </row>
    <row r="828" spans="3:15" s="1" customFormat="1" x14ac:dyDescent="0.25">
      <c r="C828" s="65"/>
      <c r="D828" s="55"/>
      <c r="E828" s="55"/>
      <c r="F828" s="55"/>
      <c r="G828" s="55"/>
      <c r="H828" s="55"/>
      <c r="I828" s="55"/>
      <c r="J828" s="65"/>
      <c r="K828" s="65"/>
      <c r="L828" s="65"/>
      <c r="M828" s="65"/>
      <c r="N828" s="65"/>
      <c r="O828" s="65"/>
    </row>
    <row r="829" spans="3:15" s="1" customFormat="1" x14ac:dyDescent="0.25">
      <c r="C829" s="65"/>
      <c r="D829" s="55"/>
      <c r="E829" s="55"/>
      <c r="F829" s="55"/>
      <c r="G829" s="55"/>
      <c r="H829" s="55"/>
      <c r="I829" s="55"/>
      <c r="J829" s="65"/>
      <c r="K829" s="65"/>
      <c r="L829" s="65"/>
      <c r="M829" s="65"/>
      <c r="N829" s="65"/>
      <c r="O829" s="65"/>
    </row>
    <row r="830" spans="3:15" s="1" customFormat="1" x14ac:dyDescent="0.25">
      <c r="C830" s="65"/>
      <c r="D830" s="55"/>
      <c r="E830" s="55"/>
      <c r="F830" s="55"/>
      <c r="G830" s="55"/>
      <c r="H830" s="55"/>
      <c r="I830" s="55"/>
      <c r="J830" s="65"/>
      <c r="K830" s="65"/>
      <c r="L830" s="65"/>
      <c r="M830" s="65"/>
      <c r="N830" s="65"/>
      <c r="O830" s="65"/>
    </row>
    <row r="831" spans="3:15" s="1" customFormat="1" x14ac:dyDescent="0.25">
      <c r="C831" s="65"/>
      <c r="D831" s="55"/>
      <c r="E831" s="55"/>
      <c r="F831" s="55"/>
      <c r="G831" s="55"/>
      <c r="H831" s="55"/>
      <c r="I831" s="55"/>
      <c r="J831" s="65"/>
      <c r="K831" s="65"/>
      <c r="L831" s="65"/>
      <c r="M831" s="65"/>
      <c r="N831" s="65"/>
      <c r="O831" s="65"/>
    </row>
    <row r="832" spans="3:15" s="1" customFormat="1" x14ac:dyDescent="0.25">
      <c r="C832" s="65"/>
      <c r="D832" s="55"/>
      <c r="E832" s="55"/>
      <c r="F832" s="55"/>
      <c r="G832" s="55"/>
      <c r="H832" s="55"/>
      <c r="I832" s="55"/>
      <c r="J832" s="65"/>
      <c r="K832" s="65"/>
      <c r="L832" s="65"/>
      <c r="M832" s="65"/>
      <c r="N832" s="65"/>
      <c r="O832" s="65"/>
    </row>
    <row r="833" spans="3:15" s="1" customFormat="1" x14ac:dyDescent="0.25">
      <c r="C833" s="65"/>
      <c r="D833" s="55"/>
      <c r="E833" s="55"/>
      <c r="F833" s="55"/>
      <c r="G833" s="55"/>
      <c r="H833" s="55"/>
      <c r="I833" s="55"/>
      <c r="J833" s="65"/>
      <c r="K833" s="65"/>
      <c r="L833" s="65"/>
      <c r="M833" s="65"/>
      <c r="N833" s="65"/>
      <c r="O833" s="65"/>
    </row>
    <row r="834" spans="3:15" s="1" customFormat="1" x14ac:dyDescent="0.25">
      <c r="C834" s="65"/>
      <c r="D834" s="55"/>
      <c r="E834" s="55"/>
      <c r="F834" s="55"/>
      <c r="G834" s="55"/>
      <c r="H834" s="55"/>
      <c r="I834" s="55"/>
      <c r="J834" s="65"/>
      <c r="K834" s="65"/>
      <c r="L834" s="65"/>
      <c r="M834" s="65"/>
      <c r="N834" s="65"/>
      <c r="O834" s="65"/>
    </row>
    <row r="835" spans="3:15" s="1" customFormat="1" x14ac:dyDescent="0.25">
      <c r="C835" s="65"/>
      <c r="D835" s="55"/>
      <c r="E835" s="55"/>
      <c r="F835" s="55"/>
      <c r="G835" s="55"/>
      <c r="H835" s="55"/>
      <c r="I835" s="55"/>
      <c r="J835" s="65"/>
      <c r="K835" s="65"/>
      <c r="L835" s="65"/>
      <c r="M835" s="65"/>
      <c r="N835" s="65"/>
      <c r="O835" s="65"/>
    </row>
    <row r="836" spans="3:15" s="1" customFormat="1" x14ac:dyDescent="0.25">
      <c r="C836" s="65"/>
      <c r="D836" s="55"/>
      <c r="E836" s="55"/>
      <c r="F836" s="55"/>
      <c r="G836" s="55"/>
      <c r="H836" s="55"/>
      <c r="I836" s="55"/>
      <c r="J836" s="65"/>
      <c r="K836" s="65"/>
      <c r="L836" s="65"/>
      <c r="M836" s="65"/>
      <c r="N836" s="65"/>
      <c r="O836" s="65"/>
    </row>
    <row r="837" spans="3:15" s="1" customFormat="1" x14ac:dyDescent="0.25">
      <c r="C837" s="65"/>
      <c r="D837" s="55"/>
      <c r="E837" s="55"/>
      <c r="F837" s="55"/>
      <c r="G837" s="55"/>
      <c r="H837" s="55"/>
      <c r="I837" s="55"/>
      <c r="J837" s="65"/>
      <c r="K837" s="65"/>
      <c r="L837" s="65"/>
      <c r="M837" s="65"/>
      <c r="N837" s="65"/>
      <c r="O837" s="65"/>
    </row>
    <row r="838" spans="3:15" s="1" customFormat="1" x14ac:dyDescent="0.25">
      <c r="C838" s="65"/>
      <c r="D838" s="55"/>
      <c r="E838" s="55"/>
      <c r="F838" s="55"/>
      <c r="G838" s="55"/>
      <c r="H838" s="55"/>
      <c r="I838" s="55"/>
      <c r="J838" s="65"/>
      <c r="K838" s="65"/>
      <c r="L838" s="65"/>
      <c r="M838" s="65"/>
      <c r="N838" s="65"/>
      <c r="O838" s="65"/>
    </row>
    <row r="839" spans="3:15" s="1" customFormat="1" x14ac:dyDescent="0.25">
      <c r="C839" s="65"/>
      <c r="D839" s="55"/>
      <c r="E839" s="55"/>
      <c r="F839" s="55"/>
      <c r="G839" s="55"/>
      <c r="H839" s="55"/>
      <c r="I839" s="55"/>
      <c r="J839" s="65"/>
      <c r="K839" s="65"/>
      <c r="L839" s="65"/>
      <c r="M839" s="65"/>
      <c r="N839" s="65"/>
      <c r="O839" s="65"/>
    </row>
    <row r="840" spans="3:15" s="1" customFormat="1" x14ac:dyDescent="0.25">
      <c r="C840" s="65"/>
      <c r="D840" s="55"/>
      <c r="E840" s="55"/>
      <c r="F840" s="55"/>
      <c r="G840" s="55"/>
      <c r="H840" s="55"/>
      <c r="I840" s="55"/>
      <c r="J840" s="65"/>
      <c r="K840" s="65"/>
      <c r="L840" s="65"/>
      <c r="M840" s="65"/>
      <c r="N840" s="65"/>
      <c r="O840" s="65"/>
    </row>
    <row r="841" spans="3:15" s="1" customFormat="1" x14ac:dyDescent="0.25">
      <c r="C841" s="65"/>
      <c r="D841" s="55"/>
      <c r="E841" s="55"/>
      <c r="F841" s="55"/>
      <c r="G841" s="55"/>
      <c r="H841" s="55"/>
      <c r="I841" s="55"/>
      <c r="J841" s="65"/>
      <c r="K841" s="65"/>
      <c r="L841" s="65"/>
      <c r="M841" s="65"/>
      <c r="N841" s="65"/>
      <c r="O841" s="65"/>
    </row>
    <row r="842" spans="3:15" s="1" customFormat="1" x14ac:dyDescent="0.25">
      <c r="C842" s="65"/>
      <c r="D842" s="55"/>
      <c r="E842" s="55"/>
      <c r="F842" s="55"/>
      <c r="G842" s="55"/>
      <c r="H842" s="55"/>
      <c r="I842" s="55"/>
      <c r="J842" s="65"/>
      <c r="K842" s="65"/>
      <c r="L842" s="65"/>
      <c r="M842" s="65"/>
      <c r="N842" s="65"/>
      <c r="O842" s="65"/>
    </row>
    <row r="843" spans="3:15" s="1" customFormat="1" x14ac:dyDescent="0.25">
      <c r="C843" s="65"/>
      <c r="D843" s="55"/>
      <c r="E843" s="55"/>
      <c r="F843" s="55"/>
      <c r="G843" s="55"/>
      <c r="H843" s="55"/>
      <c r="I843" s="55"/>
      <c r="J843" s="65"/>
      <c r="K843" s="65"/>
      <c r="L843" s="65"/>
      <c r="M843" s="65"/>
      <c r="N843" s="65"/>
      <c r="O843" s="65"/>
    </row>
    <row r="844" spans="3:15" s="1" customFormat="1" x14ac:dyDescent="0.25">
      <c r="C844" s="65"/>
      <c r="D844" s="55"/>
      <c r="E844" s="55"/>
      <c r="F844" s="55"/>
      <c r="G844" s="55"/>
      <c r="H844" s="55"/>
      <c r="I844" s="55"/>
      <c r="J844" s="65"/>
      <c r="K844" s="65"/>
      <c r="L844" s="65"/>
      <c r="M844" s="65"/>
      <c r="N844" s="65"/>
      <c r="O844" s="65"/>
    </row>
    <row r="845" spans="3:15" s="1" customFormat="1" x14ac:dyDescent="0.25">
      <c r="C845" s="65"/>
      <c r="D845" s="55"/>
      <c r="E845" s="55"/>
      <c r="F845" s="55"/>
      <c r="G845" s="55"/>
      <c r="H845" s="55"/>
      <c r="I845" s="55"/>
      <c r="J845" s="65"/>
      <c r="K845" s="65"/>
      <c r="L845" s="65"/>
      <c r="M845" s="65"/>
      <c r="N845" s="65"/>
      <c r="O845" s="65"/>
    </row>
    <row r="846" spans="3:15" s="1" customFormat="1" x14ac:dyDescent="0.25">
      <c r="C846" s="65"/>
      <c r="D846" s="55"/>
      <c r="E846" s="55"/>
      <c r="F846" s="55"/>
      <c r="G846" s="55"/>
      <c r="H846" s="55"/>
      <c r="I846" s="55"/>
      <c r="J846" s="65"/>
      <c r="K846" s="65"/>
      <c r="L846" s="65"/>
      <c r="M846" s="65"/>
      <c r="N846" s="65"/>
      <c r="O846" s="65"/>
    </row>
    <row r="847" spans="3:15" s="1" customFormat="1" x14ac:dyDescent="0.25">
      <c r="C847" s="65"/>
      <c r="D847" s="55"/>
      <c r="E847" s="55"/>
      <c r="F847" s="55"/>
      <c r="G847" s="55"/>
      <c r="H847" s="55"/>
      <c r="I847" s="55"/>
      <c r="J847" s="65"/>
      <c r="K847" s="65"/>
      <c r="L847" s="65"/>
      <c r="M847" s="65"/>
      <c r="N847" s="65"/>
      <c r="O847" s="65"/>
    </row>
    <row r="848" spans="3:15" s="1" customFormat="1" x14ac:dyDescent="0.25">
      <c r="C848" s="65"/>
      <c r="D848" s="55"/>
      <c r="E848" s="55"/>
      <c r="F848" s="55"/>
      <c r="G848" s="55"/>
      <c r="H848" s="55"/>
      <c r="I848" s="55"/>
      <c r="J848" s="65"/>
      <c r="K848" s="65"/>
      <c r="L848" s="65"/>
      <c r="M848" s="65"/>
      <c r="N848" s="65"/>
      <c r="O848" s="65"/>
    </row>
    <row r="849" spans="3:15" s="1" customFormat="1" x14ac:dyDescent="0.25">
      <c r="C849" s="65"/>
      <c r="D849" s="55"/>
      <c r="E849" s="55"/>
      <c r="F849" s="55"/>
      <c r="G849" s="55"/>
      <c r="H849" s="55"/>
      <c r="I849" s="55"/>
      <c r="J849" s="65"/>
      <c r="K849" s="65"/>
      <c r="L849" s="65"/>
      <c r="M849" s="65"/>
      <c r="N849" s="65"/>
      <c r="O849" s="65"/>
    </row>
    <row r="850" spans="3:15" s="1" customFormat="1" x14ac:dyDescent="0.25">
      <c r="C850" s="65"/>
      <c r="D850" s="55"/>
      <c r="E850" s="55"/>
      <c r="F850" s="55"/>
      <c r="G850" s="55"/>
      <c r="H850" s="55"/>
      <c r="I850" s="55"/>
      <c r="J850" s="65"/>
      <c r="K850" s="65"/>
      <c r="L850" s="65"/>
      <c r="M850" s="65"/>
      <c r="N850" s="65"/>
      <c r="O850" s="65"/>
    </row>
    <row r="851" spans="3:15" s="1" customFormat="1" x14ac:dyDescent="0.25">
      <c r="C851" s="65"/>
      <c r="D851" s="55"/>
      <c r="E851" s="55"/>
      <c r="F851" s="55"/>
      <c r="G851" s="55"/>
      <c r="H851" s="55"/>
      <c r="I851" s="55"/>
      <c r="J851" s="65"/>
      <c r="K851" s="65"/>
      <c r="L851" s="65"/>
      <c r="M851" s="65"/>
      <c r="N851" s="65"/>
      <c r="O851" s="65"/>
    </row>
    <row r="852" spans="3:15" s="1" customFormat="1" x14ac:dyDescent="0.25">
      <c r="C852" s="65"/>
      <c r="D852" s="55"/>
      <c r="E852" s="55"/>
      <c r="F852" s="55"/>
      <c r="G852" s="55"/>
      <c r="H852" s="55"/>
      <c r="I852" s="55"/>
      <c r="J852" s="65"/>
      <c r="K852" s="65"/>
      <c r="L852" s="65"/>
      <c r="M852" s="65"/>
      <c r="N852" s="65"/>
      <c r="O852" s="65"/>
    </row>
    <row r="853" spans="3:15" s="1" customFormat="1" x14ac:dyDescent="0.25">
      <c r="C853" s="65"/>
      <c r="D853" s="55"/>
      <c r="E853" s="55"/>
      <c r="F853" s="55"/>
      <c r="G853" s="55"/>
      <c r="H853" s="55"/>
      <c r="I853" s="55"/>
      <c r="J853" s="65"/>
      <c r="K853" s="65"/>
      <c r="L853" s="65"/>
      <c r="M853" s="65"/>
      <c r="N853" s="65"/>
      <c r="O853" s="65"/>
    </row>
    <row r="854" spans="3:15" s="1" customFormat="1" x14ac:dyDescent="0.25">
      <c r="C854" s="65"/>
      <c r="D854" s="55"/>
      <c r="E854" s="55"/>
      <c r="F854" s="55"/>
      <c r="G854" s="55"/>
      <c r="H854" s="55"/>
      <c r="I854" s="55"/>
      <c r="J854" s="65"/>
      <c r="K854" s="65"/>
      <c r="L854" s="65"/>
      <c r="M854" s="65"/>
      <c r="N854" s="65"/>
      <c r="O854" s="65"/>
    </row>
    <row r="855" spans="3:15" s="1" customFormat="1" x14ac:dyDescent="0.25">
      <c r="C855" s="65"/>
      <c r="D855" s="55"/>
      <c r="E855" s="55"/>
      <c r="F855" s="55"/>
      <c r="G855" s="55"/>
      <c r="H855" s="55"/>
      <c r="I855" s="55"/>
      <c r="J855" s="65"/>
      <c r="K855" s="65"/>
      <c r="L855" s="65"/>
      <c r="M855" s="65"/>
      <c r="N855" s="65"/>
      <c r="O855" s="65"/>
    </row>
    <row r="856" spans="3:15" s="1" customFormat="1" x14ac:dyDescent="0.25">
      <c r="C856" s="65"/>
      <c r="D856" s="55"/>
      <c r="E856" s="55"/>
      <c r="F856" s="55"/>
      <c r="G856" s="55"/>
      <c r="H856" s="55"/>
      <c r="I856" s="55"/>
      <c r="J856" s="65"/>
      <c r="K856" s="65"/>
      <c r="L856" s="65"/>
      <c r="M856" s="65"/>
      <c r="N856" s="65"/>
      <c r="O856" s="65"/>
    </row>
    <row r="857" spans="3:15" s="1" customFormat="1" x14ac:dyDescent="0.25">
      <c r="C857" s="65"/>
      <c r="D857" s="55"/>
      <c r="E857" s="55"/>
      <c r="F857" s="55"/>
      <c r="G857" s="55"/>
      <c r="H857" s="55"/>
      <c r="I857" s="55"/>
      <c r="J857" s="65"/>
      <c r="K857" s="65"/>
      <c r="L857" s="65"/>
      <c r="M857" s="65"/>
      <c r="N857" s="65"/>
      <c r="O857" s="65"/>
    </row>
    <row r="858" spans="3:15" s="1" customFormat="1" x14ac:dyDescent="0.25">
      <c r="C858" s="65"/>
      <c r="D858" s="55"/>
      <c r="E858" s="55"/>
      <c r="F858" s="55"/>
      <c r="G858" s="55"/>
      <c r="H858" s="55"/>
      <c r="I858" s="55"/>
      <c r="J858" s="65"/>
      <c r="K858" s="65"/>
      <c r="L858" s="65"/>
      <c r="M858" s="65"/>
      <c r="N858" s="65"/>
      <c r="O858" s="65"/>
    </row>
    <row r="859" spans="3:15" s="1" customFormat="1" x14ac:dyDescent="0.25">
      <c r="C859" s="65"/>
      <c r="D859" s="55"/>
      <c r="E859" s="55"/>
      <c r="F859" s="55"/>
      <c r="G859" s="55"/>
      <c r="H859" s="55"/>
      <c r="I859" s="55"/>
      <c r="J859" s="65"/>
      <c r="K859" s="65"/>
      <c r="L859" s="65"/>
      <c r="M859" s="65"/>
      <c r="N859" s="65"/>
      <c r="O859" s="65"/>
    </row>
    <row r="860" spans="3:15" s="1" customFormat="1" x14ac:dyDescent="0.25">
      <c r="C860" s="65"/>
      <c r="D860" s="55"/>
      <c r="E860" s="55"/>
      <c r="F860" s="55"/>
      <c r="G860" s="55"/>
      <c r="H860" s="55"/>
      <c r="I860" s="55"/>
      <c r="J860" s="65"/>
      <c r="K860" s="65"/>
      <c r="L860" s="65"/>
      <c r="M860" s="65"/>
      <c r="N860" s="65"/>
      <c r="O860" s="65"/>
    </row>
    <row r="861" spans="3:15" s="1" customFormat="1" x14ac:dyDescent="0.25">
      <c r="C861" s="65"/>
      <c r="D861" s="55"/>
      <c r="E861" s="55"/>
      <c r="F861" s="55"/>
      <c r="G861" s="55"/>
      <c r="H861" s="55"/>
      <c r="I861" s="55"/>
      <c r="J861" s="65"/>
      <c r="K861" s="65"/>
      <c r="L861" s="65"/>
      <c r="M861" s="65"/>
      <c r="N861" s="65"/>
      <c r="O861" s="65"/>
    </row>
    <row r="862" spans="3:15" s="1" customFormat="1" x14ac:dyDescent="0.25">
      <c r="C862" s="65"/>
      <c r="D862" s="55"/>
      <c r="E862" s="55"/>
      <c r="F862" s="55"/>
      <c r="G862" s="55"/>
      <c r="H862" s="55"/>
      <c r="I862" s="55"/>
      <c r="J862" s="65"/>
      <c r="K862" s="65"/>
      <c r="L862" s="65"/>
      <c r="M862" s="65"/>
      <c r="N862" s="65"/>
      <c r="O862" s="65"/>
    </row>
    <row r="863" spans="3:15" s="1" customFormat="1" x14ac:dyDescent="0.25">
      <c r="C863" s="65"/>
      <c r="D863" s="55"/>
      <c r="E863" s="55"/>
      <c r="F863" s="55"/>
      <c r="G863" s="55"/>
      <c r="H863" s="55"/>
      <c r="I863" s="55"/>
      <c r="J863" s="65"/>
      <c r="K863" s="65"/>
      <c r="L863" s="65"/>
      <c r="M863" s="65"/>
      <c r="N863" s="65"/>
      <c r="O863" s="65"/>
    </row>
    <row r="864" spans="3:15" s="1" customFormat="1" x14ac:dyDescent="0.25">
      <c r="C864" s="65"/>
      <c r="D864" s="55"/>
      <c r="E864" s="55"/>
      <c r="F864" s="55"/>
      <c r="G864" s="55"/>
      <c r="H864" s="55"/>
      <c r="I864" s="55"/>
      <c r="J864" s="65"/>
      <c r="K864" s="65"/>
      <c r="L864" s="65"/>
      <c r="M864" s="65"/>
      <c r="N864" s="65"/>
      <c r="O864" s="65"/>
    </row>
    <row r="865" spans="3:15" s="1" customFormat="1" x14ac:dyDescent="0.25">
      <c r="C865" s="65"/>
      <c r="D865" s="55"/>
      <c r="E865" s="55"/>
      <c r="F865" s="55"/>
      <c r="G865" s="55"/>
      <c r="H865" s="55"/>
      <c r="I865" s="55"/>
      <c r="J865" s="65"/>
      <c r="K865" s="65"/>
      <c r="L865" s="65"/>
      <c r="M865" s="65"/>
      <c r="N865" s="65"/>
      <c r="O865" s="65"/>
    </row>
    <row r="866" spans="3:15" s="1" customFormat="1" x14ac:dyDescent="0.25">
      <c r="C866" s="65"/>
      <c r="D866" s="55"/>
      <c r="E866" s="55"/>
      <c r="F866" s="55"/>
      <c r="G866" s="55"/>
      <c r="H866" s="55"/>
      <c r="I866" s="55"/>
      <c r="J866" s="65"/>
      <c r="K866" s="65"/>
      <c r="L866" s="65"/>
      <c r="M866" s="65"/>
      <c r="N866" s="65"/>
      <c r="O866" s="65"/>
    </row>
    <row r="867" spans="3:15" s="1" customFormat="1" x14ac:dyDescent="0.25">
      <c r="C867" s="65"/>
      <c r="D867" s="55"/>
      <c r="E867" s="55"/>
      <c r="F867" s="55"/>
      <c r="G867" s="55"/>
      <c r="H867" s="55"/>
      <c r="I867" s="55"/>
      <c r="J867" s="65"/>
      <c r="K867" s="65"/>
      <c r="L867" s="65"/>
      <c r="M867" s="65"/>
      <c r="N867" s="65"/>
      <c r="O867" s="65"/>
    </row>
    <row r="868" spans="3:15" s="1" customFormat="1" x14ac:dyDescent="0.25">
      <c r="C868" s="65"/>
      <c r="D868" s="55"/>
      <c r="E868" s="55"/>
      <c r="F868" s="55"/>
      <c r="G868" s="55"/>
      <c r="H868" s="55"/>
      <c r="I868" s="55"/>
      <c r="J868" s="65"/>
      <c r="K868" s="65"/>
      <c r="L868" s="65"/>
      <c r="M868" s="65"/>
      <c r="N868" s="65"/>
      <c r="O868" s="65"/>
    </row>
    <row r="869" spans="3:15" s="1" customFormat="1" x14ac:dyDescent="0.25">
      <c r="C869" s="65"/>
      <c r="D869" s="55"/>
      <c r="E869" s="55"/>
      <c r="F869" s="55"/>
      <c r="G869" s="55"/>
      <c r="H869" s="55"/>
      <c r="I869" s="55"/>
      <c r="J869" s="65"/>
      <c r="K869" s="65"/>
      <c r="L869" s="65"/>
      <c r="M869" s="65"/>
      <c r="N869" s="65"/>
      <c r="O869" s="65"/>
    </row>
    <row r="870" spans="3:15" s="1" customFormat="1" x14ac:dyDescent="0.25">
      <c r="C870" s="65"/>
      <c r="D870" s="55"/>
      <c r="E870" s="55"/>
      <c r="F870" s="55"/>
      <c r="G870" s="55"/>
      <c r="H870" s="55"/>
      <c r="I870" s="55"/>
      <c r="J870" s="65"/>
      <c r="K870" s="65"/>
      <c r="L870" s="65"/>
      <c r="M870" s="65"/>
      <c r="N870" s="65"/>
      <c r="O870" s="65"/>
    </row>
    <row r="871" spans="3:15" s="1" customFormat="1" x14ac:dyDescent="0.25">
      <c r="C871" s="65"/>
      <c r="D871" s="55"/>
      <c r="E871" s="55"/>
      <c r="F871" s="55"/>
      <c r="G871" s="55"/>
      <c r="H871" s="55"/>
      <c r="I871" s="55"/>
      <c r="J871" s="65"/>
      <c r="K871" s="65"/>
      <c r="L871" s="65"/>
      <c r="M871" s="65"/>
      <c r="N871" s="65"/>
      <c r="O871" s="65"/>
    </row>
    <row r="872" spans="3:15" s="1" customFormat="1" x14ac:dyDescent="0.25">
      <c r="C872" s="65"/>
      <c r="D872" s="55"/>
      <c r="E872" s="55"/>
      <c r="F872" s="55"/>
      <c r="G872" s="55"/>
      <c r="H872" s="55"/>
      <c r="I872" s="55"/>
      <c r="J872" s="65"/>
      <c r="K872" s="65"/>
      <c r="L872" s="65"/>
      <c r="M872" s="65"/>
      <c r="N872" s="65"/>
      <c r="O872" s="65"/>
    </row>
    <row r="873" spans="3:15" s="1" customFormat="1" x14ac:dyDescent="0.25">
      <c r="C873" s="65"/>
      <c r="D873" s="55"/>
      <c r="E873" s="55"/>
      <c r="F873" s="55"/>
      <c r="G873" s="55"/>
      <c r="H873" s="55"/>
      <c r="I873" s="55"/>
      <c r="J873" s="65"/>
      <c r="K873" s="65"/>
      <c r="L873" s="65"/>
      <c r="M873" s="65"/>
      <c r="N873" s="65"/>
      <c r="O873" s="65"/>
    </row>
    <row r="874" spans="3:15" s="1" customFormat="1" x14ac:dyDescent="0.25">
      <c r="C874" s="65"/>
      <c r="D874" s="55"/>
      <c r="E874" s="55"/>
      <c r="F874" s="55"/>
      <c r="G874" s="55"/>
      <c r="H874" s="55"/>
      <c r="I874" s="55"/>
      <c r="J874" s="65"/>
      <c r="K874" s="65"/>
      <c r="L874" s="65"/>
      <c r="M874" s="65"/>
      <c r="N874" s="65"/>
      <c r="O874" s="65"/>
    </row>
    <row r="875" spans="3:15" s="1" customFormat="1" x14ac:dyDescent="0.25">
      <c r="C875" s="65"/>
      <c r="D875" s="55"/>
      <c r="E875" s="55"/>
      <c r="F875" s="55"/>
      <c r="G875" s="55"/>
      <c r="H875" s="55"/>
      <c r="I875" s="55"/>
      <c r="J875" s="65"/>
      <c r="K875" s="65"/>
      <c r="L875" s="65"/>
      <c r="M875" s="65"/>
      <c r="N875" s="65"/>
      <c r="O875" s="65"/>
    </row>
    <row r="876" spans="3:15" s="1" customFormat="1" x14ac:dyDescent="0.25">
      <c r="C876" s="65"/>
      <c r="D876" s="55"/>
      <c r="E876" s="55"/>
      <c r="F876" s="55"/>
      <c r="G876" s="55"/>
      <c r="H876" s="55"/>
      <c r="I876" s="55"/>
      <c r="J876" s="65"/>
      <c r="K876" s="65"/>
      <c r="L876" s="65"/>
      <c r="M876" s="65"/>
      <c r="N876" s="65"/>
      <c r="O876" s="65"/>
    </row>
    <row r="877" spans="3:15" s="1" customFormat="1" x14ac:dyDescent="0.25">
      <c r="C877" s="65"/>
      <c r="D877" s="55"/>
      <c r="E877" s="55"/>
      <c r="F877" s="55"/>
      <c r="G877" s="55"/>
      <c r="H877" s="55"/>
      <c r="I877" s="55"/>
      <c r="J877" s="65"/>
      <c r="K877" s="65"/>
      <c r="L877" s="65"/>
      <c r="M877" s="65"/>
      <c r="N877" s="65"/>
      <c r="O877" s="65"/>
    </row>
    <row r="878" spans="3:15" s="1" customFormat="1" x14ac:dyDescent="0.25">
      <c r="C878" s="65"/>
      <c r="D878" s="55"/>
      <c r="E878" s="55"/>
      <c r="F878" s="55"/>
      <c r="G878" s="55"/>
      <c r="H878" s="55"/>
      <c r="I878" s="55"/>
      <c r="J878" s="65"/>
      <c r="K878" s="65"/>
      <c r="L878" s="65"/>
      <c r="M878" s="65"/>
      <c r="N878" s="65"/>
      <c r="O878" s="65"/>
    </row>
    <row r="879" spans="3:15" s="1" customFormat="1" x14ac:dyDescent="0.25">
      <c r="C879" s="65"/>
      <c r="D879" s="55"/>
      <c r="E879" s="55"/>
      <c r="F879" s="55"/>
      <c r="G879" s="55"/>
      <c r="H879" s="55"/>
      <c r="I879" s="55"/>
      <c r="J879" s="65"/>
      <c r="K879" s="65"/>
      <c r="L879" s="65"/>
      <c r="M879" s="65"/>
      <c r="N879" s="65"/>
      <c r="O879" s="65"/>
    </row>
    <row r="880" spans="3:15" s="1" customFormat="1" x14ac:dyDescent="0.25">
      <c r="C880" s="65"/>
      <c r="D880" s="55"/>
      <c r="E880" s="55"/>
      <c r="F880" s="55"/>
      <c r="G880" s="55"/>
      <c r="H880" s="55"/>
      <c r="I880" s="55"/>
      <c r="J880" s="65"/>
      <c r="K880" s="65"/>
      <c r="L880" s="65"/>
      <c r="M880" s="65"/>
      <c r="N880" s="65"/>
      <c r="O880" s="65"/>
    </row>
    <row r="881" spans="3:15" s="1" customFormat="1" x14ac:dyDescent="0.25">
      <c r="C881" s="65"/>
      <c r="D881" s="55"/>
      <c r="E881" s="55"/>
      <c r="F881" s="55"/>
      <c r="G881" s="55"/>
      <c r="H881" s="55"/>
      <c r="I881" s="55"/>
      <c r="J881" s="65"/>
      <c r="K881" s="65"/>
      <c r="L881" s="65"/>
      <c r="M881" s="65"/>
      <c r="N881" s="65"/>
      <c r="O881" s="65"/>
    </row>
    <row r="882" spans="3:15" s="1" customFormat="1" x14ac:dyDescent="0.25">
      <c r="C882" s="65"/>
      <c r="D882" s="55"/>
      <c r="E882" s="55"/>
      <c r="F882" s="55"/>
      <c r="G882" s="55"/>
      <c r="H882" s="55"/>
      <c r="I882" s="55"/>
      <c r="J882" s="65"/>
      <c r="K882" s="65"/>
      <c r="L882" s="65"/>
      <c r="M882" s="65"/>
      <c r="N882" s="65"/>
      <c r="O882" s="65"/>
    </row>
    <row r="883" spans="3:15" s="1" customFormat="1" x14ac:dyDescent="0.25">
      <c r="C883" s="65"/>
      <c r="D883" s="55"/>
      <c r="E883" s="55"/>
      <c r="F883" s="55"/>
      <c r="G883" s="55"/>
      <c r="H883" s="55"/>
      <c r="I883" s="55"/>
      <c r="J883" s="65"/>
      <c r="K883" s="65"/>
      <c r="L883" s="65"/>
      <c r="M883" s="65"/>
      <c r="N883" s="65"/>
      <c r="O883" s="65"/>
    </row>
    <row r="884" spans="3:15" s="1" customFormat="1" x14ac:dyDescent="0.25">
      <c r="C884" s="65"/>
      <c r="D884" s="55"/>
      <c r="E884" s="55"/>
      <c r="F884" s="55"/>
      <c r="G884" s="55"/>
      <c r="H884" s="55"/>
      <c r="I884" s="55"/>
      <c r="J884" s="65"/>
      <c r="K884" s="65"/>
      <c r="L884" s="65"/>
      <c r="M884" s="65"/>
      <c r="N884" s="65"/>
      <c r="O884" s="65"/>
    </row>
    <row r="885" spans="3:15" s="1" customFormat="1" x14ac:dyDescent="0.25">
      <c r="C885" s="65"/>
      <c r="D885" s="55"/>
      <c r="E885" s="55"/>
      <c r="F885" s="55"/>
      <c r="G885" s="55"/>
      <c r="H885" s="55"/>
      <c r="I885" s="55"/>
      <c r="J885" s="65"/>
      <c r="K885" s="65"/>
      <c r="L885" s="65"/>
      <c r="M885" s="65"/>
      <c r="N885" s="65"/>
      <c r="O885" s="65"/>
    </row>
    <row r="886" spans="3:15" s="1" customFormat="1" x14ac:dyDescent="0.25">
      <c r="C886" s="65"/>
      <c r="D886" s="55"/>
      <c r="E886" s="55"/>
      <c r="F886" s="55"/>
      <c r="G886" s="55"/>
      <c r="H886" s="55"/>
      <c r="I886" s="55"/>
      <c r="J886" s="65"/>
      <c r="K886" s="65"/>
      <c r="L886" s="65"/>
      <c r="M886" s="65"/>
      <c r="N886" s="65"/>
      <c r="O886" s="65"/>
    </row>
    <row r="887" spans="3:15" s="1" customFormat="1" x14ac:dyDescent="0.25">
      <c r="C887" s="65"/>
      <c r="D887" s="55"/>
      <c r="E887" s="55"/>
      <c r="F887" s="55"/>
      <c r="G887" s="55"/>
      <c r="H887" s="55"/>
      <c r="I887" s="55"/>
      <c r="J887" s="65"/>
      <c r="K887" s="65"/>
      <c r="L887" s="65"/>
      <c r="M887" s="65"/>
      <c r="N887" s="65"/>
      <c r="O887" s="65"/>
    </row>
    <row r="888" spans="3:15" s="1" customFormat="1" x14ac:dyDescent="0.25">
      <c r="C888" s="65"/>
      <c r="D888" s="55"/>
      <c r="E888" s="55"/>
      <c r="F888" s="55"/>
      <c r="G888" s="55"/>
      <c r="H888" s="55"/>
      <c r="I888" s="55"/>
      <c r="J888" s="65"/>
      <c r="K888" s="65"/>
      <c r="L888" s="65"/>
      <c r="M888" s="65"/>
      <c r="N888" s="65"/>
      <c r="O888" s="65"/>
    </row>
    <row r="889" spans="3:15" s="1" customFormat="1" x14ac:dyDescent="0.25">
      <c r="C889" s="65"/>
      <c r="D889" s="55"/>
      <c r="E889" s="55"/>
      <c r="F889" s="55"/>
      <c r="G889" s="55"/>
      <c r="H889" s="55"/>
      <c r="I889" s="55"/>
      <c r="J889" s="65"/>
      <c r="K889" s="65"/>
      <c r="L889" s="65"/>
      <c r="M889" s="65"/>
      <c r="N889" s="65"/>
      <c r="O889" s="65"/>
    </row>
    <row r="890" spans="3:15" s="1" customFormat="1" x14ac:dyDescent="0.25">
      <c r="C890" s="65"/>
      <c r="D890" s="55"/>
      <c r="E890" s="55"/>
      <c r="F890" s="55"/>
      <c r="G890" s="55"/>
      <c r="H890" s="55"/>
      <c r="I890" s="55"/>
      <c r="J890" s="65"/>
      <c r="K890" s="65"/>
      <c r="L890" s="65"/>
      <c r="M890" s="65"/>
      <c r="N890" s="65"/>
      <c r="O890" s="65"/>
    </row>
    <row r="891" spans="3:15" s="1" customFormat="1" x14ac:dyDescent="0.25">
      <c r="C891" s="65"/>
      <c r="D891" s="55"/>
      <c r="E891" s="55"/>
      <c r="F891" s="55"/>
      <c r="G891" s="55"/>
      <c r="H891" s="55"/>
      <c r="I891" s="55"/>
      <c r="J891" s="65"/>
      <c r="K891" s="65"/>
      <c r="L891" s="65"/>
      <c r="M891" s="65"/>
      <c r="N891" s="65"/>
      <c r="O891" s="65"/>
    </row>
    <row r="892" spans="3:15" s="1" customFormat="1" x14ac:dyDescent="0.25">
      <c r="C892" s="65"/>
      <c r="D892" s="55"/>
      <c r="E892" s="55"/>
      <c r="F892" s="55"/>
      <c r="G892" s="55"/>
      <c r="H892" s="55"/>
      <c r="I892" s="55"/>
      <c r="J892" s="65"/>
      <c r="K892" s="65"/>
      <c r="L892" s="65"/>
      <c r="M892" s="65"/>
      <c r="N892" s="65"/>
      <c r="O892" s="65"/>
    </row>
    <row r="893" spans="3:15" s="1" customFormat="1" x14ac:dyDescent="0.25">
      <c r="C893" s="65"/>
      <c r="D893" s="55"/>
      <c r="E893" s="55"/>
      <c r="F893" s="55"/>
      <c r="G893" s="55"/>
      <c r="H893" s="55"/>
      <c r="I893" s="55"/>
      <c r="J893" s="65"/>
      <c r="K893" s="65"/>
      <c r="L893" s="65"/>
      <c r="M893" s="65"/>
      <c r="N893" s="65"/>
      <c r="O893" s="65"/>
    </row>
    <row r="894" spans="3:15" s="1" customFormat="1" x14ac:dyDescent="0.25">
      <c r="C894" s="65"/>
      <c r="D894" s="55"/>
      <c r="E894" s="55"/>
      <c r="F894" s="55"/>
      <c r="G894" s="55"/>
      <c r="H894" s="55"/>
      <c r="I894" s="55"/>
      <c r="J894" s="65"/>
      <c r="K894" s="65"/>
      <c r="L894" s="65"/>
      <c r="M894" s="65"/>
      <c r="N894" s="65"/>
      <c r="O894" s="65"/>
    </row>
    <row r="895" spans="3:15" s="1" customFormat="1" x14ac:dyDescent="0.25">
      <c r="C895" s="65"/>
      <c r="D895" s="55"/>
      <c r="E895" s="55"/>
      <c r="F895" s="55"/>
      <c r="G895" s="55"/>
      <c r="H895" s="55"/>
      <c r="I895" s="55"/>
      <c r="J895" s="65"/>
      <c r="K895" s="65"/>
      <c r="L895" s="65"/>
      <c r="M895" s="65"/>
      <c r="N895" s="65"/>
      <c r="O895" s="65"/>
    </row>
    <row r="896" spans="3:15" s="1" customFormat="1" x14ac:dyDescent="0.25">
      <c r="C896" s="65"/>
      <c r="D896" s="55"/>
      <c r="E896" s="55"/>
      <c r="F896" s="55"/>
      <c r="G896" s="55"/>
      <c r="H896" s="55"/>
      <c r="I896" s="55"/>
      <c r="J896" s="65"/>
      <c r="K896" s="65"/>
      <c r="L896" s="65"/>
      <c r="M896" s="65"/>
      <c r="N896" s="65"/>
      <c r="O896" s="65"/>
    </row>
    <row r="897" spans="3:15" s="1" customFormat="1" x14ac:dyDescent="0.25">
      <c r="C897" s="65"/>
      <c r="D897" s="55"/>
      <c r="E897" s="55"/>
      <c r="F897" s="55"/>
      <c r="G897" s="55"/>
      <c r="H897" s="55"/>
      <c r="I897" s="55"/>
      <c r="J897" s="65"/>
      <c r="K897" s="65"/>
      <c r="L897" s="65"/>
      <c r="M897" s="65"/>
      <c r="N897" s="65"/>
      <c r="O897" s="65"/>
    </row>
    <row r="898" spans="3:15" s="1" customFormat="1" x14ac:dyDescent="0.25">
      <c r="C898" s="65"/>
      <c r="D898" s="55"/>
      <c r="E898" s="55"/>
      <c r="F898" s="55"/>
      <c r="G898" s="55"/>
      <c r="H898" s="55"/>
      <c r="I898" s="55"/>
      <c r="J898" s="65"/>
      <c r="K898" s="65"/>
      <c r="L898" s="65"/>
      <c r="M898" s="65"/>
      <c r="N898" s="65"/>
      <c r="O898" s="65"/>
    </row>
    <row r="899" spans="3:15" s="1" customFormat="1" x14ac:dyDescent="0.25">
      <c r="C899" s="65"/>
      <c r="D899" s="55"/>
      <c r="E899" s="55"/>
      <c r="F899" s="55"/>
      <c r="G899" s="55"/>
      <c r="H899" s="55"/>
      <c r="I899" s="55"/>
      <c r="J899" s="65"/>
      <c r="K899" s="65"/>
      <c r="L899" s="65"/>
      <c r="M899" s="65"/>
      <c r="N899" s="65"/>
      <c r="O899" s="65"/>
    </row>
    <row r="900" spans="3:15" s="1" customFormat="1" x14ac:dyDescent="0.25">
      <c r="C900" s="65"/>
      <c r="D900" s="55"/>
      <c r="E900" s="55"/>
      <c r="F900" s="55"/>
      <c r="G900" s="55"/>
      <c r="H900" s="55"/>
      <c r="I900" s="55"/>
      <c r="J900" s="65"/>
      <c r="K900" s="65"/>
      <c r="L900" s="65"/>
      <c r="M900" s="65"/>
      <c r="N900" s="65"/>
      <c r="O900" s="65"/>
    </row>
    <row r="901" spans="3:15" s="1" customFormat="1" x14ac:dyDescent="0.25">
      <c r="C901" s="65"/>
      <c r="D901" s="55"/>
      <c r="E901" s="55"/>
      <c r="F901" s="55"/>
      <c r="G901" s="55"/>
      <c r="H901" s="55"/>
      <c r="I901" s="55"/>
      <c r="J901" s="65"/>
      <c r="K901" s="65"/>
      <c r="L901" s="65"/>
      <c r="M901" s="65"/>
      <c r="N901" s="65"/>
      <c r="O901" s="65"/>
    </row>
    <row r="902" spans="3:15" s="1" customFormat="1" x14ac:dyDescent="0.25">
      <c r="C902" s="65"/>
      <c r="D902" s="55"/>
      <c r="E902" s="55"/>
      <c r="F902" s="55"/>
      <c r="G902" s="55"/>
      <c r="H902" s="55"/>
      <c r="I902" s="55"/>
      <c r="J902" s="65"/>
      <c r="K902" s="65"/>
      <c r="L902" s="65"/>
      <c r="M902" s="65"/>
      <c r="N902" s="65"/>
      <c r="O902" s="65"/>
    </row>
    <row r="903" spans="3:15" s="1" customFormat="1" x14ac:dyDescent="0.25">
      <c r="C903" s="65"/>
      <c r="D903" s="55"/>
      <c r="E903" s="55"/>
      <c r="F903" s="55"/>
      <c r="G903" s="55"/>
      <c r="H903" s="55"/>
      <c r="I903" s="55"/>
      <c r="J903" s="65"/>
      <c r="K903" s="65"/>
      <c r="L903" s="65"/>
      <c r="M903" s="65"/>
      <c r="N903" s="65"/>
      <c r="O903" s="65"/>
    </row>
    <row r="904" spans="3:15" s="1" customFormat="1" x14ac:dyDescent="0.25">
      <c r="C904" s="65"/>
      <c r="D904" s="55"/>
      <c r="E904" s="55"/>
      <c r="F904" s="55"/>
      <c r="G904" s="55"/>
      <c r="H904" s="55"/>
      <c r="I904" s="55"/>
      <c r="J904" s="65"/>
      <c r="K904" s="65"/>
      <c r="L904" s="65"/>
      <c r="M904" s="65"/>
      <c r="N904" s="65"/>
      <c r="O904" s="65"/>
    </row>
    <row r="905" spans="3:15" s="1" customFormat="1" x14ac:dyDescent="0.25">
      <c r="C905" s="65"/>
      <c r="D905" s="55"/>
      <c r="E905" s="55"/>
      <c r="F905" s="55"/>
      <c r="G905" s="55"/>
      <c r="H905" s="55"/>
      <c r="I905" s="55"/>
      <c r="J905" s="65"/>
      <c r="K905" s="65"/>
      <c r="L905" s="65"/>
      <c r="M905" s="65"/>
      <c r="N905" s="65"/>
      <c r="O905" s="65"/>
    </row>
    <row r="906" spans="3:15" s="1" customFormat="1" x14ac:dyDescent="0.25">
      <c r="C906" s="65"/>
      <c r="D906" s="55"/>
      <c r="E906" s="55"/>
      <c r="F906" s="55"/>
      <c r="G906" s="55"/>
      <c r="H906" s="55"/>
      <c r="I906" s="55"/>
      <c r="J906" s="65"/>
      <c r="K906" s="65"/>
      <c r="L906" s="65"/>
      <c r="M906" s="65"/>
      <c r="N906" s="65"/>
      <c r="O906" s="65"/>
    </row>
    <row r="907" spans="3:15" s="1" customFormat="1" x14ac:dyDescent="0.25">
      <c r="C907" s="65"/>
      <c r="D907" s="55"/>
      <c r="E907" s="55"/>
      <c r="F907" s="55"/>
      <c r="G907" s="55"/>
      <c r="H907" s="55"/>
      <c r="I907" s="55"/>
      <c r="J907" s="65"/>
      <c r="K907" s="65"/>
      <c r="L907" s="65"/>
      <c r="M907" s="65"/>
      <c r="N907" s="65"/>
      <c r="O907" s="65"/>
    </row>
    <row r="908" spans="3:15" s="1" customFormat="1" x14ac:dyDescent="0.25">
      <c r="C908" s="65"/>
      <c r="D908" s="55"/>
      <c r="E908" s="55"/>
      <c r="F908" s="55"/>
      <c r="G908" s="55"/>
      <c r="H908" s="55"/>
      <c r="I908" s="55"/>
      <c r="J908" s="65"/>
      <c r="K908" s="65"/>
      <c r="L908" s="65"/>
      <c r="M908" s="65"/>
      <c r="N908" s="65"/>
      <c r="O908" s="65"/>
    </row>
    <row r="909" spans="3:15" s="1" customFormat="1" x14ac:dyDescent="0.25">
      <c r="C909" s="65"/>
      <c r="D909" s="55"/>
      <c r="E909" s="55"/>
      <c r="F909" s="55"/>
      <c r="G909" s="55"/>
      <c r="H909" s="55"/>
      <c r="I909" s="55"/>
      <c r="J909" s="65"/>
      <c r="K909" s="65"/>
      <c r="L909" s="65"/>
      <c r="M909" s="65"/>
      <c r="N909" s="65"/>
      <c r="O909" s="65"/>
    </row>
    <row r="910" spans="3:15" s="1" customFormat="1" x14ac:dyDescent="0.25">
      <c r="C910" s="65"/>
      <c r="D910" s="55"/>
      <c r="E910" s="55"/>
      <c r="F910" s="55"/>
      <c r="G910" s="55"/>
      <c r="H910" s="55"/>
      <c r="I910" s="55"/>
      <c r="J910" s="65"/>
      <c r="K910" s="65"/>
      <c r="L910" s="65"/>
      <c r="M910" s="65"/>
      <c r="N910" s="65"/>
      <c r="O910" s="65"/>
    </row>
    <row r="911" spans="3:15" s="1" customFormat="1" x14ac:dyDescent="0.25">
      <c r="C911" s="65"/>
      <c r="D911" s="55"/>
      <c r="E911" s="55"/>
      <c r="F911" s="55"/>
      <c r="G911" s="55"/>
      <c r="H911" s="55"/>
      <c r="I911" s="55"/>
      <c r="J911" s="65"/>
      <c r="K911" s="65"/>
      <c r="L911" s="65"/>
      <c r="M911" s="65"/>
      <c r="N911" s="65"/>
      <c r="O911" s="65"/>
    </row>
    <row r="912" spans="3:15" s="1" customFormat="1" x14ac:dyDescent="0.25">
      <c r="C912" s="65"/>
      <c r="D912" s="55"/>
      <c r="E912" s="55"/>
      <c r="F912" s="55"/>
      <c r="G912" s="55"/>
      <c r="H912" s="55"/>
      <c r="I912" s="55"/>
      <c r="J912" s="65"/>
      <c r="K912" s="65"/>
      <c r="L912" s="65"/>
      <c r="M912" s="65"/>
      <c r="N912" s="65"/>
      <c r="O912" s="65"/>
    </row>
    <row r="913" spans="3:15" s="1" customFormat="1" x14ac:dyDescent="0.25">
      <c r="C913" s="65"/>
      <c r="D913" s="55"/>
      <c r="E913" s="55"/>
      <c r="F913" s="55"/>
      <c r="G913" s="55"/>
      <c r="H913" s="55"/>
      <c r="I913" s="55"/>
      <c r="J913" s="65"/>
      <c r="K913" s="65"/>
      <c r="L913" s="65"/>
      <c r="M913" s="65"/>
      <c r="N913" s="65"/>
      <c r="O913" s="65"/>
    </row>
    <row r="914" spans="3:15" s="1" customFormat="1" x14ac:dyDescent="0.25">
      <c r="C914" s="65"/>
      <c r="D914" s="55"/>
      <c r="E914" s="55"/>
      <c r="F914" s="55"/>
      <c r="G914" s="55"/>
      <c r="H914" s="55"/>
      <c r="I914" s="55"/>
      <c r="J914" s="65"/>
      <c r="K914" s="65"/>
      <c r="L914" s="65"/>
      <c r="M914" s="65"/>
      <c r="N914" s="65"/>
      <c r="O914" s="65"/>
    </row>
    <row r="915" spans="3:15" s="1" customFormat="1" x14ac:dyDescent="0.25">
      <c r="C915" s="65"/>
      <c r="D915" s="55"/>
      <c r="E915" s="55"/>
      <c r="F915" s="55"/>
      <c r="G915" s="55"/>
      <c r="H915" s="55"/>
      <c r="I915" s="55"/>
      <c r="J915" s="65"/>
      <c r="K915" s="65"/>
      <c r="L915" s="65"/>
      <c r="M915" s="65"/>
      <c r="N915" s="65"/>
      <c r="O915" s="65"/>
    </row>
    <row r="916" spans="3:15" s="1" customFormat="1" x14ac:dyDescent="0.25">
      <c r="C916" s="65"/>
      <c r="D916" s="55"/>
      <c r="E916" s="55"/>
      <c r="F916" s="55"/>
      <c r="G916" s="55"/>
      <c r="H916" s="55"/>
      <c r="I916" s="55"/>
      <c r="J916" s="65"/>
      <c r="K916" s="65"/>
      <c r="L916" s="65"/>
      <c r="M916" s="65"/>
      <c r="N916" s="65"/>
      <c r="O916" s="65"/>
    </row>
    <row r="917" spans="3:15" s="1" customFormat="1" x14ac:dyDescent="0.25">
      <c r="C917" s="65"/>
      <c r="D917" s="55"/>
      <c r="E917" s="55"/>
      <c r="F917" s="55"/>
      <c r="G917" s="55"/>
      <c r="H917" s="55"/>
      <c r="I917" s="55"/>
      <c r="J917" s="65"/>
      <c r="K917" s="65"/>
      <c r="L917" s="65"/>
      <c r="M917" s="65"/>
      <c r="N917" s="65"/>
      <c r="O917" s="65"/>
    </row>
    <row r="918" spans="3:15" s="1" customFormat="1" x14ac:dyDescent="0.25">
      <c r="C918" s="65"/>
      <c r="D918" s="55"/>
      <c r="E918" s="55"/>
      <c r="F918" s="55"/>
      <c r="G918" s="55"/>
      <c r="H918" s="55"/>
      <c r="I918" s="55"/>
      <c r="J918" s="65"/>
      <c r="K918" s="65"/>
      <c r="L918" s="65"/>
      <c r="M918" s="65"/>
      <c r="N918" s="65"/>
      <c r="O918" s="65"/>
    </row>
    <row r="919" spans="3:15" s="1" customFormat="1" x14ac:dyDescent="0.25">
      <c r="C919" s="65"/>
      <c r="D919" s="55"/>
      <c r="E919" s="55"/>
      <c r="F919" s="55"/>
      <c r="G919" s="55"/>
      <c r="H919" s="55"/>
      <c r="I919" s="55"/>
      <c r="J919" s="65"/>
      <c r="K919" s="65"/>
      <c r="L919" s="65"/>
      <c r="M919" s="65"/>
      <c r="N919" s="65"/>
      <c r="O919" s="65"/>
    </row>
    <row r="920" spans="3:15" s="1" customFormat="1" x14ac:dyDescent="0.25">
      <c r="C920" s="65"/>
      <c r="D920" s="55"/>
      <c r="E920" s="55"/>
      <c r="F920" s="55"/>
      <c r="G920" s="55"/>
      <c r="H920" s="55"/>
      <c r="I920" s="55"/>
      <c r="J920" s="65"/>
      <c r="K920" s="65"/>
      <c r="L920" s="65"/>
      <c r="M920" s="65"/>
      <c r="N920" s="65"/>
      <c r="O920" s="65"/>
    </row>
    <row r="921" spans="3:15" s="1" customFormat="1" x14ac:dyDescent="0.25">
      <c r="C921" s="65"/>
      <c r="D921" s="55"/>
      <c r="E921" s="55"/>
      <c r="F921" s="55"/>
      <c r="G921" s="55"/>
      <c r="H921" s="55"/>
      <c r="I921" s="55"/>
      <c r="J921" s="65"/>
      <c r="K921" s="65"/>
      <c r="L921" s="65"/>
      <c r="M921" s="65"/>
      <c r="N921" s="65"/>
      <c r="O921" s="65"/>
    </row>
    <row r="922" spans="3:15" s="1" customFormat="1" x14ac:dyDescent="0.25">
      <c r="C922" s="65"/>
      <c r="D922" s="55"/>
      <c r="E922" s="55"/>
      <c r="F922" s="55"/>
      <c r="G922" s="55"/>
      <c r="H922" s="55"/>
      <c r="I922" s="55"/>
      <c r="J922" s="65"/>
      <c r="K922" s="65"/>
      <c r="L922" s="65"/>
      <c r="M922" s="65"/>
      <c r="N922" s="65"/>
      <c r="O922" s="65"/>
    </row>
    <row r="923" spans="3:15" s="1" customFormat="1" x14ac:dyDescent="0.25">
      <c r="C923" s="65"/>
      <c r="D923" s="55"/>
      <c r="E923" s="55"/>
      <c r="F923" s="55"/>
      <c r="G923" s="55"/>
      <c r="H923" s="55"/>
      <c r="I923" s="55"/>
      <c r="J923" s="65"/>
      <c r="K923" s="65"/>
      <c r="L923" s="65"/>
      <c r="M923" s="65"/>
      <c r="N923" s="65"/>
      <c r="O923" s="65"/>
    </row>
    <row r="924" spans="3:15" s="1" customFormat="1" x14ac:dyDescent="0.25">
      <c r="C924" s="65"/>
      <c r="D924" s="55"/>
      <c r="E924" s="55"/>
      <c r="F924" s="55"/>
      <c r="G924" s="55"/>
      <c r="H924" s="55"/>
      <c r="I924" s="55"/>
      <c r="J924" s="65"/>
      <c r="K924" s="65"/>
      <c r="L924" s="65"/>
      <c r="M924" s="65"/>
      <c r="N924" s="65"/>
      <c r="O924" s="65"/>
    </row>
    <row r="925" spans="3:15" s="1" customFormat="1" x14ac:dyDescent="0.25">
      <c r="C925" s="65"/>
      <c r="D925" s="55"/>
      <c r="E925" s="55"/>
      <c r="F925" s="55"/>
      <c r="G925" s="55"/>
      <c r="H925" s="55"/>
      <c r="I925" s="55"/>
      <c r="J925" s="65"/>
      <c r="K925" s="65"/>
      <c r="L925" s="65"/>
      <c r="M925" s="65"/>
      <c r="N925" s="65"/>
      <c r="O925" s="65"/>
    </row>
    <row r="926" spans="3:15" s="1" customFormat="1" x14ac:dyDescent="0.25">
      <c r="C926" s="65"/>
      <c r="D926" s="55"/>
      <c r="E926" s="55"/>
      <c r="F926" s="55"/>
      <c r="G926" s="55"/>
      <c r="H926" s="55"/>
      <c r="I926" s="55"/>
      <c r="J926" s="65"/>
      <c r="K926" s="65"/>
      <c r="L926" s="65"/>
      <c r="M926" s="65"/>
      <c r="N926" s="65"/>
      <c r="O926" s="65"/>
    </row>
    <row r="927" spans="3:15" s="1" customFormat="1" x14ac:dyDescent="0.25">
      <c r="C927" s="65"/>
      <c r="D927" s="55"/>
      <c r="E927" s="55"/>
      <c r="F927" s="55"/>
      <c r="G927" s="55"/>
      <c r="H927" s="55"/>
      <c r="I927" s="55"/>
      <c r="J927" s="65"/>
      <c r="K927" s="65"/>
      <c r="L927" s="65"/>
      <c r="M927" s="65"/>
      <c r="N927" s="65"/>
      <c r="O927" s="65"/>
    </row>
    <row r="928" spans="3:15" s="1" customFormat="1" x14ac:dyDescent="0.25">
      <c r="C928" s="65"/>
      <c r="D928" s="55"/>
      <c r="E928" s="55"/>
      <c r="F928" s="55"/>
      <c r="G928" s="55"/>
      <c r="H928" s="55"/>
      <c r="I928" s="55"/>
      <c r="J928" s="65"/>
      <c r="K928" s="65"/>
      <c r="L928" s="65"/>
      <c r="M928" s="65"/>
      <c r="N928" s="65"/>
      <c r="O928" s="65"/>
    </row>
    <row r="929" spans="3:15" s="1" customFormat="1" x14ac:dyDescent="0.25">
      <c r="C929" s="65"/>
      <c r="D929" s="55"/>
      <c r="E929" s="55"/>
      <c r="F929" s="55"/>
      <c r="G929" s="55"/>
      <c r="H929" s="55"/>
      <c r="I929" s="55"/>
      <c r="J929" s="65"/>
      <c r="K929" s="65"/>
      <c r="L929" s="65"/>
      <c r="M929" s="65"/>
      <c r="N929" s="65"/>
      <c r="O929" s="65"/>
    </row>
    <row r="930" spans="3:15" s="1" customFormat="1" x14ac:dyDescent="0.25">
      <c r="C930" s="65"/>
      <c r="D930" s="55"/>
      <c r="E930" s="55"/>
      <c r="F930" s="55"/>
      <c r="G930" s="55"/>
      <c r="H930" s="55"/>
      <c r="I930" s="55"/>
      <c r="J930" s="65"/>
      <c r="K930" s="65"/>
      <c r="L930" s="65"/>
      <c r="M930" s="65"/>
      <c r="N930" s="65"/>
      <c r="O930" s="65"/>
    </row>
    <row r="931" spans="3:15" s="1" customFormat="1" x14ac:dyDescent="0.25">
      <c r="C931" s="65"/>
      <c r="D931" s="55"/>
      <c r="E931" s="55"/>
      <c r="F931" s="55"/>
      <c r="G931" s="55"/>
      <c r="H931" s="55"/>
      <c r="I931" s="55"/>
      <c r="J931" s="65"/>
      <c r="K931" s="65"/>
      <c r="L931" s="65"/>
      <c r="M931" s="65"/>
      <c r="N931" s="65"/>
      <c r="O931" s="65"/>
    </row>
    <row r="932" spans="3:15" s="1" customFormat="1" x14ac:dyDescent="0.25">
      <c r="C932" s="65"/>
      <c r="D932" s="55"/>
      <c r="E932" s="55"/>
      <c r="F932" s="55"/>
      <c r="G932" s="55"/>
      <c r="H932" s="55"/>
      <c r="I932" s="55"/>
      <c r="J932" s="65"/>
      <c r="K932" s="65"/>
      <c r="L932" s="65"/>
      <c r="M932" s="65"/>
      <c r="N932" s="65"/>
      <c r="O932" s="65"/>
    </row>
    <row r="933" spans="3:15" s="1" customFormat="1" x14ac:dyDescent="0.25">
      <c r="C933" s="65"/>
      <c r="D933" s="55"/>
      <c r="E933" s="55"/>
      <c r="F933" s="55"/>
      <c r="G933" s="55"/>
      <c r="H933" s="55"/>
      <c r="I933" s="55"/>
      <c r="J933" s="65"/>
      <c r="K933" s="65"/>
      <c r="L933" s="65"/>
      <c r="M933" s="65"/>
      <c r="N933" s="65"/>
      <c r="O933" s="65"/>
    </row>
    <row r="934" spans="3:15" s="1" customFormat="1" x14ac:dyDescent="0.25">
      <c r="C934" s="65"/>
      <c r="D934" s="55"/>
      <c r="E934" s="55"/>
      <c r="F934" s="55"/>
      <c r="G934" s="55"/>
      <c r="H934" s="55"/>
      <c r="I934" s="55"/>
      <c r="J934" s="65"/>
      <c r="K934" s="65"/>
      <c r="L934" s="65"/>
      <c r="M934" s="65"/>
      <c r="N934" s="65"/>
      <c r="O934" s="65"/>
    </row>
    <row r="935" spans="3:15" s="1" customFormat="1" x14ac:dyDescent="0.25">
      <c r="C935" s="65"/>
      <c r="D935" s="55"/>
      <c r="E935" s="55"/>
      <c r="F935" s="55"/>
      <c r="G935" s="55"/>
      <c r="H935" s="55"/>
      <c r="I935" s="55"/>
      <c r="J935" s="65"/>
      <c r="K935" s="65"/>
      <c r="L935" s="65"/>
      <c r="M935" s="65"/>
      <c r="N935" s="65"/>
      <c r="O935" s="65"/>
    </row>
    <row r="936" spans="3:15" s="1" customFormat="1" x14ac:dyDescent="0.25">
      <c r="C936" s="65"/>
      <c r="D936" s="55"/>
      <c r="E936" s="55"/>
      <c r="F936" s="55"/>
      <c r="G936" s="55"/>
      <c r="H936" s="55"/>
      <c r="I936" s="55"/>
      <c r="J936" s="65"/>
      <c r="K936" s="65"/>
      <c r="L936" s="65"/>
      <c r="M936" s="65"/>
      <c r="N936" s="65"/>
      <c r="O936" s="65"/>
    </row>
    <row r="937" spans="3:15" s="1" customFormat="1" x14ac:dyDescent="0.25">
      <c r="C937" s="65"/>
      <c r="D937" s="55"/>
      <c r="E937" s="55"/>
      <c r="F937" s="55"/>
      <c r="G937" s="55"/>
      <c r="H937" s="55"/>
      <c r="I937" s="55"/>
      <c r="J937" s="65"/>
      <c r="K937" s="65"/>
      <c r="L937" s="65"/>
      <c r="M937" s="65"/>
      <c r="N937" s="65"/>
      <c r="O937" s="65"/>
    </row>
    <row r="938" spans="3:15" s="1" customFormat="1" x14ac:dyDescent="0.25">
      <c r="C938" s="65"/>
      <c r="D938" s="55"/>
      <c r="E938" s="55"/>
      <c r="F938" s="55"/>
      <c r="G938" s="55"/>
      <c r="H938" s="55"/>
      <c r="I938" s="55"/>
      <c r="J938" s="65"/>
      <c r="K938" s="65"/>
      <c r="L938" s="65"/>
      <c r="M938" s="65"/>
      <c r="N938" s="65"/>
      <c r="O938" s="65"/>
    </row>
    <row r="939" spans="3:15" s="1" customFormat="1" x14ac:dyDescent="0.25">
      <c r="C939" s="65"/>
      <c r="D939" s="55"/>
      <c r="E939" s="55"/>
      <c r="F939" s="55"/>
      <c r="G939" s="55"/>
      <c r="H939" s="55"/>
      <c r="I939" s="55"/>
      <c r="J939" s="65"/>
      <c r="K939" s="65"/>
      <c r="L939" s="65"/>
      <c r="M939" s="65"/>
      <c r="N939" s="65"/>
      <c r="O939" s="65"/>
    </row>
    <row r="940" spans="3:15" s="1" customFormat="1" x14ac:dyDescent="0.25">
      <c r="C940" s="65"/>
      <c r="D940" s="55"/>
      <c r="E940" s="55"/>
      <c r="F940" s="55"/>
      <c r="G940" s="55"/>
      <c r="H940" s="55"/>
      <c r="I940" s="55"/>
      <c r="J940" s="65"/>
      <c r="K940" s="65"/>
      <c r="L940" s="65"/>
      <c r="M940" s="65"/>
      <c r="N940" s="65"/>
      <c r="O940" s="65"/>
    </row>
    <row r="941" spans="3:15" s="1" customFormat="1" x14ac:dyDescent="0.25">
      <c r="C941" s="65"/>
      <c r="D941" s="55"/>
      <c r="E941" s="55"/>
      <c r="F941" s="55"/>
      <c r="G941" s="55"/>
      <c r="H941" s="55"/>
      <c r="I941" s="55"/>
      <c r="J941" s="65"/>
      <c r="K941" s="65"/>
      <c r="L941" s="65"/>
      <c r="M941" s="65"/>
      <c r="N941" s="65"/>
      <c r="O941" s="65"/>
    </row>
    <row r="942" spans="3:15" s="1" customFormat="1" x14ac:dyDescent="0.25">
      <c r="C942" s="65"/>
      <c r="D942" s="55"/>
      <c r="E942" s="55"/>
      <c r="F942" s="55"/>
      <c r="G942" s="55"/>
      <c r="H942" s="55"/>
      <c r="I942" s="55"/>
      <c r="J942" s="65"/>
      <c r="K942" s="65"/>
      <c r="L942" s="65"/>
      <c r="M942" s="65"/>
      <c r="N942" s="65"/>
      <c r="O942" s="65"/>
    </row>
    <row r="943" spans="3:15" s="1" customFormat="1" x14ac:dyDescent="0.25">
      <c r="C943" s="65"/>
      <c r="D943" s="55"/>
      <c r="E943" s="55"/>
      <c r="F943" s="55"/>
      <c r="G943" s="55"/>
      <c r="H943" s="55"/>
      <c r="I943" s="55"/>
      <c r="J943" s="65"/>
      <c r="K943" s="65"/>
      <c r="L943" s="65"/>
      <c r="M943" s="65"/>
      <c r="N943" s="65"/>
      <c r="O943" s="65"/>
    </row>
    <row r="944" spans="3:15" s="1" customFormat="1" x14ac:dyDescent="0.25">
      <c r="C944" s="65"/>
      <c r="D944" s="55"/>
      <c r="E944" s="55"/>
      <c r="F944" s="55"/>
      <c r="G944" s="55"/>
      <c r="H944" s="55"/>
      <c r="I944" s="55"/>
      <c r="J944" s="65"/>
      <c r="K944" s="65"/>
      <c r="L944" s="65"/>
      <c r="M944" s="65"/>
      <c r="N944" s="65"/>
      <c r="O944" s="65"/>
    </row>
    <row r="945" spans="3:15" s="1" customFormat="1" x14ac:dyDescent="0.25">
      <c r="C945" s="65"/>
      <c r="D945" s="55"/>
      <c r="E945" s="55"/>
      <c r="F945" s="55"/>
      <c r="G945" s="55"/>
      <c r="H945" s="55"/>
      <c r="I945" s="55"/>
      <c r="J945" s="65"/>
      <c r="K945" s="65"/>
      <c r="L945" s="65"/>
      <c r="M945" s="65"/>
      <c r="N945" s="65"/>
      <c r="O945" s="65"/>
    </row>
    <row r="946" spans="3:15" s="1" customFormat="1" x14ac:dyDescent="0.25">
      <c r="C946" s="65"/>
      <c r="D946" s="55"/>
      <c r="E946" s="55"/>
      <c r="F946" s="55"/>
      <c r="G946" s="55"/>
      <c r="H946" s="55"/>
      <c r="I946" s="55"/>
      <c r="J946" s="65"/>
      <c r="K946" s="65"/>
      <c r="L946" s="65"/>
      <c r="M946" s="65"/>
      <c r="N946" s="65"/>
      <c r="O946" s="65"/>
    </row>
    <row r="947" spans="3:15" s="1" customFormat="1" x14ac:dyDescent="0.25">
      <c r="C947" s="65"/>
      <c r="D947" s="55"/>
      <c r="E947" s="55"/>
      <c r="F947" s="55"/>
      <c r="G947" s="55"/>
      <c r="H947" s="55"/>
      <c r="I947" s="55"/>
      <c r="J947" s="65"/>
      <c r="K947" s="65"/>
      <c r="L947" s="65"/>
      <c r="M947" s="65"/>
      <c r="N947" s="65"/>
      <c r="O947" s="65"/>
    </row>
    <row r="948" spans="3:15" s="1" customFormat="1" x14ac:dyDescent="0.25">
      <c r="C948" s="65"/>
      <c r="D948" s="55"/>
      <c r="E948" s="55"/>
      <c r="F948" s="55"/>
      <c r="G948" s="55"/>
      <c r="H948" s="55"/>
      <c r="I948" s="55"/>
      <c r="J948" s="65"/>
      <c r="K948" s="65"/>
      <c r="L948" s="65"/>
      <c r="M948" s="65"/>
      <c r="N948" s="65"/>
      <c r="O948" s="65"/>
    </row>
    <row r="949" spans="3:15" s="1" customFormat="1" x14ac:dyDescent="0.25">
      <c r="C949" s="65"/>
      <c r="D949" s="55"/>
      <c r="E949" s="55"/>
      <c r="F949" s="55"/>
      <c r="G949" s="55"/>
      <c r="H949" s="55"/>
      <c r="I949" s="55"/>
      <c r="J949" s="65"/>
      <c r="K949" s="65"/>
      <c r="L949" s="65"/>
      <c r="M949" s="65"/>
      <c r="N949" s="65"/>
      <c r="O949" s="65"/>
    </row>
    <row r="950" spans="3:15" s="1" customFormat="1" x14ac:dyDescent="0.25">
      <c r="C950" s="65"/>
      <c r="D950" s="55"/>
      <c r="E950" s="55"/>
      <c r="F950" s="55"/>
      <c r="G950" s="55"/>
      <c r="H950" s="55"/>
      <c r="I950" s="55"/>
      <c r="J950" s="65"/>
      <c r="K950" s="65"/>
      <c r="L950" s="65"/>
      <c r="M950" s="65"/>
      <c r="N950" s="65"/>
      <c r="O950" s="65"/>
    </row>
    <row r="951" spans="3:15" s="1" customFormat="1" x14ac:dyDescent="0.25">
      <c r="C951" s="65"/>
      <c r="D951" s="55"/>
      <c r="E951" s="55"/>
      <c r="F951" s="55"/>
      <c r="G951" s="55"/>
      <c r="H951" s="55"/>
      <c r="I951" s="55"/>
      <c r="J951" s="65"/>
      <c r="K951" s="65"/>
      <c r="L951" s="65"/>
      <c r="M951" s="65"/>
      <c r="N951" s="65"/>
      <c r="O951" s="65"/>
    </row>
    <row r="952" spans="3:15" s="1" customFormat="1" x14ac:dyDescent="0.25">
      <c r="C952" s="65"/>
      <c r="D952" s="55"/>
      <c r="E952" s="55"/>
      <c r="F952" s="55"/>
      <c r="G952" s="55"/>
      <c r="H952" s="55"/>
      <c r="I952" s="55"/>
      <c r="J952" s="65"/>
      <c r="K952" s="65"/>
      <c r="L952" s="65"/>
      <c r="M952" s="65"/>
      <c r="N952" s="65"/>
      <c r="O952" s="65"/>
    </row>
    <row r="953" spans="3:15" s="1" customFormat="1" x14ac:dyDescent="0.25">
      <c r="C953" s="65"/>
      <c r="D953" s="55"/>
      <c r="E953" s="55"/>
      <c r="F953" s="55"/>
      <c r="G953" s="55"/>
      <c r="H953" s="55"/>
      <c r="I953" s="55"/>
      <c r="J953" s="65"/>
      <c r="K953" s="65"/>
      <c r="L953" s="65"/>
      <c r="M953" s="65"/>
      <c r="N953" s="65"/>
      <c r="O953" s="65"/>
    </row>
    <row r="954" spans="3:15" s="1" customFormat="1" x14ac:dyDescent="0.25">
      <c r="C954" s="65"/>
      <c r="D954" s="55"/>
      <c r="E954" s="55"/>
      <c r="F954" s="55"/>
      <c r="G954" s="55"/>
      <c r="H954" s="55"/>
      <c r="I954" s="55"/>
      <c r="J954" s="65"/>
      <c r="K954" s="65"/>
      <c r="L954" s="65"/>
      <c r="M954" s="65"/>
      <c r="N954" s="65"/>
      <c r="O954" s="65"/>
    </row>
    <row r="955" spans="3:15" s="1" customFormat="1" x14ac:dyDescent="0.25">
      <c r="C955" s="65"/>
      <c r="D955" s="55"/>
      <c r="E955" s="55"/>
      <c r="F955" s="55"/>
      <c r="G955" s="55"/>
      <c r="H955" s="55"/>
      <c r="I955" s="55"/>
      <c r="J955" s="65"/>
      <c r="K955" s="65"/>
      <c r="L955" s="65"/>
      <c r="M955" s="65"/>
      <c r="N955" s="65"/>
      <c r="O955" s="65"/>
    </row>
    <row r="956" spans="3:15" s="1" customFormat="1" x14ac:dyDescent="0.25">
      <c r="C956" s="65"/>
      <c r="D956" s="55"/>
      <c r="E956" s="55"/>
      <c r="F956" s="55"/>
      <c r="G956" s="55"/>
      <c r="H956" s="55"/>
      <c r="I956" s="55"/>
      <c r="J956" s="65"/>
      <c r="K956" s="65"/>
      <c r="L956" s="65"/>
      <c r="M956" s="65"/>
      <c r="N956" s="65"/>
      <c r="O956" s="65"/>
    </row>
    <row r="957" spans="3:15" s="1" customFormat="1" x14ac:dyDescent="0.25">
      <c r="C957" s="65"/>
      <c r="D957" s="55"/>
      <c r="E957" s="55"/>
      <c r="F957" s="55"/>
      <c r="G957" s="55"/>
      <c r="H957" s="55"/>
      <c r="I957" s="55"/>
      <c r="J957" s="65"/>
      <c r="K957" s="65"/>
      <c r="L957" s="65"/>
      <c r="M957" s="65"/>
      <c r="N957" s="65"/>
      <c r="O957" s="65"/>
    </row>
    <row r="958" spans="3:15" s="1" customFormat="1" x14ac:dyDescent="0.25">
      <c r="C958" s="65"/>
      <c r="D958" s="55"/>
      <c r="E958" s="55"/>
      <c r="F958" s="55"/>
      <c r="G958" s="55"/>
      <c r="H958" s="55"/>
      <c r="I958" s="55"/>
      <c r="J958" s="65"/>
      <c r="K958" s="65"/>
      <c r="L958" s="65"/>
      <c r="M958" s="65"/>
      <c r="N958" s="65"/>
      <c r="O958" s="65"/>
    </row>
    <row r="959" spans="3:15" s="1" customFormat="1" x14ac:dyDescent="0.25">
      <c r="C959" s="65"/>
      <c r="D959" s="55"/>
      <c r="E959" s="55"/>
      <c r="F959" s="55"/>
      <c r="G959" s="55"/>
      <c r="H959" s="55"/>
      <c r="I959" s="55"/>
      <c r="J959" s="65"/>
      <c r="K959" s="65"/>
      <c r="L959" s="65"/>
      <c r="M959" s="65"/>
      <c r="N959" s="65"/>
      <c r="O959" s="65"/>
    </row>
    <row r="960" spans="3:15" s="1" customFormat="1" x14ac:dyDescent="0.25">
      <c r="C960" s="65"/>
      <c r="D960" s="55"/>
      <c r="E960" s="55"/>
      <c r="F960" s="55"/>
      <c r="G960" s="55"/>
      <c r="H960" s="55"/>
      <c r="I960" s="55"/>
      <c r="J960" s="65"/>
      <c r="K960" s="65"/>
      <c r="L960" s="65"/>
      <c r="M960" s="65"/>
      <c r="N960" s="65"/>
      <c r="O960" s="65"/>
    </row>
    <row r="961" spans="3:15" s="1" customFormat="1" x14ac:dyDescent="0.25">
      <c r="C961" s="65"/>
      <c r="D961" s="55"/>
      <c r="E961" s="55"/>
      <c r="F961" s="55"/>
      <c r="G961" s="55"/>
      <c r="H961" s="55"/>
      <c r="I961" s="55"/>
      <c r="J961" s="65"/>
      <c r="K961" s="65"/>
      <c r="L961" s="65"/>
      <c r="M961" s="65"/>
      <c r="N961" s="65"/>
      <c r="O961" s="65"/>
    </row>
    <row r="962" spans="3:15" s="1" customFormat="1" x14ac:dyDescent="0.25">
      <c r="C962" s="65"/>
      <c r="D962" s="55"/>
      <c r="E962" s="55"/>
      <c r="F962" s="55"/>
      <c r="G962" s="55"/>
      <c r="H962" s="55"/>
      <c r="I962" s="55"/>
      <c r="J962" s="65"/>
      <c r="K962" s="65"/>
      <c r="L962" s="65"/>
      <c r="M962" s="65"/>
      <c r="N962" s="65"/>
      <c r="O962" s="65"/>
    </row>
    <row r="963" spans="3:15" s="1" customFormat="1" x14ac:dyDescent="0.25">
      <c r="C963" s="65"/>
      <c r="D963" s="55"/>
      <c r="E963" s="55"/>
      <c r="F963" s="55"/>
      <c r="G963" s="55"/>
      <c r="H963" s="55"/>
      <c r="I963" s="55"/>
      <c r="J963" s="65"/>
      <c r="K963" s="65"/>
      <c r="L963" s="65"/>
      <c r="M963" s="65"/>
      <c r="N963" s="65"/>
      <c r="O963" s="65"/>
    </row>
    <row r="964" spans="3:15" s="1" customFormat="1" x14ac:dyDescent="0.25">
      <c r="C964" s="65"/>
      <c r="D964" s="55"/>
      <c r="E964" s="55"/>
      <c r="F964" s="55"/>
      <c r="G964" s="55"/>
      <c r="H964" s="55"/>
      <c r="I964" s="55"/>
      <c r="J964" s="65"/>
      <c r="K964" s="65"/>
      <c r="L964" s="65"/>
      <c r="M964" s="65"/>
      <c r="N964" s="65"/>
      <c r="O964" s="65"/>
    </row>
    <row r="965" spans="3:15" s="1" customFormat="1" x14ac:dyDescent="0.25">
      <c r="C965" s="65"/>
      <c r="D965" s="55"/>
      <c r="E965" s="55"/>
      <c r="F965" s="55"/>
      <c r="G965" s="55"/>
      <c r="H965" s="55"/>
      <c r="I965" s="55"/>
      <c r="J965" s="65"/>
      <c r="K965" s="65"/>
      <c r="L965" s="65"/>
      <c r="M965" s="65"/>
      <c r="N965" s="65"/>
      <c r="O965" s="65"/>
    </row>
    <row r="966" spans="3:15" s="1" customFormat="1" x14ac:dyDescent="0.25">
      <c r="C966" s="65"/>
      <c r="D966" s="55"/>
      <c r="E966" s="55"/>
      <c r="F966" s="55"/>
      <c r="G966" s="55"/>
      <c r="H966" s="55"/>
      <c r="I966" s="55"/>
      <c r="J966" s="65"/>
      <c r="K966" s="65"/>
      <c r="L966" s="65"/>
      <c r="M966" s="65"/>
      <c r="N966" s="65"/>
      <c r="O966" s="65"/>
    </row>
    <row r="967" spans="3:15" s="1" customFormat="1" x14ac:dyDescent="0.25">
      <c r="C967" s="65"/>
      <c r="D967" s="55"/>
      <c r="E967" s="55"/>
      <c r="F967" s="55"/>
      <c r="G967" s="55"/>
      <c r="H967" s="55"/>
      <c r="I967" s="55"/>
      <c r="J967" s="65"/>
      <c r="K967" s="65"/>
      <c r="L967" s="65"/>
      <c r="M967" s="65"/>
      <c r="N967" s="65"/>
      <c r="O967" s="65"/>
    </row>
    <row r="968" spans="3:15" s="1" customFormat="1" x14ac:dyDescent="0.25">
      <c r="C968" s="65"/>
      <c r="D968" s="55"/>
      <c r="E968" s="55"/>
      <c r="F968" s="55"/>
      <c r="G968" s="55"/>
      <c r="H968" s="55"/>
      <c r="I968" s="55"/>
      <c r="J968" s="65"/>
      <c r="K968" s="65"/>
      <c r="L968" s="65"/>
      <c r="M968" s="65"/>
      <c r="N968" s="65"/>
      <c r="O968" s="65"/>
    </row>
    <row r="969" spans="3:15" s="1" customFormat="1" x14ac:dyDescent="0.25">
      <c r="C969" s="65"/>
      <c r="D969" s="55"/>
      <c r="E969" s="55"/>
      <c r="F969" s="55"/>
      <c r="G969" s="55"/>
      <c r="H969" s="55"/>
      <c r="I969" s="55"/>
      <c r="J969" s="65"/>
      <c r="K969" s="65"/>
      <c r="L969" s="65"/>
      <c r="M969" s="65"/>
      <c r="N969" s="65"/>
      <c r="O969" s="65"/>
    </row>
    <row r="970" spans="3:15" s="1" customFormat="1" x14ac:dyDescent="0.25">
      <c r="C970" s="65"/>
      <c r="D970" s="55"/>
      <c r="E970" s="55"/>
      <c r="F970" s="55"/>
      <c r="G970" s="55"/>
      <c r="H970" s="55"/>
      <c r="I970" s="55"/>
      <c r="J970" s="65"/>
      <c r="K970" s="65"/>
      <c r="L970" s="65"/>
      <c r="M970" s="65"/>
      <c r="N970" s="65"/>
      <c r="O970" s="65"/>
    </row>
    <row r="971" spans="3:15" s="1" customFormat="1" x14ac:dyDescent="0.25">
      <c r="C971" s="65"/>
      <c r="D971" s="55"/>
      <c r="E971" s="55"/>
      <c r="F971" s="55"/>
      <c r="G971" s="55"/>
      <c r="H971" s="55"/>
      <c r="I971" s="55"/>
      <c r="J971" s="65"/>
      <c r="K971" s="65"/>
      <c r="L971" s="65"/>
      <c r="M971" s="65"/>
      <c r="N971" s="65"/>
      <c r="O971" s="65"/>
    </row>
    <row r="972" spans="3:15" s="1" customFormat="1" x14ac:dyDescent="0.25">
      <c r="C972" s="65"/>
      <c r="D972" s="55"/>
      <c r="E972" s="55"/>
      <c r="F972" s="55"/>
      <c r="G972" s="55"/>
      <c r="H972" s="55"/>
      <c r="I972" s="55"/>
      <c r="J972" s="65"/>
      <c r="K972" s="65"/>
      <c r="L972" s="65"/>
      <c r="M972" s="65"/>
      <c r="N972" s="65"/>
      <c r="O972" s="65"/>
    </row>
    <row r="973" spans="3:15" s="1" customFormat="1" x14ac:dyDescent="0.25">
      <c r="C973" s="65"/>
      <c r="D973" s="55"/>
      <c r="E973" s="55"/>
      <c r="F973" s="55"/>
      <c r="G973" s="55"/>
      <c r="H973" s="55"/>
      <c r="I973" s="55"/>
      <c r="J973" s="65"/>
      <c r="K973" s="65"/>
      <c r="L973" s="65"/>
      <c r="M973" s="65"/>
      <c r="N973" s="65"/>
      <c r="O973" s="65"/>
    </row>
    <row r="974" spans="3:15" s="1" customFormat="1" x14ac:dyDescent="0.25">
      <c r="C974" s="65"/>
      <c r="D974" s="55"/>
      <c r="E974" s="55"/>
      <c r="F974" s="55"/>
      <c r="G974" s="55"/>
      <c r="H974" s="55"/>
      <c r="I974" s="55"/>
      <c r="J974" s="65"/>
      <c r="K974" s="65"/>
      <c r="L974" s="65"/>
      <c r="M974" s="65"/>
      <c r="N974" s="65"/>
      <c r="O974" s="65"/>
    </row>
    <row r="975" spans="3:15" s="1" customFormat="1" x14ac:dyDescent="0.25">
      <c r="C975" s="65"/>
      <c r="D975" s="55"/>
      <c r="E975" s="55"/>
      <c r="F975" s="55"/>
      <c r="G975" s="55"/>
      <c r="H975" s="55"/>
      <c r="I975" s="55"/>
      <c r="J975" s="65"/>
      <c r="K975" s="65"/>
      <c r="L975" s="65"/>
      <c r="M975" s="65"/>
      <c r="N975" s="65"/>
      <c r="O975" s="65"/>
    </row>
    <row r="976" spans="3:15" s="1" customFormat="1" x14ac:dyDescent="0.25">
      <c r="C976" s="65"/>
      <c r="D976" s="55"/>
      <c r="E976" s="55"/>
      <c r="F976" s="55"/>
      <c r="G976" s="55"/>
      <c r="H976" s="55"/>
      <c r="I976" s="55"/>
      <c r="J976" s="65"/>
      <c r="K976" s="65"/>
      <c r="L976" s="65"/>
      <c r="M976" s="65"/>
      <c r="N976" s="65"/>
      <c r="O976" s="65"/>
    </row>
    <row r="977" spans="3:15" s="1" customFormat="1" x14ac:dyDescent="0.25">
      <c r="C977" s="65"/>
      <c r="D977" s="55"/>
      <c r="E977" s="55"/>
      <c r="F977" s="55"/>
      <c r="G977" s="55"/>
      <c r="H977" s="55"/>
      <c r="I977" s="55"/>
      <c r="J977" s="65"/>
      <c r="K977" s="65"/>
      <c r="L977" s="65"/>
      <c r="M977" s="65"/>
      <c r="N977" s="65"/>
      <c r="O977" s="65"/>
    </row>
    <row r="978" spans="3:15" s="1" customFormat="1" x14ac:dyDescent="0.25">
      <c r="C978" s="65"/>
      <c r="D978" s="55"/>
      <c r="E978" s="55"/>
      <c r="F978" s="55"/>
      <c r="G978" s="55"/>
      <c r="H978" s="55"/>
      <c r="I978" s="55"/>
      <c r="J978" s="65"/>
      <c r="K978" s="65"/>
      <c r="L978" s="65"/>
      <c r="M978" s="65"/>
      <c r="N978" s="65"/>
      <c r="O978" s="65"/>
    </row>
    <row r="979" spans="3:15" s="1" customFormat="1" x14ac:dyDescent="0.25">
      <c r="C979" s="65"/>
      <c r="D979" s="55"/>
      <c r="E979" s="55"/>
      <c r="F979" s="55"/>
      <c r="G979" s="55"/>
      <c r="H979" s="55"/>
      <c r="I979" s="55"/>
      <c r="J979" s="65"/>
      <c r="K979" s="65"/>
      <c r="L979" s="65"/>
      <c r="M979" s="65"/>
      <c r="N979" s="65"/>
      <c r="O979" s="65"/>
    </row>
    <row r="980" spans="3:15" s="1" customFormat="1" x14ac:dyDescent="0.25">
      <c r="C980" s="65"/>
      <c r="D980" s="55"/>
      <c r="E980" s="55"/>
      <c r="F980" s="55"/>
      <c r="G980" s="55"/>
      <c r="H980" s="55"/>
      <c r="I980" s="55"/>
      <c r="J980" s="65"/>
      <c r="K980" s="65"/>
      <c r="L980" s="65"/>
      <c r="M980" s="65"/>
      <c r="N980" s="65"/>
      <c r="O980" s="65"/>
    </row>
    <row r="981" spans="3:15" s="1" customFormat="1" x14ac:dyDescent="0.25">
      <c r="C981" s="65"/>
      <c r="D981" s="55"/>
      <c r="E981" s="55"/>
      <c r="F981" s="55"/>
      <c r="G981" s="55"/>
      <c r="H981" s="55"/>
      <c r="I981" s="55"/>
      <c r="J981" s="65"/>
      <c r="K981" s="65"/>
      <c r="L981" s="65"/>
      <c r="M981" s="65"/>
      <c r="N981" s="65"/>
      <c r="O981" s="65"/>
    </row>
    <row r="982" spans="3:15" s="1" customFormat="1" x14ac:dyDescent="0.25">
      <c r="C982" s="65"/>
      <c r="D982" s="55"/>
      <c r="E982" s="55"/>
      <c r="F982" s="55"/>
      <c r="G982" s="55"/>
      <c r="H982" s="55"/>
      <c r="I982" s="55"/>
      <c r="J982" s="65"/>
      <c r="K982" s="65"/>
      <c r="L982" s="65"/>
      <c r="M982" s="65"/>
      <c r="N982" s="65"/>
      <c r="O982" s="65"/>
    </row>
    <row r="983" spans="3:15" s="1" customFormat="1" x14ac:dyDescent="0.25">
      <c r="C983" s="65"/>
      <c r="D983" s="55"/>
      <c r="E983" s="55"/>
      <c r="F983" s="55"/>
      <c r="G983" s="55"/>
      <c r="H983" s="55"/>
      <c r="I983" s="55"/>
      <c r="J983" s="65"/>
      <c r="K983" s="65"/>
      <c r="L983" s="65"/>
      <c r="M983" s="65"/>
      <c r="N983" s="65"/>
      <c r="O983" s="65"/>
    </row>
    <row r="984" spans="3:15" s="1" customFormat="1" x14ac:dyDescent="0.25">
      <c r="C984" s="65"/>
      <c r="D984" s="55"/>
      <c r="E984" s="55"/>
      <c r="F984" s="55"/>
      <c r="G984" s="55"/>
      <c r="H984" s="55"/>
      <c r="I984" s="55"/>
      <c r="J984" s="65"/>
      <c r="K984" s="65"/>
      <c r="L984" s="65"/>
      <c r="M984" s="65"/>
      <c r="N984" s="65"/>
      <c r="O984" s="65"/>
    </row>
    <row r="985" spans="3:15" s="1" customFormat="1" x14ac:dyDescent="0.25">
      <c r="C985" s="65"/>
      <c r="D985" s="55"/>
      <c r="E985" s="55"/>
      <c r="F985" s="55"/>
      <c r="G985" s="55"/>
      <c r="H985" s="55"/>
      <c r="I985" s="55"/>
      <c r="J985" s="65"/>
      <c r="K985" s="65"/>
      <c r="L985" s="65"/>
      <c r="M985" s="65"/>
      <c r="N985" s="65"/>
      <c r="O985" s="65"/>
    </row>
    <row r="986" spans="3:15" s="1" customFormat="1" x14ac:dyDescent="0.25">
      <c r="C986" s="65"/>
      <c r="D986" s="55"/>
      <c r="E986" s="55"/>
      <c r="F986" s="55"/>
      <c r="G986" s="55"/>
      <c r="H986" s="55"/>
      <c r="I986" s="55"/>
      <c r="J986" s="65"/>
      <c r="K986" s="65"/>
      <c r="L986" s="65"/>
      <c r="M986" s="65"/>
      <c r="N986" s="65"/>
      <c r="O986" s="65"/>
    </row>
    <row r="987" spans="3:15" s="1" customFormat="1" x14ac:dyDescent="0.25">
      <c r="C987" s="65"/>
      <c r="D987" s="55"/>
      <c r="E987" s="55"/>
      <c r="F987" s="55"/>
      <c r="G987" s="55"/>
      <c r="H987" s="55"/>
      <c r="I987" s="55"/>
      <c r="J987" s="65"/>
      <c r="K987" s="65"/>
      <c r="L987" s="65"/>
      <c r="M987" s="65"/>
      <c r="N987" s="65"/>
      <c r="O987" s="65"/>
    </row>
    <row r="988" spans="3:15" s="1" customFormat="1" x14ac:dyDescent="0.25">
      <c r="C988" s="65"/>
      <c r="D988" s="55"/>
      <c r="E988" s="55"/>
      <c r="F988" s="55"/>
      <c r="G988" s="55"/>
      <c r="H988" s="55"/>
      <c r="I988" s="55"/>
      <c r="J988" s="65"/>
      <c r="K988" s="65"/>
      <c r="L988" s="65"/>
      <c r="M988" s="65"/>
      <c r="N988" s="65"/>
      <c r="O988" s="65"/>
    </row>
    <row r="989" spans="3:15" s="1" customFormat="1" x14ac:dyDescent="0.25">
      <c r="C989" s="65"/>
      <c r="D989" s="55"/>
      <c r="E989" s="55"/>
      <c r="F989" s="55"/>
      <c r="G989" s="55"/>
      <c r="H989" s="55"/>
      <c r="I989" s="55"/>
      <c r="J989" s="65"/>
      <c r="K989" s="65"/>
      <c r="L989" s="65"/>
      <c r="M989" s="65"/>
      <c r="N989" s="65"/>
      <c r="O989" s="65"/>
    </row>
    <row r="990" spans="3:15" s="1" customFormat="1" x14ac:dyDescent="0.25">
      <c r="C990" s="65"/>
      <c r="D990" s="55"/>
      <c r="E990" s="55"/>
      <c r="F990" s="55"/>
      <c r="G990" s="55"/>
      <c r="H990" s="55"/>
      <c r="I990" s="55"/>
      <c r="J990" s="65"/>
      <c r="K990" s="65"/>
      <c r="L990" s="65"/>
      <c r="M990" s="65"/>
      <c r="N990" s="65"/>
      <c r="O990" s="65"/>
    </row>
    <row r="991" spans="3:15" s="1" customFormat="1" x14ac:dyDescent="0.25">
      <c r="C991" s="65"/>
      <c r="D991" s="55"/>
      <c r="E991" s="55"/>
      <c r="F991" s="55"/>
      <c r="G991" s="55"/>
      <c r="H991" s="55"/>
      <c r="I991" s="55"/>
      <c r="J991" s="65"/>
      <c r="K991" s="65"/>
      <c r="L991" s="65"/>
      <c r="M991" s="65"/>
      <c r="N991" s="65"/>
      <c r="O991" s="65"/>
    </row>
    <row r="992" spans="3:15" s="1" customFormat="1" x14ac:dyDescent="0.25">
      <c r="C992" s="65"/>
      <c r="D992" s="55"/>
      <c r="E992" s="55"/>
      <c r="F992" s="55"/>
      <c r="G992" s="55"/>
      <c r="H992" s="55"/>
      <c r="I992" s="55"/>
      <c r="J992" s="65"/>
      <c r="K992" s="65"/>
      <c r="L992" s="65"/>
      <c r="M992" s="65"/>
      <c r="N992" s="65"/>
      <c r="O992" s="65"/>
    </row>
    <row r="993" spans="3:15" s="1" customFormat="1" x14ac:dyDescent="0.25">
      <c r="C993" s="65"/>
      <c r="D993" s="55"/>
      <c r="E993" s="55"/>
      <c r="F993" s="55"/>
      <c r="G993" s="55"/>
      <c r="H993" s="55"/>
      <c r="I993" s="55"/>
      <c r="J993" s="65"/>
      <c r="K993" s="65"/>
      <c r="L993" s="65"/>
      <c r="M993" s="65"/>
      <c r="N993" s="65"/>
      <c r="O993" s="65"/>
    </row>
    <row r="994" spans="3:15" s="1" customFormat="1" x14ac:dyDescent="0.25">
      <c r="C994" s="65"/>
      <c r="D994" s="55"/>
      <c r="E994" s="55"/>
      <c r="F994" s="55"/>
      <c r="G994" s="55"/>
      <c r="H994" s="55"/>
      <c r="I994" s="55"/>
      <c r="J994" s="65"/>
      <c r="K994" s="65"/>
      <c r="L994" s="65"/>
      <c r="M994" s="65"/>
      <c r="N994" s="65"/>
      <c r="O994" s="65"/>
    </row>
    <row r="995" spans="3:15" s="1" customFormat="1" x14ac:dyDescent="0.25">
      <c r="C995" s="65"/>
      <c r="D995" s="55"/>
      <c r="E995" s="55"/>
      <c r="F995" s="55"/>
      <c r="G995" s="55"/>
      <c r="H995" s="55"/>
      <c r="I995" s="55"/>
      <c r="J995" s="65"/>
      <c r="K995" s="65"/>
      <c r="L995" s="65"/>
      <c r="M995" s="65"/>
      <c r="N995" s="65"/>
      <c r="O995" s="65"/>
    </row>
    <row r="996" spans="3:15" s="1" customFormat="1" x14ac:dyDescent="0.25">
      <c r="C996" s="65"/>
      <c r="D996" s="55"/>
      <c r="E996" s="55"/>
      <c r="F996" s="55"/>
      <c r="G996" s="55"/>
      <c r="H996" s="55"/>
      <c r="I996" s="55"/>
      <c r="J996" s="65"/>
      <c r="K996" s="65"/>
      <c r="L996" s="65"/>
      <c r="M996" s="65"/>
      <c r="N996" s="65"/>
      <c r="O996" s="65"/>
    </row>
    <row r="997" spans="3:15" s="1" customFormat="1" x14ac:dyDescent="0.25">
      <c r="C997" s="65"/>
      <c r="D997" s="55"/>
      <c r="E997" s="55"/>
      <c r="F997" s="55"/>
      <c r="G997" s="55"/>
      <c r="H997" s="55"/>
      <c r="I997" s="55"/>
      <c r="J997" s="65"/>
      <c r="K997" s="65"/>
      <c r="L997" s="65"/>
      <c r="M997" s="65"/>
      <c r="N997" s="65"/>
      <c r="O997" s="65"/>
    </row>
    <row r="998" spans="3:15" s="1" customFormat="1" x14ac:dyDescent="0.25">
      <c r="C998" s="65"/>
      <c r="D998" s="55"/>
      <c r="E998" s="55"/>
      <c r="F998" s="55"/>
      <c r="G998" s="55"/>
      <c r="H998" s="55"/>
      <c r="I998" s="55"/>
      <c r="J998" s="65"/>
      <c r="K998" s="65"/>
      <c r="L998" s="65"/>
      <c r="M998" s="65"/>
      <c r="N998" s="65"/>
      <c r="O998" s="65"/>
    </row>
    <row r="999" spans="3:15" s="1" customFormat="1" x14ac:dyDescent="0.25">
      <c r="C999" s="65"/>
      <c r="D999" s="55"/>
      <c r="E999" s="55"/>
      <c r="F999" s="55"/>
      <c r="G999" s="55"/>
      <c r="H999" s="55"/>
      <c r="I999" s="55"/>
      <c r="J999" s="65"/>
      <c r="K999" s="65"/>
      <c r="L999" s="65"/>
      <c r="M999" s="65"/>
      <c r="N999" s="65"/>
      <c r="O999" s="65"/>
    </row>
    <row r="1000" spans="3:15" s="1" customFormat="1" x14ac:dyDescent="0.25">
      <c r="C1000" s="65"/>
      <c r="D1000" s="55"/>
      <c r="E1000" s="55"/>
      <c r="F1000" s="55"/>
      <c r="G1000" s="55"/>
      <c r="H1000" s="55"/>
      <c r="I1000" s="55"/>
      <c r="J1000" s="65"/>
      <c r="K1000" s="65"/>
      <c r="L1000" s="65"/>
      <c r="M1000" s="65"/>
      <c r="N1000" s="65"/>
      <c r="O1000" s="65"/>
    </row>
    <row r="1001" spans="3:15" s="1" customFormat="1" x14ac:dyDescent="0.25">
      <c r="C1001" s="65"/>
      <c r="D1001" s="55"/>
      <c r="E1001" s="55"/>
      <c r="F1001" s="55"/>
      <c r="G1001" s="55"/>
      <c r="H1001" s="55"/>
      <c r="I1001" s="55"/>
      <c r="J1001" s="65"/>
      <c r="K1001" s="65"/>
      <c r="L1001" s="65"/>
      <c r="M1001" s="65"/>
      <c r="N1001" s="65"/>
      <c r="O1001" s="65"/>
    </row>
    <row r="1002" spans="3:15" s="1" customFormat="1" x14ac:dyDescent="0.25">
      <c r="C1002" s="65"/>
      <c r="D1002" s="55"/>
      <c r="E1002" s="55"/>
      <c r="F1002" s="55"/>
      <c r="G1002" s="55"/>
      <c r="H1002" s="55"/>
      <c r="I1002" s="55"/>
      <c r="J1002" s="65"/>
      <c r="K1002" s="65"/>
      <c r="L1002" s="65"/>
      <c r="M1002" s="65"/>
      <c r="N1002" s="65"/>
      <c r="O1002" s="65"/>
    </row>
    <row r="1003" spans="3:15" s="1" customFormat="1" x14ac:dyDescent="0.25">
      <c r="C1003" s="65"/>
      <c r="D1003" s="55"/>
      <c r="E1003" s="55"/>
      <c r="F1003" s="55"/>
      <c r="G1003" s="55"/>
      <c r="H1003" s="55"/>
      <c r="I1003" s="55"/>
      <c r="J1003" s="65"/>
      <c r="K1003" s="65"/>
      <c r="L1003" s="65"/>
      <c r="M1003" s="65"/>
      <c r="N1003" s="65"/>
      <c r="O1003" s="65"/>
    </row>
    <row r="1004" spans="3:15" s="1" customFormat="1" x14ac:dyDescent="0.25">
      <c r="C1004" s="65"/>
      <c r="D1004" s="55"/>
      <c r="E1004" s="55"/>
      <c r="F1004" s="55"/>
      <c r="G1004" s="55"/>
      <c r="H1004" s="55"/>
      <c r="I1004" s="55"/>
      <c r="J1004" s="65"/>
      <c r="K1004" s="65"/>
      <c r="L1004" s="65"/>
      <c r="M1004" s="65"/>
      <c r="N1004" s="65"/>
      <c r="O1004" s="65"/>
    </row>
    <row r="1005" spans="3:15" s="1" customFormat="1" x14ac:dyDescent="0.25">
      <c r="C1005" s="65"/>
      <c r="D1005" s="55"/>
      <c r="E1005" s="55"/>
      <c r="F1005" s="55"/>
      <c r="G1005" s="55"/>
      <c r="H1005" s="55"/>
      <c r="I1005" s="55"/>
      <c r="J1005" s="65"/>
      <c r="K1005" s="65"/>
      <c r="L1005" s="65"/>
      <c r="M1005" s="65"/>
      <c r="N1005" s="65"/>
      <c r="O1005" s="65"/>
    </row>
    <row r="1006" spans="3:15" s="1" customFormat="1" x14ac:dyDescent="0.25">
      <c r="C1006" s="65"/>
      <c r="D1006" s="55"/>
      <c r="E1006" s="55"/>
      <c r="F1006" s="55"/>
      <c r="G1006" s="55"/>
      <c r="H1006" s="55"/>
      <c r="I1006" s="55"/>
      <c r="J1006" s="65"/>
      <c r="K1006" s="65"/>
      <c r="L1006" s="65"/>
      <c r="M1006" s="65"/>
      <c r="N1006" s="65"/>
      <c r="O1006" s="65"/>
    </row>
    <row r="1007" spans="3:15" s="1" customFormat="1" x14ac:dyDescent="0.25">
      <c r="C1007" s="65"/>
      <c r="D1007" s="55"/>
      <c r="E1007" s="55"/>
      <c r="F1007" s="55"/>
      <c r="G1007" s="55"/>
      <c r="H1007" s="55"/>
      <c r="I1007" s="55"/>
      <c r="J1007" s="65"/>
      <c r="K1007" s="65"/>
      <c r="L1007" s="65"/>
      <c r="M1007" s="65"/>
      <c r="N1007" s="65"/>
      <c r="O1007" s="65"/>
    </row>
    <row r="1008" spans="3:15" s="1" customFormat="1" x14ac:dyDescent="0.25">
      <c r="C1008" s="65"/>
      <c r="D1008" s="55"/>
      <c r="E1008" s="55"/>
      <c r="F1008" s="55"/>
      <c r="G1008" s="55"/>
      <c r="H1008" s="55"/>
      <c r="I1008" s="55"/>
      <c r="J1008" s="65"/>
      <c r="K1008" s="65"/>
      <c r="L1008" s="65"/>
      <c r="M1008" s="65"/>
      <c r="N1008" s="65"/>
      <c r="O1008" s="65"/>
    </row>
    <row r="1009" spans="3:15" s="1" customFormat="1" x14ac:dyDescent="0.25">
      <c r="C1009" s="65"/>
      <c r="D1009" s="55"/>
      <c r="E1009" s="55"/>
      <c r="F1009" s="55"/>
      <c r="G1009" s="55"/>
      <c r="H1009" s="55"/>
      <c r="I1009" s="55"/>
      <c r="J1009" s="65"/>
      <c r="K1009" s="65"/>
      <c r="L1009" s="65"/>
      <c r="M1009" s="65"/>
      <c r="N1009" s="65"/>
      <c r="O1009" s="65"/>
    </row>
    <row r="1010" spans="3:15" s="1" customFormat="1" x14ac:dyDescent="0.25">
      <c r="C1010" s="65"/>
      <c r="D1010" s="55"/>
      <c r="E1010" s="55"/>
      <c r="F1010" s="55"/>
      <c r="G1010" s="55"/>
      <c r="H1010" s="55"/>
      <c r="I1010" s="55"/>
      <c r="J1010" s="65"/>
      <c r="K1010" s="65"/>
      <c r="L1010" s="65"/>
      <c r="M1010" s="65"/>
      <c r="N1010" s="65"/>
      <c r="O1010" s="65"/>
    </row>
    <row r="1011" spans="3:15" s="1" customFormat="1" x14ac:dyDescent="0.25">
      <c r="C1011" s="65"/>
      <c r="D1011" s="55"/>
      <c r="E1011" s="55"/>
      <c r="F1011" s="55"/>
      <c r="G1011" s="55"/>
      <c r="H1011" s="55"/>
      <c r="I1011" s="55"/>
      <c r="J1011" s="65"/>
      <c r="K1011" s="65"/>
      <c r="L1011" s="65"/>
      <c r="M1011" s="65"/>
      <c r="N1011" s="65"/>
      <c r="O1011" s="65"/>
    </row>
    <row r="1012" spans="3:15" s="1" customFormat="1" x14ac:dyDescent="0.25">
      <c r="C1012" s="65"/>
      <c r="D1012" s="55"/>
      <c r="E1012" s="55"/>
      <c r="F1012" s="55"/>
      <c r="G1012" s="55"/>
      <c r="H1012" s="55"/>
      <c r="I1012" s="55"/>
      <c r="J1012" s="65"/>
      <c r="K1012" s="65"/>
      <c r="L1012" s="65"/>
      <c r="M1012" s="65"/>
      <c r="N1012" s="65"/>
      <c r="O1012" s="65"/>
    </row>
    <row r="1013" spans="3:15" s="1" customFormat="1" x14ac:dyDescent="0.25">
      <c r="C1013" s="65"/>
      <c r="D1013" s="55"/>
      <c r="E1013" s="55"/>
      <c r="F1013" s="55"/>
      <c r="G1013" s="55"/>
      <c r="H1013" s="55"/>
      <c r="I1013" s="55"/>
      <c r="J1013" s="65"/>
      <c r="K1013" s="65"/>
      <c r="L1013" s="65"/>
      <c r="M1013" s="65"/>
      <c r="N1013" s="65"/>
      <c r="O1013" s="65"/>
    </row>
    <row r="1014" spans="3:15" s="1" customFormat="1" x14ac:dyDescent="0.25">
      <c r="C1014" s="65"/>
      <c r="D1014" s="55"/>
      <c r="E1014" s="55"/>
      <c r="F1014" s="55"/>
      <c r="G1014" s="55"/>
      <c r="H1014" s="55"/>
      <c r="I1014" s="55"/>
      <c r="J1014" s="65"/>
      <c r="K1014" s="65"/>
      <c r="L1014" s="65"/>
      <c r="M1014" s="65"/>
      <c r="N1014" s="65"/>
      <c r="O1014" s="65"/>
    </row>
    <row r="1015" spans="3:15" s="1" customFormat="1" x14ac:dyDescent="0.25">
      <c r="C1015" s="65"/>
      <c r="D1015" s="55"/>
      <c r="E1015" s="55"/>
      <c r="F1015" s="55"/>
      <c r="G1015" s="55"/>
      <c r="H1015" s="55"/>
      <c r="I1015" s="55"/>
      <c r="J1015" s="65"/>
      <c r="K1015" s="65"/>
      <c r="L1015" s="65"/>
      <c r="M1015" s="65"/>
      <c r="N1015" s="65"/>
      <c r="O1015" s="65"/>
    </row>
    <row r="1016" spans="3:15" s="1" customFormat="1" x14ac:dyDescent="0.25">
      <c r="C1016" s="65"/>
      <c r="D1016" s="55"/>
      <c r="E1016" s="55"/>
      <c r="F1016" s="55"/>
      <c r="G1016" s="55"/>
      <c r="H1016" s="55"/>
      <c r="I1016" s="55"/>
      <c r="J1016" s="65"/>
      <c r="K1016" s="65"/>
      <c r="L1016" s="65"/>
      <c r="M1016" s="65"/>
      <c r="N1016" s="65"/>
      <c r="O1016" s="65"/>
    </row>
    <row r="1017" spans="3:15" s="1" customFormat="1" x14ac:dyDescent="0.25">
      <c r="C1017" s="65"/>
      <c r="D1017" s="55"/>
      <c r="E1017" s="55"/>
      <c r="F1017" s="55"/>
      <c r="G1017" s="55"/>
      <c r="H1017" s="55"/>
      <c r="I1017" s="55"/>
      <c r="J1017" s="65"/>
      <c r="K1017" s="65"/>
      <c r="L1017" s="65"/>
      <c r="M1017" s="65"/>
      <c r="N1017" s="65"/>
      <c r="O1017" s="65"/>
    </row>
    <row r="1018" spans="3:15" s="1" customFormat="1" x14ac:dyDescent="0.25">
      <c r="C1018" s="65"/>
      <c r="D1018" s="55"/>
      <c r="E1018" s="55"/>
      <c r="F1018" s="55"/>
      <c r="G1018" s="55"/>
      <c r="H1018" s="55"/>
      <c r="I1018" s="55"/>
      <c r="J1018" s="65"/>
      <c r="K1018" s="65"/>
      <c r="L1018" s="65"/>
      <c r="M1018" s="65"/>
      <c r="N1018" s="65"/>
      <c r="O1018" s="65"/>
    </row>
    <row r="1019" spans="3:15" s="1" customFormat="1" x14ac:dyDescent="0.25">
      <c r="C1019" s="65"/>
      <c r="D1019" s="55"/>
      <c r="E1019" s="55"/>
      <c r="F1019" s="55"/>
      <c r="G1019" s="55"/>
      <c r="H1019" s="55"/>
      <c r="I1019" s="55"/>
      <c r="J1019" s="65"/>
      <c r="K1019" s="65"/>
      <c r="L1019" s="65"/>
      <c r="M1019" s="65"/>
      <c r="N1019" s="65"/>
      <c r="O1019" s="65"/>
    </row>
    <row r="1020" spans="3:15" s="1" customFormat="1" x14ac:dyDescent="0.25">
      <c r="C1020" s="65"/>
      <c r="D1020" s="55"/>
      <c r="E1020" s="55"/>
      <c r="F1020" s="55"/>
      <c r="G1020" s="55"/>
      <c r="H1020" s="55"/>
      <c r="I1020" s="55"/>
      <c r="J1020" s="65"/>
      <c r="K1020" s="65"/>
      <c r="L1020" s="65"/>
      <c r="M1020" s="65"/>
      <c r="N1020" s="65"/>
      <c r="O1020" s="65"/>
    </row>
    <row r="1021" spans="3:15" s="1" customFormat="1" x14ac:dyDescent="0.25">
      <c r="C1021" s="65"/>
      <c r="D1021" s="55"/>
      <c r="E1021" s="55"/>
      <c r="F1021" s="55"/>
      <c r="G1021" s="55"/>
      <c r="H1021" s="55"/>
      <c r="I1021" s="55"/>
      <c r="J1021" s="65"/>
      <c r="K1021" s="65"/>
      <c r="L1021" s="65"/>
      <c r="M1021" s="65"/>
      <c r="N1021" s="65"/>
      <c r="O1021" s="65"/>
    </row>
    <row r="1022" spans="3:15" s="1" customFormat="1" x14ac:dyDescent="0.25">
      <c r="C1022" s="65"/>
      <c r="D1022" s="55"/>
      <c r="E1022" s="55"/>
      <c r="F1022" s="55"/>
      <c r="G1022" s="55"/>
      <c r="H1022" s="55"/>
      <c r="I1022" s="55"/>
      <c r="J1022" s="65"/>
      <c r="K1022" s="65"/>
      <c r="L1022" s="65"/>
      <c r="M1022" s="65"/>
      <c r="N1022" s="65"/>
      <c r="O1022" s="65"/>
    </row>
    <row r="1023" spans="3:15" s="1" customFormat="1" x14ac:dyDescent="0.25">
      <c r="C1023" s="65"/>
      <c r="D1023" s="55"/>
      <c r="E1023" s="55"/>
      <c r="F1023" s="55"/>
      <c r="G1023" s="55"/>
      <c r="H1023" s="55"/>
      <c r="I1023" s="55"/>
      <c r="J1023" s="65"/>
      <c r="K1023" s="65"/>
      <c r="L1023" s="65"/>
      <c r="M1023" s="65"/>
      <c r="N1023" s="65"/>
      <c r="O1023" s="65"/>
    </row>
    <row r="1024" spans="3:15" s="1" customFormat="1" x14ac:dyDescent="0.25">
      <c r="C1024" s="65"/>
      <c r="D1024" s="55"/>
      <c r="E1024" s="55"/>
      <c r="F1024" s="55"/>
      <c r="G1024" s="55"/>
      <c r="H1024" s="55"/>
      <c r="I1024" s="55"/>
      <c r="J1024" s="65"/>
      <c r="K1024" s="65"/>
      <c r="L1024" s="65"/>
      <c r="M1024" s="65"/>
      <c r="N1024" s="65"/>
      <c r="O1024" s="65"/>
    </row>
    <row r="1025" spans="3:15" s="1" customFormat="1" x14ac:dyDescent="0.25">
      <c r="C1025" s="65"/>
      <c r="D1025" s="55"/>
      <c r="E1025" s="55"/>
      <c r="F1025" s="55"/>
      <c r="G1025" s="55"/>
      <c r="H1025" s="55"/>
      <c r="I1025" s="55"/>
      <c r="J1025" s="65"/>
      <c r="K1025" s="65"/>
      <c r="L1025" s="65"/>
      <c r="M1025" s="65"/>
      <c r="N1025" s="65"/>
      <c r="O1025" s="65"/>
    </row>
    <row r="1026" spans="3:15" s="1" customFormat="1" x14ac:dyDescent="0.25">
      <c r="C1026" s="65"/>
      <c r="D1026" s="55"/>
      <c r="E1026" s="55"/>
      <c r="F1026" s="55"/>
      <c r="G1026" s="55"/>
      <c r="H1026" s="55"/>
      <c r="I1026" s="55"/>
      <c r="J1026" s="65"/>
      <c r="K1026" s="65"/>
      <c r="L1026" s="65"/>
      <c r="M1026" s="65"/>
      <c r="N1026" s="65"/>
      <c r="O1026" s="65"/>
    </row>
    <row r="1027" spans="3:15" s="1" customFormat="1" x14ac:dyDescent="0.25">
      <c r="C1027" s="65"/>
      <c r="D1027" s="55"/>
      <c r="E1027" s="55"/>
      <c r="F1027" s="55"/>
      <c r="G1027" s="55"/>
      <c r="H1027" s="55"/>
      <c r="I1027" s="55"/>
      <c r="J1027" s="65"/>
      <c r="K1027" s="65"/>
      <c r="L1027" s="65"/>
      <c r="M1027" s="65"/>
      <c r="N1027" s="65"/>
      <c r="O1027" s="65"/>
    </row>
    <row r="1028" spans="3:15" s="1" customFormat="1" x14ac:dyDescent="0.25">
      <c r="C1028" s="65"/>
      <c r="D1028" s="55"/>
      <c r="E1028" s="55"/>
      <c r="F1028" s="55"/>
      <c r="G1028" s="55"/>
      <c r="H1028" s="55"/>
      <c r="I1028" s="55"/>
      <c r="J1028" s="65"/>
      <c r="K1028" s="65"/>
      <c r="L1028" s="65"/>
      <c r="M1028" s="65"/>
      <c r="N1028" s="65"/>
      <c r="O1028" s="65"/>
    </row>
    <row r="1029" spans="3:15" s="1" customFormat="1" x14ac:dyDescent="0.25">
      <c r="C1029" s="65"/>
      <c r="D1029" s="55"/>
      <c r="E1029" s="55"/>
      <c r="F1029" s="55"/>
      <c r="G1029" s="55"/>
      <c r="H1029" s="55"/>
      <c r="I1029" s="55"/>
      <c r="J1029" s="65"/>
      <c r="K1029" s="65"/>
      <c r="L1029" s="65"/>
      <c r="M1029" s="65"/>
      <c r="N1029" s="65"/>
      <c r="O1029" s="65"/>
    </row>
    <row r="1030" spans="3:15" s="1" customFormat="1" x14ac:dyDescent="0.25">
      <c r="C1030" s="65"/>
      <c r="D1030" s="55"/>
      <c r="E1030" s="55"/>
      <c r="F1030" s="55"/>
      <c r="G1030" s="55"/>
      <c r="H1030" s="55"/>
      <c r="I1030" s="55"/>
      <c r="J1030" s="65"/>
      <c r="K1030" s="65"/>
      <c r="L1030" s="65"/>
      <c r="M1030" s="65"/>
      <c r="N1030" s="65"/>
      <c r="O1030" s="65"/>
    </row>
    <row r="1031" spans="3:15" s="1" customFormat="1" x14ac:dyDescent="0.25">
      <c r="C1031" s="65"/>
      <c r="D1031" s="55"/>
      <c r="E1031" s="55"/>
      <c r="F1031" s="55"/>
      <c r="G1031" s="55"/>
      <c r="H1031" s="55"/>
      <c r="I1031" s="55"/>
      <c r="J1031" s="65"/>
      <c r="K1031" s="65"/>
      <c r="L1031" s="65"/>
      <c r="M1031" s="65"/>
      <c r="N1031" s="65"/>
      <c r="O1031" s="65"/>
    </row>
    <row r="1032" spans="3:15" s="1" customFormat="1" x14ac:dyDescent="0.25">
      <c r="C1032" s="65"/>
      <c r="D1032" s="55"/>
      <c r="E1032" s="55"/>
      <c r="F1032" s="55"/>
      <c r="G1032" s="55"/>
      <c r="H1032" s="55"/>
      <c r="I1032" s="55"/>
      <c r="J1032" s="65"/>
      <c r="K1032" s="65"/>
      <c r="L1032" s="65"/>
      <c r="M1032" s="65"/>
      <c r="N1032" s="65"/>
      <c r="O1032" s="65"/>
    </row>
    <row r="1033" spans="3:15" s="1" customFormat="1" x14ac:dyDescent="0.25">
      <c r="C1033" s="65"/>
      <c r="D1033" s="55"/>
      <c r="E1033" s="55"/>
      <c r="F1033" s="55"/>
      <c r="G1033" s="55"/>
      <c r="H1033" s="55"/>
      <c r="I1033" s="55"/>
      <c r="J1033" s="65"/>
      <c r="K1033" s="65"/>
      <c r="L1033" s="65"/>
      <c r="M1033" s="65"/>
      <c r="N1033" s="65"/>
      <c r="O1033" s="65"/>
    </row>
    <row r="1034" spans="3:15" s="1" customFormat="1" x14ac:dyDescent="0.25">
      <c r="C1034" s="65"/>
      <c r="D1034" s="55"/>
      <c r="E1034" s="55"/>
      <c r="F1034" s="55"/>
      <c r="G1034" s="55"/>
      <c r="H1034" s="55"/>
      <c r="I1034" s="55"/>
      <c r="J1034" s="65"/>
      <c r="K1034" s="65"/>
      <c r="L1034" s="65"/>
      <c r="M1034" s="65"/>
      <c r="N1034" s="65"/>
      <c r="O1034" s="65"/>
    </row>
    <row r="1035" spans="3:15" s="1" customFormat="1" x14ac:dyDescent="0.25">
      <c r="C1035" s="65"/>
      <c r="D1035" s="55"/>
      <c r="E1035" s="55"/>
      <c r="F1035" s="55"/>
      <c r="G1035" s="55"/>
      <c r="H1035" s="55"/>
      <c r="I1035" s="55"/>
      <c r="J1035" s="65"/>
      <c r="K1035" s="65"/>
      <c r="L1035" s="65"/>
      <c r="M1035" s="65"/>
      <c r="N1035" s="65"/>
      <c r="O1035" s="65"/>
    </row>
    <row r="1036" spans="3:15" s="1" customFormat="1" x14ac:dyDescent="0.25">
      <c r="C1036" s="65"/>
      <c r="D1036" s="55"/>
      <c r="E1036" s="55"/>
      <c r="F1036" s="55"/>
      <c r="G1036" s="55"/>
      <c r="H1036" s="55"/>
      <c r="I1036" s="55"/>
      <c r="J1036" s="65"/>
      <c r="K1036" s="65"/>
      <c r="L1036" s="65"/>
      <c r="M1036" s="65"/>
      <c r="N1036" s="65"/>
      <c r="O1036" s="65"/>
    </row>
    <row r="1037" spans="3:15" s="1" customFormat="1" x14ac:dyDescent="0.25">
      <c r="C1037" s="65"/>
      <c r="D1037" s="55"/>
      <c r="E1037" s="55"/>
      <c r="F1037" s="55"/>
      <c r="G1037" s="55"/>
      <c r="H1037" s="55"/>
      <c r="I1037" s="55"/>
      <c r="J1037" s="65"/>
      <c r="K1037" s="65"/>
      <c r="L1037" s="65"/>
      <c r="M1037" s="65"/>
      <c r="N1037" s="65"/>
      <c r="O1037" s="65"/>
    </row>
    <row r="1038" spans="3:15" s="1" customFormat="1" x14ac:dyDescent="0.25">
      <c r="C1038" s="65"/>
      <c r="D1038" s="55"/>
      <c r="E1038" s="55"/>
      <c r="F1038" s="55"/>
      <c r="G1038" s="55"/>
      <c r="H1038" s="55"/>
      <c r="I1038" s="55"/>
      <c r="J1038" s="65"/>
      <c r="K1038" s="65"/>
      <c r="L1038" s="65"/>
      <c r="M1038" s="65"/>
      <c r="N1038" s="65"/>
      <c r="O1038" s="65"/>
    </row>
    <row r="1039" spans="3:15" s="1" customFormat="1" x14ac:dyDescent="0.25">
      <c r="C1039" s="65"/>
      <c r="D1039" s="55"/>
      <c r="E1039" s="55"/>
      <c r="F1039" s="55"/>
      <c r="G1039" s="55"/>
      <c r="H1039" s="55"/>
      <c r="I1039" s="55"/>
      <c r="J1039" s="65"/>
      <c r="K1039" s="65"/>
      <c r="L1039" s="65"/>
      <c r="M1039" s="65"/>
      <c r="N1039" s="65"/>
      <c r="O1039" s="65"/>
    </row>
    <row r="1040" spans="3:15" s="1" customFormat="1" x14ac:dyDescent="0.25">
      <c r="C1040" s="65"/>
      <c r="D1040" s="55"/>
      <c r="E1040" s="55"/>
      <c r="F1040" s="55"/>
      <c r="G1040" s="55"/>
      <c r="H1040" s="55"/>
      <c r="I1040" s="55"/>
      <c r="J1040" s="65"/>
      <c r="K1040" s="65"/>
      <c r="L1040" s="65"/>
      <c r="M1040" s="65"/>
      <c r="N1040" s="65"/>
      <c r="O1040" s="65"/>
    </row>
    <row r="1041" spans="3:15" s="1" customFormat="1" x14ac:dyDescent="0.25">
      <c r="C1041" s="65"/>
      <c r="D1041" s="55"/>
      <c r="E1041" s="55"/>
      <c r="F1041" s="55"/>
      <c r="G1041" s="55"/>
      <c r="H1041" s="55"/>
      <c r="I1041" s="55"/>
      <c r="J1041" s="65"/>
      <c r="K1041" s="65"/>
      <c r="L1041" s="65"/>
      <c r="M1041" s="65"/>
      <c r="N1041" s="65"/>
      <c r="O1041" s="65"/>
    </row>
    <row r="1042" spans="3:15" s="1" customFormat="1" x14ac:dyDescent="0.25">
      <c r="C1042" s="65"/>
      <c r="D1042" s="55"/>
      <c r="E1042" s="55"/>
      <c r="F1042" s="55"/>
      <c r="G1042" s="55"/>
      <c r="H1042" s="55"/>
      <c r="I1042" s="55"/>
      <c r="J1042" s="65"/>
      <c r="K1042" s="65"/>
      <c r="L1042" s="65"/>
      <c r="M1042" s="65"/>
      <c r="N1042" s="65"/>
      <c r="O1042" s="65"/>
    </row>
    <row r="1043" spans="3:15" s="1" customFormat="1" x14ac:dyDescent="0.25">
      <c r="C1043" s="65"/>
      <c r="D1043" s="55"/>
      <c r="E1043" s="55"/>
      <c r="F1043" s="55"/>
      <c r="G1043" s="55"/>
      <c r="H1043" s="55"/>
      <c r="I1043" s="55"/>
      <c r="J1043" s="65"/>
      <c r="K1043" s="65"/>
      <c r="L1043" s="65"/>
      <c r="M1043" s="65"/>
      <c r="N1043" s="65"/>
      <c r="O1043" s="65"/>
    </row>
    <row r="1044" spans="3:15" s="1" customFormat="1" x14ac:dyDescent="0.25">
      <c r="C1044" s="65"/>
      <c r="D1044" s="55"/>
      <c r="E1044" s="55"/>
      <c r="F1044" s="55"/>
      <c r="G1044" s="55"/>
      <c r="H1044" s="55"/>
      <c r="I1044" s="55"/>
      <c r="J1044" s="65"/>
      <c r="K1044" s="65"/>
      <c r="L1044" s="65"/>
      <c r="M1044" s="65"/>
      <c r="N1044" s="65"/>
      <c r="O1044" s="65"/>
    </row>
    <row r="1045" spans="3:15" s="1" customFormat="1" x14ac:dyDescent="0.25">
      <c r="C1045" s="65"/>
      <c r="D1045" s="55"/>
      <c r="E1045" s="55"/>
      <c r="F1045" s="55"/>
      <c r="G1045" s="55"/>
      <c r="H1045" s="55"/>
      <c r="I1045" s="55"/>
      <c r="J1045" s="65"/>
      <c r="K1045" s="65"/>
      <c r="L1045" s="65"/>
      <c r="M1045" s="65"/>
      <c r="N1045" s="65"/>
      <c r="O1045" s="65"/>
    </row>
    <row r="1046" spans="3:15" s="1" customFormat="1" x14ac:dyDescent="0.25">
      <c r="C1046" s="65"/>
      <c r="D1046" s="55"/>
      <c r="E1046" s="55"/>
      <c r="F1046" s="55"/>
      <c r="G1046" s="55"/>
      <c r="H1046" s="55"/>
      <c r="I1046" s="55"/>
      <c r="J1046" s="65"/>
      <c r="K1046" s="65"/>
      <c r="L1046" s="65"/>
      <c r="M1046" s="65"/>
      <c r="N1046" s="65"/>
      <c r="O1046" s="65"/>
    </row>
    <row r="1047" spans="3:15" s="1" customFormat="1" x14ac:dyDescent="0.25">
      <c r="C1047" s="65"/>
      <c r="D1047" s="55"/>
      <c r="E1047" s="55"/>
      <c r="F1047" s="55"/>
      <c r="G1047" s="55"/>
      <c r="H1047" s="55"/>
      <c r="I1047" s="55"/>
      <c r="J1047" s="65"/>
      <c r="K1047" s="65"/>
      <c r="L1047" s="65"/>
      <c r="M1047" s="65"/>
      <c r="N1047" s="65"/>
      <c r="O1047" s="65"/>
    </row>
    <row r="1048" spans="3:15" s="1" customFormat="1" x14ac:dyDescent="0.25">
      <c r="C1048" s="65"/>
      <c r="D1048" s="55"/>
      <c r="E1048" s="55"/>
      <c r="F1048" s="55"/>
      <c r="G1048" s="55"/>
      <c r="H1048" s="55"/>
      <c r="I1048" s="55"/>
      <c r="J1048" s="65"/>
      <c r="K1048" s="65"/>
      <c r="L1048" s="65"/>
      <c r="M1048" s="65"/>
      <c r="N1048" s="65"/>
      <c r="O1048" s="65"/>
    </row>
    <row r="1049" spans="3:15" s="1" customFormat="1" x14ac:dyDescent="0.25">
      <c r="C1049" s="65"/>
      <c r="D1049" s="55"/>
      <c r="E1049" s="55"/>
      <c r="F1049" s="55"/>
      <c r="G1049" s="55"/>
      <c r="H1049" s="55"/>
      <c r="I1049" s="55"/>
      <c r="J1049" s="65"/>
      <c r="K1049" s="65"/>
      <c r="L1049" s="65"/>
      <c r="M1049" s="65"/>
      <c r="N1049" s="65"/>
      <c r="O1049" s="65"/>
    </row>
    <row r="1050" spans="3:15" s="1" customFormat="1" x14ac:dyDescent="0.25">
      <c r="C1050" s="65"/>
      <c r="D1050" s="55"/>
      <c r="E1050" s="55"/>
      <c r="F1050" s="55"/>
      <c r="G1050" s="55"/>
      <c r="H1050" s="55"/>
      <c r="I1050" s="55"/>
      <c r="J1050" s="65"/>
      <c r="K1050" s="65"/>
      <c r="L1050" s="65"/>
      <c r="M1050" s="65"/>
      <c r="N1050" s="65"/>
      <c r="O1050" s="65"/>
    </row>
    <row r="1051" spans="3:15" s="1" customFormat="1" x14ac:dyDescent="0.25">
      <c r="C1051" s="65"/>
      <c r="D1051" s="55"/>
      <c r="E1051" s="55"/>
      <c r="F1051" s="55"/>
      <c r="G1051" s="55"/>
      <c r="H1051" s="55"/>
      <c r="I1051" s="55"/>
      <c r="J1051" s="65"/>
      <c r="K1051" s="65"/>
      <c r="L1051" s="65"/>
      <c r="M1051" s="65"/>
      <c r="N1051" s="65"/>
      <c r="O1051" s="65"/>
    </row>
    <row r="1052" spans="3:15" s="1" customFormat="1" x14ac:dyDescent="0.25">
      <c r="C1052" s="65"/>
      <c r="D1052" s="55"/>
      <c r="E1052" s="55"/>
      <c r="F1052" s="55"/>
      <c r="G1052" s="55"/>
      <c r="H1052" s="55"/>
      <c r="I1052" s="55"/>
      <c r="J1052" s="65"/>
      <c r="K1052" s="65"/>
      <c r="L1052" s="65"/>
      <c r="M1052" s="65"/>
      <c r="N1052" s="65"/>
      <c r="O1052" s="65"/>
    </row>
    <row r="1053" spans="3:15" s="1" customFormat="1" x14ac:dyDescent="0.25">
      <c r="C1053" s="65"/>
      <c r="D1053" s="55"/>
      <c r="E1053" s="55"/>
      <c r="F1053" s="55"/>
      <c r="G1053" s="55"/>
      <c r="H1053" s="55"/>
      <c r="I1053" s="55"/>
      <c r="J1053" s="65"/>
      <c r="K1053" s="65"/>
      <c r="L1053" s="65"/>
      <c r="M1053" s="65"/>
      <c r="N1053" s="65"/>
      <c r="O1053" s="65"/>
    </row>
    <row r="1054" spans="3:15" s="1" customFormat="1" x14ac:dyDescent="0.25">
      <c r="C1054" s="65"/>
      <c r="D1054" s="55"/>
      <c r="E1054" s="55"/>
      <c r="F1054" s="55"/>
      <c r="G1054" s="55"/>
      <c r="H1054" s="55"/>
      <c r="I1054" s="55"/>
      <c r="J1054" s="65"/>
      <c r="K1054" s="65"/>
      <c r="L1054" s="65"/>
      <c r="M1054" s="65"/>
      <c r="N1054" s="65"/>
      <c r="O1054" s="65"/>
    </row>
    <row r="1055" spans="3:15" s="1" customFormat="1" x14ac:dyDescent="0.25">
      <c r="C1055" s="65"/>
      <c r="D1055" s="55"/>
      <c r="E1055" s="55"/>
      <c r="F1055" s="55"/>
      <c r="G1055" s="55"/>
      <c r="H1055" s="55"/>
      <c r="I1055" s="55"/>
      <c r="J1055" s="65"/>
      <c r="K1055" s="65"/>
      <c r="L1055" s="65"/>
      <c r="M1055" s="65"/>
      <c r="N1055" s="65"/>
      <c r="O1055" s="65"/>
    </row>
    <row r="1056" spans="3:15" s="1" customFormat="1" x14ac:dyDescent="0.25">
      <c r="C1056" s="65"/>
      <c r="D1056" s="55"/>
      <c r="E1056" s="55"/>
      <c r="F1056" s="55"/>
      <c r="G1056" s="55"/>
      <c r="H1056" s="55"/>
      <c r="I1056" s="55"/>
      <c r="J1056" s="65"/>
      <c r="K1056" s="65"/>
      <c r="L1056" s="65"/>
      <c r="M1056" s="65"/>
      <c r="N1056" s="65"/>
      <c r="O1056" s="65"/>
    </row>
    <row r="1057" spans="3:15" s="1" customFormat="1" x14ac:dyDescent="0.25">
      <c r="C1057" s="65"/>
      <c r="D1057" s="55"/>
      <c r="E1057" s="55"/>
      <c r="F1057" s="55"/>
      <c r="G1057" s="55"/>
      <c r="H1057" s="55"/>
      <c r="I1057" s="55"/>
      <c r="J1057" s="65"/>
      <c r="K1057" s="65"/>
      <c r="L1057" s="65"/>
      <c r="M1057" s="65"/>
      <c r="N1057" s="65"/>
      <c r="O1057" s="65"/>
    </row>
    <row r="1058" spans="3:15" s="1" customFormat="1" x14ac:dyDescent="0.25">
      <c r="C1058" s="65"/>
      <c r="D1058" s="55"/>
      <c r="E1058" s="55"/>
      <c r="F1058" s="55"/>
      <c r="G1058" s="55"/>
      <c r="H1058" s="55"/>
      <c r="I1058" s="55"/>
      <c r="J1058" s="65"/>
      <c r="K1058" s="65"/>
      <c r="L1058" s="65"/>
      <c r="M1058" s="65"/>
      <c r="N1058" s="65"/>
      <c r="O1058" s="65"/>
    </row>
    <row r="1059" spans="3:15" s="1" customFormat="1" x14ac:dyDescent="0.25">
      <c r="C1059" s="65"/>
      <c r="D1059" s="55"/>
      <c r="E1059" s="55"/>
      <c r="F1059" s="55"/>
      <c r="G1059" s="55"/>
      <c r="H1059" s="55"/>
      <c r="I1059" s="55"/>
      <c r="J1059" s="65"/>
      <c r="K1059" s="65"/>
      <c r="L1059" s="65"/>
      <c r="M1059" s="65"/>
      <c r="N1059" s="65"/>
      <c r="O1059" s="65"/>
    </row>
    <row r="1060" spans="3:15" s="1" customFormat="1" x14ac:dyDescent="0.25">
      <c r="C1060" s="65"/>
      <c r="D1060" s="55"/>
      <c r="E1060" s="55"/>
      <c r="F1060" s="55"/>
      <c r="G1060" s="55"/>
      <c r="H1060" s="55"/>
      <c r="I1060" s="55"/>
      <c r="J1060" s="65"/>
      <c r="K1060" s="65"/>
      <c r="L1060" s="65"/>
      <c r="M1060" s="65"/>
      <c r="N1060" s="65"/>
      <c r="O1060" s="65"/>
    </row>
    <row r="1061" spans="3:15" s="1" customFormat="1" x14ac:dyDescent="0.25">
      <c r="C1061" s="65"/>
      <c r="D1061" s="55"/>
      <c r="E1061" s="55"/>
      <c r="F1061" s="55"/>
      <c r="G1061" s="55"/>
      <c r="H1061" s="55"/>
      <c r="I1061" s="55"/>
      <c r="J1061" s="65"/>
      <c r="K1061" s="65"/>
      <c r="L1061" s="65"/>
      <c r="M1061" s="65"/>
      <c r="N1061" s="65"/>
      <c r="O1061" s="65"/>
    </row>
    <row r="1062" spans="3:15" s="1" customFormat="1" x14ac:dyDescent="0.25">
      <c r="C1062" s="65"/>
      <c r="D1062" s="55"/>
      <c r="E1062" s="55"/>
      <c r="F1062" s="55"/>
      <c r="G1062" s="55"/>
      <c r="H1062" s="55"/>
      <c r="I1062" s="55"/>
      <c r="J1062" s="65"/>
      <c r="K1062" s="65"/>
      <c r="L1062" s="65"/>
      <c r="M1062" s="65"/>
      <c r="N1062" s="65"/>
      <c r="O1062" s="65"/>
    </row>
    <row r="1063" spans="3:15" s="1" customFormat="1" x14ac:dyDescent="0.25">
      <c r="C1063" s="65"/>
      <c r="D1063" s="55"/>
      <c r="E1063" s="55"/>
      <c r="F1063" s="55"/>
      <c r="G1063" s="55"/>
      <c r="H1063" s="55"/>
      <c r="I1063" s="55"/>
      <c r="J1063" s="65"/>
      <c r="K1063" s="65"/>
      <c r="L1063" s="65"/>
      <c r="M1063" s="65"/>
      <c r="N1063" s="65"/>
      <c r="O1063" s="65"/>
    </row>
    <row r="1064" spans="3:15" s="1" customFormat="1" x14ac:dyDescent="0.25">
      <c r="C1064" s="65"/>
      <c r="D1064" s="55"/>
      <c r="E1064" s="55"/>
      <c r="F1064" s="55"/>
      <c r="G1064" s="55"/>
      <c r="H1064" s="55"/>
      <c r="I1064" s="55"/>
      <c r="J1064" s="65"/>
      <c r="K1064" s="65"/>
      <c r="L1064" s="65"/>
      <c r="M1064" s="65"/>
      <c r="N1064" s="65"/>
      <c r="O1064" s="65"/>
    </row>
    <row r="1065" spans="3:15" s="1" customFormat="1" x14ac:dyDescent="0.25">
      <c r="C1065" s="65"/>
      <c r="D1065" s="55"/>
      <c r="E1065" s="55"/>
      <c r="F1065" s="55"/>
      <c r="G1065" s="55"/>
      <c r="H1065" s="55"/>
      <c r="I1065" s="55"/>
      <c r="J1065" s="65"/>
      <c r="K1065" s="65"/>
      <c r="L1065" s="65"/>
      <c r="M1065" s="65"/>
      <c r="N1065" s="65"/>
      <c r="O1065" s="65"/>
    </row>
    <row r="1066" spans="3:15" s="1" customFormat="1" x14ac:dyDescent="0.25">
      <c r="C1066" s="65"/>
      <c r="D1066" s="55"/>
      <c r="E1066" s="55"/>
      <c r="F1066" s="55"/>
      <c r="G1066" s="55"/>
      <c r="H1066" s="55"/>
      <c r="I1066" s="55"/>
      <c r="J1066" s="65"/>
      <c r="K1066" s="65"/>
      <c r="L1066" s="65"/>
      <c r="M1066" s="65"/>
      <c r="N1066" s="65"/>
      <c r="O1066" s="65"/>
    </row>
    <row r="1067" spans="3:15" s="1" customFormat="1" x14ac:dyDescent="0.25">
      <c r="C1067" s="65"/>
      <c r="D1067" s="55"/>
      <c r="E1067" s="55"/>
      <c r="F1067" s="55"/>
      <c r="G1067" s="55"/>
      <c r="H1067" s="55"/>
      <c r="I1067" s="55"/>
      <c r="J1067" s="65"/>
      <c r="K1067" s="65"/>
      <c r="L1067" s="65"/>
      <c r="M1067" s="65"/>
      <c r="N1067" s="65"/>
      <c r="O1067" s="65"/>
    </row>
    <row r="1068" spans="3:15" s="1" customFormat="1" x14ac:dyDescent="0.25">
      <c r="C1068" s="65"/>
      <c r="D1068" s="55"/>
      <c r="E1068" s="55"/>
      <c r="F1068" s="55"/>
      <c r="G1068" s="55"/>
      <c r="H1068" s="55"/>
      <c r="I1068" s="55"/>
      <c r="J1068" s="65"/>
      <c r="K1068" s="65"/>
      <c r="L1068" s="65"/>
      <c r="M1068" s="65"/>
      <c r="N1068" s="65"/>
      <c r="O1068" s="65"/>
    </row>
    <row r="1069" spans="3:15" s="1" customFormat="1" x14ac:dyDescent="0.25">
      <c r="C1069" s="65"/>
      <c r="D1069" s="55"/>
      <c r="E1069" s="55"/>
      <c r="F1069" s="55"/>
      <c r="G1069" s="55"/>
      <c r="H1069" s="55"/>
      <c r="I1069" s="55"/>
      <c r="J1069" s="65"/>
      <c r="K1069" s="65"/>
      <c r="L1069" s="65"/>
      <c r="M1069" s="65"/>
      <c r="N1069" s="65"/>
      <c r="O1069" s="65"/>
    </row>
    <row r="1070" spans="3:15" s="1" customFormat="1" x14ac:dyDescent="0.25">
      <c r="C1070" s="65"/>
      <c r="D1070" s="55"/>
      <c r="E1070" s="55"/>
      <c r="F1070" s="55"/>
      <c r="G1070" s="55"/>
      <c r="H1070" s="55"/>
      <c r="I1070" s="55"/>
      <c r="J1070" s="65"/>
      <c r="K1070" s="65"/>
      <c r="L1070" s="65"/>
      <c r="M1070" s="65"/>
      <c r="N1070" s="65"/>
      <c r="O1070" s="65"/>
    </row>
    <row r="1071" spans="3:15" s="1" customFormat="1" x14ac:dyDescent="0.25">
      <c r="C1071" s="65"/>
      <c r="D1071" s="55"/>
      <c r="E1071" s="55"/>
      <c r="F1071" s="55"/>
      <c r="G1071" s="55"/>
      <c r="H1071" s="55"/>
      <c r="I1071" s="55"/>
      <c r="J1071" s="65"/>
      <c r="K1071" s="65"/>
      <c r="L1071" s="65"/>
      <c r="M1071" s="65"/>
      <c r="N1071" s="65"/>
      <c r="O1071" s="65"/>
    </row>
    <row r="1072" spans="3:15" s="1" customFormat="1" x14ac:dyDescent="0.25">
      <c r="C1072" s="65"/>
      <c r="D1072" s="55"/>
      <c r="E1072" s="55"/>
      <c r="F1072" s="55"/>
      <c r="G1072" s="55"/>
      <c r="H1072" s="55"/>
      <c r="I1072" s="55"/>
      <c r="J1072" s="65"/>
      <c r="K1072" s="65"/>
      <c r="L1072" s="65"/>
      <c r="M1072" s="65"/>
      <c r="N1072" s="65"/>
      <c r="O1072" s="65"/>
    </row>
    <row r="1073" spans="3:15" s="1" customFormat="1" x14ac:dyDescent="0.25">
      <c r="C1073" s="65"/>
      <c r="D1073" s="55"/>
      <c r="E1073" s="55"/>
      <c r="F1073" s="55"/>
      <c r="G1073" s="55"/>
      <c r="H1073" s="55"/>
      <c r="I1073" s="55"/>
      <c r="J1073" s="65"/>
      <c r="K1073" s="65"/>
      <c r="L1073" s="65"/>
      <c r="M1073" s="65"/>
      <c r="N1073" s="65"/>
      <c r="O1073" s="65"/>
    </row>
    <row r="1074" spans="3:15" s="1" customFormat="1" x14ac:dyDescent="0.25">
      <c r="C1074" s="65"/>
      <c r="D1074" s="55"/>
      <c r="E1074" s="55"/>
      <c r="F1074" s="55"/>
      <c r="G1074" s="55"/>
      <c r="H1074" s="55"/>
      <c r="I1074" s="55"/>
      <c r="J1074" s="65"/>
      <c r="K1074" s="65"/>
      <c r="L1074" s="65"/>
      <c r="M1074" s="65"/>
      <c r="N1074" s="65"/>
      <c r="O1074" s="65"/>
    </row>
    <row r="1075" spans="3:15" s="1" customFormat="1" x14ac:dyDescent="0.25">
      <c r="C1075" s="65"/>
      <c r="D1075" s="55"/>
      <c r="E1075" s="55"/>
      <c r="F1075" s="55"/>
      <c r="G1075" s="55"/>
      <c r="H1075" s="55"/>
      <c r="I1075" s="55"/>
      <c r="J1075" s="65"/>
      <c r="K1075" s="65"/>
      <c r="L1075" s="65"/>
      <c r="M1075" s="65"/>
      <c r="N1075" s="65"/>
      <c r="O1075" s="65"/>
    </row>
    <row r="1076" spans="3:15" s="1" customFormat="1" x14ac:dyDescent="0.25">
      <c r="C1076" s="65"/>
      <c r="D1076" s="55"/>
      <c r="E1076" s="55"/>
      <c r="F1076" s="55"/>
      <c r="G1076" s="55"/>
      <c r="H1076" s="55"/>
      <c r="I1076" s="55"/>
      <c r="J1076" s="65"/>
      <c r="K1076" s="65"/>
      <c r="L1076" s="65"/>
      <c r="M1076" s="65"/>
      <c r="N1076" s="65"/>
      <c r="O1076" s="65"/>
    </row>
    <row r="1077" spans="3:15" s="1" customFormat="1" x14ac:dyDescent="0.25">
      <c r="C1077" s="65"/>
      <c r="D1077" s="55"/>
      <c r="E1077" s="55"/>
      <c r="F1077" s="55"/>
      <c r="G1077" s="55"/>
      <c r="H1077" s="55"/>
      <c r="I1077" s="55"/>
      <c r="J1077" s="65"/>
      <c r="K1077" s="65"/>
      <c r="L1077" s="65"/>
      <c r="M1077" s="65"/>
      <c r="N1077" s="65"/>
      <c r="O1077" s="65"/>
    </row>
    <row r="1078" spans="3:15" s="1" customFormat="1" x14ac:dyDescent="0.25">
      <c r="C1078" s="65"/>
      <c r="D1078" s="55"/>
      <c r="E1078" s="55"/>
      <c r="F1078" s="55"/>
      <c r="G1078" s="55"/>
      <c r="H1078" s="55"/>
      <c r="I1078" s="55"/>
      <c r="J1078" s="65"/>
      <c r="K1078" s="65"/>
      <c r="L1078" s="65"/>
      <c r="M1078" s="65"/>
      <c r="N1078" s="65"/>
      <c r="O1078" s="65"/>
    </row>
    <row r="1079" spans="3:15" s="1" customFormat="1" x14ac:dyDescent="0.25">
      <c r="C1079" s="65"/>
      <c r="D1079" s="55"/>
      <c r="E1079" s="55"/>
      <c r="F1079" s="55"/>
      <c r="G1079" s="55"/>
      <c r="H1079" s="55"/>
      <c r="I1079" s="55"/>
      <c r="J1079" s="65"/>
      <c r="K1079" s="65"/>
      <c r="L1079" s="65"/>
      <c r="M1079" s="65"/>
      <c r="N1079" s="65"/>
      <c r="O1079" s="65"/>
    </row>
    <row r="1080" spans="3:15" s="1" customFormat="1" x14ac:dyDescent="0.25">
      <c r="C1080" s="65"/>
      <c r="D1080" s="55"/>
      <c r="E1080" s="55"/>
      <c r="F1080" s="55"/>
      <c r="G1080" s="55"/>
      <c r="H1080" s="55"/>
      <c r="I1080" s="55"/>
      <c r="J1080" s="65"/>
      <c r="K1080" s="65"/>
      <c r="L1080" s="65"/>
      <c r="M1080" s="65"/>
      <c r="N1080" s="65"/>
      <c r="O1080" s="65"/>
    </row>
    <row r="1081" spans="3:15" s="1" customFormat="1" x14ac:dyDescent="0.25">
      <c r="C1081" s="65"/>
      <c r="D1081" s="55"/>
      <c r="E1081" s="55"/>
      <c r="F1081" s="55"/>
      <c r="G1081" s="55"/>
      <c r="H1081" s="55"/>
      <c r="I1081" s="55"/>
      <c r="J1081" s="65"/>
      <c r="K1081" s="65"/>
      <c r="L1081" s="65"/>
      <c r="M1081" s="65"/>
      <c r="N1081" s="65"/>
      <c r="O1081" s="65"/>
    </row>
    <row r="1082" spans="3:15" s="1" customFormat="1" x14ac:dyDescent="0.25">
      <c r="C1082" s="65"/>
      <c r="D1082" s="55"/>
      <c r="E1082" s="55"/>
      <c r="F1082" s="55"/>
      <c r="G1082" s="55"/>
      <c r="H1082" s="55"/>
      <c r="I1082" s="55"/>
      <c r="J1082" s="65"/>
      <c r="K1082" s="65"/>
      <c r="L1082" s="65"/>
      <c r="M1082" s="65"/>
      <c r="N1082" s="65"/>
      <c r="O1082" s="65"/>
    </row>
    <row r="1083" spans="3:15" s="1" customFormat="1" x14ac:dyDescent="0.25">
      <c r="C1083" s="65"/>
      <c r="D1083" s="55"/>
      <c r="E1083" s="55"/>
      <c r="F1083" s="55"/>
      <c r="G1083" s="55"/>
      <c r="H1083" s="55"/>
      <c r="I1083" s="55"/>
      <c r="J1083" s="65"/>
      <c r="K1083" s="65"/>
      <c r="L1083" s="65"/>
      <c r="M1083" s="65"/>
      <c r="N1083" s="65"/>
      <c r="O1083" s="65"/>
    </row>
    <row r="1084" spans="3:15" s="1" customFormat="1" x14ac:dyDescent="0.25">
      <c r="C1084" s="65"/>
      <c r="D1084" s="55"/>
      <c r="E1084" s="55"/>
      <c r="F1084" s="55"/>
      <c r="G1084" s="55"/>
      <c r="H1084" s="55"/>
      <c r="I1084" s="55"/>
      <c r="J1084" s="65"/>
      <c r="K1084" s="65"/>
      <c r="L1084" s="65"/>
      <c r="M1084" s="65"/>
      <c r="N1084" s="65"/>
      <c r="O1084" s="65"/>
    </row>
    <row r="1085" spans="3:15" s="1" customFormat="1" x14ac:dyDescent="0.25">
      <c r="C1085" s="65"/>
      <c r="D1085" s="55"/>
      <c r="E1085" s="55"/>
      <c r="F1085" s="55"/>
      <c r="G1085" s="55"/>
      <c r="H1085" s="55"/>
      <c r="I1085" s="55"/>
      <c r="J1085" s="65"/>
      <c r="K1085" s="65"/>
      <c r="L1085" s="65"/>
      <c r="M1085" s="65"/>
      <c r="N1085" s="65"/>
      <c r="O1085" s="65"/>
    </row>
    <row r="1086" spans="3:15" s="1" customFormat="1" x14ac:dyDescent="0.25">
      <c r="C1086" s="65"/>
      <c r="D1086" s="55"/>
      <c r="E1086" s="55"/>
      <c r="F1086" s="55"/>
      <c r="G1086" s="55"/>
      <c r="H1086" s="55"/>
      <c r="I1086" s="55"/>
      <c r="J1086" s="65"/>
      <c r="K1086" s="65"/>
      <c r="L1086" s="65"/>
      <c r="M1086" s="65"/>
      <c r="N1086" s="65"/>
      <c r="O1086" s="65"/>
    </row>
    <row r="1087" spans="3:15" s="1" customFormat="1" x14ac:dyDescent="0.25">
      <c r="C1087" s="65"/>
      <c r="D1087" s="55"/>
      <c r="E1087" s="55"/>
      <c r="F1087" s="55"/>
      <c r="G1087" s="55"/>
      <c r="H1087" s="55"/>
      <c r="I1087" s="55"/>
      <c r="J1087" s="65"/>
      <c r="K1087" s="65"/>
      <c r="L1087" s="65"/>
      <c r="M1087" s="65"/>
      <c r="N1087" s="65"/>
      <c r="O1087" s="65"/>
    </row>
    <row r="1088" spans="3:15" s="1" customFormat="1" x14ac:dyDescent="0.25">
      <c r="C1088" s="65"/>
      <c r="D1088" s="55"/>
      <c r="E1088" s="55"/>
      <c r="F1088" s="55"/>
      <c r="G1088" s="55"/>
      <c r="H1088" s="55"/>
      <c r="I1088" s="55"/>
      <c r="J1088" s="65"/>
      <c r="K1088" s="65"/>
      <c r="L1088" s="65"/>
      <c r="M1088" s="65"/>
      <c r="N1088" s="65"/>
      <c r="O1088" s="65"/>
    </row>
    <row r="1089" spans="3:15" s="1" customFormat="1" x14ac:dyDescent="0.25">
      <c r="C1089" s="65"/>
      <c r="D1089" s="55"/>
      <c r="E1089" s="55"/>
      <c r="F1089" s="55"/>
      <c r="G1089" s="55"/>
      <c r="H1089" s="55"/>
      <c r="I1089" s="55"/>
      <c r="J1089" s="65"/>
      <c r="K1089" s="65"/>
      <c r="L1089" s="65"/>
      <c r="M1089" s="65"/>
      <c r="N1089" s="65"/>
      <c r="O1089" s="65"/>
    </row>
    <row r="1090" spans="3:15" s="1" customFormat="1" x14ac:dyDescent="0.25">
      <c r="C1090" s="65"/>
      <c r="D1090" s="55"/>
      <c r="E1090" s="55"/>
      <c r="F1090" s="55"/>
      <c r="G1090" s="55"/>
      <c r="H1090" s="55"/>
      <c r="I1090" s="55"/>
      <c r="J1090" s="65"/>
      <c r="K1090" s="65"/>
      <c r="L1090" s="65"/>
      <c r="M1090" s="65"/>
      <c r="N1090" s="65"/>
      <c r="O1090" s="65"/>
    </row>
    <row r="1091" spans="3:15" s="1" customFormat="1" x14ac:dyDescent="0.25">
      <c r="C1091" s="65"/>
      <c r="D1091" s="55"/>
      <c r="E1091" s="55"/>
      <c r="F1091" s="55"/>
      <c r="G1091" s="55"/>
      <c r="H1091" s="55"/>
      <c r="I1091" s="55"/>
      <c r="J1091" s="65"/>
      <c r="K1091" s="65"/>
      <c r="L1091" s="65"/>
      <c r="M1091" s="65"/>
      <c r="N1091" s="65"/>
      <c r="O1091" s="65"/>
    </row>
    <row r="1092" spans="3:15" s="1" customFormat="1" x14ac:dyDescent="0.25">
      <c r="C1092" s="65"/>
      <c r="D1092" s="55"/>
      <c r="E1092" s="55"/>
      <c r="F1092" s="55"/>
      <c r="G1092" s="55"/>
      <c r="H1092" s="55"/>
      <c r="I1092" s="55"/>
      <c r="J1092" s="65"/>
      <c r="K1092" s="65"/>
      <c r="L1092" s="65"/>
      <c r="M1092" s="65"/>
      <c r="N1092" s="65"/>
      <c r="O1092" s="65"/>
    </row>
    <row r="1093" spans="3:15" s="1" customFormat="1" x14ac:dyDescent="0.25">
      <c r="C1093" s="65"/>
      <c r="D1093" s="55"/>
      <c r="E1093" s="55"/>
      <c r="F1093" s="55"/>
      <c r="G1093" s="55"/>
      <c r="H1093" s="55"/>
      <c r="I1093" s="55"/>
      <c r="J1093" s="65"/>
      <c r="K1093" s="65"/>
      <c r="L1093" s="65"/>
      <c r="M1093" s="65"/>
      <c r="N1093" s="65"/>
      <c r="O1093" s="65"/>
    </row>
    <row r="1094" spans="3:15" s="1" customFormat="1" x14ac:dyDescent="0.25">
      <c r="C1094" s="65"/>
      <c r="D1094" s="55"/>
      <c r="E1094" s="55"/>
      <c r="F1094" s="55"/>
      <c r="G1094" s="55"/>
      <c r="H1094" s="55"/>
      <c r="I1094" s="55"/>
      <c r="J1094" s="65"/>
      <c r="K1094" s="65"/>
      <c r="L1094" s="65"/>
      <c r="M1094" s="65"/>
      <c r="N1094" s="65"/>
      <c r="O1094" s="65"/>
    </row>
    <row r="1095" spans="3:15" s="1" customFormat="1" x14ac:dyDescent="0.25">
      <c r="C1095" s="65"/>
      <c r="D1095" s="55"/>
      <c r="E1095" s="55"/>
      <c r="F1095" s="55"/>
      <c r="G1095" s="55"/>
      <c r="H1095" s="55"/>
      <c r="I1095" s="55"/>
      <c r="J1095" s="65"/>
      <c r="K1095" s="65"/>
      <c r="L1095" s="65"/>
      <c r="M1095" s="65"/>
      <c r="N1095" s="65"/>
      <c r="O1095" s="65"/>
    </row>
    <row r="1096" spans="3:15" s="1" customFormat="1" x14ac:dyDescent="0.25">
      <c r="C1096" s="65"/>
      <c r="D1096" s="55"/>
      <c r="E1096" s="55"/>
      <c r="F1096" s="55"/>
      <c r="G1096" s="55"/>
      <c r="H1096" s="55"/>
      <c r="I1096" s="55"/>
      <c r="J1096" s="65"/>
      <c r="K1096" s="65"/>
      <c r="L1096" s="65"/>
      <c r="M1096" s="65"/>
      <c r="N1096" s="65"/>
      <c r="O1096" s="65"/>
    </row>
    <row r="1097" spans="3:15" s="1" customFormat="1" x14ac:dyDescent="0.25">
      <c r="C1097" s="65"/>
      <c r="D1097" s="55"/>
      <c r="E1097" s="55"/>
      <c r="F1097" s="55"/>
      <c r="G1097" s="55"/>
      <c r="H1097" s="55"/>
      <c r="I1097" s="55"/>
      <c r="J1097" s="65"/>
      <c r="K1097" s="65"/>
      <c r="L1097" s="65"/>
      <c r="M1097" s="65"/>
      <c r="N1097" s="65"/>
      <c r="O1097" s="65"/>
    </row>
    <row r="1098" spans="3:15" s="1" customFormat="1" x14ac:dyDescent="0.25">
      <c r="C1098" s="65"/>
      <c r="D1098" s="55"/>
      <c r="E1098" s="55"/>
      <c r="F1098" s="55"/>
      <c r="G1098" s="55"/>
      <c r="H1098" s="55"/>
      <c r="I1098" s="55"/>
      <c r="J1098" s="65"/>
      <c r="K1098" s="65"/>
      <c r="L1098" s="65"/>
      <c r="M1098" s="65"/>
      <c r="N1098" s="65"/>
      <c r="O1098" s="65"/>
    </row>
    <row r="1099" spans="3:15" s="1" customFormat="1" x14ac:dyDescent="0.25">
      <c r="C1099" s="65"/>
      <c r="D1099" s="55"/>
      <c r="E1099" s="55"/>
      <c r="F1099" s="55"/>
      <c r="G1099" s="55"/>
      <c r="H1099" s="55"/>
      <c r="I1099" s="55"/>
      <c r="J1099" s="65"/>
      <c r="K1099" s="65"/>
      <c r="L1099" s="65"/>
      <c r="M1099" s="65"/>
      <c r="N1099" s="65"/>
      <c r="O1099" s="65"/>
    </row>
    <row r="1100" spans="3:15" s="1" customFormat="1" x14ac:dyDescent="0.25">
      <c r="C1100" s="65"/>
      <c r="D1100" s="55"/>
      <c r="E1100" s="55"/>
      <c r="F1100" s="55"/>
      <c r="G1100" s="55"/>
      <c r="H1100" s="55"/>
      <c r="I1100" s="55"/>
      <c r="J1100" s="65"/>
      <c r="K1100" s="65"/>
      <c r="L1100" s="65"/>
      <c r="M1100" s="65"/>
      <c r="N1100" s="65"/>
      <c r="O1100" s="65"/>
    </row>
    <row r="1101" spans="3:15" s="1" customFormat="1" x14ac:dyDescent="0.25">
      <c r="C1101" s="65"/>
      <c r="D1101" s="55"/>
      <c r="E1101" s="55"/>
      <c r="F1101" s="55"/>
      <c r="G1101" s="55"/>
      <c r="H1101" s="55"/>
      <c r="I1101" s="55"/>
      <c r="J1101" s="65"/>
      <c r="K1101" s="65"/>
      <c r="L1101" s="65"/>
      <c r="M1101" s="65"/>
      <c r="N1101" s="65"/>
      <c r="O1101" s="65"/>
    </row>
    <row r="1102" spans="3:15" s="1" customFormat="1" x14ac:dyDescent="0.25">
      <c r="C1102" s="65"/>
      <c r="D1102" s="55"/>
      <c r="E1102" s="55"/>
      <c r="F1102" s="55"/>
      <c r="G1102" s="55"/>
      <c r="H1102" s="55"/>
      <c r="I1102" s="55"/>
      <c r="J1102" s="65"/>
      <c r="K1102" s="65"/>
      <c r="L1102" s="65"/>
      <c r="M1102" s="65"/>
      <c r="N1102" s="65"/>
      <c r="O1102" s="65"/>
    </row>
    <row r="1103" spans="3:15" s="1" customFormat="1" x14ac:dyDescent="0.25">
      <c r="C1103" s="65"/>
      <c r="D1103" s="55"/>
      <c r="E1103" s="55"/>
      <c r="F1103" s="55"/>
      <c r="G1103" s="55"/>
      <c r="H1103" s="55"/>
      <c r="I1103" s="55"/>
      <c r="J1103" s="65"/>
      <c r="K1103" s="65"/>
      <c r="L1103" s="65"/>
      <c r="M1103" s="65"/>
      <c r="N1103" s="65"/>
      <c r="O1103" s="65"/>
    </row>
    <row r="1104" spans="3:15" s="1" customFormat="1" x14ac:dyDescent="0.25">
      <c r="C1104" s="65"/>
      <c r="D1104" s="55"/>
      <c r="E1104" s="55"/>
      <c r="F1104" s="55"/>
      <c r="G1104" s="55"/>
      <c r="H1104" s="55"/>
      <c r="I1104" s="55"/>
      <c r="J1104" s="65"/>
      <c r="K1104" s="65"/>
      <c r="L1104" s="65"/>
      <c r="M1104" s="65"/>
      <c r="N1104" s="65"/>
      <c r="O1104" s="65"/>
    </row>
    <row r="1105" spans="3:15" s="1" customFormat="1" x14ac:dyDescent="0.25">
      <c r="C1105" s="65"/>
      <c r="D1105" s="55"/>
      <c r="E1105" s="55"/>
      <c r="F1105" s="55"/>
      <c r="G1105" s="55"/>
      <c r="H1105" s="55"/>
      <c r="I1105" s="55"/>
      <c r="J1105" s="65"/>
      <c r="K1105" s="65"/>
      <c r="L1105" s="65"/>
      <c r="M1105" s="65"/>
      <c r="N1105" s="65"/>
      <c r="O1105" s="65"/>
    </row>
    <row r="1106" spans="3:15" s="1" customFormat="1" x14ac:dyDescent="0.25">
      <c r="C1106" s="65"/>
      <c r="D1106" s="55"/>
      <c r="E1106" s="55"/>
      <c r="F1106" s="55"/>
      <c r="G1106" s="55"/>
      <c r="H1106" s="55"/>
      <c r="I1106" s="55"/>
      <c r="J1106" s="65"/>
      <c r="K1106" s="65"/>
      <c r="L1106" s="65"/>
      <c r="M1106" s="65"/>
      <c r="N1106" s="65"/>
      <c r="O1106" s="65"/>
    </row>
    <row r="1107" spans="3:15" s="1" customFormat="1" x14ac:dyDescent="0.25">
      <c r="C1107" s="65"/>
      <c r="D1107" s="55"/>
      <c r="E1107" s="55"/>
      <c r="F1107" s="55"/>
      <c r="G1107" s="55"/>
      <c r="H1107" s="55"/>
      <c r="I1107" s="55"/>
      <c r="J1107" s="65"/>
      <c r="K1107" s="65"/>
      <c r="L1107" s="65"/>
      <c r="M1107" s="65"/>
      <c r="N1107" s="65"/>
      <c r="O1107" s="65"/>
    </row>
    <row r="1108" spans="3:15" s="1" customFormat="1" x14ac:dyDescent="0.25">
      <c r="C1108" s="65"/>
      <c r="D1108" s="55"/>
      <c r="E1108" s="55"/>
      <c r="F1108" s="55"/>
      <c r="G1108" s="55"/>
      <c r="H1108" s="55"/>
      <c r="I1108" s="55"/>
      <c r="J1108" s="65"/>
      <c r="K1108" s="65"/>
      <c r="L1108" s="65"/>
      <c r="M1108" s="65"/>
      <c r="N1108" s="65"/>
      <c r="O1108" s="65"/>
    </row>
    <row r="1109" spans="3:15" s="1" customFormat="1" x14ac:dyDescent="0.25">
      <c r="C1109" s="65"/>
      <c r="D1109" s="55"/>
      <c r="E1109" s="55"/>
      <c r="F1109" s="55"/>
      <c r="G1109" s="55"/>
      <c r="H1109" s="55"/>
      <c r="I1109" s="55"/>
      <c r="J1109" s="65"/>
      <c r="K1109" s="65"/>
      <c r="L1109" s="65"/>
      <c r="M1109" s="65"/>
      <c r="N1109" s="65"/>
      <c r="O1109" s="65"/>
    </row>
    <row r="1110" spans="3:15" s="1" customFormat="1" x14ac:dyDescent="0.25">
      <c r="C1110" s="65"/>
      <c r="D1110" s="55"/>
      <c r="E1110" s="55"/>
      <c r="F1110" s="55"/>
      <c r="G1110" s="55"/>
      <c r="H1110" s="55"/>
      <c r="I1110" s="55"/>
      <c r="J1110" s="65"/>
      <c r="K1110" s="65"/>
      <c r="L1110" s="65"/>
      <c r="M1110" s="65"/>
      <c r="N1110" s="65"/>
      <c r="O1110" s="65"/>
    </row>
    <row r="1111" spans="3:15" s="1" customFormat="1" x14ac:dyDescent="0.25">
      <c r="C1111" s="65"/>
      <c r="D1111" s="55"/>
      <c r="E1111" s="55"/>
      <c r="F1111" s="55"/>
      <c r="G1111" s="55"/>
      <c r="H1111" s="55"/>
      <c r="I1111" s="55"/>
      <c r="J1111" s="65"/>
      <c r="K1111" s="65"/>
      <c r="L1111" s="65"/>
      <c r="M1111" s="65"/>
      <c r="N1111" s="65"/>
      <c r="O1111" s="65"/>
    </row>
    <row r="1112" spans="3:15" s="1" customFormat="1" x14ac:dyDescent="0.25">
      <c r="C1112" s="65"/>
      <c r="D1112" s="55"/>
      <c r="E1112" s="55"/>
      <c r="F1112" s="55"/>
      <c r="G1112" s="55"/>
      <c r="H1112" s="55"/>
      <c r="I1112" s="55"/>
      <c r="J1112" s="65"/>
      <c r="K1112" s="65"/>
      <c r="L1112" s="65"/>
      <c r="M1112" s="65"/>
      <c r="N1112" s="65"/>
      <c r="O1112" s="65"/>
    </row>
    <row r="1113" spans="3:15" s="1" customFormat="1" x14ac:dyDescent="0.25">
      <c r="C1113" s="65"/>
      <c r="D1113" s="55"/>
      <c r="E1113" s="55"/>
      <c r="F1113" s="55"/>
      <c r="G1113" s="55"/>
      <c r="H1113" s="55"/>
      <c r="I1113" s="55"/>
      <c r="J1113" s="65"/>
      <c r="K1113" s="65"/>
      <c r="L1113" s="65"/>
      <c r="M1113" s="65"/>
      <c r="N1113" s="65"/>
      <c r="O1113" s="65"/>
    </row>
    <row r="1114" spans="3:15" s="1" customFormat="1" x14ac:dyDescent="0.25">
      <c r="C1114" s="65"/>
      <c r="D1114" s="55"/>
      <c r="E1114" s="55"/>
      <c r="F1114" s="55"/>
      <c r="G1114" s="55"/>
      <c r="H1114" s="55"/>
      <c r="I1114" s="55"/>
      <c r="J1114" s="65"/>
      <c r="K1114" s="65"/>
      <c r="L1114" s="65"/>
      <c r="M1114" s="65"/>
      <c r="N1114" s="65"/>
      <c r="O1114" s="65"/>
    </row>
    <row r="1115" spans="3:15" s="1" customFormat="1" x14ac:dyDescent="0.25">
      <c r="C1115" s="65"/>
      <c r="D1115" s="55"/>
      <c r="E1115" s="55"/>
      <c r="F1115" s="55"/>
      <c r="G1115" s="55"/>
      <c r="H1115" s="55"/>
      <c r="I1115" s="55"/>
      <c r="J1115" s="65"/>
      <c r="K1115" s="65"/>
      <c r="L1115" s="65"/>
      <c r="M1115" s="65"/>
      <c r="N1115" s="65"/>
      <c r="O1115" s="65"/>
    </row>
    <row r="1116" spans="3:15" s="1" customFormat="1" x14ac:dyDescent="0.25">
      <c r="C1116" s="65"/>
      <c r="D1116" s="55"/>
      <c r="E1116" s="55"/>
      <c r="F1116" s="55"/>
      <c r="G1116" s="55"/>
      <c r="H1116" s="55"/>
      <c r="I1116" s="55"/>
      <c r="J1116" s="65"/>
      <c r="K1116" s="65"/>
      <c r="L1116" s="65"/>
      <c r="M1116" s="65"/>
      <c r="N1116" s="65"/>
      <c r="O1116" s="65"/>
    </row>
    <row r="1117" spans="3:15" s="1" customFormat="1" x14ac:dyDescent="0.25">
      <c r="C1117" s="65"/>
      <c r="D1117" s="55"/>
      <c r="E1117" s="55"/>
      <c r="F1117" s="55"/>
      <c r="G1117" s="55"/>
      <c r="H1117" s="55"/>
      <c r="I1117" s="55"/>
      <c r="J1117" s="65"/>
      <c r="K1117" s="65"/>
      <c r="L1117" s="65"/>
      <c r="M1117" s="65"/>
      <c r="N1117" s="65"/>
      <c r="O1117" s="65"/>
    </row>
    <row r="1118" spans="3:15" s="1" customFormat="1" x14ac:dyDescent="0.25">
      <c r="C1118" s="65"/>
      <c r="D1118" s="55"/>
      <c r="E1118" s="55"/>
      <c r="F1118" s="55"/>
      <c r="G1118" s="55"/>
      <c r="H1118" s="55"/>
      <c r="I1118" s="55"/>
      <c r="J1118" s="65"/>
      <c r="K1118" s="65"/>
      <c r="L1118" s="65"/>
      <c r="M1118" s="65"/>
      <c r="N1118" s="65"/>
      <c r="O1118" s="65"/>
    </row>
    <row r="1119" spans="3:15" s="1" customFormat="1" x14ac:dyDescent="0.25">
      <c r="C1119" s="65"/>
      <c r="D1119" s="55"/>
      <c r="E1119" s="55"/>
      <c r="F1119" s="55"/>
      <c r="G1119" s="55"/>
      <c r="H1119" s="55"/>
      <c r="I1119" s="55"/>
      <c r="J1119" s="65"/>
      <c r="K1119" s="65"/>
      <c r="L1119" s="65"/>
      <c r="M1119" s="65"/>
      <c r="N1119" s="65"/>
      <c r="O1119" s="65"/>
    </row>
    <row r="1120" spans="3:15" s="1" customFormat="1" x14ac:dyDescent="0.25">
      <c r="C1120" s="65"/>
      <c r="D1120" s="55"/>
      <c r="E1120" s="55"/>
      <c r="F1120" s="55"/>
      <c r="G1120" s="55"/>
      <c r="H1120" s="55"/>
      <c r="I1120" s="55"/>
      <c r="J1120" s="65"/>
      <c r="K1120" s="65"/>
      <c r="L1120" s="65"/>
      <c r="M1120" s="65"/>
      <c r="N1120" s="65"/>
      <c r="O1120" s="65"/>
    </row>
    <row r="1121" spans="3:15" s="1" customFormat="1" x14ac:dyDescent="0.25">
      <c r="C1121" s="65"/>
      <c r="D1121" s="55"/>
      <c r="E1121" s="55"/>
      <c r="F1121" s="55"/>
      <c r="G1121" s="55"/>
      <c r="H1121" s="55"/>
      <c r="I1121" s="55"/>
      <c r="J1121" s="65"/>
      <c r="K1121" s="65"/>
      <c r="L1121" s="65"/>
      <c r="M1121" s="65"/>
      <c r="N1121" s="65"/>
      <c r="O1121" s="65"/>
    </row>
    <row r="1122" spans="3:15" s="1" customFormat="1" x14ac:dyDescent="0.25">
      <c r="C1122" s="65"/>
      <c r="D1122" s="55"/>
      <c r="E1122" s="55"/>
      <c r="F1122" s="55"/>
      <c r="G1122" s="55"/>
      <c r="H1122" s="55"/>
      <c r="I1122" s="55"/>
      <c r="J1122" s="65"/>
      <c r="K1122" s="65"/>
      <c r="L1122" s="65"/>
      <c r="M1122" s="65"/>
      <c r="N1122" s="65"/>
      <c r="O1122" s="65"/>
    </row>
    <row r="1123" spans="3:15" s="1" customFormat="1" x14ac:dyDescent="0.25">
      <c r="C1123" s="65"/>
      <c r="D1123" s="55"/>
      <c r="E1123" s="55"/>
      <c r="F1123" s="55"/>
      <c r="G1123" s="55"/>
      <c r="H1123" s="55"/>
      <c r="I1123" s="55"/>
      <c r="J1123" s="65"/>
      <c r="K1123" s="65"/>
      <c r="L1123" s="65"/>
      <c r="M1123" s="65"/>
      <c r="N1123" s="65"/>
      <c r="O1123" s="65"/>
    </row>
    <row r="1124" spans="3:15" s="1" customFormat="1" x14ac:dyDescent="0.25">
      <c r="C1124" s="65"/>
      <c r="D1124" s="55"/>
      <c r="E1124" s="55"/>
      <c r="F1124" s="55"/>
      <c r="G1124" s="55"/>
      <c r="H1124" s="55"/>
      <c r="I1124" s="55"/>
      <c r="J1124" s="65"/>
      <c r="K1124" s="65"/>
      <c r="L1124" s="65"/>
      <c r="M1124" s="65"/>
      <c r="N1124" s="65"/>
      <c r="O1124" s="65"/>
    </row>
    <row r="1125" spans="3:15" s="1" customFormat="1" x14ac:dyDescent="0.25">
      <c r="C1125" s="65"/>
      <c r="D1125" s="55"/>
      <c r="E1125" s="55"/>
      <c r="F1125" s="55"/>
      <c r="G1125" s="55"/>
      <c r="H1125" s="55"/>
      <c r="I1125" s="55"/>
      <c r="J1125" s="65"/>
      <c r="K1125" s="65"/>
      <c r="L1125" s="65"/>
      <c r="M1125" s="65"/>
      <c r="N1125" s="65"/>
      <c r="O1125" s="65"/>
    </row>
    <row r="1126" spans="3:15" s="1" customFormat="1" x14ac:dyDescent="0.25">
      <c r="C1126" s="65"/>
      <c r="D1126" s="55"/>
      <c r="E1126" s="55"/>
      <c r="F1126" s="55"/>
      <c r="G1126" s="55"/>
      <c r="H1126" s="55"/>
      <c r="I1126" s="55"/>
      <c r="J1126" s="65"/>
      <c r="K1126" s="65"/>
      <c r="L1126" s="65"/>
      <c r="M1126" s="65"/>
      <c r="N1126" s="65"/>
      <c r="O1126" s="65"/>
    </row>
    <row r="1127" spans="3:15" s="1" customFormat="1" x14ac:dyDescent="0.25">
      <c r="C1127" s="65"/>
      <c r="D1127" s="55"/>
      <c r="E1127" s="55"/>
      <c r="F1127" s="55"/>
      <c r="G1127" s="55"/>
      <c r="H1127" s="55"/>
      <c r="I1127" s="55"/>
      <c r="J1127" s="65"/>
      <c r="K1127" s="65"/>
      <c r="L1127" s="65"/>
      <c r="M1127" s="65"/>
      <c r="N1127" s="65"/>
      <c r="O1127" s="65"/>
    </row>
    <row r="1128" spans="3:15" s="1" customFormat="1" x14ac:dyDescent="0.25">
      <c r="C1128" s="65"/>
      <c r="D1128" s="55"/>
      <c r="E1128" s="55"/>
      <c r="F1128" s="55"/>
      <c r="G1128" s="55"/>
      <c r="H1128" s="55"/>
      <c r="I1128" s="55"/>
      <c r="J1128" s="65"/>
      <c r="K1128" s="65"/>
      <c r="L1128" s="65"/>
      <c r="M1128" s="65"/>
      <c r="N1128" s="65"/>
      <c r="O1128" s="65"/>
    </row>
    <row r="1129" spans="3:15" s="1" customFormat="1" x14ac:dyDescent="0.25">
      <c r="C1129" s="65"/>
      <c r="D1129" s="55"/>
      <c r="E1129" s="55"/>
      <c r="F1129" s="55"/>
      <c r="G1129" s="55"/>
      <c r="H1129" s="55"/>
      <c r="I1129" s="55"/>
      <c r="J1129" s="65"/>
      <c r="K1129" s="65"/>
      <c r="L1129" s="65"/>
      <c r="M1129" s="65"/>
      <c r="N1129" s="65"/>
      <c r="O1129" s="65"/>
    </row>
    <row r="1130" spans="3:15" s="1" customFormat="1" x14ac:dyDescent="0.25">
      <c r="C1130" s="65"/>
      <c r="D1130" s="55"/>
      <c r="E1130" s="55"/>
      <c r="F1130" s="55"/>
      <c r="G1130" s="55"/>
      <c r="H1130" s="55"/>
      <c r="I1130" s="55"/>
      <c r="J1130" s="65"/>
      <c r="K1130" s="65"/>
      <c r="L1130" s="65"/>
      <c r="M1130" s="65"/>
      <c r="N1130" s="65"/>
      <c r="O1130" s="65"/>
    </row>
    <row r="1131" spans="3:15" s="1" customFormat="1" x14ac:dyDescent="0.25">
      <c r="C1131" s="65"/>
      <c r="D1131" s="55"/>
      <c r="E1131" s="55"/>
      <c r="F1131" s="55"/>
      <c r="G1131" s="55"/>
      <c r="H1131" s="55"/>
      <c r="I1131" s="55"/>
      <c r="J1131" s="65"/>
      <c r="K1131" s="65"/>
      <c r="L1131" s="65"/>
      <c r="M1131" s="65"/>
      <c r="N1131" s="65"/>
      <c r="O1131" s="65"/>
    </row>
    <row r="1132" spans="3:15" s="1" customFormat="1" x14ac:dyDescent="0.25">
      <c r="C1132" s="65"/>
      <c r="D1132" s="55"/>
      <c r="E1132" s="55"/>
      <c r="F1132" s="55"/>
      <c r="G1132" s="55"/>
      <c r="H1132" s="55"/>
      <c r="I1132" s="55"/>
      <c r="J1132" s="65"/>
      <c r="K1132" s="65"/>
      <c r="L1132" s="65"/>
      <c r="M1132" s="65"/>
      <c r="N1132" s="65"/>
      <c r="O1132" s="65"/>
    </row>
    <row r="1133" spans="3:15" s="1" customFormat="1" x14ac:dyDescent="0.25">
      <c r="C1133" s="65"/>
      <c r="D1133" s="55"/>
      <c r="E1133" s="55"/>
      <c r="F1133" s="55"/>
      <c r="G1133" s="55"/>
      <c r="H1133" s="55"/>
      <c r="I1133" s="55"/>
      <c r="J1133" s="65"/>
      <c r="K1133" s="65"/>
      <c r="L1133" s="65"/>
      <c r="M1133" s="65"/>
      <c r="N1133" s="65"/>
      <c r="O1133" s="65"/>
    </row>
    <row r="1134" spans="3:15" s="1" customFormat="1" x14ac:dyDescent="0.25">
      <c r="C1134" s="65"/>
      <c r="D1134" s="55"/>
      <c r="E1134" s="55"/>
      <c r="F1134" s="55"/>
      <c r="G1134" s="55"/>
      <c r="H1134" s="55"/>
      <c r="I1134" s="55"/>
      <c r="J1134" s="65"/>
      <c r="K1134" s="65"/>
      <c r="L1134" s="65"/>
      <c r="M1134" s="65"/>
      <c r="N1134" s="65"/>
      <c r="O1134" s="65"/>
    </row>
    <row r="1135" spans="3:15" s="1" customFormat="1" x14ac:dyDescent="0.25">
      <c r="C1135" s="65"/>
      <c r="D1135" s="55"/>
      <c r="E1135" s="55"/>
      <c r="F1135" s="55"/>
      <c r="G1135" s="55"/>
      <c r="H1135" s="55"/>
      <c r="I1135" s="55"/>
      <c r="J1135" s="65"/>
      <c r="K1135" s="65"/>
      <c r="L1135" s="65"/>
      <c r="M1135" s="65"/>
      <c r="N1135" s="65"/>
      <c r="O1135" s="65"/>
    </row>
    <row r="1136" spans="3:15" s="1" customFormat="1" x14ac:dyDescent="0.25">
      <c r="C1136" s="65"/>
      <c r="D1136" s="55"/>
      <c r="E1136" s="55"/>
      <c r="F1136" s="55"/>
      <c r="G1136" s="55"/>
      <c r="H1136" s="55"/>
      <c r="I1136" s="55"/>
      <c r="J1136" s="65"/>
      <c r="K1136" s="65"/>
      <c r="L1136" s="65"/>
      <c r="M1136" s="65"/>
      <c r="N1136" s="65"/>
      <c r="O1136" s="65"/>
    </row>
    <row r="1137" spans="3:15" s="1" customFormat="1" x14ac:dyDescent="0.25">
      <c r="C1137" s="65"/>
      <c r="D1137" s="55"/>
      <c r="E1137" s="55"/>
      <c r="F1137" s="55"/>
      <c r="G1137" s="55"/>
      <c r="H1137" s="55"/>
      <c r="I1137" s="55"/>
      <c r="J1137" s="65"/>
      <c r="K1137" s="65"/>
      <c r="L1137" s="65"/>
      <c r="M1137" s="65"/>
      <c r="N1137" s="65"/>
      <c r="O1137" s="65"/>
    </row>
    <row r="1138" spans="3:15" s="1" customFormat="1" x14ac:dyDescent="0.25">
      <c r="C1138" s="65"/>
      <c r="D1138" s="55"/>
      <c r="E1138" s="55"/>
      <c r="F1138" s="55"/>
      <c r="G1138" s="55"/>
      <c r="H1138" s="55"/>
      <c r="I1138" s="55"/>
      <c r="J1138" s="65"/>
      <c r="K1138" s="65"/>
      <c r="L1138" s="65"/>
      <c r="M1138" s="65"/>
      <c r="N1138" s="65"/>
      <c r="O1138" s="65"/>
    </row>
    <row r="1139" spans="3:15" s="1" customFormat="1" x14ac:dyDescent="0.25">
      <c r="C1139" s="65"/>
      <c r="D1139" s="55"/>
      <c r="E1139" s="55"/>
      <c r="F1139" s="55"/>
      <c r="G1139" s="55"/>
      <c r="H1139" s="55"/>
      <c r="I1139" s="55"/>
      <c r="J1139" s="65"/>
      <c r="K1139" s="65"/>
      <c r="L1139" s="65"/>
      <c r="M1139" s="65"/>
      <c r="N1139" s="65"/>
      <c r="O1139" s="65"/>
    </row>
    <row r="1140" spans="3:15" s="1" customFormat="1" x14ac:dyDescent="0.25">
      <c r="C1140" s="65"/>
      <c r="D1140" s="55"/>
      <c r="E1140" s="55"/>
      <c r="F1140" s="55"/>
      <c r="G1140" s="55"/>
      <c r="H1140" s="55"/>
      <c r="I1140" s="55"/>
      <c r="J1140" s="65"/>
      <c r="K1140" s="65"/>
      <c r="L1140" s="65"/>
      <c r="M1140" s="65"/>
      <c r="N1140" s="65"/>
      <c r="O1140" s="65"/>
    </row>
    <row r="1141" spans="3:15" s="1" customFormat="1" x14ac:dyDescent="0.25">
      <c r="C1141" s="65"/>
      <c r="D1141" s="55"/>
      <c r="E1141" s="55"/>
      <c r="F1141" s="55"/>
      <c r="G1141" s="55"/>
      <c r="H1141" s="55"/>
      <c r="I1141" s="55"/>
      <c r="J1141" s="65"/>
      <c r="K1141" s="65"/>
      <c r="L1141" s="65"/>
      <c r="M1141" s="65"/>
      <c r="N1141" s="65"/>
      <c r="O1141" s="65"/>
    </row>
    <row r="1142" spans="3:15" s="1" customFormat="1" x14ac:dyDescent="0.25">
      <c r="C1142" s="65"/>
      <c r="D1142" s="55"/>
      <c r="E1142" s="55"/>
      <c r="F1142" s="55"/>
      <c r="G1142" s="55"/>
      <c r="H1142" s="55"/>
      <c r="I1142" s="55"/>
      <c r="J1142" s="65"/>
      <c r="K1142" s="65"/>
      <c r="L1142" s="65"/>
      <c r="M1142" s="65"/>
      <c r="N1142" s="65"/>
      <c r="O1142" s="65"/>
    </row>
    <row r="1143" spans="3:15" s="1" customFormat="1" x14ac:dyDescent="0.25">
      <c r="C1143" s="65"/>
      <c r="D1143" s="55"/>
      <c r="E1143" s="55"/>
      <c r="F1143" s="55"/>
      <c r="G1143" s="55"/>
      <c r="H1143" s="55"/>
      <c r="I1143" s="55"/>
      <c r="J1143" s="65"/>
      <c r="K1143" s="65"/>
      <c r="L1143" s="65"/>
      <c r="M1143" s="65"/>
      <c r="N1143" s="65"/>
      <c r="O1143" s="65"/>
    </row>
    <row r="1144" spans="3:15" s="1" customFormat="1" x14ac:dyDescent="0.25">
      <c r="C1144" s="65"/>
      <c r="D1144" s="55"/>
      <c r="E1144" s="55"/>
      <c r="F1144" s="55"/>
      <c r="G1144" s="55"/>
      <c r="H1144" s="55"/>
      <c r="I1144" s="55"/>
      <c r="J1144" s="65"/>
      <c r="K1144" s="65"/>
      <c r="L1144" s="65"/>
      <c r="M1144" s="65"/>
      <c r="N1144" s="65"/>
      <c r="O1144" s="65"/>
    </row>
    <row r="1145" spans="3:15" s="1" customFormat="1" x14ac:dyDescent="0.25">
      <c r="C1145" s="65"/>
      <c r="D1145" s="55"/>
      <c r="E1145" s="55"/>
      <c r="F1145" s="55"/>
      <c r="G1145" s="55"/>
      <c r="H1145" s="55"/>
      <c r="I1145" s="55"/>
      <c r="J1145" s="65"/>
      <c r="K1145" s="65"/>
      <c r="L1145" s="65"/>
      <c r="M1145" s="65"/>
      <c r="N1145" s="65"/>
      <c r="O1145" s="65"/>
    </row>
    <row r="1146" spans="3:15" s="1" customFormat="1" x14ac:dyDescent="0.25">
      <c r="C1146" s="65"/>
      <c r="D1146" s="55"/>
      <c r="E1146" s="55"/>
      <c r="F1146" s="55"/>
      <c r="G1146" s="55"/>
      <c r="H1146" s="55"/>
      <c r="I1146" s="55"/>
      <c r="J1146" s="65"/>
      <c r="K1146" s="65"/>
      <c r="L1146" s="65"/>
      <c r="M1146" s="65"/>
      <c r="N1146" s="65"/>
      <c r="O1146" s="65"/>
    </row>
    <row r="1147" spans="3:15" s="1" customFormat="1" x14ac:dyDescent="0.25">
      <c r="C1147" s="65"/>
      <c r="D1147" s="55"/>
      <c r="E1147" s="55"/>
      <c r="F1147" s="55"/>
      <c r="G1147" s="55"/>
      <c r="H1147" s="55"/>
      <c r="I1147" s="55"/>
      <c r="J1147" s="65"/>
      <c r="K1147" s="65"/>
      <c r="L1147" s="65"/>
      <c r="M1147" s="65"/>
      <c r="N1147" s="65"/>
      <c r="O1147" s="65"/>
    </row>
    <row r="1148" spans="3:15" s="1" customFormat="1" x14ac:dyDescent="0.25">
      <c r="C1148" s="65"/>
      <c r="D1148" s="55"/>
      <c r="E1148" s="55"/>
      <c r="F1148" s="55"/>
      <c r="G1148" s="55"/>
      <c r="H1148" s="55"/>
      <c r="I1148" s="55"/>
      <c r="J1148" s="65"/>
      <c r="K1148" s="65"/>
      <c r="L1148" s="65"/>
      <c r="M1148" s="65"/>
      <c r="N1148" s="65"/>
      <c r="O1148" s="65"/>
    </row>
    <row r="1149" spans="3:15" s="1" customFormat="1" x14ac:dyDescent="0.25">
      <c r="C1149" s="65"/>
      <c r="D1149" s="55"/>
      <c r="E1149" s="55"/>
      <c r="F1149" s="55"/>
      <c r="G1149" s="55"/>
      <c r="H1149" s="55"/>
      <c r="I1149" s="55"/>
      <c r="J1149" s="65"/>
      <c r="K1149" s="65"/>
      <c r="L1149" s="65"/>
      <c r="M1149" s="65"/>
      <c r="N1149" s="65"/>
      <c r="O1149" s="65"/>
    </row>
    <row r="1150" spans="3:15" s="1" customFormat="1" x14ac:dyDescent="0.25">
      <c r="C1150" s="65"/>
      <c r="D1150" s="55"/>
      <c r="E1150" s="55"/>
      <c r="F1150" s="55"/>
      <c r="G1150" s="55"/>
      <c r="H1150" s="55"/>
      <c r="I1150" s="55"/>
      <c r="J1150" s="65"/>
      <c r="K1150" s="65"/>
      <c r="L1150" s="65"/>
      <c r="M1150" s="65"/>
      <c r="N1150" s="65"/>
      <c r="O1150" s="65"/>
    </row>
    <row r="1151" spans="3:15" s="1" customFormat="1" x14ac:dyDescent="0.25">
      <c r="C1151" s="65"/>
      <c r="D1151" s="55"/>
      <c r="E1151" s="55"/>
      <c r="F1151" s="55"/>
      <c r="G1151" s="55"/>
      <c r="H1151" s="55"/>
      <c r="I1151" s="55"/>
      <c r="J1151" s="65"/>
      <c r="K1151" s="65"/>
      <c r="L1151" s="65"/>
      <c r="M1151" s="65"/>
      <c r="N1151" s="65"/>
      <c r="O1151" s="65"/>
    </row>
    <row r="1152" spans="3:15" s="1" customFormat="1" x14ac:dyDescent="0.25">
      <c r="C1152" s="65"/>
      <c r="D1152" s="55"/>
      <c r="E1152" s="55"/>
      <c r="F1152" s="55"/>
      <c r="G1152" s="55"/>
      <c r="H1152" s="55"/>
      <c r="I1152" s="55"/>
      <c r="J1152" s="65"/>
      <c r="K1152" s="65"/>
      <c r="L1152" s="65"/>
      <c r="M1152" s="65"/>
      <c r="N1152" s="65"/>
      <c r="O1152" s="65"/>
    </row>
    <row r="1153" spans="3:15" s="1" customFormat="1" x14ac:dyDescent="0.25">
      <c r="C1153" s="65"/>
      <c r="D1153" s="55"/>
      <c r="E1153" s="55"/>
      <c r="F1153" s="55"/>
      <c r="G1153" s="55"/>
      <c r="H1153" s="55"/>
      <c r="I1153" s="55"/>
      <c r="J1153" s="65"/>
      <c r="K1153" s="65"/>
      <c r="L1153" s="65"/>
      <c r="M1153" s="65"/>
      <c r="N1153" s="65"/>
      <c r="O1153" s="65"/>
    </row>
    <row r="1154" spans="3:15" s="1" customFormat="1" x14ac:dyDescent="0.25">
      <c r="C1154" s="65"/>
      <c r="D1154" s="55"/>
      <c r="E1154" s="55"/>
      <c r="F1154" s="55"/>
      <c r="G1154" s="55"/>
      <c r="H1154" s="55"/>
      <c r="I1154" s="55"/>
      <c r="J1154" s="65"/>
      <c r="K1154" s="65"/>
      <c r="L1154" s="65"/>
      <c r="M1154" s="65"/>
      <c r="N1154" s="65"/>
      <c r="O1154" s="65"/>
    </row>
    <row r="1155" spans="3:15" s="1" customFormat="1" x14ac:dyDescent="0.25">
      <c r="C1155" s="65"/>
      <c r="D1155" s="55"/>
      <c r="E1155" s="55"/>
      <c r="F1155" s="55"/>
      <c r="G1155" s="55"/>
      <c r="H1155" s="55"/>
      <c r="I1155" s="55"/>
      <c r="J1155" s="65"/>
      <c r="K1155" s="65"/>
      <c r="L1155" s="65"/>
      <c r="M1155" s="65"/>
      <c r="N1155" s="65"/>
      <c r="O1155" s="65"/>
    </row>
    <row r="1156" spans="3:15" s="1" customFormat="1" x14ac:dyDescent="0.25">
      <c r="C1156" s="65"/>
      <c r="D1156" s="55"/>
      <c r="E1156" s="55"/>
      <c r="F1156" s="55"/>
      <c r="G1156" s="55"/>
      <c r="H1156" s="55"/>
      <c r="I1156" s="55"/>
      <c r="J1156" s="65"/>
      <c r="K1156" s="65"/>
      <c r="L1156" s="65"/>
      <c r="M1156" s="65"/>
      <c r="N1156" s="65"/>
      <c r="O1156" s="65"/>
    </row>
    <row r="1157" spans="3:15" s="1" customFormat="1" x14ac:dyDescent="0.25">
      <c r="C1157" s="65"/>
      <c r="D1157" s="55"/>
      <c r="E1157" s="55"/>
      <c r="F1157" s="55"/>
      <c r="G1157" s="55"/>
      <c r="H1157" s="55"/>
      <c r="I1157" s="55"/>
      <c r="J1157" s="65"/>
      <c r="K1157" s="65"/>
      <c r="L1157" s="65"/>
      <c r="M1157" s="65"/>
      <c r="N1157" s="65"/>
      <c r="O1157" s="65"/>
    </row>
    <row r="1158" spans="3:15" s="1" customFormat="1" x14ac:dyDescent="0.25">
      <c r="C1158" s="65"/>
      <c r="D1158" s="55"/>
      <c r="E1158" s="55"/>
      <c r="F1158" s="55"/>
      <c r="G1158" s="55"/>
      <c r="H1158" s="55"/>
      <c r="I1158" s="55"/>
      <c r="J1158" s="65"/>
      <c r="K1158" s="65"/>
      <c r="L1158" s="65"/>
      <c r="M1158" s="65"/>
      <c r="N1158" s="65"/>
      <c r="O1158" s="65"/>
    </row>
    <row r="1159" spans="3:15" s="1" customFormat="1" x14ac:dyDescent="0.25">
      <c r="C1159" s="65"/>
      <c r="D1159" s="55"/>
      <c r="E1159" s="55"/>
      <c r="F1159" s="55"/>
      <c r="G1159" s="55"/>
      <c r="H1159" s="55"/>
      <c r="I1159" s="55"/>
      <c r="J1159" s="65"/>
      <c r="K1159" s="65"/>
      <c r="L1159" s="65"/>
      <c r="M1159" s="65"/>
      <c r="N1159" s="65"/>
      <c r="O1159" s="65"/>
    </row>
    <row r="1160" spans="3:15" s="1" customFormat="1" x14ac:dyDescent="0.25">
      <c r="C1160" s="65"/>
      <c r="D1160" s="55"/>
      <c r="E1160" s="55"/>
      <c r="F1160" s="55"/>
      <c r="G1160" s="55"/>
      <c r="H1160" s="55"/>
      <c r="I1160" s="55"/>
      <c r="J1160" s="65"/>
      <c r="K1160" s="65"/>
      <c r="L1160" s="65"/>
      <c r="M1160" s="65"/>
      <c r="N1160" s="65"/>
      <c r="O1160" s="65"/>
    </row>
    <row r="1161" spans="3:15" s="1" customFormat="1" x14ac:dyDescent="0.25">
      <c r="C1161" s="65"/>
      <c r="D1161" s="55"/>
      <c r="E1161" s="55"/>
      <c r="F1161" s="55"/>
      <c r="G1161" s="55"/>
      <c r="H1161" s="55"/>
      <c r="I1161" s="55"/>
      <c r="J1161" s="65"/>
      <c r="K1161" s="65"/>
      <c r="L1161" s="65"/>
      <c r="M1161" s="65"/>
      <c r="N1161" s="65"/>
      <c r="O1161" s="65"/>
    </row>
    <row r="1162" spans="3:15" s="1" customFormat="1" x14ac:dyDescent="0.25">
      <c r="C1162" s="65"/>
      <c r="D1162" s="55"/>
      <c r="E1162" s="55"/>
      <c r="F1162" s="55"/>
      <c r="G1162" s="55"/>
      <c r="H1162" s="55"/>
      <c r="I1162" s="55"/>
      <c r="J1162" s="65"/>
      <c r="K1162" s="65"/>
      <c r="L1162" s="65"/>
      <c r="M1162" s="65"/>
      <c r="N1162" s="65"/>
      <c r="O1162" s="65"/>
    </row>
    <row r="1163" spans="3:15" s="1" customFormat="1" x14ac:dyDescent="0.25">
      <c r="C1163" s="65"/>
      <c r="D1163" s="55"/>
      <c r="E1163" s="55"/>
      <c r="F1163" s="55"/>
      <c r="G1163" s="55"/>
      <c r="H1163" s="55"/>
      <c r="I1163" s="55"/>
      <c r="J1163" s="65"/>
      <c r="K1163" s="65"/>
      <c r="L1163" s="65"/>
      <c r="M1163" s="65"/>
      <c r="N1163" s="65"/>
      <c r="O1163" s="65"/>
    </row>
    <row r="1164" spans="3:15" s="1" customFormat="1" x14ac:dyDescent="0.25">
      <c r="C1164" s="65"/>
      <c r="D1164" s="55"/>
      <c r="E1164" s="55"/>
      <c r="F1164" s="55"/>
      <c r="G1164" s="55"/>
      <c r="H1164" s="55"/>
      <c r="I1164" s="55"/>
      <c r="J1164" s="65"/>
      <c r="K1164" s="65"/>
      <c r="L1164" s="65"/>
      <c r="M1164" s="65"/>
      <c r="N1164" s="65"/>
      <c r="O1164" s="65"/>
    </row>
    <row r="1165" spans="3:15" s="1" customFormat="1" x14ac:dyDescent="0.25">
      <c r="C1165" s="65"/>
      <c r="D1165" s="55"/>
      <c r="E1165" s="55"/>
      <c r="F1165" s="55"/>
      <c r="G1165" s="55"/>
      <c r="H1165" s="55"/>
      <c r="I1165" s="55"/>
      <c r="J1165" s="65"/>
      <c r="K1165" s="65"/>
      <c r="L1165" s="65"/>
      <c r="M1165" s="65"/>
      <c r="N1165" s="65"/>
      <c r="O1165" s="65"/>
    </row>
    <row r="1166" spans="3:15" s="1" customFormat="1" x14ac:dyDescent="0.25">
      <c r="C1166" s="65"/>
      <c r="D1166" s="55"/>
      <c r="E1166" s="55"/>
      <c r="F1166" s="55"/>
      <c r="G1166" s="55"/>
      <c r="H1166" s="55"/>
      <c r="I1166" s="55"/>
      <c r="J1166" s="65"/>
      <c r="K1166" s="65"/>
      <c r="L1166" s="65"/>
      <c r="M1166" s="65"/>
      <c r="N1166" s="65"/>
      <c r="O1166" s="65"/>
    </row>
    <row r="1167" spans="3:15" s="1" customFormat="1" x14ac:dyDescent="0.25">
      <c r="C1167" s="65"/>
      <c r="D1167" s="55"/>
      <c r="E1167" s="55"/>
      <c r="F1167" s="55"/>
      <c r="G1167" s="55"/>
      <c r="H1167" s="55"/>
      <c r="I1167" s="55"/>
      <c r="J1167" s="65"/>
      <c r="K1167" s="65"/>
      <c r="L1167" s="65"/>
      <c r="M1167" s="65"/>
      <c r="N1167" s="65"/>
      <c r="O1167" s="65"/>
    </row>
    <row r="1168" spans="3:15" s="1" customFormat="1" x14ac:dyDescent="0.25">
      <c r="C1168" s="65"/>
      <c r="D1168" s="55"/>
      <c r="E1168" s="55"/>
      <c r="F1168" s="55"/>
      <c r="G1168" s="55"/>
      <c r="H1168" s="55"/>
      <c r="I1168" s="55"/>
      <c r="J1168" s="65"/>
      <c r="K1168" s="65"/>
      <c r="L1168" s="65"/>
      <c r="M1168" s="65"/>
      <c r="N1168" s="65"/>
      <c r="O1168" s="65"/>
    </row>
    <row r="1169" spans="3:15" s="1" customFormat="1" x14ac:dyDescent="0.25">
      <c r="C1169" s="65"/>
      <c r="D1169" s="55"/>
      <c r="E1169" s="55"/>
      <c r="F1169" s="55"/>
      <c r="G1169" s="55"/>
      <c r="H1169" s="55"/>
      <c r="I1169" s="55"/>
      <c r="J1169" s="65"/>
      <c r="K1169" s="65"/>
      <c r="L1169" s="65"/>
      <c r="M1169" s="65"/>
      <c r="N1169" s="65"/>
      <c r="O1169" s="65"/>
    </row>
    <row r="1170" spans="3:15" s="1" customFormat="1" x14ac:dyDescent="0.25">
      <c r="C1170" s="65"/>
      <c r="D1170" s="55"/>
      <c r="E1170" s="55"/>
      <c r="F1170" s="55"/>
      <c r="G1170" s="55"/>
      <c r="H1170" s="55"/>
      <c r="I1170" s="55"/>
      <c r="J1170" s="65"/>
      <c r="K1170" s="65"/>
      <c r="L1170" s="65"/>
      <c r="M1170" s="65"/>
      <c r="N1170" s="65"/>
      <c r="O1170" s="65"/>
    </row>
    <row r="1171" spans="3:15" s="1" customFormat="1" x14ac:dyDescent="0.25">
      <c r="C1171" s="65"/>
      <c r="D1171" s="55"/>
      <c r="E1171" s="55"/>
      <c r="F1171" s="55"/>
      <c r="G1171" s="55"/>
      <c r="H1171" s="55"/>
      <c r="I1171" s="55"/>
      <c r="J1171" s="65"/>
      <c r="K1171" s="65"/>
      <c r="L1171" s="65"/>
      <c r="M1171" s="65"/>
      <c r="N1171" s="65"/>
      <c r="O1171" s="65"/>
    </row>
    <row r="1172" spans="3:15" s="1" customFormat="1" x14ac:dyDescent="0.25">
      <c r="C1172" s="65"/>
      <c r="D1172" s="55"/>
      <c r="E1172" s="55"/>
      <c r="F1172" s="55"/>
      <c r="G1172" s="55"/>
      <c r="H1172" s="55"/>
      <c r="I1172" s="55"/>
      <c r="J1172" s="65"/>
      <c r="K1172" s="65"/>
      <c r="L1172" s="65"/>
      <c r="M1172" s="65"/>
      <c r="N1172" s="65"/>
      <c r="O1172" s="65"/>
    </row>
    <row r="1173" spans="3:15" s="1" customFormat="1" x14ac:dyDescent="0.25">
      <c r="C1173" s="65"/>
      <c r="D1173" s="55"/>
      <c r="E1173" s="55"/>
      <c r="F1173" s="55"/>
      <c r="G1173" s="55"/>
      <c r="H1173" s="55"/>
      <c r="I1173" s="55"/>
      <c r="J1173" s="65"/>
      <c r="K1173" s="65"/>
      <c r="L1173" s="65"/>
      <c r="M1173" s="65"/>
      <c r="N1173" s="65"/>
      <c r="O1173" s="65"/>
    </row>
    <row r="1174" spans="3:15" s="1" customFormat="1" x14ac:dyDescent="0.25">
      <c r="C1174" s="65"/>
      <c r="D1174" s="55"/>
      <c r="E1174" s="55"/>
      <c r="F1174" s="55"/>
      <c r="G1174" s="55"/>
      <c r="H1174" s="55"/>
      <c r="I1174" s="55"/>
      <c r="J1174" s="65"/>
      <c r="K1174" s="65"/>
      <c r="L1174" s="65"/>
      <c r="M1174" s="65"/>
      <c r="N1174" s="65"/>
      <c r="O1174" s="65"/>
    </row>
    <row r="1175" spans="3:15" s="1" customFormat="1" x14ac:dyDescent="0.25">
      <c r="C1175" s="65"/>
      <c r="D1175" s="55"/>
      <c r="E1175" s="55"/>
      <c r="F1175" s="55"/>
      <c r="G1175" s="55"/>
      <c r="H1175" s="55"/>
      <c r="I1175" s="55"/>
      <c r="J1175" s="65"/>
      <c r="K1175" s="65"/>
      <c r="L1175" s="65"/>
      <c r="M1175" s="65"/>
      <c r="N1175" s="65"/>
      <c r="O1175" s="65"/>
    </row>
    <row r="1176" spans="3:15" s="1" customFormat="1" x14ac:dyDescent="0.25">
      <c r="C1176" s="65"/>
      <c r="D1176" s="55"/>
      <c r="E1176" s="55"/>
      <c r="F1176" s="55"/>
      <c r="G1176" s="55"/>
      <c r="H1176" s="55"/>
      <c r="I1176" s="55"/>
      <c r="J1176" s="65"/>
      <c r="K1176" s="65"/>
      <c r="L1176" s="65"/>
      <c r="M1176" s="65"/>
      <c r="N1176" s="65"/>
      <c r="O1176" s="65"/>
    </row>
    <row r="1177" spans="3:15" s="1" customFormat="1" x14ac:dyDescent="0.25">
      <c r="C1177" s="65"/>
      <c r="D1177" s="55"/>
      <c r="E1177" s="55"/>
      <c r="F1177" s="55"/>
      <c r="G1177" s="55"/>
      <c r="H1177" s="55"/>
      <c r="I1177" s="55"/>
      <c r="J1177" s="65"/>
      <c r="K1177" s="65"/>
      <c r="L1177" s="65"/>
      <c r="M1177" s="65"/>
      <c r="N1177" s="65"/>
      <c r="O1177" s="65"/>
    </row>
    <row r="1178" spans="3:15" s="1" customFormat="1" x14ac:dyDescent="0.25">
      <c r="C1178" s="65"/>
      <c r="D1178" s="55"/>
      <c r="E1178" s="55"/>
      <c r="F1178" s="55"/>
      <c r="G1178" s="55"/>
      <c r="H1178" s="55"/>
      <c r="I1178" s="55"/>
      <c r="J1178" s="65"/>
      <c r="K1178" s="65"/>
      <c r="L1178" s="65"/>
      <c r="M1178" s="65"/>
      <c r="N1178" s="65"/>
      <c r="O1178" s="65"/>
    </row>
    <row r="1179" spans="3:15" s="1" customFormat="1" x14ac:dyDescent="0.25">
      <c r="C1179" s="65"/>
      <c r="D1179" s="55"/>
      <c r="E1179" s="55"/>
      <c r="F1179" s="55"/>
      <c r="G1179" s="55"/>
      <c r="H1179" s="55"/>
      <c r="I1179" s="55"/>
      <c r="J1179" s="65"/>
      <c r="K1179" s="65"/>
      <c r="L1179" s="65"/>
      <c r="M1179" s="65"/>
      <c r="N1179" s="65"/>
      <c r="O1179" s="65"/>
    </row>
    <row r="1180" spans="3:15" s="1" customFormat="1" x14ac:dyDescent="0.25">
      <c r="C1180" s="65"/>
      <c r="D1180" s="55"/>
      <c r="E1180" s="55"/>
      <c r="F1180" s="55"/>
      <c r="G1180" s="55"/>
      <c r="H1180" s="55"/>
      <c r="I1180" s="55"/>
      <c r="J1180" s="65"/>
      <c r="K1180" s="65"/>
      <c r="L1180" s="65"/>
      <c r="M1180" s="65"/>
      <c r="N1180" s="65"/>
      <c r="O1180" s="65"/>
    </row>
    <row r="1181" spans="3:15" s="1" customFormat="1" x14ac:dyDescent="0.25">
      <c r="C1181" s="65"/>
      <c r="D1181" s="55"/>
      <c r="E1181" s="55"/>
      <c r="F1181" s="55"/>
      <c r="G1181" s="55"/>
      <c r="H1181" s="55"/>
      <c r="I1181" s="55"/>
      <c r="J1181" s="65"/>
      <c r="K1181" s="65"/>
      <c r="L1181" s="65"/>
      <c r="M1181" s="65"/>
      <c r="N1181" s="65"/>
      <c r="O1181" s="65"/>
    </row>
    <row r="1182" spans="3:15" s="1" customFormat="1" x14ac:dyDescent="0.25">
      <c r="C1182" s="65"/>
      <c r="D1182" s="55"/>
      <c r="E1182" s="55"/>
      <c r="F1182" s="55"/>
      <c r="G1182" s="55"/>
      <c r="H1182" s="55"/>
      <c r="I1182" s="55"/>
      <c r="J1182" s="65"/>
      <c r="K1182" s="65"/>
      <c r="L1182" s="65"/>
      <c r="M1182" s="65"/>
      <c r="N1182" s="65"/>
      <c r="O1182" s="65"/>
    </row>
    <row r="1183" spans="3:15" s="1" customFormat="1" x14ac:dyDescent="0.25">
      <c r="C1183" s="65"/>
      <c r="D1183" s="55"/>
      <c r="E1183" s="55"/>
      <c r="F1183" s="55"/>
      <c r="G1183" s="55"/>
      <c r="H1183" s="55"/>
      <c r="I1183" s="55"/>
      <c r="J1183" s="65"/>
      <c r="K1183" s="65"/>
      <c r="L1183" s="65"/>
      <c r="M1183" s="65"/>
      <c r="N1183" s="65"/>
      <c r="O1183" s="65"/>
    </row>
    <row r="1184" spans="3:15" s="1" customFormat="1" x14ac:dyDescent="0.25">
      <c r="C1184" s="65"/>
      <c r="D1184" s="55"/>
      <c r="E1184" s="55"/>
      <c r="F1184" s="55"/>
      <c r="G1184" s="55"/>
      <c r="H1184" s="55"/>
      <c r="I1184" s="55"/>
      <c r="J1184" s="65"/>
      <c r="K1184" s="65"/>
      <c r="L1184" s="65"/>
      <c r="M1184" s="65"/>
      <c r="N1184" s="65"/>
      <c r="O1184" s="65"/>
    </row>
    <row r="1185" spans="3:15" s="1" customFormat="1" x14ac:dyDescent="0.25">
      <c r="C1185" s="65"/>
      <c r="D1185" s="55"/>
      <c r="E1185" s="55"/>
      <c r="F1185" s="55"/>
      <c r="G1185" s="55"/>
      <c r="H1185" s="55"/>
      <c r="I1185" s="55"/>
      <c r="J1185" s="65"/>
      <c r="K1185" s="65"/>
      <c r="L1185" s="65"/>
      <c r="M1185" s="65"/>
      <c r="N1185" s="65"/>
      <c r="O1185" s="65"/>
    </row>
    <row r="1186" spans="3:15" s="1" customFormat="1" x14ac:dyDescent="0.25">
      <c r="C1186" s="65"/>
      <c r="D1186" s="55"/>
      <c r="E1186" s="55"/>
      <c r="F1186" s="55"/>
      <c r="G1186" s="55"/>
      <c r="H1186" s="55"/>
      <c r="I1186" s="55"/>
      <c r="J1186" s="65"/>
      <c r="K1186" s="65"/>
      <c r="L1186" s="65"/>
      <c r="M1186" s="65"/>
      <c r="N1186" s="65"/>
      <c r="O1186" s="65"/>
    </row>
    <row r="1187" spans="3:15" s="1" customFormat="1" x14ac:dyDescent="0.25">
      <c r="C1187" s="65"/>
      <c r="D1187" s="55"/>
      <c r="E1187" s="55"/>
      <c r="F1187" s="55"/>
      <c r="G1187" s="55"/>
      <c r="H1187" s="55"/>
      <c r="I1187" s="55"/>
      <c r="J1187" s="65"/>
      <c r="K1187" s="65"/>
      <c r="L1187" s="65"/>
      <c r="M1187" s="65"/>
      <c r="N1187" s="65"/>
      <c r="O1187" s="65"/>
    </row>
    <row r="1188" spans="3:15" s="1" customFormat="1" x14ac:dyDescent="0.25">
      <c r="C1188" s="65"/>
      <c r="D1188" s="55"/>
      <c r="E1188" s="55"/>
      <c r="F1188" s="55"/>
      <c r="G1188" s="55"/>
      <c r="H1188" s="55"/>
      <c r="I1188" s="55"/>
      <c r="J1188" s="65"/>
      <c r="K1188" s="65"/>
      <c r="L1188" s="65"/>
      <c r="M1188" s="65"/>
      <c r="N1188" s="65"/>
      <c r="O1188" s="65"/>
    </row>
    <row r="1189" spans="3:15" s="1" customFormat="1" x14ac:dyDescent="0.25">
      <c r="C1189" s="65"/>
      <c r="D1189" s="55"/>
      <c r="E1189" s="55"/>
      <c r="F1189" s="55"/>
      <c r="G1189" s="55"/>
      <c r="H1189" s="55"/>
      <c r="I1189" s="55"/>
      <c r="J1189" s="65"/>
      <c r="K1189" s="65"/>
      <c r="L1189" s="65"/>
      <c r="M1189" s="65"/>
      <c r="N1189" s="65"/>
      <c r="O1189" s="65"/>
    </row>
    <row r="1190" spans="3:15" s="1" customFormat="1" x14ac:dyDescent="0.25">
      <c r="C1190" s="65"/>
      <c r="D1190" s="55"/>
      <c r="E1190" s="55"/>
      <c r="F1190" s="55"/>
      <c r="G1190" s="55"/>
      <c r="H1190" s="55"/>
      <c r="I1190" s="55"/>
      <c r="J1190" s="65"/>
      <c r="K1190" s="65"/>
      <c r="L1190" s="65"/>
      <c r="M1190" s="65"/>
      <c r="N1190" s="65"/>
      <c r="O1190" s="65"/>
    </row>
    <row r="1191" spans="3:15" s="1" customFormat="1" x14ac:dyDescent="0.25">
      <c r="C1191" s="65"/>
      <c r="D1191" s="55"/>
      <c r="E1191" s="55"/>
      <c r="F1191" s="55"/>
      <c r="G1191" s="55"/>
      <c r="H1191" s="55"/>
      <c r="I1191" s="55"/>
      <c r="J1191" s="65"/>
      <c r="K1191" s="65"/>
      <c r="L1191" s="65"/>
      <c r="M1191" s="65"/>
      <c r="N1191" s="65"/>
      <c r="O1191" s="65"/>
    </row>
    <row r="1192" spans="3:15" s="1" customFormat="1" x14ac:dyDescent="0.25">
      <c r="C1192" s="65"/>
      <c r="D1192" s="55"/>
      <c r="E1192" s="55"/>
      <c r="F1192" s="55"/>
      <c r="G1192" s="55"/>
      <c r="H1192" s="55"/>
      <c r="I1192" s="55"/>
      <c r="J1192" s="65"/>
      <c r="K1192" s="65"/>
      <c r="L1192" s="65"/>
      <c r="M1192" s="65"/>
      <c r="N1192" s="65"/>
      <c r="O1192" s="65"/>
    </row>
    <row r="1193" spans="3:15" s="1" customFormat="1" x14ac:dyDescent="0.25">
      <c r="C1193" s="65"/>
      <c r="D1193" s="55"/>
      <c r="E1193" s="55"/>
      <c r="F1193" s="55"/>
      <c r="G1193" s="55"/>
      <c r="H1193" s="55"/>
      <c r="I1193" s="55"/>
      <c r="J1193" s="65"/>
      <c r="K1193" s="65"/>
      <c r="L1193" s="65"/>
      <c r="M1193" s="65"/>
      <c r="N1193" s="65"/>
      <c r="O1193" s="65"/>
    </row>
    <row r="1194" spans="3:15" s="1" customFormat="1" x14ac:dyDescent="0.25">
      <c r="C1194" s="65"/>
      <c r="D1194" s="55"/>
      <c r="E1194" s="55"/>
      <c r="F1194" s="55"/>
      <c r="G1194" s="55"/>
      <c r="H1194" s="55"/>
      <c r="I1194" s="55"/>
      <c r="J1194" s="65"/>
      <c r="K1194" s="65"/>
      <c r="L1194" s="65"/>
      <c r="M1194" s="65"/>
      <c r="N1194" s="65"/>
      <c r="O1194" s="65"/>
    </row>
    <row r="1195" spans="3:15" s="1" customFormat="1" x14ac:dyDescent="0.25">
      <c r="C1195" s="65"/>
      <c r="D1195" s="55"/>
      <c r="E1195" s="55"/>
      <c r="F1195" s="55"/>
      <c r="G1195" s="55"/>
      <c r="H1195" s="55"/>
      <c r="I1195" s="55"/>
      <c r="J1195" s="65"/>
      <c r="K1195" s="65"/>
      <c r="L1195" s="65"/>
      <c r="M1195" s="65"/>
      <c r="N1195" s="65"/>
      <c r="O1195" s="65"/>
    </row>
    <row r="1196" spans="3:15" s="1" customFormat="1" x14ac:dyDescent="0.25">
      <c r="C1196" s="65"/>
      <c r="D1196" s="55"/>
      <c r="E1196" s="55"/>
      <c r="F1196" s="55"/>
      <c r="G1196" s="55"/>
      <c r="H1196" s="55"/>
      <c r="I1196" s="55"/>
      <c r="J1196" s="65"/>
      <c r="K1196" s="65"/>
      <c r="L1196" s="65"/>
      <c r="M1196" s="65"/>
      <c r="N1196" s="65"/>
      <c r="O1196" s="65"/>
    </row>
    <row r="1197" spans="3:15" s="1" customFormat="1" x14ac:dyDescent="0.25">
      <c r="C1197" s="65"/>
      <c r="D1197" s="55"/>
      <c r="E1197" s="55"/>
      <c r="F1197" s="55"/>
      <c r="G1197" s="55"/>
      <c r="H1197" s="55"/>
      <c r="I1197" s="55"/>
      <c r="J1197" s="65"/>
      <c r="K1197" s="65"/>
      <c r="L1197" s="65"/>
      <c r="M1197" s="65"/>
      <c r="N1197" s="65"/>
      <c r="O1197" s="65"/>
    </row>
    <row r="1198" spans="3:15" s="1" customFormat="1" x14ac:dyDescent="0.25">
      <c r="C1198" s="65"/>
      <c r="D1198" s="55"/>
      <c r="E1198" s="55"/>
      <c r="F1198" s="55"/>
      <c r="G1198" s="55"/>
      <c r="H1198" s="55"/>
      <c r="I1198" s="55"/>
      <c r="J1198" s="65"/>
      <c r="K1198" s="65"/>
      <c r="L1198" s="65"/>
      <c r="M1198" s="65"/>
      <c r="N1198" s="65"/>
      <c r="O1198" s="65"/>
    </row>
    <row r="1199" spans="3:15" s="1" customFormat="1" x14ac:dyDescent="0.25">
      <c r="C1199" s="65"/>
      <c r="D1199" s="55"/>
      <c r="E1199" s="55"/>
      <c r="F1199" s="55"/>
      <c r="G1199" s="55"/>
      <c r="H1199" s="55"/>
      <c r="I1199" s="55"/>
      <c r="J1199" s="65"/>
      <c r="K1199" s="65"/>
      <c r="L1199" s="65"/>
      <c r="M1199" s="65"/>
      <c r="N1199" s="65"/>
      <c r="O1199" s="65"/>
    </row>
    <row r="1200" spans="3:15" s="1" customFormat="1" x14ac:dyDescent="0.25">
      <c r="C1200" s="65"/>
      <c r="D1200" s="55"/>
      <c r="E1200" s="55"/>
      <c r="F1200" s="55"/>
      <c r="G1200" s="55"/>
      <c r="H1200" s="55"/>
      <c r="I1200" s="55"/>
      <c r="J1200" s="65"/>
      <c r="K1200" s="65"/>
      <c r="L1200" s="65"/>
      <c r="M1200" s="65"/>
      <c r="N1200" s="65"/>
      <c r="O1200" s="65"/>
    </row>
    <row r="1201" spans="3:15" s="1" customFormat="1" x14ac:dyDescent="0.25">
      <c r="C1201" s="65"/>
      <c r="D1201" s="55"/>
      <c r="E1201" s="55"/>
      <c r="F1201" s="55"/>
      <c r="G1201" s="55"/>
      <c r="H1201" s="55"/>
      <c r="I1201" s="55"/>
      <c r="J1201" s="65"/>
      <c r="K1201" s="65"/>
      <c r="L1201" s="65"/>
      <c r="M1201" s="65"/>
      <c r="N1201" s="65"/>
      <c r="O1201" s="65"/>
    </row>
    <row r="1202" spans="3:15" s="1" customFormat="1" x14ac:dyDescent="0.25">
      <c r="C1202" s="65"/>
      <c r="D1202" s="55"/>
      <c r="E1202" s="55"/>
      <c r="F1202" s="55"/>
      <c r="G1202" s="55"/>
      <c r="H1202" s="55"/>
      <c r="I1202" s="55"/>
      <c r="J1202" s="65"/>
      <c r="K1202" s="65"/>
      <c r="L1202" s="65"/>
      <c r="M1202" s="65"/>
      <c r="N1202" s="65"/>
      <c r="O1202" s="65"/>
    </row>
    <row r="1203" spans="3:15" s="1" customFormat="1" x14ac:dyDescent="0.25">
      <c r="C1203" s="65"/>
      <c r="D1203" s="55"/>
      <c r="E1203" s="55"/>
      <c r="F1203" s="55"/>
      <c r="G1203" s="55"/>
      <c r="H1203" s="55"/>
      <c r="I1203" s="55"/>
      <c r="J1203" s="65"/>
      <c r="K1203" s="65"/>
      <c r="L1203" s="65"/>
      <c r="M1203" s="65"/>
      <c r="N1203" s="65"/>
      <c r="O1203" s="65"/>
    </row>
    <row r="1204" spans="3:15" s="1" customFormat="1" x14ac:dyDescent="0.25">
      <c r="C1204" s="65"/>
      <c r="D1204" s="55"/>
      <c r="E1204" s="55"/>
      <c r="F1204" s="55"/>
      <c r="G1204" s="55"/>
      <c r="H1204" s="55"/>
      <c r="I1204" s="55"/>
      <c r="J1204" s="65"/>
      <c r="K1204" s="65"/>
      <c r="L1204" s="65"/>
      <c r="M1204" s="65"/>
      <c r="N1204" s="65"/>
      <c r="O1204" s="65"/>
    </row>
    <row r="1205" spans="3:15" s="1" customFormat="1" x14ac:dyDescent="0.25">
      <c r="C1205" s="65"/>
      <c r="D1205" s="55"/>
      <c r="E1205" s="55"/>
      <c r="F1205" s="55"/>
      <c r="G1205" s="55"/>
      <c r="H1205" s="55"/>
      <c r="I1205" s="55"/>
      <c r="J1205" s="65"/>
      <c r="K1205" s="65"/>
      <c r="L1205" s="65"/>
      <c r="M1205" s="65"/>
      <c r="N1205" s="65"/>
      <c r="O1205" s="65"/>
    </row>
    <row r="1206" spans="3:15" s="1" customFormat="1" x14ac:dyDescent="0.25">
      <c r="C1206" s="65"/>
      <c r="D1206" s="55"/>
      <c r="E1206" s="55"/>
      <c r="F1206" s="55"/>
      <c r="G1206" s="55"/>
      <c r="H1206" s="55"/>
      <c r="I1206" s="55"/>
      <c r="J1206" s="65"/>
      <c r="K1206" s="65"/>
      <c r="L1206" s="65"/>
      <c r="M1206" s="65"/>
      <c r="N1206" s="65"/>
      <c r="O1206" s="65"/>
    </row>
    <row r="1207" spans="3:15" s="1" customFormat="1" x14ac:dyDescent="0.25">
      <c r="C1207" s="65"/>
      <c r="D1207" s="55"/>
      <c r="E1207" s="55"/>
      <c r="F1207" s="55"/>
      <c r="G1207" s="55"/>
      <c r="H1207" s="55"/>
      <c r="I1207" s="55"/>
      <c r="J1207" s="65"/>
      <c r="K1207" s="65"/>
      <c r="L1207" s="65"/>
      <c r="M1207" s="65"/>
      <c r="N1207" s="65"/>
      <c r="O1207" s="65"/>
    </row>
    <row r="1208" spans="3:15" s="1" customFormat="1" x14ac:dyDescent="0.25">
      <c r="C1208" s="65"/>
      <c r="D1208" s="55"/>
      <c r="E1208" s="55"/>
      <c r="F1208" s="55"/>
      <c r="G1208" s="55"/>
      <c r="H1208" s="55"/>
      <c r="I1208" s="55"/>
      <c r="J1208" s="65"/>
      <c r="K1208" s="65"/>
      <c r="L1208" s="65"/>
      <c r="M1208" s="65"/>
      <c r="N1208" s="65"/>
      <c r="O1208" s="65"/>
    </row>
    <row r="1209" spans="3:15" s="1" customFormat="1" x14ac:dyDescent="0.25">
      <c r="C1209" s="65"/>
      <c r="D1209" s="55"/>
      <c r="E1209" s="55"/>
      <c r="F1209" s="55"/>
      <c r="G1209" s="55"/>
      <c r="H1209" s="55"/>
      <c r="I1209" s="55"/>
      <c r="J1209" s="65"/>
      <c r="K1209" s="65"/>
      <c r="L1209" s="65"/>
      <c r="M1209" s="65"/>
      <c r="N1209" s="65"/>
      <c r="O1209" s="65"/>
    </row>
    <row r="1210" spans="3:15" s="1" customFormat="1" x14ac:dyDescent="0.25">
      <c r="C1210" s="65"/>
      <c r="D1210" s="55"/>
      <c r="E1210" s="55"/>
      <c r="F1210" s="55"/>
      <c r="G1210" s="55"/>
      <c r="H1210" s="55"/>
      <c r="I1210" s="55"/>
      <c r="J1210" s="65"/>
      <c r="K1210" s="65"/>
      <c r="L1210" s="65"/>
      <c r="M1210" s="65"/>
      <c r="N1210" s="65"/>
      <c r="O1210" s="65"/>
    </row>
    <row r="1211" spans="3:15" s="1" customFormat="1" x14ac:dyDescent="0.25">
      <c r="C1211" s="65"/>
      <c r="D1211" s="55"/>
      <c r="E1211" s="55"/>
      <c r="F1211" s="55"/>
      <c r="G1211" s="55"/>
      <c r="H1211" s="55"/>
      <c r="I1211" s="55"/>
      <c r="J1211" s="65"/>
      <c r="K1211" s="65"/>
      <c r="L1211" s="65"/>
      <c r="M1211" s="65"/>
      <c r="N1211" s="65"/>
      <c r="O1211" s="65"/>
    </row>
    <row r="1212" spans="3:15" s="1" customFormat="1" x14ac:dyDescent="0.25">
      <c r="C1212" s="65"/>
      <c r="D1212" s="55"/>
      <c r="E1212" s="55"/>
      <c r="F1212" s="55"/>
      <c r="G1212" s="55"/>
      <c r="H1212" s="55"/>
      <c r="I1212" s="55"/>
      <c r="J1212" s="65"/>
      <c r="K1212" s="65"/>
      <c r="L1212" s="65"/>
      <c r="M1212" s="65"/>
      <c r="N1212" s="65"/>
      <c r="O1212" s="65"/>
    </row>
    <row r="1213" spans="3:15" s="1" customFormat="1" x14ac:dyDescent="0.25">
      <c r="C1213" s="65"/>
      <c r="D1213" s="55"/>
      <c r="E1213" s="55"/>
      <c r="F1213" s="55"/>
      <c r="G1213" s="55"/>
      <c r="H1213" s="55"/>
      <c r="I1213" s="55"/>
      <c r="J1213" s="65"/>
      <c r="K1213" s="65"/>
      <c r="L1213" s="65"/>
      <c r="M1213" s="65"/>
      <c r="N1213" s="65"/>
      <c r="O1213" s="65"/>
    </row>
    <row r="1214" spans="3:15" s="1" customFormat="1" x14ac:dyDescent="0.25">
      <c r="C1214" s="65"/>
      <c r="D1214" s="55"/>
      <c r="E1214" s="55"/>
      <c r="F1214" s="55"/>
      <c r="G1214" s="55"/>
      <c r="H1214" s="55"/>
      <c r="I1214" s="55"/>
      <c r="J1214" s="65"/>
      <c r="K1214" s="65"/>
      <c r="L1214" s="65"/>
      <c r="M1214" s="65"/>
      <c r="N1214" s="65"/>
      <c r="O1214" s="65"/>
    </row>
    <row r="1215" spans="3:15" s="1" customFormat="1" x14ac:dyDescent="0.25">
      <c r="C1215" s="65"/>
      <c r="D1215" s="55"/>
      <c r="E1215" s="55"/>
      <c r="F1215" s="55"/>
      <c r="G1215" s="55"/>
      <c r="H1215" s="55"/>
      <c r="I1215" s="55"/>
      <c r="J1215" s="65"/>
      <c r="K1215" s="65"/>
      <c r="L1215" s="65"/>
      <c r="M1215" s="65"/>
      <c r="N1215" s="65"/>
      <c r="O1215" s="65"/>
    </row>
    <row r="1216" spans="3:15" s="1" customFormat="1" x14ac:dyDescent="0.25">
      <c r="C1216" s="65"/>
      <c r="D1216" s="55"/>
      <c r="E1216" s="55"/>
      <c r="F1216" s="55"/>
      <c r="G1216" s="55"/>
      <c r="H1216" s="55"/>
      <c r="I1216" s="55"/>
      <c r="J1216" s="65"/>
      <c r="K1216" s="65"/>
      <c r="L1216" s="65"/>
      <c r="M1216" s="65"/>
      <c r="N1216" s="65"/>
      <c r="O1216" s="65"/>
    </row>
    <row r="1217" spans="3:15" s="1" customFormat="1" x14ac:dyDescent="0.25">
      <c r="C1217" s="65"/>
      <c r="D1217" s="55"/>
      <c r="E1217" s="55"/>
      <c r="F1217" s="55"/>
      <c r="G1217" s="55"/>
      <c r="H1217" s="55"/>
      <c r="I1217" s="55"/>
      <c r="J1217" s="65"/>
      <c r="K1217" s="65"/>
      <c r="L1217" s="65"/>
      <c r="M1217" s="65"/>
      <c r="N1217" s="65"/>
      <c r="O1217" s="65"/>
    </row>
    <row r="1218" spans="3:15" s="1" customFormat="1" x14ac:dyDescent="0.25">
      <c r="C1218" s="65"/>
      <c r="D1218" s="55"/>
      <c r="E1218" s="55"/>
      <c r="F1218" s="55"/>
      <c r="G1218" s="55"/>
      <c r="H1218" s="55"/>
      <c r="I1218" s="55"/>
      <c r="J1218" s="65"/>
      <c r="K1218" s="65"/>
      <c r="L1218" s="65"/>
      <c r="M1218" s="65"/>
      <c r="N1218" s="65"/>
      <c r="O1218" s="65"/>
    </row>
    <row r="1219" spans="3:15" s="1" customFormat="1" x14ac:dyDescent="0.25">
      <c r="C1219" s="65"/>
      <c r="D1219" s="55"/>
      <c r="E1219" s="55"/>
      <c r="F1219" s="55"/>
      <c r="G1219" s="55"/>
      <c r="H1219" s="55"/>
      <c r="I1219" s="55"/>
      <c r="J1219" s="65"/>
      <c r="K1219" s="65"/>
      <c r="L1219" s="65"/>
      <c r="M1219" s="65"/>
      <c r="N1219" s="65"/>
      <c r="O1219" s="65"/>
    </row>
    <row r="1220" spans="3:15" s="1" customFormat="1" x14ac:dyDescent="0.25">
      <c r="C1220" s="65"/>
      <c r="D1220" s="55"/>
      <c r="E1220" s="55"/>
      <c r="F1220" s="55"/>
      <c r="G1220" s="55"/>
      <c r="H1220" s="55"/>
      <c r="I1220" s="55"/>
      <c r="J1220" s="65"/>
      <c r="K1220" s="65"/>
      <c r="L1220" s="65"/>
      <c r="M1220" s="65"/>
      <c r="N1220" s="65"/>
      <c r="O1220" s="65"/>
    </row>
    <row r="1221" spans="3:15" s="1" customFormat="1" x14ac:dyDescent="0.25">
      <c r="C1221" s="65"/>
      <c r="D1221" s="55"/>
      <c r="E1221" s="55"/>
      <c r="F1221" s="55"/>
      <c r="G1221" s="55"/>
      <c r="H1221" s="55"/>
      <c r="I1221" s="55"/>
      <c r="J1221" s="65"/>
      <c r="K1221" s="65"/>
      <c r="L1221" s="65"/>
      <c r="M1221" s="65"/>
      <c r="N1221" s="65"/>
      <c r="O1221" s="65"/>
    </row>
    <row r="1222" spans="3:15" s="1" customFormat="1" x14ac:dyDescent="0.25">
      <c r="C1222" s="65"/>
      <c r="D1222" s="55"/>
      <c r="E1222" s="55"/>
      <c r="F1222" s="55"/>
      <c r="G1222" s="55"/>
      <c r="H1222" s="55"/>
      <c r="I1222" s="55"/>
      <c r="J1222" s="65"/>
      <c r="K1222" s="65"/>
      <c r="L1222" s="65"/>
      <c r="M1222" s="65"/>
      <c r="N1222" s="65"/>
      <c r="O1222" s="65"/>
    </row>
    <row r="1223" spans="3:15" s="1" customFormat="1" x14ac:dyDescent="0.25">
      <c r="C1223" s="65"/>
      <c r="D1223" s="55"/>
      <c r="E1223" s="55"/>
      <c r="F1223" s="55"/>
      <c r="G1223" s="55"/>
      <c r="H1223" s="55"/>
      <c r="I1223" s="55"/>
      <c r="J1223" s="65"/>
      <c r="K1223" s="65"/>
      <c r="L1223" s="65"/>
      <c r="M1223" s="65"/>
      <c r="N1223" s="65"/>
      <c r="O1223" s="65"/>
    </row>
    <row r="1224" spans="3:15" s="1" customFormat="1" x14ac:dyDescent="0.25">
      <c r="C1224" s="65"/>
      <c r="D1224" s="55"/>
      <c r="E1224" s="55"/>
      <c r="F1224" s="55"/>
      <c r="G1224" s="55"/>
      <c r="H1224" s="55"/>
      <c r="I1224" s="55"/>
      <c r="J1224" s="65"/>
      <c r="K1224" s="65"/>
      <c r="L1224" s="65"/>
      <c r="M1224" s="65"/>
      <c r="N1224" s="65"/>
      <c r="O1224" s="65"/>
    </row>
    <row r="1225" spans="3:15" s="1" customFormat="1" x14ac:dyDescent="0.25">
      <c r="C1225" s="65"/>
      <c r="D1225" s="55"/>
      <c r="E1225" s="55"/>
      <c r="F1225" s="55"/>
      <c r="G1225" s="55"/>
      <c r="H1225" s="55"/>
      <c r="I1225" s="55"/>
      <c r="J1225" s="65"/>
      <c r="K1225" s="65"/>
      <c r="L1225" s="65"/>
      <c r="M1225" s="65"/>
      <c r="N1225" s="65"/>
      <c r="O1225" s="65"/>
    </row>
    <row r="1226" spans="3:15" s="1" customFormat="1" x14ac:dyDescent="0.25">
      <c r="C1226" s="65"/>
      <c r="D1226" s="55"/>
      <c r="E1226" s="55"/>
      <c r="F1226" s="55"/>
      <c r="G1226" s="55"/>
      <c r="H1226" s="55"/>
      <c r="I1226" s="55"/>
      <c r="J1226" s="65"/>
      <c r="K1226" s="65"/>
      <c r="L1226" s="65"/>
      <c r="M1226" s="65"/>
      <c r="N1226" s="65"/>
      <c r="O1226" s="65"/>
    </row>
    <row r="1227" spans="3:15" s="1" customFormat="1" x14ac:dyDescent="0.25">
      <c r="C1227" s="65"/>
      <c r="D1227" s="55"/>
      <c r="E1227" s="55"/>
      <c r="F1227" s="55"/>
      <c r="G1227" s="55"/>
      <c r="H1227" s="55"/>
      <c r="I1227" s="55"/>
      <c r="J1227" s="65"/>
      <c r="K1227" s="65"/>
      <c r="L1227" s="65"/>
      <c r="M1227" s="65"/>
      <c r="N1227" s="65"/>
      <c r="O1227" s="65"/>
    </row>
    <row r="1228" spans="3:15" s="1" customFormat="1" x14ac:dyDescent="0.25">
      <c r="C1228" s="65"/>
      <c r="D1228" s="55"/>
      <c r="E1228" s="55"/>
      <c r="F1228" s="55"/>
      <c r="G1228" s="55"/>
      <c r="H1228" s="55"/>
      <c r="I1228" s="55"/>
      <c r="J1228" s="65"/>
      <c r="K1228" s="65"/>
      <c r="L1228" s="65"/>
      <c r="M1228" s="65"/>
      <c r="N1228" s="65"/>
      <c r="O1228" s="65"/>
    </row>
    <row r="1229" spans="3:15" s="1" customFormat="1" x14ac:dyDescent="0.25">
      <c r="C1229" s="65"/>
      <c r="D1229" s="55"/>
      <c r="E1229" s="55"/>
      <c r="F1229" s="55"/>
      <c r="G1229" s="55"/>
      <c r="H1229" s="55"/>
      <c r="I1229" s="55"/>
      <c r="J1229" s="65"/>
      <c r="K1229" s="65"/>
      <c r="L1229" s="65"/>
      <c r="M1229" s="65"/>
      <c r="N1229" s="65"/>
      <c r="O1229" s="65"/>
    </row>
    <row r="1230" spans="3:15" s="1" customFormat="1" x14ac:dyDescent="0.25">
      <c r="C1230" s="65"/>
      <c r="D1230" s="55"/>
      <c r="E1230" s="55"/>
      <c r="F1230" s="55"/>
      <c r="G1230" s="55"/>
      <c r="H1230" s="55"/>
      <c r="I1230" s="55"/>
      <c r="J1230" s="65"/>
      <c r="K1230" s="65"/>
      <c r="L1230" s="65"/>
      <c r="M1230" s="65"/>
      <c r="N1230" s="65"/>
      <c r="O1230" s="65"/>
    </row>
    <row r="1231" spans="3:15" s="1" customFormat="1" x14ac:dyDescent="0.25">
      <c r="C1231" s="65"/>
      <c r="D1231" s="55"/>
      <c r="E1231" s="55"/>
      <c r="F1231" s="55"/>
      <c r="G1231" s="55"/>
      <c r="H1231" s="55"/>
      <c r="I1231" s="55"/>
      <c r="J1231" s="65"/>
      <c r="K1231" s="65"/>
      <c r="L1231" s="65"/>
      <c r="M1231" s="65"/>
      <c r="N1231" s="65"/>
      <c r="O1231" s="65"/>
    </row>
    <row r="1232" spans="3:15" s="1" customFormat="1" x14ac:dyDescent="0.25">
      <c r="C1232" s="65"/>
      <c r="D1232" s="55"/>
      <c r="E1232" s="55"/>
      <c r="F1232" s="55"/>
      <c r="G1232" s="55"/>
      <c r="H1232" s="55"/>
      <c r="I1232" s="55"/>
      <c r="J1232" s="65"/>
      <c r="K1232" s="65"/>
      <c r="L1232" s="65"/>
      <c r="M1232" s="65"/>
      <c r="N1232" s="65"/>
      <c r="O1232" s="65"/>
    </row>
    <row r="1233" spans="3:15" s="1" customFormat="1" x14ac:dyDescent="0.25">
      <c r="C1233" s="65"/>
      <c r="D1233" s="55"/>
      <c r="E1233" s="55"/>
      <c r="F1233" s="55"/>
      <c r="G1233" s="55"/>
      <c r="H1233" s="55"/>
      <c r="I1233" s="55"/>
      <c r="J1233" s="65"/>
      <c r="K1233" s="65"/>
      <c r="L1233" s="65"/>
      <c r="M1233" s="65"/>
      <c r="N1233" s="65"/>
      <c r="O1233" s="65"/>
    </row>
    <row r="1234" spans="3:15" s="1" customFormat="1" x14ac:dyDescent="0.25">
      <c r="C1234" s="65"/>
      <c r="D1234" s="55"/>
      <c r="E1234" s="55"/>
      <c r="F1234" s="55"/>
      <c r="G1234" s="55"/>
      <c r="H1234" s="55"/>
      <c r="I1234" s="55"/>
      <c r="J1234" s="65"/>
      <c r="K1234" s="65"/>
      <c r="L1234" s="65"/>
      <c r="M1234" s="65"/>
      <c r="N1234" s="65"/>
      <c r="O1234" s="65"/>
    </row>
    <row r="1235" spans="3:15" s="1" customFormat="1" x14ac:dyDescent="0.25">
      <c r="C1235" s="65"/>
      <c r="D1235" s="55"/>
      <c r="E1235" s="55"/>
      <c r="F1235" s="55"/>
      <c r="G1235" s="55"/>
      <c r="H1235" s="55"/>
      <c r="I1235" s="55"/>
      <c r="J1235" s="65"/>
      <c r="K1235" s="65"/>
      <c r="L1235" s="65"/>
      <c r="M1235" s="65"/>
      <c r="N1235" s="65"/>
      <c r="O1235" s="65"/>
    </row>
    <row r="1236" spans="3:15" s="1" customFormat="1" x14ac:dyDescent="0.25">
      <c r="C1236" s="65"/>
      <c r="D1236" s="55"/>
      <c r="E1236" s="55"/>
      <c r="F1236" s="55"/>
      <c r="G1236" s="55"/>
      <c r="H1236" s="55"/>
      <c r="I1236" s="55"/>
      <c r="J1236" s="65"/>
      <c r="K1236" s="65"/>
      <c r="L1236" s="65"/>
      <c r="M1236" s="65"/>
      <c r="N1236" s="65"/>
      <c r="O1236" s="65"/>
    </row>
    <row r="1237" spans="3:15" s="1" customFormat="1" x14ac:dyDescent="0.25">
      <c r="C1237" s="65"/>
      <c r="D1237" s="55"/>
      <c r="E1237" s="55"/>
      <c r="F1237" s="55"/>
      <c r="G1237" s="55"/>
      <c r="H1237" s="55"/>
      <c r="I1237" s="55"/>
      <c r="J1237" s="65"/>
      <c r="K1237" s="65"/>
      <c r="L1237" s="65"/>
      <c r="M1237" s="65"/>
      <c r="N1237" s="65"/>
      <c r="O1237" s="65"/>
    </row>
    <row r="1238" spans="3:15" s="1" customFormat="1" x14ac:dyDescent="0.25">
      <c r="C1238" s="65"/>
      <c r="D1238" s="55"/>
      <c r="E1238" s="55"/>
      <c r="F1238" s="55"/>
      <c r="G1238" s="55"/>
      <c r="H1238" s="55"/>
      <c r="I1238" s="55"/>
      <c r="J1238" s="65"/>
      <c r="K1238" s="65"/>
      <c r="L1238" s="65"/>
      <c r="M1238" s="65"/>
      <c r="N1238" s="65"/>
      <c r="O1238" s="65"/>
    </row>
    <row r="1239" spans="3:15" s="1" customFormat="1" x14ac:dyDescent="0.25">
      <c r="C1239" s="65"/>
      <c r="D1239" s="55"/>
      <c r="E1239" s="55"/>
      <c r="F1239" s="55"/>
      <c r="G1239" s="55"/>
      <c r="H1239" s="55"/>
      <c r="I1239" s="55"/>
      <c r="J1239" s="65"/>
      <c r="K1239" s="65"/>
      <c r="L1239" s="65"/>
      <c r="M1239" s="65"/>
      <c r="N1239" s="65"/>
      <c r="O1239" s="65"/>
    </row>
    <row r="1240" spans="3:15" s="1" customFormat="1" x14ac:dyDescent="0.25">
      <c r="C1240" s="65"/>
      <c r="D1240" s="55"/>
      <c r="E1240" s="55"/>
      <c r="F1240" s="55"/>
      <c r="G1240" s="55"/>
      <c r="H1240" s="55"/>
      <c r="I1240" s="55"/>
      <c r="J1240" s="65"/>
      <c r="K1240" s="65"/>
      <c r="L1240" s="65"/>
      <c r="M1240" s="65"/>
      <c r="N1240" s="65"/>
      <c r="O1240" s="65"/>
    </row>
    <row r="1241" spans="3:15" s="1" customFormat="1" x14ac:dyDescent="0.25">
      <c r="C1241" s="65"/>
      <c r="D1241" s="55"/>
      <c r="E1241" s="55"/>
      <c r="F1241" s="55"/>
      <c r="G1241" s="55"/>
      <c r="H1241" s="55"/>
      <c r="I1241" s="55"/>
      <c r="J1241" s="65"/>
      <c r="K1241" s="65"/>
      <c r="L1241" s="65"/>
      <c r="M1241" s="65"/>
      <c r="N1241" s="65"/>
      <c r="O1241" s="65"/>
    </row>
    <row r="1242" spans="3:15" s="1" customFormat="1" x14ac:dyDescent="0.25">
      <c r="C1242" s="65"/>
      <c r="D1242" s="55"/>
      <c r="E1242" s="55"/>
      <c r="F1242" s="55"/>
      <c r="G1242" s="55"/>
      <c r="H1242" s="55"/>
      <c r="I1242" s="55"/>
      <c r="J1242" s="65"/>
      <c r="K1242" s="65"/>
      <c r="L1242" s="65"/>
      <c r="M1242" s="65"/>
      <c r="N1242" s="65"/>
      <c r="O1242" s="65"/>
    </row>
    <row r="1243" spans="3:15" s="1" customFormat="1" x14ac:dyDescent="0.25">
      <c r="C1243" s="65"/>
      <c r="D1243" s="55"/>
      <c r="E1243" s="55"/>
      <c r="F1243" s="55"/>
      <c r="G1243" s="55"/>
      <c r="H1243" s="55"/>
      <c r="I1243" s="55"/>
      <c r="J1243" s="65"/>
      <c r="K1243" s="65"/>
      <c r="L1243" s="65"/>
      <c r="M1243" s="65"/>
      <c r="N1243" s="65"/>
      <c r="O1243" s="65"/>
    </row>
    <row r="1244" spans="3:15" s="1" customFormat="1" x14ac:dyDescent="0.25">
      <c r="C1244" s="65"/>
      <c r="D1244" s="55"/>
      <c r="E1244" s="55"/>
      <c r="F1244" s="55"/>
      <c r="G1244" s="55"/>
      <c r="H1244" s="55"/>
      <c r="I1244" s="55"/>
      <c r="J1244" s="65"/>
      <c r="K1244" s="65"/>
      <c r="L1244" s="65"/>
      <c r="M1244" s="65"/>
      <c r="N1244" s="65"/>
      <c r="O1244" s="65"/>
    </row>
    <row r="1245" spans="3:15" s="1" customFormat="1" x14ac:dyDescent="0.25">
      <c r="C1245" s="65"/>
      <c r="D1245" s="55"/>
      <c r="E1245" s="55"/>
      <c r="F1245" s="55"/>
      <c r="G1245" s="55"/>
      <c r="H1245" s="55"/>
      <c r="I1245" s="55"/>
      <c r="J1245" s="65"/>
      <c r="K1245" s="65"/>
      <c r="L1245" s="65"/>
      <c r="M1245" s="65"/>
      <c r="N1245" s="65"/>
      <c r="O1245" s="65"/>
    </row>
    <row r="1246" spans="3:15" s="1" customFormat="1" x14ac:dyDescent="0.25">
      <c r="C1246" s="65"/>
      <c r="D1246" s="55"/>
      <c r="E1246" s="55"/>
      <c r="F1246" s="55"/>
      <c r="G1246" s="55"/>
      <c r="H1246" s="55"/>
      <c r="I1246" s="55"/>
      <c r="J1246" s="65"/>
      <c r="K1246" s="65"/>
      <c r="L1246" s="65"/>
      <c r="M1246" s="65"/>
      <c r="N1246" s="65"/>
      <c r="O1246" s="65"/>
    </row>
    <row r="1247" spans="3:15" s="1" customFormat="1" x14ac:dyDescent="0.25">
      <c r="C1247" s="65"/>
      <c r="D1247" s="55"/>
      <c r="E1247" s="55"/>
      <c r="F1247" s="55"/>
      <c r="G1247" s="55"/>
      <c r="H1247" s="55"/>
      <c r="I1247" s="55"/>
      <c r="J1247" s="65"/>
      <c r="K1247" s="65"/>
      <c r="L1247" s="65"/>
      <c r="M1247" s="65"/>
      <c r="N1247" s="65"/>
      <c r="O1247" s="65"/>
    </row>
    <row r="1248" spans="3:15" s="1" customFormat="1" x14ac:dyDescent="0.25">
      <c r="C1248" s="65"/>
      <c r="D1248" s="55"/>
      <c r="E1248" s="55"/>
      <c r="F1248" s="55"/>
      <c r="G1248" s="55"/>
      <c r="H1248" s="55"/>
      <c r="I1248" s="55"/>
      <c r="J1248" s="65"/>
      <c r="K1248" s="65"/>
      <c r="L1248" s="65"/>
      <c r="M1248" s="65"/>
      <c r="N1248" s="65"/>
      <c r="O1248" s="65"/>
    </row>
    <row r="1249" spans="3:15" s="1" customFormat="1" x14ac:dyDescent="0.25">
      <c r="C1249" s="65"/>
      <c r="D1249" s="55"/>
      <c r="E1249" s="55"/>
      <c r="F1249" s="55"/>
      <c r="G1249" s="55"/>
      <c r="H1249" s="55"/>
      <c r="I1249" s="55"/>
      <c r="J1249" s="65"/>
      <c r="K1249" s="65"/>
      <c r="L1249" s="65"/>
      <c r="M1249" s="65"/>
      <c r="N1249" s="65"/>
      <c r="O1249" s="65"/>
    </row>
    <row r="1250" spans="3:15" s="1" customFormat="1" x14ac:dyDescent="0.25">
      <c r="C1250" s="65"/>
      <c r="D1250" s="55"/>
      <c r="E1250" s="55"/>
      <c r="F1250" s="55"/>
      <c r="G1250" s="55"/>
      <c r="H1250" s="55"/>
      <c r="I1250" s="55"/>
      <c r="J1250" s="65"/>
      <c r="K1250" s="65"/>
      <c r="L1250" s="65"/>
      <c r="M1250" s="65"/>
      <c r="N1250" s="65"/>
      <c r="O1250" s="65"/>
    </row>
    <row r="1251" spans="3:15" s="1" customFormat="1" x14ac:dyDescent="0.25">
      <c r="C1251" s="65"/>
      <c r="D1251" s="55"/>
      <c r="E1251" s="55"/>
      <c r="F1251" s="55"/>
      <c r="G1251" s="55"/>
      <c r="H1251" s="55"/>
      <c r="I1251" s="55"/>
      <c r="J1251" s="65"/>
      <c r="K1251" s="65"/>
      <c r="L1251" s="65"/>
      <c r="M1251" s="65"/>
      <c r="N1251" s="65"/>
      <c r="O1251" s="65"/>
    </row>
    <row r="1252" spans="3:15" s="1" customFormat="1" x14ac:dyDescent="0.25">
      <c r="C1252" s="65"/>
      <c r="D1252" s="55"/>
      <c r="E1252" s="55"/>
      <c r="F1252" s="55"/>
      <c r="G1252" s="55"/>
      <c r="H1252" s="55"/>
      <c r="I1252" s="55"/>
      <c r="J1252" s="65"/>
      <c r="K1252" s="65"/>
      <c r="L1252" s="65"/>
      <c r="M1252" s="65"/>
      <c r="N1252" s="65"/>
      <c r="O1252" s="65"/>
    </row>
    <row r="1253" spans="3:15" s="1" customFormat="1" x14ac:dyDescent="0.25">
      <c r="C1253" s="65"/>
      <c r="D1253" s="55"/>
      <c r="E1253" s="55"/>
      <c r="F1253" s="55"/>
      <c r="G1253" s="55"/>
      <c r="H1253" s="55"/>
      <c r="I1253" s="55"/>
      <c r="J1253" s="65"/>
      <c r="K1253" s="65"/>
      <c r="L1253" s="65"/>
      <c r="M1253" s="65"/>
      <c r="N1253" s="65"/>
      <c r="O1253" s="65"/>
    </row>
    <row r="1254" spans="3:15" s="1" customFormat="1" x14ac:dyDescent="0.25">
      <c r="C1254" s="65"/>
      <c r="D1254" s="55"/>
      <c r="E1254" s="55"/>
      <c r="F1254" s="55"/>
      <c r="G1254" s="55"/>
      <c r="H1254" s="55"/>
      <c r="I1254" s="55"/>
      <c r="J1254" s="65"/>
      <c r="K1254" s="65"/>
      <c r="L1254" s="65"/>
      <c r="M1254" s="65"/>
      <c r="N1254" s="65"/>
      <c r="O1254" s="65"/>
    </row>
    <row r="1255" spans="3:15" s="1" customFormat="1" x14ac:dyDescent="0.25">
      <c r="C1255" s="65"/>
      <c r="D1255" s="55"/>
      <c r="E1255" s="55"/>
      <c r="F1255" s="55"/>
      <c r="G1255" s="55"/>
      <c r="H1255" s="55"/>
      <c r="I1255" s="55"/>
      <c r="J1255" s="65"/>
      <c r="K1255" s="65"/>
      <c r="L1255" s="65"/>
      <c r="M1255" s="65"/>
      <c r="N1255" s="65"/>
      <c r="O1255" s="65"/>
    </row>
    <row r="1256" spans="3:15" s="1" customFormat="1" x14ac:dyDescent="0.25">
      <c r="C1256" s="65"/>
      <c r="D1256" s="55"/>
      <c r="E1256" s="55"/>
      <c r="F1256" s="55"/>
      <c r="G1256" s="55"/>
      <c r="H1256" s="55"/>
      <c r="I1256" s="55"/>
      <c r="J1256" s="65"/>
      <c r="K1256" s="65"/>
      <c r="L1256" s="65"/>
      <c r="M1256" s="65"/>
      <c r="N1256" s="65"/>
      <c r="O1256" s="65"/>
    </row>
    <row r="1257" spans="3:15" s="1" customFormat="1" x14ac:dyDescent="0.25">
      <c r="C1257" s="65"/>
      <c r="D1257" s="55"/>
      <c r="E1257" s="55"/>
      <c r="F1257" s="55"/>
      <c r="G1257" s="55"/>
      <c r="H1257" s="55"/>
      <c r="I1257" s="55"/>
      <c r="J1257" s="65"/>
      <c r="K1257" s="65"/>
      <c r="L1257" s="65"/>
      <c r="M1257" s="65"/>
      <c r="N1257" s="65"/>
      <c r="O1257" s="65"/>
    </row>
    <row r="1258" spans="3:15" s="1" customFormat="1" x14ac:dyDescent="0.25">
      <c r="C1258" s="65"/>
      <c r="D1258" s="55"/>
      <c r="E1258" s="55"/>
      <c r="F1258" s="55"/>
      <c r="G1258" s="55"/>
      <c r="H1258" s="55"/>
      <c r="I1258" s="55"/>
      <c r="J1258" s="65"/>
      <c r="K1258" s="65"/>
      <c r="L1258" s="65"/>
      <c r="M1258" s="65"/>
      <c r="N1258" s="65"/>
      <c r="O1258" s="65"/>
    </row>
    <row r="1259" spans="3:15" s="1" customFormat="1" x14ac:dyDescent="0.25">
      <c r="C1259" s="65"/>
      <c r="D1259" s="55"/>
      <c r="E1259" s="55"/>
      <c r="F1259" s="55"/>
      <c r="G1259" s="55"/>
      <c r="H1259" s="55"/>
      <c r="I1259" s="55"/>
      <c r="J1259" s="65"/>
      <c r="K1259" s="65"/>
      <c r="L1259" s="65"/>
      <c r="M1259" s="65"/>
      <c r="N1259" s="65"/>
      <c r="O1259" s="65"/>
    </row>
    <row r="1260" spans="3:15" s="1" customFormat="1" x14ac:dyDescent="0.25">
      <c r="C1260" s="65"/>
      <c r="D1260" s="55"/>
      <c r="E1260" s="55"/>
      <c r="F1260" s="55"/>
      <c r="G1260" s="55"/>
      <c r="H1260" s="55"/>
      <c r="I1260" s="55"/>
      <c r="J1260" s="65"/>
      <c r="K1260" s="65"/>
      <c r="L1260" s="65"/>
      <c r="M1260" s="65"/>
      <c r="N1260" s="65"/>
      <c r="O1260" s="65"/>
    </row>
    <row r="1261" spans="3:15" s="1" customFormat="1" x14ac:dyDescent="0.25">
      <c r="C1261" s="65"/>
      <c r="D1261" s="55"/>
      <c r="E1261" s="55"/>
      <c r="F1261" s="55"/>
      <c r="G1261" s="55"/>
      <c r="H1261" s="55"/>
      <c r="I1261" s="55"/>
      <c r="J1261" s="65"/>
      <c r="K1261" s="65"/>
      <c r="L1261" s="65"/>
      <c r="M1261" s="65"/>
      <c r="N1261" s="65"/>
      <c r="O1261" s="65"/>
    </row>
    <row r="1262" spans="3:15" s="1" customFormat="1" x14ac:dyDescent="0.25">
      <c r="C1262" s="65"/>
      <c r="D1262" s="55"/>
      <c r="E1262" s="55"/>
      <c r="F1262" s="55"/>
      <c r="G1262" s="55"/>
      <c r="H1262" s="55"/>
      <c r="I1262" s="55"/>
      <c r="J1262" s="65"/>
      <c r="K1262" s="65"/>
      <c r="L1262" s="65"/>
      <c r="M1262" s="65"/>
      <c r="N1262" s="65"/>
      <c r="O1262" s="65"/>
    </row>
    <row r="1263" spans="3:15" s="1" customFormat="1" x14ac:dyDescent="0.25">
      <c r="C1263" s="65"/>
      <c r="D1263" s="55"/>
      <c r="E1263" s="55"/>
      <c r="F1263" s="55"/>
      <c r="G1263" s="55"/>
      <c r="H1263" s="55"/>
      <c r="I1263" s="55"/>
      <c r="J1263" s="65"/>
      <c r="K1263" s="65"/>
      <c r="L1263" s="65"/>
      <c r="M1263" s="65"/>
      <c r="N1263" s="65"/>
      <c r="O1263" s="65"/>
    </row>
    <row r="1264" spans="3:15" s="1" customFormat="1" x14ac:dyDescent="0.25">
      <c r="C1264" s="65"/>
      <c r="D1264" s="55"/>
      <c r="E1264" s="55"/>
      <c r="F1264" s="55"/>
      <c r="G1264" s="55"/>
      <c r="H1264" s="55"/>
      <c r="I1264" s="55"/>
      <c r="J1264" s="65"/>
      <c r="K1264" s="65"/>
      <c r="L1264" s="65"/>
      <c r="M1264" s="65"/>
      <c r="N1264" s="65"/>
      <c r="O1264" s="65"/>
    </row>
    <row r="1265" spans="3:15" s="1" customFormat="1" x14ac:dyDescent="0.25">
      <c r="C1265" s="65"/>
      <c r="D1265" s="55"/>
      <c r="E1265" s="55"/>
      <c r="F1265" s="55"/>
      <c r="G1265" s="55"/>
      <c r="H1265" s="55"/>
      <c r="I1265" s="55"/>
      <c r="J1265" s="65"/>
      <c r="K1265" s="65"/>
      <c r="L1265" s="65"/>
      <c r="M1265" s="65"/>
      <c r="N1265" s="65"/>
      <c r="O1265" s="65"/>
    </row>
    <row r="1266" spans="3:15" s="1" customFormat="1" x14ac:dyDescent="0.25">
      <c r="C1266" s="65"/>
      <c r="D1266" s="55"/>
      <c r="E1266" s="55"/>
      <c r="F1266" s="55"/>
      <c r="G1266" s="55"/>
      <c r="H1266" s="55"/>
      <c r="I1266" s="55"/>
      <c r="J1266" s="65"/>
      <c r="K1266" s="65"/>
      <c r="L1266" s="65"/>
      <c r="M1266" s="65"/>
      <c r="N1266" s="65"/>
      <c r="O1266" s="65"/>
    </row>
    <row r="1267" spans="3:15" s="1" customFormat="1" x14ac:dyDescent="0.25">
      <c r="C1267" s="65"/>
      <c r="D1267" s="55"/>
      <c r="E1267" s="55"/>
      <c r="F1267" s="55"/>
      <c r="G1267" s="55"/>
      <c r="H1267" s="55"/>
      <c r="I1267" s="55"/>
      <c r="J1267" s="65"/>
      <c r="K1267" s="65"/>
      <c r="L1267" s="65"/>
      <c r="M1267" s="65"/>
      <c r="N1267" s="65"/>
      <c r="O1267" s="65"/>
    </row>
    <row r="1268" spans="3:15" s="1" customFormat="1" x14ac:dyDescent="0.25">
      <c r="C1268" s="65"/>
      <c r="D1268" s="55"/>
      <c r="E1268" s="55"/>
      <c r="F1268" s="55"/>
      <c r="G1268" s="55"/>
      <c r="H1268" s="55"/>
      <c r="I1268" s="55"/>
      <c r="J1268" s="65"/>
      <c r="K1268" s="65"/>
      <c r="L1268" s="65"/>
      <c r="M1268" s="65"/>
      <c r="N1268" s="65"/>
      <c r="O1268" s="65"/>
    </row>
    <row r="1269" spans="3:15" s="1" customFormat="1" x14ac:dyDescent="0.25">
      <c r="C1269" s="65"/>
      <c r="D1269" s="55"/>
      <c r="E1269" s="55"/>
      <c r="F1269" s="55"/>
      <c r="G1269" s="55"/>
      <c r="H1269" s="55"/>
      <c r="I1269" s="55"/>
      <c r="J1269" s="65"/>
      <c r="K1269" s="65"/>
      <c r="L1269" s="65"/>
      <c r="M1269" s="65"/>
      <c r="N1269" s="65"/>
      <c r="O1269" s="65"/>
    </row>
    <row r="1270" spans="3:15" s="1" customFormat="1" x14ac:dyDescent="0.25">
      <c r="C1270" s="65"/>
      <c r="D1270" s="55"/>
      <c r="E1270" s="55"/>
      <c r="F1270" s="55"/>
      <c r="G1270" s="55"/>
      <c r="H1270" s="55"/>
      <c r="I1270" s="55"/>
      <c r="J1270" s="65"/>
      <c r="K1270" s="65"/>
      <c r="L1270" s="65"/>
      <c r="M1270" s="65"/>
      <c r="N1270" s="65"/>
      <c r="O1270" s="65"/>
    </row>
    <row r="1271" spans="3:15" s="1" customFormat="1" x14ac:dyDescent="0.25">
      <c r="C1271" s="65"/>
      <c r="D1271" s="55"/>
      <c r="E1271" s="55"/>
      <c r="F1271" s="55"/>
      <c r="G1271" s="55"/>
      <c r="H1271" s="55"/>
      <c r="I1271" s="55"/>
      <c r="J1271" s="65"/>
      <c r="K1271" s="65"/>
      <c r="L1271" s="65"/>
      <c r="M1271" s="65"/>
      <c r="N1271" s="65"/>
      <c r="O1271" s="65"/>
    </row>
    <row r="1272" spans="3:15" s="1" customFormat="1" x14ac:dyDescent="0.25">
      <c r="C1272" s="65"/>
      <c r="D1272" s="55"/>
      <c r="E1272" s="55"/>
      <c r="F1272" s="55"/>
      <c r="G1272" s="55"/>
      <c r="H1272" s="55"/>
      <c r="I1272" s="55"/>
      <c r="J1272" s="65"/>
      <c r="K1272" s="65"/>
      <c r="L1272" s="65"/>
      <c r="M1272" s="65"/>
      <c r="N1272" s="65"/>
      <c r="O1272" s="65"/>
    </row>
    <row r="1273" spans="3:15" s="1" customFormat="1" x14ac:dyDescent="0.25">
      <c r="C1273" s="65"/>
      <c r="D1273" s="55"/>
      <c r="E1273" s="55"/>
      <c r="F1273" s="55"/>
      <c r="G1273" s="55"/>
      <c r="H1273" s="55"/>
      <c r="I1273" s="55"/>
      <c r="J1273" s="65"/>
      <c r="K1273" s="65"/>
      <c r="L1273" s="65"/>
      <c r="M1273" s="65"/>
      <c r="N1273" s="65"/>
      <c r="O1273" s="65"/>
    </row>
    <row r="1274" spans="3:15" s="1" customFormat="1" x14ac:dyDescent="0.25">
      <c r="C1274" s="65"/>
      <c r="D1274" s="55"/>
      <c r="E1274" s="55"/>
      <c r="F1274" s="55"/>
      <c r="G1274" s="55"/>
      <c r="H1274" s="55"/>
      <c r="I1274" s="55"/>
      <c r="J1274" s="65"/>
      <c r="K1274" s="65"/>
      <c r="L1274" s="65"/>
      <c r="M1274" s="65"/>
      <c r="N1274" s="65"/>
      <c r="O1274" s="65"/>
    </row>
    <row r="1275" spans="3:15" s="1" customFormat="1" x14ac:dyDescent="0.25">
      <c r="C1275" s="65"/>
      <c r="D1275" s="55"/>
      <c r="E1275" s="55"/>
      <c r="F1275" s="55"/>
      <c r="G1275" s="55"/>
      <c r="H1275" s="55"/>
      <c r="I1275" s="55"/>
      <c r="J1275" s="65"/>
      <c r="K1275" s="65"/>
      <c r="L1275" s="65"/>
      <c r="M1275" s="65"/>
      <c r="N1275" s="65"/>
      <c r="O1275" s="65"/>
    </row>
    <row r="1276" spans="3:15" s="1" customFormat="1" x14ac:dyDescent="0.25">
      <c r="C1276" s="65"/>
      <c r="D1276" s="55"/>
      <c r="E1276" s="55"/>
      <c r="F1276" s="55"/>
      <c r="G1276" s="55"/>
      <c r="H1276" s="55"/>
      <c r="I1276" s="55"/>
      <c r="J1276" s="65"/>
      <c r="K1276" s="65"/>
      <c r="L1276" s="65"/>
      <c r="M1276" s="65"/>
      <c r="N1276" s="65"/>
      <c r="O1276" s="65"/>
    </row>
    <row r="1277" spans="3:15" s="1" customFormat="1" x14ac:dyDescent="0.25">
      <c r="C1277" s="65"/>
      <c r="D1277" s="55"/>
      <c r="E1277" s="55"/>
      <c r="F1277" s="55"/>
      <c r="G1277" s="55"/>
      <c r="H1277" s="55"/>
      <c r="I1277" s="55"/>
      <c r="J1277" s="65"/>
      <c r="K1277" s="65"/>
      <c r="L1277" s="65"/>
      <c r="M1277" s="65"/>
      <c r="N1277" s="65"/>
      <c r="O1277" s="65"/>
    </row>
    <row r="1278" spans="3:15" s="1" customFormat="1" x14ac:dyDescent="0.25">
      <c r="C1278" s="65"/>
      <c r="D1278" s="55"/>
      <c r="E1278" s="55"/>
      <c r="F1278" s="55"/>
      <c r="G1278" s="55"/>
      <c r="H1278" s="55"/>
      <c r="I1278" s="55"/>
      <c r="J1278" s="65"/>
      <c r="K1278" s="65"/>
      <c r="L1278" s="65"/>
      <c r="M1278" s="65"/>
      <c r="N1278" s="65"/>
      <c r="O1278" s="65"/>
    </row>
    <row r="1279" spans="3:15" s="1" customFormat="1" x14ac:dyDescent="0.25">
      <c r="C1279" s="65"/>
      <c r="D1279" s="55"/>
      <c r="E1279" s="55"/>
      <c r="F1279" s="55"/>
      <c r="G1279" s="55"/>
      <c r="H1279" s="55"/>
      <c r="I1279" s="55"/>
      <c r="J1279" s="65"/>
      <c r="K1279" s="65"/>
      <c r="L1279" s="65"/>
      <c r="M1279" s="65"/>
      <c r="N1279" s="65"/>
      <c r="O1279" s="65"/>
    </row>
    <row r="1280" spans="3:15" s="1" customFormat="1" x14ac:dyDescent="0.25">
      <c r="C1280" s="65"/>
      <c r="D1280" s="55"/>
      <c r="E1280" s="55"/>
      <c r="F1280" s="55"/>
      <c r="G1280" s="55"/>
      <c r="H1280" s="55"/>
      <c r="I1280" s="55"/>
      <c r="J1280" s="65"/>
      <c r="K1280" s="65"/>
      <c r="L1280" s="65"/>
      <c r="M1280" s="65"/>
      <c r="N1280" s="65"/>
      <c r="O1280" s="65"/>
    </row>
    <row r="1281" spans="3:15" s="1" customFormat="1" x14ac:dyDescent="0.25">
      <c r="C1281" s="65"/>
      <c r="D1281" s="55"/>
      <c r="E1281" s="55"/>
      <c r="F1281" s="55"/>
      <c r="G1281" s="55"/>
      <c r="H1281" s="55"/>
      <c r="I1281" s="55"/>
      <c r="J1281" s="65"/>
      <c r="K1281" s="65"/>
      <c r="L1281" s="65"/>
      <c r="M1281" s="65"/>
      <c r="N1281" s="65"/>
      <c r="O1281" s="65"/>
    </row>
    <row r="1282" spans="3:15" s="1" customFormat="1" x14ac:dyDescent="0.25">
      <c r="C1282" s="65"/>
      <c r="D1282" s="55"/>
      <c r="E1282" s="55"/>
      <c r="F1282" s="55"/>
      <c r="G1282" s="55"/>
      <c r="H1282" s="55"/>
      <c r="I1282" s="55"/>
      <c r="J1282" s="65"/>
      <c r="K1282" s="65"/>
      <c r="L1282" s="65"/>
      <c r="M1282" s="65"/>
      <c r="N1282" s="65"/>
      <c r="O1282" s="65"/>
    </row>
    <row r="1283" spans="3:15" s="1" customFormat="1" x14ac:dyDescent="0.25">
      <c r="C1283" s="65"/>
      <c r="D1283" s="55"/>
      <c r="E1283" s="55"/>
      <c r="F1283" s="55"/>
      <c r="G1283" s="55"/>
      <c r="H1283" s="55"/>
      <c r="I1283" s="55"/>
      <c r="J1283" s="65"/>
      <c r="K1283" s="65"/>
      <c r="L1283" s="65"/>
      <c r="M1283" s="65"/>
      <c r="N1283" s="65"/>
      <c r="O1283" s="65"/>
    </row>
    <row r="1284" spans="3:15" s="1" customFormat="1" x14ac:dyDescent="0.25">
      <c r="C1284" s="65"/>
      <c r="D1284" s="55"/>
      <c r="E1284" s="55"/>
      <c r="F1284" s="55"/>
      <c r="G1284" s="55"/>
      <c r="H1284" s="55"/>
      <c r="I1284" s="55"/>
      <c r="J1284" s="65"/>
      <c r="K1284" s="65"/>
      <c r="L1284" s="65"/>
      <c r="M1284" s="65"/>
      <c r="N1284" s="65"/>
      <c r="O1284" s="65"/>
    </row>
    <row r="1285" spans="3:15" s="1" customFormat="1" x14ac:dyDescent="0.25">
      <c r="C1285" s="65"/>
      <c r="D1285" s="55"/>
      <c r="E1285" s="55"/>
      <c r="F1285" s="55"/>
      <c r="G1285" s="55"/>
      <c r="H1285" s="55"/>
      <c r="I1285" s="55"/>
      <c r="J1285" s="65"/>
      <c r="K1285" s="65"/>
      <c r="L1285" s="65"/>
      <c r="M1285" s="65"/>
      <c r="N1285" s="65"/>
      <c r="O1285" s="65"/>
    </row>
    <row r="1286" spans="3:15" s="1" customFormat="1" x14ac:dyDescent="0.25">
      <c r="C1286" s="65"/>
      <c r="D1286" s="55"/>
      <c r="E1286" s="55"/>
      <c r="F1286" s="55"/>
      <c r="G1286" s="55"/>
      <c r="H1286" s="55"/>
      <c r="I1286" s="55"/>
      <c r="J1286" s="65"/>
      <c r="K1286" s="65"/>
      <c r="L1286" s="65"/>
      <c r="M1286" s="65"/>
      <c r="N1286" s="65"/>
      <c r="O1286" s="65"/>
    </row>
    <row r="1287" spans="3:15" s="1" customFormat="1" x14ac:dyDescent="0.25">
      <c r="C1287" s="65"/>
      <c r="D1287" s="55"/>
      <c r="E1287" s="55"/>
      <c r="F1287" s="55"/>
      <c r="G1287" s="55"/>
      <c r="H1287" s="55"/>
      <c r="I1287" s="55"/>
      <c r="J1287" s="65"/>
      <c r="K1287" s="65"/>
      <c r="L1287" s="65"/>
      <c r="M1287" s="65"/>
      <c r="N1287" s="65"/>
      <c r="O1287" s="65"/>
    </row>
    <row r="1288" spans="3:15" s="1" customFormat="1" x14ac:dyDescent="0.25">
      <c r="C1288" s="65"/>
      <c r="D1288" s="55"/>
      <c r="E1288" s="55"/>
      <c r="F1288" s="55"/>
      <c r="G1288" s="55"/>
      <c r="H1288" s="55"/>
      <c r="I1288" s="55"/>
      <c r="J1288" s="65"/>
      <c r="K1288" s="65"/>
      <c r="L1288" s="65"/>
      <c r="M1288" s="65"/>
      <c r="N1288" s="65"/>
      <c r="O1288" s="65"/>
    </row>
    <row r="1289" spans="3:15" s="1" customFormat="1" x14ac:dyDescent="0.25">
      <c r="C1289" s="65"/>
      <c r="D1289" s="55"/>
      <c r="E1289" s="55"/>
      <c r="F1289" s="55"/>
      <c r="G1289" s="55"/>
      <c r="H1289" s="55"/>
      <c r="I1289" s="55"/>
      <c r="J1289" s="65"/>
      <c r="K1289" s="65"/>
      <c r="L1289" s="65"/>
      <c r="M1289" s="65"/>
      <c r="N1289" s="65"/>
      <c r="O1289" s="65"/>
    </row>
    <row r="1290" spans="3:15" s="1" customFormat="1" x14ac:dyDescent="0.25">
      <c r="C1290" s="65"/>
      <c r="D1290" s="55"/>
      <c r="E1290" s="55"/>
      <c r="F1290" s="55"/>
      <c r="G1290" s="55"/>
      <c r="H1290" s="55"/>
      <c r="I1290" s="55"/>
      <c r="J1290" s="65"/>
      <c r="K1290" s="65"/>
      <c r="L1290" s="65"/>
      <c r="M1290" s="65"/>
      <c r="N1290" s="65"/>
      <c r="O1290" s="65"/>
    </row>
    <row r="1291" spans="3:15" s="1" customFormat="1" x14ac:dyDescent="0.25">
      <c r="C1291" s="65"/>
      <c r="D1291" s="55"/>
      <c r="E1291" s="55"/>
      <c r="F1291" s="55"/>
      <c r="G1291" s="55"/>
      <c r="H1291" s="55"/>
      <c r="I1291" s="55"/>
      <c r="J1291" s="65"/>
      <c r="K1291" s="65"/>
      <c r="L1291" s="65"/>
      <c r="M1291" s="65"/>
      <c r="N1291" s="65"/>
      <c r="O1291" s="65"/>
    </row>
    <row r="1292" spans="3:15" s="1" customFormat="1" x14ac:dyDescent="0.25">
      <c r="C1292" s="65"/>
      <c r="D1292" s="55"/>
      <c r="E1292" s="55"/>
      <c r="F1292" s="55"/>
      <c r="G1292" s="55"/>
      <c r="H1292" s="55"/>
      <c r="I1292" s="55"/>
      <c r="J1292" s="65"/>
      <c r="K1292" s="65"/>
      <c r="L1292" s="65"/>
      <c r="M1292" s="65"/>
      <c r="N1292" s="65"/>
      <c r="O1292" s="65"/>
    </row>
    <row r="1293" spans="3:15" s="1" customFormat="1" x14ac:dyDescent="0.25">
      <c r="C1293" s="65"/>
      <c r="D1293" s="55"/>
      <c r="E1293" s="55"/>
      <c r="F1293" s="55"/>
      <c r="G1293" s="55"/>
      <c r="H1293" s="55"/>
      <c r="I1293" s="55"/>
      <c r="J1293" s="65"/>
      <c r="K1293" s="65"/>
      <c r="L1293" s="65"/>
      <c r="M1293" s="65"/>
      <c r="N1293" s="65"/>
      <c r="O1293" s="65"/>
    </row>
    <row r="1294" spans="3:15" s="1" customFormat="1" x14ac:dyDescent="0.25">
      <c r="C1294" s="65"/>
      <c r="D1294" s="55"/>
      <c r="E1294" s="55"/>
      <c r="F1294" s="55"/>
      <c r="G1294" s="55"/>
      <c r="H1294" s="55"/>
      <c r="I1294" s="55"/>
      <c r="J1294" s="65"/>
      <c r="K1294" s="65"/>
      <c r="L1294" s="65"/>
      <c r="M1294" s="65"/>
      <c r="N1294" s="65"/>
      <c r="O1294" s="65"/>
    </row>
    <row r="1295" spans="3:15" s="1" customFormat="1" x14ac:dyDescent="0.25">
      <c r="C1295" s="65"/>
      <c r="D1295" s="55"/>
      <c r="E1295" s="55"/>
      <c r="F1295" s="55"/>
      <c r="G1295" s="55"/>
      <c r="H1295" s="55"/>
      <c r="I1295" s="55"/>
      <c r="J1295" s="65"/>
      <c r="K1295" s="65"/>
      <c r="L1295" s="65"/>
      <c r="M1295" s="65"/>
      <c r="N1295" s="65"/>
      <c r="O1295" s="65"/>
    </row>
    <row r="1296" spans="3:15" s="1" customFormat="1" x14ac:dyDescent="0.25">
      <c r="C1296" s="65"/>
      <c r="D1296" s="55"/>
      <c r="E1296" s="55"/>
      <c r="F1296" s="55"/>
      <c r="G1296" s="55"/>
      <c r="H1296" s="55"/>
      <c r="I1296" s="55"/>
      <c r="J1296" s="65"/>
      <c r="K1296" s="65"/>
      <c r="L1296" s="65"/>
      <c r="M1296" s="65"/>
      <c r="N1296" s="65"/>
      <c r="O1296" s="65"/>
    </row>
    <row r="1297" spans="3:15" s="1" customFormat="1" x14ac:dyDescent="0.25">
      <c r="C1297" s="65"/>
      <c r="D1297" s="55"/>
      <c r="E1297" s="55"/>
      <c r="F1297" s="55"/>
      <c r="G1297" s="55"/>
      <c r="H1297" s="55"/>
      <c r="I1297" s="55"/>
      <c r="J1297" s="65"/>
      <c r="K1297" s="65"/>
      <c r="L1297" s="65"/>
      <c r="M1297" s="65"/>
      <c r="N1297" s="65"/>
      <c r="O1297" s="65"/>
    </row>
    <row r="1298" spans="3:15" s="1" customFormat="1" x14ac:dyDescent="0.25">
      <c r="C1298" s="65"/>
      <c r="D1298" s="55"/>
      <c r="E1298" s="55"/>
      <c r="F1298" s="55"/>
      <c r="G1298" s="55"/>
      <c r="H1298" s="55"/>
      <c r="I1298" s="55"/>
      <c r="J1298" s="65"/>
      <c r="K1298" s="65"/>
      <c r="L1298" s="65"/>
      <c r="M1298" s="65"/>
      <c r="N1298" s="65"/>
      <c r="O1298" s="65"/>
    </row>
    <row r="1299" spans="3:15" s="1" customFormat="1" x14ac:dyDescent="0.25">
      <c r="C1299" s="65"/>
      <c r="D1299" s="55"/>
      <c r="E1299" s="55"/>
      <c r="F1299" s="55"/>
      <c r="G1299" s="55"/>
      <c r="H1299" s="55"/>
      <c r="I1299" s="55"/>
      <c r="J1299" s="65"/>
      <c r="K1299" s="65"/>
      <c r="L1299" s="65"/>
      <c r="M1299" s="65"/>
      <c r="N1299" s="65"/>
      <c r="O1299" s="65"/>
    </row>
    <row r="1300" spans="3:15" s="1" customFormat="1" x14ac:dyDescent="0.25">
      <c r="C1300" s="65"/>
      <c r="D1300" s="55"/>
      <c r="E1300" s="55"/>
      <c r="F1300" s="55"/>
      <c r="G1300" s="55"/>
      <c r="H1300" s="55"/>
      <c r="I1300" s="55"/>
      <c r="J1300" s="65"/>
      <c r="K1300" s="65"/>
      <c r="L1300" s="65"/>
      <c r="M1300" s="65"/>
      <c r="N1300" s="65"/>
      <c r="O1300" s="65"/>
    </row>
    <row r="1301" spans="3:15" s="1" customFormat="1" x14ac:dyDescent="0.25">
      <c r="C1301" s="65"/>
      <c r="D1301" s="55"/>
      <c r="E1301" s="55"/>
      <c r="F1301" s="55"/>
      <c r="G1301" s="55"/>
      <c r="H1301" s="55"/>
      <c r="I1301" s="55"/>
      <c r="J1301" s="65"/>
      <c r="K1301" s="65"/>
      <c r="L1301" s="65"/>
      <c r="M1301" s="65"/>
      <c r="N1301" s="65"/>
      <c r="O1301" s="65"/>
    </row>
    <row r="1302" spans="3:15" s="1" customFormat="1" x14ac:dyDescent="0.25">
      <c r="C1302" s="65"/>
      <c r="D1302" s="55"/>
      <c r="E1302" s="55"/>
      <c r="F1302" s="55"/>
      <c r="G1302" s="55"/>
      <c r="H1302" s="55"/>
      <c r="I1302" s="55"/>
      <c r="J1302" s="65"/>
      <c r="K1302" s="65"/>
      <c r="L1302" s="65"/>
      <c r="M1302" s="65"/>
      <c r="N1302" s="65"/>
      <c r="O1302" s="65"/>
    </row>
    <row r="1303" spans="3:15" s="1" customFormat="1" x14ac:dyDescent="0.25">
      <c r="C1303" s="65"/>
      <c r="D1303" s="55"/>
      <c r="E1303" s="55"/>
      <c r="F1303" s="55"/>
      <c r="G1303" s="55"/>
      <c r="H1303" s="55"/>
      <c r="I1303" s="55"/>
      <c r="J1303" s="65"/>
      <c r="K1303" s="65"/>
      <c r="L1303" s="65"/>
      <c r="M1303" s="65"/>
      <c r="N1303" s="65"/>
      <c r="O1303" s="65"/>
    </row>
    <row r="1304" spans="3:15" s="1" customFormat="1" x14ac:dyDescent="0.25">
      <c r="C1304" s="65"/>
      <c r="D1304" s="55"/>
      <c r="E1304" s="55"/>
      <c r="F1304" s="55"/>
      <c r="G1304" s="55"/>
      <c r="H1304" s="55"/>
      <c r="I1304" s="55"/>
      <c r="J1304" s="65"/>
      <c r="K1304" s="65"/>
      <c r="L1304" s="65"/>
      <c r="M1304" s="65"/>
      <c r="N1304" s="65"/>
      <c r="O1304" s="65"/>
    </row>
    <row r="1305" spans="3:15" s="1" customFormat="1" x14ac:dyDescent="0.25">
      <c r="C1305" s="65"/>
      <c r="D1305" s="55"/>
      <c r="E1305" s="55"/>
      <c r="F1305" s="55"/>
      <c r="G1305" s="55"/>
      <c r="H1305" s="55"/>
      <c r="I1305" s="55"/>
      <c r="J1305" s="65"/>
      <c r="K1305" s="65"/>
      <c r="L1305" s="65"/>
      <c r="M1305" s="65"/>
      <c r="N1305" s="65"/>
      <c r="O1305" s="65"/>
    </row>
    <row r="1306" spans="3:15" s="1" customFormat="1" x14ac:dyDescent="0.25">
      <c r="C1306" s="65"/>
      <c r="D1306" s="55"/>
      <c r="E1306" s="55"/>
      <c r="F1306" s="55"/>
      <c r="G1306" s="55"/>
      <c r="H1306" s="55"/>
      <c r="I1306" s="55"/>
      <c r="J1306" s="65"/>
      <c r="K1306" s="65"/>
      <c r="L1306" s="65"/>
      <c r="M1306" s="65"/>
      <c r="N1306" s="65"/>
      <c r="O1306" s="65"/>
    </row>
    <row r="1307" spans="3:15" s="1" customFormat="1" x14ac:dyDescent="0.25">
      <c r="C1307" s="65"/>
      <c r="D1307" s="55"/>
      <c r="E1307" s="55"/>
      <c r="F1307" s="55"/>
      <c r="G1307" s="55"/>
      <c r="H1307" s="55"/>
      <c r="I1307" s="55"/>
      <c r="J1307" s="65"/>
      <c r="K1307" s="65"/>
      <c r="L1307" s="65"/>
      <c r="M1307" s="65"/>
      <c r="N1307" s="65"/>
      <c r="O1307" s="65"/>
    </row>
    <row r="1308" spans="3:15" s="1" customFormat="1" x14ac:dyDescent="0.25">
      <c r="C1308" s="65"/>
      <c r="D1308" s="55"/>
      <c r="E1308" s="55"/>
      <c r="F1308" s="55"/>
      <c r="G1308" s="55"/>
      <c r="H1308" s="55"/>
      <c r="I1308" s="55"/>
      <c r="J1308" s="65"/>
      <c r="K1308" s="65"/>
      <c r="L1308" s="65"/>
      <c r="M1308" s="65"/>
      <c r="N1308" s="65"/>
      <c r="O1308" s="65"/>
    </row>
    <row r="1309" spans="3:15" s="1" customFormat="1" x14ac:dyDescent="0.25">
      <c r="C1309" s="65"/>
      <c r="D1309" s="55"/>
      <c r="E1309" s="55"/>
      <c r="F1309" s="55"/>
      <c r="G1309" s="55"/>
      <c r="H1309" s="55"/>
      <c r="I1309" s="55"/>
      <c r="J1309" s="65"/>
      <c r="K1309" s="65"/>
      <c r="L1309" s="65"/>
      <c r="M1309" s="65"/>
      <c r="N1309" s="65"/>
      <c r="O1309" s="65"/>
    </row>
    <row r="1310" spans="3:15" s="1" customFormat="1" x14ac:dyDescent="0.25">
      <c r="C1310" s="65"/>
      <c r="D1310" s="55"/>
      <c r="E1310" s="55"/>
      <c r="F1310" s="55"/>
      <c r="G1310" s="55"/>
      <c r="H1310" s="55"/>
      <c r="I1310" s="55"/>
      <c r="J1310" s="65"/>
      <c r="K1310" s="65"/>
      <c r="L1310" s="65"/>
      <c r="M1310" s="65"/>
      <c r="N1310" s="65"/>
      <c r="O1310" s="65"/>
    </row>
    <row r="1311" spans="3:15" s="1" customFormat="1" x14ac:dyDescent="0.25">
      <c r="C1311" s="65"/>
      <c r="D1311" s="55"/>
      <c r="E1311" s="55"/>
      <c r="F1311" s="55"/>
      <c r="G1311" s="55"/>
      <c r="H1311" s="55"/>
      <c r="I1311" s="55"/>
      <c r="J1311" s="65"/>
      <c r="K1311" s="65"/>
      <c r="L1311" s="65"/>
      <c r="M1311" s="65"/>
      <c r="N1311" s="65"/>
      <c r="O1311" s="65"/>
    </row>
    <row r="1312" spans="3:15" s="1" customFormat="1" x14ac:dyDescent="0.25">
      <c r="C1312" s="65"/>
      <c r="D1312" s="55"/>
      <c r="E1312" s="55"/>
      <c r="F1312" s="55"/>
      <c r="G1312" s="55"/>
      <c r="H1312" s="55"/>
      <c r="I1312" s="55"/>
      <c r="J1312" s="65"/>
      <c r="K1312" s="65"/>
      <c r="L1312" s="65"/>
      <c r="M1312" s="65"/>
      <c r="N1312" s="65"/>
      <c r="O1312" s="65"/>
    </row>
    <row r="1313" spans="3:15" s="1" customFormat="1" x14ac:dyDescent="0.25">
      <c r="C1313" s="65"/>
      <c r="D1313" s="55"/>
      <c r="E1313" s="55"/>
      <c r="F1313" s="55"/>
      <c r="G1313" s="55"/>
      <c r="H1313" s="55"/>
      <c r="I1313" s="55"/>
      <c r="J1313" s="65"/>
      <c r="K1313" s="65"/>
      <c r="L1313" s="65"/>
      <c r="M1313" s="65"/>
      <c r="N1313" s="65"/>
      <c r="O1313" s="65"/>
    </row>
    <row r="1314" spans="3:15" s="1" customFormat="1" x14ac:dyDescent="0.25">
      <c r="C1314" s="65"/>
      <c r="D1314" s="55"/>
      <c r="E1314" s="55"/>
      <c r="F1314" s="55"/>
      <c r="G1314" s="55"/>
      <c r="H1314" s="55"/>
      <c r="I1314" s="55"/>
      <c r="J1314" s="65"/>
      <c r="K1314" s="65"/>
      <c r="L1314" s="65"/>
      <c r="M1314" s="65"/>
      <c r="N1314" s="65"/>
      <c r="O1314" s="65"/>
    </row>
    <row r="1315" spans="3:15" s="1" customFormat="1" x14ac:dyDescent="0.25">
      <c r="C1315" s="65"/>
      <c r="D1315" s="55"/>
      <c r="E1315" s="55"/>
      <c r="F1315" s="55"/>
      <c r="G1315" s="55"/>
      <c r="H1315" s="55"/>
      <c r="I1315" s="55"/>
      <c r="J1315" s="65"/>
      <c r="K1315" s="65"/>
      <c r="L1315" s="65"/>
      <c r="M1315" s="65"/>
      <c r="N1315" s="65"/>
      <c r="O1315" s="65"/>
    </row>
    <row r="1316" spans="3:15" s="1" customFormat="1" x14ac:dyDescent="0.25">
      <c r="C1316" s="65"/>
      <c r="D1316" s="55"/>
      <c r="E1316" s="55"/>
      <c r="F1316" s="55"/>
      <c r="G1316" s="55"/>
      <c r="H1316" s="55"/>
      <c r="I1316" s="55"/>
      <c r="J1316" s="65"/>
      <c r="K1316" s="65"/>
      <c r="L1316" s="65"/>
      <c r="M1316" s="65"/>
      <c r="N1316" s="65"/>
      <c r="O1316" s="65"/>
    </row>
    <row r="1317" spans="3:15" s="1" customFormat="1" x14ac:dyDescent="0.25">
      <c r="C1317" s="65"/>
      <c r="D1317" s="55"/>
      <c r="E1317" s="55"/>
      <c r="F1317" s="55"/>
      <c r="G1317" s="55"/>
      <c r="H1317" s="55"/>
      <c r="I1317" s="55"/>
      <c r="J1317" s="65"/>
      <c r="K1317" s="65"/>
      <c r="L1317" s="65"/>
      <c r="M1317" s="65"/>
      <c r="N1317" s="65"/>
      <c r="O1317" s="65"/>
    </row>
    <row r="1318" spans="3:15" s="1" customFormat="1" x14ac:dyDescent="0.25">
      <c r="C1318" s="65"/>
      <c r="D1318" s="55"/>
      <c r="E1318" s="55"/>
      <c r="F1318" s="55"/>
      <c r="G1318" s="55"/>
      <c r="H1318" s="55"/>
      <c r="I1318" s="55"/>
      <c r="J1318" s="65"/>
      <c r="K1318" s="65"/>
      <c r="L1318" s="65"/>
      <c r="M1318" s="65"/>
      <c r="N1318" s="65"/>
      <c r="O1318" s="65"/>
    </row>
    <row r="1319" spans="3:15" s="1" customFormat="1" x14ac:dyDescent="0.25">
      <c r="C1319" s="65"/>
      <c r="D1319" s="55"/>
      <c r="E1319" s="55"/>
      <c r="F1319" s="55"/>
      <c r="G1319" s="55"/>
      <c r="H1319" s="55"/>
      <c r="I1319" s="55"/>
      <c r="J1319" s="65"/>
      <c r="K1319" s="65"/>
      <c r="L1319" s="65"/>
      <c r="M1319" s="65"/>
      <c r="N1319" s="65"/>
      <c r="O1319" s="65"/>
    </row>
    <row r="1320" spans="3:15" s="1" customFormat="1" x14ac:dyDescent="0.25">
      <c r="C1320" s="65"/>
      <c r="D1320" s="55"/>
      <c r="E1320" s="55"/>
      <c r="F1320" s="55"/>
      <c r="G1320" s="55"/>
      <c r="H1320" s="55"/>
      <c r="I1320" s="55"/>
      <c r="J1320" s="65"/>
      <c r="K1320" s="65"/>
      <c r="L1320" s="65"/>
      <c r="M1320" s="65"/>
      <c r="N1320" s="65"/>
      <c r="O1320" s="65"/>
    </row>
    <row r="1321" spans="3:15" s="1" customFormat="1" x14ac:dyDescent="0.25">
      <c r="C1321" s="65"/>
      <c r="D1321" s="55"/>
      <c r="E1321" s="55"/>
      <c r="F1321" s="55"/>
      <c r="G1321" s="55"/>
      <c r="H1321" s="55"/>
      <c r="I1321" s="55"/>
      <c r="J1321" s="65"/>
      <c r="K1321" s="65"/>
      <c r="L1321" s="65"/>
      <c r="M1321" s="65"/>
      <c r="N1321" s="65"/>
      <c r="O1321" s="65"/>
    </row>
    <row r="1322" spans="3:15" s="1" customFormat="1" x14ac:dyDescent="0.25">
      <c r="C1322" s="65"/>
      <c r="D1322" s="55"/>
      <c r="E1322" s="55"/>
      <c r="F1322" s="55"/>
      <c r="G1322" s="55"/>
      <c r="H1322" s="55"/>
      <c r="I1322" s="55"/>
      <c r="J1322" s="65"/>
      <c r="K1322" s="65"/>
      <c r="L1322" s="65"/>
      <c r="M1322" s="65"/>
      <c r="N1322" s="65"/>
      <c r="O1322" s="65"/>
    </row>
    <row r="1323" spans="3:15" s="1" customFormat="1" x14ac:dyDescent="0.25">
      <c r="C1323" s="65"/>
      <c r="D1323" s="55"/>
      <c r="E1323" s="55"/>
      <c r="F1323" s="55"/>
      <c r="G1323" s="55"/>
      <c r="H1323" s="55"/>
      <c r="I1323" s="55"/>
      <c r="J1323" s="65"/>
      <c r="K1323" s="65"/>
      <c r="L1323" s="65"/>
      <c r="M1323" s="65"/>
      <c r="N1323" s="65"/>
      <c r="O1323" s="65"/>
    </row>
    <row r="1324" spans="3:15" s="1" customFormat="1" x14ac:dyDescent="0.25">
      <c r="C1324" s="65"/>
      <c r="D1324" s="55"/>
      <c r="E1324" s="55"/>
      <c r="F1324" s="55"/>
      <c r="G1324" s="55"/>
      <c r="H1324" s="55"/>
      <c r="I1324" s="55"/>
      <c r="J1324" s="65"/>
      <c r="K1324" s="65"/>
      <c r="L1324" s="65"/>
      <c r="M1324" s="65"/>
      <c r="N1324" s="65"/>
      <c r="O1324" s="65"/>
    </row>
    <row r="1325" spans="3:15" s="1" customFormat="1" x14ac:dyDescent="0.25">
      <c r="C1325" s="65"/>
      <c r="D1325" s="55"/>
      <c r="E1325" s="55"/>
      <c r="F1325" s="55"/>
      <c r="G1325" s="55"/>
      <c r="H1325" s="55"/>
      <c r="I1325" s="55"/>
      <c r="J1325" s="65"/>
      <c r="K1325" s="65"/>
      <c r="L1325" s="65"/>
      <c r="M1325" s="65"/>
      <c r="N1325" s="65"/>
      <c r="O1325" s="65"/>
    </row>
    <row r="1326" spans="3:15" s="1" customFormat="1" x14ac:dyDescent="0.25">
      <c r="C1326" s="65"/>
      <c r="D1326" s="55"/>
      <c r="E1326" s="55"/>
      <c r="F1326" s="55"/>
      <c r="G1326" s="55"/>
      <c r="H1326" s="55"/>
      <c r="I1326" s="55"/>
      <c r="J1326" s="65"/>
      <c r="K1326" s="65"/>
      <c r="L1326" s="65"/>
      <c r="M1326" s="65"/>
      <c r="N1326" s="65"/>
      <c r="O1326" s="65"/>
    </row>
    <row r="1327" spans="3:15" s="1" customFormat="1" x14ac:dyDescent="0.25">
      <c r="C1327" s="65"/>
      <c r="D1327" s="55"/>
      <c r="E1327" s="55"/>
      <c r="F1327" s="55"/>
      <c r="G1327" s="55"/>
      <c r="H1327" s="55"/>
      <c r="I1327" s="55"/>
      <c r="J1327" s="65"/>
      <c r="K1327" s="65"/>
      <c r="L1327" s="65"/>
      <c r="M1327" s="65"/>
      <c r="N1327" s="65"/>
      <c r="O1327" s="65"/>
    </row>
    <row r="1328" spans="3:15" s="1" customFormat="1" x14ac:dyDescent="0.25">
      <c r="C1328" s="65"/>
      <c r="D1328" s="55"/>
      <c r="E1328" s="55"/>
      <c r="F1328" s="55"/>
      <c r="G1328" s="55"/>
      <c r="H1328" s="55"/>
      <c r="I1328" s="55"/>
      <c r="J1328" s="65"/>
      <c r="K1328" s="65"/>
      <c r="L1328" s="65"/>
      <c r="M1328" s="65"/>
      <c r="N1328" s="65"/>
      <c r="O1328" s="65"/>
    </row>
    <row r="1329" spans="3:15" s="1" customFormat="1" x14ac:dyDescent="0.25">
      <c r="C1329" s="65"/>
      <c r="D1329" s="55"/>
      <c r="E1329" s="55"/>
      <c r="F1329" s="55"/>
      <c r="G1329" s="55"/>
      <c r="H1329" s="55"/>
      <c r="I1329" s="55"/>
      <c r="J1329" s="65"/>
      <c r="K1329" s="65"/>
      <c r="L1329" s="65"/>
      <c r="M1329" s="65"/>
      <c r="N1329" s="65"/>
      <c r="O1329" s="65"/>
    </row>
    <row r="1330" spans="3:15" s="1" customFormat="1" x14ac:dyDescent="0.25">
      <c r="C1330" s="65"/>
      <c r="D1330" s="55"/>
      <c r="E1330" s="55"/>
      <c r="F1330" s="55"/>
      <c r="G1330" s="55"/>
      <c r="H1330" s="55"/>
      <c r="I1330" s="55"/>
      <c r="J1330" s="65"/>
      <c r="K1330" s="65"/>
      <c r="L1330" s="65"/>
      <c r="M1330" s="65"/>
      <c r="N1330" s="65"/>
      <c r="O1330" s="65"/>
    </row>
    <row r="1331" spans="3:15" s="1" customFormat="1" x14ac:dyDescent="0.25">
      <c r="C1331" s="65"/>
      <c r="D1331" s="55"/>
      <c r="E1331" s="55"/>
      <c r="F1331" s="55"/>
      <c r="G1331" s="55"/>
      <c r="H1331" s="55"/>
      <c r="I1331" s="55"/>
      <c r="J1331" s="65"/>
      <c r="K1331" s="65"/>
      <c r="L1331" s="65"/>
      <c r="M1331" s="65"/>
      <c r="N1331" s="65"/>
      <c r="O1331" s="65"/>
    </row>
    <row r="1332" spans="3:15" s="1" customFormat="1" x14ac:dyDescent="0.25">
      <c r="C1332" s="65"/>
      <c r="D1332" s="55"/>
      <c r="E1332" s="55"/>
      <c r="F1332" s="55"/>
      <c r="G1332" s="55"/>
      <c r="H1332" s="55"/>
      <c r="I1332" s="55"/>
      <c r="J1332" s="65"/>
      <c r="K1332" s="65"/>
      <c r="L1332" s="65"/>
      <c r="M1332" s="65"/>
      <c r="N1332" s="65"/>
      <c r="O1332" s="65"/>
    </row>
    <row r="1333" spans="3:15" s="1" customFormat="1" x14ac:dyDescent="0.25">
      <c r="C1333" s="65"/>
      <c r="D1333" s="55"/>
      <c r="E1333" s="55"/>
      <c r="F1333" s="55"/>
      <c r="G1333" s="55"/>
      <c r="H1333" s="55"/>
      <c r="I1333" s="55"/>
      <c r="J1333" s="65"/>
      <c r="K1333" s="65"/>
      <c r="L1333" s="65"/>
      <c r="M1333" s="65"/>
      <c r="N1333" s="65"/>
      <c r="O1333" s="65"/>
    </row>
    <row r="1334" spans="3:15" s="1" customFormat="1" x14ac:dyDescent="0.25">
      <c r="C1334" s="65"/>
      <c r="D1334" s="55"/>
      <c r="E1334" s="55"/>
      <c r="F1334" s="55"/>
      <c r="G1334" s="55"/>
      <c r="H1334" s="55"/>
      <c r="I1334" s="55"/>
      <c r="J1334" s="65"/>
      <c r="K1334" s="65"/>
      <c r="L1334" s="65"/>
      <c r="M1334" s="65"/>
      <c r="N1334" s="65"/>
      <c r="O1334" s="65"/>
    </row>
    <row r="1335" spans="3:15" s="1" customFormat="1" x14ac:dyDescent="0.25">
      <c r="C1335" s="65"/>
      <c r="D1335" s="55"/>
      <c r="E1335" s="55"/>
      <c r="F1335" s="55"/>
      <c r="G1335" s="55"/>
      <c r="H1335" s="55"/>
      <c r="I1335" s="55"/>
      <c r="J1335" s="65"/>
      <c r="K1335" s="65"/>
      <c r="L1335" s="65"/>
      <c r="M1335" s="65"/>
      <c r="N1335" s="65"/>
      <c r="O1335" s="65"/>
    </row>
    <row r="1336" spans="3:15" s="1" customFormat="1" x14ac:dyDescent="0.25">
      <c r="C1336" s="65"/>
      <c r="D1336" s="55"/>
      <c r="E1336" s="55"/>
      <c r="F1336" s="55"/>
      <c r="G1336" s="55"/>
      <c r="H1336" s="55"/>
      <c r="I1336" s="55"/>
      <c r="J1336" s="65"/>
      <c r="K1336" s="65"/>
      <c r="L1336" s="65"/>
      <c r="M1336" s="65"/>
      <c r="N1336" s="65"/>
      <c r="O1336" s="65"/>
    </row>
    <row r="1337" spans="3:15" s="1" customFormat="1" x14ac:dyDescent="0.25">
      <c r="C1337" s="65"/>
      <c r="D1337" s="55"/>
      <c r="E1337" s="55"/>
      <c r="F1337" s="55"/>
      <c r="G1337" s="55"/>
      <c r="H1337" s="55"/>
      <c r="I1337" s="55"/>
      <c r="J1337" s="65"/>
      <c r="K1337" s="65"/>
      <c r="L1337" s="65"/>
      <c r="M1337" s="65"/>
      <c r="N1337" s="65"/>
      <c r="O1337" s="65"/>
    </row>
    <row r="1338" spans="3:15" s="1" customFormat="1" x14ac:dyDescent="0.25">
      <c r="C1338" s="65"/>
      <c r="D1338" s="55"/>
      <c r="E1338" s="55"/>
      <c r="F1338" s="55"/>
      <c r="G1338" s="55"/>
      <c r="H1338" s="55"/>
      <c r="I1338" s="55"/>
      <c r="J1338" s="65"/>
      <c r="K1338" s="65"/>
      <c r="L1338" s="65"/>
      <c r="M1338" s="65"/>
      <c r="N1338" s="65"/>
      <c r="O1338" s="65"/>
    </row>
    <row r="1339" spans="3:15" s="1" customFormat="1" x14ac:dyDescent="0.25">
      <c r="C1339" s="65"/>
      <c r="D1339" s="55"/>
      <c r="E1339" s="55"/>
      <c r="F1339" s="55"/>
      <c r="G1339" s="55"/>
      <c r="H1339" s="55"/>
      <c r="I1339" s="55"/>
      <c r="J1339" s="65"/>
      <c r="K1339" s="65"/>
      <c r="L1339" s="65"/>
      <c r="M1339" s="65"/>
      <c r="N1339" s="65"/>
      <c r="O1339" s="65"/>
    </row>
    <row r="1340" spans="3:15" s="1" customFormat="1" x14ac:dyDescent="0.25">
      <c r="C1340" s="65"/>
      <c r="D1340" s="55"/>
      <c r="E1340" s="55"/>
      <c r="F1340" s="55"/>
      <c r="G1340" s="55"/>
      <c r="H1340" s="55"/>
      <c r="I1340" s="55"/>
      <c r="J1340" s="65"/>
      <c r="K1340" s="65"/>
      <c r="L1340" s="65"/>
      <c r="M1340" s="65"/>
      <c r="N1340" s="65"/>
      <c r="O1340" s="65"/>
    </row>
    <row r="1341" spans="3:15" s="1" customFormat="1" x14ac:dyDescent="0.25">
      <c r="C1341" s="65"/>
      <c r="D1341" s="55"/>
      <c r="E1341" s="55"/>
      <c r="F1341" s="55"/>
      <c r="G1341" s="55"/>
      <c r="H1341" s="55"/>
      <c r="I1341" s="55"/>
      <c r="J1341" s="65"/>
      <c r="K1341" s="65"/>
      <c r="L1341" s="65"/>
      <c r="M1341" s="65"/>
      <c r="N1341" s="65"/>
      <c r="O1341" s="65"/>
    </row>
    <row r="1342" spans="3:15" s="1" customFormat="1" x14ac:dyDescent="0.25">
      <c r="C1342" s="65"/>
      <c r="D1342" s="55"/>
      <c r="E1342" s="55"/>
      <c r="F1342" s="55"/>
      <c r="G1342" s="55"/>
      <c r="H1342" s="55"/>
      <c r="I1342" s="55"/>
      <c r="J1342" s="65"/>
      <c r="K1342" s="65"/>
      <c r="L1342" s="65"/>
      <c r="M1342" s="65"/>
      <c r="N1342" s="65"/>
      <c r="O1342" s="65"/>
    </row>
    <row r="1343" spans="3:15" s="1" customFormat="1" x14ac:dyDescent="0.25">
      <c r="C1343" s="65"/>
      <c r="D1343" s="55"/>
      <c r="E1343" s="55"/>
      <c r="F1343" s="55"/>
      <c r="G1343" s="55"/>
      <c r="H1343" s="55"/>
      <c r="I1343" s="55"/>
      <c r="J1343" s="65"/>
      <c r="K1343" s="65"/>
      <c r="L1343" s="65"/>
      <c r="M1343" s="65"/>
      <c r="N1343" s="65"/>
      <c r="O1343" s="65"/>
    </row>
    <row r="1344" spans="3:15" s="1" customFormat="1" x14ac:dyDescent="0.25">
      <c r="C1344" s="65"/>
      <c r="D1344" s="55"/>
      <c r="E1344" s="55"/>
      <c r="F1344" s="55"/>
      <c r="G1344" s="55"/>
      <c r="H1344" s="55"/>
      <c r="I1344" s="55"/>
      <c r="J1344" s="65"/>
      <c r="K1344" s="65"/>
      <c r="L1344" s="65"/>
      <c r="M1344" s="65"/>
      <c r="N1344" s="65"/>
      <c r="O1344" s="65"/>
    </row>
    <row r="1345" spans="3:15" s="1" customFormat="1" x14ac:dyDescent="0.25">
      <c r="C1345" s="65"/>
      <c r="D1345" s="55"/>
      <c r="E1345" s="55"/>
      <c r="F1345" s="55"/>
      <c r="G1345" s="55"/>
      <c r="H1345" s="55"/>
      <c r="I1345" s="55"/>
      <c r="J1345" s="65"/>
      <c r="K1345" s="65"/>
      <c r="L1345" s="65"/>
      <c r="M1345" s="65"/>
      <c r="N1345" s="65"/>
      <c r="O1345" s="65"/>
    </row>
    <row r="1346" spans="3:15" s="1" customFormat="1" x14ac:dyDescent="0.25">
      <c r="C1346" s="65"/>
      <c r="D1346" s="55"/>
      <c r="E1346" s="55"/>
      <c r="F1346" s="55"/>
      <c r="G1346" s="55"/>
      <c r="H1346" s="55"/>
      <c r="I1346" s="55"/>
      <c r="J1346" s="65"/>
      <c r="K1346" s="65"/>
      <c r="L1346" s="65"/>
      <c r="M1346" s="65"/>
      <c r="N1346" s="65"/>
      <c r="O1346" s="65"/>
    </row>
    <row r="1347" spans="3:15" s="1" customFormat="1" x14ac:dyDescent="0.25">
      <c r="C1347" s="65"/>
      <c r="D1347" s="55"/>
      <c r="E1347" s="55"/>
      <c r="F1347" s="55"/>
      <c r="G1347" s="55"/>
      <c r="H1347" s="55"/>
      <c r="I1347" s="55"/>
      <c r="J1347" s="65"/>
      <c r="K1347" s="65"/>
      <c r="L1347" s="65"/>
      <c r="M1347" s="65"/>
      <c r="N1347" s="65"/>
      <c r="O1347" s="65"/>
    </row>
    <row r="1348" spans="3:15" s="1" customFormat="1" x14ac:dyDescent="0.25">
      <c r="C1348" s="65"/>
      <c r="D1348" s="55"/>
      <c r="E1348" s="55"/>
      <c r="F1348" s="55"/>
      <c r="G1348" s="55"/>
      <c r="H1348" s="55"/>
      <c r="I1348" s="55"/>
      <c r="J1348" s="65"/>
      <c r="K1348" s="65"/>
      <c r="L1348" s="65"/>
      <c r="M1348" s="65"/>
      <c r="N1348" s="65"/>
      <c r="O1348" s="65"/>
    </row>
    <row r="1349" spans="3:15" s="1" customFormat="1" x14ac:dyDescent="0.25">
      <c r="C1349" s="65"/>
      <c r="D1349" s="55"/>
      <c r="E1349" s="55"/>
      <c r="F1349" s="55"/>
      <c r="G1349" s="55"/>
      <c r="H1349" s="55"/>
      <c r="I1349" s="55"/>
      <c r="J1349" s="65"/>
      <c r="K1349" s="65"/>
      <c r="L1349" s="65"/>
      <c r="M1349" s="65"/>
      <c r="N1349" s="65"/>
      <c r="O1349" s="65"/>
    </row>
    <row r="1350" spans="3:15" s="1" customFormat="1" x14ac:dyDescent="0.25">
      <c r="C1350" s="65"/>
      <c r="D1350" s="55"/>
      <c r="E1350" s="55"/>
      <c r="F1350" s="55"/>
      <c r="G1350" s="55"/>
      <c r="H1350" s="55"/>
      <c r="I1350" s="55"/>
      <c r="J1350" s="65"/>
      <c r="K1350" s="65"/>
      <c r="L1350" s="65"/>
      <c r="M1350" s="65"/>
      <c r="N1350" s="65"/>
      <c r="O1350" s="65"/>
    </row>
    <row r="1351" spans="3:15" s="1" customFormat="1" x14ac:dyDescent="0.25">
      <c r="C1351" s="65"/>
      <c r="D1351" s="55"/>
      <c r="E1351" s="55"/>
      <c r="F1351" s="55"/>
      <c r="G1351" s="55"/>
      <c r="H1351" s="55"/>
      <c r="I1351" s="55"/>
      <c r="J1351" s="65"/>
      <c r="K1351" s="65"/>
      <c r="L1351" s="65"/>
      <c r="M1351" s="65"/>
      <c r="N1351" s="65"/>
      <c r="O1351" s="65"/>
    </row>
    <row r="1352" spans="3:15" s="1" customFormat="1" x14ac:dyDescent="0.25">
      <c r="C1352" s="65"/>
      <c r="D1352" s="55"/>
      <c r="E1352" s="55"/>
      <c r="F1352" s="55"/>
      <c r="G1352" s="55"/>
      <c r="H1352" s="55"/>
      <c r="I1352" s="55"/>
      <c r="J1352" s="65"/>
      <c r="K1352" s="65"/>
      <c r="L1352" s="65"/>
      <c r="M1352" s="65"/>
      <c r="N1352" s="65"/>
      <c r="O1352" s="65"/>
    </row>
    <row r="1353" spans="3:15" s="1" customFormat="1" x14ac:dyDescent="0.25">
      <c r="C1353" s="65"/>
      <c r="D1353" s="55"/>
      <c r="E1353" s="55"/>
      <c r="F1353" s="55"/>
      <c r="G1353" s="55"/>
      <c r="H1353" s="55"/>
      <c r="I1353" s="55"/>
      <c r="J1353" s="65"/>
      <c r="K1353" s="65"/>
      <c r="L1353" s="65"/>
      <c r="M1353" s="65"/>
      <c r="N1353" s="65"/>
      <c r="O1353" s="65"/>
    </row>
    <row r="1354" spans="3:15" s="1" customFormat="1" x14ac:dyDescent="0.25">
      <c r="C1354" s="65"/>
      <c r="D1354" s="55"/>
      <c r="E1354" s="55"/>
      <c r="F1354" s="55"/>
      <c r="G1354" s="55"/>
      <c r="H1354" s="55"/>
      <c r="I1354" s="55"/>
      <c r="J1354" s="65"/>
      <c r="K1354" s="65"/>
      <c r="L1354" s="65"/>
      <c r="M1354" s="65"/>
      <c r="N1354" s="65"/>
      <c r="O1354" s="65"/>
    </row>
    <row r="1355" spans="3:15" s="1" customFormat="1" x14ac:dyDescent="0.25">
      <c r="C1355" s="65"/>
      <c r="D1355" s="55"/>
      <c r="E1355" s="55"/>
      <c r="F1355" s="55"/>
      <c r="G1355" s="55"/>
      <c r="H1355" s="55"/>
      <c r="I1355" s="55"/>
      <c r="J1355" s="65"/>
      <c r="K1355" s="65"/>
      <c r="L1355" s="65"/>
      <c r="M1355" s="65"/>
      <c r="N1355" s="65"/>
      <c r="O1355" s="65"/>
    </row>
    <row r="1356" spans="3:15" s="1" customFormat="1" x14ac:dyDescent="0.25">
      <c r="C1356" s="65"/>
      <c r="D1356" s="55"/>
      <c r="E1356" s="55"/>
      <c r="F1356" s="55"/>
      <c r="G1356" s="55"/>
      <c r="H1356" s="55"/>
      <c r="I1356" s="55"/>
      <c r="J1356" s="65"/>
      <c r="K1356" s="65"/>
      <c r="L1356" s="65"/>
      <c r="M1356" s="65"/>
      <c r="N1356" s="65"/>
      <c r="O1356" s="65"/>
    </row>
    <row r="1357" spans="3:15" s="1" customFormat="1" x14ac:dyDescent="0.25">
      <c r="C1357" s="65"/>
      <c r="D1357" s="55"/>
      <c r="E1357" s="55"/>
      <c r="F1357" s="55"/>
      <c r="G1357" s="55"/>
      <c r="H1357" s="55"/>
      <c r="I1357" s="55"/>
      <c r="J1357" s="65"/>
      <c r="K1357" s="65"/>
      <c r="L1357" s="65"/>
      <c r="M1357" s="65"/>
      <c r="N1357" s="65"/>
      <c r="O1357" s="65"/>
    </row>
    <row r="1358" spans="3:15" s="1" customFormat="1" x14ac:dyDescent="0.25">
      <c r="C1358" s="65"/>
      <c r="D1358" s="55"/>
      <c r="E1358" s="55"/>
      <c r="F1358" s="55"/>
      <c r="G1358" s="55"/>
      <c r="H1358" s="55"/>
      <c r="I1358" s="55"/>
      <c r="J1358" s="65"/>
      <c r="K1358" s="65"/>
      <c r="L1358" s="65"/>
      <c r="M1358" s="65"/>
      <c r="N1358" s="65"/>
      <c r="O1358" s="65"/>
    </row>
    <row r="1359" spans="3:15" s="1" customFormat="1" x14ac:dyDescent="0.25">
      <c r="C1359" s="65"/>
      <c r="D1359" s="55"/>
      <c r="E1359" s="55"/>
      <c r="F1359" s="55"/>
      <c r="G1359" s="55"/>
      <c r="H1359" s="55"/>
      <c r="I1359" s="55"/>
      <c r="J1359" s="65"/>
      <c r="K1359" s="65"/>
      <c r="L1359" s="65"/>
      <c r="M1359" s="65"/>
      <c r="N1359" s="65"/>
      <c r="O1359" s="65"/>
    </row>
    <row r="1360" spans="3:15" s="1" customFormat="1" x14ac:dyDescent="0.25">
      <c r="C1360" s="65"/>
      <c r="D1360" s="55"/>
      <c r="E1360" s="55"/>
      <c r="F1360" s="55"/>
      <c r="G1360" s="55"/>
      <c r="H1360" s="55"/>
      <c r="I1360" s="55"/>
      <c r="J1360" s="65"/>
      <c r="K1360" s="65"/>
      <c r="L1360" s="65"/>
      <c r="M1360" s="65"/>
      <c r="N1360" s="65"/>
      <c r="O1360" s="65"/>
    </row>
    <row r="1361" spans="3:15" s="1" customFormat="1" x14ac:dyDescent="0.25">
      <c r="C1361" s="65"/>
      <c r="D1361" s="55"/>
      <c r="E1361" s="55"/>
      <c r="F1361" s="55"/>
      <c r="G1361" s="55"/>
      <c r="H1361" s="55"/>
      <c r="I1361" s="55"/>
      <c r="J1361" s="65"/>
      <c r="K1361" s="65"/>
      <c r="L1361" s="65"/>
      <c r="M1361" s="65"/>
      <c r="N1361" s="65"/>
      <c r="O1361" s="65"/>
    </row>
    <row r="1362" spans="3:15" s="1" customFormat="1" x14ac:dyDescent="0.25">
      <c r="C1362" s="65"/>
      <c r="D1362" s="55"/>
      <c r="E1362" s="55"/>
      <c r="F1362" s="55"/>
      <c r="G1362" s="55"/>
      <c r="H1362" s="55"/>
      <c r="I1362" s="55"/>
      <c r="J1362" s="65"/>
      <c r="K1362" s="65"/>
      <c r="L1362" s="65"/>
      <c r="M1362" s="65"/>
      <c r="N1362" s="65"/>
      <c r="O1362" s="65"/>
    </row>
    <row r="1363" spans="3:15" s="1" customFormat="1" x14ac:dyDescent="0.25">
      <c r="C1363" s="65"/>
      <c r="D1363" s="55"/>
      <c r="E1363" s="55"/>
      <c r="F1363" s="55"/>
      <c r="G1363" s="55"/>
      <c r="H1363" s="55"/>
      <c r="I1363" s="55"/>
      <c r="J1363" s="65"/>
      <c r="K1363" s="65"/>
      <c r="L1363" s="65"/>
      <c r="M1363" s="65"/>
      <c r="N1363" s="65"/>
      <c r="O1363" s="65"/>
    </row>
    <row r="1364" spans="3:15" s="1" customFormat="1" x14ac:dyDescent="0.25">
      <c r="C1364" s="65"/>
      <c r="D1364" s="55"/>
      <c r="E1364" s="55"/>
      <c r="F1364" s="55"/>
      <c r="G1364" s="55"/>
      <c r="H1364" s="55"/>
      <c r="I1364" s="55"/>
      <c r="J1364" s="65"/>
      <c r="K1364" s="65"/>
      <c r="L1364" s="65"/>
      <c r="M1364" s="65"/>
      <c r="N1364" s="65"/>
      <c r="O1364" s="65"/>
    </row>
    <row r="1365" spans="3:15" s="1" customFormat="1" x14ac:dyDescent="0.25">
      <c r="C1365" s="65"/>
      <c r="D1365" s="55"/>
      <c r="E1365" s="55"/>
      <c r="F1365" s="55"/>
      <c r="G1365" s="55"/>
      <c r="H1365" s="55"/>
      <c r="I1365" s="55"/>
      <c r="J1365" s="65"/>
      <c r="K1365" s="65"/>
      <c r="L1365" s="65"/>
      <c r="M1365" s="65"/>
      <c r="N1365" s="65"/>
      <c r="O1365" s="65"/>
    </row>
    <row r="1366" spans="3:15" s="1" customFormat="1" x14ac:dyDescent="0.25">
      <c r="C1366" s="65"/>
      <c r="D1366" s="55"/>
      <c r="E1366" s="55"/>
      <c r="F1366" s="55"/>
      <c r="G1366" s="55"/>
      <c r="H1366" s="55"/>
      <c r="I1366" s="55"/>
      <c r="J1366" s="65"/>
      <c r="K1366" s="65"/>
      <c r="L1366" s="65"/>
      <c r="M1366" s="65"/>
      <c r="N1366" s="65"/>
      <c r="O1366" s="65"/>
    </row>
    <row r="1367" spans="3:15" s="1" customFormat="1" x14ac:dyDescent="0.25">
      <c r="C1367" s="65"/>
      <c r="D1367" s="55"/>
      <c r="E1367" s="55"/>
      <c r="F1367" s="55"/>
      <c r="G1367" s="55"/>
      <c r="H1367" s="55"/>
      <c r="I1367" s="55"/>
      <c r="J1367" s="65"/>
      <c r="K1367" s="65"/>
      <c r="L1367" s="65"/>
      <c r="M1367" s="65"/>
      <c r="N1367" s="65"/>
      <c r="O1367" s="65"/>
    </row>
    <row r="1368" spans="3:15" s="1" customFormat="1" x14ac:dyDescent="0.25">
      <c r="C1368" s="65"/>
      <c r="D1368" s="55"/>
      <c r="E1368" s="55"/>
      <c r="F1368" s="55"/>
      <c r="G1368" s="55"/>
      <c r="H1368" s="55"/>
      <c r="I1368" s="55"/>
      <c r="J1368" s="65"/>
      <c r="K1368" s="65"/>
      <c r="L1368" s="65"/>
      <c r="M1368" s="65"/>
      <c r="N1368" s="65"/>
      <c r="O1368" s="65"/>
    </row>
    <row r="1369" spans="3:15" s="1" customFormat="1" x14ac:dyDescent="0.25">
      <c r="C1369" s="65"/>
      <c r="D1369" s="55"/>
      <c r="E1369" s="55"/>
      <c r="F1369" s="55"/>
      <c r="G1369" s="55"/>
      <c r="H1369" s="55"/>
      <c r="I1369" s="55"/>
      <c r="J1369" s="65"/>
      <c r="K1369" s="65"/>
      <c r="L1369" s="65"/>
      <c r="M1369" s="65"/>
      <c r="N1369" s="65"/>
      <c r="O1369" s="65"/>
    </row>
    <row r="1370" spans="3:15" s="1" customFormat="1" x14ac:dyDescent="0.25">
      <c r="C1370" s="65"/>
      <c r="D1370" s="55"/>
      <c r="E1370" s="55"/>
      <c r="F1370" s="55"/>
      <c r="G1370" s="55"/>
      <c r="H1370" s="55"/>
      <c r="I1370" s="55"/>
      <c r="J1370" s="65"/>
      <c r="K1370" s="65"/>
      <c r="L1370" s="65"/>
      <c r="M1370" s="65"/>
      <c r="N1370" s="65"/>
      <c r="O1370" s="65"/>
    </row>
    <row r="1371" spans="3:15" s="1" customFormat="1" x14ac:dyDescent="0.25">
      <c r="C1371" s="65"/>
      <c r="D1371" s="55"/>
      <c r="E1371" s="55"/>
      <c r="F1371" s="55"/>
      <c r="G1371" s="55"/>
      <c r="H1371" s="55"/>
      <c r="I1371" s="55"/>
      <c r="J1371" s="65"/>
      <c r="K1371" s="65"/>
      <c r="L1371" s="65"/>
      <c r="M1371" s="65"/>
      <c r="N1371" s="65"/>
      <c r="O1371" s="65"/>
    </row>
    <row r="1372" spans="3:15" s="1" customFormat="1" x14ac:dyDescent="0.25">
      <c r="C1372" s="65"/>
      <c r="D1372" s="55"/>
      <c r="E1372" s="55"/>
      <c r="F1372" s="55"/>
      <c r="G1372" s="55"/>
      <c r="H1372" s="55"/>
      <c r="I1372" s="55"/>
      <c r="J1372" s="65"/>
      <c r="K1372" s="65"/>
      <c r="L1372" s="65"/>
      <c r="M1372" s="65"/>
      <c r="N1372" s="65"/>
      <c r="O1372" s="65"/>
    </row>
    <row r="1373" spans="3:15" s="1" customFormat="1" x14ac:dyDescent="0.25">
      <c r="C1373" s="65"/>
      <c r="D1373" s="55"/>
      <c r="E1373" s="55"/>
      <c r="F1373" s="55"/>
      <c r="G1373" s="55"/>
      <c r="H1373" s="55"/>
      <c r="I1373" s="55"/>
      <c r="J1373" s="65"/>
      <c r="K1373" s="65"/>
      <c r="L1373" s="65"/>
      <c r="M1373" s="65"/>
      <c r="N1373" s="65"/>
      <c r="O1373" s="65"/>
    </row>
    <row r="1374" spans="3:15" s="1" customFormat="1" x14ac:dyDescent="0.25">
      <c r="C1374" s="65"/>
      <c r="D1374" s="55"/>
      <c r="E1374" s="55"/>
      <c r="F1374" s="55"/>
      <c r="G1374" s="55"/>
      <c r="H1374" s="55"/>
      <c r="I1374" s="55"/>
      <c r="J1374" s="65"/>
      <c r="K1374" s="65"/>
      <c r="L1374" s="65"/>
      <c r="M1374" s="65"/>
      <c r="N1374" s="65"/>
      <c r="O1374" s="65"/>
    </row>
    <row r="1375" spans="3:15" s="1" customFormat="1" x14ac:dyDescent="0.25">
      <c r="C1375" s="65"/>
      <c r="D1375" s="55"/>
      <c r="E1375" s="55"/>
      <c r="F1375" s="55"/>
      <c r="G1375" s="55"/>
      <c r="H1375" s="55"/>
      <c r="I1375" s="55"/>
      <c r="J1375" s="65"/>
      <c r="K1375" s="65"/>
      <c r="L1375" s="65"/>
      <c r="M1375" s="65"/>
      <c r="N1375" s="65"/>
      <c r="O1375" s="65"/>
    </row>
    <row r="1376" spans="3:15" s="1" customFormat="1" x14ac:dyDescent="0.25">
      <c r="C1376" s="65"/>
      <c r="D1376" s="55"/>
      <c r="E1376" s="55"/>
      <c r="F1376" s="55"/>
      <c r="G1376" s="55"/>
      <c r="H1376" s="55"/>
      <c r="I1376" s="55"/>
      <c r="J1376" s="65"/>
      <c r="K1376" s="65"/>
      <c r="L1376" s="65"/>
      <c r="M1376" s="65"/>
      <c r="N1376" s="65"/>
      <c r="O1376" s="65"/>
    </row>
    <row r="1377" spans="3:15" s="1" customFormat="1" x14ac:dyDescent="0.25">
      <c r="C1377" s="65"/>
      <c r="D1377" s="55"/>
      <c r="E1377" s="55"/>
      <c r="F1377" s="55"/>
      <c r="G1377" s="55"/>
      <c r="H1377" s="55"/>
      <c r="I1377" s="55"/>
      <c r="J1377" s="65"/>
      <c r="K1377" s="65"/>
      <c r="L1377" s="65"/>
      <c r="M1377" s="65"/>
      <c r="N1377" s="65"/>
      <c r="O1377" s="65"/>
    </row>
    <row r="1378" spans="3:15" s="1" customFormat="1" x14ac:dyDescent="0.25">
      <c r="C1378" s="65"/>
      <c r="D1378" s="55"/>
      <c r="E1378" s="55"/>
      <c r="F1378" s="55"/>
      <c r="G1378" s="55"/>
      <c r="H1378" s="55"/>
      <c r="I1378" s="55"/>
      <c r="J1378" s="65"/>
      <c r="K1378" s="65"/>
      <c r="L1378" s="65"/>
      <c r="M1378" s="65"/>
      <c r="N1378" s="65"/>
      <c r="O1378" s="65"/>
    </row>
    <row r="1379" spans="3:15" s="1" customFormat="1" x14ac:dyDescent="0.25">
      <c r="C1379" s="65"/>
      <c r="D1379" s="55"/>
      <c r="E1379" s="55"/>
      <c r="F1379" s="55"/>
      <c r="G1379" s="55"/>
      <c r="H1379" s="55"/>
      <c r="I1379" s="55"/>
      <c r="J1379" s="65"/>
      <c r="K1379" s="65"/>
      <c r="L1379" s="65"/>
      <c r="M1379" s="65"/>
      <c r="N1379" s="65"/>
      <c r="O1379" s="65"/>
    </row>
    <row r="1380" spans="3:15" s="1" customFormat="1" x14ac:dyDescent="0.25">
      <c r="C1380" s="65"/>
      <c r="D1380" s="55"/>
      <c r="E1380" s="55"/>
      <c r="F1380" s="55"/>
      <c r="G1380" s="55"/>
      <c r="H1380" s="55"/>
      <c r="I1380" s="55"/>
      <c r="J1380" s="65"/>
      <c r="K1380" s="65"/>
      <c r="L1380" s="65"/>
      <c r="M1380" s="65"/>
      <c r="N1380" s="65"/>
      <c r="O1380" s="65"/>
    </row>
    <row r="1381" spans="3:15" s="1" customFormat="1" x14ac:dyDescent="0.25">
      <c r="C1381" s="65"/>
      <c r="D1381" s="55"/>
      <c r="E1381" s="55"/>
      <c r="F1381" s="55"/>
      <c r="G1381" s="55"/>
      <c r="H1381" s="55"/>
      <c r="I1381" s="55"/>
      <c r="J1381" s="65"/>
      <c r="K1381" s="65"/>
      <c r="L1381" s="65"/>
      <c r="M1381" s="65"/>
      <c r="N1381" s="65"/>
      <c r="O1381" s="65"/>
    </row>
    <row r="1382" spans="3:15" s="1" customFormat="1" x14ac:dyDescent="0.25">
      <c r="C1382" s="65"/>
      <c r="D1382" s="55"/>
      <c r="E1382" s="55"/>
      <c r="F1382" s="55"/>
      <c r="G1382" s="55"/>
      <c r="H1382" s="55"/>
      <c r="I1382" s="55"/>
      <c r="J1382" s="65"/>
      <c r="K1382" s="65"/>
      <c r="L1382" s="65"/>
      <c r="M1382" s="65"/>
      <c r="N1382" s="65"/>
      <c r="O1382" s="65"/>
    </row>
    <row r="1383" spans="3:15" s="1" customFormat="1" x14ac:dyDescent="0.25">
      <c r="C1383" s="65"/>
      <c r="D1383" s="55"/>
      <c r="E1383" s="55"/>
      <c r="F1383" s="55"/>
      <c r="G1383" s="55"/>
      <c r="H1383" s="55"/>
      <c r="I1383" s="55"/>
      <c r="J1383" s="65"/>
      <c r="K1383" s="65"/>
      <c r="L1383" s="65"/>
      <c r="M1383" s="65"/>
      <c r="N1383" s="65"/>
      <c r="O1383" s="65"/>
    </row>
    <row r="1384" spans="3:15" s="1" customFormat="1" x14ac:dyDescent="0.25">
      <c r="C1384" s="65"/>
      <c r="D1384" s="55"/>
      <c r="E1384" s="55"/>
      <c r="F1384" s="55"/>
      <c r="G1384" s="55"/>
      <c r="H1384" s="55"/>
      <c r="I1384" s="55"/>
      <c r="J1384" s="65"/>
      <c r="K1384" s="65"/>
      <c r="L1384" s="65"/>
      <c r="M1384" s="65"/>
      <c r="N1384" s="65"/>
      <c r="O1384" s="65"/>
    </row>
    <row r="1385" spans="3:15" s="1" customFormat="1" x14ac:dyDescent="0.25">
      <c r="C1385" s="65"/>
      <c r="D1385" s="55"/>
      <c r="E1385" s="55"/>
      <c r="F1385" s="55"/>
      <c r="G1385" s="55"/>
      <c r="H1385" s="55"/>
      <c r="I1385" s="55"/>
      <c r="J1385" s="65"/>
      <c r="K1385" s="65"/>
      <c r="L1385" s="65"/>
      <c r="M1385" s="65"/>
      <c r="N1385" s="65"/>
      <c r="O1385" s="65"/>
    </row>
    <row r="1386" spans="3:15" s="1" customFormat="1" x14ac:dyDescent="0.25">
      <c r="C1386" s="65"/>
      <c r="D1386" s="55"/>
      <c r="E1386" s="55"/>
      <c r="F1386" s="55"/>
      <c r="G1386" s="55"/>
      <c r="H1386" s="55"/>
      <c r="I1386" s="55"/>
      <c r="J1386" s="65"/>
      <c r="K1386" s="65"/>
      <c r="L1386" s="65"/>
      <c r="M1386" s="65"/>
      <c r="N1386" s="65"/>
      <c r="O1386" s="65"/>
    </row>
    <row r="1387" spans="3:15" s="1" customFormat="1" x14ac:dyDescent="0.25">
      <c r="C1387" s="65"/>
      <c r="D1387" s="55"/>
      <c r="E1387" s="55"/>
      <c r="F1387" s="55"/>
      <c r="G1387" s="55"/>
      <c r="H1387" s="55"/>
      <c r="I1387" s="55"/>
      <c r="J1387" s="65"/>
      <c r="K1387" s="65"/>
      <c r="L1387" s="65"/>
      <c r="M1387" s="65"/>
      <c r="N1387" s="65"/>
      <c r="O1387" s="65"/>
    </row>
    <row r="1388" spans="3:15" s="1" customFormat="1" x14ac:dyDescent="0.25">
      <c r="C1388" s="65"/>
      <c r="D1388" s="55"/>
      <c r="E1388" s="55"/>
      <c r="F1388" s="55"/>
      <c r="G1388" s="55"/>
      <c r="H1388" s="55"/>
      <c r="I1388" s="55"/>
      <c r="J1388" s="65"/>
      <c r="K1388" s="65"/>
      <c r="L1388" s="65"/>
      <c r="M1388" s="65"/>
      <c r="N1388" s="65"/>
      <c r="O1388" s="65"/>
    </row>
    <row r="1389" spans="3:15" s="1" customFormat="1" x14ac:dyDescent="0.25">
      <c r="C1389" s="65"/>
      <c r="D1389" s="55"/>
      <c r="E1389" s="55"/>
      <c r="F1389" s="55"/>
      <c r="G1389" s="55"/>
      <c r="H1389" s="55"/>
      <c r="I1389" s="55"/>
      <c r="J1389" s="65"/>
      <c r="K1389" s="65"/>
      <c r="L1389" s="65"/>
      <c r="M1389" s="65"/>
      <c r="N1389" s="65"/>
      <c r="O1389" s="65"/>
    </row>
    <row r="1390" spans="3:15" s="1" customFormat="1" x14ac:dyDescent="0.25">
      <c r="C1390" s="65"/>
      <c r="D1390" s="55"/>
      <c r="E1390" s="55"/>
      <c r="F1390" s="55"/>
      <c r="G1390" s="55"/>
      <c r="H1390" s="55"/>
      <c r="I1390" s="55"/>
      <c r="J1390" s="65"/>
      <c r="K1390" s="65"/>
      <c r="L1390" s="65"/>
      <c r="M1390" s="65"/>
      <c r="N1390" s="65"/>
      <c r="O1390" s="65"/>
    </row>
    <row r="1391" spans="3:15" s="1" customFormat="1" x14ac:dyDescent="0.25">
      <c r="C1391" s="65"/>
      <c r="D1391" s="55"/>
      <c r="E1391" s="55"/>
      <c r="F1391" s="55"/>
      <c r="G1391" s="55"/>
      <c r="H1391" s="55"/>
      <c r="I1391" s="55"/>
      <c r="J1391" s="65"/>
      <c r="K1391" s="65"/>
      <c r="L1391" s="65"/>
      <c r="M1391" s="65"/>
      <c r="N1391" s="65"/>
      <c r="O1391" s="65"/>
    </row>
    <row r="1392" spans="3:15" s="1" customFormat="1" x14ac:dyDescent="0.25">
      <c r="C1392" s="65"/>
      <c r="D1392" s="55"/>
      <c r="E1392" s="55"/>
      <c r="F1392" s="55"/>
      <c r="G1392" s="55"/>
      <c r="H1392" s="55"/>
      <c r="I1392" s="55"/>
      <c r="J1392" s="65"/>
      <c r="K1392" s="65"/>
      <c r="L1392" s="65"/>
      <c r="M1392" s="65"/>
      <c r="N1392" s="65"/>
      <c r="O1392" s="65"/>
    </row>
    <row r="1393" spans="3:15" s="1" customFormat="1" x14ac:dyDescent="0.25">
      <c r="C1393" s="65"/>
      <c r="D1393" s="55"/>
      <c r="E1393" s="55"/>
      <c r="F1393" s="55"/>
      <c r="G1393" s="55"/>
      <c r="H1393" s="55"/>
      <c r="I1393" s="55"/>
      <c r="J1393" s="65"/>
      <c r="K1393" s="65"/>
      <c r="L1393" s="65"/>
      <c r="M1393" s="65"/>
      <c r="N1393" s="65"/>
      <c r="O1393" s="65"/>
    </row>
    <row r="1394" spans="3:15" s="1" customFormat="1" x14ac:dyDescent="0.25">
      <c r="C1394" s="65"/>
      <c r="D1394" s="55"/>
      <c r="E1394" s="55"/>
      <c r="F1394" s="55"/>
      <c r="G1394" s="55"/>
      <c r="H1394" s="55"/>
      <c r="I1394" s="55"/>
      <c r="J1394" s="65"/>
      <c r="K1394" s="65"/>
      <c r="L1394" s="65"/>
      <c r="M1394" s="65"/>
      <c r="N1394" s="65"/>
      <c r="O1394" s="65"/>
    </row>
    <row r="1395" spans="3:15" s="1" customFormat="1" x14ac:dyDescent="0.25">
      <c r="C1395" s="65"/>
      <c r="D1395" s="55"/>
      <c r="E1395" s="55"/>
      <c r="F1395" s="55"/>
      <c r="G1395" s="55"/>
      <c r="H1395" s="55"/>
      <c r="I1395" s="55"/>
      <c r="J1395" s="65"/>
      <c r="K1395" s="65"/>
      <c r="L1395" s="65"/>
      <c r="M1395" s="65"/>
      <c r="N1395" s="65"/>
      <c r="O1395" s="65"/>
    </row>
    <row r="1396" spans="3:15" s="1" customFormat="1" x14ac:dyDescent="0.25">
      <c r="C1396" s="65"/>
      <c r="D1396" s="55"/>
      <c r="E1396" s="55"/>
      <c r="F1396" s="55"/>
      <c r="G1396" s="55"/>
      <c r="H1396" s="55"/>
      <c r="I1396" s="55"/>
      <c r="J1396" s="65"/>
      <c r="K1396" s="65"/>
      <c r="L1396" s="65"/>
      <c r="M1396" s="65"/>
      <c r="N1396" s="65"/>
      <c r="O1396" s="65"/>
    </row>
    <row r="1397" spans="3:15" s="1" customFormat="1" x14ac:dyDescent="0.25">
      <c r="C1397" s="65"/>
      <c r="D1397" s="55"/>
      <c r="E1397" s="55"/>
      <c r="F1397" s="55"/>
      <c r="G1397" s="55"/>
      <c r="H1397" s="55"/>
      <c r="I1397" s="55"/>
      <c r="J1397" s="65"/>
      <c r="K1397" s="65"/>
      <c r="L1397" s="65"/>
      <c r="M1397" s="65"/>
      <c r="N1397" s="65"/>
      <c r="O1397" s="65"/>
    </row>
    <row r="1398" spans="3:15" s="1" customFormat="1" x14ac:dyDescent="0.25">
      <c r="C1398" s="65"/>
      <c r="D1398" s="55"/>
      <c r="E1398" s="55"/>
      <c r="F1398" s="55"/>
      <c r="G1398" s="55"/>
      <c r="H1398" s="55"/>
      <c r="I1398" s="55"/>
      <c r="J1398" s="65"/>
      <c r="K1398" s="65"/>
      <c r="L1398" s="65"/>
      <c r="M1398" s="65"/>
      <c r="N1398" s="65"/>
      <c r="O1398" s="65"/>
    </row>
    <row r="1399" spans="3:15" s="1" customFormat="1" x14ac:dyDescent="0.25">
      <c r="C1399" s="65"/>
      <c r="D1399" s="55"/>
      <c r="E1399" s="55"/>
      <c r="F1399" s="55"/>
      <c r="G1399" s="55"/>
      <c r="H1399" s="55"/>
      <c r="I1399" s="55"/>
      <c r="J1399" s="65"/>
      <c r="K1399" s="65"/>
      <c r="L1399" s="65"/>
      <c r="M1399" s="65"/>
      <c r="N1399" s="65"/>
      <c r="O1399" s="65"/>
    </row>
    <row r="1400" spans="3:15" s="1" customFormat="1" x14ac:dyDescent="0.25">
      <c r="C1400" s="65"/>
      <c r="D1400" s="55"/>
      <c r="E1400" s="55"/>
      <c r="F1400" s="55"/>
      <c r="G1400" s="55"/>
      <c r="H1400" s="55"/>
      <c r="I1400" s="55"/>
      <c r="J1400" s="65"/>
      <c r="K1400" s="65"/>
      <c r="L1400" s="65"/>
      <c r="M1400" s="65"/>
      <c r="N1400" s="65"/>
      <c r="O1400" s="65"/>
    </row>
    <row r="1401" spans="3:15" s="1" customFormat="1" x14ac:dyDescent="0.25">
      <c r="C1401" s="65"/>
      <c r="D1401" s="55"/>
      <c r="E1401" s="55"/>
      <c r="F1401" s="55"/>
      <c r="G1401" s="55"/>
      <c r="H1401" s="55"/>
      <c r="I1401" s="55"/>
      <c r="J1401" s="65"/>
      <c r="K1401" s="65"/>
      <c r="L1401" s="65"/>
      <c r="M1401" s="65"/>
      <c r="N1401" s="65"/>
      <c r="O1401" s="65"/>
    </row>
    <row r="1402" spans="3:15" s="1" customFormat="1" x14ac:dyDescent="0.25">
      <c r="C1402" s="65"/>
      <c r="D1402" s="55"/>
      <c r="E1402" s="55"/>
      <c r="F1402" s="55"/>
      <c r="G1402" s="55"/>
      <c r="H1402" s="55"/>
      <c r="I1402" s="55"/>
      <c r="J1402" s="65"/>
      <c r="K1402" s="65"/>
      <c r="L1402" s="65"/>
      <c r="M1402" s="65"/>
      <c r="N1402" s="65"/>
      <c r="O1402" s="65"/>
    </row>
    <row r="1403" spans="3:15" s="1" customFormat="1" x14ac:dyDescent="0.25">
      <c r="C1403" s="65"/>
      <c r="D1403" s="55"/>
      <c r="E1403" s="55"/>
      <c r="F1403" s="55"/>
      <c r="G1403" s="55"/>
      <c r="H1403" s="55"/>
      <c r="I1403" s="55"/>
      <c r="J1403" s="65"/>
      <c r="K1403" s="65"/>
      <c r="L1403" s="65"/>
      <c r="M1403" s="65"/>
      <c r="N1403" s="65"/>
      <c r="O1403" s="65"/>
    </row>
    <row r="1404" spans="3:15" s="1" customFormat="1" x14ac:dyDescent="0.25">
      <c r="C1404" s="65"/>
      <c r="D1404" s="55"/>
      <c r="E1404" s="55"/>
      <c r="F1404" s="55"/>
      <c r="G1404" s="55"/>
      <c r="H1404" s="55"/>
      <c r="I1404" s="55"/>
      <c r="J1404" s="65"/>
      <c r="K1404" s="65"/>
      <c r="L1404" s="65"/>
      <c r="M1404" s="65"/>
      <c r="N1404" s="65"/>
      <c r="O1404" s="65"/>
    </row>
    <row r="1405" spans="3:15" s="1" customFormat="1" x14ac:dyDescent="0.25">
      <c r="C1405" s="65"/>
      <c r="D1405" s="55"/>
      <c r="E1405" s="55"/>
      <c r="F1405" s="55"/>
      <c r="G1405" s="55"/>
      <c r="H1405" s="55"/>
      <c r="I1405" s="55"/>
      <c r="J1405" s="65"/>
      <c r="K1405" s="65"/>
      <c r="L1405" s="65"/>
      <c r="M1405" s="65"/>
      <c r="N1405" s="65"/>
      <c r="O1405" s="65"/>
    </row>
    <row r="1406" spans="3:15" s="1" customFormat="1" x14ac:dyDescent="0.25">
      <c r="C1406" s="65"/>
      <c r="D1406" s="55"/>
      <c r="E1406" s="55"/>
      <c r="F1406" s="55"/>
      <c r="G1406" s="55"/>
      <c r="H1406" s="55"/>
      <c r="I1406" s="55"/>
      <c r="J1406" s="65"/>
      <c r="K1406" s="65"/>
      <c r="L1406" s="65"/>
      <c r="M1406" s="65"/>
      <c r="N1406" s="65"/>
      <c r="O1406" s="65"/>
    </row>
    <row r="1407" spans="3:15" s="1" customFormat="1" x14ac:dyDescent="0.25">
      <c r="C1407" s="65"/>
      <c r="D1407" s="55"/>
      <c r="E1407" s="55"/>
      <c r="F1407" s="55"/>
      <c r="G1407" s="55"/>
      <c r="H1407" s="55"/>
      <c r="I1407" s="55"/>
      <c r="J1407" s="65"/>
      <c r="K1407" s="65"/>
      <c r="L1407" s="65"/>
      <c r="M1407" s="65"/>
      <c r="N1407" s="65"/>
      <c r="O1407" s="65"/>
    </row>
    <row r="1408" spans="3:15" s="1" customFormat="1" x14ac:dyDescent="0.25">
      <c r="C1408" s="65"/>
      <c r="D1408" s="55"/>
      <c r="E1408" s="55"/>
      <c r="F1408" s="55"/>
      <c r="G1408" s="55"/>
      <c r="H1408" s="55"/>
      <c r="I1408" s="55"/>
      <c r="J1408" s="65"/>
      <c r="K1408" s="65"/>
      <c r="L1408" s="65"/>
      <c r="M1408" s="65"/>
      <c r="N1408" s="65"/>
      <c r="O1408" s="65"/>
    </row>
    <row r="1409" spans="3:15" s="1" customFormat="1" x14ac:dyDescent="0.25">
      <c r="C1409" s="65"/>
      <c r="D1409" s="55"/>
      <c r="E1409" s="55"/>
      <c r="F1409" s="55"/>
      <c r="G1409" s="55"/>
      <c r="H1409" s="55"/>
      <c r="I1409" s="55"/>
      <c r="J1409" s="65"/>
      <c r="K1409" s="65"/>
      <c r="L1409" s="65"/>
      <c r="M1409" s="65"/>
      <c r="N1409" s="65"/>
      <c r="O1409" s="65"/>
    </row>
    <row r="1410" spans="3:15" s="1" customFormat="1" x14ac:dyDescent="0.25">
      <c r="C1410" s="65"/>
      <c r="D1410" s="55"/>
      <c r="E1410" s="55"/>
      <c r="F1410" s="55"/>
      <c r="G1410" s="55"/>
      <c r="H1410" s="55"/>
      <c r="I1410" s="55"/>
      <c r="J1410" s="65"/>
      <c r="K1410" s="65"/>
      <c r="L1410" s="65"/>
      <c r="M1410" s="65"/>
      <c r="N1410" s="65"/>
      <c r="O1410" s="65"/>
    </row>
    <row r="1411" spans="3:15" s="1" customFormat="1" x14ac:dyDescent="0.25">
      <c r="C1411" s="65"/>
      <c r="D1411" s="55"/>
      <c r="E1411" s="55"/>
      <c r="F1411" s="55"/>
      <c r="G1411" s="55"/>
      <c r="H1411" s="55"/>
      <c r="I1411" s="55"/>
      <c r="J1411" s="65"/>
      <c r="K1411" s="65"/>
      <c r="L1411" s="65"/>
      <c r="M1411" s="65"/>
      <c r="N1411" s="65"/>
      <c r="O1411" s="65"/>
    </row>
    <row r="1412" spans="3:15" s="1" customFormat="1" x14ac:dyDescent="0.25">
      <c r="C1412" s="65"/>
      <c r="D1412" s="55"/>
      <c r="E1412" s="55"/>
      <c r="F1412" s="55"/>
      <c r="G1412" s="55"/>
      <c r="H1412" s="55"/>
      <c r="I1412" s="55"/>
      <c r="J1412" s="65"/>
      <c r="K1412" s="65"/>
      <c r="L1412" s="65"/>
      <c r="M1412" s="65"/>
      <c r="N1412" s="65"/>
      <c r="O1412" s="65"/>
    </row>
    <row r="1413" spans="3:15" s="1" customFormat="1" x14ac:dyDescent="0.25">
      <c r="C1413" s="65"/>
      <c r="D1413" s="55"/>
      <c r="E1413" s="55"/>
      <c r="F1413" s="55"/>
      <c r="G1413" s="55"/>
      <c r="H1413" s="55"/>
      <c r="I1413" s="55"/>
      <c r="J1413" s="65"/>
      <c r="K1413" s="65"/>
      <c r="L1413" s="65"/>
      <c r="M1413" s="65"/>
      <c r="N1413" s="65"/>
      <c r="O1413" s="65"/>
    </row>
    <row r="1414" spans="3:15" s="1" customFormat="1" x14ac:dyDescent="0.25">
      <c r="C1414" s="65"/>
      <c r="D1414" s="55"/>
      <c r="E1414" s="55"/>
      <c r="F1414" s="55"/>
      <c r="G1414" s="55"/>
      <c r="H1414" s="55"/>
      <c r="I1414" s="55"/>
      <c r="J1414" s="65"/>
      <c r="K1414" s="65"/>
      <c r="L1414" s="65"/>
      <c r="M1414" s="65"/>
      <c r="N1414" s="65"/>
      <c r="O1414" s="65"/>
    </row>
    <row r="1415" spans="3:15" s="1" customFormat="1" x14ac:dyDescent="0.25">
      <c r="C1415" s="65"/>
      <c r="D1415" s="55"/>
      <c r="E1415" s="55"/>
      <c r="F1415" s="55"/>
      <c r="G1415" s="55"/>
      <c r="H1415" s="55"/>
      <c r="I1415" s="55"/>
      <c r="J1415" s="65"/>
      <c r="K1415" s="65"/>
      <c r="L1415" s="65"/>
      <c r="M1415" s="65"/>
      <c r="N1415" s="65"/>
      <c r="O1415" s="65"/>
    </row>
    <row r="1416" spans="3:15" s="1" customFormat="1" x14ac:dyDescent="0.25">
      <c r="C1416" s="65"/>
      <c r="D1416" s="55"/>
      <c r="E1416" s="55"/>
      <c r="F1416" s="55"/>
      <c r="G1416" s="55"/>
      <c r="H1416" s="55"/>
      <c r="I1416" s="55"/>
      <c r="J1416" s="65"/>
      <c r="K1416" s="65"/>
      <c r="L1416" s="65"/>
      <c r="M1416" s="65"/>
      <c r="N1416" s="65"/>
      <c r="O1416" s="65"/>
    </row>
    <row r="1417" spans="3:15" s="1" customFormat="1" x14ac:dyDescent="0.25">
      <c r="C1417" s="65"/>
      <c r="D1417" s="55"/>
      <c r="E1417" s="55"/>
      <c r="F1417" s="55"/>
      <c r="G1417" s="55"/>
      <c r="H1417" s="55"/>
      <c r="I1417" s="55"/>
      <c r="J1417" s="65"/>
      <c r="K1417" s="65"/>
      <c r="L1417" s="65"/>
      <c r="M1417" s="65"/>
      <c r="N1417" s="65"/>
      <c r="O1417" s="65"/>
    </row>
    <row r="1418" spans="3:15" s="1" customFormat="1" x14ac:dyDescent="0.25">
      <c r="C1418" s="65"/>
      <c r="D1418" s="55"/>
      <c r="E1418" s="55"/>
      <c r="F1418" s="55"/>
      <c r="G1418" s="55"/>
      <c r="H1418" s="55"/>
      <c r="I1418" s="55"/>
      <c r="J1418" s="65"/>
      <c r="K1418" s="65"/>
      <c r="L1418" s="65"/>
      <c r="M1418" s="65"/>
      <c r="N1418" s="65"/>
      <c r="O1418" s="65"/>
    </row>
    <row r="1419" spans="3:15" s="1" customFormat="1" x14ac:dyDescent="0.25">
      <c r="C1419" s="65"/>
      <c r="D1419" s="55"/>
      <c r="E1419" s="55"/>
      <c r="F1419" s="55"/>
      <c r="G1419" s="55"/>
      <c r="H1419" s="55"/>
      <c r="I1419" s="55"/>
      <c r="J1419" s="65"/>
      <c r="K1419" s="65"/>
      <c r="L1419" s="65"/>
      <c r="M1419" s="65"/>
      <c r="N1419" s="65"/>
      <c r="O1419" s="65"/>
    </row>
    <row r="1420" spans="3:15" s="1" customFormat="1" x14ac:dyDescent="0.25">
      <c r="C1420" s="65"/>
      <c r="D1420" s="55"/>
      <c r="E1420" s="55"/>
      <c r="F1420" s="55"/>
      <c r="G1420" s="55"/>
      <c r="H1420" s="55"/>
      <c r="I1420" s="55"/>
      <c r="J1420" s="65"/>
      <c r="K1420" s="65"/>
      <c r="L1420" s="65"/>
      <c r="M1420" s="65"/>
      <c r="N1420" s="65"/>
      <c r="O1420" s="65"/>
    </row>
    <row r="1421" spans="3:15" s="1" customFormat="1" x14ac:dyDescent="0.25">
      <c r="C1421" s="65"/>
      <c r="D1421" s="55"/>
      <c r="E1421" s="55"/>
      <c r="F1421" s="55"/>
      <c r="G1421" s="55"/>
      <c r="H1421" s="55"/>
      <c r="I1421" s="55"/>
      <c r="J1421" s="65"/>
      <c r="K1421" s="65"/>
      <c r="L1421" s="65"/>
      <c r="M1421" s="65"/>
      <c r="N1421" s="65"/>
      <c r="O1421" s="65"/>
    </row>
    <row r="1422" spans="3:15" s="1" customFormat="1" x14ac:dyDescent="0.25">
      <c r="C1422" s="65"/>
      <c r="D1422" s="55"/>
      <c r="E1422" s="55"/>
      <c r="F1422" s="55"/>
      <c r="G1422" s="55"/>
      <c r="H1422" s="55"/>
      <c r="I1422" s="55"/>
      <c r="J1422" s="65"/>
      <c r="K1422" s="65"/>
      <c r="L1422" s="65"/>
      <c r="M1422" s="65"/>
      <c r="N1422" s="65"/>
      <c r="O1422" s="65"/>
    </row>
    <row r="1423" spans="3:15" s="1" customFormat="1" x14ac:dyDescent="0.25">
      <c r="C1423" s="65"/>
      <c r="D1423" s="55"/>
      <c r="E1423" s="55"/>
      <c r="F1423" s="55"/>
      <c r="G1423" s="55"/>
      <c r="H1423" s="55"/>
      <c r="I1423" s="55"/>
      <c r="J1423" s="65"/>
      <c r="K1423" s="65"/>
      <c r="L1423" s="65"/>
      <c r="M1423" s="65"/>
      <c r="N1423" s="65"/>
      <c r="O1423" s="65"/>
    </row>
    <row r="1424" spans="3:15" s="1" customFormat="1" x14ac:dyDescent="0.25">
      <c r="C1424" s="65"/>
      <c r="D1424" s="55"/>
      <c r="E1424" s="55"/>
      <c r="F1424" s="55"/>
      <c r="G1424" s="55"/>
      <c r="H1424" s="55"/>
      <c r="I1424" s="55"/>
      <c r="J1424" s="65"/>
      <c r="K1424" s="65"/>
      <c r="L1424" s="65"/>
      <c r="M1424" s="65"/>
      <c r="N1424" s="65"/>
      <c r="O1424" s="65"/>
    </row>
    <row r="1425" spans="3:15" s="1" customFormat="1" x14ac:dyDescent="0.25">
      <c r="C1425" s="65"/>
      <c r="D1425" s="55"/>
      <c r="E1425" s="55"/>
      <c r="F1425" s="55"/>
      <c r="G1425" s="55"/>
      <c r="H1425" s="55"/>
      <c r="I1425" s="55"/>
      <c r="J1425" s="65"/>
      <c r="K1425" s="65"/>
      <c r="L1425" s="65"/>
      <c r="M1425" s="65"/>
      <c r="N1425" s="65"/>
      <c r="O1425" s="65"/>
    </row>
    <row r="1426" spans="3:15" s="1" customFormat="1" x14ac:dyDescent="0.25">
      <c r="C1426" s="65"/>
      <c r="D1426" s="55"/>
      <c r="E1426" s="55"/>
      <c r="F1426" s="55"/>
      <c r="G1426" s="55"/>
      <c r="H1426" s="55"/>
      <c r="I1426" s="55"/>
      <c r="J1426" s="65"/>
      <c r="K1426" s="65"/>
      <c r="L1426" s="65"/>
      <c r="M1426" s="65"/>
      <c r="N1426" s="65"/>
      <c r="O1426" s="65"/>
    </row>
    <row r="1427" spans="3:15" s="1" customFormat="1" x14ac:dyDescent="0.25">
      <c r="C1427" s="65"/>
      <c r="D1427" s="55"/>
      <c r="E1427" s="55"/>
      <c r="F1427" s="55"/>
      <c r="G1427" s="55"/>
      <c r="H1427" s="55"/>
      <c r="I1427" s="55"/>
      <c r="J1427" s="65"/>
      <c r="K1427" s="65"/>
      <c r="L1427" s="65"/>
      <c r="M1427" s="65"/>
      <c r="N1427" s="65"/>
      <c r="O1427" s="65"/>
    </row>
    <row r="1428" spans="3:15" s="1" customFormat="1" x14ac:dyDescent="0.25">
      <c r="C1428" s="65"/>
      <c r="D1428" s="55"/>
      <c r="E1428" s="55"/>
      <c r="F1428" s="55"/>
      <c r="G1428" s="55"/>
      <c r="H1428" s="55"/>
      <c r="I1428" s="55"/>
      <c r="J1428" s="65"/>
      <c r="K1428" s="65"/>
      <c r="L1428" s="65"/>
      <c r="M1428" s="65"/>
      <c r="N1428" s="65"/>
      <c r="O1428" s="65"/>
    </row>
    <row r="1429" spans="3:15" s="1" customFormat="1" x14ac:dyDescent="0.25">
      <c r="C1429" s="65"/>
      <c r="D1429" s="55"/>
      <c r="E1429" s="55"/>
      <c r="F1429" s="55"/>
      <c r="G1429" s="55"/>
      <c r="H1429" s="55"/>
      <c r="I1429" s="55"/>
      <c r="J1429" s="65"/>
      <c r="K1429" s="65"/>
      <c r="L1429" s="65"/>
      <c r="M1429" s="65"/>
      <c r="N1429" s="65"/>
      <c r="O1429" s="65"/>
    </row>
    <row r="1430" spans="3:15" s="1" customFormat="1" x14ac:dyDescent="0.25">
      <c r="C1430" s="65"/>
      <c r="D1430" s="55"/>
      <c r="E1430" s="55"/>
      <c r="F1430" s="55"/>
      <c r="G1430" s="55"/>
      <c r="H1430" s="55"/>
      <c r="I1430" s="55"/>
      <c r="J1430" s="65"/>
      <c r="K1430" s="65"/>
      <c r="L1430" s="65"/>
      <c r="M1430" s="65"/>
      <c r="N1430" s="65"/>
      <c r="O1430" s="65"/>
    </row>
    <row r="1431" spans="3:15" s="1" customFormat="1" x14ac:dyDescent="0.25">
      <c r="C1431" s="65"/>
      <c r="D1431" s="55"/>
      <c r="E1431" s="55"/>
      <c r="F1431" s="55"/>
      <c r="G1431" s="55"/>
      <c r="H1431" s="55"/>
      <c r="I1431" s="55"/>
      <c r="J1431" s="65"/>
      <c r="K1431" s="65"/>
      <c r="L1431" s="65"/>
      <c r="M1431" s="65"/>
      <c r="N1431" s="65"/>
      <c r="O1431" s="65"/>
    </row>
    <row r="1432" spans="3:15" s="1" customFormat="1" x14ac:dyDescent="0.25">
      <c r="C1432" s="65"/>
      <c r="D1432" s="55"/>
      <c r="E1432" s="55"/>
      <c r="F1432" s="55"/>
      <c r="G1432" s="55"/>
      <c r="H1432" s="55"/>
      <c r="I1432" s="55"/>
      <c r="J1432" s="65"/>
      <c r="K1432" s="65"/>
      <c r="L1432" s="65"/>
      <c r="M1432" s="65"/>
      <c r="N1432" s="65"/>
      <c r="O1432" s="65"/>
    </row>
    <row r="1433" spans="3:15" s="1" customFormat="1" x14ac:dyDescent="0.25">
      <c r="C1433" s="65"/>
      <c r="D1433" s="55"/>
      <c r="E1433" s="55"/>
      <c r="F1433" s="55"/>
      <c r="G1433" s="55"/>
      <c r="H1433" s="55"/>
      <c r="I1433" s="55"/>
      <c r="J1433" s="65"/>
      <c r="K1433" s="65"/>
      <c r="L1433" s="65"/>
      <c r="M1433" s="65"/>
      <c r="N1433" s="65"/>
      <c r="O1433" s="65"/>
    </row>
    <row r="1434" spans="3:15" s="1" customFormat="1" x14ac:dyDescent="0.25">
      <c r="C1434" s="65"/>
      <c r="D1434" s="55"/>
      <c r="E1434" s="55"/>
      <c r="F1434" s="55"/>
      <c r="G1434" s="55"/>
      <c r="H1434" s="55"/>
      <c r="I1434" s="55"/>
      <c r="J1434" s="65"/>
      <c r="K1434" s="65"/>
      <c r="L1434" s="65"/>
      <c r="M1434" s="65"/>
      <c r="N1434" s="65"/>
      <c r="O1434" s="65"/>
    </row>
    <row r="1435" spans="3:15" s="1" customFormat="1" x14ac:dyDescent="0.25">
      <c r="C1435" s="65"/>
      <c r="D1435" s="55"/>
      <c r="E1435" s="55"/>
      <c r="F1435" s="55"/>
      <c r="G1435" s="55"/>
      <c r="H1435" s="55"/>
      <c r="I1435" s="55"/>
      <c r="J1435" s="65"/>
      <c r="K1435" s="65"/>
      <c r="L1435" s="65"/>
      <c r="M1435" s="65"/>
      <c r="N1435" s="65"/>
      <c r="O1435" s="65"/>
    </row>
    <row r="1436" spans="3:15" s="1" customFormat="1" x14ac:dyDescent="0.25">
      <c r="C1436" s="65"/>
      <c r="D1436" s="55"/>
      <c r="E1436" s="55"/>
      <c r="F1436" s="55"/>
      <c r="G1436" s="55"/>
      <c r="H1436" s="55"/>
      <c r="I1436" s="55"/>
      <c r="J1436" s="65"/>
      <c r="K1436" s="65"/>
      <c r="L1436" s="65"/>
      <c r="M1436" s="65"/>
      <c r="N1436" s="65"/>
      <c r="O1436" s="65"/>
    </row>
    <row r="1437" spans="3:15" s="1" customFormat="1" x14ac:dyDescent="0.25">
      <c r="C1437" s="65"/>
      <c r="D1437" s="55"/>
      <c r="E1437" s="55"/>
      <c r="F1437" s="55"/>
      <c r="G1437" s="55"/>
      <c r="H1437" s="55"/>
      <c r="I1437" s="55"/>
      <c r="J1437" s="65"/>
      <c r="K1437" s="65"/>
      <c r="L1437" s="65"/>
      <c r="M1437" s="65"/>
      <c r="N1437" s="65"/>
      <c r="O1437" s="65"/>
    </row>
    <row r="1438" spans="3:15" s="1" customFormat="1" x14ac:dyDescent="0.25">
      <c r="C1438" s="65"/>
      <c r="D1438" s="55"/>
      <c r="E1438" s="55"/>
      <c r="F1438" s="55"/>
      <c r="G1438" s="55"/>
      <c r="H1438" s="55"/>
      <c r="I1438" s="55"/>
      <c r="J1438" s="65"/>
      <c r="K1438" s="65"/>
      <c r="L1438" s="65"/>
      <c r="M1438" s="65"/>
      <c r="N1438" s="65"/>
      <c r="O1438" s="65"/>
    </row>
    <row r="1439" spans="3:15" s="1" customFormat="1" x14ac:dyDescent="0.25">
      <c r="C1439" s="65"/>
      <c r="D1439" s="55"/>
      <c r="E1439" s="55"/>
      <c r="F1439" s="55"/>
      <c r="G1439" s="55"/>
      <c r="H1439" s="55"/>
      <c r="I1439" s="55"/>
      <c r="J1439" s="65"/>
      <c r="K1439" s="65"/>
      <c r="L1439" s="65"/>
      <c r="M1439" s="65"/>
      <c r="N1439" s="65"/>
      <c r="O1439" s="65"/>
    </row>
    <row r="1440" spans="3:15" s="1" customFormat="1" x14ac:dyDescent="0.25">
      <c r="C1440" s="65"/>
      <c r="D1440" s="55"/>
      <c r="E1440" s="55"/>
      <c r="F1440" s="55"/>
      <c r="G1440" s="55"/>
      <c r="H1440" s="55"/>
      <c r="I1440" s="55"/>
      <c r="J1440" s="65"/>
      <c r="K1440" s="65"/>
      <c r="L1440" s="65"/>
      <c r="M1440" s="65"/>
      <c r="N1440" s="65"/>
      <c r="O1440" s="65"/>
    </row>
    <row r="1441" spans="3:15" s="1" customFormat="1" x14ac:dyDescent="0.25">
      <c r="C1441" s="65"/>
      <c r="D1441" s="55"/>
      <c r="E1441" s="55"/>
      <c r="F1441" s="55"/>
      <c r="G1441" s="55"/>
      <c r="H1441" s="55"/>
      <c r="I1441" s="55"/>
      <c r="J1441" s="65"/>
      <c r="K1441" s="65"/>
      <c r="L1441" s="65"/>
      <c r="M1441" s="65"/>
      <c r="N1441" s="65"/>
      <c r="O1441" s="65"/>
    </row>
    <row r="1442" spans="3:15" s="1" customFormat="1" x14ac:dyDescent="0.25">
      <c r="C1442" s="65"/>
      <c r="D1442" s="55"/>
      <c r="E1442" s="55"/>
      <c r="F1442" s="55"/>
      <c r="G1442" s="55"/>
      <c r="H1442" s="55"/>
      <c r="I1442" s="55"/>
      <c r="J1442" s="65"/>
      <c r="K1442" s="65"/>
      <c r="L1442" s="65"/>
      <c r="M1442" s="65"/>
      <c r="N1442" s="65"/>
      <c r="O1442" s="65"/>
    </row>
    <row r="1443" spans="3:15" s="1" customFormat="1" x14ac:dyDescent="0.25">
      <c r="C1443" s="65"/>
      <c r="D1443" s="55"/>
      <c r="E1443" s="55"/>
      <c r="F1443" s="55"/>
      <c r="G1443" s="55"/>
      <c r="H1443" s="55"/>
      <c r="I1443" s="55"/>
      <c r="J1443" s="65"/>
      <c r="K1443" s="65"/>
      <c r="L1443" s="65"/>
      <c r="M1443" s="65"/>
      <c r="N1443" s="65"/>
      <c r="O1443" s="65"/>
    </row>
    <row r="1444" spans="3:15" s="1" customFormat="1" x14ac:dyDescent="0.25">
      <c r="C1444" s="65"/>
      <c r="D1444" s="55"/>
      <c r="E1444" s="55"/>
      <c r="F1444" s="55"/>
      <c r="G1444" s="55"/>
      <c r="H1444" s="55"/>
      <c r="I1444" s="55"/>
      <c r="J1444" s="65"/>
      <c r="K1444" s="65"/>
      <c r="L1444" s="65"/>
      <c r="M1444" s="65"/>
      <c r="N1444" s="65"/>
      <c r="O1444" s="65"/>
    </row>
    <row r="1445" spans="3:15" s="1" customFormat="1" x14ac:dyDescent="0.25">
      <c r="C1445" s="65"/>
      <c r="D1445" s="55"/>
      <c r="E1445" s="55"/>
      <c r="F1445" s="55"/>
      <c r="G1445" s="55"/>
      <c r="H1445" s="55"/>
      <c r="I1445" s="55"/>
      <c r="J1445" s="65"/>
      <c r="K1445" s="65"/>
      <c r="L1445" s="65"/>
      <c r="M1445" s="65"/>
      <c r="N1445" s="65"/>
      <c r="O1445" s="65"/>
    </row>
    <row r="1446" spans="3:15" s="1" customFormat="1" x14ac:dyDescent="0.25">
      <c r="C1446" s="65"/>
      <c r="D1446" s="55"/>
      <c r="E1446" s="55"/>
      <c r="F1446" s="55"/>
      <c r="G1446" s="55"/>
      <c r="H1446" s="55"/>
      <c r="I1446" s="55"/>
      <c r="J1446" s="65"/>
      <c r="K1446" s="65"/>
      <c r="L1446" s="65"/>
      <c r="M1446" s="65"/>
      <c r="N1446" s="65"/>
      <c r="O1446" s="65"/>
    </row>
    <row r="1447" spans="3:15" s="1" customFormat="1" x14ac:dyDescent="0.25">
      <c r="C1447" s="65"/>
      <c r="D1447" s="55"/>
      <c r="E1447" s="55"/>
      <c r="F1447" s="55"/>
      <c r="G1447" s="55"/>
      <c r="H1447" s="55"/>
      <c r="I1447" s="55"/>
      <c r="J1447" s="65"/>
      <c r="K1447" s="65"/>
      <c r="L1447" s="65"/>
      <c r="M1447" s="65"/>
      <c r="N1447" s="65"/>
      <c r="O1447" s="65"/>
    </row>
    <row r="1448" spans="3:15" s="1" customFormat="1" x14ac:dyDescent="0.25">
      <c r="C1448" s="65"/>
      <c r="D1448" s="55"/>
      <c r="E1448" s="55"/>
      <c r="F1448" s="55"/>
      <c r="G1448" s="55"/>
      <c r="H1448" s="55"/>
      <c r="I1448" s="55"/>
      <c r="J1448" s="65"/>
      <c r="K1448" s="65"/>
      <c r="L1448" s="65"/>
      <c r="M1448" s="65"/>
      <c r="N1448" s="65"/>
      <c r="O1448" s="65"/>
    </row>
    <row r="1449" spans="3:15" s="1" customFormat="1" x14ac:dyDescent="0.25">
      <c r="C1449" s="65"/>
      <c r="D1449" s="55"/>
      <c r="E1449" s="55"/>
      <c r="F1449" s="55"/>
      <c r="G1449" s="55"/>
      <c r="H1449" s="55"/>
      <c r="I1449" s="55"/>
      <c r="J1449" s="65"/>
      <c r="K1449" s="65"/>
      <c r="L1449" s="65"/>
      <c r="M1449" s="65"/>
      <c r="N1449" s="65"/>
      <c r="O1449" s="65"/>
    </row>
    <row r="1450" spans="3:15" s="1" customFormat="1" x14ac:dyDescent="0.25">
      <c r="C1450" s="65"/>
      <c r="D1450" s="55"/>
      <c r="E1450" s="55"/>
      <c r="F1450" s="55"/>
      <c r="G1450" s="55"/>
      <c r="H1450" s="55"/>
      <c r="I1450" s="55"/>
      <c r="J1450" s="65"/>
      <c r="K1450" s="65"/>
      <c r="L1450" s="65"/>
      <c r="M1450" s="65"/>
      <c r="N1450" s="65"/>
      <c r="O1450" s="65"/>
    </row>
    <row r="1451" spans="3:15" s="1" customFormat="1" x14ac:dyDescent="0.25">
      <c r="C1451" s="65"/>
      <c r="D1451" s="55"/>
      <c r="E1451" s="55"/>
      <c r="F1451" s="55"/>
      <c r="G1451" s="55"/>
      <c r="H1451" s="55"/>
      <c r="I1451" s="55"/>
      <c r="J1451" s="65"/>
      <c r="K1451" s="65"/>
      <c r="L1451" s="65"/>
      <c r="M1451" s="65"/>
      <c r="N1451" s="65"/>
      <c r="O1451" s="65"/>
    </row>
    <row r="1452" spans="3:15" s="1" customFormat="1" x14ac:dyDescent="0.25">
      <c r="C1452" s="65"/>
      <c r="D1452" s="55"/>
      <c r="E1452" s="55"/>
      <c r="F1452" s="55"/>
      <c r="G1452" s="55"/>
      <c r="H1452" s="55"/>
      <c r="I1452" s="55"/>
      <c r="J1452" s="65"/>
      <c r="K1452" s="65"/>
      <c r="L1452" s="65"/>
      <c r="M1452" s="65"/>
      <c r="N1452" s="65"/>
      <c r="O1452" s="65"/>
    </row>
    <row r="1453" spans="3:15" s="1" customFormat="1" x14ac:dyDescent="0.25">
      <c r="C1453" s="65"/>
      <c r="D1453" s="55"/>
      <c r="E1453" s="55"/>
      <c r="F1453" s="55"/>
      <c r="G1453" s="55"/>
      <c r="H1453" s="55"/>
      <c r="I1453" s="55"/>
      <c r="J1453" s="65"/>
      <c r="K1453" s="65"/>
      <c r="L1453" s="65"/>
      <c r="M1453" s="65"/>
      <c r="N1453" s="65"/>
      <c r="O1453" s="65"/>
    </row>
    <row r="1454" spans="3:15" s="1" customFormat="1" x14ac:dyDescent="0.25">
      <c r="C1454" s="65"/>
      <c r="D1454" s="55"/>
      <c r="E1454" s="55"/>
      <c r="F1454" s="55"/>
      <c r="G1454" s="55"/>
      <c r="H1454" s="55"/>
      <c r="I1454" s="55"/>
      <c r="J1454" s="65"/>
      <c r="K1454" s="65"/>
      <c r="L1454" s="65"/>
      <c r="M1454" s="65"/>
      <c r="N1454" s="65"/>
      <c r="O1454" s="65"/>
    </row>
    <row r="1455" spans="3:15" s="1" customFormat="1" x14ac:dyDescent="0.25">
      <c r="C1455" s="65"/>
      <c r="D1455" s="55"/>
      <c r="E1455" s="55"/>
      <c r="F1455" s="55"/>
      <c r="G1455" s="55"/>
      <c r="H1455" s="55"/>
      <c r="I1455" s="55"/>
      <c r="J1455" s="65"/>
      <c r="K1455" s="65"/>
      <c r="L1455" s="65"/>
      <c r="M1455" s="65"/>
      <c r="N1455" s="65"/>
      <c r="O1455" s="65"/>
    </row>
    <row r="1456" spans="3:15" s="1" customFormat="1" x14ac:dyDescent="0.25">
      <c r="C1456" s="65"/>
      <c r="D1456" s="55"/>
      <c r="E1456" s="55"/>
      <c r="F1456" s="55"/>
      <c r="G1456" s="55"/>
      <c r="H1456" s="55"/>
      <c r="I1456" s="55"/>
      <c r="J1456" s="65"/>
      <c r="K1456" s="65"/>
      <c r="L1456" s="65"/>
      <c r="M1456" s="65"/>
      <c r="N1456" s="65"/>
      <c r="O1456" s="65"/>
    </row>
    <row r="1457" spans="3:15" s="1" customFormat="1" x14ac:dyDescent="0.25">
      <c r="C1457" s="65"/>
      <c r="D1457" s="55"/>
      <c r="E1457" s="55"/>
      <c r="F1457" s="55"/>
      <c r="G1457" s="55"/>
      <c r="H1457" s="55"/>
      <c r="I1457" s="55"/>
      <c r="J1457" s="65"/>
      <c r="K1457" s="65"/>
      <c r="L1457" s="65"/>
      <c r="M1457" s="65"/>
      <c r="N1457" s="65"/>
      <c r="O1457" s="65"/>
    </row>
    <row r="1458" spans="3:15" s="1" customFormat="1" x14ac:dyDescent="0.25">
      <c r="C1458" s="65"/>
      <c r="D1458" s="55"/>
      <c r="E1458" s="55"/>
      <c r="F1458" s="55"/>
      <c r="G1458" s="55"/>
      <c r="H1458" s="55"/>
      <c r="I1458" s="55"/>
      <c r="J1458" s="65"/>
      <c r="K1458" s="65"/>
      <c r="L1458" s="65"/>
      <c r="M1458" s="65"/>
      <c r="N1458" s="65"/>
      <c r="O1458" s="65"/>
    </row>
    <row r="1459" spans="3:15" s="1" customFormat="1" x14ac:dyDescent="0.25">
      <c r="C1459" s="65"/>
      <c r="D1459" s="55"/>
      <c r="E1459" s="55"/>
      <c r="F1459" s="55"/>
      <c r="G1459" s="55"/>
      <c r="H1459" s="55"/>
      <c r="I1459" s="55"/>
      <c r="J1459" s="65"/>
      <c r="K1459" s="65"/>
      <c r="L1459" s="65"/>
      <c r="M1459" s="65"/>
      <c r="N1459" s="65"/>
      <c r="O1459" s="65"/>
    </row>
    <row r="1460" spans="3:15" s="1" customFormat="1" x14ac:dyDescent="0.25">
      <c r="C1460" s="65"/>
      <c r="D1460" s="55"/>
      <c r="E1460" s="55"/>
      <c r="F1460" s="55"/>
      <c r="G1460" s="55"/>
      <c r="H1460" s="55"/>
      <c r="I1460" s="55"/>
      <c r="J1460" s="65"/>
      <c r="K1460" s="65"/>
      <c r="L1460" s="65"/>
      <c r="M1460" s="65"/>
      <c r="N1460" s="65"/>
      <c r="O1460" s="65"/>
    </row>
    <row r="1461" spans="3:15" s="1" customFormat="1" x14ac:dyDescent="0.25">
      <c r="C1461" s="65"/>
      <c r="D1461" s="55"/>
      <c r="E1461" s="55"/>
      <c r="F1461" s="55"/>
      <c r="G1461" s="55"/>
      <c r="H1461" s="55"/>
      <c r="I1461" s="55"/>
      <c r="J1461" s="65"/>
      <c r="K1461" s="65"/>
      <c r="L1461" s="65"/>
      <c r="M1461" s="65"/>
      <c r="N1461" s="65"/>
      <c r="O1461" s="65"/>
    </row>
    <row r="1462" spans="3:15" s="1" customFormat="1" x14ac:dyDescent="0.25">
      <c r="C1462" s="65"/>
      <c r="D1462" s="55"/>
      <c r="E1462" s="55"/>
      <c r="F1462" s="55"/>
      <c r="G1462" s="55"/>
      <c r="H1462" s="55"/>
      <c r="I1462" s="55"/>
      <c r="J1462" s="65"/>
      <c r="K1462" s="65"/>
      <c r="L1462" s="65"/>
      <c r="M1462" s="65"/>
      <c r="N1462" s="65"/>
      <c r="O1462" s="65"/>
    </row>
    <row r="1463" spans="3:15" s="1" customFormat="1" x14ac:dyDescent="0.25">
      <c r="C1463" s="65"/>
      <c r="D1463" s="55"/>
      <c r="E1463" s="55"/>
      <c r="F1463" s="55"/>
      <c r="G1463" s="55"/>
      <c r="H1463" s="55"/>
      <c r="I1463" s="55"/>
      <c r="J1463" s="65"/>
      <c r="K1463" s="65"/>
      <c r="L1463" s="65"/>
      <c r="M1463" s="65"/>
      <c r="N1463" s="65"/>
      <c r="O1463" s="65"/>
    </row>
    <row r="1464" spans="3:15" s="1" customFormat="1" x14ac:dyDescent="0.25">
      <c r="C1464" s="65"/>
      <c r="D1464" s="55"/>
      <c r="E1464" s="55"/>
      <c r="F1464" s="55"/>
      <c r="G1464" s="55"/>
      <c r="H1464" s="55"/>
      <c r="I1464" s="55"/>
      <c r="J1464" s="65"/>
      <c r="K1464" s="65"/>
      <c r="L1464" s="65"/>
      <c r="M1464" s="65"/>
      <c r="N1464" s="65"/>
      <c r="O1464" s="65"/>
    </row>
    <row r="1465" spans="3:15" s="1" customFormat="1" x14ac:dyDescent="0.25">
      <c r="C1465" s="65"/>
      <c r="D1465" s="55"/>
      <c r="E1465" s="55"/>
      <c r="F1465" s="55"/>
      <c r="G1465" s="55"/>
      <c r="H1465" s="55"/>
      <c r="I1465" s="55"/>
      <c r="J1465" s="65"/>
      <c r="K1465" s="65"/>
      <c r="L1465" s="65"/>
      <c r="M1465" s="65"/>
      <c r="N1465" s="65"/>
      <c r="O1465" s="65"/>
    </row>
    <row r="1466" spans="3:15" s="1" customFormat="1" x14ac:dyDescent="0.25">
      <c r="C1466" s="65"/>
      <c r="D1466" s="55"/>
      <c r="E1466" s="55"/>
      <c r="F1466" s="55"/>
      <c r="G1466" s="55"/>
      <c r="H1466" s="55"/>
      <c r="I1466" s="55"/>
      <c r="J1466" s="65"/>
      <c r="K1466" s="65"/>
      <c r="L1466" s="65"/>
      <c r="M1466" s="65"/>
      <c r="N1466" s="65"/>
      <c r="O1466" s="65"/>
    </row>
    <row r="1467" spans="3:15" s="1" customFormat="1" x14ac:dyDescent="0.25">
      <c r="C1467" s="65"/>
      <c r="D1467" s="55"/>
      <c r="E1467" s="55"/>
      <c r="F1467" s="55"/>
      <c r="G1467" s="55"/>
      <c r="H1467" s="55"/>
      <c r="I1467" s="55"/>
      <c r="J1467" s="65"/>
      <c r="K1467" s="65"/>
      <c r="L1467" s="65"/>
      <c r="M1467" s="65"/>
      <c r="N1467" s="65"/>
      <c r="O1467" s="65"/>
    </row>
    <row r="1468" spans="3:15" s="1" customFormat="1" x14ac:dyDescent="0.25">
      <c r="C1468" s="65"/>
      <c r="D1468" s="55"/>
      <c r="E1468" s="55"/>
      <c r="F1468" s="55"/>
      <c r="G1468" s="55"/>
      <c r="H1468" s="55"/>
      <c r="I1468" s="55"/>
      <c r="J1468" s="65"/>
      <c r="K1468" s="65"/>
      <c r="L1468" s="65"/>
      <c r="M1468" s="65"/>
      <c r="N1468" s="65"/>
      <c r="O1468" s="65"/>
    </row>
    <row r="1469" spans="3:15" s="1" customFormat="1" x14ac:dyDescent="0.25">
      <c r="C1469" s="65"/>
      <c r="D1469" s="55"/>
      <c r="E1469" s="55"/>
      <c r="F1469" s="55"/>
      <c r="G1469" s="55"/>
      <c r="H1469" s="55"/>
      <c r="I1469" s="55"/>
      <c r="J1469" s="65"/>
      <c r="K1469" s="65"/>
      <c r="L1469" s="65"/>
      <c r="M1469" s="65"/>
      <c r="N1469" s="65"/>
      <c r="O1469" s="65"/>
    </row>
    <row r="1470" spans="3:15" s="1" customFormat="1" x14ac:dyDescent="0.25">
      <c r="C1470" s="65"/>
      <c r="D1470" s="55"/>
      <c r="E1470" s="55"/>
      <c r="F1470" s="55"/>
      <c r="G1470" s="55"/>
      <c r="H1470" s="55"/>
      <c r="I1470" s="55"/>
      <c r="J1470" s="65"/>
      <c r="K1470" s="65"/>
      <c r="L1470" s="65"/>
      <c r="M1470" s="65"/>
      <c r="N1470" s="65"/>
      <c r="O1470" s="65"/>
    </row>
    <row r="1471" spans="3:15" s="1" customFormat="1" x14ac:dyDescent="0.25">
      <c r="C1471" s="65"/>
      <c r="D1471" s="55"/>
      <c r="E1471" s="55"/>
      <c r="F1471" s="55"/>
      <c r="G1471" s="55"/>
      <c r="H1471" s="55"/>
      <c r="I1471" s="55"/>
      <c r="J1471" s="65"/>
      <c r="K1471" s="65"/>
      <c r="L1471" s="65"/>
      <c r="M1471" s="65"/>
      <c r="N1471" s="65"/>
      <c r="O1471" s="65"/>
    </row>
    <row r="1472" spans="3:15" s="1" customFormat="1" x14ac:dyDescent="0.25">
      <c r="C1472" s="65"/>
      <c r="D1472" s="55"/>
      <c r="E1472" s="55"/>
      <c r="F1472" s="55"/>
      <c r="G1472" s="55"/>
      <c r="H1472" s="55"/>
      <c r="I1472" s="55"/>
      <c r="J1472" s="65"/>
      <c r="K1472" s="65"/>
      <c r="L1472" s="65"/>
      <c r="M1472" s="65"/>
      <c r="N1472" s="65"/>
      <c r="O1472" s="65"/>
    </row>
    <row r="1473" spans="3:15" s="1" customFormat="1" x14ac:dyDescent="0.25">
      <c r="C1473" s="65"/>
      <c r="D1473" s="55"/>
      <c r="E1473" s="55"/>
      <c r="F1473" s="55"/>
      <c r="G1473" s="55"/>
      <c r="H1473" s="55"/>
      <c r="I1473" s="55"/>
      <c r="J1473" s="65"/>
      <c r="K1473" s="65"/>
      <c r="L1473" s="65"/>
      <c r="M1473" s="65"/>
      <c r="N1473" s="65"/>
      <c r="O1473" s="65"/>
    </row>
    <row r="1474" spans="3:15" s="1" customFormat="1" x14ac:dyDescent="0.25">
      <c r="C1474" s="65"/>
      <c r="D1474" s="55"/>
      <c r="E1474" s="55"/>
      <c r="F1474" s="55"/>
      <c r="G1474" s="55"/>
      <c r="H1474" s="55"/>
      <c r="I1474" s="55"/>
      <c r="J1474" s="65"/>
      <c r="K1474" s="65"/>
      <c r="L1474" s="65"/>
      <c r="M1474" s="65"/>
      <c r="N1474" s="65"/>
      <c r="O1474" s="65"/>
    </row>
    <row r="1475" spans="3:15" s="1" customFormat="1" x14ac:dyDescent="0.25">
      <c r="C1475" s="65"/>
      <c r="D1475" s="55"/>
      <c r="E1475" s="55"/>
      <c r="F1475" s="55"/>
      <c r="G1475" s="55"/>
      <c r="H1475" s="55"/>
      <c r="I1475" s="55"/>
      <c r="J1475" s="65"/>
      <c r="K1475" s="65"/>
      <c r="L1475" s="65"/>
      <c r="M1475" s="65"/>
      <c r="N1475" s="65"/>
      <c r="O1475" s="65"/>
    </row>
    <row r="1476" spans="3:15" s="1" customFormat="1" x14ac:dyDescent="0.25">
      <c r="C1476" s="65"/>
      <c r="D1476" s="55"/>
      <c r="E1476" s="55"/>
      <c r="F1476" s="55"/>
      <c r="G1476" s="55"/>
      <c r="H1476" s="55"/>
      <c r="I1476" s="55"/>
      <c r="J1476" s="65"/>
      <c r="K1476" s="65"/>
      <c r="L1476" s="65"/>
      <c r="M1476" s="65"/>
      <c r="N1476" s="65"/>
      <c r="O1476" s="65"/>
    </row>
    <row r="1477" spans="3:15" s="1" customFormat="1" x14ac:dyDescent="0.25">
      <c r="C1477" s="65"/>
      <c r="D1477" s="55"/>
      <c r="E1477" s="55"/>
      <c r="F1477" s="55"/>
      <c r="G1477" s="55"/>
      <c r="H1477" s="55"/>
      <c r="I1477" s="55"/>
      <c r="J1477" s="65"/>
      <c r="K1477" s="65"/>
      <c r="L1477" s="65"/>
      <c r="M1477" s="65"/>
      <c r="N1477" s="65"/>
      <c r="O1477" s="65"/>
    </row>
    <row r="1478" spans="3:15" s="1" customFormat="1" x14ac:dyDescent="0.25">
      <c r="C1478" s="65"/>
      <c r="D1478" s="55"/>
      <c r="E1478" s="55"/>
      <c r="F1478" s="55"/>
      <c r="G1478" s="55"/>
      <c r="H1478" s="55"/>
      <c r="I1478" s="55"/>
      <c r="J1478" s="65"/>
      <c r="K1478" s="65"/>
      <c r="L1478" s="65"/>
      <c r="M1478" s="65"/>
      <c r="N1478" s="65"/>
      <c r="O1478" s="65"/>
    </row>
    <row r="1479" spans="3:15" s="1" customFormat="1" x14ac:dyDescent="0.25">
      <c r="C1479" s="65"/>
      <c r="D1479" s="55"/>
      <c r="E1479" s="55"/>
      <c r="F1479" s="55"/>
      <c r="G1479" s="55"/>
      <c r="H1479" s="55"/>
      <c r="I1479" s="55"/>
      <c r="J1479" s="65"/>
      <c r="K1479" s="65"/>
      <c r="L1479" s="65"/>
      <c r="M1479" s="65"/>
      <c r="N1479" s="65"/>
      <c r="O1479" s="65"/>
    </row>
    <row r="1480" spans="3:15" s="1" customFormat="1" x14ac:dyDescent="0.25">
      <c r="C1480" s="65"/>
      <c r="D1480" s="55"/>
      <c r="E1480" s="55"/>
      <c r="F1480" s="55"/>
      <c r="G1480" s="55"/>
      <c r="H1480" s="55"/>
      <c r="I1480" s="55"/>
      <c r="J1480" s="65"/>
      <c r="K1480" s="65"/>
      <c r="L1480" s="65"/>
      <c r="M1480" s="65"/>
      <c r="N1480" s="65"/>
      <c r="O1480" s="65"/>
    </row>
    <row r="1481" spans="3:15" s="1" customFormat="1" x14ac:dyDescent="0.25">
      <c r="C1481" s="65"/>
      <c r="D1481" s="55"/>
      <c r="E1481" s="55"/>
      <c r="F1481" s="55"/>
      <c r="G1481" s="55"/>
      <c r="H1481" s="55"/>
      <c r="I1481" s="55"/>
      <c r="J1481" s="65"/>
      <c r="K1481" s="65"/>
      <c r="L1481" s="65"/>
      <c r="M1481" s="65"/>
      <c r="N1481" s="65"/>
      <c r="O1481" s="65"/>
    </row>
    <row r="1482" spans="3:15" s="1" customFormat="1" x14ac:dyDescent="0.25">
      <c r="C1482" s="65"/>
      <c r="D1482" s="55"/>
      <c r="E1482" s="55"/>
      <c r="F1482" s="55"/>
      <c r="G1482" s="55"/>
      <c r="H1482" s="55"/>
      <c r="I1482" s="55"/>
      <c r="J1482" s="65"/>
      <c r="K1482" s="65"/>
      <c r="L1482" s="65"/>
      <c r="M1482" s="65"/>
      <c r="N1482" s="65"/>
      <c r="O1482" s="65"/>
    </row>
    <row r="1483" spans="3:15" s="1" customFormat="1" x14ac:dyDescent="0.25">
      <c r="C1483" s="65"/>
      <c r="D1483" s="55"/>
      <c r="E1483" s="55"/>
      <c r="F1483" s="55"/>
      <c r="G1483" s="55"/>
      <c r="H1483" s="55"/>
      <c r="I1483" s="55"/>
      <c r="J1483" s="65"/>
      <c r="K1483" s="65"/>
      <c r="L1483" s="65"/>
      <c r="M1483" s="65"/>
      <c r="N1483" s="65"/>
      <c r="O1483" s="65"/>
    </row>
    <row r="1484" spans="3:15" s="1" customFormat="1" x14ac:dyDescent="0.25">
      <c r="C1484" s="65"/>
      <c r="D1484" s="55"/>
      <c r="E1484" s="55"/>
      <c r="F1484" s="55"/>
      <c r="G1484" s="55"/>
      <c r="H1484" s="55"/>
      <c r="I1484" s="55"/>
      <c r="J1484" s="65"/>
      <c r="K1484" s="65"/>
      <c r="L1484" s="65"/>
      <c r="M1484" s="65"/>
      <c r="N1484" s="65"/>
      <c r="O1484" s="65"/>
    </row>
    <row r="1485" spans="3:15" s="1" customFormat="1" x14ac:dyDescent="0.25">
      <c r="C1485" s="65"/>
      <c r="D1485" s="55"/>
      <c r="E1485" s="55"/>
      <c r="F1485" s="55"/>
      <c r="G1485" s="55"/>
      <c r="H1485" s="55"/>
      <c r="I1485" s="55"/>
      <c r="J1485" s="65"/>
      <c r="K1485" s="65"/>
      <c r="L1485" s="65"/>
      <c r="M1485" s="65"/>
      <c r="N1485" s="65"/>
      <c r="O1485" s="65"/>
    </row>
    <row r="1486" spans="3:15" s="1" customFormat="1" x14ac:dyDescent="0.25">
      <c r="C1486" s="65"/>
      <c r="D1486" s="55"/>
      <c r="E1486" s="55"/>
      <c r="F1486" s="55"/>
      <c r="G1486" s="55"/>
      <c r="H1486" s="55"/>
      <c r="I1486" s="55"/>
      <c r="J1486" s="65"/>
      <c r="K1486" s="65"/>
      <c r="L1486" s="65"/>
      <c r="M1486" s="65"/>
      <c r="N1486" s="65"/>
      <c r="O1486" s="65"/>
    </row>
    <row r="1487" spans="3:15" s="1" customFormat="1" x14ac:dyDescent="0.25">
      <c r="C1487" s="65"/>
      <c r="D1487" s="55"/>
      <c r="E1487" s="55"/>
      <c r="F1487" s="55"/>
      <c r="G1487" s="55"/>
      <c r="H1487" s="55"/>
      <c r="I1487" s="55"/>
      <c r="J1487" s="65"/>
      <c r="K1487" s="65"/>
      <c r="L1487" s="65"/>
      <c r="M1487" s="65"/>
      <c r="N1487" s="65"/>
      <c r="O1487" s="65"/>
    </row>
    <row r="1488" spans="3:15" s="1" customFormat="1" x14ac:dyDescent="0.25">
      <c r="C1488" s="65"/>
      <c r="D1488" s="55"/>
      <c r="E1488" s="55"/>
      <c r="F1488" s="55"/>
      <c r="G1488" s="55"/>
      <c r="H1488" s="55"/>
      <c r="I1488" s="55"/>
      <c r="J1488" s="65"/>
      <c r="K1488" s="65"/>
      <c r="L1488" s="65"/>
      <c r="M1488" s="65"/>
      <c r="N1488" s="65"/>
      <c r="O1488" s="65"/>
    </row>
    <row r="1489" spans="3:15" s="1" customFormat="1" x14ac:dyDescent="0.25">
      <c r="C1489" s="65"/>
      <c r="D1489" s="55"/>
      <c r="E1489" s="55"/>
      <c r="F1489" s="55"/>
      <c r="G1489" s="55"/>
      <c r="H1489" s="55"/>
      <c r="I1489" s="55"/>
      <c r="J1489" s="65"/>
      <c r="K1489" s="65"/>
      <c r="L1489" s="65"/>
      <c r="M1489" s="65"/>
      <c r="N1489" s="65"/>
      <c r="O1489" s="65"/>
    </row>
    <row r="1490" spans="3:15" s="1" customFormat="1" x14ac:dyDescent="0.25">
      <c r="C1490" s="65"/>
      <c r="D1490" s="55"/>
      <c r="E1490" s="55"/>
      <c r="F1490" s="55"/>
      <c r="G1490" s="55"/>
      <c r="H1490" s="55"/>
      <c r="I1490" s="55"/>
      <c r="J1490" s="65"/>
      <c r="K1490" s="65"/>
      <c r="L1490" s="65"/>
      <c r="M1490" s="65"/>
      <c r="N1490" s="65"/>
      <c r="O1490" s="65"/>
    </row>
    <row r="1491" spans="3:15" s="1" customFormat="1" x14ac:dyDescent="0.25">
      <c r="C1491" s="65"/>
      <c r="D1491" s="55"/>
      <c r="E1491" s="55"/>
      <c r="F1491" s="55"/>
      <c r="G1491" s="55"/>
      <c r="H1491" s="55"/>
      <c r="I1491" s="55"/>
      <c r="J1491" s="65"/>
      <c r="K1491" s="65"/>
      <c r="L1491" s="65"/>
      <c r="M1491" s="65"/>
      <c r="N1491" s="65"/>
      <c r="O1491" s="65"/>
    </row>
    <row r="1492" spans="3:15" s="1" customFormat="1" x14ac:dyDescent="0.25">
      <c r="C1492" s="65"/>
      <c r="D1492" s="55"/>
      <c r="E1492" s="55"/>
      <c r="F1492" s="55"/>
      <c r="G1492" s="55"/>
      <c r="H1492" s="55"/>
      <c r="I1492" s="55"/>
      <c r="J1492" s="65"/>
      <c r="K1492" s="65"/>
      <c r="L1492" s="65"/>
      <c r="M1492" s="65"/>
      <c r="N1492" s="65"/>
      <c r="O1492" s="65"/>
    </row>
    <row r="1493" spans="3:15" s="1" customFormat="1" x14ac:dyDescent="0.25">
      <c r="C1493" s="65"/>
      <c r="D1493" s="55"/>
      <c r="E1493" s="55"/>
      <c r="F1493" s="55"/>
      <c r="G1493" s="55"/>
      <c r="H1493" s="55"/>
      <c r="I1493" s="55"/>
      <c r="J1493" s="65"/>
      <c r="K1493" s="65"/>
      <c r="L1493" s="65"/>
      <c r="M1493" s="65"/>
      <c r="N1493" s="65"/>
      <c r="O1493" s="65"/>
    </row>
    <row r="1494" spans="3:15" s="1" customFormat="1" x14ac:dyDescent="0.25">
      <c r="C1494" s="65"/>
      <c r="D1494" s="55"/>
      <c r="E1494" s="55"/>
      <c r="F1494" s="55"/>
      <c r="G1494" s="55"/>
      <c r="H1494" s="55"/>
      <c r="I1494" s="55"/>
      <c r="J1494" s="65"/>
      <c r="K1494" s="65"/>
      <c r="L1494" s="65"/>
      <c r="M1494" s="65"/>
      <c r="N1494" s="65"/>
      <c r="O1494" s="65"/>
    </row>
    <row r="1495" spans="3:15" s="1" customFormat="1" x14ac:dyDescent="0.25">
      <c r="C1495" s="65"/>
      <c r="D1495" s="55"/>
      <c r="E1495" s="55"/>
      <c r="F1495" s="55"/>
      <c r="G1495" s="55"/>
      <c r="H1495" s="55"/>
      <c r="I1495" s="55"/>
      <c r="J1495" s="65"/>
      <c r="K1495" s="65"/>
      <c r="L1495" s="65"/>
      <c r="M1495" s="65"/>
      <c r="N1495" s="65"/>
      <c r="O1495" s="65"/>
    </row>
    <row r="1496" spans="3:15" s="1" customFormat="1" x14ac:dyDescent="0.25">
      <c r="C1496" s="65"/>
      <c r="D1496" s="55"/>
      <c r="E1496" s="55"/>
      <c r="F1496" s="55"/>
      <c r="G1496" s="55"/>
      <c r="H1496" s="55"/>
      <c r="I1496" s="55"/>
      <c r="J1496" s="65"/>
      <c r="K1496" s="65"/>
      <c r="L1496" s="65"/>
      <c r="M1496" s="65"/>
      <c r="N1496" s="65"/>
      <c r="O1496" s="65"/>
    </row>
    <row r="1497" spans="3:15" s="1" customFormat="1" x14ac:dyDescent="0.25">
      <c r="C1497" s="65"/>
      <c r="D1497" s="55"/>
      <c r="E1497" s="55"/>
      <c r="F1497" s="55"/>
      <c r="G1497" s="55"/>
      <c r="H1497" s="55"/>
      <c r="I1497" s="55"/>
      <c r="J1497" s="65"/>
      <c r="K1497" s="65"/>
      <c r="L1497" s="65"/>
      <c r="M1497" s="65"/>
      <c r="N1497" s="65"/>
      <c r="O1497" s="65"/>
    </row>
    <row r="1498" spans="3:15" s="1" customFormat="1" x14ac:dyDescent="0.25">
      <c r="C1498" s="65"/>
      <c r="D1498" s="55"/>
      <c r="E1498" s="55"/>
      <c r="F1498" s="55"/>
      <c r="G1498" s="55"/>
      <c r="H1498" s="55"/>
      <c r="I1498" s="55"/>
      <c r="J1498" s="65"/>
      <c r="K1498" s="65"/>
      <c r="L1498" s="65"/>
      <c r="M1498" s="65"/>
      <c r="N1498" s="65"/>
      <c r="O1498" s="65"/>
    </row>
    <row r="1499" spans="3:15" s="1" customFormat="1" x14ac:dyDescent="0.25">
      <c r="C1499" s="65"/>
      <c r="D1499" s="55"/>
      <c r="E1499" s="55"/>
      <c r="F1499" s="55"/>
      <c r="G1499" s="55"/>
      <c r="H1499" s="55"/>
      <c r="I1499" s="55"/>
      <c r="J1499" s="65"/>
      <c r="K1499" s="65"/>
      <c r="L1499" s="65"/>
      <c r="M1499" s="65"/>
      <c r="N1499" s="65"/>
      <c r="O1499" s="65"/>
    </row>
    <row r="1500" spans="3:15" s="1" customFormat="1" x14ac:dyDescent="0.25">
      <c r="C1500" s="65"/>
      <c r="D1500" s="55"/>
      <c r="E1500" s="55"/>
      <c r="F1500" s="55"/>
      <c r="G1500" s="55"/>
      <c r="H1500" s="55"/>
      <c r="I1500" s="55"/>
      <c r="J1500" s="65"/>
      <c r="K1500" s="65"/>
      <c r="L1500" s="65"/>
      <c r="M1500" s="65"/>
      <c r="N1500" s="65"/>
      <c r="O1500" s="65"/>
    </row>
    <row r="1501" spans="3:15" s="1" customFormat="1" x14ac:dyDescent="0.25">
      <c r="C1501" s="65"/>
      <c r="D1501" s="55"/>
      <c r="E1501" s="55"/>
      <c r="F1501" s="55"/>
      <c r="G1501" s="55"/>
      <c r="H1501" s="55"/>
      <c r="I1501" s="55"/>
      <c r="J1501" s="65"/>
      <c r="K1501" s="65"/>
      <c r="L1501" s="65"/>
      <c r="M1501" s="65"/>
      <c r="N1501" s="65"/>
      <c r="O1501" s="65"/>
    </row>
    <row r="1502" spans="3:15" s="1" customFormat="1" x14ac:dyDescent="0.25">
      <c r="C1502" s="65"/>
      <c r="D1502" s="55"/>
      <c r="E1502" s="55"/>
      <c r="F1502" s="55"/>
      <c r="G1502" s="55"/>
      <c r="H1502" s="55"/>
      <c r="I1502" s="55"/>
      <c r="J1502" s="65"/>
      <c r="K1502" s="65"/>
      <c r="L1502" s="65"/>
      <c r="M1502" s="65"/>
      <c r="N1502" s="65"/>
      <c r="O1502" s="65"/>
    </row>
    <row r="1503" spans="3:15" s="1" customFormat="1" x14ac:dyDescent="0.25">
      <c r="C1503" s="65"/>
      <c r="D1503" s="55"/>
      <c r="E1503" s="55"/>
      <c r="F1503" s="55"/>
      <c r="G1503" s="55"/>
      <c r="H1503" s="55"/>
      <c r="I1503" s="55"/>
      <c r="J1503" s="65"/>
      <c r="K1503" s="65"/>
      <c r="L1503" s="65"/>
      <c r="M1503" s="65"/>
      <c r="N1503" s="65"/>
      <c r="O1503" s="65"/>
    </row>
    <row r="1504" spans="3:15" s="1" customFormat="1" x14ac:dyDescent="0.25">
      <c r="C1504" s="65"/>
      <c r="D1504" s="55"/>
      <c r="E1504" s="55"/>
      <c r="F1504" s="55"/>
      <c r="G1504" s="55"/>
      <c r="H1504" s="55"/>
      <c r="I1504" s="55"/>
      <c r="J1504" s="65"/>
      <c r="K1504" s="65"/>
      <c r="L1504" s="65"/>
      <c r="M1504" s="65"/>
      <c r="N1504" s="65"/>
      <c r="O1504" s="65"/>
    </row>
    <row r="1505" spans="3:15" s="1" customFormat="1" x14ac:dyDescent="0.25">
      <c r="C1505" s="65"/>
      <c r="D1505" s="55"/>
      <c r="E1505" s="55"/>
      <c r="F1505" s="55"/>
      <c r="G1505" s="55"/>
      <c r="H1505" s="55"/>
      <c r="I1505" s="55"/>
      <c r="J1505" s="65"/>
      <c r="K1505" s="65"/>
      <c r="L1505" s="65"/>
      <c r="M1505" s="65"/>
      <c r="N1505" s="65"/>
      <c r="O1505" s="65"/>
    </row>
    <row r="1506" spans="3:15" s="1" customFormat="1" x14ac:dyDescent="0.25">
      <c r="C1506" s="65"/>
      <c r="D1506" s="55"/>
      <c r="E1506" s="55"/>
      <c r="F1506" s="55"/>
      <c r="G1506" s="55"/>
      <c r="H1506" s="55"/>
      <c r="I1506" s="55"/>
      <c r="J1506" s="65"/>
      <c r="K1506" s="65"/>
      <c r="L1506" s="65"/>
      <c r="M1506" s="65"/>
      <c r="N1506" s="65"/>
      <c r="O1506" s="65"/>
    </row>
    <row r="1507" spans="3:15" s="1" customFormat="1" x14ac:dyDescent="0.25">
      <c r="C1507" s="65"/>
      <c r="D1507" s="55"/>
      <c r="E1507" s="55"/>
      <c r="F1507" s="55"/>
      <c r="G1507" s="55"/>
      <c r="H1507" s="55"/>
      <c r="I1507" s="55"/>
      <c r="J1507" s="65"/>
      <c r="K1507" s="65"/>
      <c r="L1507" s="65"/>
      <c r="M1507" s="65"/>
      <c r="N1507" s="65"/>
      <c r="O1507" s="65"/>
    </row>
    <row r="1508" spans="3:15" s="1" customFormat="1" x14ac:dyDescent="0.25">
      <c r="C1508" s="65"/>
      <c r="D1508" s="55"/>
      <c r="E1508" s="55"/>
      <c r="F1508" s="55"/>
      <c r="G1508" s="55"/>
      <c r="H1508" s="55"/>
      <c r="I1508" s="55"/>
      <c r="J1508" s="65"/>
      <c r="K1508" s="65"/>
      <c r="L1508" s="65"/>
      <c r="M1508" s="65"/>
      <c r="N1508" s="65"/>
      <c r="O1508" s="65"/>
    </row>
    <row r="1509" spans="3:15" s="1" customFormat="1" x14ac:dyDescent="0.25">
      <c r="C1509" s="65"/>
      <c r="D1509" s="55"/>
      <c r="E1509" s="55"/>
      <c r="F1509" s="55"/>
      <c r="G1509" s="55"/>
      <c r="H1509" s="55"/>
      <c r="I1509" s="55"/>
      <c r="J1509" s="65"/>
      <c r="K1509" s="65"/>
      <c r="L1509" s="65"/>
      <c r="M1509" s="65"/>
      <c r="N1509" s="65"/>
      <c r="O1509" s="65"/>
    </row>
    <row r="1510" spans="3:15" s="1" customFormat="1" x14ac:dyDescent="0.25">
      <c r="C1510" s="65"/>
      <c r="D1510" s="55"/>
      <c r="E1510" s="55"/>
      <c r="F1510" s="55"/>
      <c r="G1510" s="55"/>
      <c r="H1510" s="55"/>
      <c r="I1510" s="55"/>
      <c r="J1510" s="65"/>
      <c r="K1510" s="65"/>
      <c r="L1510" s="65"/>
      <c r="M1510" s="65"/>
      <c r="N1510" s="65"/>
      <c r="O1510" s="65"/>
    </row>
    <row r="1511" spans="3:15" s="1" customFormat="1" x14ac:dyDescent="0.25">
      <c r="C1511" s="65"/>
      <c r="D1511" s="55"/>
      <c r="E1511" s="55"/>
      <c r="F1511" s="55"/>
      <c r="G1511" s="55"/>
      <c r="H1511" s="55"/>
      <c r="I1511" s="55"/>
      <c r="J1511" s="65"/>
      <c r="K1511" s="65"/>
      <c r="L1511" s="65"/>
      <c r="M1511" s="65"/>
      <c r="N1511" s="65"/>
      <c r="O1511" s="65"/>
    </row>
    <row r="1512" spans="3:15" s="1" customFormat="1" x14ac:dyDescent="0.25">
      <c r="C1512" s="65"/>
      <c r="D1512" s="55"/>
      <c r="E1512" s="55"/>
      <c r="F1512" s="55"/>
      <c r="G1512" s="55"/>
      <c r="H1512" s="55"/>
      <c r="I1512" s="55"/>
      <c r="J1512" s="65"/>
      <c r="K1512" s="65"/>
      <c r="L1512" s="65"/>
      <c r="M1512" s="65"/>
      <c r="N1512" s="65"/>
      <c r="O1512" s="65"/>
    </row>
    <row r="1513" spans="3:15" s="1" customFormat="1" x14ac:dyDescent="0.25">
      <c r="C1513" s="65"/>
      <c r="D1513" s="55"/>
      <c r="E1513" s="55"/>
      <c r="F1513" s="55"/>
      <c r="G1513" s="55"/>
      <c r="H1513" s="55"/>
      <c r="I1513" s="55"/>
      <c r="J1513" s="65"/>
      <c r="K1513" s="65"/>
      <c r="L1513" s="65"/>
      <c r="M1513" s="65"/>
      <c r="N1513" s="65"/>
      <c r="O1513" s="65"/>
    </row>
    <row r="1514" spans="3:15" s="1" customFormat="1" x14ac:dyDescent="0.25">
      <c r="C1514" s="65"/>
      <c r="D1514" s="55"/>
      <c r="E1514" s="55"/>
      <c r="F1514" s="55"/>
      <c r="G1514" s="55"/>
      <c r="H1514" s="55"/>
      <c r="I1514" s="55"/>
      <c r="J1514" s="65"/>
      <c r="K1514" s="65"/>
      <c r="L1514" s="65"/>
      <c r="M1514" s="65"/>
      <c r="N1514" s="65"/>
      <c r="O1514" s="65"/>
    </row>
    <row r="1515" spans="3:15" s="1" customFormat="1" x14ac:dyDescent="0.25">
      <c r="C1515" s="65"/>
      <c r="D1515" s="55"/>
      <c r="E1515" s="55"/>
      <c r="F1515" s="55"/>
      <c r="G1515" s="55"/>
      <c r="H1515" s="55"/>
      <c r="I1515" s="55"/>
      <c r="J1515" s="65"/>
      <c r="K1515" s="65"/>
      <c r="L1515" s="65"/>
      <c r="M1515" s="65"/>
      <c r="N1515" s="65"/>
      <c r="O1515" s="65"/>
    </row>
    <row r="1516" spans="3:15" s="1" customFormat="1" x14ac:dyDescent="0.25">
      <c r="C1516" s="65"/>
      <c r="D1516" s="55"/>
      <c r="E1516" s="55"/>
      <c r="F1516" s="55"/>
      <c r="G1516" s="55"/>
      <c r="H1516" s="55"/>
      <c r="I1516" s="55"/>
      <c r="J1516" s="65"/>
      <c r="K1516" s="65"/>
      <c r="L1516" s="65"/>
      <c r="M1516" s="65"/>
      <c r="N1516" s="65"/>
      <c r="O1516" s="65"/>
    </row>
    <row r="1517" spans="3:15" s="1" customFormat="1" x14ac:dyDescent="0.25">
      <c r="C1517" s="65"/>
      <c r="D1517" s="55"/>
      <c r="E1517" s="55"/>
      <c r="F1517" s="55"/>
      <c r="G1517" s="55"/>
      <c r="H1517" s="55"/>
      <c r="I1517" s="55"/>
      <c r="J1517" s="65"/>
      <c r="K1517" s="65"/>
      <c r="L1517" s="65"/>
      <c r="M1517" s="65"/>
      <c r="N1517" s="65"/>
      <c r="O1517" s="65"/>
    </row>
    <row r="1518" spans="3:15" s="1" customFormat="1" x14ac:dyDescent="0.25">
      <c r="C1518" s="65"/>
      <c r="D1518" s="55"/>
      <c r="E1518" s="55"/>
      <c r="F1518" s="55"/>
      <c r="G1518" s="55"/>
      <c r="H1518" s="55"/>
      <c r="I1518" s="55"/>
      <c r="J1518" s="65"/>
      <c r="K1518" s="65"/>
      <c r="L1518" s="65"/>
      <c r="M1518" s="65"/>
      <c r="N1518" s="65"/>
      <c r="O1518" s="65"/>
    </row>
    <row r="1519" spans="3:15" s="1" customFormat="1" x14ac:dyDescent="0.25">
      <c r="C1519" s="65"/>
      <c r="D1519" s="55"/>
      <c r="E1519" s="55"/>
      <c r="F1519" s="55"/>
      <c r="G1519" s="55"/>
      <c r="H1519" s="55"/>
      <c r="I1519" s="55"/>
      <c r="J1519" s="65"/>
      <c r="K1519" s="65"/>
      <c r="L1519" s="65"/>
      <c r="M1519" s="65"/>
      <c r="N1519" s="65"/>
      <c r="O1519" s="65"/>
    </row>
    <row r="1520" spans="3:15" s="1" customFormat="1" x14ac:dyDescent="0.25">
      <c r="C1520" s="65"/>
      <c r="D1520" s="55"/>
      <c r="E1520" s="55"/>
      <c r="F1520" s="55"/>
      <c r="G1520" s="55"/>
      <c r="H1520" s="55"/>
      <c r="I1520" s="55"/>
      <c r="J1520" s="65"/>
      <c r="K1520" s="65"/>
      <c r="L1520" s="65"/>
      <c r="M1520" s="65"/>
      <c r="N1520" s="65"/>
      <c r="O1520" s="65"/>
    </row>
    <row r="1521" spans="3:15" s="1" customFormat="1" x14ac:dyDescent="0.25">
      <c r="C1521" s="65"/>
      <c r="D1521" s="55"/>
      <c r="E1521" s="55"/>
      <c r="F1521" s="55"/>
      <c r="G1521" s="55"/>
      <c r="H1521" s="55"/>
      <c r="I1521" s="55"/>
      <c r="J1521" s="65"/>
      <c r="K1521" s="65"/>
      <c r="L1521" s="65"/>
      <c r="M1521" s="65"/>
      <c r="N1521" s="65"/>
      <c r="O1521" s="65"/>
    </row>
    <row r="1522" spans="3:15" s="1" customFormat="1" x14ac:dyDescent="0.25">
      <c r="C1522" s="65"/>
      <c r="D1522" s="55"/>
      <c r="E1522" s="55"/>
      <c r="F1522" s="55"/>
      <c r="G1522" s="55"/>
      <c r="H1522" s="55"/>
      <c r="I1522" s="55"/>
      <c r="J1522" s="65"/>
      <c r="K1522" s="65"/>
      <c r="L1522" s="65"/>
      <c r="M1522" s="65"/>
      <c r="N1522" s="65"/>
      <c r="O1522" s="65"/>
    </row>
    <row r="1523" spans="3:15" s="1" customFormat="1" x14ac:dyDescent="0.25">
      <c r="C1523" s="65"/>
      <c r="D1523" s="55"/>
      <c r="E1523" s="55"/>
      <c r="F1523" s="55"/>
      <c r="G1523" s="55"/>
      <c r="H1523" s="55"/>
      <c r="I1523" s="55"/>
      <c r="J1523" s="65"/>
      <c r="K1523" s="65"/>
      <c r="L1523" s="65"/>
      <c r="M1523" s="65"/>
      <c r="N1523" s="65"/>
      <c r="O1523" s="65"/>
    </row>
    <row r="1524" spans="3:15" s="1" customFormat="1" x14ac:dyDescent="0.25">
      <c r="C1524" s="65"/>
      <c r="D1524" s="55"/>
      <c r="E1524" s="55"/>
      <c r="F1524" s="55"/>
      <c r="G1524" s="55"/>
      <c r="H1524" s="55"/>
      <c r="I1524" s="55"/>
      <c r="J1524" s="65"/>
      <c r="K1524" s="65"/>
      <c r="L1524" s="65"/>
      <c r="M1524" s="65"/>
      <c r="N1524" s="65"/>
      <c r="O1524" s="65"/>
    </row>
    <row r="1525" spans="3:15" s="1" customFormat="1" x14ac:dyDescent="0.25">
      <c r="C1525" s="65"/>
      <c r="D1525" s="55"/>
      <c r="E1525" s="55"/>
      <c r="F1525" s="55"/>
      <c r="G1525" s="55"/>
      <c r="H1525" s="55"/>
      <c r="I1525" s="55"/>
      <c r="J1525" s="65"/>
      <c r="K1525" s="65"/>
      <c r="L1525" s="65"/>
      <c r="M1525" s="65"/>
      <c r="N1525" s="65"/>
      <c r="O1525" s="65"/>
    </row>
    <row r="1526" spans="3:15" s="1" customFormat="1" x14ac:dyDescent="0.25">
      <c r="C1526" s="65"/>
      <c r="D1526" s="55"/>
      <c r="E1526" s="55"/>
      <c r="F1526" s="55"/>
      <c r="G1526" s="55"/>
      <c r="H1526" s="55"/>
      <c r="I1526" s="55"/>
      <c r="J1526" s="65"/>
      <c r="K1526" s="65"/>
      <c r="L1526" s="65"/>
      <c r="M1526" s="65"/>
      <c r="N1526" s="65"/>
      <c r="O1526" s="65"/>
    </row>
    <row r="1527" spans="3:15" s="1" customFormat="1" x14ac:dyDescent="0.25">
      <c r="C1527" s="65"/>
      <c r="D1527" s="55"/>
      <c r="E1527" s="55"/>
      <c r="F1527" s="55"/>
      <c r="G1527" s="55"/>
      <c r="H1527" s="55"/>
      <c r="I1527" s="55"/>
      <c r="J1527" s="65"/>
      <c r="K1527" s="65"/>
      <c r="L1527" s="65"/>
      <c r="M1527" s="65"/>
      <c r="N1527" s="65"/>
      <c r="O1527" s="65"/>
    </row>
    <row r="1528" spans="3:15" s="1" customFormat="1" x14ac:dyDescent="0.25">
      <c r="C1528" s="65"/>
      <c r="D1528" s="55"/>
      <c r="E1528" s="55"/>
      <c r="F1528" s="55"/>
      <c r="G1528" s="55"/>
      <c r="H1528" s="55"/>
      <c r="I1528" s="55"/>
      <c r="J1528" s="65"/>
      <c r="K1528" s="65"/>
      <c r="L1528" s="65"/>
      <c r="M1528" s="65"/>
      <c r="N1528" s="65"/>
      <c r="O1528" s="65"/>
    </row>
    <row r="1529" spans="3:15" s="1" customFormat="1" x14ac:dyDescent="0.25">
      <c r="C1529" s="65"/>
      <c r="D1529" s="55"/>
      <c r="E1529" s="55"/>
      <c r="F1529" s="55"/>
      <c r="G1529" s="55"/>
      <c r="H1529" s="55"/>
      <c r="I1529" s="55"/>
      <c r="J1529" s="65"/>
      <c r="K1529" s="65"/>
      <c r="L1529" s="65"/>
      <c r="M1529" s="65"/>
      <c r="N1529" s="65"/>
      <c r="O1529" s="65"/>
    </row>
    <row r="1530" spans="3:15" s="1" customFormat="1" x14ac:dyDescent="0.25">
      <c r="C1530" s="65"/>
      <c r="D1530" s="55"/>
      <c r="E1530" s="55"/>
      <c r="F1530" s="55"/>
      <c r="G1530" s="55"/>
      <c r="H1530" s="55"/>
      <c r="I1530" s="55"/>
      <c r="J1530" s="65"/>
      <c r="K1530" s="65"/>
      <c r="L1530" s="65"/>
      <c r="M1530" s="65"/>
      <c r="N1530" s="65"/>
      <c r="O1530" s="65"/>
    </row>
    <row r="1531" spans="3:15" s="1" customFormat="1" x14ac:dyDescent="0.25">
      <c r="C1531" s="65"/>
      <c r="D1531" s="55"/>
      <c r="E1531" s="55"/>
      <c r="F1531" s="55"/>
      <c r="G1531" s="55"/>
      <c r="H1531" s="55"/>
      <c r="I1531" s="55"/>
      <c r="J1531" s="65"/>
      <c r="K1531" s="65"/>
      <c r="L1531" s="65"/>
      <c r="M1531" s="65"/>
      <c r="N1531" s="65"/>
      <c r="O1531" s="65"/>
    </row>
    <row r="1532" spans="3:15" s="1" customFormat="1" x14ac:dyDescent="0.25">
      <c r="C1532" s="65"/>
      <c r="D1532" s="55"/>
      <c r="E1532" s="55"/>
      <c r="F1532" s="55"/>
      <c r="G1532" s="55"/>
      <c r="H1532" s="55"/>
      <c r="I1532" s="55"/>
      <c r="J1532" s="65"/>
      <c r="K1532" s="65"/>
      <c r="L1532" s="65"/>
      <c r="M1532" s="65"/>
      <c r="N1532" s="65"/>
      <c r="O1532" s="65"/>
    </row>
    <row r="1533" spans="3:15" s="1" customFormat="1" x14ac:dyDescent="0.25">
      <c r="C1533" s="65"/>
      <c r="D1533" s="55"/>
      <c r="E1533" s="55"/>
      <c r="F1533" s="55"/>
      <c r="G1533" s="55"/>
      <c r="H1533" s="55"/>
      <c r="I1533" s="55"/>
      <c r="J1533" s="65"/>
      <c r="K1533" s="65"/>
      <c r="L1533" s="65"/>
      <c r="M1533" s="65"/>
      <c r="N1533" s="65"/>
      <c r="O1533" s="65"/>
    </row>
    <row r="1534" spans="3:15" s="1" customFormat="1" x14ac:dyDescent="0.25">
      <c r="C1534" s="65"/>
      <c r="D1534" s="55"/>
      <c r="E1534" s="55"/>
      <c r="F1534" s="55"/>
      <c r="G1534" s="55"/>
      <c r="H1534" s="55"/>
      <c r="I1534" s="55"/>
      <c r="J1534" s="65"/>
      <c r="K1534" s="65"/>
      <c r="L1534" s="65"/>
      <c r="M1534" s="65"/>
      <c r="N1534" s="65"/>
      <c r="O1534" s="65"/>
    </row>
    <row r="1535" spans="3:15" s="1" customFormat="1" x14ac:dyDescent="0.25">
      <c r="C1535" s="65"/>
      <c r="D1535" s="55"/>
      <c r="E1535" s="55"/>
      <c r="F1535" s="55"/>
      <c r="G1535" s="55"/>
      <c r="H1535" s="55"/>
      <c r="I1535" s="55"/>
      <c r="J1535" s="65"/>
      <c r="K1535" s="65"/>
      <c r="L1535" s="65"/>
      <c r="M1535" s="65"/>
      <c r="N1535" s="65"/>
      <c r="O1535" s="65"/>
    </row>
    <row r="1536" spans="3:15" s="1" customFormat="1" x14ac:dyDescent="0.25">
      <c r="C1536" s="65"/>
      <c r="D1536" s="55"/>
      <c r="E1536" s="55"/>
      <c r="F1536" s="55"/>
      <c r="G1536" s="55"/>
      <c r="H1536" s="55"/>
      <c r="I1536" s="55"/>
      <c r="J1536" s="65"/>
      <c r="K1536" s="65"/>
      <c r="L1536" s="65"/>
      <c r="M1536" s="65"/>
      <c r="N1536" s="65"/>
      <c r="O1536" s="65"/>
    </row>
    <row r="1537" spans="3:15" s="1" customFormat="1" x14ac:dyDescent="0.25">
      <c r="C1537" s="65"/>
      <c r="D1537" s="55"/>
      <c r="E1537" s="55"/>
      <c r="F1537" s="55"/>
      <c r="G1537" s="55"/>
      <c r="H1537" s="55"/>
      <c r="I1537" s="55"/>
      <c r="J1537" s="65"/>
      <c r="K1537" s="65"/>
      <c r="L1537" s="65"/>
      <c r="M1537" s="65"/>
      <c r="N1537" s="65"/>
      <c r="O1537" s="65"/>
    </row>
    <row r="1538" spans="3:15" s="1" customFormat="1" x14ac:dyDescent="0.25">
      <c r="C1538" s="65"/>
      <c r="D1538" s="55"/>
      <c r="E1538" s="55"/>
      <c r="F1538" s="55"/>
      <c r="G1538" s="55"/>
      <c r="H1538" s="55"/>
      <c r="I1538" s="55"/>
      <c r="J1538" s="65"/>
      <c r="K1538" s="65"/>
      <c r="L1538" s="65"/>
      <c r="M1538" s="65"/>
      <c r="N1538" s="65"/>
      <c r="O1538" s="65"/>
    </row>
    <row r="1539" spans="3:15" s="1" customFormat="1" x14ac:dyDescent="0.25">
      <c r="C1539" s="65"/>
      <c r="D1539" s="55"/>
      <c r="E1539" s="55"/>
      <c r="F1539" s="55"/>
      <c r="G1539" s="55"/>
      <c r="H1539" s="55"/>
      <c r="I1539" s="55"/>
      <c r="J1539" s="65"/>
      <c r="K1539" s="65"/>
      <c r="L1539" s="65"/>
      <c r="M1539" s="65"/>
      <c r="N1539" s="65"/>
      <c r="O1539" s="65"/>
    </row>
    <row r="1540" spans="3:15" s="1" customFormat="1" x14ac:dyDescent="0.25">
      <c r="C1540" s="65"/>
      <c r="D1540" s="55"/>
      <c r="E1540" s="55"/>
      <c r="F1540" s="55"/>
      <c r="G1540" s="55"/>
      <c r="H1540" s="55"/>
      <c r="I1540" s="55"/>
      <c r="J1540" s="65"/>
      <c r="K1540" s="65"/>
      <c r="L1540" s="65"/>
      <c r="M1540" s="65"/>
      <c r="N1540" s="65"/>
      <c r="O1540" s="65"/>
    </row>
    <row r="1541" spans="3:15" s="1" customFormat="1" x14ac:dyDescent="0.25">
      <c r="C1541" s="65"/>
      <c r="D1541" s="55"/>
      <c r="E1541" s="55"/>
      <c r="F1541" s="55"/>
      <c r="G1541" s="55"/>
      <c r="H1541" s="55"/>
      <c r="I1541" s="55"/>
      <c r="J1541" s="65"/>
      <c r="K1541" s="65"/>
      <c r="L1541" s="65"/>
      <c r="M1541" s="65"/>
      <c r="N1541" s="65"/>
      <c r="O1541" s="65"/>
    </row>
    <row r="1542" spans="3:15" s="1" customFormat="1" x14ac:dyDescent="0.25">
      <c r="C1542" s="65"/>
      <c r="D1542" s="55"/>
      <c r="E1542" s="55"/>
      <c r="F1542" s="55"/>
      <c r="G1542" s="55"/>
      <c r="H1542" s="55"/>
      <c r="I1542" s="55"/>
      <c r="J1542" s="65"/>
      <c r="K1542" s="65"/>
      <c r="L1542" s="65"/>
      <c r="M1542" s="65"/>
      <c r="N1542" s="65"/>
      <c r="O1542" s="65"/>
    </row>
    <row r="1543" spans="3:15" s="1" customFormat="1" x14ac:dyDescent="0.25">
      <c r="C1543" s="65"/>
      <c r="D1543" s="55"/>
      <c r="E1543" s="55"/>
      <c r="F1543" s="55"/>
      <c r="G1543" s="55"/>
      <c r="H1543" s="55"/>
      <c r="I1543" s="55"/>
      <c r="J1543" s="65"/>
      <c r="K1543" s="65"/>
      <c r="L1543" s="65"/>
      <c r="M1543" s="65"/>
      <c r="N1543" s="65"/>
      <c r="O1543" s="65"/>
    </row>
    <row r="1544" spans="3:15" s="1" customFormat="1" x14ac:dyDescent="0.25">
      <c r="C1544" s="65"/>
      <c r="D1544" s="55"/>
      <c r="E1544" s="55"/>
      <c r="F1544" s="55"/>
      <c r="G1544" s="55"/>
      <c r="H1544" s="55"/>
      <c r="I1544" s="55"/>
      <c r="J1544" s="65"/>
      <c r="K1544" s="65"/>
      <c r="L1544" s="65"/>
      <c r="M1544" s="65"/>
      <c r="N1544" s="65"/>
      <c r="O1544" s="65"/>
    </row>
    <row r="1545" spans="3:15" s="1" customFormat="1" x14ac:dyDescent="0.25">
      <c r="C1545" s="65"/>
      <c r="D1545" s="55"/>
      <c r="E1545" s="55"/>
      <c r="F1545" s="55"/>
      <c r="G1545" s="55"/>
      <c r="H1545" s="55"/>
      <c r="I1545" s="55"/>
      <c r="J1545" s="65"/>
      <c r="K1545" s="65"/>
      <c r="L1545" s="65"/>
      <c r="M1545" s="65"/>
      <c r="N1545" s="65"/>
      <c r="O1545" s="65"/>
    </row>
    <row r="1546" spans="3:15" s="1" customFormat="1" x14ac:dyDescent="0.25">
      <c r="C1546" s="65"/>
      <c r="D1546" s="55"/>
      <c r="E1546" s="55"/>
      <c r="F1546" s="55"/>
      <c r="G1546" s="55"/>
      <c r="H1546" s="55"/>
      <c r="I1546" s="55"/>
      <c r="J1546" s="65"/>
      <c r="K1546" s="65"/>
      <c r="L1546" s="65"/>
      <c r="M1546" s="65"/>
      <c r="N1546" s="65"/>
      <c r="O1546" s="65"/>
    </row>
    <row r="1547" spans="3:15" s="1" customFormat="1" x14ac:dyDescent="0.25">
      <c r="C1547" s="65"/>
      <c r="D1547" s="55"/>
      <c r="E1547" s="55"/>
      <c r="F1547" s="55"/>
      <c r="G1547" s="55"/>
      <c r="H1547" s="55"/>
      <c r="I1547" s="55"/>
      <c r="J1547" s="65"/>
      <c r="K1547" s="65"/>
      <c r="L1547" s="65"/>
      <c r="M1547" s="65"/>
      <c r="N1547" s="65"/>
      <c r="O1547" s="65"/>
    </row>
    <row r="1548" spans="3:15" s="1" customFormat="1" x14ac:dyDescent="0.25">
      <c r="C1548" s="65"/>
      <c r="D1548" s="55"/>
      <c r="E1548" s="55"/>
      <c r="F1548" s="55"/>
      <c r="G1548" s="55"/>
      <c r="H1548" s="55"/>
      <c r="I1548" s="55"/>
      <c r="J1548" s="65"/>
      <c r="K1548" s="65"/>
      <c r="L1548" s="65"/>
      <c r="M1548" s="65"/>
      <c r="N1548" s="65"/>
      <c r="O1548" s="65"/>
    </row>
    <row r="1549" spans="3:15" s="1" customFormat="1" x14ac:dyDescent="0.25">
      <c r="C1549" s="65"/>
      <c r="D1549" s="55"/>
      <c r="E1549" s="55"/>
      <c r="F1549" s="55"/>
      <c r="G1549" s="55"/>
      <c r="H1549" s="55"/>
      <c r="I1549" s="55"/>
      <c r="J1549" s="65"/>
      <c r="K1549" s="65"/>
      <c r="L1549" s="65"/>
      <c r="M1549" s="65"/>
      <c r="N1549" s="65"/>
      <c r="O1549" s="65"/>
    </row>
    <row r="1550" spans="3:15" s="1" customFormat="1" x14ac:dyDescent="0.25">
      <c r="C1550" s="65"/>
      <c r="D1550" s="55"/>
      <c r="E1550" s="55"/>
      <c r="F1550" s="55"/>
      <c r="G1550" s="55"/>
      <c r="H1550" s="55"/>
      <c r="I1550" s="55"/>
      <c r="J1550" s="65"/>
      <c r="K1550" s="65"/>
      <c r="L1550" s="65"/>
      <c r="M1550" s="65"/>
      <c r="N1550" s="65"/>
      <c r="O1550" s="65"/>
    </row>
    <row r="1551" spans="3:15" s="1" customFormat="1" x14ac:dyDescent="0.25">
      <c r="C1551" s="65"/>
      <c r="D1551" s="55"/>
      <c r="E1551" s="55"/>
      <c r="F1551" s="55"/>
      <c r="G1551" s="55"/>
      <c r="H1551" s="55"/>
      <c r="I1551" s="55"/>
      <c r="J1551" s="65"/>
      <c r="K1551" s="65"/>
      <c r="L1551" s="65"/>
      <c r="M1551" s="65"/>
      <c r="N1551" s="65"/>
      <c r="O1551" s="65"/>
    </row>
    <row r="1552" spans="3:15" s="1" customFormat="1" x14ac:dyDescent="0.25">
      <c r="C1552" s="65"/>
      <c r="D1552" s="55"/>
      <c r="E1552" s="55"/>
      <c r="F1552" s="55"/>
      <c r="G1552" s="55"/>
      <c r="H1552" s="55"/>
      <c r="I1552" s="55"/>
      <c r="J1552" s="65"/>
      <c r="K1552" s="65"/>
      <c r="L1552" s="65"/>
      <c r="M1552" s="65"/>
      <c r="N1552" s="65"/>
      <c r="O1552" s="65"/>
    </row>
    <row r="1553" spans="3:15" s="1" customFormat="1" x14ac:dyDescent="0.25">
      <c r="C1553" s="65"/>
      <c r="D1553" s="55"/>
      <c r="E1553" s="55"/>
      <c r="F1553" s="55"/>
      <c r="G1553" s="55"/>
      <c r="H1553" s="55"/>
      <c r="I1553" s="55"/>
      <c r="J1553" s="65"/>
      <c r="K1553" s="65"/>
      <c r="L1553" s="65"/>
      <c r="M1553" s="65"/>
      <c r="N1553" s="65"/>
      <c r="O1553" s="65"/>
    </row>
    <row r="1554" spans="3:15" s="1" customFormat="1" x14ac:dyDescent="0.25">
      <c r="C1554" s="65"/>
      <c r="D1554" s="55"/>
      <c r="E1554" s="55"/>
      <c r="F1554" s="55"/>
      <c r="G1554" s="55"/>
      <c r="H1554" s="55"/>
      <c r="I1554" s="55"/>
      <c r="J1554" s="65"/>
      <c r="K1554" s="65"/>
      <c r="L1554" s="65"/>
      <c r="M1554" s="65"/>
      <c r="N1554" s="65"/>
      <c r="O1554" s="65"/>
    </row>
    <row r="1555" spans="3:15" s="1" customFormat="1" x14ac:dyDescent="0.25">
      <c r="C1555" s="65"/>
      <c r="D1555" s="55"/>
      <c r="E1555" s="55"/>
      <c r="F1555" s="55"/>
      <c r="G1555" s="55"/>
      <c r="H1555" s="55"/>
      <c r="I1555" s="55"/>
      <c r="J1555" s="65"/>
      <c r="K1555" s="65"/>
      <c r="L1555" s="65"/>
      <c r="M1555" s="65"/>
      <c r="N1555" s="65"/>
      <c r="O1555" s="65"/>
    </row>
    <row r="1556" spans="3:15" s="1" customFormat="1" x14ac:dyDescent="0.25">
      <c r="C1556" s="65"/>
      <c r="D1556" s="55"/>
      <c r="E1556" s="55"/>
      <c r="F1556" s="55"/>
      <c r="G1556" s="55"/>
      <c r="H1556" s="55"/>
      <c r="I1556" s="55"/>
      <c r="J1556" s="65"/>
      <c r="K1556" s="65"/>
      <c r="L1556" s="65"/>
      <c r="M1556" s="65"/>
      <c r="N1556" s="65"/>
      <c r="O1556" s="65"/>
    </row>
    <row r="1557" spans="3:15" s="1" customFormat="1" x14ac:dyDescent="0.25">
      <c r="C1557" s="65"/>
      <c r="D1557" s="55"/>
      <c r="E1557" s="55"/>
      <c r="F1557" s="55"/>
      <c r="G1557" s="55"/>
      <c r="H1557" s="55"/>
      <c r="I1557" s="55"/>
      <c r="J1557" s="65"/>
      <c r="K1557" s="65"/>
      <c r="L1557" s="65"/>
      <c r="M1557" s="65"/>
      <c r="N1557" s="65"/>
      <c r="O1557" s="65"/>
    </row>
    <row r="1558" spans="3:15" s="1" customFormat="1" x14ac:dyDescent="0.25">
      <c r="C1558" s="65"/>
      <c r="D1558" s="55"/>
      <c r="E1558" s="55"/>
      <c r="F1558" s="55"/>
      <c r="G1558" s="55"/>
      <c r="H1558" s="55"/>
      <c r="I1558" s="55"/>
      <c r="J1558" s="65"/>
      <c r="K1558" s="65"/>
      <c r="L1558" s="65"/>
      <c r="M1558" s="65"/>
      <c r="N1558" s="65"/>
      <c r="O1558" s="65"/>
    </row>
    <row r="1559" spans="3:15" s="1" customFormat="1" x14ac:dyDescent="0.25">
      <c r="C1559" s="65"/>
      <c r="D1559" s="55"/>
      <c r="E1559" s="55"/>
      <c r="F1559" s="55"/>
      <c r="G1559" s="55"/>
      <c r="H1559" s="55"/>
      <c r="I1559" s="55"/>
      <c r="J1559" s="65"/>
      <c r="K1559" s="65"/>
      <c r="L1559" s="65"/>
      <c r="M1559" s="65"/>
      <c r="N1559" s="65"/>
      <c r="O1559" s="65"/>
    </row>
    <row r="1560" spans="3:15" s="1" customFormat="1" x14ac:dyDescent="0.25">
      <c r="C1560" s="65"/>
      <c r="D1560" s="55"/>
      <c r="E1560" s="55"/>
      <c r="F1560" s="55"/>
      <c r="G1560" s="55"/>
      <c r="H1560" s="55"/>
      <c r="I1560" s="55"/>
      <c r="J1560" s="65"/>
      <c r="K1560" s="65"/>
      <c r="L1560" s="65"/>
      <c r="M1560" s="65"/>
      <c r="N1560" s="65"/>
      <c r="O1560" s="65"/>
    </row>
    <row r="1561" spans="3:15" s="1" customFormat="1" x14ac:dyDescent="0.25">
      <c r="C1561" s="65"/>
      <c r="D1561" s="55"/>
      <c r="E1561" s="55"/>
      <c r="F1561" s="55"/>
      <c r="G1561" s="55"/>
      <c r="H1561" s="55"/>
      <c r="I1561" s="55"/>
      <c r="J1561" s="65"/>
      <c r="K1561" s="65"/>
      <c r="L1561" s="65"/>
      <c r="M1561" s="65"/>
      <c r="N1561" s="65"/>
      <c r="O1561" s="65"/>
    </row>
    <row r="1562" spans="3:15" s="1" customFormat="1" x14ac:dyDescent="0.25">
      <c r="C1562" s="65"/>
      <c r="D1562" s="55"/>
      <c r="E1562" s="55"/>
      <c r="F1562" s="55"/>
      <c r="G1562" s="55"/>
      <c r="H1562" s="55"/>
      <c r="I1562" s="55"/>
      <c r="J1562" s="65"/>
      <c r="K1562" s="65"/>
      <c r="L1562" s="65"/>
      <c r="M1562" s="65"/>
      <c r="N1562" s="65"/>
      <c r="O1562" s="65"/>
    </row>
    <row r="1563" spans="3:15" s="1" customFormat="1" x14ac:dyDescent="0.25">
      <c r="C1563" s="65"/>
      <c r="D1563" s="55"/>
      <c r="E1563" s="55"/>
      <c r="F1563" s="55"/>
      <c r="G1563" s="55"/>
      <c r="H1563" s="55"/>
      <c r="I1563" s="55"/>
      <c r="J1563" s="65"/>
      <c r="K1563" s="65"/>
      <c r="L1563" s="65"/>
      <c r="M1563" s="65"/>
      <c r="N1563" s="65"/>
      <c r="O1563" s="65"/>
    </row>
    <row r="1564" spans="3:15" s="1" customFormat="1" x14ac:dyDescent="0.25">
      <c r="C1564" s="65"/>
      <c r="D1564" s="55"/>
      <c r="E1564" s="55"/>
      <c r="F1564" s="55"/>
      <c r="G1564" s="55"/>
      <c r="H1564" s="55"/>
      <c r="I1564" s="55"/>
      <c r="J1564" s="65"/>
      <c r="K1564" s="65"/>
      <c r="L1564" s="65"/>
      <c r="M1564" s="65"/>
      <c r="N1564" s="65"/>
      <c r="O1564" s="65"/>
    </row>
    <row r="1565" spans="3:15" s="1" customFormat="1" x14ac:dyDescent="0.25">
      <c r="C1565" s="65"/>
      <c r="D1565" s="55"/>
      <c r="E1565" s="55"/>
      <c r="F1565" s="55"/>
      <c r="G1565" s="55"/>
      <c r="H1565" s="55"/>
      <c r="I1565" s="55"/>
      <c r="J1565" s="65"/>
      <c r="K1565" s="65"/>
      <c r="L1565" s="65"/>
      <c r="M1565" s="65"/>
      <c r="N1565" s="65"/>
      <c r="O1565" s="65"/>
    </row>
    <row r="1566" spans="3:15" s="1" customFormat="1" x14ac:dyDescent="0.25">
      <c r="C1566" s="65"/>
      <c r="D1566" s="55"/>
      <c r="E1566" s="55"/>
      <c r="F1566" s="55"/>
      <c r="G1566" s="55"/>
      <c r="H1566" s="55"/>
      <c r="I1566" s="55"/>
      <c r="J1566" s="65"/>
      <c r="K1566" s="65"/>
      <c r="L1566" s="65"/>
      <c r="M1566" s="65"/>
      <c r="N1566" s="65"/>
      <c r="O1566" s="65"/>
    </row>
    <row r="1567" spans="3:15" s="1" customFormat="1" x14ac:dyDescent="0.25">
      <c r="C1567" s="65"/>
      <c r="D1567" s="55"/>
      <c r="E1567" s="55"/>
      <c r="F1567" s="55"/>
      <c r="G1567" s="55"/>
      <c r="H1567" s="55"/>
      <c r="I1567" s="55"/>
      <c r="J1567" s="65"/>
      <c r="K1567" s="65"/>
      <c r="L1567" s="65"/>
      <c r="M1567" s="65"/>
      <c r="N1567" s="65"/>
      <c r="O1567" s="65"/>
    </row>
    <row r="1568" spans="3:15" s="1" customFormat="1" x14ac:dyDescent="0.25">
      <c r="C1568" s="65"/>
      <c r="D1568" s="55"/>
      <c r="E1568" s="55"/>
      <c r="F1568" s="55"/>
      <c r="G1568" s="55"/>
      <c r="H1568" s="55"/>
      <c r="I1568" s="55"/>
      <c r="J1568" s="65"/>
      <c r="K1568" s="65"/>
      <c r="L1568" s="65"/>
      <c r="M1568" s="65"/>
      <c r="N1568" s="65"/>
      <c r="O1568" s="65"/>
    </row>
    <row r="1569" spans="3:15" s="1" customFormat="1" x14ac:dyDescent="0.25">
      <c r="C1569" s="65"/>
      <c r="D1569" s="55"/>
      <c r="E1569" s="55"/>
      <c r="F1569" s="55"/>
      <c r="G1569" s="55"/>
      <c r="H1569" s="55"/>
      <c r="I1569" s="55"/>
      <c r="J1569" s="65"/>
      <c r="K1569" s="65"/>
      <c r="L1569" s="65"/>
      <c r="M1569" s="65"/>
      <c r="N1569" s="65"/>
      <c r="O1569" s="65"/>
    </row>
    <row r="1570" spans="3:15" s="1" customFormat="1" x14ac:dyDescent="0.25">
      <c r="C1570" s="65"/>
      <c r="D1570" s="55"/>
      <c r="E1570" s="55"/>
      <c r="F1570" s="55"/>
      <c r="G1570" s="55"/>
      <c r="H1570" s="55"/>
      <c r="I1570" s="55"/>
      <c r="J1570" s="65"/>
      <c r="K1570" s="65"/>
      <c r="L1570" s="65"/>
      <c r="M1570" s="65"/>
      <c r="N1570" s="65"/>
      <c r="O1570" s="65"/>
    </row>
    <row r="1571" spans="3:15" s="1" customFormat="1" x14ac:dyDescent="0.25">
      <c r="C1571" s="65"/>
      <c r="D1571" s="55"/>
      <c r="E1571" s="55"/>
      <c r="F1571" s="55"/>
      <c r="G1571" s="55"/>
      <c r="H1571" s="55"/>
      <c r="I1571" s="55"/>
      <c r="J1571" s="65"/>
      <c r="K1571" s="65"/>
      <c r="L1571" s="65"/>
      <c r="M1571" s="65"/>
      <c r="N1571" s="65"/>
      <c r="O1571" s="65"/>
    </row>
    <row r="1572" spans="3:15" s="1" customFormat="1" x14ac:dyDescent="0.25">
      <c r="C1572" s="65"/>
      <c r="D1572" s="55"/>
      <c r="E1572" s="55"/>
      <c r="F1572" s="55"/>
      <c r="G1572" s="55"/>
      <c r="H1572" s="55"/>
      <c r="I1572" s="55"/>
      <c r="J1572" s="65"/>
      <c r="K1572" s="65"/>
      <c r="L1572" s="65"/>
      <c r="M1572" s="65"/>
      <c r="N1572" s="65"/>
      <c r="O1572" s="65"/>
    </row>
    <row r="1573" spans="3:15" s="1" customFormat="1" x14ac:dyDescent="0.25">
      <c r="C1573" s="65"/>
      <c r="D1573" s="55"/>
      <c r="E1573" s="55"/>
      <c r="F1573" s="55"/>
      <c r="G1573" s="55"/>
      <c r="H1573" s="55"/>
      <c r="I1573" s="55"/>
      <c r="J1573" s="65"/>
      <c r="K1573" s="65"/>
      <c r="L1573" s="65"/>
      <c r="M1573" s="65"/>
      <c r="N1573" s="65"/>
      <c r="O1573" s="65"/>
    </row>
    <row r="1574" spans="3:15" s="1" customFormat="1" x14ac:dyDescent="0.25">
      <c r="C1574" s="65"/>
      <c r="D1574" s="55"/>
      <c r="E1574" s="55"/>
      <c r="F1574" s="55"/>
      <c r="G1574" s="55"/>
      <c r="H1574" s="55"/>
      <c r="I1574" s="55"/>
      <c r="J1574" s="65"/>
      <c r="K1574" s="65"/>
      <c r="L1574" s="65"/>
      <c r="M1574" s="65"/>
      <c r="N1574" s="65"/>
      <c r="O1574" s="65"/>
    </row>
    <row r="1575" spans="3:15" s="1" customFormat="1" x14ac:dyDescent="0.25">
      <c r="C1575" s="65"/>
      <c r="D1575" s="55"/>
      <c r="E1575" s="55"/>
      <c r="F1575" s="55"/>
      <c r="G1575" s="55"/>
      <c r="H1575" s="55"/>
      <c r="I1575" s="55"/>
      <c r="J1575" s="65"/>
      <c r="K1575" s="65"/>
      <c r="L1575" s="65"/>
      <c r="M1575" s="65"/>
      <c r="N1575" s="65"/>
      <c r="O1575" s="65"/>
    </row>
    <row r="1576" spans="3:15" s="1" customFormat="1" x14ac:dyDescent="0.25">
      <c r="C1576" s="65"/>
      <c r="D1576" s="55"/>
      <c r="E1576" s="55"/>
      <c r="F1576" s="55"/>
      <c r="G1576" s="55"/>
      <c r="H1576" s="55"/>
      <c r="I1576" s="55"/>
      <c r="J1576" s="65"/>
      <c r="K1576" s="65"/>
      <c r="L1576" s="65"/>
      <c r="M1576" s="65"/>
      <c r="N1576" s="65"/>
      <c r="O1576" s="65"/>
    </row>
    <row r="1577" spans="3:15" s="1" customFormat="1" x14ac:dyDescent="0.25">
      <c r="C1577" s="65"/>
      <c r="D1577" s="55"/>
      <c r="E1577" s="55"/>
      <c r="F1577" s="55"/>
      <c r="G1577" s="55"/>
      <c r="H1577" s="55"/>
      <c r="I1577" s="55"/>
      <c r="J1577" s="65"/>
      <c r="K1577" s="65"/>
      <c r="L1577" s="65"/>
      <c r="M1577" s="65"/>
      <c r="N1577" s="65"/>
      <c r="O1577" s="65"/>
    </row>
    <row r="1578" spans="3:15" s="1" customFormat="1" x14ac:dyDescent="0.25">
      <c r="C1578" s="65"/>
      <c r="D1578" s="55"/>
      <c r="E1578" s="55"/>
      <c r="F1578" s="55"/>
      <c r="G1578" s="55"/>
      <c r="H1578" s="55"/>
      <c r="I1578" s="55"/>
      <c r="J1578" s="65"/>
      <c r="K1578" s="65"/>
      <c r="L1578" s="65"/>
      <c r="M1578" s="65"/>
      <c r="N1578" s="65"/>
      <c r="O1578" s="65"/>
    </row>
    <row r="1579" spans="3:15" s="1" customFormat="1" x14ac:dyDescent="0.25">
      <c r="C1579" s="65"/>
      <c r="D1579" s="55"/>
      <c r="E1579" s="55"/>
      <c r="F1579" s="55"/>
      <c r="G1579" s="55"/>
      <c r="H1579" s="55"/>
      <c r="I1579" s="55"/>
      <c r="J1579" s="65"/>
      <c r="K1579" s="65"/>
      <c r="L1579" s="65"/>
      <c r="M1579" s="65"/>
      <c r="N1579" s="65"/>
      <c r="O1579" s="65"/>
    </row>
    <row r="1580" spans="3:15" s="1" customFormat="1" x14ac:dyDescent="0.25">
      <c r="C1580" s="65"/>
      <c r="D1580" s="55"/>
      <c r="E1580" s="55"/>
      <c r="F1580" s="55"/>
      <c r="G1580" s="55"/>
      <c r="H1580" s="55"/>
      <c r="I1580" s="55"/>
      <c r="J1580" s="65"/>
      <c r="K1580" s="65"/>
      <c r="L1580" s="65"/>
      <c r="M1580" s="65"/>
      <c r="N1580" s="65"/>
      <c r="O1580" s="65"/>
    </row>
    <row r="1581" spans="3:15" s="1" customFormat="1" x14ac:dyDescent="0.25">
      <c r="C1581" s="65"/>
      <c r="D1581" s="55"/>
      <c r="E1581" s="55"/>
      <c r="F1581" s="55"/>
      <c r="G1581" s="55"/>
      <c r="H1581" s="55"/>
      <c r="I1581" s="55"/>
      <c r="J1581" s="65"/>
      <c r="K1581" s="65"/>
      <c r="L1581" s="65"/>
      <c r="M1581" s="65"/>
      <c r="N1581" s="65"/>
      <c r="O1581" s="65"/>
    </row>
    <row r="1582" spans="3:15" s="1" customFormat="1" x14ac:dyDescent="0.25">
      <c r="C1582" s="65"/>
      <c r="D1582" s="55"/>
      <c r="E1582" s="55"/>
      <c r="F1582" s="55"/>
      <c r="G1582" s="55"/>
      <c r="H1582" s="55"/>
      <c r="I1582" s="55"/>
      <c r="J1582" s="65"/>
      <c r="K1582" s="65"/>
      <c r="L1582" s="65"/>
      <c r="M1582" s="65"/>
      <c r="N1582" s="65"/>
      <c r="O1582" s="65"/>
    </row>
    <row r="1583" spans="3:15" s="1" customFormat="1" x14ac:dyDescent="0.25">
      <c r="C1583" s="65"/>
      <c r="D1583" s="55"/>
      <c r="E1583" s="55"/>
      <c r="F1583" s="55"/>
      <c r="G1583" s="55"/>
      <c r="H1583" s="55"/>
      <c r="I1583" s="55"/>
      <c r="J1583" s="65"/>
      <c r="K1583" s="65"/>
      <c r="L1583" s="65"/>
      <c r="M1583" s="65"/>
      <c r="N1583" s="65"/>
      <c r="O1583" s="65"/>
    </row>
    <row r="1584" spans="3:15" s="1" customFormat="1" x14ac:dyDescent="0.25">
      <c r="C1584" s="65"/>
      <c r="D1584" s="55"/>
      <c r="E1584" s="55"/>
      <c r="F1584" s="55"/>
      <c r="G1584" s="55"/>
      <c r="H1584" s="55"/>
      <c r="I1584" s="55"/>
      <c r="J1584" s="65"/>
      <c r="K1584" s="65"/>
      <c r="L1584" s="65"/>
      <c r="M1584" s="65"/>
      <c r="N1584" s="65"/>
      <c r="O1584" s="65"/>
    </row>
    <row r="1585" spans="3:15" s="1" customFormat="1" x14ac:dyDescent="0.25">
      <c r="C1585" s="65"/>
      <c r="D1585" s="55"/>
      <c r="E1585" s="55"/>
      <c r="F1585" s="55"/>
      <c r="G1585" s="55"/>
      <c r="H1585" s="55"/>
      <c r="I1585" s="55"/>
      <c r="J1585" s="65"/>
      <c r="K1585" s="65"/>
      <c r="L1585" s="65"/>
      <c r="M1585" s="65"/>
      <c r="N1585" s="65"/>
      <c r="O1585" s="65"/>
    </row>
    <row r="1586" spans="3:15" s="1" customFormat="1" x14ac:dyDescent="0.25">
      <c r="C1586" s="65"/>
      <c r="D1586" s="55"/>
      <c r="E1586" s="55"/>
      <c r="F1586" s="55"/>
      <c r="G1586" s="55"/>
      <c r="H1586" s="55"/>
      <c r="I1586" s="55"/>
      <c r="J1586" s="65"/>
      <c r="K1586" s="65"/>
      <c r="L1586" s="65"/>
      <c r="M1586" s="65"/>
      <c r="N1586" s="65"/>
      <c r="O1586" s="65"/>
    </row>
    <row r="1587" spans="3:15" s="1" customFormat="1" x14ac:dyDescent="0.25">
      <c r="C1587" s="65"/>
      <c r="D1587" s="55"/>
      <c r="E1587" s="55"/>
      <c r="F1587" s="55"/>
      <c r="G1587" s="55"/>
      <c r="H1587" s="55"/>
      <c r="I1587" s="55"/>
      <c r="J1587" s="65"/>
      <c r="K1587" s="65"/>
      <c r="L1587" s="65"/>
      <c r="M1587" s="65"/>
      <c r="N1587" s="65"/>
      <c r="O1587" s="65"/>
    </row>
    <row r="1588" spans="3:15" s="1" customFormat="1" x14ac:dyDescent="0.25">
      <c r="C1588" s="65"/>
      <c r="D1588" s="55"/>
      <c r="E1588" s="55"/>
      <c r="F1588" s="55"/>
      <c r="G1588" s="55"/>
      <c r="H1588" s="55"/>
      <c r="I1588" s="55"/>
      <c r="J1588" s="65"/>
      <c r="K1588" s="65"/>
      <c r="L1588" s="65"/>
      <c r="M1588" s="65"/>
      <c r="N1588" s="65"/>
      <c r="O1588" s="65"/>
    </row>
    <row r="1589" spans="3:15" s="1" customFormat="1" x14ac:dyDescent="0.25">
      <c r="C1589" s="65"/>
      <c r="D1589" s="55"/>
      <c r="E1589" s="55"/>
      <c r="F1589" s="55"/>
      <c r="G1589" s="55"/>
      <c r="H1589" s="55"/>
      <c r="I1589" s="55"/>
      <c r="J1589" s="65"/>
      <c r="K1589" s="65"/>
      <c r="L1589" s="65"/>
      <c r="M1589" s="65"/>
      <c r="N1589" s="65"/>
      <c r="O1589" s="65"/>
    </row>
    <row r="1590" spans="3:15" s="1" customFormat="1" x14ac:dyDescent="0.25">
      <c r="C1590" s="65"/>
      <c r="D1590" s="55"/>
      <c r="E1590" s="55"/>
      <c r="F1590" s="55"/>
      <c r="G1590" s="55"/>
      <c r="H1590" s="55"/>
      <c r="I1590" s="55"/>
      <c r="J1590" s="65"/>
      <c r="K1590" s="65"/>
      <c r="L1590" s="65"/>
      <c r="M1590" s="65"/>
      <c r="N1590" s="65"/>
      <c r="O1590" s="65"/>
    </row>
    <row r="1591" spans="3:15" s="1" customFormat="1" x14ac:dyDescent="0.25">
      <c r="C1591" s="65"/>
      <c r="D1591" s="55"/>
      <c r="E1591" s="55"/>
      <c r="F1591" s="55"/>
      <c r="G1591" s="55"/>
      <c r="H1591" s="55"/>
      <c r="I1591" s="55"/>
      <c r="J1591" s="65"/>
      <c r="K1591" s="65"/>
      <c r="L1591" s="65"/>
      <c r="M1591" s="65"/>
      <c r="N1591" s="65"/>
      <c r="O1591" s="65"/>
    </row>
    <row r="1592" spans="3:15" s="1" customFormat="1" x14ac:dyDescent="0.25">
      <c r="C1592" s="65"/>
      <c r="D1592" s="55"/>
      <c r="E1592" s="55"/>
      <c r="F1592" s="55"/>
      <c r="G1592" s="55"/>
      <c r="H1592" s="55"/>
      <c r="I1592" s="55"/>
      <c r="J1592" s="65"/>
      <c r="K1592" s="65"/>
      <c r="L1592" s="65"/>
      <c r="M1592" s="65"/>
      <c r="N1592" s="65"/>
      <c r="O1592" s="65"/>
    </row>
    <row r="1593" spans="3:15" s="1" customFormat="1" x14ac:dyDescent="0.25">
      <c r="C1593" s="65"/>
      <c r="D1593" s="55"/>
      <c r="E1593" s="55"/>
      <c r="F1593" s="55"/>
      <c r="G1593" s="55"/>
      <c r="H1593" s="55"/>
      <c r="I1593" s="55"/>
      <c r="J1593" s="65"/>
      <c r="K1593" s="65"/>
      <c r="L1593" s="65"/>
      <c r="M1593" s="65"/>
      <c r="N1593" s="65"/>
      <c r="O1593" s="65"/>
    </row>
    <row r="1594" spans="3:15" s="1" customFormat="1" x14ac:dyDescent="0.25">
      <c r="C1594" s="65"/>
      <c r="D1594" s="55"/>
      <c r="E1594" s="55"/>
      <c r="F1594" s="55"/>
      <c r="G1594" s="55"/>
      <c r="H1594" s="55"/>
      <c r="I1594" s="55"/>
      <c r="J1594" s="65"/>
      <c r="K1594" s="65"/>
      <c r="L1594" s="65"/>
      <c r="M1594" s="65"/>
      <c r="N1594" s="65"/>
      <c r="O1594" s="65"/>
    </row>
    <row r="1595" spans="3:15" s="1" customFormat="1" x14ac:dyDescent="0.25">
      <c r="C1595" s="65"/>
      <c r="D1595" s="55"/>
      <c r="E1595" s="55"/>
      <c r="F1595" s="55"/>
      <c r="G1595" s="55"/>
      <c r="H1595" s="55"/>
      <c r="I1595" s="55"/>
      <c r="J1595" s="65"/>
      <c r="K1595" s="65"/>
      <c r="L1595" s="65"/>
      <c r="M1595" s="65"/>
      <c r="N1595" s="65"/>
      <c r="O1595" s="65"/>
    </row>
    <row r="1596" spans="3:15" s="1" customFormat="1" x14ac:dyDescent="0.25">
      <c r="C1596" s="65"/>
      <c r="D1596" s="55"/>
      <c r="E1596" s="55"/>
      <c r="F1596" s="55"/>
      <c r="G1596" s="55"/>
      <c r="H1596" s="55"/>
      <c r="I1596" s="55"/>
      <c r="J1596" s="65"/>
      <c r="K1596" s="65"/>
      <c r="L1596" s="65"/>
      <c r="M1596" s="65"/>
      <c r="N1596" s="65"/>
      <c r="O1596" s="65"/>
    </row>
    <row r="1597" spans="3:15" s="1" customFormat="1" x14ac:dyDescent="0.25">
      <c r="C1597" s="65"/>
      <c r="D1597" s="55"/>
      <c r="E1597" s="55"/>
      <c r="F1597" s="55"/>
      <c r="G1597" s="55"/>
      <c r="H1597" s="55"/>
      <c r="I1597" s="55"/>
      <c r="J1597" s="65"/>
      <c r="K1597" s="65"/>
      <c r="L1597" s="65"/>
      <c r="M1597" s="65"/>
      <c r="N1597" s="65"/>
      <c r="O1597" s="65"/>
    </row>
    <row r="1598" spans="3:15" s="1" customFormat="1" x14ac:dyDescent="0.25">
      <c r="C1598" s="65"/>
      <c r="D1598" s="55"/>
      <c r="E1598" s="55"/>
      <c r="F1598" s="55"/>
      <c r="G1598" s="55"/>
      <c r="H1598" s="55"/>
      <c r="I1598" s="55"/>
      <c r="J1598" s="65"/>
      <c r="K1598" s="65"/>
      <c r="L1598" s="65"/>
      <c r="M1598" s="65"/>
      <c r="N1598" s="65"/>
      <c r="O1598" s="65"/>
    </row>
    <row r="1599" spans="3:15" s="1" customFormat="1" x14ac:dyDescent="0.25">
      <c r="C1599" s="65"/>
      <c r="D1599" s="55"/>
      <c r="E1599" s="55"/>
      <c r="F1599" s="55"/>
      <c r="G1599" s="55"/>
      <c r="H1599" s="55"/>
      <c r="I1599" s="55"/>
      <c r="J1599" s="65"/>
      <c r="K1599" s="65"/>
      <c r="L1599" s="65"/>
      <c r="M1599" s="65"/>
      <c r="N1599" s="65"/>
      <c r="O1599" s="65"/>
    </row>
    <row r="1600" spans="3:15" s="1" customFormat="1" x14ac:dyDescent="0.25">
      <c r="C1600" s="65"/>
      <c r="D1600" s="55"/>
      <c r="E1600" s="55"/>
      <c r="F1600" s="55"/>
      <c r="G1600" s="55"/>
      <c r="H1600" s="55"/>
      <c r="I1600" s="55"/>
      <c r="J1600" s="65"/>
      <c r="K1600" s="65"/>
      <c r="L1600" s="65"/>
      <c r="M1600" s="65"/>
      <c r="N1600" s="65"/>
      <c r="O1600" s="65"/>
    </row>
    <row r="1601" spans="3:15" s="1" customFormat="1" x14ac:dyDescent="0.25">
      <c r="C1601" s="65"/>
      <c r="D1601" s="55"/>
      <c r="E1601" s="55"/>
      <c r="F1601" s="55"/>
      <c r="G1601" s="55"/>
      <c r="H1601" s="55"/>
      <c r="I1601" s="55"/>
      <c r="J1601" s="65"/>
      <c r="K1601" s="65"/>
      <c r="L1601" s="65"/>
      <c r="M1601" s="65"/>
      <c r="N1601" s="65"/>
      <c r="O1601" s="65"/>
    </row>
    <row r="1602" spans="3:15" s="1" customFormat="1" x14ac:dyDescent="0.25">
      <c r="C1602" s="65"/>
      <c r="D1602" s="55"/>
      <c r="E1602" s="55"/>
      <c r="F1602" s="55"/>
      <c r="G1602" s="55"/>
      <c r="H1602" s="55"/>
      <c r="I1602" s="55"/>
      <c r="J1602" s="65"/>
      <c r="K1602" s="65"/>
      <c r="L1602" s="65"/>
      <c r="M1602" s="65"/>
      <c r="N1602" s="65"/>
      <c r="O1602" s="65"/>
    </row>
    <row r="1603" spans="3:15" s="1" customFormat="1" x14ac:dyDescent="0.25">
      <c r="C1603" s="65"/>
      <c r="D1603" s="55"/>
      <c r="E1603" s="55"/>
      <c r="F1603" s="55"/>
      <c r="G1603" s="55"/>
      <c r="H1603" s="55"/>
      <c r="I1603" s="55"/>
      <c r="J1603" s="65"/>
      <c r="K1603" s="65"/>
      <c r="L1603" s="65"/>
      <c r="M1603" s="65"/>
      <c r="N1603" s="65"/>
      <c r="O1603" s="65"/>
    </row>
    <row r="1604" spans="3:15" s="1" customFormat="1" x14ac:dyDescent="0.25">
      <c r="C1604" s="65"/>
      <c r="D1604" s="55"/>
      <c r="E1604" s="55"/>
      <c r="F1604" s="55"/>
      <c r="G1604" s="55"/>
      <c r="H1604" s="55"/>
      <c r="I1604" s="55"/>
      <c r="J1604" s="65"/>
      <c r="K1604" s="65"/>
      <c r="L1604" s="65"/>
      <c r="M1604" s="65"/>
      <c r="N1604" s="65"/>
      <c r="O1604" s="65"/>
    </row>
    <row r="1605" spans="3:15" s="1" customFormat="1" x14ac:dyDescent="0.25">
      <c r="C1605" s="65"/>
      <c r="D1605" s="55"/>
      <c r="E1605" s="55"/>
      <c r="F1605" s="55"/>
      <c r="G1605" s="55"/>
      <c r="H1605" s="55"/>
      <c r="I1605" s="55"/>
      <c r="J1605" s="65"/>
      <c r="K1605" s="65"/>
      <c r="L1605" s="65"/>
      <c r="M1605" s="65"/>
      <c r="N1605" s="65"/>
      <c r="O1605" s="65"/>
    </row>
    <row r="1606" spans="3:15" s="1" customFormat="1" x14ac:dyDescent="0.25">
      <c r="C1606" s="65"/>
      <c r="D1606" s="55"/>
      <c r="E1606" s="55"/>
      <c r="F1606" s="55"/>
      <c r="G1606" s="55"/>
      <c r="H1606" s="55"/>
      <c r="I1606" s="55"/>
      <c r="J1606" s="65"/>
      <c r="K1606" s="65"/>
      <c r="L1606" s="65"/>
      <c r="M1606" s="65"/>
      <c r="N1606" s="65"/>
      <c r="O1606" s="65"/>
    </row>
    <row r="1607" spans="3:15" s="1" customFormat="1" x14ac:dyDescent="0.25">
      <c r="C1607" s="65"/>
      <c r="D1607" s="55"/>
      <c r="E1607" s="55"/>
      <c r="F1607" s="55"/>
      <c r="G1607" s="55"/>
      <c r="H1607" s="55"/>
      <c r="I1607" s="55"/>
      <c r="J1607" s="65"/>
      <c r="K1607" s="65"/>
      <c r="L1607" s="65"/>
      <c r="M1607" s="65"/>
      <c r="N1607" s="65"/>
      <c r="O1607" s="65"/>
    </row>
    <row r="1608" spans="3:15" s="1" customFormat="1" x14ac:dyDescent="0.25">
      <c r="C1608" s="65"/>
      <c r="D1608" s="55"/>
      <c r="E1608" s="55"/>
      <c r="F1608" s="55"/>
      <c r="G1608" s="55"/>
      <c r="H1608" s="55"/>
      <c r="I1608" s="55"/>
      <c r="J1608" s="65"/>
      <c r="K1608" s="65"/>
      <c r="L1608" s="65"/>
      <c r="M1608" s="65"/>
      <c r="N1608" s="65"/>
      <c r="O1608" s="65"/>
    </row>
    <row r="1609" spans="3:15" s="1" customFormat="1" x14ac:dyDescent="0.25">
      <c r="C1609" s="65"/>
      <c r="D1609" s="55"/>
      <c r="E1609" s="55"/>
      <c r="F1609" s="55"/>
      <c r="G1609" s="55"/>
      <c r="H1609" s="55"/>
      <c r="I1609" s="55"/>
      <c r="J1609" s="65"/>
      <c r="K1609" s="65"/>
      <c r="L1609" s="65"/>
      <c r="M1609" s="65"/>
      <c r="N1609" s="65"/>
      <c r="O1609" s="65"/>
    </row>
    <row r="1610" spans="3:15" s="1" customFormat="1" x14ac:dyDescent="0.25">
      <c r="C1610" s="65"/>
      <c r="D1610" s="55"/>
      <c r="E1610" s="55"/>
      <c r="F1610" s="55"/>
      <c r="G1610" s="55"/>
      <c r="H1610" s="55"/>
      <c r="I1610" s="55"/>
      <c r="J1610" s="65"/>
      <c r="K1610" s="65"/>
      <c r="L1610" s="65"/>
      <c r="M1610" s="65"/>
      <c r="N1610" s="65"/>
      <c r="O1610" s="65"/>
    </row>
    <row r="1611" spans="3:15" s="1" customFormat="1" x14ac:dyDescent="0.25">
      <c r="C1611" s="65"/>
      <c r="D1611" s="55"/>
      <c r="E1611" s="55"/>
      <c r="F1611" s="55"/>
      <c r="G1611" s="55"/>
      <c r="H1611" s="55"/>
      <c r="I1611" s="55"/>
      <c r="J1611" s="65"/>
      <c r="K1611" s="65"/>
      <c r="L1611" s="65"/>
      <c r="M1611" s="65"/>
      <c r="N1611" s="65"/>
      <c r="O1611" s="65"/>
    </row>
    <row r="1612" spans="3:15" s="1" customFormat="1" x14ac:dyDescent="0.25">
      <c r="C1612" s="65"/>
      <c r="D1612" s="55"/>
      <c r="E1612" s="55"/>
      <c r="F1612" s="55"/>
      <c r="G1612" s="55"/>
      <c r="H1612" s="55"/>
      <c r="I1612" s="55"/>
      <c r="J1612" s="65"/>
      <c r="K1612" s="65"/>
      <c r="L1612" s="65"/>
      <c r="M1612" s="65"/>
      <c r="N1612" s="65"/>
      <c r="O1612" s="65"/>
    </row>
    <row r="1613" spans="3:15" s="1" customFormat="1" x14ac:dyDescent="0.25">
      <c r="C1613" s="65"/>
      <c r="D1613" s="55"/>
      <c r="E1613" s="55"/>
      <c r="F1613" s="55"/>
      <c r="G1613" s="55"/>
      <c r="H1613" s="55"/>
      <c r="I1613" s="55"/>
      <c r="J1613" s="65"/>
      <c r="K1613" s="65"/>
      <c r="L1613" s="65"/>
      <c r="M1613" s="65"/>
      <c r="N1613" s="65"/>
      <c r="O1613" s="65"/>
    </row>
    <row r="1614" spans="3:15" s="1" customFormat="1" x14ac:dyDescent="0.25">
      <c r="C1614" s="65"/>
      <c r="D1614" s="55"/>
      <c r="E1614" s="55"/>
      <c r="F1614" s="55"/>
      <c r="G1614" s="55"/>
      <c r="H1614" s="55"/>
      <c r="I1614" s="55"/>
      <c r="J1614" s="65"/>
      <c r="K1614" s="65"/>
      <c r="L1614" s="65"/>
      <c r="M1614" s="65"/>
      <c r="N1614" s="65"/>
      <c r="O1614" s="65"/>
    </row>
    <row r="1615" spans="3:15" s="1" customFormat="1" x14ac:dyDescent="0.25">
      <c r="C1615" s="65"/>
      <c r="D1615" s="55"/>
      <c r="E1615" s="55"/>
      <c r="F1615" s="55"/>
      <c r="G1615" s="55"/>
      <c r="H1615" s="55"/>
      <c r="I1615" s="55"/>
      <c r="J1615" s="65"/>
      <c r="K1615" s="65"/>
      <c r="L1615" s="65"/>
      <c r="M1615" s="65"/>
      <c r="N1615" s="65"/>
      <c r="O1615" s="65"/>
    </row>
    <row r="1616" spans="3:15" s="1" customFormat="1" x14ac:dyDescent="0.25">
      <c r="C1616" s="65"/>
      <c r="D1616" s="55"/>
      <c r="E1616" s="55"/>
      <c r="F1616" s="55"/>
      <c r="G1616" s="55"/>
      <c r="H1616" s="55"/>
      <c r="I1616" s="55"/>
      <c r="J1616" s="65"/>
      <c r="K1616" s="65"/>
      <c r="L1616" s="65"/>
      <c r="M1616" s="65"/>
      <c r="N1616" s="65"/>
      <c r="O1616" s="65"/>
    </row>
    <row r="1617" spans="3:15" s="1" customFormat="1" x14ac:dyDescent="0.25">
      <c r="C1617" s="65"/>
      <c r="D1617" s="55"/>
      <c r="E1617" s="55"/>
      <c r="F1617" s="55"/>
      <c r="G1617" s="55"/>
      <c r="H1617" s="55"/>
      <c r="I1617" s="55"/>
      <c r="J1617" s="65"/>
      <c r="K1617" s="65"/>
      <c r="L1617" s="65"/>
      <c r="M1617" s="65"/>
      <c r="N1617" s="65"/>
      <c r="O1617" s="65"/>
    </row>
    <row r="1618" spans="3:15" s="1" customFormat="1" x14ac:dyDescent="0.25">
      <c r="C1618" s="65"/>
      <c r="D1618" s="55"/>
      <c r="E1618" s="55"/>
      <c r="F1618" s="55"/>
      <c r="G1618" s="55"/>
      <c r="H1618" s="55"/>
      <c r="I1618" s="55"/>
      <c r="J1618" s="65"/>
      <c r="K1618" s="65"/>
      <c r="L1618" s="65"/>
      <c r="M1618" s="65"/>
      <c r="N1618" s="65"/>
      <c r="O1618" s="65"/>
    </row>
    <row r="1619" spans="3:15" s="1" customFormat="1" x14ac:dyDescent="0.25">
      <c r="C1619" s="65"/>
      <c r="D1619" s="55"/>
      <c r="E1619" s="55"/>
      <c r="F1619" s="55"/>
      <c r="G1619" s="55"/>
      <c r="H1619" s="55"/>
      <c r="I1619" s="55"/>
      <c r="J1619" s="65"/>
      <c r="K1619" s="65"/>
      <c r="L1619" s="65"/>
      <c r="M1619" s="65"/>
      <c r="N1619" s="65"/>
      <c r="O1619" s="65"/>
    </row>
    <row r="1620" spans="3:15" s="1" customFormat="1" x14ac:dyDescent="0.25">
      <c r="C1620" s="65"/>
      <c r="D1620" s="55"/>
      <c r="E1620" s="55"/>
      <c r="F1620" s="55"/>
      <c r="G1620" s="55"/>
      <c r="H1620" s="55"/>
      <c r="I1620" s="55"/>
      <c r="J1620" s="65"/>
      <c r="K1620" s="65"/>
      <c r="L1620" s="65"/>
      <c r="M1620" s="65"/>
      <c r="N1620" s="65"/>
      <c r="O1620" s="65"/>
    </row>
    <row r="1621" spans="3:15" s="1" customFormat="1" x14ac:dyDescent="0.25">
      <c r="C1621" s="65"/>
      <c r="D1621" s="55"/>
      <c r="E1621" s="55"/>
      <c r="F1621" s="55"/>
      <c r="G1621" s="55"/>
      <c r="H1621" s="55"/>
      <c r="I1621" s="55"/>
      <c r="J1621" s="65"/>
      <c r="K1621" s="65"/>
      <c r="L1621" s="65"/>
      <c r="M1621" s="65"/>
      <c r="N1621" s="65"/>
      <c r="O1621" s="65"/>
    </row>
    <row r="1622" spans="3:15" s="1" customFormat="1" x14ac:dyDescent="0.25">
      <c r="C1622" s="65"/>
      <c r="D1622" s="55"/>
      <c r="E1622" s="55"/>
      <c r="F1622" s="55"/>
      <c r="G1622" s="55"/>
      <c r="H1622" s="55"/>
      <c r="I1622" s="55"/>
      <c r="J1622" s="65"/>
      <c r="K1622" s="65"/>
      <c r="L1622" s="65"/>
      <c r="M1622" s="65"/>
      <c r="N1622" s="65"/>
      <c r="O1622" s="65"/>
    </row>
    <row r="1623" spans="3:15" s="1" customFormat="1" x14ac:dyDescent="0.25">
      <c r="C1623" s="65"/>
      <c r="D1623" s="55"/>
      <c r="E1623" s="55"/>
      <c r="F1623" s="55"/>
      <c r="G1623" s="55"/>
      <c r="H1623" s="55"/>
      <c r="I1623" s="55"/>
      <c r="J1623" s="65"/>
      <c r="K1623" s="65"/>
      <c r="L1623" s="65"/>
      <c r="M1623" s="65"/>
      <c r="N1623" s="65"/>
      <c r="O1623" s="65"/>
    </row>
    <row r="1624" spans="3:15" s="1" customFormat="1" x14ac:dyDescent="0.25">
      <c r="C1624" s="65"/>
      <c r="D1624" s="55"/>
      <c r="E1624" s="55"/>
      <c r="F1624" s="55"/>
      <c r="G1624" s="55"/>
      <c r="H1624" s="55"/>
      <c r="I1624" s="55"/>
      <c r="J1624" s="65"/>
      <c r="K1624" s="65"/>
      <c r="L1624" s="65"/>
      <c r="M1624" s="65"/>
      <c r="N1624" s="65"/>
      <c r="O1624" s="65"/>
    </row>
    <row r="1625" spans="3:15" s="1" customFormat="1" x14ac:dyDescent="0.25">
      <c r="C1625" s="65"/>
      <c r="D1625" s="55"/>
      <c r="E1625" s="55"/>
      <c r="F1625" s="55"/>
      <c r="G1625" s="55"/>
      <c r="H1625" s="55"/>
      <c r="I1625" s="55"/>
      <c r="J1625" s="65"/>
      <c r="K1625" s="65"/>
      <c r="L1625" s="65"/>
      <c r="M1625" s="65"/>
      <c r="N1625" s="65"/>
      <c r="O1625" s="65"/>
    </row>
    <row r="1626" spans="3:15" s="1" customFormat="1" x14ac:dyDescent="0.25">
      <c r="C1626" s="65"/>
      <c r="D1626" s="55"/>
      <c r="E1626" s="55"/>
      <c r="F1626" s="55"/>
      <c r="G1626" s="55"/>
      <c r="H1626" s="55"/>
      <c r="I1626" s="55"/>
      <c r="J1626" s="65"/>
      <c r="K1626" s="65"/>
      <c r="L1626" s="65"/>
      <c r="M1626" s="65"/>
      <c r="N1626" s="65"/>
      <c r="O1626" s="65"/>
    </row>
    <row r="1627" spans="3:15" s="1" customFormat="1" x14ac:dyDescent="0.25">
      <c r="C1627" s="65"/>
      <c r="D1627" s="55"/>
      <c r="E1627" s="55"/>
      <c r="F1627" s="55"/>
      <c r="G1627" s="55"/>
      <c r="H1627" s="55"/>
      <c r="I1627" s="55"/>
      <c r="J1627" s="65"/>
      <c r="K1627" s="65"/>
      <c r="L1627" s="65"/>
      <c r="M1627" s="65"/>
      <c r="N1627" s="65"/>
      <c r="O1627" s="65"/>
    </row>
    <row r="1628" spans="3:15" s="1" customFormat="1" x14ac:dyDescent="0.25">
      <c r="C1628" s="65"/>
      <c r="D1628" s="55"/>
      <c r="E1628" s="55"/>
      <c r="F1628" s="55"/>
      <c r="G1628" s="55"/>
      <c r="H1628" s="55"/>
      <c r="I1628" s="55"/>
      <c r="J1628" s="65"/>
      <c r="K1628" s="65"/>
      <c r="L1628" s="65"/>
      <c r="M1628" s="65"/>
      <c r="N1628" s="65"/>
      <c r="O1628" s="65"/>
    </row>
    <row r="1629" spans="3:15" s="1" customFormat="1" x14ac:dyDescent="0.25">
      <c r="C1629" s="65"/>
      <c r="D1629" s="55"/>
      <c r="E1629" s="55"/>
      <c r="F1629" s="55"/>
      <c r="G1629" s="55"/>
      <c r="H1629" s="55"/>
      <c r="I1629" s="55"/>
      <c r="J1629" s="65"/>
      <c r="K1629" s="65"/>
      <c r="L1629" s="65"/>
      <c r="M1629" s="65"/>
      <c r="N1629" s="65"/>
      <c r="O1629" s="65"/>
    </row>
    <row r="1630" spans="3:15" s="1" customFormat="1" x14ac:dyDescent="0.25">
      <c r="C1630" s="65"/>
      <c r="D1630" s="55"/>
      <c r="E1630" s="55"/>
      <c r="F1630" s="55"/>
      <c r="G1630" s="55"/>
      <c r="H1630" s="55"/>
      <c r="I1630" s="55"/>
      <c r="J1630" s="65"/>
      <c r="K1630" s="65"/>
      <c r="L1630" s="65"/>
      <c r="M1630" s="65"/>
      <c r="N1630" s="65"/>
      <c r="O1630" s="65"/>
    </row>
    <row r="1631" spans="3:15" s="1" customFormat="1" x14ac:dyDescent="0.25">
      <c r="C1631" s="65"/>
      <c r="D1631" s="55"/>
      <c r="E1631" s="55"/>
      <c r="F1631" s="55"/>
      <c r="G1631" s="55"/>
      <c r="H1631" s="55"/>
      <c r="I1631" s="55"/>
      <c r="J1631" s="65"/>
      <c r="K1631" s="65"/>
      <c r="L1631" s="65"/>
      <c r="M1631" s="65"/>
      <c r="N1631" s="65"/>
      <c r="O1631" s="65"/>
    </row>
    <row r="1632" spans="3:15" s="1" customFormat="1" x14ac:dyDescent="0.25">
      <c r="C1632" s="65"/>
      <c r="D1632" s="55"/>
      <c r="E1632" s="55"/>
      <c r="F1632" s="55"/>
      <c r="G1632" s="55"/>
      <c r="H1632" s="55"/>
      <c r="I1632" s="55"/>
      <c r="J1632" s="65"/>
      <c r="K1632" s="65"/>
      <c r="L1632" s="65"/>
      <c r="M1632" s="65"/>
      <c r="N1632" s="65"/>
      <c r="O1632" s="65"/>
    </row>
    <row r="1633" spans="3:15" s="1" customFormat="1" x14ac:dyDescent="0.25">
      <c r="C1633" s="65"/>
      <c r="D1633" s="55"/>
      <c r="E1633" s="55"/>
      <c r="F1633" s="55"/>
      <c r="G1633" s="55"/>
      <c r="H1633" s="55"/>
      <c r="I1633" s="55"/>
      <c r="J1633" s="65"/>
      <c r="K1633" s="65"/>
      <c r="L1633" s="65"/>
      <c r="M1633" s="65"/>
      <c r="N1633" s="65"/>
      <c r="O1633" s="65"/>
    </row>
    <row r="1634" spans="3:15" s="1" customFormat="1" x14ac:dyDescent="0.25">
      <c r="C1634" s="65"/>
      <c r="D1634" s="55"/>
      <c r="E1634" s="55"/>
      <c r="F1634" s="55"/>
      <c r="G1634" s="55"/>
      <c r="H1634" s="55"/>
      <c r="I1634" s="55"/>
      <c r="J1634" s="65"/>
      <c r="K1634" s="65"/>
      <c r="L1634" s="65"/>
      <c r="M1634" s="65"/>
      <c r="N1634" s="65"/>
      <c r="O1634" s="65"/>
    </row>
    <row r="1635" spans="3:15" s="1" customFormat="1" x14ac:dyDescent="0.25">
      <c r="C1635" s="65"/>
      <c r="D1635" s="55"/>
      <c r="E1635" s="55"/>
      <c r="F1635" s="55"/>
      <c r="G1635" s="55"/>
      <c r="H1635" s="55"/>
      <c r="I1635" s="55"/>
      <c r="J1635" s="65"/>
      <c r="K1635" s="65"/>
      <c r="L1635" s="65"/>
      <c r="M1635" s="65"/>
      <c r="N1635" s="65"/>
      <c r="O1635" s="65"/>
    </row>
    <row r="1636" spans="3:15" s="1" customFormat="1" x14ac:dyDescent="0.25">
      <c r="C1636" s="65"/>
      <c r="D1636" s="55"/>
      <c r="E1636" s="55"/>
      <c r="F1636" s="55"/>
      <c r="G1636" s="55"/>
      <c r="H1636" s="55"/>
      <c r="I1636" s="55"/>
      <c r="J1636" s="65"/>
      <c r="K1636" s="65"/>
      <c r="L1636" s="65"/>
      <c r="M1636" s="65"/>
      <c r="N1636" s="65"/>
      <c r="O1636" s="65"/>
    </row>
    <row r="1637" spans="3:15" s="1" customFormat="1" x14ac:dyDescent="0.25">
      <c r="C1637" s="65"/>
      <c r="D1637" s="55"/>
      <c r="E1637" s="55"/>
      <c r="F1637" s="55"/>
      <c r="G1637" s="55"/>
      <c r="H1637" s="55"/>
      <c r="I1637" s="55"/>
      <c r="J1637" s="65"/>
      <c r="K1637" s="65"/>
      <c r="L1637" s="65"/>
      <c r="M1637" s="65"/>
      <c r="N1637" s="65"/>
      <c r="O1637" s="65"/>
    </row>
    <row r="1638" spans="3:15" s="1" customFormat="1" x14ac:dyDescent="0.25">
      <c r="C1638" s="65"/>
      <c r="D1638" s="55"/>
      <c r="E1638" s="55"/>
      <c r="F1638" s="55"/>
      <c r="G1638" s="55"/>
      <c r="H1638" s="55"/>
      <c r="I1638" s="55"/>
      <c r="J1638" s="65"/>
      <c r="K1638" s="65"/>
      <c r="L1638" s="65"/>
      <c r="M1638" s="65"/>
      <c r="N1638" s="65"/>
      <c r="O1638" s="65"/>
    </row>
    <row r="1639" spans="3:15" s="1" customFormat="1" x14ac:dyDescent="0.25">
      <c r="C1639" s="65"/>
      <c r="D1639" s="55"/>
      <c r="E1639" s="55"/>
      <c r="F1639" s="55"/>
      <c r="G1639" s="55"/>
      <c r="H1639" s="55"/>
      <c r="I1639" s="55"/>
      <c r="J1639" s="65"/>
      <c r="K1639" s="65"/>
      <c r="L1639" s="65"/>
      <c r="M1639" s="65"/>
      <c r="N1639" s="65"/>
      <c r="O1639" s="65"/>
    </row>
    <row r="1640" spans="3:15" s="1" customFormat="1" x14ac:dyDescent="0.25">
      <c r="C1640" s="65"/>
      <c r="D1640" s="55"/>
      <c r="E1640" s="55"/>
      <c r="F1640" s="55"/>
      <c r="G1640" s="55"/>
      <c r="H1640" s="55"/>
      <c r="I1640" s="55"/>
      <c r="J1640" s="65"/>
      <c r="K1640" s="65"/>
      <c r="L1640" s="65"/>
      <c r="M1640" s="65"/>
      <c r="N1640" s="65"/>
      <c r="O1640" s="65"/>
    </row>
    <row r="1641" spans="3:15" s="1" customFormat="1" x14ac:dyDescent="0.25">
      <c r="C1641" s="65"/>
      <c r="D1641" s="55"/>
      <c r="E1641" s="55"/>
      <c r="F1641" s="55"/>
      <c r="G1641" s="55"/>
      <c r="H1641" s="55"/>
      <c r="I1641" s="55"/>
      <c r="J1641" s="65"/>
      <c r="K1641" s="65"/>
      <c r="L1641" s="65"/>
      <c r="M1641" s="65"/>
      <c r="N1641" s="65"/>
      <c r="O1641" s="65"/>
    </row>
    <row r="1642" spans="3:15" s="1" customFormat="1" x14ac:dyDescent="0.25">
      <c r="C1642" s="65"/>
      <c r="D1642" s="55"/>
      <c r="E1642" s="55"/>
      <c r="F1642" s="55"/>
      <c r="G1642" s="55"/>
      <c r="H1642" s="55"/>
      <c r="I1642" s="55"/>
      <c r="J1642" s="65"/>
      <c r="K1642" s="65"/>
      <c r="L1642" s="65"/>
      <c r="M1642" s="65"/>
      <c r="N1642" s="65"/>
      <c r="O1642" s="65"/>
    </row>
    <row r="1643" spans="3:15" s="1" customFormat="1" x14ac:dyDescent="0.25">
      <c r="C1643" s="65"/>
      <c r="D1643" s="55"/>
      <c r="E1643" s="55"/>
      <c r="F1643" s="55"/>
      <c r="G1643" s="55"/>
      <c r="H1643" s="55"/>
      <c r="I1643" s="55"/>
      <c r="J1643" s="65"/>
      <c r="K1643" s="65"/>
      <c r="L1643" s="65"/>
      <c r="M1643" s="65"/>
      <c r="N1643" s="65"/>
      <c r="O1643" s="65"/>
    </row>
    <row r="1644" spans="3:15" s="1" customFormat="1" x14ac:dyDescent="0.25">
      <c r="C1644" s="65"/>
      <c r="D1644" s="55"/>
      <c r="E1644" s="55"/>
      <c r="F1644" s="55"/>
      <c r="G1644" s="55"/>
      <c r="H1644" s="55"/>
      <c r="I1644" s="55"/>
      <c r="J1644" s="65"/>
      <c r="K1644" s="65"/>
      <c r="L1644" s="65"/>
      <c r="M1644" s="65"/>
      <c r="N1644" s="65"/>
      <c r="O1644" s="65"/>
    </row>
    <row r="1645" spans="3:15" s="1" customFormat="1" x14ac:dyDescent="0.25">
      <c r="C1645" s="65"/>
      <c r="D1645" s="55"/>
      <c r="E1645" s="55"/>
      <c r="F1645" s="55"/>
      <c r="G1645" s="55"/>
      <c r="H1645" s="55"/>
      <c r="I1645" s="55"/>
      <c r="J1645" s="65"/>
      <c r="K1645" s="65"/>
      <c r="L1645" s="65"/>
      <c r="M1645" s="65"/>
      <c r="N1645" s="65"/>
      <c r="O1645" s="65"/>
    </row>
    <row r="1646" spans="3:15" s="1" customFormat="1" x14ac:dyDescent="0.25">
      <c r="C1646" s="65"/>
      <c r="D1646" s="55"/>
      <c r="E1646" s="55"/>
      <c r="F1646" s="55"/>
      <c r="G1646" s="55"/>
      <c r="H1646" s="55"/>
      <c r="I1646" s="55"/>
      <c r="J1646" s="65"/>
      <c r="K1646" s="65"/>
      <c r="L1646" s="65"/>
      <c r="M1646" s="65"/>
      <c r="N1646" s="65"/>
      <c r="O1646" s="65"/>
    </row>
    <row r="1647" spans="3:15" s="1" customFormat="1" x14ac:dyDescent="0.25">
      <c r="C1647" s="65"/>
      <c r="D1647" s="55"/>
      <c r="E1647" s="55"/>
      <c r="F1647" s="55"/>
      <c r="G1647" s="55"/>
      <c r="H1647" s="55"/>
      <c r="I1647" s="55"/>
      <c r="J1647" s="65"/>
      <c r="K1647" s="65"/>
      <c r="L1647" s="65"/>
      <c r="M1647" s="65"/>
      <c r="N1647" s="65"/>
      <c r="O1647" s="65"/>
    </row>
    <row r="1648" spans="3:15" s="1" customFormat="1" x14ac:dyDescent="0.25">
      <c r="C1648" s="65"/>
      <c r="D1648" s="55"/>
      <c r="E1648" s="55"/>
      <c r="F1648" s="55"/>
      <c r="G1648" s="55"/>
      <c r="H1648" s="55"/>
      <c r="I1648" s="55"/>
      <c r="J1648" s="65"/>
      <c r="K1648" s="65"/>
      <c r="L1648" s="65"/>
      <c r="M1648" s="65"/>
      <c r="N1648" s="65"/>
      <c r="O1648" s="65"/>
    </row>
    <row r="1649" spans="3:15" s="1" customFormat="1" x14ac:dyDescent="0.25">
      <c r="C1649" s="65"/>
      <c r="D1649" s="55"/>
      <c r="E1649" s="55"/>
      <c r="F1649" s="55"/>
      <c r="G1649" s="55"/>
      <c r="H1649" s="55"/>
      <c r="I1649" s="55"/>
      <c r="J1649" s="65"/>
      <c r="K1649" s="65"/>
      <c r="L1649" s="65"/>
      <c r="M1649" s="65"/>
      <c r="N1649" s="65"/>
      <c r="O1649" s="65"/>
    </row>
    <row r="1650" spans="3:15" s="1" customFormat="1" x14ac:dyDescent="0.25">
      <c r="C1650" s="65"/>
      <c r="D1650" s="55"/>
      <c r="E1650" s="55"/>
      <c r="F1650" s="55"/>
      <c r="G1650" s="55"/>
      <c r="H1650" s="55"/>
      <c r="I1650" s="55"/>
      <c r="J1650" s="65"/>
      <c r="K1650" s="65"/>
      <c r="L1650" s="65"/>
      <c r="M1650" s="65"/>
      <c r="N1650" s="65"/>
      <c r="O1650" s="65"/>
    </row>
    <row r="1651" spans="3:15" s="1" customFormat="1" x14ac:dyDescent="0.25">
      <c r="C1651" s="65"/>
      <c r="D1651" s="55"/>
      <c r="E1651" s="55"/>
      <c r="F1651" s="55"/>
      <c r="G1651" s="55"/>
      <c r="H1651" s="55"/>
      <c r="I1651" s="55"/>
      <c r="J1651" s="65"/>
      <c r="K1651" s="65"/>
      <c r="L1651" s="65"/>
      <c r="M1651" s="65"/>
      <c r="N1651" s="65"/>
      <c r="O1651" s="65"/>
    </row>
    <row r="1652" spans="3:15" s="1" customFormat="1" x14ac:dyDescent="0.25">
      <c r="C1652" s="65"/>
      <c r="D1652" s="55"/>
      <c r="E1652" s="55"/>
      <c r="F1652" s="55"/>
      <c r="G1652" s="55"/>
      <c r="H1652" s="55"/>
      <c r="I1652" s="55"/>
      <c r="J1652" s="65"/>
      <c r="K1652" s="65"/>
      <c r="L1652" s="65"/>
      <c r="M1652" s="65"/>
      <c r="N1652" s="65"/>
      <c r="O1652" s="65"/>
    </row>
    <row r="1653" spans="3:15" s="1" customFormat="1" x14ac:dyDescent="0.25">
      <c r="C1653" s="65"/>
      <c r="D1653" s="55"/>
      <c r="E1653" s="55"/>
      <c r="F1653" s="55"/>
      <c r="G1653" s="55"/>
      <c r="H1653" s="55"/>
      <c r="I1653" s="55"/>
      <c r="J1653" s="65"/>
      <c r="K1653" s="65"/>
      <c r="L1653" s="65"/>
      <c r="M1653" s="65"/>
      <c r="N1653" s="65"/>
      <c r="O1653" s="65"/>
    </row>
    <row r="1654" spans="3:15" s="1" customFormat="1" x14ac:dyDescent="0.25">
      <c r="C1654" s="65"/>
      <c r="D1654" s="55"/>
      <c r="E1654" s="55"/>
      <c r="F1654" s="55"/>
      <c r="G1654" s="55"/>
      <c r="H1654" s="55"/>
      <c r="I1654" s="55"/>
      <c r="J1654" s="65"/>
      <c r="K1654" s="65"/>
      <c r="L1654" s="65"/>
      <c r="M1654" s="65"/>
      <c r="N1654" s="65"/>
      <c r="O1654" s="65"/>
    </row>
    <row r="1655" spans="3:15" s="1" customFormat="1" x14ac:dyDescent="0.25">
      <c r="C1655" s="65"/>
      <c r="D1655" s="55"/>
      <c r="E1655" s="55"/>
      <c r="F1655" s="55"/>
      <c r="G1655" s="55"/>
      <c r="H1655" s="55"/>
      <c r="I1655" s="55"/>
      <c r="J1655" s="65"/>
      <c r="K1655" s="65"/>
      <c r="L1655" s="65"/>
      <c r="M1655" s="65"/>
      <c r="N1655" s="65"/>
      <c r="O1655" s="65"/>
    </row>
    <row r="1656" spans="3:15" s="1" customFormat="1" x14ac:dyDescent="0.25">
      <c r="C1656" s="65"/>
      <c r="D1656" s="55"/>
      <c r="E1656" s="55"/>
      <c r="F1656" s="55"/>
      <c r="G1656" s="55"/>
      <c r="H1656" s="55"/>
      <c r="I1656" s="55"/>
      <c r="J1656" s="65"/>
      <c r="K1656" s="65"/>
      <c r="L1656" s="65"/>
      <c r="M1656" s="65"/>
      <c r="N1656" s="65"/>
      <c r="O1656" s="65"/>
    </row>
    <row r="1657" spans="3:15" s="1" customFormat="1" x14ac:dyDescent="0.25">
      <c r="C1657" s="65"/>
      <c r="D1657" s="55"/>
      <c r="E1657" s="55"/>
      <c r="F1657" s="55"/>
      <c r="G1657" s="55"/>
      <c r="H1657" s="55"/>
      <c r="I1657" s="55"/>
      <c r="J1657" s="65"/>
      <c r="K1657" s="65"/>
      <c r="L1657" s="65"/>
      <c r="M1657" s="65"/>
      <c r="N1657" s="65"/>
      <c r="O1657" s="65"/>
    </row>
    <row r="1658" spans="3:15" s="1" customFormat="1" x14ac:dyDescent="0.25">
      <c r="C1658" s="65"/>
      <c r="D1658" s="55"/>
      <c r="E1658" s="55"/>
      <c r="F1658" s="55"/>
      <c r="G1658" s="55"/>
      <c r="H1658" s="55"/>
      <c r="I1658" s="55"/>
      <c r="J1658" s="65"/>
      <c r="K1658" s="65"/>
      <c r="L1658" s="65"/>
      <c r="M1658" s="65"/>
      <c r="N1658" s="65"/>
      <c r="O1658" s="65"/>
    </row>
    <row r="1659" spans="3:15" s="1" customFormat="1" x14ac:dyDescent="0.25">
      <c r="C1659" s="65"/>
      <c r="D1659" s="55"/>
      <c r="E1659" s="55"/>
      <c r="F1659" s="55"/>
      <c r="G1659" s="55"/>
      <c r="H1659" s="55"/>
      <c r="I1659" s="55"/>
      <c r="J1659" s="65"/>
      <c r="K1659" s="65"/>
      <c r="L1659" s="65"/>
      <c r="M1659" s="65"/>
      <c r="N1659" s="65"/>
      <c r="O1659" s="65"/>
    </row>
    <row r="1660" spans="3:15" s="1" customFormat="1" x14ac:dyDescent="0.25">
      <c r="C1660" s="65"/>
      <c r="D1660" s="55"/>
      <c r="E1660" s="55"/>
      <c r="F1660" s="55"/>
      <c r="G1660" s="55"/>
      <c r="H1660" s="55"/>
      <c r="I1660" s="55"/>
      <c r="J1660" s="65"/>
      <c r="K1660" s="65"/>
      <c r="L1660" s="65"/>
      <c r="M1660" s="65"/>
      <c r="N1660" s="65"/>
      <c r="O1660" s="65"/>
    </row>
    <row r="1661" spans="3:15" s="1" customFormat="1" x14ac:dyDescent="0.25">
      <c r="C1661" s="65"/>
      <c r="D1661" s="55"/>
      <c r="E1661" s="55"/>
      <c r="F1661" s="55"/>
      <c r="G1661" s="55"/>
      <c r="H1661" s="55"/>
      <c r="I1661" s="55"/>
      <c r="J1661" s="65"/>
      <c r="K1661" s="65"/>
      <c r="L1661" s="65"/>
      <c r="M1661" s="65"/>
      <c r="N1661" s="65"/>
      <c r="O1661" s="65"/>
    </row>
    <row r="1662" spans="3:15" s="1" customFormat="1" x14ac:dyDescent="0.25">
      <c r="C1662" s="65"/>
      <c r="D1662" s="55"/>
      <c r="E1662" s="55"/>
      <c r="F1662" s="55"/>
      <c r="G1662" s="55"/>
      <c r="H1662" s="55"/>
      <c r="I1662" s="55"/>
      <c r="J1662" s="65"/>
      <c r="K1662" s="65"/>
      <c r="L1662" s="65"/>
      <c r="M1662" s="65"/>
      <c r="N1662" s="65"/>
      <c r="O1662" s="65"/>
    </row>
    <row r="1663" spans="3:15" s="1" customFormat="1" x14ac:dyDescent="0.25">
      <c r="C1663" s="65"/>
      <c r="D1663" s="55"/>
      <c r="E1663" s="55"/>
      <c r="F1663" s="55"/>
      <c r="G1663" s="55"/>
      <c r="H1663" s="55"/>
      <c r="I1663" s="55"/>
      <c r="J1663" s="65"/>
      <c r="K1663" s="65"/>
      <c r="L1663" s="65"/>
      <c r="M1663" s="65"/>
      <c r="N1663" s="65"/>
      <c r="O1663" s="65"/>
    </row>
    <row r="1664" spans="3:15" s="1" customFormat="1" x14ac:dyDescent="0.25">
      <c r="C1664" s="65"/>
      <c r="D1664" s="55"/>
      <c r="E1664" s="55"/>
      <c r="F1664" s="55"/>
      <c r="G1664" s="55"/>
      <c r="H1664" s="55"/>
      <c r="I1664" s="55"/>
      <c r="J1664" s="65"/>
      <c r="K1664" s="65"/>
      <c r="L1664" s="65"/>
      <c r="M1664" s="65"/>
      <c r="N1664" s="65"/>
      <c r="O1664" s="65"/>
    </row>
    <row r="1665" spans="3:15" s="1" customFormat="1" x14ac:dyDescent="0.25">
      <c r="C1665" s="65"/>
      <c r="D1665" s="55"/>
      <c r="E1665" s="55"/>
      <c r="F1665" s="55"/>
      <c r="G1665" s="55"/>
      <c r="H1665" s="55"/>
      <c r="I1665" s="55"/>
      <c r="J1665" s="65"/>
      <c r="K1665" s="65"/>
      <c r="L1665" s="65"/>
      <c r="M1665" s="65"/>
      <c r="N1665" s="65"/>
      <c r="O1665" s="65"/>
    </row>
    <row r="1666" spans="3:15" s="1" customFormat="1" x14ac:dyDescent="0.25">
      <c r="C1666" s="65"/>
      <c r="D1666" s="55"/>
      <c r="E1666" s="55"/>
      <c r="F1666" s="55"/>
      <c r="G1666" s="55"/>
      <c r="H1666" s="55"/>
      <c r="I1666" s="55"/>
      <c r="J1666" s="65"/>
      <c r="K1666" s="65"/>
      <c r="L1666" s="65"/>
      <c r="M1666" s="65"/>
      <c r="N1666" s="65"/>
      <c r="O1666" s="65"/>
    </row>
    <row r="1667" spans="3:15" s="1" customFormat="1" x14ac:dyDescent="0.25">
      <c r="C1667" s="65"/>
      <c r="D1667" s="55"/>
      <c r="E1667" s="55"/>
      <c r="F1667" s="55"/>
      <c r="G1667" s="55"/>
      <c r="H1667" s="55"/>
      <c r="I1667" s="55"/>
      <c r="J1667" s="65"/>
      <c r="K1667" s="65"/>
      <c r="L1667" s="65"/>
      <c r="M1667" s="65"/>
      <c r="N1667" s="65"/>
      <c r="O1667" s="65"/>
    </row>
    <row r="1668" spans="3:15" s="1" customFormat="1" x14ac:dyDescent="0.25">
      <c r="C1668" s="65"/>
      <c r="D1668" s="55"/>
      <c r="E1668" s="55"/>
      <c r="F1668" s="55"/>
      <c r="G1668" s="55"/>
      <c r="H1668" s="55"/>
      <c r="I1668" s="55"/>
      <c r="J1668" s="65"/>
      <c r="K1668" s="65"/>
      <c r="L1668" s="65"/>
      <c r="M1668" s="65"/>
      <c r="N1668" s="65"/>
      <c r="O1668" s="65"/>
    </row>
    <row r="1669" spans="3:15" s="1" customFormat="1" x14ac:dyDescent="0.25">
      <c r="C1669" s="65"/>
      <c r="D1669" s="55"/>
      <c r="E1669" s="55"/>
      <c r="F1669" s="55"/>
      <c r="G1669" s="55"/>
      <c r="H1669" s="55"/>
      <c r="I1669" s="55"/>
      <c r="J1669" s="65"/>
      <c r="K1669" s="65"/>
      <c r="L1669" s="65"/>
      <c r="M1669" s="65"/>
      <c r="N1669" s="65"/>
      <c r="O1669" s="65"/>
    </row>
    <row r="1670" spans="3:15" s="1" customFormat="1" x14ac:dyDescent="0.25">
      <c r="C1670" s="65"/>
      <c r="D1670" s="55"/>
      <c r="E1670" s="55"/>
      <c r="F1670" s="55"/>
      <c r="G1670" s="55"/>
      <c r="H1670" s="55"/>
      <c r="I1670" s="55"/>
      <c r="J1670" s="65"/>
      <c r="K1670" s="65"/>
      <c r="L1670" s="65"/>
      <c r="M1670" s="65"/>
      <c r="N1670" s="65"/>
      <c r="O1670" s="65"/>
    </row>
    <row r="1671" spans="3:15" s="1" customFormat="1" x14ac:dyDescent="0.25">
      <c r="C1671" s="65"/>
      <c r="D1671" s="55"/>
      <c r="E1671" s="55"/>
      <c r="F1671" s="55"/>
      <c r="G1671" s="55"/>
      <c r="H1671" s="55"/>
      <c r="I1671" s="55"/>
      <c r="J1671" s="65"/>
      <c r="K1671" s="65"/>
      <c r="L1671" s="65"/>
      <c r="M1671" s="65"/>
      <c r="N1671" s="65"/>
      <c r="O1671" s="65"/>
    </row>
    <row r="1672" spans="3:15" s="1" customFormat="1" x14ac:dyDescent="0.25">
      <c r="C1672" s="65"/>
      <c r="D1672" s="55"/>
      <c r="E1672" s="55"/>
      <c r="F1672" s="55"/>
      <c r="G1672" s="55"/>
      <c r="H1672" s="55"/>
      <c r="I1672" s="55"/>
      <c r="J1672" s="65"/>
      <c r="K1672" s="65"/>
      <c r="L1672" s="65"/>
      <c r="M1672" s="65"/>
      <c r="N1672" s="65"/>
      <c r="O1672" s="65"/>
    </row>
    <row r="1673" spans="3:15" s="1" customFormat="1" x14ac:dyDescent="0.25">
      <c r="C1673" s="65"/>
      <c r="D1673" s="55"/>
      <c r="E1673" s="55"/>
      <c r="F1673" s="55"/>
      <c r="G1673" s="55"/>
      <c r="H1673" s="55"/>
      <c r="I1673" s="55"/>
      <c r="J1673" s="65"/>
      <c r="K1673" s="65"/>
      <c r="L1673" s="65"/>
      <c r="M1673" s="65"/>
      <c r="N1673" s="65"/>
      <c r="O1673" s="65"/>
    </row>
    <row r="1674" spans="3:15" s="1" customFormat="1" x14ac:dyDescent="0.25">
      <c r="C1674" s="65"/>
      <c r="D1674" s="55"/>
      <c r="E1674" s="55"/>
      <c r="F1674" s="55"/>
      <c r="G1674" s="55"/>
      <c r="H1674" s="55"/>
      <c r="I1674" s="55"/>
      <c r="J1674" s="65"/>
      <c r="K1674" s="65"/>
      <c r="L1674" s="65"/>
      <c r="M1674" s="65"/>
      <c r="N1674" s="65"/>
      <c r="O1674" s="65"/>
    </row>
    <row r="1675" spans="3:15" s="1" customFormat="1" x14ac:dyDescent="0.25">
      <c r="C1675" s="65"/>
      <c r="D1675" s="55"/>
      <c r="E1675" s="55"/>
      <c r="F1675" s="55"/>
      <c r="G1675" s="55"/>
      <c r="H1675" s="55"/>
      <c r="I1675" s="55"/>
      <c r="J1675" s="65"/>
      <c r="K1675" s="65"/>
      <c r="L1675" s="65"/>
      <c r="M1675" s="65"/>
      <c r="N1675" s="65"/>
      <c r="O1675" s="65"/>
    </row>
    <row r="1676" spans="3:15" s="1" customFormat="1" x14ac:dyDescent="0.25">
      <c r="C1676" s="65"/>
      <c r="D1676" s="55"/>
      <c r="E1676" s="55"/>
      <c r="F1676" s="55"/>
      <c r="G1676" s="55"/>
      <c r="H1676" s="55"/>
      <c r="I1676" s="55"/>
      <c r="J1676" s="65"/>
      <c r="K1676" s="65"/>
      <c r="L1676" s="65"/>
      <c r="M1676" s="65"/>
      <c r="N1676" s="65"/>
      <c r="O1676" s="65"/>
    </row>
    <row r="1677" spans="3:15" s="1" customFormat="1" x14ac:dyDescent="0.25">
      <c r="C1677" s="65"/>
      <c r="D1677" s="55"/>
      <c r="E1677" s="55"/>
      <c r="F1677" s="55"/>
      <c r="G1677" s="55"/>
      <c r="H1677" s="55"/>
      <c r="I1677" s="55"/>
      <c r="J1677" s="65"/>
      <c r="K1677" s="65"/>
      <c r="L1677" s="65"/>
      <c r="M1677" s="65"/>
      <c r="N1677" s="65"/>
      <c r="O1677" s="65"/>
    </row>
    <row r="1678" spans="3:15" s="1" customFormat="1" x14ac:dyDescent="0.25">
      <c r="C1678" s="65"/>
      <c r="D1678" s="55"/>
      <c r="E1678" s="55"/>
      <c r="F1678" s="55"/>
      <c r="G1678" s="55"/>
      <c r="H1678" s="55"/>
      <c r="I1678" s="55"/>
      <c r="J1678" s="65"/>
      <c r="K1678" s="65"/>
      <c r="L1678" s="65"/>
      <c r="M1678" s="65"/>
      <c r="N1678" s="65"/>
      <c r="O1678" s="65"/>
    </row>
    <row r="1679" spans="3:15" s="1" customFormat="1" x14ac:dyDescent="0.25">
      <c r="C1679" s="65"/>
      <c r="D1679" s="55"/>
      <c r="E1679" s="55"/>
      <c r="F1679" s="55"/>
      <c r="G1679" s="55"/>
      <c r="H1679" s="55"/>
      <c r="I1679" s="55"/>
      <c r="J1679" s="65"/>
      <c r="K1679" s="65"/>
      <c r="L1679" s="65"/>
      <c r="M1679" s="65"/>
      <c r="N1679" s="65"/>
      <c r="O1679" s="65"/>
    </row>
    <row r="1680" spans="3:15" s="1" customFormat="1" x14ac:dyDescent="0.25">
      <c r="C1680" s="65"/>
      <c r="D1680" s="55"/>
      <c r="E1680" s="55"/>
      <c r="F1680" s="55"/>
      <c r="G1680" s="55"/>
      <c r="H1680" s="55"/>
      <c r="I1680" s="55"/>
      <c r="J1680" s="65"/>
      <c r="K1680" s="65"/>
      <c r="L1680" s="65"/>
      <c r="M1680" s="65"/>
      <c r="N1680" s="65"/>
      <c r="O1680" s="65"/>
    </row>
    <row r="1681" spans="3:15" s="1" customFormat="1" x14ac:dyDescent="0.25">
      <c r="C1681" s="65"/>
      <c r="D1681" s="55"/>
      <c r="E1681" s="55"/>
      <c r="F1681" s="55"/>
      <c r="G1681" s="55"/>
      <c r="H1681" s="55"/>
      <c r="I1681" s="55"/>
      <c r="J1681" s="65"/>
      <c r="K1681" s="65"/>
      <c r="L1681" s="65"/>
      <c r="M1681" s="65"/>
      <c r="N1681" s="65"/>
      <c r="O1681" s="65"/>
    </row>
    <row r="1682" spans="3:15" s="1" customFormat="1" x14ac:dyDescent="0.25">
      <c r="C1682" s="65"/>
      <c r="D1682" s="55"/>
      <c r="E1682" s="55"/>
      <c r="F1682" s="55"/>
      <c r="G1682" s="55"/>
      <c r="H1682" s="55"/>
      <c r="I1682" s="55"/>
      <c r="J1682" s="65"/>
      <c r="K1682" s="65"/>
      <c r="L1682" s="65"/>
      <c r="M1682" s="65"/>
      <c r="N1682" s="65"/>
      <c r="O1682" s="65"/>
    </row>
    <row r="1683" spans="3:15" s="1" customFormat="1" x14ac:dyDescent="0.25">
      <c r="C1683" s="65"/>
      <c r="D1683" s="55"/>
      <c r="E1683" s="55"/>
      <c r="F1683" s="55"/>
      <c r="G1683" s="55"/>
      <c r="H1683" s="55"/>
      <c r="I1683" s="55"/>
      <c r="J1683" s="65"/>
      <c r="K1683" s="65"/>
      <c r="L1683" s="65"/>
      <c r="M1683" s="65"/>
      <c r="N1683" s="65"/>
      <c r="O1683" s="65"/>
    </row>
    <row r="1684" spans="3:15" s="1" customFormat="1" x14ac:dyDescent="0.25">
      <c r="C1684" s="65"/>
      <c r="D1684" s="55"/>
      <c r="E1684" s="55"/>
      <c r="F1684" s="55"/>
      <c r="G1684" s="55"/>
      <c r="H1684" s="55"/>
      <c r="I1684" s="55"/>
      <c r="J1684" s="65"/>
      <c r="K1684" s="65"/>
      <c r="L1684" s="65"/>
      <c r="M1684" s="65"/>
      <c r="N1684" s="65"/>
      <c r="O1684" s="65"/>
    </row>
    <row r="1685" spans="3:15" s="1" customFormat="1" x14ac:dyDescent="0.25">
      <c r="C1685" s="65"/>
      <c r="D1685" s="55"/>
      <c r="E1685" s="55"/>
      <c r="F1685" s="55"/>
      <c r="G1685" s="55"/>
      <c r="H1685" s="55"/>
      <c r="I1685" s="55"/>
      <c r="J1685" s="65"/>
      <c r="K1685" s="65"/>
      <c r="L1685" s="65"/>
      <c r="M1685" s="65"/>
      <c r="N1685" s="65"/>
      <c r="O1685" s="65"/>
    </row>
    <row r="1686" spans="3:15" s="1" customFormat="1" x14ac:dyDescent="0.25">
      <c r="C1686" s="65"/>
      <c r="D1686" s="55"/>
      <c r="E1686" s="55"/>
      <c r="F1686" s="55"/>
      <c r="G1686" s="55"/>
      <c r="H1686" s="55"/>
      <c r="I1686" s="55"/>
      <c r="J1686" s="65"/>
      <c r="K1686" s="65"/>
      <c r="L1686" s="65"/>
      <c r="M1686" s="65"/>
      <c r="N1686" s="65"/>
      <c r="O1686" s="65"/>
    </row>
    <row r="1687" spans="3:15" s="1" customFormat="1" x14ac:dyDescent="0.25">
      <c r="C1687" s="65"/>
      <c r="D1687" s="55"/>
      <c r="E1687" s="55"/>
      <c r="F1687" s="55"/>
      <c r="G1687" s="55"/>
      <c r="H1687" s="55"/>
      <c r="I1687" s="55"/>
      <c r="J1687" s="65"/>
      <c r="K1687" s="65"/>
      <c r="L1687" s="65"/>
      <c r="M1687" s="65"/>
      <c r="N1687" s="65"/>
      <c r="O1687" s="65"/>
    </row>
    <row r="1688" spans="3:15" s="1" customFormat="1" x14ac:dyDescent="0.25">
      <c r="C1688" s="65"/>
      <c r="D1688" s="55"/>
      <c r="E1688" s="55"/>
      <c r="F1688" s="55"/>
      <c r="G1688" s="55"/>
      <c r="H1688" s="55"/>
      <c r="I1688" s="55"/>
      <c r="J1688" s="65"/>
      <c r="K1688" s="65"/>
      <c r="L1688" s="65"/>
      <c r="M1688" s="65"/>
      <c r="N1688" s="65"/>
      <c r="O1688" s="65"/>
    </row>
    <row r="1689" spans="3:15" s="1" customFormat="1" x14ac:dyDescent="0.25">
      <c r="C1689" s="65"/>
      <c r="D1689" s="55"/>
      <c r="E1689" s="55"/>
      <c r="F1689" s="55"/>
      <c r="G1689" s="55"/>
      <c r="H1689" s="55"/>
      <c r="I1689" s="55"/>
      <c r="J1689" s="65"/>
      <c r="K1689" s="65"/>
      <c r="L1689" s="65"/>
      <c r="M1689" s="65"/>
      <c r="N1689" s="65"/>
      <c r="O1689" s="65"/>
    </row>
    <row r="1690" spans="3:15" s="1" customFormat="1" x14ac:dyDescent="0.25">
      <c r="C1690" s="65"/>
      <c r="D1690" s="55"/>
      <c r="E1690" s="55"/>
      <c r="F1690" s="55"/>
      <c r="G1690" s="55"/>
      <c r="H1690" s="55"/>
      <c r="I1690" s="55"/>
      <c r="J1690" s="65"/>
      <c r="K1690" s="65"/>
      <c r="L1690" s="65"/>
      <c r="M1690" s="65"/>
      <c r="N1690" s="65"/>
      <c r="O1690" s="65"/>
    </row>
    <row r="1691" spans="3:15" s="1" customFormat="1" x14ac:dyDescent="0.25">
      <c r="C1691" s="65"/>
      <c r="D1691" s="55"/>
      <c r="E1691" s="55"/>
      <c r="F1691" s="55"/>
      <c r="G1691" s="55"/>
      <c r="H1691" s="55"/>
      <c r="I1691" s="55"/>
      <c r="J1691" s="65"/>
      <c r="K1691" s="65"/>
      <c r="L1691" s="65"/>
      <c r="M1691" s="65"/>
      <c r="N1691" s="65"/>
      <c r="O1691" s="65"/>
    </row>
    <row r="1692" spans="3:15" s="1" customFormat="1" x14ac:dyDescent="0.25">
      <c r="C1692" s="65"/>
      <c r="D1692" s="55"/>
      <c r="E1692" s="55"/>
      <c r="F1692" s="55"/>
      <c r="G1692" s="55"/>
      <c r="H1692" s="55"/>
      <c r="I1692" s="55"/>
      <c r="J1692" s="65"/>
      <c r="K1692" s="65"/>
      <c r="L1692" s="65"/>
      <c r="M1692" s="65"/>
      <c r="N1692" s="65"/>
      <c r="O1692" s="65"/>
    </row>
    <row r="1693" spans="3:15" s="1" customFormat="1" x14ac:dyDescent="0.25">
      <c r="C1693" s="65"/>
      <c r="D1693" s="55"/>
      <c r="E1693" s="55"/>
      <c r="F1693" s="55"/>
      <c r="G1693" s="55"/>
      <c r="H1693" s="55"/>
      <c r="I1693" s="55"/>
      <c r="J1693" s="65"/>
      <c r="K1693" s="65"/>
      <c r="L1693" s="65"/>
      <c r="M1693" s="65"/>
      <c r="N1693" s="65"/>
      <c r="O1693" s="65"/>
    </row>
    <row r="1694" spans="3:15" s="1" customFormat="1" x14ac:dyDescent="0.25">
      <c r="C1694" s="65"/>
      <c r="D1694" s="55"/>
      <c r="E1694" s="55"/>
      <c r="F1694" s="55"/>
      <c r="G1694" s="55"/>
      <c r="H1694" s="55"/>
      <c r="I1694" s="55"/>
      <c r="J1694" s="65"/>
      <c r="K1694" s="65"/>
      <c r="L1694" s="65"/>
      <c r="M1694" s="65"/>
      <c r="N1694" s="65"/>
      <c r="O1694" s="65"/>
    </row>
    <row r="1695" spans="3:15" s="1" customFormat="1" x14ac:dyDescent="0.25">
      <c r="C1695" s="65"/>
      <c r="D1695" s="55"/>
      <c r="E1695" s="55"/>
      <c r="F1695" s="55"/>
      <c r="G1695" s="55"/>
      <c r="H1695" s="55"/>
      <c r="I1695" s="55"/>
      <c r="J1695" s="65"/>
      <c r="K1695" s="65"/>
      <c r="L1695" s="65"/>
      <c r="M1695" s="65"/>
      <c r="N1695" s="65"/>
      <c r="O1695" s="65"/>
    </row>
    <row r="1696" spans="3:15" s="1" customFormat="1" x14ac:dyDescent="0.25">
      <c r="C1696" s="65"/>
      <c r="D1696" s="55"/>
      <c r="E1696" s="55"/>
      <c r="F1696" s="55"/>
      <c r="G1696" s="55"/>
      <c r="H1696" s="55"/>
      <c r="I1696" s="55"/>
      <c r="J1696" s="65"/>
      <c r="K1696" s="65"/>
      <c r="L1696" s="65"/>
      <c r="M1696" s="65"/>
      <c r="N1696" s="65"/>
      <c r="O1696" s="65"/>
    </row>
    <row r="1697" spans="3:15" s="1" customFormat="1" x14ac:dyDescent="0.25">
      <c r="C1697" s="65"/>
      <c r="D1697" s="55"/>
      <c r="E1697" s="55"/>
      <c r="F1697" s="55"/>
      <c r="G1697" s="55"/>
      <c r="H1697" s="55"/>
      <c r="I1697" s="55"/>
      <c r="J1697" s="65"/>
      <c r="K1697" s="65"/>
      <c r="L1697" s="65"/>
      <c r="M1697" s="65"/>
      <c r="N1697" s="65"/>
      <c r="O1697" s="65"/>
    </row>
    <row r="1698" spans="3:15" s="1" customFormat="1" x14ac:dyDescent="0.25">
      <c r="C1698" s="65"/>
      <c r="D1698" s="55"/>
      <c r="E1698" s="55"/>
      <c r="F1698" s="55"/>
      <c r="G1698" s="55"/>
      <c r="H1698" s="55"/>
      <c r="I1698" s="55"/>
      <c r="J1698" s="65"/>
      <c r="K1698" s="65"/>
      <c r="L1698" s="65"/>
      <c r="M1698" s="65"/>
      <c r="N1698" s="65"/>
      <c r="O1698" s="65"/>
    </row>
    <row r="1699" spans="3:15" s="1" customFormat="1" x14ac:dyDescent="0.25">
      <c r="C1699" s="65"/>
      <c r="D1699" s="55"/>
      <c r="E1699" s="55"/>
      <c r="F1699" s="55"/>
      <c r="G1699" s="55"/>
      <c r="H1699" s="55"/>
      <c r="I1699" s="55"/>
      <c r="J1699" s="65"/>
      <c r="K1699" s="65"/>
      <c r="L1699" s="65"/>
      <c r="M1699" s="65"/>
      <c r="N1699" s="65"/>
      <c r="O1699" s="65"/>
    </row>
    <row r="1700" spans="3:15" s="1" customFormat="1" x14ac:dyDescent="0.25">
      <c r="C1700" s="65"/>
      <c r="D1700" s="55"/>
      <c r="E1700" s="55"/>
      <c r="F1700" s="55"/>
      <c r="G1700" s="55"/>
      <c r="H1700" s="55"/>
      <c r="I1700" s="55"/>
      <c r="J1700" s="65"/>
      <c r="K1700" s="65"/>
      <c r="L1700" s="65"/>
      <c r="M1700" s="65"/>
      <c r="N1700" s="65"/>
      <c r="O1700" s="65"/>
    </row>
    <row r="1701" spans="3:15" s="1" customFormat="1" x14ac:dyDescent="0.25">
      <c r="C1701" s="65"/>
      <c r="D1701" s="55"/>
      <c r="E1701" s="55"/>
      <c r="F1701" s="55"/>
      <c r="G1701" s="55"/>
      <c r="H1701" s="55"/>
      <c r="I1701" s="55"/>
      <c r="J1701" s="65"/>
      <c r="K1701" s="65"/>
      <c r="L1701" s="65"/>
      <c r="M1701" s="65"/>
      <c r="N1701" s="65"/>
      <c r="O1701" s="65"/>
    </row>
    <row r="1702" spans="3:15" s="1" customFormat="1" x14ac:dyDescent="0.25">
      <c r="C1702" s="65"/>
      <c r="D1702" s="55"/>
      <c r="E1702" s="55"/>
      <c r="F1702" s="55"/>
      <c r="G1702" s="55"/>
      <c r="H1702" s="55"/>
      <c r="I1702" s="55"/>
      <c r="J1702" s="65"/>
      <c r="K1702" s="65"/>
      <c r="L1702" s="65"/>
      <c r="M1702" s="65"/>
      <c r="N1702" s="65"/>
      <c r="O1702" s="65"/>
    </row>
    <row r="1703" spans="3:15" s="1" customFormat="1" x14ac:dyDescent="0.25">
      <c r="C1703" s="65"/>
      <c r="D1703" s="55"/>
      <c r="E1703" s="55"/>
      <c r="F1703" s="55"/>
      <c r="G1703" s="55"/>
      <c r="H1703" s="55"/>
      <c r="I1703" s="55"/>
      <c r="J1703" s="65"/>
      <c r="K1703" s="65"/>
      <c r="L1703" s="65"/>
      <c r="M1703" s="65"/>
      <c r="N1703" s="65"/>
      <c r="O1703" s="65"/>
    </row>
    <row r="1704" spans="3:15" s="1" customFormat="1" x14ac:dyDescent="0.25">
      <c r="C1704" s="65"/>
      <c r="D1704" s="55"/>
      <c r="E1704" s="55"/>
      <c r="F1704" s="55"/>
      <c r="G1704" s="55"/>
      <c r="H1704" s="55"/>
      <c r="I1704" s="55"/>
      <c r="J1704" s="65"/>
      <c r="K1704" s="65"/>
      <c r="L1704" s="65"/>
      <c r="M1704" s="65"/>
      <c r="N1704" s="65"/>
      <c r="O1704" s="65"/>
    </row>
    <row r="1705" spans="3:15" s="1" customFormat="1" x14ac:dyDescent="0.25">
      <c r="C1705" s="65"/>
      <c r="D1705" s="55"/>
      <c r="E1705" s="55"/>
      <c r="F1705" s="55"/>
      <c r="G1705" s="55"/>
      <c r="H1705" s="55"/>
      <c r="I1705" s="55"/>
      <c r="J1705" s="65"/>
      <c r="K1705" s="65"/>
      <c r="L1705" s="65"/>
      <c r="M1705" s="65"/>
      <c r="N1705" s="65"/>
      <c r="O1705" s="65"/>
    </row>
    <row r="1706" spans="3:15" s="1" customFormat="1" x14ac:dyDescent="0.25">
      <c r="C1706" s="65"/>
      <c r="D1706" s="55"/>
      <c r="E1706" s="55"/>
      <c r="F1706" s="55"/>
      <c r="G1706" s="55"/>
      <c r="H1706" s="55"/>
      <c r="I1706" s="55"/>
      <c r="J1706" s="65"/>
      <c r="K1706" s="65"/>
      <c r="L1706" s="65"/>
      <c r="M1706" s="65"/>
      <c r="N1706" s="65"/>
      <c r="O1706" s="65"/>
    </row>
    <row r="1707" spans="3:15" s="1" customFormat="1" x14ac:dyDescent="0.25">
      <c r="C1707" s="65"/>
      <c r="D1707" s="55"/>
      <c r="E1707" s="55"/>
      <c r="F1707" s="55"/>
      <c r="G1707" s="55"/>
      <c r="H1707" s="55"/>
      <c r="I1707" s="55"/>
      <c r="J1707" s="65"/>
      <c r="K1707" s="65"/>
      <c r="L1707" s="65"/>
      <c r="M1707" s="65"/>
      <c r="N1707" s="65"/>
      <c r="O1707" s="65"/>
    </row>
    <row r="1708" spans="3:15" s="1" customFormat="1" x14ac:dyDescent="0.25">
      <c r="C1708" s="65"/>
      <c r="D1708" s="55"/>
      <c r="E1708" s="55"/>
      <c r="F1708" s="55"/>
      <c r="G1708" s="55"/>
      <c r="H1708" s="55"/>
      <c r="I1708" s="55"/>
      <c r="J1708" s="65"/>
      <c r="K1708" s="65"/>
      <c r="L1708" s="65"/>
      <c r="M1708" s="65"/>
      <c r="N1708" s="65"/>
      <c r="O1708" s="65"/>
    </row>
    <row r="1709" spans="3:15" s="1" customFormat="1" x14ac:dyDescent="0.25">
      <c r="C1709" s="65"/>
      <c r="D1709" s="55"/>
      <c r="E1709" s="55"/>
      <c r="F1709" s="55"/>
      <c r="G1709" s="55"/>
      <c r="H1709" s="55"/>
      <c r="I1709" s="55"/>
      <c r="J1709" s="65"/>
      <c r="K1709" s="65"/>
      <c r="L1709" s="65"/>
      <c r="M1709" s="65"/>
      <c r="N1709" s="65"/>
      <c r="O1709" s="65"/>
    </row>
    <row r="1710" spans="3:15" s="1" customFormat="1" x14ac:dyDescent="0.25">
      <c r="C1710" s="65"/>
      <c r="D1710" s="55"/>
      <c r="E1710" s="55"/>
      <c r="F1710" s="55"/>
      <c r="G1710" s="55"/>
      <c r="H1710" s="55"/>
      <c r="I1710" s="55"/>
      <c r="J1710" s="65"/>
      <c r="K1710" s="65"/>
      <c r="L1710" s="65"/>
      <c r="M1710" s="65"/>
      <c r="N1710" s="65"/>
      <c r="O1710" s="65"/>
    </row>
    <row r="1711" spans="3:15" s="1" customFormat="1" x14ac:dyDescent="0.25">
      <c r="C1711" s="65"/>
      <c r="D1711" s="55"/>
      <c r="E1711" s="55"/>
      <c r="F1711" s="55"/>
      <c r="G1711" s="55"/>
      <c r="H1711" s="55"/>
      <c r="I1711" s="55"/>
      <c r="J1711" s="65"/>
      <c r="K1711" s="65"/>
      <c r="L1711" s="65"/>
      <c r="M1711" s="65"/>
      <c r="N1711" s="65"/>
      <c r="O1711" s="65"/>
    </row>
    <row r="1712" spans="3:15" s="1" customFormat="1" x14ac:dyDescent="0.25">
      <c r="C1712" s="65"/>
      <c r="D1712" s="55"/>
      <c r="E1712" s="55"/>
      <c r="F1712" s="55"/>
      <c r="G1712" s="55"/>
      <c r="H1712" s="55"/>
      <c r="I1712" s="55"/>
      <c r="J1712" s="65"/>
      <c r="K1712" s="65"/>
      <c r="L1712" s="65"/>
      <c r="M1712" s="65"/>
      <c r="N1712" s="65"/>
      <c r="O1712" s="65"/>
    </row>
    <row r="1713" spans="3:15" s="1" customFormat="1" x14ac:dyDescent="0.25">
      <c r="C1713" s="65"/>
      <c r="D1713" s="55"/>
      <c r="E1713" s="55"/>
      <c r="F1713" s="55"/>
      <c r="G1713" s="55"/>
      <c r="H1713" s="55"/>
      <c r="I1713" s="55"/>
      <c r="J1713" s="65"/>
      <c r="K1713" s="65"/>
      <c r="L1713" s="65"/>
      <c r="M1713" s="65"/>
      <c r="N1713" s="65"/>
      <c r="O1713" s="65"/>
    </row>
    <row r="1714" spans="3:15" s="1" customFormat="1" x14ac:dyDescent="0.25">
      <c r="C1714" s="65"/>
      <c r="D1714" s="55"/>
      <c r="E1714" s="55"/>
      <c r="F1714" s="55"/>
      <c r="G1714" s="55"/>
      <c r="H1714" s="55"/>
      <c r="I1714" s="55"/>
      <c r="J1714" s="65"/>
      <c r="K1714" s="65"/>
      <c r="L1714" s="65"/>
      <c r="M1714" s="65"/>
      <c r="N1714" s="65"/>
      <c r="O1714" s="65"/>
    </row>
    <row r="1715" spans="3:15" s="1" customFormat="1" x14ac:dyDescent="0.25">
      <c r="C1715" s="65"/>
      <c r="D1715" s="55"/>
      <c r="E1715" s="55"/>
      <c r="F1715" s="55"/>
      <c r="G1715" s="55"/>
      <c r="H1715" s="55"/>
      <c r="I1715" s="55"/>
      <c r="J1715" s="65"/>
      <c r="K1715" s="65"/>
      <c r="L1715" s="65"/>
      <c r="M1715" s="65"/>
      <c r="N1715" s="65"/>
      <c r="O1715" s="65"/>
    </row>
    <row r="1716" spans="3:15" s="1" customFormat="1" x14ac:dyDescent="0.25">
      <c r="C1716" s="65"/>
      <c r="D1716" s="55"/>
      <c r="E1716" s="55"/>
      <c r="F1716" s="55"/>
      <c r="G1716" s="55"/>
      <c r="H1716" s="55"/>
      <c r="I1716" s="55"/>
      <c r="J1716" s="65"/>
      <c r="K1716" s="65"/>
      <c r="L1716" s="65"/>
      <c r="M1716" s="65"/>
      <c r="N1716" s="65"/>
      <c r="O1716" s="65"/>
    </row>
    <row r="1717" spans="3:15" s="1" customFormat="1" x14ac:dyDescent="0.25">
      <c r="C1717" s="65"/>
      <c r="D1717" s="55"/>
      <c r="E1717" s="55"/>
      <c r="F1717" s="55"/>
      <c r="G1717" s="55"/>
      <c r="H1717" s="55"/>
      <c r="I1717" s="55"/>
      <c r="J1717" s="65"/>
      <c r="K1717" s="65"/>
      <c r="L1717" s="65"/>
      <c r="M1717" s="65"/>
      <c r="N1717" s="65"/>
      <c r="O1717" s="65"/>
    </row>
    <row r="1718" spans="3:15" s="1" customFormat="1" x14ac:dyDescent="0.25">
      <c r="C1718" s="65"/>
      <c r="D1718" s="55"/>
      <c r="E1718" s="55"/>
      <c r="F1718" s="55"/>
      <c r="G1718" s="55"/>
      <c r="H1718" s="55"/>
      <c r="I1718" s="55"/>
      <c r="J1718" s="65"/>
      <c r="K1718" s="65"/>
      <c r="L1718" s="65"/>
      <c r="M1718" s="65"/>
      <c r="N1718" s="65"/>
      <c r="O1718" s="65"/>
    </row>
    <row r="1719" spans="3:15" s="1" customFormat="1" x14ac:dyDescent="0.25">
      <c r="C1719" s="65"/>
      <c r="D1719" s="55"/>
      <c r="E1719" s="55"/>
      <c r="F1719" s="55"/>
      <c r="G1719" s="55"/>
      <c r="H1719" s="55"/>
      <c r="I1719" s="55"/>
      <c r="J1719" s="65"/>
      <c r="K1719" s="65"/>
      <c r="L1719" s="65"/>
      <c r="M1719" s="65"/>
      <c r="N1719" s="65"/>
      <c r="O1719" s="65"/>
    </row>
    <row r="1720" spans="3:15" s="1" customFormat="1" x14ac:dyDescent="0.25">
      <c r="C1720" s="65"/>
      <c r="D1720" s="55"/>
      <c r="E1720" s="55"/>
      <c r="F1720" s="55"/>
      <c r="G1720" s="55"/>
      <c r="H1720" s="55"/>
      <c r="I1720" s="55"/>
      <c r="J1720" s="65"/>
      <c r="K1720" s="65"/>
      <c r="L1720" s="65"/>
      <c r="M1720" s="65"/>
      <c r="N1720" s="65"/>
      <c r="O1720" s="65"/>
    </row>
    <row r="1721" spans="3:15" s="1" customFormat="1" x14ac:dyDescent="0.25">
      <c r="C1721" s="65"/>
      <c r="D1721" s="55"/>
      <c r="E1721" s="55"/>
      <c r="F1721" s="55"/>
      <c r="G1721" s="55"/>
      <c r="H1721" s="55"/>
      <c r="I1721" s="55"/>
      <c r="J1721" s="65"/>
      <c r="K1721" s="65"/>
      <c r="L1721" s="65"/>
      <c r="M1721" s="65"/>
      <c r="N1721" s="65"/>
      <c r="O1721" s="65"/>
    </row>
    <row r="1722" spans="3:15" s="1" customFormat="1" x14ac:dyDescent="0.25">
      <c r="C1722" s="65"/>
      <c r="D1722" s="55"/>
      <c r="E1722" s="55"/>
      <c r="F1722" s="55"/>
      <c r="G1722" s="55"/>
      <c r="H1722" s="55"/>
      <c r="I1722" s="55"/>
      <c r="J1722" s="65"/>
      <c r="K1722" s="65"/>
      <c r="L1722" s="65"/>
      <c r="M1722" s="65"/>
      <c r="N1722" s="65"/>
      <c r="O1722" s="65"/>
    </row>
    <row r="1723" spans="3:15" s="1" customFormat="1" x14ac:dyDescent="0.25">
      <c r="C1723" s="65"/>
      <c r="D1723" s="55"/>
      <c r="E1723" s="55"/>
      <c r="F1723" s="55"/>
      <c r="G1723" s="55"/>
      <c r="H1723" s="55"/>
      <c r="I1723" s="55"/>
      <c r="J1723" s="65"/>
      <c r="K1723" s="65"/>
      <c r="L1723" s="65"/>
      <c r="M1723" s="65"/>
      <c r="N1723" s="65"/>
      <c r="O1723" s="65"/>
    </row>
    <row r="1724" spans="3:15" s="1" customFormat="1" x14ac:dyDescent="0.25">
      <c r="C1724" s="65"/>
      <c r="D1724" s="55"/>
      <c r="E1724" s="55"/>
      <c r="F1724" s="55"/>
      <c r="G1724" s="55"/>
      <c r="H1724" s="55"/>
      <c r="I1724" s="55"/>
      <c r="J1724" s="65"/>
      <c r="K1724" s="65"/>
      <c r="L1724" s="65"/>
      <c r="M1724" s="65"/>
      <c r="N1724" s="65"/>
      <c r="O1724" s="65"/>
    </row>
    <row r="1725" spans="3:15" s="1" customFormat="1" x14ac:dyDescent="0.25">
      <c r="C1725" s="65"/>
      <c r="D1725" s="55"/>
      <c r="E1725" s="55"/>
      <c r="F1725" s="55"/>
      <c r="G1725" s="55"/>
      <c r="H1725" s="55"/>
      <c r="I1725" s="55"/>
      <c r="J1725" s="65"/>
      <c r="K1725" s="65"/>
      <c r="L1725" s="65"/>
      <c r="M1725" s="65"/>
      <c r="N1725" s="65"/>
      <c r="O1725" s="65"/>
    </row>
    <row r="1726" spans="3:15" s="1" customFormat="1" x14ac:dyDescent="0.25">
      <c r="C1726" s="65"/>
      <c r="D1726" s="55"/>
      <c r="E1726" s="55"/>
      <c r="F1726" s="55"/>
      <c r="G1726" s="55"/>
      <c r="H1726" s="55"/>
      <c r="I1726" s="55"/>
      <c r="J1726" s="65"/>
      <c r="K1726" s="65"/>
      <c r="L1726" s="65"/>
      <c r="M1726" s="65"/>
      <c r="N1726" s="65"/>
      <c r="O1726" s="65"/>
    </row>
    <row r="1727" spans="3:15" s="1" customFormat="1" x14ac:dyDescent="0.25">
      <c r="C1727" s="65"/>
      <c r="D1727" s="55"/>
      <c r="E1727" s="55"/>
      <c r="F1727" s="55"/>
      <c r="G1727" s="55"/>
      <c r="H1727" s="55"/>
      <c r="I1727" s="55"/>
      <c r="J1727" s="65"/>
      <c r="K1727" s="65"/>
      <c r="L1727" s="65"/>
      <c r="M1727" s="65"/>
      <c r="N1727" s="65"/>
      <c r="O1727" s="65"/>
    </row>
    <row r="1728" spans="3:15" s="1" customFormat="1" x14ac:dyDescent="0.25">
      <c r="C1728" s="65"/>
      <c r="D1728" s="55"/>
      <c r="E1728" s="55"/>
      <c r="F1728" s="55"/>
      <c r="G1728" s="55"/>
      <c r="H1728" s="55"/>
      <c r="I1728" s="55"/>
      <c r="J1728" s="65"/>
      <c r="K1728" s="65"/>
      <c r="L1728" s="65"/>
      <c r="M1728" s="65"/>
      <c r="N1728" s="65"/>
      <c r="O1728" s="65"/>
    </row>
    <row r="1729" spans="3:15" s="1" customFormat="1" x14ac:dyDescent="0.25">
      <c r="C1729" s="65"/>
      <c r="D1729" s="55"/>
      <c r="E1729" s="55"/>
      <c r="F1729" s="55"/>
      <c r="G1729" s="55"/>
      <c r="H1729" s="55"/>
      <c r="I1729" s="55"/>
      <c r="J1729" s="65"/>
      <c r="K1729" s="65"/>
      <c r="L1729" s="65"/>
      <c r="M1729" s="65"/>
      <c r="N1729" s="65"/>
      <c r="O1729" s="65"/>
    </row>
    <row r="1730" spans="3:15" s="1" customFormat="1" x14ac:dyDescent="0.25">
      <c r="C1730" s="65"/>
      <c r="D1730" s="55"/>
      <c r="E1730" s="55"/>
      <c r="F1730" s="55"/>
      <c r="G1730" s="55"/>
      <c r="H1730" s="55"/>
      <c r="I1730" s="55"/>
      <c r="J1730" s="65"/>
      <c r="K1730" s="65"/>
      <c r="L1730" s="65"/>
      <c r="M1730" s="65"/>
      <c r="N1730" s="65"/>
      <c r="O1730" s="65"/>
    </row>
    <row r="1731" spans="3:15" s="1" customFormat="1" x14ac:dyDescent="0.25">
      <c r="C1731" s="65"/>
      <c r="D1731" s="55"/>
      <c r="E1731" s="55"/>
      <c r="F1731" s="55"/>
      <c r="G1731" s="55"/>
      <c r="H1731" s="55"/>
      <c r="I1731" s="55"/>
      <c r="J1731" s="65"/>
      <c r="K1731" s="65"/>
      <c r="L1731" s="65"/>
      <c r="M1731" s="65"/>
      <c r="N1731" s="65"/>
      <c r="O1731" s="65"/>
    </row>
    <row r="1732" spans="3:15" s="1" customFormat="1" x14ac:dyDescent="0.25">
      <c r="C1732" s="65"/>
      <c r="D1732" s="55"/>
      <c r="E1732" s="55"/>
      <c r="F1732" s="55"/>
      <c r="G1732" s="55"/>
      <c r="H1732" s="55"/>
      <c r="I1732" s="55"/>
      <c r="J1732" s="65"/>
      <c r="K1732" s="65"/>
      <c r="L1732" s="65"/>
      <c r="M1732" s="65"/>
      <c r="N1732" s="65"/>
      <c r="O1732" s="65"/>
    </row>
    <row r="1733" spans="3:15" s="1" customFormat="1" x14ac:dyDescent="0.25">
      <c r="C1733" s="65"/>
      <c r="D1733" s="55"/>
      <c r="E1733" s="55"/>
      <c r="F1733" s="55"/>
      <c r="G1733" s="55"/>
      <c r="H1733" s="55"/>
      <c r="I1733" s="55"/>
      <c r="J1733" s="65"/>
      <c r="K1733" s="65"/>
      <c r="L1733" s="65"/>
      <c r="M1733" s="65"/>
      <c r="N1733" s="65"/>
      <c r="O1733" s="65"/>
    </row>
    <row r="1734" spans="3:15" s="1" customFormat="1" x14ac:dyDescent="0.25">
      <c r="C1734" s="65"/>
      <c r="D1734" s="55"/>
      <c r="E1734" s="55"/>
      <c r="F1734" s="55"/>
      <c r="G1734" s="55"/>
      <c r="H1734" s="55"/>
      <c r="I1734" s="55"/>
      <c r="J1734" s="65"/>
      <c r="K1734" s="65"/>
      <c r="L1734" s="65"/>
      <c r="M1734" s="65"/>
      <c r="N1734" s="65"/>
      <c r="O1734" s="65"/>
    </row>
    <row r="1735" spans="3:15" s="1" customFormat="1" x14ac:dyDescent="0.25">
      <c r="C1735" s="65"/>
      <c r="D1735" s="55"/>
      <c r="E1735" s="55"/>
      <c r="F1735" s="55"/>
      <c r="G1735" s="55"/>
      <c r="H1735" s="55"/>
      <c r="I1735" s="55"/>
      <c r="J1735" s="65"/>
      <c r="K1735" s="65"/>
      <c r="L1735" s="65"/>
      <c r="M1735" s="65"/>
      <c r="N1735" s="65"/>
      <c r="O1735" s="65"/>
    </row>
    <row r="1736" spans="3:15" s="1" customFormat="1" x14ac:dyDescent="0.25">
      <c r="C1736" s="65"/>
      <c r="D1736" s="55"/>
      <c r="E1736" s="55"/>
      <c r="F1736" s="55"/>
      <c r="G1736" s="55"/>
      <c r="H1736" s="55"/>
      <c r="I1736" s="55"/>
      <c r="J1736" s="65"/>
      <c r="K1736" s="65"/>
      <c r="L1736" s="65"/>
      <c r="M1736" s="65"/>
      <c r="N1736" s="65"/>
      <c r="O1736" s="65"/>
    </row>
    <row r="1737" spans="3:15" s="1" customFormat="1" x14ac:dyDescent="0.25">
      <c r="C1737" s="65"/>
      <c r="D1737" s="55"/>
      <c r="E1737" s="55"/>
      <c r="F1737" s="55"/>
      <c r="G1737" s="55"/>
      <c r="H1737" s="55"/>
      <c r="I1737" s="55"/>
      <c r="J1737" s="65"/>
      <c r="K1737" s="65"/>
      <c r="L1737" s="65"/>
      <c r="M1737" s="65"/>
      <c r="N1737" s="65"/>
      <c r="O1737" s="65"/>
    </row>
    <row r="1738" spans="3:15" s="1" customFormat="1" x14ac:dyDescent="0.25">
      <c r="C1738" s="65"/>
      <c r="D1738" s="55"/>
      <c r="E1738" s="55"/>
      <c r="F1738" s="55"/>
      <c r="G1738" s="55"/>
      <c r="H1738" s="55"/>
      <c r="I1738" s="55"/>
      <c r="J1738" s="65"/>
      <c r="K1738" s="65"/>
      <c r="L1738" s="65"/>
      <c r="M1738" s="65"/>
      <c r="N1738" s="65"/>
      <c r="O1738" s="65"/>
    </row>
    <row r="1739" spans="3:15" s="1" customFormat="1" x14ac:dyDescent="0.25">
      <c r="C1739" s="65"/>
      <c r="D1739" s="55"/>
      <c r="E1739" s="55"/>
      <c r="F1739" s="55"/>
      <c r="G1739" s="55"/>
      <c r="H1739" s="55"/>
      <c r="I1739" s="55"/>
      <c r="J1739" s="65"/>
      <c r="K1739" s="65"/>
      <c r="L1739" s="65"/>
      <c r="M1739" s="65"/>
      <c r="N1739" s="65"/>
      <c r="O1739" s="65"/>
    </row>
    <row r="1740" spans="3:15" s="1" customFormat="1" x14ac:dyDescent="0.25">
      <c r="C1740" s="65"/>
      <c r="D1740" s="55"/>
      <c r="E1740" s="55"/>
      <c r="F1740" s="55"/>
      <c r="G1740" s="55"/>
      <c r="H1740" s="55"/>
      <c r="I1740" s="55"/>
      <c r="J1740" s="65"/>
      <c r="K1740" s="65"/>
      <c r="L1740" s="65"/>
      <c r="M1740" s="65"/>
      <c r="N1740" s="65"/>
      <c r="O1740" s="65"/>
    </row>
    <row r="1741" spans="3:15" s="1" customFormat="1" x14ac:dyDescent="0.25">
      <c r="C1741" s="65"/>
      <c r="D1741" s="55"/>
      <c r="E1741" s="55"/>
      <c r="F1741" s="55"/>
      <c r="G1741" s="55"/>
      <c r="H1741" s="55"/>
      <c r="I1741" s="55"/>
      <c r="J1741" s="65"/>
      <c r="K1741" s="65"/>
      <c r="L1741" s="65"/>
      <c r="M1741" s="65"/>
      <c r="N1741" s="65"/>
      <c r="O1741" s="65"/>
    </row>
    <row r="1742" spans="3:15" s="1" customFormat="1" x14ac:dyDescent="0.25">
      <c r="C1742" s="65"/>
      <c r="D1742" s="55"/>
      <c r="E1742" s="55"/>
      <c r="F1742" s="55"/>
      <c r="G1742" s="55"/>
      <c r="H1742" s="55"/>
      <c r="I1742" s="55"/>
      <c r="J1742" s="65"/>
      <c r="K1742" s="65"/>
      <c r="L1742" s="65"/>
      <c r="M1742" s="65"/>
      <c r="N1742" s="65"/>
      <c r="O1742" s="65"/>
    </row>
    <row r="1743" spans="3:15" s="1" customFormat="1" x14ac:dyDescent="0.25">
      <c r="C1743" s="65"/>
      <c r="D1743" s="55"/>
      <c r="E1743" s="55"/>
      <c r="F1743" s="55"/>
      <c r="G1743" s="55"/>
      <c r="H1743" s="55"/>
      <c r="I1743" s="55"/>
      <c r="J1743" s="65"/>
      <c r="K1743" s="65"/>
      <c r="L1743" s="65"/>
      <c r="M1743" s="65"/>
      <c r="N1743" s="65"/>
      <c r="O1743" s="65"/>
    </row>
    <row r="1744" spans="3:15" s="1" customFormat="1" x14ac:dyDescent="0.25">
      <c r="C1744" s="65"/>
      <c r="D1744" s="55"/>
      <c r="E1744" s="55"/>
      <c r="F1744" s="55"/>
      <c r="G1744" s="55"/>
      <c r="H1744" s="55"/>
      <c r="I1744" s="55"/>
      <c r="J1744" s="65"/>
      <c r="K1744" s="65"/>
      <c r="L1744" s="65"/>
      <c r="M1744" s="65"/>
      <c r="N1744" s="65"/>
      <c r="O1744" s="65"/>
    </row>
    <row r="1745" spans="3:15" s="1" customFormat="1" x14ac:dyDescent="0.25">
      <c r="C1745" s="65"/>
      <c r="D1745" s="55"/>
      <c r="E1745" s="55"/>
      <c r="F1745" s="55"/>
      <c r="G1745" s="55"/>
      <c r="H1745" s="55"/>
      <c r="I1745" s="55"/>
      <c r="J1745" s="65"/>
      <c r="K1745" s="65"/>
      <c r="L1745" s="65"/>
      <c r="M1745" s="65"/>
      <c r="N1745" s="65"/>
      <c r="O1745" s="65"/>
    </row>
    <row r="1746" spans="3:15" s="1" customFormat="1" x14ac:dyDescent="0.25">
      <c r="C1746" s="65"/>
      <c r="D1746" s="55"/>
      <c r="E1746" s="55"/>
      <c r="F1746" s="55"/>
      <c r="G1746" s="55"/>
      <c r="H1746" s="55"/>
      <c r="I1746" s="55"/>
      <c r="J1746" s="65"/>
      <c r="K1746" s="65"/>
      <c r="L1746" s="65"/>
      <c r="M1746" s="65"/>
      <c r="N1746" s="65"/>
      <c r="O1746" s="65"/>
    </row>
    <row r="1747" spans="3:15" s="1" customFormat="1" x14ac:dyDescent="0.25">
      <c r="C1747" s="65"/>
      <c r="D1747" s="55"/>
      <c r="E1747" s="55"/>
      <c r="F1747" s="55"/>
      <c r="G1747" s="55"/>
      <c r="H1747" s="55"/>
      <c r="I1747" s="55"/>
      <c r="J1747" s="65"/>
      <c r="K1747" s="65"/>
      <c r="L1747" s="65"/>
      <c r="M1747" s="65"/>
      <c r="N1747" s="65"/>
      <c r="O1747" s="65"/>
    </row>
    <row r="1748" spans="3:15" s="1" customFormat="1" x14ac:dyDescent="0.25">
      <c r="C1748" s="65"/>
      <c r="D1748" s="55"/>
      <c r="E1748" s="55"/>
      <c r="F1748" s="55"/>
      <c r="G1748" s="55"/>
      <c r="H1748" s="55"/>
      <c r="I1748" s="55"/>
      <c r="J1748" s="65"/>
      <c r="K1748" s="65"/>
      <c r="L1748" s="65"/>
      <c r="M1748" s="65"/>
      <c r="N1748" s="65"/>
      <c r="O1748" s="65"/>
    </row>
    <row r="1749" spans="3:15" s="1" customFormat="1" x14ac:dyDescent="0.25">
      <c r="C1749" s="65"/>
      <c r="D1749" s="55"/>
      <c r="E1749" s="55"/>
      <c r="F1749" s="55"/>
      <c r="G1749" s="55"/>
      <c r="H1749" s="55"/>
      <c r="I1749" s="55"/>
      <c r="J1749" s="65"/>
      <c r="K1749" s="65"/>
      <c r="L1749" s="65"/>
      <c r="M1749" s="65"/>
      <c r="N1749" s="65"/>
      <c r="O1749" s="65"/>
    </row>
    <row r="1750" spans="3:15" s="1" customFormat="1" x14ac:dyDescent="0.25">
      <c r="C1750" s="65"/>
      <c r="D1750" s="55"/>
      <c r="E1750" s="55"/>
      <c r="F1750" s="55"/>
      <c r="G1750" s="55"/>
      <c r="H1750" s="55"/>
      <c r="I1750" s="55"/>
      <c r="J1750" s="65"/>
      <c r="K1750" s="65"/>
      <c r="L1750" s="65"/>
      <c r="M1750" s="65"/>
      <c r="N1750" s="65"/>
      <c r="O1750" s="65"/>
    </row>
    <row r="1751" spans="3:15" s="1" customFormat="1" x14ac:dyDescent="0.25">
      <c r="C1751" s="65"/>
      <c r="D1751" s="55"/>
      <c r="E1751" s="55"/>
      <c r="F1751" s="55"/>
      <c r="G1751" s="55"/>
      <c r="H1751" s="55"/>
      <c r="I1751" s="55"/>
      <c r="J1751" s="65"/>
      <c r="K1751" s="65"/>
      <c r="L1751" s="65"/>
      <c r="M1751" s="65"/>
      <c r="N1751" s="65"/>
      <c r="O1751" s="65"/>
    </row>
    <row r="1752" spans="3:15" s="1" customFormat="1" x14ac:dyDescent="0.25">
      <c r="C1752" s="65"/>
      <c r="D1752" s="55"/>
      <c r="E1752" s="55"/>
      <c r="F1752" s="55"/>
      <c r="G1752" s="55"/>
      <c r="H1752" s="55"/>
      <c r="I1752" s="55"/>
      <c r="J1752" s="65"/>
      <c r="K1752" s="65"/>
      <c r="L1752" s="65"/>
      <c r="M1752" s="65"/>
      <c r="N1752" s="65"/>
      <c r="O1752" s="65"/>
    </row>
    <row r="1753" spans="3:15" s="1" customFormat="1" x14ac:dyDescent="0.25">
      <c r="C1753" s="65"/>
      <c r="D1753" s="55"/>
      <c r="E1753" s="55"/>
      <c r="F1753" s="55"/>
      <c r="G1753" s="55"/>
      <c r="H1753" s="55"/>
      <c r="I1753" s="55"/>
      <c r="J1753" s="65"/>
      <c r="K1753" s="65"/>
      <c r="L1753" s="65"/>
      <c r="M1753" s="65"/>
      <c r="N1753" s="65"/>
      <c r="O1753" s="65"/>
    </row>
    <row r="1754" spans="3:15" s="1" customFormat="1" x14ac:dyDescent="0.25">
      <c r="C1754" s="65"/>
      <c r="D1754" s="55"/>
      <c r="E1754" s="55"/>
      <c r="F1754" s="55"/>
      <c r="G1754" s="55"/>
      <c r="H1754" s="55"/>
      <c r="I1754" s="55"/>
      <c r="J1754" s="65"/>
      <c r="K1754" s="65"/>
      <c r="L1754" s="65"/>
      <c r="M1754" s="65"/>
      <c r="N1754" s="65"/>
      <c r="O1754" s="65"/>
    </row>
    <row r="1755" spans="3:15" s="1" customFormat="1" x14ac:dyDescent="0.25">
      <c r="C1755" s="65"/>
      <c r="D1755" s="55"/>
      <c r="E1755" s="55"/>
      <c r="F1755" s="55"/>
      <c r="G1755" s="55"/>
      <c r="H1755" s="55"/>
      <c r="I1755" s="55"/>
      <c r="J1755" s="65"/>
      <c r="K1755" s="65"/>
      <c r="L1755" s="65"/>
      <c r="M1755" s="65"/>
      <c r="N1755" s="65"/>
      <c r="O1755" s="65"/>
    </row>
    <row r="1756" spans="3:15" s="1" customFormat="1" x14ac:dyDescent="0.25">
      <c r="C1756" s="65"/>
      <c r="D1756" s="55"/>
      <c r="E1756" s="55"/>
      <c r="F1756" s="55"/>
      <c r="G1756" s="55"/>
      <c r="H1756" s="55"/>
      <c r="I1756" s="55"/>
      <c r="J1756" s="65"/>
      <c r="K1756" s="65"/>
      <c r="L1756" s="65"/>
      <c r="M1756" s="65"/>
      <c r="N1756" s="65"/>
      <c r="O1756" s="65"/>
    </row>
    <row r="1757" spans="3:15" s="1" customFormat="1" x14ac:dyDescent="0.25">
      <c r="C1757" s="65"/>
      <c r="D1757" s="55"/>
      <c r="E1757" s="55"/>
      <c r="F1757" s="55"/>
      <c r="G1757" s="55"/>
      <c r="H1757" s="55"/>
      <c r="I1757" s="55"/>
      <c r="J1757" s="65"/>
      <c r="K1757" s="65"/>
      <c r="L1757" s="65"/>
      <c r="M1757" s="65"/>
      <c r="N1757" s="65"/>
      <c r="O1757" s="65"/>
    </row>
    <row r="1758" spans="3:15" s="1" customFormat="1" x14ac:dyDescent="0.25">
      <c r="C1758" s="65"/>
      <c r="D1758" s="55"/>
      <c r="E1758" s="55"/>
      <c r="F1758" s="55"/>
      <c r="G1758" s="55"/>
      <c r="H1758" s="55"/>
      <c r="I1758" s="55"/>
      <c r="J1758" s="65"/>
      <c r="K1758" s="65"/>
      <c r="L1758" s="65"/>
      <c r="M1758" s="65"/>
      <c r="N1758" s="65"/>
      <c r="O1758" s="65"/>
    </row>
    <row r="1759" spans="3:15" s="1" customFormat="1" x14ac:dyDescent="0.25">
      <c r="C1759" s="65"/>
      <c r="D1759" s="55"/>
      <c r="E1759" s="55"/>
      <c r="F1759" s="55"/>
      <c r="G1759" s="55"/>
      <c r="H1759" s="55"/>
      <c r="I1759" s="55"/>
      <c r="J1759" s="65"/>
      <c r="K1759" s="65"/>
      <c r="L1759" s="65"/>
      <c r="M1759" s="65"/>
      <c r="N1759" s="65"/>
      <c r="O1759" s="65"/>
    </row>
    <row r="1760" spans="3:15" s="1" customFormat="1" x14ac:dyDescent="0.25">
      <c r="C1760" s="65"/>
      <c r="D1760" s="55"/>
      <c r="E1760" s="55"/>
      <c r="F1760" s="55"/>
      <c r="G1760" s="55"/>
      <c r="H1760" s="55"/>
      <c r="I1760" s="55"/>
      <c r="J1760" s="65"/>
      <c r="K1760" s="65"/>
      <c r="L1760" s="65"/>
      <c r="M1760" s="65"/>
      <c r="N1760" s="65"/>
      <c r="O1760" s="65"/>
    </row>
    <row r="1761" spans="3:15" s="1" customFormat="1" x14ac:dyDescent="0.25">
      <c r="C1761" s="65"/>
      <c r="D1761" s="55"/>
      <c r="E1761" s="55"/>
      <c r="F1761" s="55"/>
      <c r="G1761" s="55"/>
      <c r="H1761" s="55"/>
      <c r="I1761" s="55"/>
      <c r="J1761" s="65"/>
      <c r="K1761" s="65"/>
      <c r="L1761" s="65"/>
      <c r="M1761" s="65"/>
      <c r="N1761" s="65"/>
      <c r="O1761" s="65"/>
    </row>
    <row r="1762" spans="3:15" s="1" customFormat="1" x14ac:dyDescent="0.25">
      <c r="C1762" s="65"/>
      <c r="D1762" s="55"/>
      <c r="E1762" s="55"/>
      <c r="F1762" s="55"/>
      <c r="G1762" s="55"/>
      <c r="H1762" s="55"/>
      <c r="I1762" s="55"/>
      <c r="J1762" s="65"/>
      <c r="K1762" s="65"/>
      <c r="L1762" s="65"/>
      <c r="M1762" s="65"/>
      <c r="N1762" s="65"/>
      <c r="O1762" s="65"/>
    </row>
    <row r="1763" spans="3:15" s="1" customFormat="1" x14ac:dyDescent="0.25">
      <c r="C1763" s="65"/>
      <c r="D1763" s="55"/>
      <c r="E1763" s="55"/>
      <c r="F1763" s="55"/>
      <c r="G1763" s="55"/>
      <c r="H1763" s="55"/>
      <c r="I1763" s="55"/>
      <c r="J1763" s="65"/>
      <c r="K1763" s="65"/>
      <c r="L1763" s="65"/>
      <c r="M1763" s="65"/>
      <c r="N1763" s="65"/>
      <c r="O1763" s="65"/>
    </row>
    <row r="1764" spans="3:15" s="1" customFormat="1" x14ac:dyDescent="0.25">
      <c r="C1764" s="65"/>
      <c r="D1764" s="55"/>
      <c r="E1764" s="55"/>
      <c r="F1764" s="55"/>
      <c r="G1764" s="55"/>
      <c r="H1764" s="55"/>
      <c r="I1764" s="55"/>
      <c r="J1764" s="65"/>
      <c r="K1764" s="65"/>
      <c r="L1764" s="65"/>
      <c r="M1764" s="65"/>
      <c r="N1764" s="65"/>
      <c r="O1764" s="65"/>
    </row>
    <row r="1765" spans="3:15" s="1" customFormat="1" x14ac:dyDescent="0.25">
      <c r="C1765" s="65"/>
      <c r="D1765" s="55"/>
      <c r="E1765" s="55"/>
      <c r="F1765" s="55"/>
      <c r="G1765" s="55"/>
      <c r="H1765" s="55"/>
      <c r="I1765" s="55"/>
      <c r="J1765" s="65"/>
      <c r="K1765" s="65"/>
      <c r="L1765" s="65"/>
      <c r="M1765" s="65"/>
      <c r="N1765" s="65"/>
      <c r="O1765" s="65"/>
    </row>
    <row r="1766" spans="3:15" s="1" customFormat="1" x14ac:dyDescent="0.25">
      <c r="C1766" s="65"/>
      <c r="D1766" s="55"/>
      <c r="E1766" s="55"/>
      <c r="F1766" s="55"/>
      <c r="G1766" s="55"/>
      <c r="H1766" s="55"/>
      <c r="I1766" s="55"/>
      <c r="J1766" s="65"/>
      <c r="K1766" s="65"/>
      <c r="L1766" s="65"/>
      <c r="M1766" s="65"/>
      <c r="N1766" s="65"/>
      <c r="O1766" s="65"/>
    </row>
    <row r="1767" spans="3:15" s="1" customFormat="1" x14ac:dyDescent="0.25">
      <c r="C1767" s="65"/>
      <c r="D1767" s="55"/>
      <c r="E1767" s="55"/>
      <c r="F1767" s="55"/>
      <c r="G1767" s="55"/>
      <c r="H1767" s="55"/>
      <c r="I1767" s="55"/>
      <c r="J1767" s="65"/>
      <c r="K1767" s="65"/>
      <c r="L1767" s="65"/>
      <c r="M1767" s="65"/>
      <c r="N1767" s="65"/>
      <c r="O1767" s="65"/>
    </row>
    <row r="1768" spans="3:15" s="1" customFormat="1" x14ac:dyDescent="0.25">
      <c r="C1768" s="65"/>
      <c r="D1768" s="55"/>
      <c r="E1768" s="55"/>
      <c r="F1768" s="55"/>
      <c r="G1768" s="55"/>
      <c r="H1768" s="55"/>
      <c r="I1768" s="55"/>
      <c r="J1768" s="65"/>
      <c r="K1768" s="65"/>
      <c r="L1768" s="65"/>
      <c r="M1768" s="65"/>
      <c r="N1768" s="65"/>
      <c r="O1768" s="65"/>
    </row>
    <row r="1769" spans="3:15" s="1" customFormat="1" x14ac:dyDescent="0.25">
      <c r="C1769" s="65"/>
      <c r="D1769" s="55"/>
      <c r="E1769" s="55"/>
      <c r="F1769" s="55"/>
      <c r="G1769" s="55"/>
      <c r="H1769" s="55"/>
      <c r="I1769" s="55"/>
      <c r="J1769" s="65"/>
      <c r="K1769" s="65"/>
      <c r="L1769" s="65"/>
      <c r="M1769" s="65"/>
      <c r="N1769" s="65"/>
      <c r="O1769" s="65"/>
    </row>
    <row r="1770" spans="3:15" s="1" customFormat="1" x14ac:dyDescent="0.25">
      <c r="C1770" s="65"/>
      <c r="D1770" s="55"/>
      <c r="E1770" s="55"/>
      <c r="F1770" s="55"/>
      <c r="G1770" s="55"/>
      <c r="H1770" s="55"/>
      <c r="I1770" s="55"/>
      <c r="J1770" s="65"/>
      <c r="K1770" s="65"/>
      <c r="L1770" s="65"/>
      <c r="M1770" s="65"/>
      <c r="N1770" s="65"/>
      <c r="O1770" s="65"/>
    </row>
    <row r="1771" spans="3:15" s="1" customFormat="1" x14ac:dyDescent="0.25">
      <c r="C1771" s="65"/>
      <c r="D1771" s="55"/>
      <c r="E1771" s="55"/>
      <c r="F1771" s="55"/>
      <c r="G1771" s="55"/>
      <c r="H1771" s="55"/>
      <c r="I1771" s="55"/>
      <c r="J1771" s="65"/>
      <c r="K1771" s="65"/>
      <c r="L1771" s="65"/>
      <c r="M1771" s="65"/>
      <c r="N1771" s="65"/>
      <c r="O1771" s="65"/>
    </row>
    <row r="1772" spans="3:15" s="1" customFormat="1" x14ac:dyDescent="0.25">
      <c r="C1772" s="65"/>
      <c r="D1772" s="55"/>
      <c r="E1772" s="55"/>
      <c r="F1772" s="55"/>
      <c r="G1772" s="55"/>
      <c r="H1772" s="55"/>
      <c r="I1772" s="55"/>
      <c r="J1772" s="65"/>
      <c r="K1772" s="65"/>
      <c r="L1772" s="65"/>
      <c r="M1772" s="65"/>
      <c r="N1772" s="65"/>
      <c r="O1772" s="65"/>
    </row>
    <row r="1773" spans="3:15" s="1" customFormat="1" x14ac:dyDescent="0.25">
      <c r="C1773" s="65"/>
      <c r="D1773" s="55"/>
      <c r="E1773" s="55"/>
      <c r="F1773" s="55"/>
      <c r="G1773" s="55"/>
      <c r="H1773" s="55"/>
      <c r="I1773" s="55"/>
      <c r="J1773" s="65"/>
      <c r="K1773" s="65"/>
      <c r="L1773" s="65"/>
      <c r="M1773" s="65"/>
      <c r="N1773" s="65"/>
      <c r="O1773" s="65"/>
    </row>
    <row r="1774" spans="3:15" s="1" customFormat="1" x14ac:dyDescent="0.25">
      <c r="C1774" s="65"/>
      <c r="D1774" s="55"/>
      <c r="E1774" s="55"/>
      <c r="F1774" s="55"/>
      <c r="G1774" s="55"/>
      <c r="H1774" s="55"/>
      <c r="I1774" s="55"/>
      <c r="J1774" s="65"/>
      <c r="K1774" s="65"/>
      <c r="L1774" s="65"/>
      <c r="M1774" s="65"/>
      <c r="N1774" s="65"/>
      <c r="O1774" s="65"/>
    </row>
    <row r="1775" spans="3:15" s="1" customFormat="1" x14ac:dyDescent="0.25">
      <c r="C1775" s="65"/>
      <c r="D1775" s="55"/>
      <c r="E1775" s="55"/>
      <c r="F1775" s="55"/>
      <c r="G1775" s="55"/>
      <c r="H1775" s="55"/>
      <c r="I1775" s="55"/>
      <c r="J1775" s="65"/>
      <c r="K1775" s="65"/>
      <c r="L1775" s="65"/>
      <c r="M1775" s="65"/>
      <c r="N1775" s="65"/>
      <c r="O1775" s="65"/>
    </row>
    <row r="1776" spans="3:15" s="1" customFormat="1" x14ac:dyDescent="0.25">
      <c r="C1776" s="65"/>
      <c r="D1776" s="55"/>
      <c r="E1776" s="55"/>
      <c r="F1776" s="55"/>
      <c r="G1776" s="55"/>
      <c r="H1776" s="55"/>
      <c r="I1776" s="55"/>
      <c r="J1776" s="65"/>
      <c r="K1776" s="65"/>
      <c r="L1776" s="65"/>
      <c r="M1776" s="65"/>
      <c r="N1776" s="65"/>
      <c r="O1776" s="65"/>
    </row>
    <row r="1777" spans="3:15" s="1" customFormat="1" x14ac:dyDescent="0.25">
      <c r="C1777" s="65"/>
      <c r="D1777" s="55"/>
      <c r="E1777" s="55"/>
      <c r="F1777" s="55"/>
      <c r="G1777" s="55"/>
      <c r="H1777" s="55"/>
      <c r="I1777" s="55"/>
      <c r="J1777" s="65"/>
      <c r="K1777" s="65"/>
      <c r="L1777" s="65"/>
      <c r="M1777" s="65"/>
      <c r="N1777" s="65"/>
      <c r="O1777" s="65"/>
    </row>
    <row r="1778" spans="3:15" s="1" customFormat="1" x14ac:dyDescent="0.25">
      <c r="C1778" s="65"/>
      <c r="D1778" s="55"/>
      <c r="E1778" s="55"/>
      <c r="F1778" s="55"/>
      <c r="G1778" s="55"/>
      <c r="H1778" s="55"/>
      <c r="I1778" s="55"/>
      <c r="J1778" s="65"/>
      <c r="K1778" s="65"/>
      <c r="L1778" s="65"/>
      <c r="M1778" s="65"/>
      <c r="N1778" s="65"/>
      <c r="O1778" s="65"/>
    </row>
    <row r="1779" spans="3:15" s="1" customFormat="1" x14ac:dyDescent="0.25">
      <c r="C1779" s="65"/>
      <c r="D1779" s="55"/>
      <c r="E1779" s="55"/>
      <c r="F1779" s="55"/>
      <c r="G1779" s="55"/>
      <c r="H1779" s="55"/>
      <c r="I1779" s="55"/>
      <c r="J1779" s="65"/>
      <c r="K1779" s="65"/>
      <c r="L1779" s="65"/>
      <c r="M1779" s="65"/>
      <c r="N1779" s="65"/>
      <c r="O1779" s="65"/>
    </row>
    <row r="1780" spans="3:15" s="1" customFormat="1" x14ac:dyDescent="0.25">
      <c r="C1780" s="65"/>
      <c r="D1780" s="55"/>
      <c r="E1780" s="55"/>
      <c r="F1780" s="55"/>
      <c r="G1780" s="55"/>
      <c r="H1780" s="55"/>
      <c r="I1780" s="55"/>
      <c r="J1780" s="65"/>
      <c r="K1780" s="65"/>
      <c r="L1780" s="65"/>
      <c r="M1780" s="65"/>
      <c r="N1780" s="65"/>
      <c r="O1780" s="65"/>
    </row>
    <row r="1781" spans="3:15" s="1" customFormat="1" x14ac:dyDescent="0.25">
      <c r="C1781" s="65"/>
      <c r="D1781" s="55"/>
      <c r="E1781" s="55"/>
      <c r="F1781" s="55"/>
      <c r="G1781" s="55"/>
      <c r="H1781" s="55"/>
      <c r="I1781" s="55"/>
      <c r="J1781" s="65"/>
      <c r="K1781" s="65"/>
      <c r="L1781" s="65"/>
      <c r="M1781" s="65"/>
      <c r="N1781" s="65"/>
      <c r="O1781" s="65"/>
    </row>
    <row r="1782" spans="3:15" s="1" customFormat="1" x14ac:dyDescent="0.25">
      <c r="C1782" s="65"/>
      <c r="D1782" s="55"/>
      <c r="E1782" s="55"/>
      <c r="F1782" s="55"/>
      <c r="G1782" s="55"/>
      <c r="H1782" s="55"/>
      <c r="I1782" s="55"/>
      <c r="J1782" s="65"/>
      <c r="K1782" s="65"/>
      <c r="L1782" s="65"/>
      <c r="M1782" s="65"/>
      <c r="N1782" s="65"/>
      <c r="O1782" s="65"/>
    </row>
    <row r="1783" spans="3:15" s="1" customFormat="1" x14ac:dyDescent="0.25">
      <c r="C1783" s="65"/>
      <c r="D1783" s="55"/>
      <c r="E1783" s="55"/>
      <c r="F1783" s="55"/>
      <c r="G1783" s="55"/>
      <c r="H1783" s="55"/>
      <c r="I1783" s="55"/>
      <c r="J1783" s="65"/>
      <c r="K1783" s="65"/>
      <c r="L1783" s="65"/>
      <c r="M1783" s="65"/>
      <c r="N1783" s="65"/>
      <c r="O1783" s="65"/>
    </row>
    <row r="1784" spans="3:15" s="1" customFormat="1" x14ac:dyDescent="0.25">
      <c r="C1784" s="65"/>
      <c r="D1784" s="55"/>
      <c r="E1784" s="55"/>
      <c r="F1784" s="55"/>
      <c r="G1784" s="55"/>
      <c r="H1784" s="55"/>
      <c r="I1784" s="55"/>
      <c r="J1784" s="65"/>
      <c r="K1784" s="65"/>
      <c r="L1784" s="65"/>
      <c r="M1784" s="65"/>
      <c r="N1784" s="65"/>
      <c r="O1784" s="65"/>
    </row>
    <row r="1785" spans="3:15" s="1" customFormat="1" x14ac:dyDescent="0.25">
      <c r="C1785" s="65"/>
      <c r="D1785" s="55"/>
      <c r="E1785" s="55"/>
      <c r="F1785" s="55"/>
      <c r="G1785" s="55"/>
      <c r="H1785" s="55"/>
      <c r="I1785" s="55"/>
      <c r="J1785" s="65"/>
      <c r="K1785" s="65"/>
      <c r="L1785" s="65"/>
      <c r="M1785" s="65"/>
      <c r="N1785" s="65"/>
      <c r="O1785" s="65"/>
    </row>
    <row r="1786" spans="3:15" s="1" customFormat="1" x14ac:dyDescent="0.25">
      <c r="C1786" s="65"/>
      <c r="D1786" s="55"/>
      <c r="E1786" s="55"/>
      <c r="F1786" s="55"/>
      <c r="G1786" s="55"/>
      <c r="H1786" s="55"/>
      <c r="I1786" s="55"/>
      <c r="J1786" s="65"/>
      <c r="K1786" s="65"/>
      <c r="L1786" s="65"/>
      <c r="M1786" s="65"/>
      <c r="N1786" s="65"/>
      <c r="O1786" s="65"/>
    </row>
    <row r="1787" spans="3:15" s="1" customFormat="1" x14ac:dyDescent="0.25">
      <c r="C1787" s="65"/>
      <c r="D1787" s="55"/>
      <c r="E1787" s="55"/>
      <c r="F1787" s="55"/>
      <c r="G1787" s="55"/>
      <c r="H1787" s="55"/>
      <c r="I1787" s="55"/>
      <c r="J1787" s="65"/>
      <c r="K1787" s="65"/>
      <c r="L1787" s="65"/>
      <c r="M1787" s="65"/>
      <c r="N1787" s="65"/>
      <c r="O1787" s="65"/>
    </row>
    <row r="1788" spans="3:15" s="1" customFormat="1" x14ac:dyDescent="0.25">
      <c r="C1788" s="65"/>
      <c r="D1788" s="55"/>
      <c r="E1788" s="55"/>
      <c r="F1788" s="55"/>
      <c r="G1788" s="55"/>
      <c r="H1788" s="55"/>
      <c r="I1788" s="55"/>
      <c r="J1788" s="65"/>
      <c r="K1788" s="65"/>
      <c r="L1788" s="65"/>
      <c r="M1788" s="65"/>
      <c r="N1788" s="65"/>
      <c r="O1788" s="65"/>
    </row>
    <row r="1789" spans="3:15" s="1" customFormat="1" x14ac:dyDescent="0.25">
      <c r="C1789" s="65"/>
      <c r="D1789" s="55"/>
      <c r="E1789" s="55"/>
      <c r="F1789" s="55"/>
      <c r="G1789" s="55"/>
      <c r="H1789" s="55"/>
      <c r="I1789" s="55"/>
      <c r="J1789" s="65"/>
      <c r="K1789" s="65"/>
      <c r="L1789" s="65"/>
      <c r="M1789" s="65"/>
      <c r="N1789" s="65"/>
      <c r="O1789" s="65"/>
    </row>
    <row r="1790" spans="3:15" s="1" customFormat="1" x14ac:dyDescent="0.25">
      <c r="C1790" s="65"/>
      <c r="D1790" s="55"/>
      <c r="E1790" s="55"/>
      <c r="F1790" s="55"/>
      <c r="G1790" s="55"/>
      <c r="H1790" s="55"/>
      <c r="I1790" s="55"/>
      <c r="J1790" s="65"/>
      <c r="K1790" s="65"/>
      <c r="L1790" s="65"/>
      <c r="M1790" s="65"/>
      <c r="N1790" s="65"/>
      <c r="O1790" s="65"/>
    </row>
    <row r="1791" spans="3:15" s="1" customFormat="1" x14ac:dyDescent="0.25">
      <c r="C1791" s="65"/>
      <c r="D1791" s="55"/>
      <c r="E1791" s="55"/>
      <c r="F1791" s="55"/>
      <c r="G1791" s="55"/>
      <c r="H1791" s="55"/>
      <c r="I1791" s="55"/>
      <c r="J1791" s="65"/>
      <c r="K1791" s="65"/>
      <c r="L1791" s="65"/>
      <c r="M1791" s="65"/>
      <c r="N1791" s="65"/>
      <c r="O1791" s="65"/>
    </row>
    <row r="1792" spans="3:15" s="1" customFormat="1" x14ac:dyDescent="0.25">
      <c r="C1792" s="65"/>
      <c r="D1792" s="55"/>
      <c r="E1792" s="55"/>
      <c r="F1792" s="55"/>
      <c r="G1792" s="55"/>
      <c r="H1792" s="55"/>
      <c r="I1792" s="55"/>
      <c r="J1792" s="65"/>
      <c r="K1792" s="65"/>
      <c r="L1792" s="65"/>
      <c r="M1792" s="65"/>
      <c r="N1792" s="65"/>
      <c r="O1792" s="65"/>
    </row>
    <row r="1793" spans="3:15" s="1" customFormat="1" x14ac:dyDescent="0.25">
      <c r="C1793" s="65"/>
      <c r="D1793" s="55"/>
      <c r="E1793" s="55"/>
      <c r="F1793" s="55"/>
      <c r="G1793" s="55"/>
      <c r="H1793" s="55"/>
      <c r="I1793" s="55"/>
      <c r="J1793" s="65"/>
      <c r="K1793" s="65"/>
      <c r="L1793" s="65"/>
      <c r="M1793" s="65"/>
      <c r="N1793" s="65"/>
      <c r="O1793" s="65"/>
    </row>
    <row r="1794" spans="3:15" s="1" customFormat="1" x14ac:dyDescent="0.25">
      <c r="C1794" s="65"/>
      <c r="D1794" s="55"/>
      <c r="E1794" s="55"/>
      <c r="F1794" s="55"/>
      <c r="G1794" s="55"/>
      <c r="H1794" s="55"/>
      <c r="I1794" s="55"/>
      <c r="J1794" s="65"/>
      <c r="K1794" s="65"/>
      <c r="L1794" s="65"/>
      <c r="M1794" s="65"/>
      <c r="N1794" s="65"/>
      <c r="O1794" s="65"/>
    </row>
    <row r="1795" spans="3:15" s="1" customFormat="1" x14ac:dyDescent="0.25">
      <c r="C1795" s="65"/>
      <c r="D1795" s="55"/>
      <c r="E1795" s="55"/>
      <c r="F1795" s="55"/>
      <c r="G1795" s="55"/>
      <c r="H1795" s="55"/>
      <c r="I1795" s="55"/>
      <c r="J1795" s="65"/>
      <c r="K1795" s="65"/>
      <c r="L1795" s="65"/>
      <c r="M1795" s="65"/>
      <c r="N1795" s="65"/>
      <c r="O1795" s="65"/>
    </row>
    <row r="1796" spans="3:15" s="1" customFormat="1" x14ac:dyDescent="0.25">
      <c r="C1796" s="65"/>
      <c r="D1796" s="55"/>
      <c r="E1796" s="55"/>
      <c r="F1796" s="55"/>
      <c r="G1796" s="55"/>
      <c r="H1796" s="55"/>
      <c r="I1796" s="55"/>
      <c r="J1796" s="65"/>
      <c r="K1796" s="65"/>
      <c r="L1796" s="65"/>
      <c r="M1796" s="65"/>
      <c r="N1796" s="65"/>
      <c r="O1796" s="65"/>
    </row>
    <row r="1797" spans="3:15" s="1" customFormat="1" x14ac:dyDescent="0.25">
      <c r="C1797" s="65"/>
      <c r="D1797" s="55"/>
      <c r="E1797" s="55"/>
      <c r="F1797" s="55"/>
      <c r="G1797" s="55"/>
      <c r="H1797" s="55"/>
      <c r="I1797" s="55"/>
      <c r="J1797" s="65"/>
      <c r="K1797" s="65"/>
      <c r="L1797" s="65"/>
      <c r="M1797" s="65"/>
      <c r="N1797" s="65"/>
      <c r="O1797" s="65"/>
    </row>
    <row r="1798" spans="3:15" s="1" customFormat="1" x14ac:dyDescent="0.25">
      <c r="C1798" s="65"/>
      <c r="D1798" s="55"/>
      <c r="E1798" s="55"/>
      <c r="F1798" s="55"/>
      <c r="G1798" s="55"/>
      <c r="H1798" s="55"/>
      <c r="I1798" s="55"/>
      <c r="J1798" s="65"/>
      <c r="K1798" s="65"/>
      <c r="L1798" s="65"/>
      <c r="M1798" s="65"/>
      <c r="N1798" s="65"/>
      <c r="O1798" s="65"/>
    </row>
    <row r="1799" spans="3:15" s="1" customFormat="1" x14ac:dyDescent="0.25">
      <c r="C1799" s="65"/>
      <c r="D1799" s="55"/>
      <c r="E1799" s="55"/>
      <c r="F1799" s="55"/>
      <c r="G1799" s="55"/>
      <c r="H1799" s="55"/>
      <c r="I1799" s="55"/>
      <c r="J1799" s="65"/>
      <c r="K1799" s="65"/>
      <c r="L1799" s="65"/>
      <c r="M1799" s="65"/>
      <c r="N1799" s="65"/>
      <c r="O1799" s="65"/>
    </row>
    <row r="1800" spans="3:15" s="1" customFormat="1" x14ac:dyDescent="0.25">
      <c r="C1800" s="65"/>
      <c r="D1800" s="55"/>
      <c r="E1800" s="55"/>
      <c r="F1800" s="55"/>
      <c r="G1800" s="55"/>
      <c r="H1800" s="55"/>
      <c r="I1800" s="55"/>
      <c r="J1800" s="65"/>
      <c r="K1800" s="65"/>
      <c r="L1800" s="65"/>
      <c r="M1800" s="65"/>
      <c r="N1800" s="65"/>
      <c r="O1800" s="65"/>
    </row>
    <row r="1801" spans="3:15" s="1" customFormat="1" x14ac:dyDescent="0.25">
      <c r="C1801" s="65"/>
      <c r="D1801" s="55"/>
      <c r="E1801" s="55"/>
      <c r="F1801" s="55"/>
      <c r="G1801" s="55"/>
      <c r="H1801" s="55"/>
      <c r="I1801" s="55"/>
      <c r="J1801" s="65"/>
      <c r="K1801" s="65"/>
      <c r="L1801" s="65"/>
      <c r="M1801" s="65"/>
      <c r="N1801" s="65"/>
      <c r="O1801" s="65"/>
    </row>
    <row r="1802" spans="3:15" s="1" customFormat="1" x14ac:dyDescent="0.25">
      <c r="C1802" s="65"/>
      <c r="D1802" s="55"/>
      <c r="E1802" s="55"/>
      <c r="F1802" s="55"/>
      <c r="G1802" s="55"/>
      <c r="H1802" s="55"/>
      <c r="I1802" s="55"/>
      <c r="J1802" s="65"/>
      <c r="K1802" s="65"/>
      <c r="L1802" s="65"/>
      <c r="M1802" s="65"/>
      <c r="N1802" s="65"/>
      <c r="O1802" s="65"/>
    </row>
    <row r="1803" spans="3:15" s="1" customFormat="1" x14ac:dyDescent="0.25">
      <c r="C1803" s="65"/>
      <c r="D1803" s="55"/>
      <c r="E1803" s="55"/>
      <c r="F1803" s="55"/>
      <c r="G1803" s="55"/>
      <c r="H1803" s="55"/>
      <c r="I1803" s="55"/>
      <c r="J1803" s="65"/>
      <c r="K1803" s="65"/>
      <c r="L1803" s="65"/>
      <c r="M1803" s="65"/>
      <c r="N1803" s="65"/>
      <c r="O1803" s="65"/>
    </row>
    <row r="1804" spans="3:15" s="1" customFormat="1" x14ac:dyDescent="0.25">
      <c r="C1804" s="65"/>
      <c r="D1804" s="55"/>
      <c r="E1804" s="55"/>
      <c r="F1804" s="55"/>
      <c r="G1804" s="55"/>
      <c r="H1804" s="55"/>
      <c r="I1804" s="55"/>
      <c r="J1804" s="65"/>
      <c r="K1804" s="65"/>
      <c r="L1804" s="65"/>
      <c r="M1804" s="65"/>
      <c r="N1804" s="65"/>
      <c r="O1804" s="65"/>
    </row>
    <row r="1805" spans="3:15" s="1" customFormat="1" x14ac:dyDescent="0.25">
      <c r="C1805" s="65"/>
      <c r="D1805" s="55"/>
      <c r="E1805" s="55"/>
      <c r="F1805" s="55"/>
      <c r="G1805" s="55"/>
      <c r="H1805" s="55"/>
      <c r="I1805" s="55"/>
      <c r="J1805" s="65"/>
      <c r="K1805" s="65"/>
      <c r="L1805" s="65"/>
      <c r="M1805" s="65"/>
      <c r="N1805" s="65"/>
      <c r="O1805" s="65"/>
    </row>
    <row r="1806" spans="3:15" s="1" customFormat="1" x14ac:dyDescent="0.25">
      <c r="C1806" s="65"/>
      <c r="D1806" s="55"/>
      <c r="E1806" s="55"/>
      <c r="F1806" s="55"/>
      <c r="G1806" s="55"/>
      <c r="H1806" s="55"/>
      <c r="I1806" s="55"/>
      <c r="J1806" s="65"/>
      <c r="K1806" s="65"/>
      <c r="L1806" s="65"/>
      <c r="M1806" s="65"/>
      <c r="N1806" s="65"/>
      <c r="O1806" s="65"/>
    </row>
    <row r="1807" spans="3:15" s="1" customFormat="1" x14ac:dyDescent="0.25">
      <c r="C1807" s="65"/>
      <c r="D1807" s="55"/>
      <c r="E1807" s="55"/>
      <c r="F1807" s="55"/>
      <c r="G1807" s="55"/>
      <c r="H1807" s="55"/>
      <c r="I1807" s="55"/>
      <c r="J1807" s="65"/>
      <c r="K1807" s="65"/>
      <c r="L1807" s="65"/>
      <c r="M1807" s="65"/>
      <c r="N1807" s="65"/>
      <c r="O1807" s="65"/>
    </row>
    <row r="1808" spans="3:15" s="1" customFormat="1" x14ac:dyDescent="0.25">
      <c r="C1808" s="65"/>
      <c r="D1808" s="55"/>
      <c r="E1808" s="55"/>
      <c r="F1808" s="55"/>
      <c r="G1808" s="55"/>
      <c r="H1808" s="55"/>
      <c r="I1808" s="55"/>
      <c r="J1808" s="65"/>
      <c r="K1808" s="65"/>
      <c r="L1808" s="65"/>
      <c r="M1808" s="65"/>
      <c r="N1808" s="65"/>
      <c r="O1808" s="65"/>
    </row>
    <row r="1809" spans="3:15" s="1" customFormat="1" x14ac:dyDescent="0.25">
      <c r="C1809" s="65"/>
      <c r="D1809" s="55"/>
      <c r="E1809" s="55"/>
      <c r="F1809" s="55"/>
      <c r="G1809" s="55"/>
      <c r="H1809" s="55"/>
      <c r="I1809" s="55"/>
      <c r="J1809" s="65"/>
      <c r="K1809" s="65"/>
      <c r="L1809" s="65"/>
      <c r="M1809" s="65"/>
      <c r="N1809" s="65"/>
      <c r="O1809" s="65"/>
    </row>
    <row r="1810" spans="3:15" s="1" customFormat="1" x14ac:dyDescent="0.25">
      <c r="C1810" s="65"/>
      <c r="D1810" s="55"/>
      <c r="E1810" s="55"/>
      <c r="F1810" s="55"/>
      <c r="G1810" s="55"/>
      <c r="H1810" s="55"/>
      <c r="I1810" s="55"/>
      <c r="J1810" s="65"/>
      <c r="K1810" s="65"/>
      <c r="L1810" s="65"/>
      <c r="M1810" s="65"/>
      <c r="N1810" s="65"/>
      <c r="O1810" s="65"/>
    </row>
    <row r="1811" spans="3:15" s="1" customFormat="1" x14ac:dyDescent="0.25">
      <c r="C1811" s="65"/>
      <c r="D1811" s="55"/>
      <c r="E1811" s="55"/>
      <c r="F1811" s="55"/>
      <c r="G1811" s="55"/>
      <c r="H1811" s="55"/>
      <c r="I1811" s="55"/>
      <c r="J1811" s="65"/>
      <c r="K1811" s="65"/>
      <c r="L1811" s="65"/>
      <c r="M1811" s="65"/>
      <c r="N1811" s="65"/>
      <c r="O1811" s="65"/>
    </row>
    <row r="1812" spans="3:15" s="1" customFormat="1" x14ac:dyDescent="0.25">
      <c r="C1812" s="65"/>
      <c r="D1812" s="55"/>
      <c r="E1812" s="55"/>
      <c r="F1812" s="55"/>
      <c r="G1812" s="55"/>
      <c r="H1812" s="55"/>
      <c r="I1812" s="55"/>
      <c r="J1812" s="65"/>
      <c r="K1812" s="65"/>
      <c r="L1812" s="65"/>
      <c r="M1812" s="65"/>
      <c r="N1812" s="65"/>
      <c r="O1812" s="65"/>
    </row>
    <row r="1813" spans="3:15" s="1" customFormat="1" x14ac:dyDescent="0.25">
      <c r="C1813" s="65"/>
      <c r="D1813" s="55"/>
      <c r="E1813" s="55"/>
      <c r="F1813" s="55"/>
      <c r="G1813" s="55"/>
      <c r="H1813" s="55"/>
      <c r="I1813" s="55"/>
      <c r="J1813" s="65"/>
      <c r="K1813" s="65"/>
      <c r="L1813" s="65"/>
      <c r="M1813" s="65"/>
      <c r="N1813" s="65"/>
      <c r="O1813" s="65"/>
    </row>
    <row r="1814" spans="3:15" s="1" customFormat="1" x14ac:dyDescent="0.25">
      <c r="C1814" s="65"/>
      <c r="D1814" s="55"/>
      <c r="E1814" s="55"/>
      <c r="F1814" s="55"/>
      <c r="G1814" s="55"/>
      <c r="H1814" s="55"/>
      <c r="I1814" s="55"/>
      <c r="J1814" s="65"/>
      <c r="K1814" s="65"/>
      <c r="L1814" s="65"/>
      <c r="M1814" s="65"/>
      <c r="N1814" s="65"/>
      <c r="O1814" s="65"/>
    </row>
    <row r="1815" spans="3:15" s="1" customFormat="1" x14ac:dyDescent="0.25">
      <c r="C1815" s="65"/>
      <c r="D1815" s="55"/>
      <c r="E1815" s="55"/>
      <c r="F1815" s="55"/>
      <c r="G1815" s="55"/>
      <c r="H1815" s="55"/>
      <c r="I1815" s="55"/>
      <c r="J1815" s="65"/>
      <c r="K1815" s="65"/>
      <c r="L1815" s="65"/>
      <c r="M1815" s="65"/>
      <c r="N1815" s="65"/>
      <c r="O1815" s="65"/>
    </row>
    <row r="1816" spans="3:15" s="1" customFormat="1" x14ac:dyDescent="0.25">
      <c r="C1816" s="65"/>
      <c r="D1816" s="55"/>
      <c r="E1816" s="55"/>
      <c r="F1816" s="55"/>
      <c r="G1816" s="55"/>
      <c r="H1816" s="55"/>
      <c r="I1816" s="55"/>
      <c r="J1816" s="65"/>
      <c r="K1816" s="65"/>
      <c r="L1816" s="65"/>
      <c r="M1816" s="65"/>
      <c r="N1816" s="65"/>
      <c r="O1816" s="65"/>
    </row>
    <row r="1817" spans="3:15" s="1" customFormat="1" x14ac:dyDescent="0.25">
      <c r="C1817" s="65"/>
      <c r="D1817" s="55"/>
      <c r="E1817" s="55"/>
      <c r="F1817" s="55"/>
      <c r="G1817" s="55"/>
      <c r="H1817" s="55"/>
      <c r="I1817" s="55"/>
      <c r="J1817" s="65"/>
      <c r="K1817" s="65"/>
      <c r="L1817" s="65"/>
      <c r="M1817" s="65"/>
      <c r="N1817" s="65"/>
      <c r="O1817" s="65"/>
    </row>
    <row r="1818" spans="3:15" s="1" customFormat="1" x14ac:dyDescent="0.25">
      <c r="C1818" s="65"/>
      <c r="D1818" s="55"/>
      <c r="E1818" s="55"/>
      <c r="F1818" s="55"/>
      <c r="G1818" s="55"/>
      <c r="H1818" s="55"/>
      <c r="I1818" s="55"/>
      <c r="J1818" s="65"/>
      <c r="K1818" s="65"/>
      <c r="L1818" s="65"/>
      <c r="M1818" s="65"/>
      <c r="N1818" s="65"/>
      <c r="O1818" s="65"/>
    </row>
    <row r="1819" spans="3:15" s="1" customFormat="1" x14ac:dyDescent="0.25">
      <c r="C1819" s="65"/>
      <c r="D1819" s="55"/>
      <c r="E1819" s="55"/>
      <c r="F1819" s="55"/>
      <c r="G1819" s="55"/>
      <c r="H1819" s="55"/>
      <c r="I1819" s="55"/>
      <c r="J1819" s="65"/>
      <c r="K1819" s="65"/>
      <c r="L1819" s="65"/>
      <c r="M1819" s="65"/>
      <c r="N1819" s="65"/>
      <c r="O1819" s="65"/>
    </row>
    <row r="1820" spans="3:15" s="1" customFormat="1" x14ac:dyDescent="0.25">
      <c r="C1820" s="65"/>
      <c r="D1820" s="55"/>
      <c r="E1820" s="55"/>
      <c r="F1820" s="55"/>
      <c r="G1820" s="55"/>
      <c r="H1820" s="55"/>
      <c r="I1820" s="55"/>
      <c r="J1820" s="65"/>
      <c r="K1820" s="65"/>
      <c r="L1820" s="65"/>
      <c r="M1820" s="65"/>
      <c r="N1820" s="65"/>
      <c r="O1820" s="65"/>
    </row>
    <row r="1821" spans="3:15" s="1" customFormat="1" x14ac:dyDescent="0.25">
      <c r="C1821" s="65"/>
      <c r="D1821" s="55"/>
      <c r="E1821" s="55"/>
      <c r="F1821" s="55"/>
      <c r="G1821" s="55"/>
      <c r="H1821" s="55"/>
      <c r="I1821" s="55"/>
      <c r="J1821" s="65"/>
      <c r="K1821" s="65"/>
      <c r="L1821" s="65"/>
      <c r="M1821" s="65"/>
      <c r="N1821" s="65"/>
      <c r="O1821" s="65"/>
    </row>
    <row r="1822" spans="3:15" s="1" customFormat="1" x14ac:dyDescent="0.25">
      <c r="C1822" s="65"/>
      <c r="D1822" s="55"/>
      <c r="E1822" s="55"/>
      <c r="F1822" s="55"/>
      <c r="G1822" s="55"/>
      <c r="H1822" s="55"/>
      <c r="I1822" s="55"/>
      <c r="J1822" s="65"/>
      <c r="K1822" s="65"/>
      <c r="L1822" s="65"/>
      <c r="M1822" s="65"/>
      <c r="N1822" s="65"/>
      <c r="O1822" s="65"/>
    </row>
    <row r="1823" spans="3:15" s="1" customFormat="1" x14ac:dyDescent="0.25">
      <c r="C1823" s="65"/>
      <c r="D1823" s="55"/>
      <c r="E1823" s="55"/>
      <c r="F1823" s="55"/>
      <c r="G1823" s="55"/>
      <c r="H1823" s="55"/>
      <c r="I1823" s="55"/>
      <c r="J1823" s="65"/>
      <c r="K1823" s="65"/>
      <c r="L1823" s="65"/>
      <c r="M1823" s="65"/>
      <c r="N1823" s="65"/>
      <c r="O1823" s="65"/>
    </row>
    <row r="1824" spans="3:15" s="1" customFormat="1" x14ac:dyDescent="0.25">
      <c r="C1824" s="65"/>
      <c r="D1824" s="55"/>
      <c r="E1824" s="55"/>
      <c r="F1824" s="55"/>
      <c r="G1824" s="55"/>
      <c r="H1824" s="55"/>
      <c r="I1824" s="55"/>
      <c r="J1824" s="65"/>
      <c r="K1824" s="65"/>
      <c r="L1824" s="65"/>
      <c r="M1824" s="65"/>
      <c r="N1824" s="65"/>
      <c r="O1824" s="65"/>
    </row>
    <row r="1825" spans="3:15" s="1" customFormat="1" x14ac:dyDescent="0.25">
      <c r="C1825" s="65"/>
      <c r="D1825" s="55"/>
      <c r="E1825" s="55"/>
      <c r="F1825" s="55"/>
      <c r="G1825" s="55"/>
      <c r="H1825" s="55"/>
      <c r="I1825" s="55"/>
      <c r="J1825" s="65"/>
      <c r="K1825" s="65"/>
      <c r="L1825" s="65"/>
      <c r="M1825" s="65"/>
      <c r="N1825" s="65"/>
      <c r="O1825" s="65"/>
    </row>
    <row r="1826" spans="3:15" s="1" customFormat="1" x14ac:dyDescent="0.25">
      <c r="C1826" s="65"/>
      <c r="D1826" s="55"/>
      <c r="E1826" s="55"/>
      <c r="F1826" s="55"/>
      <c r="G1826" s="55"/>
      <c r="H1826" s="55"/>
      <c r="I1826" s="55"/>
      <c r="J1826" s="65"/>
      <c r="K1826" s="65"/>
      <c r="L1826" s="65"/>
      <c r="M1826" s="65"/>
      <c r="N1826" s="65"/>
      <c r="O1826" s="65"/>
    </row>
    <row r="1827" spans="3:15" s="1" customFormat="1" x14ac:dyDescent="0.25">
      <c r="C1827" s="65"/>
      <c r="D1827" s="55"/>
      <c r="E1827" s="55"/>
      <c r="F1827" s="55"/>
      <c r="G1827" s="55"/>
      <c r="H1827" s="55"/>
      <c r="I1827" s="55"/>
      <c r="J1827" s="65"/>
      <c r="K1827" s="65"/>
      <c r="L1827" s="65"/>
      <c r="M1827" s="65"/>
      <c r="N1827" s="65"/>
      <c r="O1827" s="65"/>
    </row>
    <row r="1828" spans="3:15" s="1" customFormat="1" x14ac:dyDescent="0.25">
      <c r="C1828" s="65"/>
      <c r="D1828" s="55"/>
      <c r="E1828" s="55"/>
      <c r="F1828" s="55"/>
      <c r="G1828" s="55"/>
      <c r="H1828" s="55"/>
      <c r="I1828" s="55"/>
      <c r="J1828" s="65"/>
      <c r="K1828" s="65"/>
      <c r="L1828" s="65"/>
      <c r="M1828" s="65"/>
      <c r="N1828" s="65"/>
      <c r="O1828" s="65"/>
    </row>
    <row r="1829" spans="3:15" s="1" customFormat="1" x14ac:dyDescent="0.25">
      <c r="C1829" s="65"/>
      <c r="D1829" s="55"/>
      <c r="E1829" s="55"/>
      <c r="F1829" s="55"/>
      <c r="G1829" s="55"/>
      <c r="H1829" s="55"/>
      <c r="I1829" s="55"/>
      <c r="J1829" s="65"/>
      <c r="K1829" s="65"/>
      <c r="L1829" s="65"/>
      <c r="M1829" s="65"/>
      <c r="N1829" s="65"/>
      <c r="O1829" s="65"/>
    </row>
    <row r="1830" spans="3:15" s="1" customFormat="1" x14ac:dyDescent="0.25">
      <c r="C1830" s="65"/>
      <c r="D1830" s="55"/>
      <c r="E1830" s="55"/>
      <c r="F1830" s="55"/>
      <c r="G1830" s="55"/>
      <c r="H1830" s="55"/>
      <c r="I1830" s="55"/>
      <c r="J1830" s="65"/>
      <c r="K1830" s="65"/>
      <c r="L1830" s="65"/>
      <c r="M1830" s="65"/>
      <c r="N1830" s="65"/>
      <c r="O1830" s="65"/>
    </row>
    <row r="1831" spans="3:15" s="1" customFormat="1" x14ac:dyDescent="0.25">
      <c r="C1831" s="65"/>
      <c r="D1831" s="55"/>
      <c r="E1831" s="55"/>
      <c r="F1831" s="55"/>
      <c r="G1831" s="55"/>
      <c r="H1831" s="55"/>
      <c r="I1831" s="55"/>
      <c r="J1831" s="65"/>
      <c r="K1831" s="65"/>
      <c r="L1831" s="65"/>
      <c r="M1831" s="65"/>
      <c r="N1831" s="65"/>
      <c r="O1831" s="65"/>
    </row>
    <row r="1832" spans="3:15" s="1" customFormat="1" x14ac:dyDescent="0.25">
      <c r="C1832" s="65"/>
      <c r="D1832" s="55"/>
      <c r="E1832" s="55"/>
      <c r="F1832" s="55"/>
      <c r="G1832" s="55"/>
      <c r="H1832" s="55"/>
      <c r="I1832" s="55"/>
      <c r="J1832" s="65"/>
      <c r="K1832" s="65"/>
      <c r="L1832" s="65"/>
      <c r="M1832" s="65"/>
      <c r="N1832" s="65"/>
      <c r="O1832" s="65"/>
    </row>
    <row r="1833" spans="3:15" s="1" customFormat="1" x14ac:dyDescent="0.25">
      <c r="C1833" s="65"/>
      <c r="D1833" s="55"/>
      <c r="E1833" s="55"/>
      <c r="F1833" s="55"/>
      <c r="G1833" s="55"/>
      <c r="H1833" s="55"/>
      <c r="I1833" s="55"/>
      <c r="J1833" s="65"/>
      <c r="K1833" s="65"/>
      <c r="L1833" s="65"/>
      <c r="M1833" s="65"/>
      <c r="N1833" s="65"/>
      <c r="O1833" s="65"/>
    </row>
    <row r="1834" spans="3:15" s="1" customFormat="1" x14ac:dyDescent="0.25">
      <c r="C1834" s="65"/>
      <c r="D1834" s="55"/>
      <c r="E1834" s="55"/>
      <c r="F1834" s="55"/>
      <c r="G1834" s="55"/>
      <c r="H1834" s="55"/>
      <c r="I1834" s="55"/>
      <c r="J1834" s="65"/>
      <c r="K1834" s="65"/>
      <c r="L1834" s="65"/>
      <c r="M1834" s="65"/>
      <c r="N1834" s="65"/>
      <c r="O1834" s="65"/>
    </row>
    <row r="1835" spans="3:15" s="1" customFormat="1" x14ac:dyDescent="0.25">
      <c r="C1835" s="65"/>
      <c r="D1835" s="55"/>
      <c r="E1835" s="55"/>
      <c r="F1835" s="55"/>
      <c r="G1835" s="55"/>
      <c r="H1835" s="55"/>
      <c r="I1835" s="55"/>
      <c r="J1835" s="65"/>
      <c r="K1835" s="65"/>
      <c r="L1835" s="65"/>
      <c r="M1835" s="65"/>
      <c r="N1835" s="65"/>
      <c r="O1835" s="65"/>
    </row>
    <row r="1836" spans="3:15" s="1" customFormat="1" x14ac:dyDescent="0.25">
      <c r="C1836" s="65"/>
      <c r="D1836" s="55"/>
      <c r="E1836" s="55"/>
      <c r="F1836" s="55"/>
      <c r="G1836" s="55"/>
      <c r="H1836" s="55"/>
      <c r="I1836" s="55"/>
      <c r="J1836" s="65"/>
      <c r="K1836" s="65"/>
      <c r="L1836" s="65"/>
      <c r="M1836" s="65"/>
      <c r="N1836" s="65"/>
      <c r="O1836" s="65"/>
    </row>
    <row r="1837" spans="3:15" s="1" customFormat="1" x14ac:dyDescent="0.25">
      <c r="C1837" s="65"/>
      <c r="D1837" s="55"/>
      <c r="E1837" s="55"/>
      <c r="F1837" s="55"/>
      <c r="G1837" s="55"/>
      <c r="H1837" s="55"/>
      <c r="I1837" s="55"/>
      <c r="J1837" s="65"/>
      <c r="K1837" s="65"/>
      <c r="L1837" s="65"/>
      <c r="M1837" s="65"/>
      <c r="N1837" s="65"/>
      <c r="O1837" s="65"/>
    </row>
    <row r="1838" spans="3:15" s="1" customFormat="1" x14ac:dyDescent="0.25">
      <c r="C1838" s="65"/>
      <c r="D1838" s="55"/>
      <c r="E1838" s="55"/>
      <c r="F1838" s="55"/>
      <c r="G1838" s="55"/>
      <c r="H1838" s="55"/>
      <c r="I1838" s="55"/>
      <c r="J1838" s="65"/>
      <c r="K1838" s="65"/>
      <c r="L1838" s="65"/>
      <c r="M1838" s="65"/>
      <c r="N1838" s="65"/>
      <c r="O1838" s="65"/>
    </row>
    <row r="1839" spans="3:15" s="1" customFormat="1" x14ac:dyDescent="0.25">
      <c r="C1839" s="65"/>
      <c r="D1839" s="55"/>
      <c r="E1839" s="55"/>
      <c r="F1839" s="55"/>
      <c r="G1839" s="55"/>
      <c r="H1839" s="55"/>
      <c r="I1839" s="55"/>
      <c r="J1839" s="65"/>
      <c r="K1839" s="65"/>
      <c r="L1839" s="65"/>
      <c r="M1839" s="65"/>
      <c r="N1839" s="65"/>
      <c r="O1839" s="65"/>
    </row>
    <row r="1840" spans="3:15" s="1" customFormat="1" x14ac:dyDescent="0.25">
      <c r="C1840" s="65"/>
      <c r="D1840" s="55"/>
      <c r="E1840" s="55"/>
      <c r="F1840" s="55"/>
      <c r="G1840" s="55"/>
      <c r="H1840" s="55"/>
      <c r="I1840" s="55"/>
      <c r="J1840" s="65"/>
      <c r="K1840" s="65"/>
      <c r="L1840" s="65"/>
      <c r="M1840" s="65"/>
      <c r="N1840" s="65"/>
      <c r="O1840" s="65"/>
    </row>
    <row r="1841" spans="3:15" s="1" customFormat="1" x14ac:dyDescent="0.25">
      <c r="C1841" s="65"/>
      <c r="D1841" s="55"/>
      <c r="E1841" s="55"/>
      <c r="F1841" s="55"/>
      <c r="G1841" s="55"/>
      <c r="H1841" s="55"/>
      <c r="I1841" s="55"/>
      <c r="J1841" s="65"/>
      <c r="K1841" s="65"/>
      <c r="L1841" s="65"/>
      <c r="M1841" s="65"/>
      <c r="N1841" s="65"/>
      <c r="O1841" s="65"/>
    </row>
    <row r="1842" spans="3:15" s="1" customFormat="1" x14ac:dyDescent="0.25">
      <c r="C1842" s="65"/>
      <c r="D1842" s="55"/>
      <c r="E1842" s="55"/>
      <c r="F1842" s="55"/>
      <c r="G1842" s="55"/>
      <c r="H1842" s="55"/>
      <c r="I1842" s="55"/>
      <c r="J1842" s="65"/>
      <c r="K1842" s="65"/>
      <c r="L1842" s="65"/>
      <c r="M1842" s="65"/>
      <c r="N1842" s="65"/>
      <c r="O1842" s="65"/>
    </row>
    <row r="1843" spans="3:15" s="1" customFormat="1" x14ac:dyDescent="0.25">
      <c r="C1843" s="65"/>
      <c r="D1843" s="55"/>
      <c r="E1843" s="55"/>
      <c r="F1843" s="55"/>
      <c r="G1843" s="55"/>
      <c r="H1843" s="55"/>
      <c r="I1843" s="55"/>
      <c r="J1843" s="65"/>
      <c r="K1843" s="65"/>
      <c r="L1843" s="65"/>
      <c r="M1843" s="65"/>
      <c r="N1843" s="65"/>
      <c r="O1843" s="65"/>
    </row>
    <row r="1844" spans="3:15" s="1" customFormat="1" x14ac:dyDescent="0.25">
      <c r="C1844" s="65"/>
      <c r="D1844" s="55"/>
      <c r="E1844" s="55"/>
      <c r="F1844" s="55"/>
      <c r="G1844" s="55"/>
      <c r="H1844" s="55"/>
      <c r="I1844" s="55"/>
      <c r="J1844" s="65"/>
      <c r="K1844" s="65"/>
      <c r="L1844" s="65"/>
      <c r="M1844" s="65"/>
      <c r="N1844" s="65"/>
      <c r="O1844" s="65"/>
    </row>
    <row r="1845" spans="3:15" s="1" customFormat="1" x14ac:dyDescent="0.25">
      <c r="C1845" s="65"/>
      <c r="D1845" s="55"/>
      <c r="E1845" s="55"/>
      <c r="F1845" s="55"/>
      <c r="G1845" s="55"/>
      <c r="H1845" s="55"/>
      <c r="I1845" s="55"/>
      <c r="J1845" s="65"/>
      <c r="K1845" s="65"/>
      <c r="L1845" s="65"/>
      <c r="M1845" s="65"/>
      <c r="N1845" s="65"/>
      <c r="O1845" s="65"/>
    </row>
    <row r="1846" spans="3:15" s="1" customFormat="1" x14ac:dyDescent="0.25">
      <c r="C1846" s="65"/>
      <c r="D1846" s="55"/>
      <c r="E1846" s="55"/>
      <c r="F1846" s="55"/>
      <c r="G1846" s="55"/>
      <c r="H1846" s="55"/>
      <c r="I1846" s="55"/>
      <c r="J1846" s="65"/>
      <c r="K1846" s="65"/>
      <c r="L1846" s="65"/>
      <c r="M1846" s="65"/>
      <c r="N1846" s="65"/>
      <c r="O1846" s="65"/>
    </row>
    <row r="1847" spans="3:15" s="1" customFormat="1" x14ac:dyDescent="0.25">
      <c r="C1847" s="65"/>
      <c r="D1847" s="55"/>
      <c r="E1847" s="55"/>
      <c r="F1847" s="55"/>
      <c r="G1847" s="55"/>
      <c r="H1847" s="55"/>
      <c r="I1847" s="55"/>
      <c r="J1847" s="65"/>
      <c r="K1847" s="65"/>
      <c r="L1847" s="65"/>
      <c r="M1847" s="65"/>
      <c r="N1847" s="65"/>
      <c r="O1847" s="65"/>
    </row>
    <row r="1848" spans="3:15" s="1" customFormat="1" x14ac:dyDescent="0.25">
      <c r="C1848" s="65"/>
      <c r="D1848" s="55"/>
      <c r="E1848" s="55"/>
      <c r="F1848" s="55"/>
      <c r="G1848" s="55"/>
      <c r="H1848" s="55"/>
      <c r="I1848" s="55"/>
      <c r="J1848" s="65"/>
      <c r="K1848" s="65"/>
      <c r="L1848" s="65"/>
      <c r="M1848" s="65"/>
      <c r="N1848" s="65"/>
      <c r="O1848" s="65"/>
    </row>
    <row r="1849" spans="3:15" s="1" customFormat="1" x14ac:dyDescent="0.25">
      <c r="C1849" s="65"/>
      <c r="D1849" s="55"/>
      <c r="E1849" s="55"/>
      <c r="F1849" s="55"/>
      <c r="G1849" s="55"/>
      <c r="H1849" s="55"/>
      <c r="I1849" s="55"/>
      <c r="J1849" s="65"/>
      <c r="K1849" s="65"/>
      <c r="L1849" s="65"/>
      <c r="M1849" s="65"/>
      <c r="N1849" s="65"/>
      <c r="O1849" s="65"/>
    </row>
    <row r="1850" spans="3:15" s="1" customFormat="1" x14ac:dyDescent="0.25">
      <c r="C1850" s="55"/>
      <c r="D1850" s="55"/>
      <c r="E1850" s="55"/>
      <c r="F1850" s="55"/>
      <c r="G1850" s="55"/>
      <c r="H1850" s="55"/>
      <c r="I1850" s="55"/>
      <c r="J1850" s="55"/>
      <c r="K1850" s="55"/>
      <c r="L1850" s="55"/>
      <c r="M1850" s="55"/>
      <c r="N1850" s="55"/>
      <c r="O1850" s="55"/>
    </row>
  </sheetData>
  <mergeCells count="21">
    <mergeCell ref="E12:F12"/>
    <mergeCell ref="G12:H12"/>
    <mergeCell ref="I12:J12"/>
    <mergeCell ref="K12:L12"/>
    <mergeCell ref="B46:O46"/>
    <mergeCell ref="B48:R48"/>
    <mergeCell ref="L1:V1"/>
    <mergeCell ref="L2:V2"/>
    <mergeCell ref="H3:V3"/>
    <mergeCell ref="I4:V4"/>
    <mergeCell ref="T11:V12"/>
    <mergeCell ref="A6:O6"/>
    <mergeCell ref="A11:A13"/>
    <mergeCell ref="B11:B13"/>
    <mergeCell ref="C11:D12"/>
    <mergeCell ref="E11:H11"/>
    <mergeCell ref="I11:L11"/>
    <mergeCell ref="B47:R47"/>
    <mergeCell ref="M11:N12"/>
    <mergeCell ref="O11:P12"/>
    <mergeCell ref="Q11:R12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1"/>
  <sheetViews>
    <sheetView topLeftCell="D1" workbookViewId="0">
      <selection activeCell="BN6" sqref="BN6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.85546875" style="1" customWidth="1"/>
    <col min="19" max="62" width="0" style="1" hidden="1" customWidth="1"/>
    <col min="63" max="63" width="8.7109375" style="1" customWidth="1"/>
    <col min="64" max="64" width="8.7109375" style="55" customWidth="1"/>
    <col min="65" max="65" width="9.7109375" style="55" customWidth="1"/>
    <col min="66" max="66" width="8.7109375" style="55" customWidth="1"/>
    <col min="67" max="16384" width="9.140625" style="1"/>
  </cols>
  <sheetData>
    <row r="1" spans="1:66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61"/>
      <c r="J1" s="261"/>
      <c r="K1" s="261"/>
      <c r="L1" s="290" t="s">
        <v>321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  <c r="BL1" s="291"/>
      <c r="BM1" s="291"/>
      <c r="BN1" s="291"/>
    </row>
    <row r="2" spans="1:66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61"/>
      <c r="J2" s="261"/>
      <c r="K2" s="261"/>
      <c r="L2" s="290" t="s">
        <v>321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</row>
    <row r="3" spans="1:66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1"/>
      <c r="BJ3" s="291"/>
      <c r="BK3" s="291"/>
      <c r="BL3" s="291"/>
      <c r="BM3" s="291"/>
      <c r="BN3" s="291"/>
    </row>
    <row r="4" spans="1:66" x14ac:dyDescent="0.25">
      <c r="A4" s="55"/>
      <c r="C4" s="1"/>
      <c r="H4" s="261"/>
      <c r="I4" s="290" t="s">
        <v>321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</row>
    <row r="5" spans="1:66" ht="18" customHeight="1" x14ac:dyDescent="0.3">
      <c r="K5" s="21"/>
      <c r="L5" s="21"/>
      <c r="M5" s="202"/>
      <c r="N5" s="202"/>
      <c r="O5" s="202"/>
      <c r="P5" s="202"/>
    </row>
    <row r="6" spans="1:66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</row>
    <row r="7" spans="1:66" s="4" customFormat="1" ht="18.75" x14ac:dyDescent="0.3">
      <c r="A7" s="114"/>
      <c r="B7" s="108" t="s">
        <v>307</v>
      </c>
      <c r="C7" s="6"/>
      <c r="D7" s="55"/>
      <c r="E7" s="55"/>
      <c r="F7" s="55"/>
      <c r="G7" s="55"/>
      <c r="H7" s="55"/>
      <c r="I7" s="55"/>
      <c r="J7" s="6"/>
      <c r="K7" s="6"/>
      <c r="L7" s="6"/>
      <c r="M7" s="6"/>
      <c r="N7" s="6"/>
      <c r="O7" s="6"/>
      <c r="P7" s="55"/>
      <c r="BL7" s="55"/>
      <c r="BM7" s="55"/>
      <c r="BN7" s="55"/>
    </row>
    <row r="8" spans="1:66" hidden="1" x14ac:dyDescent="0.25"/>
    <row r="9" spans="1:66" ht="16.5" thickBot="1" x14ac:dyDescent="0.3">
      <c r="B9" s="261"/>
      <c r="C9" s="66"/>
      <c r="J9" s="66"/>
      <c r="K9" s="66"/>
      <c r="L9" s="66"/>
      <c r="M9" s="66"/>
      <c r="N9" s="66"/>
      <c r="O9" s="66"/>
    </row>
    <row r="10" spans="1:66" ht="16.5" hidden="1" thickBot="1" x14ac:dyDescent="0.3"/>
    <row r="11" spans="1:66" s="2" customFormat="1" ht="32.25" customHeight="1" x14ac:dyDescent="0.25">
      <c r="A11" s="275" t="s">
        <v>76</v>
      </c>
      <c r="B11" s="275" t="s">
        <v>0</v>
      </c>
      <c r="C11" s="280" t="s">
        <v>3</v>
      </c>
      <c r="D11" s="281"/>
      <c r="E11" s="280" t="s">
        <v>1</v>
      </c>
      <c r="F11" s="305"/>
      <c r="G11" s="305"/>
      <c r="H11" s="281"/>
      <c r="I11" s="280" t="s">
        <v>5</v>
      </c>
      <c r="J11" s="305"/>
      <c r="K11" s="305"/>
      <c r="L11" s="296"/>
      <c r="M11" s="280" t="s">
        <v>51</v>
      </c>
      <c r="N11" s="296"/>
      <c r="O11" s="280" t="s">
        <v>2</v>
      </c>
      <c r="P11" s="296"/>
      <c r="Q11" s="299" t="s">
        <v>71</v>
      </c>
      <c r="R11" s="300"/>
      <c r="AY11" s="9"/>
      <c r="BL11" s="273" t="s">
        <v>308</v>
      </c>
      <c r="BM11" s="274"/>
      <c r="BN11" s="274"/>
    </row>
    <row r="12" spans="1:66" s="2" customFormat="1" ht="15" customHeight="1" thickBot="1" x14ac:dyDescent="0.3">
      <c r="A12" s="276"/>
      <c r="B12" s="278"/>
      <c r="C12" s="282"/>
      <c r="D12" s="283"/>
      <c r="E12" s="282"/>
      <c r="F12" s="306"/>
      <c r="G12" s="306"/>
      <c r="H12" s="283"/>
      <c r="I12" s="282"/>
      <c r="J12" s="306"/>
      <c r="K12" s="306"/>
      <c r="L12" s="283"/>
      <c r="M12" s="282"/>
      <c r="N12" s="283"/>
      <c r="O12" s="297"/>
      <c r="P12" s="298"/>
      <c r="Q12" s="301"/>
      <c r="R12" s="302"/>
      <c r="BL12" s="274"/>
      <c r="BM12" s="274"/>
      <c r="BN12" s="274"/>
    </row>
    <row r="13" spans="1:66" s="2" customFormat="1" ht="33.75" customHeight="1" thickBot="1" x14ac:dyDescent="0.3">
      <c r="A13" s="277"/>
      <c r="B13" s="279"/>
      <c r="C13" s="33" t="s">
        <v>38</v>
      </c>
      <c r="D13" s="190" t="s">
        <v>39</v>
      </c>
      <c r="E13" s="33" t="s">
        <v>38</v>
      </c>
      <c r="F13" s="190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3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BL13" s="256" t="s">
        <v>38</v>
      </c>
      <c r="BM13" s="256"/>
      <c r="BN13" s="256" t="s">
        <v>39</v>
      </c>
    </row>
    <row r="14" spans="1:66" s="2" customFormat="1" ht="15" x14ac:dyDescent="0.25">
      <c r="A14" s="115"/>
      <c r="B14" s="17" t="s">
        <v>6</v>
      </c>
      <c r="C14" s="105"/>
      <c r="D14" s="96"/>
      <c r="E14" s="100"/>
      <c r="F14" s="96"/>
      <c r="G14" s="95"/>
      <c r="H14" s="252"/>
      <c r="I14" s="100"/>
      <c r="J14" s="103"/>
      <c r="K14" s="59"/>
      <c r="L14" s="123"/>
      <c r="M14" s="105"/>
      <c r="N14" s="103"/>
      <c r="O14" s="105"/>
      <c r="P14" s="96"/>
      <c r="Q14" s="137"/>
      <c r="R14" s="112"/>
      <c r="BL14" s="64"/>
      <c r="BM14" s="64"/>
      <c r="BN14" s="64"/>
    </row>
    <row r="15" spans="1:66" s="2" customFormat="1" ht="15" x14ac:dyDescent="0.25">
      <c r="A15" s="178" t="s">
        <v>122</v>
      </c>
      <c r="B15" s="14" t="s">
        <v>123</v>
      </c>
      <c r="C15" s="91">
        <v>150</v>
      </c>
      <c r="D15" s="106">
        <v>200</v>
      </c>
      <c r="E15" s="45">
        <v>21.84</v>
      </c>
      <c r="F15" s="43">
        <v>29.12</v>
      </c>
      <c r="G15" s="50">
        <f>220*2.09/310</f>
        <v>1.4832258064516128</v>
      </c>
      <c r="H15" s="113">
        <f>250*2.09/310</f>
        <v>1.685483870967742</v>
      </c>
      <c r="I15" s="90">
        <v>15.78</v>
      </c>
      <c r="J15" s="97">
        <v>21.04</v>
      </c>
      <c r="K15" s="50">
        <f>220*1.17/310</f>
        <v>0.83032258064516118</v>
      </c>
      <c r="L15" s="113">
        <f>250*1.17/310</f>
        <v>0.94354838709677424</v>
      </c>
      <c r="M15" s="90">
        <v>31.28</v>
      </c>
      <c r="N15" s="97">
        <v>41.7</v>
      </c>
      <c r="O15" s="90">
        <v>354</v>
      </c>
      <c r="P15" s="97">
        <v>472</v>
      </c>
      <c r="Q15" s="45">
        <v>0.23</v>
      </c>
      <c r="R15" s="43">
        <v>0.3</v>
      </c>
      <c r="BL15" s="64"/>
      <c r="BM15" s="64"/>
      <c r="BN15" s="64"/>
    </row>
    <row r="16" spans="1:66" s="2" customFormat="1" ht="15" x14ac:dyDescent="0.25">
      <c r="A16" s="178" t="s">
        <v>140</v>
      </c>
      <c r="B16" s="14" t="s">
        <v>16</v>
      </c>
      <c r="C16" s="35">
        <v>15</v>
      </c>
      <c r="D16" s="28">
        <v>20</v>
      </c>
      <c r="E16" s="54">
        <f>2.63/10*15</f>
        <v>3.9450000000000003</v>
      </c>
      <c r="F16" s="43">
        <f>2.63/10*20</f>
        <v>5.26</v>
      </c>
      <c r="G16" s="45">
        <v>3.48</v>
      </c>
      <c r="H16" s="50">
        <v>4.6399999999999997</v>
      </c>
      <c r="I16" s="45">
        <f>2.66/10*15</f>
        <v>3.99</v>
      </c>
      <c r="J16" s="43">
        <f>2.66/10*20</f>
        <v>5.32</v>
      </c>
      <c r="K16" s="54">
        <v>0</v>
      </c>
      <c r="L16" s="43">
        <v>0</v>
      </c>
      <c r="M16" s="45">
        <v>0</v>
      </c>
      <c r="N16" s="43">
        <v>0</v>
      </c>
      <c r="O16" s="45">
        <f>35/10*15</f>
        <v>52.5</v>
      </c>
      <c r="P16" s="43">
        <f>35/10*20</f>
        <v>70</v>
      </c>
      <c r="Q16" s="45">
        <f>0.07/10*15</f>
        <v>0.10500000000000001</v>
      </c>
      <c r="R16" s="43">
        <f>0.07/10*20</f>
        <v>0.14000000000000001</v>
      </c>
      <c r="BL16" s="64"/>
      <c r="BM16" s="64"/>
      <c r="BN16" s="64"/>
    </row>
    <row r="17" spans="1:66" s="2" customFormat="1" ht="15" x14ac:dyDescent="0.25">
      <c r="A17" s="178" t="s">
        <v>124</v>
      </c>
      <c r="B17" s="13" t="s">
        <v>125</v>
      </c>
      <c r="C17" s="35">
        <v>200</v>
      </c>
      <c r="D17" s="52">
        <v>200</v>
      </c>
      <c r="E17" s="45">
        <v>0.04</v>
      </c>
      <c r="F17" s="43">
        <v>0.04</v>
      </c>
      <c r="G17" s="54">
        <v>0</v>
      </c>
      <c r="H17" s="50">
        <v>0</v>
      </c>
      <c r="I17" s="45">
        <v>0.01</v>
      </c>
      <c r="J17" s="43">
        <v>0.01</v>
      </c>
      <c r="K17" s="54">
        <v>0</v>
      </c>
      <c r="L17" s="50">
        <v>0</v>
      </c>
      <c r="M17" s="45">
        <v>9.09</v>
      </c>
      <c r="N17" s="43">
        <v>9.09</v>
      </c>
      <c r="O17" s="45">
        <v>37</v>
      </c>
      <c r="P17" s="43">
        <v>37</v>
      </c>
      <c r="Q17" s="45">
        <v>0</v>
      </c>
      <c r="R17" s="43">
        <v>0</v>
      </c>
      <c r="BL17" s="64"/>
      <c r="BM17" s="64"/>
      <c r="BN17" s="64"/>
    </row>
    <row r="18" spans="1:66" s="2" customFormat="1" ht="15" x14ac:dyDescent="0.25">
      <c r="A18" s="178"/>
      <c r="B18" s="14" t="s">
        <v>36</v>
      </c>
      <c r="C18" s="91">
        <v>50</v>
      </c>
      <c r="D18" s="106">
        <v>50</v>
      </c>
      <c r="E18" s="90">
        <v>3.85</v>
      </c>
      <c r="F18" s="97">
        <v>3.85</v>
      </c>
      <c r="G18" s="50">
        <v>0</v>
      </c>
      <c r="H18" s="113">
        <v>0</v>
      </c>
      <c r="I18" s="90">
        <v>1.5</v>
      </c>
      <c r="J18" s="97">
        <v>1.5</v>
      </c>
      <c r="K18" s="50">
        <v>0.5</v>
      </c>
      <c r="L18" s="113">
        <v>0.5</v>
      </c>
      <c r="M18" s="90">
        <v>25.05</v>
      </c>
      <c r="N18" s="97">
        <v>25.05</v>
      </c>
      <c r="O18" s="90">
        <v>129.5</v>
      </c>
      <c r="P18" s="97">
        <v>129.5</v>
      </c>
      <c r="Q18" s="45">
        <v>0</v>
      </c>
      <c r="R18" s="43">
        <v>0</v>
      </c>
      <c r="BL18" s="64"/>
      <c r="BM18" s="64"/>
      <c r="BN18" s="64"/>
    </row>
    <row r="19" spans="1:66" s="24" customFormat="1" ht="15" x14ac:dyDescent="0.25">
      <c r="A19" s="180"/>
      <c r="B19" s="23" t="s">
        <v>7</v>
      </c>
      <c r="C19" s="92">
        <f t="shared" ref="C19:R19" si="0">C15+C16+C17+C18</f>
        <v>415</v>
      </c>
      <c r="D19" s="98">
        <f t="shared" si="0"/>
        <v>470</v>
      </c>
      <c r="E19" s="101">
        <f t="shared" si="0"/>
        <v>29.675000000000001</v>
      </c>
      <c r="F19" s="85">
        <f t="shared" si="0"/>
        <v>38.270000000000003</v>
      </c>
      <c r="G19" s="62">
        <f t="shared" si="0"/>
        <v>4.9632258064516126</v>
      </c>
      <c r="H19" s="84">
        <f t="shared" si="0"/>
        <v>6.3254838709677417</v>
      </c>
      <c r="I19" s="101">
        <f t="shared" si="0"/>
        <v>21.28</v>
      </c>
      <c r="J19" s="85">
        <f t="shared" si="0"/>
        <v>27.87</v>
      </c>
      <c r="K19" s="62">
        <f t="shared" si="0"/>
        <v>1.3303225806451611</v>
      </c>
      <c r="L19" s="84">
        <f t="shared" si="0"/>
        <v>1.4435483870967742</v>
      </c>
      <c r="M19" s="101">
        <f t="shared" si="0"/>
        <v>65.42</v>
      </c>
      <c r="N19" s="85">
        <f t="shared" si="0"/>
        <v>75.84</v>
      </c>
      <c r="O19" s="101">
        <f t="shared" si="0"/>
        <v>573</v>
      </c>
      <c r="P19" s="85">
        <f t="shared" si="0"/>
        <v>708.5</v>
      </c>
      <c r="Q19" s="46">
        <f t="shared" si="0"/>
        <v>0.33500000000000002</v>
      </c>
      <c r="R19" s="44">
        <f t="shared" si="0"/>
        <v>0.44</v>
      </c>
      <c r="BL19" s="258">
        <f>O19/O45*100</f>
        <v>23.116651815887636</v>
      </c>
      <c r="BM19" s="258"/>
      <c r="BN19" s="258">
        <f>P19/P45*100</f>
        <v>23.440330271000214</v>
      </c>
    </row>
    <row r="20" spans="1:66" s="2" customFormat="1" ht="15" x14ac:dyDescent="0.25">
      <c r="A20" s="178"/>
      <c r="B20" s="17" t="s">
        <v>8</v>
      </c>
      <c r="C20" s="91"/>
      <c r="D20" s="106"/>
      <c r="E20" s="90"/>
      <c r="F20" s="97"/>
      <c r="G20" s="50"/>
      <c r="H20" s="113"/>
      <c r="I20" s="90"/>
      <c r="J20" s="97"/>
      <c r="K20" s="50"/>
      <c r="L20" s="113"/>
      <c r="M20" s="90"/>
      <c r="N20" s="97"/>
      <c r="O20" s="90"/>
      <c r="P20" s="97"/>
      <c r="Q20" s="138"/>
      <c r="R20" s="42"/>
      <c r="BL20" s="258"/>
      <c r="BM20" s="258"/>
      <c r="BN20" s="258"/>
    </row>
    <row r="21" spans="1:66" s="2" customFormat="1" ht="15" x14ac:dyDescent="0.25">
      <c r="A21" s="178" t="s">
        <v>133</v>
      </c>
      <c r="B21" s="184" t="s">
        <v>134</v>
      </c>
      <c r="C21" s="91">
        <v>70</v>
      </c>
      <c r="D21" s="106">
        <v>80</v>
      </c>
      <c r="E21" s="90">
        <f>0.33/30*70</f>
        <v>0.77000000000000013</v>
      </c>
      <c r="F21" s="97">
        <f>0.33/30*80</f>
        <v>0.88000000000000012</v>
      </c>
      <c r="G21" s="50">
        <f>0</f>
        <v>0</v>
      </c>
      <c r="H21" s="113">
        <v>0</v>
      </c>
      <c r="I21" s="90">
        <f>0.06/30*70</f>
        <v>0.14000000000000001</v>
      </c>
      <c r="J21" s="97">
        <f>0.06/30*80</f>
        <v>0.16</v>
      </c>
      <c r="K21" s="50">
        <v>4.3899999999999997</v>
      </c>
      <c r="L21" s="113">
        <v>5.0199999999999996</v>
      </c>
      <c r="M21" s="90">
        <f>1.14/30*70</f>
        <v>2.66</v>
      </c>
      <c r="N21" s="97">
        <f>1.14/30*80</f>
        <v>3.04</v>
      </c>
      <c r="O21" s="90">
        <f>6.6/30*70</f>
        <v>15.4</v>
      </c>
      <c r="P21" s="97">
        <f>6.6/30*80</f>
        <v>17.600000000000001</v>
      </c>
      <c r="Q21" s="45">
        <f>7.5/30*70</f>
        <v>17.5</v>
      </c>
      <c r="R21" s="43">
        <f>7.5/30*80</f>
        <v>20</v>
      </c>
      <c r="BL21" s="258"/>
      <c r="BM21" s="258"/>
      <c r="BN21" s="258"/>
    </row>
    <row r="22" spans="1:66" s="2" customFormat="1" ht="15" x14ac:dyDescent="0.25">
      <c r="A22" s="178" t="s">
        <v>127</v>
      </c>
      <c r="B22" s="14" t="s">
        <v>126</v>
      </c>
      <c r="C22" s="91">
        <v>250</v>
      </c>
      <c r="D22" s="106">
        <v>350</v>
      </c>
      <c r="E22" s="90">
        <f>2.03+0.97</f>
        <v>3</v>
      </c>
      <c r="F22" s="97">
        <f>2.03/250*350+1.36</f>
        <v>4.202</v>
      </c>
      <c r="G22" s="50">
        <f>7.33*250/300</f>
        <v>6.1083333333333334</v>
      </c>
      <c r="H22" s="113">
        <f>7.33*350/300</f>
        <v>8.5516666666666659</v>
      </c>
      <c r="I22" s="90">
        <f>7.05+0.71</f>
        <v>7.76</v>
      </c>
      <c r="J22" s="97">
        <f>7.05/250*350+0.99</f>
        <v>10.86</v>
      </c>
      <c r="K22" s="50">
        <f>0.16*250/300</f>
        <v>0.13333333333333333</v>
      </c>
      <c r="L22" s="113">
        <f>0.16*350/300</f>
        <v>0.18666666666666668</v>
      </c>
      <c r="M22" s="90">
        <f>10.49+0.5</f>
        <v>10.99</v>
      </c>
      <c r="N22" s="97">
        <f>10.49/250*350+0.7</f>
        <v>15.386000000000001</v>
      </c>
      <c r="O22" s="90">
        <f>114+12</f>
        <v>126</v>
      </c>
      <c r="P22" s="97">
        <f>114/250*350+16.8</f>
        <v>176.4</v>
      </c>
      <c r="Q22" s="45">
        <f>8.57+0.2</f>
        <v>8.77</v>
      </c>
      <c r="R22" s="43">
        <f>8.57/250*350+0.28</f>
        <v>12.277999999999999</v>
      </c>
      <c r="BL22" s="258"/>
      <c r="BM22" s="258"/>
      <c r="BN22" s="258"/>
    </row>
    <row r="23" spans="1:66" s="2" customFormat="1" ht="15" x14ac:dyDescent="0.25">
      <c r="A23" s="178" t="s">
        <v>128</v>
      </c>
      <c r="B23" s="14" t="s">
        <v>129</v>
      </c>
      <c r="C23" s="91">
        <v>90</v>
      </c>
      <c r="D23" s="106">
        <v>100</v>
      </c>
      <c r="E23" s="90">
        <f>14.22/100*90</f>
        <v>12.798</v>
      </c>
      <c r="F23" s="97">
        <v>14.22</v>
      </c>
      <c r="G23" s="50">
        <v>20.83</v>
      </c>
      <c r="H23" s="113">
        <v>24.62</v>
      </c>
      <c r="I23" s="90">
        <f>13.87/100*90</f>
        <v>12.482999999999999</v>
      </c>
      <c r="J23" s="97">
        <v>13.87</v>
      </c>
      <c r="K23" s="50">
        <v>0</v>
      </c>
      <c r="L23" s="113">
        <v>0</v>
      </c>
      <c r="M23" s="90">
        <f>6.43/100*90</f>
        <v>5.7869999999999999</v>
      </c>
      <c r="N23" s="97">
        <v>6.43</v>
      </c>
      <c r="O23" s="90">
        <f>207/100*90</f>
        <v>186.29999999999998</v>
      </c>
      <c r="P23" s="97">
        <v>207</v>
      </c>
      <c r="Q23" s="45">
        <v>0</v>
      </c>
      <c r="R23" s="43">
        <v>0</v>
      </c>
      <c r="BL23" s="258"/>
      <c r="BM23" s="258"/>
      <c r="BN23" s="258"/>
    </row>
    <row r="24" spans="1:66" s="2" customFormat="1" ht="15" x14ac:dyDescent="0.25">
      <c r="A24" s="178" t="s">
        <v>130</v>
      </c>
      <c r="B24" s="14" t="s">
        <v>131</v>
      </c>
      <c r="C24" s="35">
        <v>150</v>
      </c>
      <c r="D24" s="28">
        <v>200</v>
      </c>
      <c r="E24" s="45">
        <v>3.08</v>
      </c>
      <c r="F24" s="43">
        <f>3.08/150*200</f>
        <v>4.1066666666666665</v>
      </c>
      <c r="G24" s="45"/>
      <c r="H24" s="50"/>
      <c r="I24" s="45">
        <v>4.22</v>
      </c>
      <c r="J24" s="43">
        <f>4.22/150*200</f>
        <v>5.6266666666666669</v>
      </c>
      <c r="K24" s="54"/>
      <c r="L24" s="43"/>
      <c r="M24" s="45">
        <v>20.64</v>
      </c>
      <c r="N24" s="43">
        <f>20.64/150*200</f>
        <v>27.52</v>
      </c>
      <c r="O24" s="45">
        <v>133</v>
      </c>
      <c r="P24" s="43">
        <f>133/150*200</f>
        <v>177.33333333333334</v>
      </c>
      <c r="Q24" s="45">
        <v>10.74</v>
      </c>
      <c r="R24" s="52">
        <f>10.74/150*200</f>
        <v>14.32</v>
      </c>
      <c r="BL24" s="258"/>
      <c r="BM24" s="258"/>
      <c r="BN24" s="258"/>
    </row>
    <row r="25" spans="1:66" s="2" customFormat="1" ht="15" x14ac:dyDescent="0.25">
      <c r="A25" s="178" t="s">
        <v>132</v>
      </c>
      <c r="B25" s="88" t="s">
        <v>136</v>
      </c>
      <c r="C25" s="91">
        <v>200</v>
      </c>
      <c r="D25" s="106">
        <v>200</v>
      </c>
      <c r="E25" s="90">
        <v>0.28000000000000003</v>
      </c>
      <c r="F25" s="97">
        <v>0.28000000000000003</v>
      </c>
      <c r="G25" s="50">
        <v>0</v>
      </c>
      <c r="H25" s="113">
        <v>0</v>
      </c>
      <c r="I25" s="90">
        <v>0.03</v>
      </c>
      <c r="J25" s="97">
        <v>0.03</v>
      </c>
      <c r="K25" s="50">
        <v>0</v>
      </c>
      <c r="L25" s="113">
        <v>0</v>
      </c>
      <c r="M25" s="90">
        <v>17.91</v>
      </c>
      <c r="N25" s="97">
        <v>17.91</v>
      </c>
      <c r="O25" s="90">
        <v>73</v>
      </c>
      <c r="P25" s="97">
        <v>73</v>
      </c>
      <c r="Q25" s="45">
        <v>0.6</v>
      </c>
      <c r="R25" s="43">
        <v>0.6</v>
      </c>
      <c r="BL25" s="258"/>
      <c r="BM25" s="258"/>
      <c r="BN25" s="258"/>
    </row>
    <row r="26" spans="1:66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BL26" s="257"/>
      <c r="BM26" s="257"/>
      <c r="BN26" s="257"/>
    </row>
    <row r="27" spans="1:66" s="2" customFormat="1" ht="15" x14ac:dyDescent="0.25">
      <c r="A27" s="93"/>
      <c r="B27" s="14" t="s">
        <v>35</v>
      </c>
      <c r="C27" s="35">
        <v>50</v>
      </c>
      <c r="D27" s="28">
        <v>100</v>
      </c>
      <c r="E27" s="45">
        <f>7.7/100*50</f>
        <v>3.85</v>
      </c>
      <c r="F27" s="43">
        <v>7.7</v>
      </c>
      <c r="G27" s="54">
        <v>0</v>
      </c>
      <c r="H27" s="50">
        <v>0</v>
      </c>
      <c r="I27" s="45">
        <f>3/100*50</f>
        <v>1.5</v>
      </c>
      <c r="J27" s="43">
        <v>3</v>
      </c>
      <c r="K27" s="54">
        <v>0</v>
      </c>
      <c r="L27" s="50">
        <v>0</v>
      </c>
      <c r="M27" s="45">
        <f>50.1/100*50</f>
        <v>25.05</v>
      </c>
      <c r="N27" s="43">
        <v>50.1</v>
      </c>
      <c r="O27" s="54">
        <f>259/100*50</f>
        <v>129.5</v>
      </c>
      <c r="P27" s="50">
        <v>259</v>
      </c>
      <c r="Q27" s="45">
        <v>0</v>
      </c>
      <c r="R27" s="43">
        <v>0</v>
      </c>
      <c r="S27" s="50"/>
      <c r="BL27" s="64"/>
      <c r="BM27" s="64"/>
      <c r="BN27" s="64"/>
    </row>
    <row r="28" spans="1:66" s="2" customFormat="1" ht="15" x14ac:dyDescent="0.25">
      <c r="A28" s="178"/>
      <c r="B28" s="184" t="s">
        <v>137</v>
      </c>
      <c r="C28" s="35">
        <v>200</v>
      </c>
      <c r="D28" s="28">
        <v>200</v>
      </c>
      <c r="E28" s="45">
        <f>0.94*2</f>
        <v>1.88</v>
      </c>
      <c r="F28" s="43">
        <v>1.88</v>
      </c>
      <c r="G28" s="54">
        <v>0</v>
      </c>
      <c r="H28" s="50">
        <v>0</v>
      </c>
      <c r="I28" s="45">
        <f>0.12*2</f>
        <v>0.24</v>
      </c>
      <c r="J28" s="43">
        <v>0.24</v>
      </c>
      <c r="K28" s="54">
        <v>0.6</v>
      </c>
      <c r="L28" s="50">
        <f>0.3/100*250</f>
        <v>0.75</v>
      </c>
      <c r="M28" s="45">
        <f>11.75*2</f>
        <v>23.5</v>
      </c>
      <c r="N28" s="43">
        <v>23.5</v>
      </c>
      <c r="O28" s="45">
        <f>38*2</f>
        <v>76</v>
      </c>
      <c r="P28" s="43">
        <v>76</v>
      </c>
      <c r="Q28" s="45">
        <f>60*2</f>
        <v>120</v>
      </c>
      <c r="R28" s="43">
        <v>120</v>
      </c>
      <c r="BL28" s="258"/>
      <c r="BM28" s="258"/>
      <c r="BN28" s="258"/>
    </row>
    <row r="29" spans="1:66" s="24" customFormat="1" ht="15" x14ac:dyDescent="0.25">
      <c r="A29" s="180"/>
      <c r="B29" s="23" t="s">
        <v>7</v>
      </c>
      <c r="C29" s="36">
        <f>C21+C22+C23+C24+C25+C26+C27+C28</f>
        <v>1060</v>
      </c>
      <c r="D29" s="26">
        <f t="shared" ref="D29:R29" si="1">D21+D22+D23+D24+D25+D26+D27+D28</f>
        <v>1310</v>
      </c>
      <c r="E29" s="46">
        <f t="shared" si="1"/>
        <v>28.958000000000006</v>
      </c>
      <c r="F29" s="62">
        <f t="shared" si="1"/>
        <v>38.548666666666669</v>
      </c>
      <c r="G29" s="101">
        <f t="shared" si="1"/>
        <v>26.938333333333333</v>
      </c>
      <c r="H29" s="101">
        <f t="shared" si="1"/>
        <v>33.171666666666667</v>
      </c>
      <c r="I29" s="46">
        <f t="shared" si="1"/>
        <v>26.972999999999999</v>
      </c>
      <c r="J29" s="44">
        <f t="shared" si="1"/>
        <v>34.74666666666667</v>
      </c>
      <c r="K29" s="62">
        <f t="shared" si="1"/>
        <v>5.1233333333333331</v>
      </c>
      <c r="L29" s="101">
        <f t="shared" si="1"/>
        <v>5.9566666666666661</v>
      </c>
      <c r="M29" s="46">
        <f t="shared" si="1"/>
        <v>123.23699999999999</v>
      </c>
      <c r="N29" s="62">
        <f t="shared" si="1"/>
        <v>170.60599999999999</v>
      </c>
      <c r="O29" s="46">
        <f t="shared" si="1"/>
        <v>826.2</v>
      </c>
      <c r="P29" s="62">
        <f t="shared" si="1"/>
        <v>1125.5333333333333</v>
      </c>
      <c r="Q29" s="46">
        <f t="shared" si="1"/>
        <v>157.61000000000001</v>
      </c>
      <c r="R29" s="44">
        <f t="shared" si="1"/>
        <v>167.19800000000001</v>
      </c>
      <c r="BL29" s="258">
        <f>O29/O45*100</f>
        <v>33.33154926751547</v>
      </c>
      <c r="BM29" s="258"/>
      <c r="BN29" s="258">
        <f>P29/P45*100</f>
        <v>37.237647232679052</v>
      </c>
    </row>
    <row r="30" spans="1:66" s="2" customFormat="1" ht="15" x14ac:dyDescent="0.25">
      <c r="A30" s="178"/>
      <c r="B30" s="17" t="s">
        <v>10</v>
      </c>
      <c r="C30" s="35"/>
      <c r="D30" s="28"/>
      <c r="E30" s="45"/>
      <c r="F30" s="43"/>
      <c r="G30" s="50"/>
      <c r="H30" s="113"/>
      <c r="I30" s="45"/>
      <c r="J30" s="43"/>
      <c r="K30" s="50"/>
      <c r="L30" s="113"/>
      <c r="M30" s="45"/>
      <c r="N30" s="43"/>
      <c r="O30" s="45"/>
      <c r="P30" s="52"/>
      <c r="Q30" s="138"/>
      <c r="R30" s="42"/>
      <c r="BL30" s="64"/>
      <c r="BM30" s="64"/>
      <c r="BN30" s="64"/>
    </row>
    <row r="31" spans="1:66" s="2" customFormat="1" ht="15" x14ac:dyDescent="0.25">
      <c r="A31" s="178"/>
      <c r="B31" s="14" t="s">
        <v>44</v>
      </c>
      <c r="C31" s="35" t="str">
        <f>"200"</f>
        <v>200</v>
      </c>
      <c r="D31" s="28">
        <v>200</v>
      </c>
      <c r="E31" s="45">
        <f>0.5*2</f>
        <v>1</v>
      </c>
      <c r="F31" s="43">
        <v>1</v>
      </c>
      <c r="G31" s="45">
        <v>0</v>
      </c>
      <c r="H31" s="50">
        <v>0</v>
      </c>
      <c r="I31" s="45">
        <f>0.1*2</f>
        <v>0.2</v>
      </c>
      <c r="J31" s="43">
        <v>0.2</v>
      </c>
      <c r="K31" s="54">
        <v>0</v>
      </c>
      <c r="L31" s="50">
        <v>0</v>
      </c>
      <c r="M31" s="45">
        <f>10.1*2</f>
        <v>20.2</v>
      </c>
      <c r="N31" s="50">
        <v>20.2</v>
      </c>
      <c r="O31" s="45">
        <f>46*2</f>
        <v>92</v>
      </c>
      <c r="P31" s="43">
        <v>92</v>
      </c>
      <c r="Q31" s="45">
        <f>2*2</f>
        <v>4</v>
      </c>
      <c r="R31" s="43">
        <v>4</v>
      </c>
      <c r="BL31" s="64"/>
      <c r="BM31" s="64"/>
      <c r="BN31" s="64"/>
    </row>
    <row r="32" spans="1:66" s="2" customFormat="1" ht="15" x14ac:dyDescent="0.25">
      <c r="A32" s="178"/>
      <c r="B32" s="14" t="s">
        <v>48</v>
      </c>
      <c r="C32" s="35">
        <v>90</v>
      </c>
      <c r="D32" s="28">
        <v>90</v>
      </c>
      <c r="E32" s="45">
        <f>9.23*90/75</f>
        <v>11.076000000000001</v>
      </c>
      <c r="F32" s="43">
        <v>11.08</v>
      </c>
      <c r="G32" s="50">
        <f>6.07*90/75</f>
        <v>7.2840000000000007</v>
      </c>
      <c r="H32" s="113">
        <v>7.28</v>
      </c>
      <c r="I32" s="45">
        <f>3.04*90/75</f>
        <v>3.6480000000000001</v>
      </c>
      <c r="J32" s="43">
        <v>3.65</v>
      </c>
      <c r="K32" s="50">
        <f>0.52*90/75</f>
        <v>0.62400000000000011</v>
      </c>
      <c r="L32" s="113">
        <v>0.62</v>
      </c>
      <c r="M32" s="45">
        <f>27.97*90/75</f>
        <v>33.563999999999993</v>
      </c>
      <c r="N32" s="43">
        <v>33.56</v>
      </c>
      <c r="O32" s="45">
        <f>177.33*90/75</f>
        <v>212.79600000000002</v>
      </c>
      <c r="P32" s="52">
        <v>212.8</v>
      </c>
      <c r="Q32" s="45">
        <v>0</v>
      </c>
      <c r="R32" s="43">
        <v>0</v>
      </c>
      <c r="BL32" s="258"/>
      <c r="BM32" s="258"/>
      <c r="BN32" s="258"/>
    </row>
    <row r="33" spans="1:66" s="24" customFormat="1" ht="15" x14ac:dyDescent="0.25">
      <c r="A33" s="180"/>
      <c r="B33" s="23" t="s">
        <v>7</v>
      </c>
      <c r="C33" s="36">
        <f>C31+C32</f>
        <v>290</v>
      </c>
      <c r="D33" s="26">
        <f t="shared" ref="D33:R33" si="2">D31+D32</f>
        <v>290</v>
      </c>
      <c r="E33" s="46">
        <f t="shared" si="2"/>
        <v>12.076000000000001</v>
      </c>
      <c r="F33" s="62">
        <f t="shared" si="2"/>
        <v>12.08</v>
      </c>
      <c r="G33" s="101">
        <f t="shared" si="2"/>
        <v>7.2840000000000007</v>
      </c>
      <c r="H33" s="101">
        <f t="shared" si="2"/>
        <v>7.28</v>
      </c>
      <c r="I33" s="46">
        <f t="shared" si="2"/>
        <v>3.8480000000000003</v>
      </c>
      <c r="J33" s="44">
        <f t="shared" si="2"/>
        <v>3.85</v>
      </c>
      <c r="K33" s="62">
        <f t="shared" si="2"/>
        <v>0.62400000000000011</v>
      </c>
      <c r="L33" s="101">
        <f t="shared" si="2"/>
        <v>0.62</v>
      </c>
      <c r="M33" s="46">
        <f t="shared" si="2"/>
        <v>53.763999999999996</v>
      </c>
      <c r="N33" s="62">
        <f t="shared" si="2"/>
        <v>53.760000000000005</v>
      </c>
      <c r="O33" s="46">
        <f t="shared" si="2"/>
        <v>304.79600000000005</v>
      </c>
      <c r="P33" s="62">
        <f t="shared" si="2"/>
        <v>304.8</v>
      </c>
      <c r="Q33" s="46">
        <f t="shared" si="2"/>
        <v>4</v>
      </c>
      <c r="R33" s="44">
        <f t="shared" si="2"/>
        <v>4</v>
      </c>
      <c r="BL33" s="258">
        <f>O33/O45*100</f>
        <v>12.296445038176769</v>
      </c>
      <c r="BM33" s="258"/>
      <c r="BN33" s="258">
        <f>P33/P45*100</f>
        <v>10.084139261257397</v>
      </c>
    </row>
    <row r="34" spans="1:66" s="2" customFormat="1" ht="15" x14ac:dyDescent="0.25">
      <c r="A34" s="178"/>
      <c r="B34" s="17" t="s">
        <v>12</v>
      </c>
      <c r="C34" s="91"/>
      <c r="D34" s="106"/>
      <c r="E34" s="90"/>
      <c r="F34" s="97"/>
      <c r="G34" s="50"/>
      <c r="H34" s="113"/>
      <c r="I34" s="90"/>
      <c r="J34" s="97"/>
      <c r="K34" s="50"/>
      <c r="L34" s="113"/>
      <c r="M34" s="90"/>
      <c r="N34" s="97"/>
      <c r="O34" s="90"/>
      <c r="P34" s="104"/>
      <c r="Q34" s="138"/>
      <c r="R34" s="42"/>
      <c r="BL34" s="64"/>
      <c r="BM34" s="64"/>
      <c r="BN34" s="64"/>
    </row>
    <row r="35" spans="1:66" s="2" customFormat="1" ht="15" x14ac:dyDescent="0.25">
      <c r="A35" s="93" t="s">
        <v>268</v>
      </c>
      <c r="B35" s="14" t="s">
        <v>269</v>
      </c>
      <c r="C35" s="35">
        <v>50</v>
      </c>
      <c r="D35" s="28">
        <v>50</v>
      </c>
      <c r="E35" s="45">
        <f>0.24/30*50</f>
        <v>0.4</v>
      </c>
      <c r="F35" s="43">
        <v>0.4</v>
      </c>
      <c r="G35" s="45"/>
      <c r="H35" s="50"/>
      <c r="I35" s="45">
        <f>0.03/30*50</f>
        <v>0.05</v>
      </c>
      <c r="J35" s="43">
        <v>0.05</v>
      </c>
      <c r="K35" s="54"/>
      <c r="L35" s="50"/>
      <c r="M35" s="45">
        <f>0.75/30*50</f>
        <v>1.25</v>
      </c>
      <c r="N35" s="43">
        <v>1.25</v>
      </c>
      <c r="O35" s="45">
        <f>4/30*50</f>
        <v>6.666666666666667</v>
      </c>
      <c r="P35" s="43">
        <v>6.67</v>
      </c>
      <c r="Q35" s="45">
        <f>3/30*50</f>
        <v>5</v>
      </c>
      <c r="R35" s="43">
        <v>5</v>
      </c>
      <c r="BL35" s="64"/>
      <c r="BM35" s="64"/>
      <c r="BN35" s="64"/>
    </row>
    <row r="36" spans="1:66" s="2" customFormat="1" ht="15" x14ac:dyDescent="0.25">
      <c r="A36" s="178" t="s">
        <v>226</v>
      </c>
      <c r="B36" s="14" t="s">
        <v>227</v>
      </c>
      <c r="C36" s="91">
        <v>220</v>
      </c>
      <c r="D36" s="106">
        <v>250</v>
      </c>
      <c r="E36" s="90">
        <f>19.14/200*220</f>
        <v>21.054000000000002</v>
      </c>
      <c r="F36" s="97">
        <v>23.92</v>
      </c>
      <c r="G36" s="50">
        <v>9.92</v>
      </c>
      <c r="H36" s="113">
        <v>9.92</v>
      </c>
      <c r="I36" s="90">
        <f>17.45/200*220</f>
        <v>19.195</v>
      </c>
      <c r="J36" s="97">
        <v>21.81</v>
      </c>
      <c r="K36" s="50">
        <v>0</v>
      </c>
      <c r="L36" s="113">
        <v>0</v>
      </c>
      <c r="M36" s="90">
        <f>32.94/200*220</f>
        <v>36.233999999999995</v>
      </c>
      <c r="N36" s="97">
        <v>41.18</v>
      </c>
      <c r="O36" s="90">
        <f>365.6/200*220</f>
        <v>402.16</v>
      </c>
      <c r="P36" s="97">
        <v>457</v>
      </c>
      <c r="Q36" s="45">
        <f>1.48/200*220</f>
        <v>1.6280000000000001</v>
      </c>
      <c r="R36" s="43">
        <v>1.85</v>
      </c>
      <c r="BL36" s="258"/>
      <c r="BM36" s="258"/>
      <c r="BN36" s="258"/>
    </row>
    <row r="37" spans="1:66" s="2" customFormat="1" ht="15" x14ac:dyDescent="0.25">
      <c r="A37" s="181" t="s">
        <v>135</v>
      </c>
      <c r="B37" s="14" t="s">
        <v>32</v>
      </c>
      <c r="C37" s="35">
        <v>200</v>
      </c>
      <c r="D37" s="28">
        <v>200</v>
      </c>
      <c r="E37" s="45">
        <v>1.4</v>
      </c>
      <c r="F37" s="43">
        <v>1.4</v>
      </c>
      <c r="G37" s="45">
        <v>1.4</v>
      </c>
      <c r="H37" s="50">
        <v>1.4</v>
      </c>
      <c r="I37" s="45">
        <v>1.42</v>
      </c>
      <c r="J37" s="43">
        <v>1.42</v>
      </c>
      <c r="K37" s="54">
        <v>0.05</v>
      </c>
      <c r="L37" s="43">
        <v>0.05</v>
      </c>
      <c r="M37" s="45">
        <v>11.23</v>
      </c>
      <c r="N37" s="43">
        <v>11.23</v>
      </c>
      <c r="O37" s="45">
        <v>63</v>
      </c>
      <c r="P37" s="43">
        <v>63</v>
      </c>
      <c r="Q37" s="45">
        <v>0.26</v>
      </c>
      <c r="R37" s="43">
        <v>0.26</v>
      </c>
      <c r="BL37" s="64"/>
      <c r="BM37" s="64"/>
      <c r="BN37" s="64"/>
    </row>
    <row r="38" spans="1:66" s="2" customFormat="1" ht="15" x14ac:dyDescent="0.25">
      <c r="A38" s="93"/>
      <c r="B38" s="14" t="s">
        <v>35</v>
      </c>
      <c r="C38" s="35">
        <v>50</v>
      </c>
      <c r="D38" s="28">
        <v>50</v>
      </c>
      <c r="E38" s="45">
        <v>3.85</v>
      </c>
      <c r="F38" s="43">
        <v>3.85</v>
      </c>
      <c r="G38" s="54">
        <v>0</v>
      </c>
      <c r="H38" s="50">
        <v>0</v>
      </c>
      <c r="I38" s="45">
        <v>1.5</v>
      </c>
      <c r="J38" s="43">
        <v>1.5</v>
      </c>
      <c r="K38" s="54">
        <v>0.5</v>
      </c>
      <c r="L38" s="50">
        <v>0.5</v>
      </c>
      <c r="M38" s="45">
        <v>25.05</v>
      </c>
      <c r="N38" s="43">
        <v>25.05</v>
      </c>
      <c r="O38" s="54">
        <v>129.5</v>
      </c>
      <c r="P38" s="50">
        <v>129.5</v>
      </c>
      <c r="Q38" s="45">
        <v>0</v>
      </c>
      <c r="R38" s="43">
        <v>0</v>
      </c>
      <c r="S38" s="50"/>
      <c r="BL38" s="64"/>
      <c r="BM38" s="64"/>
      <c r="BN38" s="64"/>
    </row>
    <row r="39" spans="1:66" s="2" customFormat="1" ht="15" x14ac:dyDescent="0.25">
      <c r="A39" s="93"/>
      <c r="B39" s="14" t="s">
        <v>13</v>
      </c>
      <c r="C39" s="35">
        <v>30</v>
      </c>
      <c r="D39" s="28">
        <v>40</v>
      </c>
      <c r="E39" s="45">
        <f>6.6/100*30</f>
        <v>1.98</v>
      </c>
      <c r="F39" s="43">
        <f>6.6/100*40</f>
        <v>2.64</v>
      </c>
      <c r="G39" s="54">
        <v>0</v>
      </c>
      <c r="H39" s="50">
        <f>D39*0</f>
        <v>0</v>
      </c>
      <c r="I39" s="45">
        <f>1.2/100*30</f>
        <v>0.36</v>
      </c>
      <c r="J39" s="43">
        <f>1.2/100*40</f>
        <v>0.48</v>
      </c>
      <c r="K39" s="54">
        <v>0</v>
      </c>
      <c r="L39" s="50">
        <v>0</v>
      </c>
      <c r="M39" s="45">
        <f>33.4/100*30</f>
        <v>10.02</v>
      </c>
      <c r="N39" s="43">
        <f>33.4/100*40</f>
        <v>13.36</v>
      </c>
      <c r="O39" s="54">
        <f>174/100*30</f>
        <v>52.2</v>
      </c>
      <c r="P39" s="50">
        <f>174/100*40</f>
        <v>69.599999999999994</v>
      </c>
      <c r="Q39" s="45">
        <v>0</v>
      </c>
      <c r="R39" s="43">
        <v>0</v>
      </c>
      <c r="S39" s="50"/>
      <c r="BL39" s="64"/>
      <c r="BM39" s="64"/>
      <c r="BN39" s="64"/>
    </row>
    <row r="40" spans="1:66" s="24" customFormat="1" ht="15" x14ac:dyDescent="0.25">
      <c r="A40" s="180"/>
      <c r="B40" s="23" t="s">
        <v>7</v>
      </c>
      <c r="C40" s="36">
        <f>C35+C36+C37+C38+C39</f>
        <v>550</v>
      </c>
      <c r="D40" s="26">
        <f>D35+D36+D37+D38+D39</f>
        <v>590</v>
      </c>
      <c r="E40" s="46">
        <f>E36+E37+E38+E39+E35</f>
        <v>28.684000000000001</v>
      </c>
      <c r="F40" s="44">
        <f>F36+F37+F38+F39+F35</f>
        <v>32.21</v>
      </c>
      <c r="G40" s="51">
        <f t="shared" ref="G40:L40" si="3">G36+G37+G38+G39</f>
        <v>11.32</v>
      </c>
      <c r="H40" s="62">
        <f t="shared" si="3"/>
        <v>11.32</v>
      </c>
      <c r="I40" s="46">
        <f>I35+I36+I37+I38+I39</f>
        <v>22.524999999999999</v>
      </c>
      <c r="J40" s="44">
        <f>J36+J37+J38+J39+J35</f>
        <v>25.259999999999998</v>
      </c>
      <c r="K40" s="51">
        <f t="shared" si="3"/>
        <v>0.55000000000000004</v>
      </c>
      <c r="L40" s="62">
        <f t="shared" si="3"/>
        <v>0.55000000000000004</v>
      </c>
      <c r="M40" s="46">
        <f t="shared" ref="M40:R40" si="4">M36+M37+M38+M39+M35</f>
        <v>83.783999999999992</v>
      </c>
      <c r="N40" s="44">
        <f t="shared" si="4"/>
        <v>92.07</v>
      </c>
      <c r="O40" s="46">
        <f t="shared" si="4"/>
        <v>653.52666666666676</v>
      </c>
      <c r="P40" s="44">
        <f t="shared" si="4"/>
        <v>725.77</v>
      </c>
      <c r="Q40" s="46">
        <f t="shared" si="4"/>
        <v>6.8879999999999999</v>
      </c>
      <c r="R40" s="44">
        <f t="shared" si="4"/>
        <v>7.11</v>
      </c>
      <c r="BL40" s="258">
        <f>(O40+O44)/O45*100</f>
        <v>31.255353878420134</v>
      </c>
      <c r="BM40" s="258"/>
      <c r="BN40" s="258">
        <f>(P40+P44)/P45*100</f>
        <v>29.237883235063332</v>
      </c>
    </row>
    <row r="41" spans="1:66" s="2" customFormat="1" ht="15" x14ac:dyDescent="0.25">
      <c r="A41" s="178"/>
      <c r="B41" s="17" t="s">
        <v>14</v>
      </c>
      <c r="C41" s="91"/>
      <c r="D41" s="106"/>
      <c r="E41" s="90"/>
      <c r="F41" s="97"/>
      <c r="G41" s="50"/>
      <c r="H41" s="113"/>
      <c r="I41" s="90"/>
      <c r="J41" s="97"/>
      <c r="K41" s="50"/>
      <c r="L41" s="113"/>
      <c r="M41" s="90"/>
      <c r="N41" s="97"/>
      <c r="O41" s="90"/>
      <c r="P41" s="104"/>
      <c r="Q41" s="138"/>
      <c r="R41" s="42"/>
      <c r="BL41" s="64"/>
      <c r="BM41" s="64"/>
      <c r="BN41" s="64"/>
    </row>
    <row r="42" spans="1:66" s="2" customFormat="1" ht="15" x14ac:dyDescent="0.25">
      <c r="A42" s="178"/>
      <c r="B42" s="14" t="s">
        <v>294</v>
      </c>
      <c r="C42" s="35">
        <v>150</v>
      </c>
      <c r="D42" s="28">
        <v>180</v>
      </c>
      <c r="E42" s="45">
        <f>2.9/100*150</f>
        <v>4.3499999999999996</v>
      </c>
      <c r="F42" s="43">
        <f>2.9/100*180</f>
        <v>5.22</v>
      </c>
      <c r="G42" s="54">
        <v>5.8</v>
      </c>
      <c r="H42" s="50">
        <v>5.8</v>
      </c>
      <c r="I42" s="45">
        <f>3.2/100*150</f>
        <v>4.8</v>
      </c>
      <c r="J42" s="43">
        <f>3.2/100*180</f>
        <v>5.76</v>
      </c>
      <c r="K42" s="54">
        <v>0</v>
      </c>
      <c r="L42" s="50">
        <v>0</v>
      </c>
      <c r="M42" s="45">
        <f>4/100*150</f>
        <v>6</v>
      </c>
      <c r="N42" s="43">
        <f>4/100*180</f>
        <v>7.2</v>
      </c>
      <c r="O42" s="45">
        <f>53/100*150</f>
        <v>79.5</v>
      </c>
      <c r="P42" s="43">
        <f>53/100*180</f>
        <v>95.4</v>
      </c>
      <c r="Q42" s="45">
        <f>0.7/100*150</f>
        <v>1.0499999999999998</v>
      </c>
      <c r="R42" s="43">
        <f>0.7/100*180</f>
        <v>1.2599999999999998</v>
      </c>
      <c r="BL42" s="64"/>
      <c r="BM42" s="64"/>
      <c r="BN42" s="64"/>
    </row>
    <row r="43" spans="1:66" s="2" customFormat="1" ht="15" x14ac:dyDescent="0.25">
      <c r="A43" s="203"/>
      <c r="B43" s="13" t="s">
        <v>37</v>
      </c>
      <c r="C43" s="35">
        <v>10</v>
      </c>
      <c r="D43" s="28">
        <v>15</v>
      </c>
      <c r="E43" s="72">
        <f>7.5/100*10</f>
        <v>0.75</v>
      </c>
      <c r="F43" s="71">
        <f>7.5/100*15</f>
        <v>1.125</v>
      </c>
      <c r="G43" s="74">
        <v>0.4</v>
      </c>
      <c r="H43" s="73">
        <v>0.4</v>
      </c>
      <c r="I43" s="72">
        <f>11.8/100*10</f>
        <v>1.1800000000000002</v>
      </c>
      <c r="J43" s="71">
        <f>11.8/100*15</f>
        <v>1.77</v>
      </c>
      <c r="K43" s="74">
        <v>0</v>
      </c>
      <c r="L43" s="73">
        <v>0</v>
      </c>
      <c r="M43" s="72">
        <f>74.9/100*10</f>
        <v>7.4900000000000011</v>
      </c>
      <c r="N43" s="71">
        <f>74.9/100*15</f>
        <v>11.235000000000001</v>
      </c>
      <c r="O43" s="72">
        <f>417.1/100*10</f>
        <v>41.71</v>
      </c>
      <c r="P43" s="71">
        <f>417.1/100*15</f>
        <v>62.565000000000005</v>
      </c>
      <c r="Q43" s="45">
        <v>0</v>
      </c>
      <c r="R43" s="43">
        <v>0</v>
      </c>
      <c r="BL43" s="258"/>
      <c r="BM43" s="258"/>
      <c r="BN43" s="258"/>
    </row>
    <row r="44" spans="1:66" s="24" customFormat="1" ht="14.25" customHeight="1" x14ac:dyDescent="0.25">
      <c r="A44" s="116"/>
      <c r="B44" s="23" t="s">
        <v>7</v>
      </c>
      <c r="C44" s="92">
        <f>C42+C43</f>
        <v>160</v>
      </c>
      <c r="D44" s="98">
        <f>D42+D43</f>
        <v>195</v>
      </c>
      <c r="E44" s="46">
        <f>SUM(E42:E43)</f>
        <v>5.0999999999999996</v>
      </c>
      <c r="F44" s="62">
        <f t="shared" ref="F44:R44" si="5">SUM(F42:F43)</f>
        <v>6.3449999999999998</v>
      </c>
      <c r="G44" s="101">
        <f t="shared" si="5"/>
        <v>6.2</v>
      </c>
      <c r="H44" s="101">
        <f t="shared" si="5"/>
        <v>6.2</v>
      </c>
      <c r="I44" s="46">
        <f t="shared" si="5"/>
        <v>5.98</v>
      </c>
      <c r="J44" s="44">
        <f t="shared" si="5"/>
        <v>7.5299999999999994</v>
      </c>
      <c r="K44" s="62">
        <f t="shared" si="5"/>
        <v>0</v>
      </c>
      <c r="L44" s="101">
        <f t="shared" si="5"/>
        <v>0</v>
      </c>
      <c r="M44" s="46">
        <f t="shared" si="5"/>
        <v>13.490000000000002</v>
      </c>
      <c r="N44" s="62">
        <f t="shared" si="5"/>
        <v>18.435000000000002</v>
      </c>
      <c r="O44" s="46">
        <f t="shared" si="5"/>
        <v>121.21000000000001</v>
      </c>
      <c r="P44" s="62">
        <f t="shared" si="5"/>
        <v>157.965</v>
      </c>
      <c r="Q44" s="46">
        <f t="shared" si="5"/>
        <v>1.0499999999999998</v>
      </c>
      <c r="R44" s="44">
        <f t="shared" si="5"/>
        <v>1.2599999999999998</v>
      </c>
      <c r="BL44" s="64"/>
      <c r="BM44" s="64"/>
      <c r="BN44" s="64"/>
    </row>
    <row r="45" spans="1:66" s="24" customFormat="1" thickBot="1" x14ac:dyDescent="0.3">
      <c r="A45" s="117"/>
      <c r="B45" s="25" t="s">
        <v>15</v>
      </c>
      <c r="C45" s="94">
        <f t="shared" ref="C45:P45" si="6">C19+C29+C33+C40+C44</f>
        <v>2475</v>
      </c>
      <c r="D45" s="107">
        <f t="shared" si="6"/>
        <v>2855</v>
      </c>
      <c r="E45" s="102">
        <f t="shared" si="6"/>
        <v>104.49299999999999</v>
      </c>
      <c r="F45" s="99">
        <f t="shared" si="6"/>
        <v>127.45366666666666</v>
      </c>
      <c r="G45" s="70">
        <f t="shared" si="6"/>
        <v>56.705559139784945</v>
      </c>
      <c r="H45" s="124">
        <f t="shared" si="6"/>
        <v>64.297150537634408</v>
      </c>
      <c r="I45" s="102">
        <f t="shared" si="6"/>
        <v>80.606000000000009</v>
      </c>
      <c r="J45" s="99">
        <f t="shared" si="6"/>
        <v>99.256666666666661</v>
      </c>
      <c r="K45" s="70">
        <f t="shared" si="6"/>
        <v>7.6276559139784945</v>
      </c>
      <c r="L45" s="124">
        <f t="shared" si="6"/>
        <v>8.5702150537634409</v>
      </c>
      <c r="M45" s="102">
        <f t="shared" si="6"/>
        <v>339.69499999999999</v>
      </c>
      <c r="N45" s="99">
        <f t="shared" si="6"/>
        <v>410.71100000000001</v>
      </c>
      <c r="O45" s="102">
        <f t="shared" si="6"/>
        <v>2478.7326666666668</v>
      </c>
      <c r="P45" s="99">
        <f t="shared" si="6"/>
        <v>3022.5683333333336</v>
      </c>
      <c r="Q45" s="141">
        <v>44.7</v>
      </c>
      <c r="R45" s="140">
        <v>44.7</v>
      </c>
      <c r="BL45" s="258">
        <f>BL19+BL29+BL33+BL40</f>
        <v>100.00000000000001</v>
      </c>
      <c r="BM45" s="258"/>
      <c r="BN45" s="258">
        <f>BN19+BN29+BN33+BN40</f>
        <v>100</v>
      </c>
    </row>
    <row r="46" spans="1:66" s="2" customFormat="1" ht="15" x14ac:dyDescent="0.25">
      <c r="A46" s="64"/>
      <c r="C46" s="63"/>
      <c r="D46" s="64"/>
      <c r="E46" s="64"/>
      <c r="F46" s="64"/>
      <c r="G46" s="64"/>
      <c r="H46" s="64"/>
      <c r="I46" s="64"/>
      <c r="J46" s="63"/>
      <c r="K46" s="63"/>
      <c r="L46" s="63"/>
      <c r="M46" s="63"/>
      <c r="N46" s="63"/>
      <c r="O46" s="63"/>
      <c r="P46" s="64"/>
      <c r="BL46" s="64"/>
      <c r="BM46" s="64"/>
      <c r="BN46" s="64"/>
    </row>
    <row r="47" spans="1:66" s="2" customFormat="1" ht="15" customHeight="1" x14ac:dyDescent="0.25">
      <c r="A47" s="64"/>
      <c r="B47" s="294" t="s">
        <v>106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BL47" s="257"/>
      <c r="BM47" s="257"/>
      <c r="BN47" s="257"/>
    </row>
    <row r="48" spans="1:66" s="2" customFormat="1" ht="15" x14ac:dyDescent="0.25">
      <c r="A48" s="135"/>
      <c r="B48" s="29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63"/>
      <c r="Q48" s="63"/>
      <c r="R48" s="63"/>
      <c r="BL48" s="258"/>
      <c r="BM48" s="258"/>
      <c r="BN48" s="258"/>
    </row>
    <row r="49" spans="1:66" s="2" customFormat="1" ht="15" x14ac:dyDescent="0.25">
      <c r="A49" s="135"/>
      <c r="B49" s="29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63"/>
      <c r="P49" s="63"/>
      <c r="Q49" s="63"/>
      <c r="R49" s="63"/>
      <c r="BL49" s="64"/>
      <c r="BM49" s="64"/>
      <c r="BN49" s="64"/>
    </row>
    <row r="50" spans="1:66" s="2" customFormat="1" ht="15" customHeight="1" x14ac:dyDescent="0.25">
      <c r="A50" s="135"/>
      <c r="B50" s="292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BL50" s="64"/>
      <c r="BM50" s="64"/>
      <c r="BN50" s="64"/>
    </row>
    <row r="51" spans="1:66" s="2" customFormat="1" ht="15" x14ac:dyDescent="0.25">
      <c r="A51" s="64"/>
      <c r="C51" s="63"/>
      <c r="D51" s="64"/>
      <c r="E51" s="64"/>
      <c r="F51" s="64"/>
      <c r="G51" s="64"/>
      <c r="H51" s="64"/>
      <c r="I51" s="64"/>
      <c r="J51" s="63"/>
      <c r="K51" s="63"/>
      <c r="L51" s="63"/>
      <c r="M51" s="63"/>
      <c r="N51" s="63"/>
      <c r="O51" s="63"/>
      <c r="P51" s="64"/>
      <c r="BL51" s="64"/>
      <c r="BM51" s="64"/>
      <c r="BN51" s="64"/>
    </row>
    <row r="52" spans="1:66" s="2" customFormat="1" ht="15" x14ac:dyDescent="0.25">
      <c r="A52" s="64"/>
      <c r="C52" s="63"/>
      <c r="D52" s="64"/>
      <c r="E52" s="64"/>
      <c r="F52" s="64"/>
      <c r="G52" s="64"/>
      <c r="H52" s="64"/>
      <c r="I52" s="64"/>
      <c r="J52" s="63"/>
      <c r="K52" s="63"/>
      <c r="L52" s="63"/>
      <c r="M52" s="63"/>
      <c r="N52" s="63"/>
      <c r="O52" s="63"/>
      <c r="P52" s="64"/>
      <c r="BL52" s="64"/>
      <c r="BM52" s="64"/>
      <c r="BN52" s="64"/>
    </row>
    <row r="53" spans="1:66" s="2" customFormat="1" ht="15" x14ac:dyDescent="0.25">
      <c r="A53" s="64"/>
      <c r="C53" s="63"/>
      <c r="D53" s="64"/>
      <c r="E53" s="64"/>
      <c r="F53" s="64"/>
      <c r="G53" s="64"/>
      <c r="H53" s="64"/>
      <c r="I53" s="64"/>
      <c r="J53" s="63"/>
      <c r="K53" s="63"/>
      <c r="L53" s="63"/>
      <c r="M53" s="63"/>
      <c r="N53" s="63"/>
      <c r="O53" s="63"/>
      <c r="P53" s="64"/>
      <c r="BL53" s="64"/>
      <c r="BM53" s="64"/>
      <c r="BN53" s="64"/>
    </row>
    <row r="54" spans="1:66" s="2" customFormat="1" ht="15" x14ac:dyDescent="0.25">
      <c r="A54" s="64"/>
      <c r="C54" s="63"/>
      <c r="D54" s="64"/>
      <c r="E54" s="64"/>
      <c r="F54" s="64"/>
      <c r="G54" s="64"/>
      <c r="H54" s="64"/>
      <c r="I54" s="64"/>
      <c r="J54" s="63"/>
      <c r="K54" s="63"/>
      <c r="L54" s="63"/>
      <c r="M54" s="63"/>
      <c r="N54" s="63"/>
      <c r="O54" s="63"/>
      <c r="P54" s="64"/>
      <c r="BL54" s="64"/>
      <c r="BM54" s="64"/>
      <c r="BN54" s="64"/>
    </row>
    <row r="55" spans="1:66" s="2" customFormat="1" ht="15" x14ac:dyDescent="0.25">
      <c r="A55" s="64"/>
      <c r="C55" s="63"/>
      <c r="D55" s="64"/>
      <c r="E55" s="64"/>
      <c r="F55" s="64"/>
      <c r="G55" s="64"/>
      <c r="H55" s="64"/>
      <c r="I55" s="64"/>
      <c r="J55" s="63"/>
      <c r="K55" s="63"/>
      <c r="L55" s="63"/>
      <c r="M55" s="63"/>
      <c r="N55" s="63"/>
      <c r="O55" s="63"/>
      <c r="P55" s="64"/>
      <c r="BL55" s="64"/>
      <c r="BM55" s="64"/>
      <c r="BN55" s="64"/>
    </row>
    <row r="56" spans="1:66" s="2" customFormat="1" ht="15" x14ac:dyDescent="0.25">
      <c r="A56" s="64"/>
      <c r="C56" s="63"/>
      <c r="D56" s="64"/>
      <c r="E56" s="64"/>
      <c r="F56" s="64"/>
      <c r="G56" s="64"/>
      <c r="H56" s="64"/>
      <c r="I56" s="64"/>
      <c r="J56" s="63"/>
      <c r="K56" s="63"/>
      <c r="L56" s="63"/>
      <c r="M56" s="63"/>
      <c r="N56" s="63"/>
      <c r="O56" s="63"/>
      <c r="P56" s="64"/>
      <c r="BL56" s="64"/>
      <c r="BM56" s="64"/>
      <c r="BN56" s="64"/>
    </row>
    <row r="57" spans="1:66" s="2" customFormat="1" ht="15" x14ac:dyDescent="0.25">
      <c r="A57" s="64"/>
      <c r="C57" s="63"/>
      <c r="D57" s="64"/>
      <c r="E57" s="64"/>
      <c r="F57" s="64"/>
      <c r="G57" s="64"/>
      <c r="H57" s="64"/>
      <c r="I57" s="64"/>
      <c r="J57" s="63"/>
      <c r="K57" s="63"/>
      <c r="L57" s="63"/>
      <c r="M57" s="63"/>
      <c r="N57" s="63"/>
      <c r="O57" s="63"/>
      <c r="P57" s="64"/>
      <c r="BL57" s="64"/>
      <c r="BM57" s="64"/>
      <c r="BN57" s="64"/>
    </row>
    <row r="58" spans="1:66" s="2" customFormat="1" ht="15" x14ac:dyDescent="0.25">
      <c r="A58" s="64"/>
      <c r="C58" s="63"/>
      <c r="D58" s="64"/>
      <c r="E58" s="64"/>
      <c r="F58" s="64"/>
      <c r="G58" s="64"/>
      <c r="H58" s="64"/>
      <c r="I58" s="64"/>
      <c r="J58" s="63"/>
      <c r="K58" s="63"/>
      <c r="L58" s="63"/>
      <c r="M58" s="63"/>
      <c r="N58" s="63"/>
      <c r="O58" s="63"/>
      <c r="P58" s="64"/>
      <c r="BL58" s="64"/>
      <c r="BM58" s="64"/>
      <c r="BN58" s="64"/>
    </row>
    <row r="59" spans="1:66" s="2" customFormat="1" ht="15" x14ac:dyDescent="0.25">
      <c r="A59" s="64"/>
      <c r="C59" s="63"/>
      <c r="D59" s="64"/>
      <c r="E59" s="64"/>
      <c r="F59" s="64"/>
      <c r="G59" s="64"/>
      <c r="H59" s="64"/>
      <c r="I59" s="64"/>
      <c r="J59" s="63"/>
      <c r="K59" s="63"/>
      <c r="L59" s="63"/>
      <c r="M59" s="63"/>
      <c r="N59" s="63"/>
      <c r="O59" s="63"/>
      <c r="P59" s="64"/>
      <c r="BL59" s="64"/>
      <c r="BM59" s="64"/>
      <c r="BN59" s="64"/>
    </row>
    <row r="60" spans="1:66" s="2" customFormat="1" ht="15" x14ac:dyDescent="0.25">
      <c r="A60" s="64"/>
      <c r="C60" s="63"/>
      <c r="D60" s="64"/>
      <c r="E60" s="64"/>
      <c r="F60" s="64"/>
      <c r="G60" s="64"/>
      <c r="H60" s="64"/>
      <c r="I60" s="64"/>
      <c r="J60" s="63"/>
      <c r="K60" s="63"/>
      <c r="L60" s="63"/>
      <c r="M60" s="63"/>
      <c r="N60" s="63"/>
      <c r="O60" s="63"/>
      <c r="P60" s="64"/>
      <c r="BL60" s="64"/>
      <c r="BM60" s="64"/>
      <c r="BN60" s="64"/>
    </row>
    <row r="61" spans="1:66" s="2" customFormat="1" ht="15" x14ac:dyDescent="0.25">
      <c r="A61" s="64"/>
      <c r="C61" s="63"/>
      <c r="D61" s="64"/>
      <c r="E61" s="64"/>
      <c r="F61" s="64"/>
      <c r="G61" s="64"/>
      <c r="H61" s="64"/>
      <c r="I61" s="64"/>
      <c r="J61" s="63"/>
      <c r="K61" s="63"/>
      <c r="L61" s="63"/>
      <c r="M61" s="63"/>
      <c r="N61" s="63"/>
      <c r="O61" s="63"/>
      <c r="P61" s="64"/>
      <c r="BL61" s="64"/>
      <c r="BM61" s="64"/>
      <c r="BN61" s="64"/>
    </row>
    <row r="62" spans="1:66" s="2" customFormat="1" ht="15" x14ac:dyDescent="0.25">
      <c r="A62" s="64"/>
      <c r="C62" s="63"/>
      <c r="D62" s="64"/>
      <c r="E62" s="64"/>
      <c r="F62" s="64"/>
      <c r="G62" s="64"/>
      <c r="H62" s="64"/>
      <c r="I62" s="64"/>
      <c r="J62" s="63"/>
      <c r="K62" s="63"/>
      <c r="L62" s="63"/>
      <c r="M62" s="63"/>
      <c r="N62" s="63"/>
      <c r="O62" s="63"/>
      <c r="P62" s="64"/>
      <c r="BL62" s="64"/>
      <c r="BM62" s="64"/>
      <c r="BN62" s="64"/>
    </row>
    <row r="63" spans="1:66" s="2" customFormat="1" ht="15" x14ac:dyDescent="0.25">
      <c r="A63" s="64"/>
      <c r="C63" s="63"/>
      <c r="D63" s="64"/>
      <c r="E63" s="64"/>
      <c r="F63" s="64"/>
      <c r="G63" s="64"/>
      <c r="H63" s="64"/>
      <c r="I63" s="64"/>
      <c r="J63" s="63"/>
      <c r="K63" s="63"/>
      <c r="L63" s="63"/>
      <c r="M63" s="63"/>
      <c r="N63" s="63"/>
      <c r="O63" s="63"/>
      <c r="P63" s="64"/>
      <c r="BL63" s="64"/>
      <c r="BM63" s="64"/>
      <c r="BN63" s="64"/>
    </row>
    <row r="64" spans="1:66" s="2" customFormat="1" ht="15" x14ac:dyDescent="0.25">
      <c r="A64" s="64"/>
      <c r="C64" s="63"/>
      <c r="D64" s="64"/>
      <c r="E64" s="64"/>
      <c r="F64" s="64"/>
      <c r="G64" s="64"/>
      <c r="H64" s="64"/>
      <c r="I64" s="64"/>
      <c r="J64" s="63"/>
      <c r="K64" s="63"/>
      <c r="L64" s="63"/>
      <c r="M64" s="63"/>
      <c r="N64" s="63"/>
      <c r="O64" s="63"/>
      <c r="P64" s="64"/>
      <c r="BL64" s="64"/>
      <c r="BM64" s="64"/>
      <c r="BN64" s="64"/>
    </row>
    <row r="65" spans="1:66" s="2" customFormat="1" ht="15" x14ac:dyDescent="0.25">
      <c r="A65" s="64"/>
      <c r="C65" s="63"/>
      <c r="D65" s="64"/>
      <c r="E65" s="64"/>
      <c r="F65" s="64"/>
      <c r="G65" s="64"/>
      <c r="H65" s="64"/>
      <c r="I65" s="64"/>
      <c r="J65" s="63"/>
      <c r="K65" s="63"/>
      <c r="L65" s="63"/>
      <c r="M65" s="63"/>
      <c r="N65" s="63"/>
      <c r="O65" s="63"/>
      <c r="P65" s="64"/>
      <c r="BL65" s="64"/>
      <c r="BM65" s="64"/>
      <c r="BN65" s="64"/>
    </row>
    <row r="66" spans="1:66" s="2" customFormat="1" ht="15" x14ac:dyDescent="0.25">
      <c r="A66" s="64"/>
      <c r="C66" s="63"/>
      <c r="D66" s="64"/>
      <c r="E66" s="64"/>
      <c r="F66" s="64"/>
      <c r="G66" s="64"/>
      <c r="H66" s="64"/>
      <c r="I66" s="64"/>
      <c r="J66" s="63"/>
      <c r="K66" s="63"/>
      <c r="L66" s="63"/>
      <c r="M66" s="63"/>
      <c r="N66" s="63"/>
      <c r="O66" s="63"/>
      <c r="P66" s="64"/>
      <c r="BL66" s="64"/>
      <c r="BM66" s="64"/>
      <c r="BN66" s="64"/>
    </row>
    <row r="67" spans="1:66" s="2" customFormat="1" ht="15" x14ac:dyDescent="0.25">
      <c r="A67" s="64"/>
      <c r="C67" s="63"/>
      <c r="D67" s="64"/>
      <c r="E67" s="64"/>
      <c r="F67" s="64"/>
      <c r="G67" s="64"/>
      <c r="H67" s="64"/>
      <c r="I67" s="64"/>
      <c r="J67" s="63"/>
      <c r="K67" s="63"/>
      <c r="L67" s="63"/>
      <c r="M67" s="63"/>
      <c r="N67" s="63"/>
      <c r="O67" s="63"/>
      <c r="P67" s="64"/>
      <c r="BL67" s="64"/>
      <c r="BM67" s="64"/>
      <c r="BN67" s="64"/>
    </row>
    <row r="68" spans="1:66" s="2" customFormat="1" ht="15" x14ac:dyDescent="0.25">
      <c r="A68" s="64"/>
      <c r="C68" s="63"/>
      <c r="D68" s="64"/>
      <c r="E68" s="64"/>
      <c r="F68" s="64"/>
      <c r="G68" s="64"/>
      <c r="H68" s="64"/>
      <c r="I68" s="64"/>
      <c r="J68" s="63"/>
      <c r="K68" s="63"/>
      <c r="L68" s="63"/>
      <c r="M68" s="63"/>
      <c r="N68" s="63"/>
      <c r="O68" s="63"/>
      <c r="P68" s="64"/>
      <c r="BL68" s="64"/>
      <c r="BM68" s="64"/>
      <c r="BN68" s="64"/>
    </row>
    <row r="69" spans="1:66" s="2" customFormat="1" ht="15" x14ac:dyDescent="0.25">
      <c r="A69" s="64"/>
      <c r="C69" s="63"/>
      <c r="D69" s="64"/>
      <c r="E69" s="64"/>
      <c r="F69" s="64"/>
      <c r="G69" s="64"/>
      <c r="H69" s="64"/>
      <c r="I69" s="64"/>
      <c r="J69" s="63"/>
      <c r="K69" s="63"/>
      <c r="L69" s="63"/>
      <c r="M69" s="63"/>
      <c r="N69" s="63"/>
      <c r="O69" s="63"/>
      <c r="P69" s="64"/>
      <c r="BL69" s="64"/>
      <c r="BM69" s="64"/>
      <c r="BN69" s="64"/>
    </row>
    <row r="70" spans="1:66" s="2" customFormat="1" ht="15" x14ac:dyDescent="0.25">
      <c r="A70" s="64"/>
      <c r="C70" s="63"/>
      <c r="D70" s="64"/>
      <c r="E70" s="64"/>
      <c r="F70" s="64"/>
      <c r="G70" s="64"/>
      <c r="H70" s="64"/>
      <c r="I70" s="64"/>
      <c r="J70" s="63"/>
      <c r="K70" s="63"/>
      <c r="L70" s="63"/>
      <c r="M70" s="63"/>
      <c r="N70" s="63"/>
      <c r="O70" s="63"/>
      <c r="P70" s="64"/>
      <c r="BL70" s="64"/>
      <c r="BM70" s="64"/>
      <c r="BN70" s="64"/>
    </row>
    <row r="71" spans="1:66" s="2" customFormat="1" ht="15" x14ac:dyDescent="0.25">
      <c r="A71" s="64"/>
      <c r="C71" s="63"/>
      <c r="D71" s="64"/>
      <c r="E71" s="64"/>
      <c r="F71" s="64"/>
      <c r="G71" s="64"/>
      <c r="H71" s="64"/>
      <c r="I71" s="64"/>
      <c r="J71" s="63"/>
      <c r="K71" s="63"/>
      <c r="L71" s="63"/>
      <c r="M71" s="63"/>
      <c r="N71" s="63"/>
      <c r="O71" s="63"/>
      <c r="P71" s="64"/>
      <c r="BL71" s="64"/>
      <c r="BM71" s="64"/>
      <c r="BN71" s="64"/>
    </row>
    <row r="72" spans="1:66" s="2" customFormat="1" ht="15" x14ac:dyDescent="0.25">
      <c r="A72" s="64"/>
      <c r="C72" s="63"/>
      <c r="D72" s="64"/>
      <c r="E72" s="64"/>
      <c r="F72" s="64"/>
      <c r="G72" s="64"/>
      <c r="H72" s="64"/>
      <c r="I72" s="64"/>
      <c r="J72" s="63"/>
      <c r="K72" s="63"/>
      <c r="L72" s="63"/>
      <c r="M72" s="63"/>
      <c r="N72" s="63"/>
      <c r="O72" s="63"/>
      <c r="P72" s="64"/>
      <c r="BL72" s="64"/>
      <c r="BM72" s="64"/>
      <c r="BN72" s="64"/>
    </row>
    <row r="73" spans="1:66" s="2" customFormat="1" ht="15" x14ac:dyDescent="0.25">
      <c r="A73" s="64"/>
      <c r="C73" s="63"/>
      <c r="D73" s="64"/>
      <c r="E73" s="64"/>
      <c r="F73" s="64"/>
      <c r="G73" s="64"/>
      <c r="H73" s="64"/>
      <c r="I73" s="64"/>
      <c r="J73" s="63"/>
      <c r="K73" s="63"/>
      <c r="L73" s="63"/>
      <c r="M73" s="63"/>
      <c r="N73" s="63"/>
      <c r="O73" s="63"/>
      <c r="P73" s="64"/>
      <c r="BL73" s="64"/>
      <c r="BM73" s="64"/>
      <c r="BN73" s="64"/>
    </row>
    <row r="74" spans="1:66" s="2" customFormat="1" ht="15" x14ac:dyDescent="0.25">
      <c r="A74" s="64"/>
      <c r="C74" s="63"/>
      <c r="D74" s="64"/>
      <c r="E74" s="64"/>
      <c r="F74" s="64"/>
      <c r="G74" s="64"/>
      <c r="H74" s="64"/>
      <c r="I74" s="64"/>
      <c r="J74" s="63"/>
      <c r="K74" s="63"/>
      <c r="L74" s="63"/>
      <c r="M74" s="63"/>
      <c r="N74" s="63"/>
      <c r="O74" s="63"/>
      <c r="P74" s="64"/>
      <c r="BL74" s="64"/>
      <c r="BM74" s="64"/>
      <c r="BN74" s="64"/>
    </row>
    <row r="75" spans="1:66" s="2" customFormat="1" ht="15" x14ac:dyDescent="0.25">
      <c r="A75" s="64"/>
      <c r="C75" s="63"/>
      <c r="D75" s="64"/>
      <c r="E75" s="64"/>
      <c r="F75" s="64"/>
      <c r="G75" s="64"/>
      <c r="H75" s="64"/>
      <c r="I75" s="64"/>
      <c r="J75" s="63"/>
      <c r="K75" s="63"/>
      <c r="L75" s="63"/>
      <c r="M75" s="63"/>
      <c r="N75" s="63"/>
      <c r="O75" s="63"/>
      <c r="P75" s="64"/>
      <c r="BL75" s="64"/>
      <c r="BM75" s="64"/>
      <c r="BN75" s="64"/>
    </row>
    <row r="76" spans="1:66" s="2" customFormat="1" ht="15" x14ac:dyDescent="0.25">
      <c r="A76" s="64"/>
      <c r="C76" s="63"/>
      <c r="D76" s="64"/>
      <c r="E76" s="64"/>
      <c r="F76" s="64"/>
      <c r="G76" s="64"/>
      <c r="H76" s="64"/>
      <c r="I76" s="64"/>
      <c r="J76" s="63"/>
      <c r="K76" s="63"/>
      <c r="L76" s="63"/>
      <c r="M76" s="63"/>
      <c r="N76" s="63"/>
      <c r="O76" s="63"/>
      <c r="P76" s="64"/>
      <c r="BL76" s="64"/>
      <c r="BM76" s="64"/>
      <c r="BN76" s="64"/>
    </row>
    <row r="77" spans="1:66" s="2" customFormat="1" ht="15" x14ac:dyDescent="0.25">
      <c r="A77" s="64"/>
      <c r="C77" s="63"/>
      <c r="D77" s="64"/>
      <c r="E77" s="64"/>
      <c r="F77" s="64"/>
      <c r="G77" s="64"/>
      <c r="H77" s="64"/>
      <c r="I77" s="64"/>
      <c r="J77" s="63"/>
      <c r="K77" s="63"/>
      <c r="L77" s="63"/>
      <c r="M77" s="63"/>
      <c r="N77" s="63"/>
      <c r="O77" s="63"/>
      <c r="P77" s="64"/>
      <c r="BL77" s="64"/>
      <c r="BM77" s="64"/>
      <c r="BN77" s="64"/>
    </row>
    <row r="78" spans="1:66" s="2" customFormat="1" ht="15" x14ac:dyDescent="0.25">
      <c r="A78" s="64"/>
      <c r="C78" s="63"/>
      <c r="D78" s="64"/>
      <c r="E78" s="64"/>
      <c r="F78" s="64"/>
      <c r="G78" s="64"/>
      <c r="H78" s="64"/>
      <c r="I78" s="64"/>
      <c r="J78" s="63"/>
      <c r="K78" s="63"/>
      <c r="L78" s="63"/>
      <c r="M78" s="63"/>
      <c r="N78" s="63"/>
      <c r="O78" s="63"/>
      <c r="P78" s="64"/>
      <c r="BL78" s="64"/>
      <c r="BM78" s="64"/>
      <c r="BN78" s="64"/>
    </row>
    <row r="79" spans="1:66" s="2" customFormat="1" ht="15" x14ac:dyDescent="0.25">
      <c r="A79" s="64"/>
      <c r="C79" s="63"/>
      <c r="D79" s="64"/>
      <c r="E79" s="64"/>
      <c r="F79" s="64"/>
      <c r="G79" s="64"/>
      <c r="H79" s="64"/>
      <c r="I79" s="64"/>
      <c r="J79" s="63"/>
      <c r="K79" s="63"/>
      <c r="L79" s="63"/>
      <c r="M79" s="63"/>
      <c r="N79" s="63"/>
      <c r="O79" s="63"/>
      <c r="P79" s="64"/>
      <c r="BL79" s="64"/>
      <c r="BM79" s="64"/>
      <c r="BN79" s="64"/>
    </row>
    <row r="80" spans="1:66" s="2" customFormat="1" ht="15" x14ac:dyDescent="0.25">
      <c r="A80" s="64"/>
      <c r="C80" s="63"/>
      <c r="D80" s="64"/>
      <c r="E80" s="64"/>
      <c r="F80" s="64"/>
      <c r="G80" s="64"/>
      <c r="H80" s="64"/>
      <c r="I80" s="64"/>
      <c r="J80" s="63"/>
      <c r="K80" s="63"/>
      <c r="L80" s="63"/>
      <c r="M80" s="63"/>
      <c r="N80" s="63"/>
      <c r="O80" s="63"/>
      <c r="P80" s="64"/>
      <c r="BL80" s="64"/>
      <c r="BM80" s="64"/>
      <c r="BN80" s="64"/>
    </row>
    <row r="81" spans="1:66" s="2" customFormat="1" ht="15" x14ac:dyDescent="0.25">
      <c r="A81" s="64"/>
      <c r="C81" s="63"/>
      <c r="D81" s="64"/>
      <c r="E81" s="64"/>
      <c r="F81" s="64"/>
      <c r="G81" s="64"/>
      <c r="H81" s="64"/>
      <c r="I81" s="64"/>
      <c r="J81" s="63"/>
      <c r="K81" s="63"/>
      <c r="L81" s="63"/>
      <c r="M81" s="63"/>
      <c r="N81" s="63"/>
      <c r="O81" s="63"/>
      <c r="P81" s="64"/>
      <c r="BL81" s="64"/>
      <c r="BM81" s="64"/>
      <c r="BN81" s="64"/>
    </row>
    <row r="82" spans="1:66" s="2" customFormat="1" ht="15" x14ac:dyDescent="0.25">
      <c r="A82" s="64"/>
      <c r="C82" s="63"/>
      <c r="D82" s="64"/>
      <c r="E82" s="64"/>
      <c r="F82" s="64"/>
      <c r="G82" s="64"/>
      <c r="H82" s="64"/>
      <c r="I82" s="64"/>
      <c r="J82" s="63"/>
      <c r="K82" s="63"/>
      <c r="L82" s="63"/>
      <c r="M82" s="63"/>
      <c r="N82" s="63"/>
      <c r="O82" s="63"/>
      <c r="P82" s="64"/>
      <c r="BL82" s="64"/>
      <c r="BM82" s="64"/>
      <c r="BN82" s="64"/>
    </row>
    <row r="83" spans="1:66" s="2" customFormat="1" ht="15" x14ac:dyDescent="0.25">
      <c r="A83" s="64"/>
      <c r="C83" s="63"/>
      <c r="D83" s="64"/>
      <c r="E83" s="64"/>
      <c r="F83" s="64"/>
      <c r="G83" s="64"/>
      <c r="H83" s="64"/>
      <c r="I83" s="64"/>
      <c r="J83" s="63"/>
      <c r="K83" s="63"/>
      <c r="L83" s="63"/>
      <c r="M83" s="63"/>
      <c r="N83" s="63"/>
      <c r="O83" s="63"/>
      <c r="P83" s="64"/>
      <c r="BL83" s="64"/>
      <c r="BM83" s="64"/>
      <c r="BN83" s="64"/>
    </row>
    <row r="84" spans="1:66" s="2" customFormat="1" ht="15" x14ac:dyDescent="0.25">
      <c r="A84" s="64"/>
      <c r="C84" s="63"/>
      <c r="D84" s="64"/>
      <c r="E84" s="64"/>
      <c r="F84" s="64"/>
      <c r="G84" s="64"/>
      <c r="H84" s="64"/>
      <c r="I84" s="64"/>
      <c r="J84" s="63"/>
      <c r="K84" s="63"/>
      <c r="L84" s="63"/>
      <c r="M84" s="63"/>
      <c r="N84" s="63"/>
      <c r="O84" s="63"/>
      <c r="P84" s="64"/>
      <c r="BL84" s="64"/>
      <c r="BM84" s="64"/>
      <c r="BN84" s="64"/>
    </row>
    <row r="85" spans="1:66" s="2" customFormat="1" ht="15" x14ac:dyDescent="0.25">
      <c r="A85" s="64"/>
      <c r="C85" s="63"/>
      <c r="D85" s="64"/>
      <c r="E85" s="64"/>
      <c r="F85" s="64"/>
      <c r="G85" s="64"/>
      <c r="H85" s="64"/>
      <c r="I85" s="64"/>
      <c r="J85" s="63"/>
      <c r="K85" s="63"/>
      <c r="L85" s="63"/>
      <c r="M85" s="63"/>
      <c r="N85" s="63"/>
      <c r="O85" s="63"/>
      <c r="P85" s="64"/>
      <c r="BL85" s="64"/>
      <c r="BM85" s="64"/>
      <c r="BN85" s="64"/>
    </row>
    <row r="86" spans="1:66" s="2" customFormat="1" ht="15" x14ac:dyDescent="0.25">
      <c r="A86" s="64"/>
      <c r="C86" s="63"/>
      <c r="D86" s="64"/>
      <c r="E86" s="64"/>
      <c r="F86" s="64"/>
      <c r="G86" s="64"/>
      <c r="H86" s="64"/>
      <c r="I86" s="64"/>
      <c r="J86" s="63"/>
      <c r="K86" s="63"/>
      <c r="L86" s="63"/>
      <c r="M86" s="63"/>
      <c r="N86" s="63"/>
      <c r="O86" s="63"/>
      <c r="P86" s="64"/>
      <c r="BL86" s="64"/>
      <c r="BM86" s="64"/>
      <c r="BN86" s="64"/>
    </row>
    <row r="87" spans="1:66" s="2" customFormat="1" ht="15" x14ac:dyDescent="0.25">
      <c r="A87" s="64"/>
      <c r="C87" s="63"/>
      <c r="D87" s="64"/>
      <c r="E87" s="64"/>
      <c r="F87" s="64"/>
      <c r="G87" s="64"/>
      <c r="H87" s="64"/>
      <c r="I87" s="64"/>
      <c r="J87" s="63"/>
      <c r="K87" s="63"/>
      <c r="L87" s="63"/>
      <c r="M87" s="63"/>
      <c r="N87" s="63"/>
      <c r="O87" s="63"/>
      <c r="P87" s="64"/>
      <c r="BL87" s="64"/>
      <c r="BM87" s="64"/>
      <c r="BN87" s="64"/>
    </row>
    <row r="88" spans="1:66" s="2" customFormat="1" ht="15" x14ac:dyDescent="0.25">
      <c r="A88" s="64"/>
      <c r="C88" s="63"/>
      <c r="D88" s="64"/>
      <c r="E88" s="64"/>
      <c r="F88" s="64"/>
      <c r="G88" s="64"/>
      <c r="H88" s="64"/>
      <c r="I88" s="64"/>
      <c r="J88" s="63"/>
      <c r="K88" s="63"/>
      <c r="L88" s="63"/>
      <c r="M88" s="63"/>
      <c r="N88" s="63"/>
      <c r="O88" s="63"/>
      <c r="P88" s="64"/>
      <c r="BL88" s="64"/>
      <c r="BM88" s="64"/>
      <c r="BN88" s="64"/>
    </row>
    <row r="89" spans="1:66" s="2" customFormat="1" ht="15" x14ac:dyDescent="0.25">
      <c r="A89" s="64"/>
      <c r="C89" s="63"/>
      <c r="D89" s="64"/>
      <c r="E89" s="64"/>
      <c r="F89" s="64"/>
      <c r="G89" s="64"/>
      <c r="H89" s="64"/>
      <c r="I89" s="64"/>
      <c r="J89" s="63"/>
      <c r="K89" s="63"/>
      <c r="L89" s="63"/>
      <c r="M89" s="63"/>
      <c r="N89" s="63"/>
      <c r="O89" s="63"/>
      <c r="P89" s="64"/>
      <c r="BL89" s="64"/>
      <c r="BM89" s="64"/>
      <c r="BN89" s="64"/>
    </row>
    <row r="90" spans="1:66" s="2" customFormat="1" ht="15" x14ac:dyDescent="0.25">
      <c r="A90" s="64"/>
      <c r="C90" s="63"/>
      <c r="D90" s="64"/>
      <c r="E90" s="64"/>
      <c r="F90" s="64"/>
      <c r="G90" s="64"/>
      <c r="H90" s="64"/>
      <c r="I90" s="64"/>
      <c r="J90" s="63"/>
      <c r="K90" s="63"/>
      <c r="L90" s="63"/>
      <c r="M90" s="63"/>
      <c r="N90" s="63"/>
      <c r="O90" s="63"/>
      <c r="P90" s="64"/>
      <c r="BL90" s="64"/>
      <c r="BM90" s="64"/>
      <c r="BN90" s="64"/>
    </row>
    <row r="91" spans="1:66" s="2" customFormat="1" ht="15" x14ac:dyDescent="0.25">
      <c r="A91" s="64"/>
      <c r="C91" s="63"/>
      <c r="D91" s="64"/>
      <c r="E91" s="64"/>
      <c r="F91" s="64"/>
      <c r="G91" s="64"/>
      <c r="H91" s="64"/>
      <c r="I91" s="64"/>
      <c r="J91" s="63"/>
      <c r="K91" s="63"/>
      <c r="L91" s="63"/>
      <c r="M91" s="63"/>
      <c r="N91" s="63"/>
      <c r="O91" s="63"/>
      <c r="P91" s="64"/>
      <c r="BL91" s="64"/>
      <c r="BM91" s="64"/>
      <c r="BN91" s="64"/>
    </row>
    <row r="92" spans="1:66" s="2" customFormat="1" ht="15" x14ac:dyDescent="0.25">
      <c r="A92" s="64"/>
      <c r="C92" s="63"/>
      <c r="D92" s="64"/>
      <c r="E92" s="64"/>
      <c r="F92" s="64"/>
      <c r="G92" s="64"/>
      <c r="H92" s="64"/>
      <c r="I92" s="64"/>
      <c r="J92" s="63"/>
      <c r="K92" s="63"/>
      <c r="L92" s="63"/>
      <c r="M92" s="63"/>
      <c r="N92" s="63"/>
      <c r="O92" s="63"/>
      <c r="P92" s="64"/>
      <c r="BL92" s="64"/>
      <c r="BM92" s="64"/>
      <c r="BN92" s="64"/>
    </row>
    <row r="93" spans="1:66" s="2" customFormat="1" ht="15" x14ac:dyDescent="0.25">
      <c r="A93" s="64"/>
      <c r="C93" s="63"/>
      <c r="D93" s="64"/>
      <c r="E93" s="64"/>
      <c r="F93" s="64"/>
      <c r="G93" s="64"/>
      <c r="H93" s="64"/>
      <c r="I93" s="64"/>
      <c r="J93" s="63"/>
      <c r="K93" s="63"/>
      <c r="L93" s="63"/>
      <c r="M93" s="63"/>
      <c r="N93" s="63"/>
      <c r="O93" s="63"/>
      <c r="P93" s="64"/>
      <c r="BL93" s="64"/>
      <c r="BM93" s="64"/>
      <c r="BN93" s="64"/>
    </row>
    <row r="94" spans="1:66" s="2" customFormat="1" ht="15" x14ac:dyDescent="0.25">
      <c r="A94" s="64"/>
      <c r="C94" s="63"/>
      <c r="D94" s="64"/>
      <c r="E94" s="64"/>
      <c r="F94" s="64"/>
      <c r="G94" s="64"/>
      <c r="H94" s="64"/>
      <c r="I94" s="64"/>
      <c r="J94" s="63"/>
      <c r="K94" s="63"/>
      <c r="L94" s="63"/>
      <c r="M94" s="63"/>
      <c r="N94" s="63"/>
      <c r="O94" s="63"/>
      <c r="P94" s="64"/>
      <c r="BL94" s="64"/>
      <c r="BM94" s="64"/>
      <c r="BN94" s="64"/>
    </row>
    <row r="95" spans="1:66" s="2" customFormat="1" ht="15" x14ac:dyDescent="0.25">
      <c r="A95" s="64"/>
      <c r="C95" s="63"/>
      <c r="D95" s="64"/>
      <c r="E95" s="64"/>
      <c r="F95" s="64"/>
      <c r="G95" s="64"/>
      <c r="H95" s="64"/>
      <c r="I95" s="64"/>
      <c r="J95" s="63"/>
      <c r="K95" s="63"/>
      <c r="L95" s="63"/>
      <c r="M95" s="63"/>
      <c r="N95" s="63"/>
      <c r="O95" s="63"/>
      <c r="P95" s="64"/>
      <c r="BL95" s="64"/>
      <c r="BM95" s="64"/>
      <c r="BN95" s="64"/>
    </row>
    <row r="96" spans="1:66" s="2" customFormat="1" ht="15" x14ac:dyDescent="0.25">
      <c r="A96" s="64"/>
      <c r="C96" s="63"/>
      <c r="D96" s="64"/>
      <c r="E96" s="64"/>
      <c r="F96" s="64"/>
      <c r="G96" s="64"/>
      <c r="H96" s="64"/>
      <c r="I96" s="64"/>
      <c r="J96" s="63"/>
      <c r="K96" s="63"/>
      <c r="L96" s="63"/>
      <c r="M96" s="63"/>
      <c r="N96" s="63"/>
      <c r="O96" s="63"/>
      <c r="P96" s="64"/>
      <c r="BL96" s="64"/>
      <c r="BM96" s="64"/>
      <c r="BN96" s="64"/>
    </row>
    <row r="97" spans="1:66" s="2" customFormat="1" ht="15" x14ac:dyDescent="0.25">
      <c r="A97" s="64"/>
      <c r="C97" s="63"/>
      <c r="D97" s="64"/>
      <c r="E97" s="64"/>
      <c r="F97" s="64"/>
      <c r="G97" s="64"/>
      <c r="H97" s="64"/>
      <c r="I97" s="64"/>
      <c r="J97" s="63"/>
      <c r="K97" s="63"/>
      <c r="L97" s="63"/>
      <c r="M97" s="63"/>
      <c r="N97" s="63"/>
      <c r="O97" s="63"/>
      <c r="P97" s="64"/>
      <c r="BL97" s="64"/>
      <c r="BM97" s="64"/>
      <c r="BN97" s="64"/>
    </row>
    <row r="98" spans="1:66" s="2" customFormat="1" ht="15" x14ac:dyDescent="0.25">
      <c r="A98" s="64"/>
      <c r="C98" s="63"/>
      <c r="D98" s="64"/>
      <c r="E98" s="64"/>
      <c r="F98" s="64"/>
      <c r="G98" s="64"/>
      <c r="H98" s="64"/>
      <c r="I98" s="64"/>
      <c r="J98" s="63"/>
      <c r="K98" s="63"/>
      <c r="L98" s="63"/>
      <c r="M98" s="63"/>
      <c r="N98" s="63"/>
      <c r="O98" s="63"/>
      <c r="P98" s="64"/>
      <c r="BL98" s="64"/>
      <c r="BM98" s="64"/>
      <c r="BN98" s="64"/>
    </row>
    <row r="99" spans="1:66" s="2" customFormat="1" ht="15" x14ac:dyDescent="0.25">
      <c r="A99" s="64"/>
      <c r="C99" s="63"/>
      <c r="D99" s="64"/>
      <c r="E99" s="64"/>
      <c r="F99" s="64"/>
      <c r="G99" s="64"/>
      <c r="H99" s="64"/>
      <c r="I99" s="64"/>
      <c r="J99" s="63"/>
      <c r="K99" s="63"/>
      <c r="L99" s="63"/>
      <c r="M99" s="63"/>
      <c r="N99" s="63"/>
      <c r="O99" s="63"/>
      <c r="P99" s="64"/>
      <c r="BL99" s="64"/>
      <c r="BM99" s="64"/>
      <c r="BN99" s="64"/>
    </row>
    <row r="100" spans="1:66" s="2" customFormat="1" ht="15" x14ac:dyDescent="0.25">
      <c r="A100" s="64"/>
      <c r="C100" s="63"/>
      <c r="D100" s="64"/>
      <c r="E100" s="64"/>
      <c r="F100" s="64"/>
      <c r="G100" s="64"/>
      <c r="H100" s="64"/>
      <c r="I100" s="64"/>
      <c r="J100" s="63"/>
      <c r="K100" s="63"/>
      <c r="L100" s="63"/>
      <c r="M100" s="63"/>
      <c r="N100" s="63"/>
      <c r="O100" s="63"/>
      <c r="P100" s="64"/>
      <c r="BL100" s="64"/>
      <c r="BM100" s="64"/>
      <c r="BN100" s="64"/>
    </row>
    <row r="101" spans="1:66" s="2" customFormat="1" ht="15" x14ac:dyDescent="0.25">
      <c r="A101" s="64"/>
      <c r="C101" s="63"/>
      <c r="D101" s="64"/>
      <c r="E101" s="64"/>
      <c r="F101" s="64"/>
      <c r="G101" s="64"/>
      <c r="H101" s="64"/>
      <c r="I101" s="64"/>
      <c r="J101" s="63"/>
      <c r="K101" s="63"/>
      <c r="L101" s="63"/>
      <c r="M101" s="63"/>
      <c r="N101" s="63"/>
      <c r="O101" s="63"/>
      <c r="P101" s="64"/>
      <c r="BL101" s="64"/>
      <c r="BM101" s="64"/>
      <c r="BN101" s="64"/>
    </row>
    <row r="102" spans="1:66" s="2" customFormat="1" ht="15" x14ac:dyDescent="0.25">
      <c r="A102" s="64"/>
      <c r="C102" s="63"/>
      <c r="D102" s="64"/>
      <c r="E102" s="64"/>
      <c r="F102" s="64"/>
      <c r="G102" s="64"/>
      <c r="H102" s="64"/>
      <c r="I102" s="64"/>
      <c r="J102" s="63"/>
      <c r="K102" s="63"/>
      <c r="L102" s="63"/>
      <c r="M102" s="63"/>
      <c r="N102" s="63"/>
      <c r="O102" s="63"/>
      <c r="P102" s="64"/>
      <c r="BL102" s="64"/>
      <c r="BM102" s="64"/>
      <c r="BN102" s="64"/>
    </row>
    <row r="103" spans="1:66" s="2" customFormat="1" ht="15" x14ac:dyDescent="0.25">
      <c r="A103" s="64"/>
      <c r="C103" s="63"/>
      <c r="D103" s="64"/>
      <c r="E103" s="64"/>
      <c r="F103" s="64"/>
      <c r="G103" s="64"/>
      <c r="H103" s="64"/>
      <c r="I103" s="64"/>
      <c r="J103" s="63"/>
      <c r="K103" s="63"/>
      <c r="L103" s="63"/>
      <c r="M103" s="63"/>
      <c r="N103" s="63"/>
      <c r="O103" s="63"/>
      <c r="P103" s="64"/>
      <c r="BL103" s="64"/>
      <c r="BM103" s="64"/>
      <c r="BN103" s="64"/>
    </row>
    <row r="104" spans="1:66" s="2" customFormat="1" ht="15" x14ac:dyDescent="0.25">
      <c r="A104" s="64"/>
      <c r="C104" s="63"/>
      <c r="D104" s="64"/>
      <c r="E104" s="64"/>
      <c r="F104" s="64"/>
      <c r="G104" s="64"/>
      <c r="H104" s="64"/>
      <c r="I104" s="64"/>
      <c r="J104" s="63"/>
      <c r="K104" s="63"/>
      <c r="L104" s="63"/>
      <c r="M104" s="63"/>
      <c r="N104" s="63"/>
      <c r="O104" s="63"/>
      <c r="P104" s="64"/>
      <c r="BL104" s="64"/>
      <c r="BM104" s="64"/>
      <c r="BN104" s="64"/>
    </row>
    <row r="105" spans="1:66" s="2" customFormat="1" ht="15" x14ac:dyDescent="0.25">
      <c r="A105" s="64"/>
      <c r="C105" s="63"/>
      <c r="D105" s="64"/>
      <c r="E105" s="64"/>
      <c r="F105" s="64"/>
      <c r="G105" s="64"/>
      <c r="H105" s="64"/>
      <c r="I105" s="64"/>
      <c r="J105" s="63"/>
      <c r="K105" s="63"/>
      <c r="L105" s="63"/>
      <c r="M105" s="63"/>
      <c r="N105" s="63"/>
      <c r="O105" s="63"/>
      <c r="P105" s="64"/>
      <c r="BL105" s="64"/>
      <c r="BM105" s="64"/>
      <c r="BN105" s="64"/>
    </row>
    <row r="106" spans="1:66" s="2" customFormat="1" ht="15" x14ac:dyDescent="0.25">
      <c r="A106" s="64"/>
      <c r="C106" s="63"/>
      <c r="D106" s="64"/>
      <c r="E106" s="64"/>
      <c r="F106" s="64"/>
      <c r="G106" s="64"/>
      <c r="H106" s="64"/>
      <c r="I106" s="64"/>
      <c r="J106" s="63"/>
      <c r="K106" s="63"/>
      <c r="L106" s="63"/>
      <c r="M106" s="63"/>
      <c r="N106" s="63"/>
      <c r="O106" s="63"/>
      <c r="P106" s="64"/>
      <c r="BL106" s="64"/>
      <c r="BM106" s="64"/>
      <c r="BN106" s="64"/>
    </row>
    <row r="107" spans="1:66" s="2" customFormat="1" ht="15" x14ac:dyDescent="0.25">
      <c r="A107" s="64"/>
      <c r="C107" s="63"/>
      <c r="D107" s="64"/>
      <c r="E107" s="64"/>
      <c r="F107" s="64"/>
      <c r="G107" s="64"/>
      <c r="H107" s="64"/>
      <c r="I107" s="64"/>
      <c r="J107" s="63"/>
      <c r="K107" s="63"/>
      <c r="L107" s="63"/>
      <c r="M107" s="63"/>
      <c r="N107" s="63"/>
      <c r="O107" s="63"/>
      <c r="P107" s="64"/>
      <c r="BL107" s="64"/>
      <c r="BM107" s="64"/>
      <c r="BN107" s="64"/>
    </row>
    <row r="108" spans="1:66" s="2" customFormat="1" ht="15" x14ac:dyDescent="0.25">
      <c r="A108" s="64"/>
      <c r="C108" s="63"/>
      <c r="D108" s="64"/>
      <c r="E108" s="64"/>
      <c r="F108" s="64"/>
      <c r="G108" s="64"/>
      <c r="H108" s="64"/>
      <c r="I108" s="64"/>
      <c r="J108" s="63"/>
      <c r="K108" s="63"/>
      <c r="L108" s="63"/>
      <c r="M108" s="63"/>
      <c r="N108" s="63"/>
      <c r="O108" s="63"/>
      <c r="P108" s="64"/>
      <c r="BL108" s="64"/>
      <c r="BM108" s="64"/>
      <c r="BN108" s="64"/>
    </row>
    <row r="109" spans="1:66" s="2" customFormat="1" ht="15" x14ac:dyDescent="0.25">
      <c r="A109" s="64"/>
      <c r="C109" s="63"/>
      <c r="D109" s="64"/>
      <c r="E109" s="64"/>
      <c r="F109" s="64"/>
      <c r="G109" s="64"/>
      <c r="H109" s="64"/>
      <c r="I109" s="64"/>
      <c r="J109" s="63"/>
      <c r="K109" s="63"/>
      <c r="L109" s="63"/>
      <c r="M109" s="63"/>
      <c r="N109" s="63"/>
      <c r="O109" s="63"/>
      <c r="P109" s="64"/>
      <c r="BL109" s="64"/>
      <c r="BM109" s="64"/>
      <c r="BN109" s="64"/>
    </row>
    <row r="110" spans="1:66" s="2" customFormat="1" ht="15" x14ac:dyDescent="0.25">
      <c r="A110" s="64"/>
      <c r="C110" s="63"/>
      <c r="D110" s="64"/>
      <c r="E110" s="64"/>
      <c r="F110" s="64"/>
      <c r="G110" s="64"/>
      <c r="H110" s="64"/>
      <c r="I110" s="64"/>
      <c r="J110" s="63"/>
      <c r="K110" s="63"/>
      <c r="L110" s="63"/>
      <c r="M110" s="63"/>
      <c r="N110" s="63"/>
      <c r="O110" s="63"/>
      <c r="P110" s="64"/>
      <c r="BL110" s="64"/>
      <c r="BM110" s="64"/>
      <c r="BN110" s="64"/>
    </row>
    <row r="111" spans="1:66" s="2" customFormat="1" ht="15" x14ac:dyDescent="0.25">
      <c r="A111" s="64"/>
      <c r="C111" s="63"/>
      <c r="D111" s="64"/>
      <c r="E111" s="64"/>
      <c r="F111" s="64"/>
      <c r="G111" s="64"/>
      <c r="H111" s="64"/>
      <c r="I111" s="64"/>
      <c r="J111" s="63"/>
      <c r="K111" s="63"/>
      <c r="L111" s="63"/>
      <c r="M111" s="63"/>
      <c r="N111" s="63"/>
      <c r="O111" s="63"/>
      <c r="P111" s="64"/>
      <c r="BL111" s="64"/>
      <c r="BM111" s="64"/>
      <c r="BN111" s="64"/>
    </row>
    <row r="112" spans="1:66" s="2" customFormat="1" ht="15" x14ac:dyDescent="0.25">
      <c r="A112" s="64"/>
      <c r="C112" s="63"/>
      <c r="D112" s="64"/>
      <c r="E112" s="64"/>
      <c r="F112" s="64"/>
      <c r="G112" s="64"/>
      <c r="H112" s="64"/>
      <c r="I112" s="64"/>
      <c r="J112" s="63"/>
      <c r="K112" s="63"/>
      <c r="L112" s="63"/>
      <c r="M112" s="63"/>
      <c r="N112" s="63"/>
      <c r="O112" s="63"/>
      <c r="P112" s="64"/>
      <c r="BL112" s="64"/>
      <c r="BM112" s="64"/>
      <c r="BN112" s="64"/>
    </row>
    <row r="113" spans="1:66" s="2" customFormat="1" ht="15" x14ac:dyDescent="0.25">
      <c r="A113" s="64"/>
      <c r="C113" s="63"/>
      <c r="D113" s="64"/>
      <c r="E113" s="64"/>
      <c r="F113" s="64"/>
      <c r="G113" s="64"/>
      <c r="H113" s="64"/>
      <c r="I113" s="64"/>
      <c r="J113" s="63"/>
      <c r="K113" s="63"/>
      <c r="L113" s="63"/>
      <c r="M113" s="63"/>
      <c r="N113" s="63"/>
      <c r="O113" s="63"/>
      <c r="P113" s="64"/>
      <c r="BL113" s="64"/>
      <c r="BM113" s="64"/>
      <c r="BN113" s="64"/>
    </row>
    <row r="114" spans="1:66" s="2" customFormat="1" ht="15" x14ac:dyDescent="0.25">
      <c r="A114" s="64"/>
      <c r="C114" s="63"/>
      <c r="D114" s="64"/>
      <c r="E114" s="64"/>
      <c r="F114" s="64"/>
      <c r="G114" s="64"/>
      <c r="H114" s="64"/>
      <c r="I114" s="64"/>
      <c r="J114" s="63"/>
      <c r="K114" s="63"/>
      <c r="L114" s="63"/>
      <c r="M114" s="63"/>
      <c r="N114" s="63"/>
      <c r="O114" s="63"/>
      <c r="P114" s="64"/>
      <c r="BL114" s="64"/>
      <c r="BM114" s="64"/>
      <c r="BN114" s="64"/>
    </row>
    <row r="115" spans="1:66" s="2" customFormat="1" ht="15" x14ac:dyDescent="0.25">
      <c r="A115" s="64"/>
      <c r="C115" s="63"/>
      <c r="D115" s="64"/>
      <c r="E115" s="64"/>
      <c r="F115" s="64"/>
      <c r="G115" s="64"/>
      <c r="H115" s="64"/>
      <c r="I115" s="64"/>
      <c r="J115" s="63"/>
      <c r="K115" s="63"/>
      <c r="L115" s="63"/>
      <c r="M115" s="63"/>
      <c r="N115" s="63"/>
      <c r="O115" s="63"/>
      <c r="P115" s="64"/>
      <c r="BL115" s="64"/>
      <c r="BM115" s="64"/>
      <c r="BN115" s="64"/>
    </row>
    <row r="116" spans="1:66" s="2" customFormat="1" ht="15" x14ac:dyDescent="0.25">
      <c r="A116" s="64"/>
      <c r="C116" s="63"/>
      <c r="D116" s="64"/>
      <c r="E116" s="64"/>
      <c r="F116" s="64"/>
      <c r="G116" s="64"/>
      <c r="H116" s="64"/>
      <c r="I116" s="64"/>
      <c r="J116" s="63"/>
      <c r="K116" s="63"/>
      <c r="L116" s="63"/>
      <c r="M116" s="63"/>
      <c r="N116" s="63"/>
      <c r="O116" s="63"/>
      <c r="P116" s="64"/>
      <c r="BL116" s="64"/>
      <c r="BM116" s="64"/>
      <c r="BN116" s="64"/>
    </row>
    <row r="117" spans="1:66" s="2" customFormat="1" ht="15" x14ac:dyDescent="0.25">
      <c r="A117" s="64"/>
      <c r="C117" s="63"/>
      <c r="D117" s="64"/>
      <c r="E117" s="64"/>
      <c r="F117" s="64"/>
      <c r="G117" s="64"/>
      <c r="H117" s="64"/>
      <c r="I117" s="64"/>
      <c r="J117" s="63"/>
      <c r="K117" s="63"/>
      <c r="L117" s="63"/>
      <c r="M117" s="63"/>
      <c r="N117" s="63"/>
      <c r="O117" s="63"/>
      <c r="P117" s="64"/>
      <c r="BL117" s="64"/>
      <c r="BM117" s="64"/>
      <c r="BN117" s="64"/>
    </row>
    <row r="118" spans="1:66" s="2" customFormat="1" ht="15" x14ac:dyDescent="0.25">
      <c r="A118" s="64"/>
      <c r="C118" s="63"/>
      <c r="D118" s="64"/>
      <c r="E118" s="64"/>
      <c r="F118" s="64"/>
      <c r="G118" s="64"/>
      <c r="H118" s="64"/>
      <c r="I118" s="64"/>
      <c r="J118" s="63"/>
      <c r="K118" s="63"/>
      <c r="L118" s="63"/>
      <c r="M118" s="63"/>
      <c r="N118" s="63"/>
      <c r="O118" s="63"/>
      <c r="P118" s="64"/>
      <c r="BL118" s="64"/>
      <c r="BM118" s="64"/>
      <c r="BN118" s="64"/>
    </row>
    <row r="119" spans="1:66" s="2" customFormat="1" ht="15" x14ac:dyDescent="0.25">
      <c r="A119" s="64"/>
      <c r="C119" s="63"/>
      <c r="D119" s="64"/>
      <c r="E119" s="64"/>
      <c r="F119" s="64"/>
      <c r="G119" s="64"/>
      <c r="H119" s="64"/>
      <c r="I119" s="64"/>
      <c r="J119" s="63"/>
      <c r="K119" s="63"/>
      <c r="L119" s="63"/>
      <c r="M119" s="63"/>
      <c r="N119" s="63"/>
      <c r="O119" s="63"/>
      <c r="P119" s="64"/>
      <c r="BL119" s="64"/>
      <c r="BM119" s="64"/>
      <c r="BN119" s="64"/>
    </row>
    <row r="120" spans="1:66" s="2" customFormat="1" ht="15" x14ac:dyDescent="0.25">
      <c r="A120" s="64"/>
      <c r="C120" s="63"/>
      <c r="D120" s="64"/>
      <c r="E120" s="64"/>
      <c r="F120" s="64"/>
      <c r="G120" s="64"/>
      <c r="H120" s="64"/>
      <c r="I120" s="64"/>
      <c r="J120" s="63"/>
      <c r="K120" s="63"/>
      <c r="L120" s="63"/>
      <c r="M120" s="63"/>
      <c r="N120" s="63"/>
      <c r="O120" s="63"/>
      <c r="P120" s="64"/>
      <c r="BL120" s="64"/>
      <c r="BM120" s="64"/>
      <c r="BN120" s="64"/>
    </row>
    <row r="121" spans="1:66" s="2" customFormat="1" ht="15" x14ac:dyDescent="0.25">
      <c r="A121" s="64"/>
      <c r="C121" s="63"/>
      <c r="D121" s="64"/>
      <c r="E121" s="64"/>
      <c r="F121" s="64"/>
      <c r="G121" s="64"/>
      <c r="H121" s="64"/>
      <c r="I121" s="64"/>
      <c r="J121" s="63"/>
      <c r="K121" s="63"/>
      <c r="L121" s="63"/>
      <c r="M121" s="63"/>
      <c r="N121" s="63"/>
      <c r="O121" s="63"/>
      <c r="P121" s="64"/>
      <c r="BL121" s="64"/>
      <c r="BM121" s="64"/>
      <c r="BN121" s="64"/>
    </row>
    <row r="122" spans="1:66" s="2" customFormat="1" ht="15" x14ac:dyDescent="0.25">
      <c r="A122" s="64"/>
      <c r="C122" s="63"/>
      <c r="D122" s="64"/>
      <c r="E122" s="64"/>
      <c r="F122" s="64"/>
      <c r="G122" s="64"/>
      <c r="H122" s="64"/>
      <c r="I122" s="64"/>
      <c r="J122" s="63"/>
      <c r="K122" s="63"/>
      <c r="L122" s="63"/>
      <c r="M122" s="63"/>
      <c r="N122" s="63"/>
      <c r="O122" s="63"/>
      <c r="P122" s="64"/>
      <c r="BL122" s="64"/>
      <c r="BM122" s="64"/>
      <c r="BN122" s="64"/>
    </row>
    <row r="123" spans="1:66" s="2" customFormat="1" ht="15" x14ac:dyDescent="0.25">
      <c r="A123" s="64"/>
      <c r="C123" s="63"/>
      <c r="D123" s="64"/>
      <c r="E123" s="64"/>
      <c r="F123" s="64"/>
      <c r="G123" s="64"/>
      <c r="H123" s="64"/>
      <c r="I123" s="64"/>
      <c r="J123" s="63"/>
      <c r="K123" s="63"/>
      <c r="L123" s="63"/>
      <c r="M123" s="63"/>
      <c r="N123" s="63"/>
      <c r="O123" s="63"/>
      <c r="P123" s="64"/>
      <c r="BL123" s="64"/>
      <c r="BM123" s="64"/>
      <c r="BN123" s="64"/>
    </row>
    <row r="124" spans="1:66" s="2" customFormat="1" ht="15" x14ac:dyDescent="0.25">
      <c r="A124" s="64"/>
      <c r="C124" s="63"/>
      <c r="D124" s="64"/>
      <c r="E124" s="64"/>
      <c r="F124" s="64"/>
      <c r="G124" s="64"/>
      <c r="H124" s="64"/>
      <c r="I124" s="64"/>
      <c r="J124" s="63"/>
      <c r="K124" s="63"/>
      <c r="L124" s="63"/>
      <c r="M124" s="63"/>
      <c r="N124" s="63"/>
      <c r="O124" s="63"/>
      <c r="P124" s="64"/>
      <c r="BL124" s="64"/>
      <c r="BM124" s="64"/>
      <c r="BN124" s="64"/>
    </row>
    <row r="125" spans="1:66" s="2" customFormat="1" ht="15" x14ac:dyDescent="0.25">
      <c r="A125" s="64"/>
      <c r="C125" s="63"/>
      <c r="D125" s="64"/>
      <c r="E125" s="64"/>
      <c r="F125" s="64"/>
      <c r="G125" s="64"/>
      <c r="H125" s="64"/>
      <c r="I125" s="64"/>
      <c r="J125" s="63"/>
      <c r="K125" s="63"/>
      <c r="L125" s="63"/>
      <c r="M125" s="63"/>
      <c r="N125" s="63"/>
      <c r="O125" s="63"/>
      <c r="P125" s="64"/>
      <c r="BL125" s="64"/>
      <c r="BM125" s="64"/>
      <c r="BN125" s="64"/>
    </row>
    <row r="126" spans="1:66" s="2" customFormat="1" ht="15" x14ac:dyDescent="0.25">
      <c r="A126" s="64"/>
      <c r="C126" s="63"/>
      <c r="D126" s="64"/>
      <c r="E126" s="64"/>
      <c r="F126" s="64"/>
      <c r="G126" s="64"/>
      <c r="H126" s="64"/>
      <c r="I126" s="64"/>
      <c r="J126" s="63"/>
      <c r="K126" s="63"/>
      <c r="L126" s="63"/>
      <c r="M126" s="63"/>
      <c r="N126" s="63"/>
      <c r="O126" s="63"/>
      <c r="P126" s="64"/>
      <c r="BL126" s="64"/>
      <c r="BM126" s="64"/>
      <c r="BN126" s="64"/>
    </row>
    <row r="127" spans="1:66" s="2" customFormat="1" ht="15" x14ac:dyDescent="0.25">
      <c r="A127" s="64"/>
      <c r="C127" s="63"/>
      <c r="D127" s="64"/>
      <c r="E127" s="64"/>
      <c r="F127" s="64"/>
      <c r="G127" s="64"/>
      <c r="H127" s="64"/>
      <c r="I127" s="64"/>
      <c r="J127" s="63"/>
      <c r="K127" s="63"/>
      <c r="L127" s="63"/>
      <c r="M127" s="63"/>
      <c r="N127" s="63"/>
      <c r="O127" s="63"/>
      <c r="P127" s="64"/>
      <c r="BL127" s="64"/>
      <c r="BM127" s="64"/>
      <c r="BN127" s="64"/>
    </row>
    <row r="128" spans="1:66" s="2" customFormat="1" ht="15" x14ac:dyDescent="0.25">
      <c r="A128" s="64"/>
      <c r="C128" s="63"/>
      <c r="D128" s="64"/>
      <c r="E128" s="64"/>
      <c r="F128" s="64"/>
      <c r="G128" s="64"/>
      <c r="H128" s="64"/>
      <c r="I128" s="64"/>
      <c r="J128" s="63"/>
      <c r="K128" s="63"/>
      <c r="L128" s="63"/>
      <c r="M128" s="63"/>
      <c r="N128" s="63"/>
      <c r="O128" s="63"/>
      <c r="P128" s="64"/>
      <c r="BL128" s="64"/>
      <c r="BM128" s="64"/>
      <c r="BN128" s="64"/>
    </row>
    <row r="129" spans="1:66" s="2" customFormat="1" ht="15" x14ac:dyDescent="0.25">
      <c r="A129" s="64"/>
      <c r="C129" s="63"/>
      <c r="D129" s="64"/>
      <c r="E129" s="64"/>
      <c r="F129" s="64"/>
      <c r="G129" s="64"/>
      <c r="H129" s="64"/>
      <c r="I129" s="64"/>
      <c r="J129" s="63"/>
      <c r="K129" s="63"/>
      <c r="L129" s="63"/>
      <c r="M129" s="63"/>
      <c r="N129" s="63"/>
      <c r="O129" s="63"/>
      <c r="P129" s="64"/>
      <c r="BL129" s="64"/>
      <c r="BM129" s="64"/>
      <c r="BN129" s="64"/>
    </row>
    <row r="130" spans="1:66" s="2" customFormat="1" ht="15" x14ac:dyDescent="0.25">
      <c r="A130" s="64"/>
      <c r="C130" s="63"/>
      <c r="D130" s="64"/>
      <c r="E130" s="64"/>
      <c r="F130" s="64"/>
      <c r="G130" s="64"/>
      <c r="H130" s="64"/>
      <c r="I130" s="64"/>
      <c r="J130" s="63"/>
      <c r="K130" s="63"/>
      <c r="L130" s="63"/>
      <c r="M130" s="63"/>
      <c r="N130" s="63"/>
      <c r="O130" s="63"/>
      <c r="P130" s="64"/>
      <c r="BL130" s="64"/>
      <c r="BM130" s="64"/>
      <c r="BN130" s="64"/>
    </row>
    <row r="131" spans="1:66" s="2" customFormat="1" ht="15" x14ac:dyDescent="0.25">
      <c r="A131" s="64"/>
      <c r="C131" s="63"/>
      <c r="D131" s="64"/>
      <c r="E131" s="64"/>
      <c r="F131" s="64"/>
      <c r="G131" s="64"/>
      <c r="H131" s="64"/>
      <c r="I131" s="64"/>
      <c r="J131" s="63"/>
      <c r="K131" s="63"/>
      <c r="L131" s="63"/>
      <c r="M131" s="63"/>
      <c r="N131" s="63"/>
      <c r="O131" s="63"/>
      <c r="P131" s="64"/>
      <c r="BL131" s="64"/>
      <c r="BM131" s="64"/>
      <c r="BN131" s="64"/>
    </row>
    <row r="132" spans="1:66" s="2" customFormat="1" ht="15" x14ac:dyDescent="0.25">
      <c r="A132" s="64"/>
      <c r="C132" s="63"/>
      <c r="D132" s="64"/>
      <c r="E132" s="64"/>
      <c r="F132" s="64"/>
      <c r="G132" s="64"/>
      <c r="H132" s="64"/>
      <c r="I132" s="64"/>
      <c r="J132" s="63"/>
      <c r="K132" s="63"/>
      <c r="L132" s="63"/>
      <c r="M132" s="63"/>
      <c r="N132" s="63"/>
      <c r="O132" s="63"/>
      <c r="P132" s="64"/>
      <c r="BL132" s="64"/>
      <c r="BM132" s="64"/>
      <c r="BN132" s="64"/>
    </row>
    <row r="133" spans="1:66" s="2" customFormat="1" ht="15" x14ac:dyDescent="0.25">
      <c r="A133" s="64"/>
      <c r="C133" s="63"/>
      <c r="D133" s="64"/>
      <c r="E133" s="64"/>
      <c r="F133" s="64"/>
      <c r="G133" s="64"/>
      <c r="H133" s="64"/>
      <c r="I133" s="64"/>
      <c r="J133" s="63"/>
      <c r="K133" s="63"/>
      <c r="L133" s="63"/>
      <c r="M133" s="63"/>
      <c r="N133" s="63"/>
      <c r="O133" s="63"/>
      <c r="P133" s="64"/>
      <c r="BL133" s="64"/>
      <c r="BM133" s="64"/>
      <c r="BN133" s="64"/>
    </row>
    <row r="134" spans="1:66" s="2" customFormat="1" ht="15" x14ac:dyDescent="0.25">
      <c r="A134" s="64"/>
      <c r="C134" s="63"/>
      <c r="D134" s="64"/>
      <c r="E134" s="64"/>
      <c r="F134" s="64"/>
      <c r="G134" s="64"/>
      <c r="H134" s="64"/>
      <c r="I134" s="64"/>
      <c r="J134" s="63"/>
      <c r="K134" s="63"/>
      <c r="L134" s="63"/>
      <c r="M134" s="63"/>
      <c r="N134" s="63"/>
      <c r="O134" s="63"/>
      <c r="P134" s="64"/>
      <c r="BL134" s="64"/>
      <c r="BM134" s="64"/>
      <c r="BN134" s="64"/>
    </row>
    <row r="135" spans="1:66" s="2" customFormat="1" ht="15" x14ac:dyDescent="0.25">
      <c r="A135" s="64"/>
      <c r="C135" s="63"/>
      <c r="D135" s="64"/>
      <c r="E135" s="64"/>
      <c r="F135" s="64"/>
      <c r="G135" s="64"/>
      <c r="H135" s="64"/>
      <c r="I135" s="64"/>
      <c r="J135" s="63"/>
      <c r="K135" s="63"/>
      <c r="L135" s="63"/>
      <c r="M135" s="63"/>
      <c r="N135" s="63"/>
      <c r="O135" s="63"/>
      <c r="P135" s="64"/>
      <c r="BL135" s="64"/>
      <c r="BM135" s="64"/>
      <c r="BN135" s="64"/>
    </row>
    <row r="136" spans="1:66" s="2" customFormat="1" ht="15" x14ac:dyDescent="0.25">
      <c r="A136" s="64"/>
      <c r="C136" s="63"/>
      <c r="D136" s="64"/>
      <c r="E136" s="64"/>
      <c r="F136" s="64"/>
      <c r="G136" s="64"/>
      <c r="H136" s="64"/>
      <c r="I136" s="64"/>
      <c r="J136" s="63"/>
      <c r="K136" s="63"/>
      <c r="L136" s="63"/>
      <c r="M136" s="63"/>
      <c r="N136" s="63"/>
      <c r="O136" s="63"/>
      <c r="P136" s="64"/>
      <c r="BL136" s="64"/>
      <c r="BM136" s="64"/>
      <c r="BN136" s="64"/>
    </row>
    <row r="137" spans="1:66" s="2" customFormat="1" ht="15" x14ac:dyDescent="0.25">
      <c r="A137" s="64"/>
      <c r="C137" s="63"/>
      <c r="D137" s="64"/>
      <c r="E137" s="64"/>
      <c r="F137" s="64"/>
      <c r="G137" s="64"/>
      <c r="H137" s="64"/>
      <c r="I137" s="64"/>
      <c r="J137" s="63"/>
      <c r="K137" s="63"/>
      <c r="L137" s="63"/>
      <c r="M137" s="63"/>
      <c r="N137" s="63"/>
      <c r="O137" s="63"/>
      <c r="P137" s="64"/>
      <c r="BL137" s="64"/>
      <c r="BM137" s="64"/>
      <c r="BN137" s="64"/>
    </row>
    <row r="138" spans="1:66" s="2" customFormat="1" ht="15" x14ac:dyDescent="0.25">
      <c r="A138" s="64"/>
      <c r="C138" s="63"/>
      <c r="D138" s="64"/>
      <c r="E138" s="64"/>
      <c r="F138" s="64"/>
      <c r="G138" s="64"/>
      <c r="H138" s="64"/>
      <c r="I138" s="64"/>
      <c r="J138" s="63"/>
      <c r="K138" s="63"/>
      <c r="L138" s="63"/>
      <c r="M138" s="63"/>
      <c r="N138" s="63"/>
      <c r="O138" s="63"/>
      <c r="P138" s="64"/>
      <c r="BL138" s="64"/>
      <c r="BM138" s="64"/>
      <c r="BN138" s="64"/>
    </row>
    <row r="139" spans="1:66" s="2" customFormat="1" ht="15" x14ac:dyDescent="0.25">
      <c r="A139" s="64"/>
      <c r="C139" s="63"/>
      <c r="D139" s="64"/>
      <c r="E139" s="64"/>
      <c r="F139" s="64"/>
      <c r="G139" s="64"/>
      <c r="H139" s="64"/>
      <c r="I139" s="64"/>
      <c r="J139" s="63"/>
      <c r="K139" s="63"/>
      <c r="L139" s="63"/>
      <c r="M139" s="63"/>
      <c r="N139" s="63"/>
      <c r="O139" s="63"/>
      <c r="P139" s="64"/>
      <c r="BL139" s="64"/>
      <c r="BM139" s="64"/>
      <c r="BN139" s="64"/>
    </row>
    <row r="140" spans="1:66" s="2" customFormat="1" ht="15" x14ac:dyDescent="0.25">
      <c r="A140" s="64"/>
      <c r="C140" s="63"/>
      <c r="D140" s="64"/>
      <c r="E140" s="64"/>
      <c r="F140" s="64"/>
      <c r="G140" s="64"/>
      <c r="H140" s="64"/>
      <c r="I140" s="64"/>
      <c r="J140" s="63"/>
      <c r="K140" s="63"/>
      <c r="L140" s="63"/>
      <c r="M140" s="63"/>
      <c r="N140" s="63"/>
      <c r="O140" s="63"/>
      <c r="P140" s="64"/>
      <c r="BL140" s="64"/>
      <c r="BM140" s="64"/>
      <c r="BN140" s="64"/>
    </row>
    <row r="141" spans="1:66" s="2" customFormat="1" ht="15" x14ac:dyDescent="0.25">
      <c r="A141" s="64"/>
      <c r="C141" s="63"/>
      <c r="D141" s="64"/>
      <c r="E141" s="64"/>
      <c r="F141" s="64"/>
      <c r="G141" s="64"/>
      <c r="H141" s="64"/>
      <c r="I141" s="64"/>
      <c r="J141" s="63"/>
      <c r="K141" s="63"/>
      <c r="L141" s="63"/>
      <c r="M141" s="63"/>
      <c r="N141" s="63"/>
      <c r="O141" s="63"/>
      <c r="P141" s="64"/>
      <c r="BL141" s="64"/>
      <c r="BM141" s="64"/>
      <c r="BN141" s="64"/>
    </row>
    <row r="142" spans="1:66" s="2" customFormat="1" ht="15" x14ac:dyDescent="0.25">
      <c r="A142" s="64"/>
      <c r="C142" s="63"/>
      <c r="D142" s="64"/>
      <c r="E142" s="64"/>
      <c r="F142" s="64"/>
      <c r="G142" s="64"/>
      <c r="H142" s="64"/>
      <c r="I142" s="64"/>
      <c r="J142" s="63"/>
      <c r="K142" s="63"/>
      <c r="L142" s="63"/>
      <c r="M142" s="63"/>
      <c r="N142" s="63"/>
      <c r="O142" s="63"/>
      <c r="P142" s="64"/>
      <c r="BL142" s="64"/>
      <c r="BM142" s="64"/>
      <c r="BN142" s="64"/>
    </row>
    <row r="143" spans="1:66" s="2" customFormat="1" ht="15" x14ac:dyDescent="0.25">
      <c r="A143" s="64"/>
      <c r="C143" s="63"/>
      <c r="D143" s="64"/>
      <c r="E143" s="64"/>
      <c r="F143" s="64"/>
      <c r="G143" s="64"/>
      <c r="H143" s="64"/>
      <c r="I143" s="64"/>
      <c r="J143" s="63"/>
      <c r="K143" s="63"/>
      <c r="L143" s="63"/>
      <c r="M143" s="63"/>
      <c r="N143" s="63"/>
      <c r="O143" s="63"/>
      <c r="P143" s="64"/>
      <c r="BL143" s="64"/>
      <c r="BM143" s="64"/>
      <c r="BN143" s="64"/>
    </row>
    <row r="144" spans="1:66" s="2" customFormat="1" ht="15" x14ac:dyDescent="0.25">
      <c r="A144" s="64"/>
      <c r="C144" s="63"/>
      <c r="D144" s="64"/>
      <c r="E144" s="64"/>
      <c r="F144" s="64"/>
      <c r="G144" s="64"/>
      <c r="H144" s="64"/>
      <c r="I144" s="64"/>
      <c r="J144" s="63"/>
      <c r="K144" s="63"/>
      <c r="L144" s="63"/>
      <c r="M144" s="63"/>
      <c r="N144" s="63"/>
      <c r="O144" s="63"/>
      <c r="P144" s="64"/>
      <c r="BL144" s="64"/>
      <c r="BM144" s="64"/>
      <c r="BN144" s="64"/>
    </row>
    <row r="145" spans="1:66" s="2" customFormat="1" ht="15" x14ac:dyDescent="0.25">
      <c r="A145" s="64"/>
      <c r="C145" s="63"/>
      <c r="D145" s="64"/>
      <c r="E145" s="64"/>
      <c r="F145" s="64"/>
      <c r="G145" s="64"/>
      <c r="H145" s="64"/>
      <c r="I145" s="64"/>
      <c r="J145" s="63"/>
      <c r="K145" s="63"/>
      <c r="L145" s="63"/>
      <c r="M145" s="63"/>
      <c r="N145" s="63"/>
      <c r="O145" s="63"/>
      <c r="P145" s="64"/>
      <c r="BL145" s="64"/>
      <c r="BM145" s="64"/>
      <c r="BN145" s="64"/>
    </row>
    <row r="146" spans="1:66" s="2" customFormat="1" ht="15" x14ac:dyDescent="0.25">
      <c r="A146" s="64"/>
      <c r="C146" s="63"/>
      <c r="D146" s="64"/>
      <c r="E146" s="64"/>
      <c r="F146" s="64"/>
      <c r="G146" s="64"/>
      <c r="H146" s="64"/>
      <c r="I146" s="64"/>
      <c r="J146" s="63"/>
      <c r="K146" s="63"/>
      <c r="L146" s="63"/>
      <c r="M146" s="63"/>
      <c r="N146" s="63"/>
      <c r="O146" s="63"/>
      <c r="P146" s="64"/>
      <c r="BL146" s="64"/>
      <c r="BM146" s="64"/>
      <c r="BN146" s="64"/>
    </row>
    <row r="147" spans="1:66" s="2" customFormat="1" ht="15" x14ac:dyDescent="0.25">
      <c r="A147" s="64"/>
      <c r="C147" s="63"/>
      <c r="D147" s="64"/>
      <c r="E147" s="64"/>
      <c r="F147" s="64"/>
      <c r="G147" s="64"/>
      <c r="H147" s="64"/>
      <c r="I147" s="64"/>
      <c r="J147" s="63"/>
      <c r="K147" s="63"/>
      <c r="L147" s="63"/>
      <c r="M147" s="63"/>
      <c r="N147" s="63"/>
      <c r="O147" s="63"/>
      <c r="P147" s="64"/>
      <c r="BL147" s="64"/>
      <c r="BM147" s="64"/>
      <c r="BN147" s="64"/>
    </row>
    <row r="148" spans="1:66" s="2" customFormat="1" ht="15" x14ac:dyDescent="0.25">
      <c r="A148" s="64"/>
      <c r="C148" s="63"/>
      <c r="D148" s="64"/>
      <c r="E148" s="64"/>
      <c r="F148" s="64"/>
      <c r="G148" s="64"/>
      <c r="H148" s="64"/>
      <c r="I148" s="64"/>
      <c r="J148" s="63"/>
      <c r="K148" s="63"/>
      <c r="L148" s="63"/>
      <c r="M148" s="63"/>
      <c r="N148" s="63"/>
      <c r="O148" s="63"/>
      <c r="P148" s="64"/>
      <c r="BL148" s="64"/>
      <c r="BM148" s="64"/>
      <c r="BN148" s="64"/>
    </row>
    <row r="149" spans="1:66" s="2" customFormat="1" ht="15" x14ac:dyDescent="0.25">
      <c r="A149" s="64"/>
      <c r="C149" s="63"/>
      <c r="D149" s="64"/>
      <c r="E149" s="64"/>
      <c r="F149" s="64"/>
      <c r="G149" s="64"/>
      <c r="H149" s="64"/>
      <c r="I149" s="64"/>
      <c r="J149" s="63"/>
      <c r="K149" s="63"/>
      <c r="L149" s="63"/>
      <c r="M149" s="63"/>
      <c r="N149" s="63"/>
      <c r="O149" s="63"/>
      <c r="P149" s="64"/>
      <c r="BL149" s="64"/>
      <c r="BM149" s="64"/>
      <c r="BN149" s="64"/>
    </row>
    <row r="150" spans="1:66" s="2" customFormat="1" ht="15" x14ac:dyDescent="0.25">
      <c r="A150" s="64"/>
      <c r="C150" s="63"/>
      <c r="D150" s="64"/>
      <c r="E150" s="64"/>
      <c r="F150" s="64"/>
      <c r="G150" s="64"/>
      <c r="H150" s="64"/>
      <c r="I150" s="64"/>
      <c r="J150" s="63"/>
      <c r="K150" s="63"/>
      <c r="L150" s="63"/>
      <c r="M150" s="63"/>
      <c r="N150" s="63"/>
      <c r="O150" s="63"/>
      <c r="P150" s="64"/>
      <c r="BL150" s="64"/>
      <c r="BM150" s="64"/>
      <c r="BN150" s="64"/>
    </row>
    <row r="151" spans="1:66" s="2" customFormat="1" ht="15" x14ac:dyDescent="0.25">
      <c r="A151" s="64"/>
      <c r="C151" s="63"/>
      <c r="D151" s="64"/>
      <c r="E151" s="64"/>
      <c r="F151" s="64"/>
      <c r="G151" s="64"/>
      <c r="H151" s="64"/>
      <c r="I151" s="64"/>
      <c r="J151" s="63"/>
      <c r="K151" s="63"/>
      <c r="L151" s="63"/>
      <c r="M151" s="63"/>
      <c r="N151" s="63"/>
      <c r="O151" s="63"/>
      <c r="P151" s="64"/>
      <c r="BL151" s="64"/>
      <c r="BM151" s="64"/>
      <c r="BN151" s="64"/>
    </row>
    <row r="152" spans="1:66" s="2" customFormat="1" ht="15" x14ac:dyDescent="0.25">
      <c r="A152" s="64"/>
      <c r="C152" s="63"/>
      <c r="D152" s="64"/>
      <c r="E152" s="64"/>
      <c r="F152" s="64"/>
      <c r="G152" s="64"/>
      <c r="H152" s="64"/>
      <c r="I152" s="64"/>
      <c r="J152" s="63"/>
      <c r="K152" s="63"/>
      <c r="L152" s="63"/>
      <c r="M152" s="63"/>
      <c r="N152" s="63"/>
      <c r="O152" s="63"/>
      <c r="P152" s="64"/>
      <c r="BL152" s="64"/>
      <c r="BM152" s="64"/>
      <c r="BN152" s="64"/>
    </row>
    <row r="153" spans="1:66" s="2" customFormat="1" ht="15" x14ac:dyDescent="0.25">
      <c r="A153" s="64"/>
      <c r="C153" s="63"/>
      <c r="D153" s="64"/>
      <c r="E153" s="64"/>
      <c r="F153" s="64"/>
      <c r="G153" s="64"/>
      <c r="H153" s="64"/>
      <c r="I153" s="64"/>
      <c r="J153" s="63"/>
      <c r="K153" s="63"/>
      <c r="L153" s="63"/>
      <c r="M153" s="63"/>
      <c r="N153" s="63"/>
      <c r="O153" s="63"/>
      <c r="P153" s="64"/>
      <c r="BL153" s="64"/>
      <c r="BM153" s="64"/>
      <c r="BN153" s="64"/>
    </row>
    <row r="154" spans="1:66" s="2" customFormat="1" ht="15" x14ac:dyDescent="0.25">
      <c r="A154" s="64"/>
      <c r="C154" s="63"/>
      <c r="D154" s="64"/>
      <c r="E154" s="64"/>
      <c r="F154" s="64"/>
      <c r="G154" s="64"/>
      <c r="H154" s="64"/>
      <c r="I154" s="64"/>
      <c r="J154" s="63"/>
      <c r="K154" s="63"/>
      <c r="L154" s="63"/>
      <c r="M154" s="63"/>
      <c r="N154" s="63"/>
      <c r="O154" s="63"/>
      <c r="P154" s="64"/>
      <c r="BL154" s="64"/>
      <c r="BM154" s="64"/>
      <c r="BN154" s="64"/>
    </row>
    <row r="155" spans="1:66" s="2" customFormat="1" ht="15" x14ac:dyDescent="0.25">
      <c r="A155" s="64"/>
      <c r="C155" s="63"/>
      <c r="D155" s="64"/>
      <c r="E155" s="64"/>
      <c r="F155" s="64"/>
      <c r="G155" s="64"/>
      <c r="H155" s="64"/>
      <c r="I155" s="64"/>
      <c r="J155" s="63"/>
      <c r="K155" s="63"/>
      <c r="L155" s="63"/>
      <c r="M155" s="63"/>
      <c r="N155" s="63"/>
      <c r="O155" s="63"/>
      <c r="P155" s="64"/>
      <c r="BL155" s="64"/>
      <c r="BM155" s="64"/>
      <c r="BN155" s="64"/>
    </row>
    <row r="156" spans="1:66" s="2" customFormat="1" ht="15" x14ac:dyDescent="0.25">
      <c r="A156" s="64"/>
      <c r="C156" s="63"/>
      <c r="D156" s="64"/>
      <c r="E156" s="64"/>
      <c r="F156" s="64"/>
      <c r="G156" s="64"/>
      <c r="H156" s="64"/>
      <c r="I156" s="64"/>
      <c r="J156" s="63"/>
      <c r="K156" s="63"/>
      <c r="L156" s="63"/>
      <c r="M156" s="63"/>
      <c r="N156" s="63"/>
      <c r="O156" s="63"/>
      <c r="P156" s="64"/>
      <c r="BL156" s="64"/>
      <c r="BM156" s="64"/>
      <c r="BN156" s="64"/>
    </row>
    <row r="157" spans="1:66" s="2" customFormat="1" ht="15" x14ac:dyDescent="0.25">
      <c r="A157" s="64"/>
      <c r="C157" s="63"/>
      <c r="D157" s="64"/>
      <c r="E157" s="64"/>
      <c r="F157" s="64"/>
      <c r="G157" s="64"/>
      <c r="H157" s="64"/>
      <c r="I157" s="64"/>
      <c r="J157" s="63"/>
      <c r="K157" s="63"/>
      <c r="L157" s="63"/>
      <c r="M157" s="63"/>
      <c r="N157" s="63"/>
      <c r="O157" s="63"/>
      <c r="P157" s="64"/>
      <c r="BL157" s="64"/>
      <c r="BM157" s="64"/>
      <c r="BN157" s="64"/>
    </row>
    <row r="158" spans="1:66" s="2" customFormat="1" ht="15" x14ac:dyDescent="0.25">
      <c r="A158" s="64"/>
      <c r="C158" s="63"/>
      <c r="D158" s="64"/>
      <c r="E158" s="64"/>
      <c r="F158" s="64"/>
      <c r="G158" s="64"/>
      <c r="H158" s="64"/>
      <c r="I158" s="64"/>
      <c r="J158" s="63"/>
      <c r="K158" s="63"/>
      <c r="L158" s="63"/>
      <c r="M158" s="63"/>
      <c r="N158" s="63"/>
      <c r="O158" s="63"/>
      <c r="P158" s="64"/>
      <c r="BL158" s="64"/>
      <c r="BM158" s="64"/>
      <c r="BN158" s="64"/>
    </row>
    <row r="159" spans="1:66" s="2" customFormat="1" ht="15" x14ac:dyDescent="0.25">
      <c r="A159" s="64"/>
      <c r="C159" s="63"/>
      <c r="D159" s="64"/>
      <c r="E159" s="64"/>
      <c r="F159" s="64"/>
      <c r="G159" s="64"/>
      <c r="H159" s="64"/>
      <c r="I159" s="64"/>
      <c r="J159" s="63"/>
      <c r="K159" s="63"/>
      <c r="L159" s="63"/>
      <c r="M159" s="63"/>
      <c r="N159" s="63"/>
      <c r="O159" s="63"/>
      <c r="P159" s="64"/>
      <c r="BL159" s="64"/>
      <c r="BM159" s="64"/>
      <c r="BN159" s="64"/>
    </row>
    <row r="160" spans="1:66" s="2" customFormat="1" ht="15" x14ac:dyDescent="0.25">
      <c r="A160" s="64"/>
      <c r="C160" s="63"/>
      <c r="D160" s="64"/>
      <c r="E160" s="64"/>
      <c r="F160" s="64"/>
      <c r="G160" s="64"/>
      <c r="H160" s="64"/>
      <c r="I160" s="64"/>
      <c r="J160" s="63"/>
      <c r="K160" s="63"/>
      <c r="L160" s="63"/>
      <c r="M160" s="63"/>
      <c r="N160" s="63"/>
      <c r="O160" s="63"/>
      <c r="P160" s="64"/>
      <c r="BL160" s="64"/>
      <c r="BM160" s="64"/>
      <c r="BN160" s="64"/>
    </row>
    <row r="161" spans="1:66" s="2" customFormat="1" ht="15" x14ac:dyDescent="0.25">
      <c r="A161" s="64"/>
      <c r="C161" s="63"/>
      <c r="D161" s="64"/>
      <c r="E161" s="64"/>
      <c r="F161" s="64"/>
      <c r="G161" s="64"/>
      <c r="H161" s="64"/>
      <c r="I161" s="64"/>
      <c r="J161" s="63"/>
      <c r="K161" s="63"/>
      <c r="L161" s="63"/>
      <c r="M161" s="63"/>
      <c r="N161" s="63"/>
      <c r="O161" s="63"/>
      <c r="P161" s="64"/>
      <c r="BL161" s="64"/>
      <c r="BM161" s="64"/>
      <c r="BN161" s="64"/>
    </row>
    <row r="162" spans="1:66" s="2" customFormat="1" ht="15" x14ac:dyDescent="0.25">
      <c r="A162" s="64"/>
      <c r="C162" s="63"/>
      <c r="D162" s="64"/>
      <c r="E162" s="64"/>
      <c r="F162" s="64"/>
      <c r="G162" s="64"/>
      <c r="H162" s="64"/>
      <c r="I162" s="64"/>
      <c r="J162" s="63"/>
      <c r="K162" s="63"/>
      <c r="L162" s="63"/>
      <c r="M162" s="63"/>
      <c r="N162" s="63"/>
      <c r="O162" s="63"/>
      <c r="P162" s="64"/>
      <c r="BL162" s="64"/>
      <c r="BM162" s="64"/>
      <c r="BN162" s="64"/>
    </row>
    <row r="163" spans="1:66" s="2" customFormat="1" ht="15" x14ac:dyDescent="0.25">
      <c r="A163" s="64"/>
      <c r="C163" s="63"/>
      <c r="D163" s="64"/>
      <c r="E163" s="64"/>
      <c r="F163" s="64"/>
      <c r="G163" s="64"/>
      <c r="H163" s="64"/>
      <c r="I163" s="64"/>
      <c r="J163" s="63"/>
      <c r="K163" s="63"/>
      <c r="L163" s="63"/>
      <c r="M163" s="63"/>
      <c r="N163" s="63"/>
      <c r="O163" s="63"/>
      <c r="P163" s="64"/>
      <c r="BL163" s="64"/>
      <c r="BM163" s="64"/>
      <c r="BN163" s="64"/>
    </row>
    <row r="164" spans="1:66" s="2" customFormat="1" ht="15" x14ac:dyDescent="0.25">
      <c r="A164" s="64"/>
      <c r="C164" s="63"/>
      <c r="D164" s="64"/>
      <c r="E164" s="64"/>
      <c r="F164" s="64"/>
      <c r="G164" s="64"/>
      <c r="H164" s="64"/>
      <c r="I164" s="64"/>
      <c r="J164" s="63"/>
      <c r="K164" s="63"/>
      <c r="L164" s="63"/>
      <c r="M164" s="63"/>
      <c r="N164" s="63"/>
      <c r="O164" s="63"/>
      <c r="P164" s="64"/>
      <c r="BL164" s="64"/>
      <c r="BM164" s="64"/>
      <c r="BN164" s="64"/>
    </row>
    <row r="165" spans="1:66" s="2" customFormat="1" ht="15" x14ac:dyDescent="0.25">
      <c r="A165" s="64"/>
      <c r="C165" s="63"/>
      <c r="D165" s="64"/>
      <c r="E165" s="64"/>
      <c r="F165" s="64"/>
      <c r="G165" s="64"/>
      <c r="H165" s="64"/>
      <c r="I165" s="64"/>
      <c r="J165" s="63"/>
      <c r="K165" s="63"/>
      <c r="L165" s="63"/>
      <c r="M165" s="63"/>
      <c r="N165" s="63"/>
      <c r="O165" s="63"/>
      <c r="P165" s="64"/>
      <c r="BL165" s="64"/>
      <c r="BM165" s="64"/>
      <c r="BN165" s="64"/>
    </row>
    <row r="166" spans="1:66" s="2" customFormat="1" ht="15" x14ac:dyDescent="0.25">
      <c r="A166" s="64"/>
      <c r="C166" s="63"/>
      <c r="D166" s="64"/>
      <c r="E166" s="64"/>
      <c r="F166" s="64"/>
      <c r="G166" s="64"/>
      <c r="H166" s="64"/>
      <c r="I166" s="64"/>
      <c r="J166" s="63"/>
      <c r="K166" s="63"/>
      <c r="L166" s="63"/>
      <c r="M166" s="63"/>
      <c r="N166" s="63"/>
      <c r="O166" s="63"/>
      <c r="P166" s="64"/>
      <c r="BL166" s="64"/>
      <c r="BM166" s="64"/>
      <c r="BN166" s="64"/>
    </row>
    <row r="167" spans="1:66" s="2" customFormat="1" ht="15" x14ac:dyDescent="0.25">
      <c r="A167" s="64"/>
      <c r="C167" s="63"/>
      <c r="D167" s="64"/>
      <c r="E167" s="64"/>
      <c r="F167" s="64"/>
      <c r="G167" s="64"/>
      <c r="H167" s="64"/>
      <c r="I167" s="64"/>
      <c r="J167" s="63"/>
      <c r="K167" s="63"/>
      <c r="L167" s="63"/>
      <c r="M167" s="63"/>
      <c r="N167" s="63"/>
      <c r="O167" s="63"/>
      <c r="P167" s="64"/>
      <c r="BL167" s="64"/>
      <c r="BM167" s="64"/>
      <c r="BN167" s="64"/>
    </row>
    <row r="168" spans="1:66" s="2" customFormat="1" ht="15" x14ac:dyDescent="0.25">
      <c r="A168" s="64"/>
      <c r="C168" s="63"/>
      <c r="D168" s="64"/>
      <c r="E168" s="64"/>
      <c r="F168" s="64"/>
      <c r="G168" s="64"/>
      <c r="H168" s="64"/>
      <c r="I168" s="64"/>
      <c r="J168" s="63"/>
      <c r="K168" s="63"/>
      <c r="L168" s="63"/>
      <c r="M168" s="63"/>
      <c r="N168" s="63"/>
      <c r="O168" s="63"/>
      <c r="P168" s="64"/>
      <c r="BL168" s="64"/>
      <c r="BM168" s="64"/>
      <c r="BN168" s="64"/>
    </row>
    <row r="169" spans="1:66" s="2" customFormat="1" ht="15" x14ac:dyDescent="0.25">
      <c r="A169" s="64"/>
      <c r="C169" s="63"/>
      <c r="D169" s="64"/>
      <c r="E169" s="64"/>
      <c r="F169" s="64"/>
      <c r="G169" s="64"/>
      <c r="H169" s="64"/>
      <c r="I169" s="64"/>
      <c r="J169" s="63"/>
      <c r="K169" s="63"/>
      <c r="L169" s="63"/>
      <c r="M169" s="63"/>
      <c r="N169" s="63"/>
      <c r="O169" s="63"/>
      <c r="P169" s="64"/>
      <c r="BL169" s="64"/>
      <c r="BM169" s="64"/>
      <c r="BN169" s="64"/>
    </row>
    <row r="170" spans="1:66" s="2" customFormat="1" ht="15" x14ac:dyDescent="0.25">
      <c r="A170" s="64"/>
      <c r="C170" s="63"/>
      <c r="D170" s="64"/>
      <c r="E170" s="64"/>
      <c r="F170" s="64"/>
      <c r="G170" s="64"/>
      <c r="H170" s="64"/>
      <c r="I170" s="64"/>
      <c r="J170" s="63"/>
      <c r="K170" s="63"/>
      <c r="L170" s="63"/>
      <c r="M170" s="63"/>
      <c r="N170" s="63"/>
      <c r="O170" s="63"/>
      <c r="P170" s="64"/>
      <c r="BL170" s="64"/>
      <c r="BM170" s="64"/>
      <c r="BN170" s="64"/>
    </row>
    <row r="171" spans="1:66" s="2" customFormat="1" ht="15" x14ac:dyDescent="0.25">
      <c r="A171" s="64"/>
      <c r="C171" s="63"/>
      <c r="D171" s="64"/>
      <c r="E171" s="64"/>
      <c r="F171" s="64"/>
      <c r="G171" s="64"/>
      <c r="H171" s="64"/>
      <c r="I171" s="64"/>
      <c r="J171" s="63"/>
      <c r="K171" s="63"/>
      <c r="L171" s="63"/>
      <c r="M171" s="63"/>
      <c r="N171" s="63"/>
      <c r="O171" s="63"/>
      <c r="P171" s="64"/>
      <c r="BL171" s="64"/>
      <c r="BM171" s="64"/>
      <c r="BN171" s="64"/>
    </row>
    <row r="172" spans="1:66" s="2" customFormat="1" ht="15" x14ac:dyDescent="0.25">
      <c r="A172" s="64"/>
      <c r="C172" s="63"/>
      <c r="D172" s="64"/>
      <c r="E172" s="64"/>
      <c r="F172" s="64"/>
      <c r="G172" s="64"/>
      <c r="H172" s="64"/>
      <c r="I172" s="64"/>
      <c r="J172" s="63"/>
      <c r="K172" s="63"/>
      <c r="L172" s="63"/>
      <c r="M172" s="63"/>
      <c r="N172" s="63"/>
      <c r="O172" s="63"/>
      <c r="P172" s="64"/>
      <c r="BL172" s="64"/>
      <c r="BM172" s="64"/>
      <c r="BN172" s="64"/>
    </row>
    <row r="173" spans="1:66" s="2" customFormat="1" ht="15" x14ac:dyDescent="0.25">
      <c r="A173" s="64"/>
      <c r="C173" s="63"/>
      <c r="D173" s="64"/>
      <c r="E173" s="64"/>
      <c r="F173" s="64"/>
      <c r="G173" s="64"/>
      <c r="H173" s="64"/>
      <c r="I173" s="64"/>
      <c r="J173" s="63"/>
      <c r="K173" s="63"/>
      <c r="L173" s="63"/>
      <c r="M173" s="63"/>
      <c r="N173" s="63"/>
      <c r="O173" s="63"/>
      <c r="P173" s="64"/>
      <c r="BL173" s="64"/>
      <c r="BM173" s="64"/>
      <c r="BN173" s="64"/>
    </row>
    <row r="174" spans="1:66" s="2" customFormat="1" ht="15" x14ac:dyDescent="0.25">
      <c r="A174" s="64"/>
      <c r="C174" s="63"/>
      <c r="D174" s="64"/>
      <c r="E174" s="64"/>
      <c r="F174" s="64"/>
      <c r="G174" s="64"/>
      <c r="H174" s="64"/>
      <c r="I174" s="64"/>
      <c r="J174" s="63"/>
      <c r="K174" s="63"/>
      <c r="L174" s="63"/>
      <c r="M174" s="63"/>
      <c r="N174" s="63"/>
      <c r="O174" s="63"/>
      <c r="P174" s="64"/>
      <c r="BL174" s="64"/>
      <c r="BM174" s="64"/>
      <c r="BN174" s="64"/>
    </row>
    <row r="175" spans="1:66" s="2" customFormat="1" ht="15" x14ac:dyDescent="0.25">
      <c r="A175" s="64"/>
      <c r="C175" s="63"/>
      <c r="D175" s="64"/>
      <c r="E175" s="64"/>
      <c r="F175" s="64"/>
      <c r="G175" s="64"/>
      <c r="H175" s="64"/>
      <c r="I175" s="64"/>
      <c r="J175" s="63"/>
      <c r="K175" s="63"/>
      <c r="L175" s="63"/>
      <c r="M175" s="63"/>
      <c r="N175" s="63"/>
      <c r="O175" s="63"/>
      <c r="P175" s="64"/>
      <c r="BL175" s="64"/>
      <c r="BM175" s="64"/>
      <c r="BN175" s="64"/>
    </row>
    <row r="176" spans="1:66" s="2" customFormat="1" ht="15" x14ac:dyDescent="0.25">
      <c r="A176" s="64"/>
      <c r="C176" s="63"/>
      <c r="D176" s="64"/>
      <c r="E176" s="64"/>
      <c r="F176" s="64"/>
      <c r="G176" s="64"/>
      <c r="H176" s="64"/>
      <c r="I176" s="64"/>
      <c r="J176" s="63"/>
      <c r="K176" s="63"/>
      <c r="L176" s="63"/>
      <c r="M176" s="63"/>
      <c r="N176" s="63"/>
      <c r="O176" s="63"/>
      <c r="P176" s="64"/>
      <c r="BL176" s="64"/>
      <c r="BM176" s="64"/>
      <c r="BN176" s="64"/>
    </row>
    <row r="177" spans="1:66" s="2" customFormat="1" ht="15" x14ac:dyDescent="0.25">
      <c r="A177" s="64"/>
      <c r="C177" s="63"/>
      <c r="D177" s="64"/>
      <c r="E177" s="64"/>
      <c r="F177" s="64"/>
      <c r="G177" s="64"/>
      <c r="H177" s="64"/>
      <c r="I177" s="64"/>
      <c r="J177" s="63"/>
      <c r="K177" s="63"/>
      <c r="L177" s="63"/>
      <c r="M177" s="63"/>
      <c r="N177" s="63"/>
      <c r="O177" s="63"/>
      <c r="P177" s="64"/>
      <c r="BL177" s="64"/>
      <c r="BM177" s="64"/>
      <c r="BN177" s="64"/>
    </row>
    <row r="178" spans="1:66" s="2" customFormat="1" ht="15" x14ac:dyDescent="0.25">
      <c r="A178" s="64"/>
      <c r="C178" s="63"/>
      <c r="D178" s="64"/>
      <c r="E178" s="64"/>
      <c r="F178" s="64"/>
      <c r="G178" s="64"/>
      <c r="H178" s="64"/>
      <c r="I178" s="64"/>
      <c r="J178" s="63"/>
      <c r="K178" s="63"/>
      <c r="L178" s="63"/>
      <c r="M178" s="63"/>
      <c r="N178" s="63"/>
      <c r="O178" s="63"/>
      <c r="P178" s="64"/>
      <c r="BL178" s="64"/>
      <c r="BM178" s="64"/>
      <c r="BN178" s="64"/>
    </row>
    <row r="179" spans="1:66" s="2" customFormat="1" ht="15" x14ac:dyDescent="0.25">
      <c r="A179" s="64"/>
      <c r="C179" s="63"/>
      <c r="D179" s="64"/>
      <c r="E179" s="64"/>
      <c r="F179" s="64"/>
      <c r="G179" s="64"/>
      <c r="H179" s="64"/>
      <c r="I179" s="64"/>
      <c r="J179" s="63"/>
      <c r="K179" s="63"/>
      <c r="L179" s="63"/>
      <c r="M179" s="63"/>
      <c r="N179" s="63"/>
      <c r="O179" s="63"/>
      <c r="P179" s="64"/>
      <c r="BL179" s="64"/>
      <c r="BM179" s="64"/>
      <c r="BN179" s="64"/>
    </row>
    <row r="180" spans="1:66" s="2" customFormat="1" ht="15" x14ac:dyDescent="0.25">
      <c r="A180" s="64"/>
      <c r="C180" s="63"/>
      <c r="D180" s="64"/>
      <c r="E180" s="64"/>
      <c r="F180" s="64"/>
      <c r="G180" s="64"/>
      <c r="H180" s="64"/>
      <c r="I180" s="64"/>
      <c r="J180" s="63"/>
      <c r="K180" s="63"/>
      <c r="L180" s="63"/>
      <c r="M180" s="63"/>
      <c r="N180" s="63"/>
      <c r="O180" s="63"/>
      <c r="P180" s="64"/>
      <c r="BL180" s="64"/>
      <c r="BM180" s="64"/>
      <c r="BN180" s="64"/>
    </row>
    <row r="181" spans="1:66" s="2" customFormat="1" ht="15" x14ac:dyDescent="0.25">
      <c r="A181" s="64"/>
      <c r="C181" s="63"/>
      <c r="D181" s="64"/>
      <c r="E181" s="64"/>
      <c r="F181" s="64"/>
      <c r="G181" s="64"/>
      <c r="H181" s="64"/>
      <c r="I181" s="64"/>
      <c r="J181" s="63"/>
      <c r="K181" s="63"/>
      <c r="L181" s="63"/>
      <c r="M181" s="63"/>
      <c r="N181" s="63"/>
      <c r="O181" s="63"/>
      <c r="P181" s="64"/>
      <c r="BL181" s="64"/>
      <c r="BM181" s="64"/>
      <c r="BN181" s="64"/>
    </row>
    <row r="182" spans="1:66" s="2" customFormat="1" ht="15" x14ac:dyDescent="0.25">
      <c r="A182" s="64"/>
      <c r="C182" s="63"/>
      <c r="D182" s="64"/>
      <c r="E182" s="64"/>
      <c r="F182" s="64"/>
      <c r="G182" s="64"/>
      <c r="H182" s="64"/>
      <c r="I182" s="64"/>
      <c r="J182" s="63"/>
      <c r="K182" s="63"/>
      <c r="L182" s="63"/>
      <c r="M182" s="63"/>
      <c r="N182" s="63"/>
      <c r="O182" s="63"/>
      <c r="P182" s="64"/>
      <c r="BL182" s="64"/>
      <c r="BM182" s="64"/>
      <c r="BN182" s="64"/>
    </row>
    <row r="183" spans="1:66" s="2" customFormat="1" ht="15" x14ac:dyDescent="0.25">
      <c r="A183" s="64"/>
      <c r="C183" s="63"/>
      <c r="D183" s="64"/>
      <c r="E183" s="64"/>
      <c r="F183" s="64"/>
      <c r="G183" s="64"/>
      <c r="H183" s="64"/>
      <c r="I183" s="64"/>
      <c r="J183" s="63"/>
      <c r="K183" s="63"/>
      <c r="L183" s="63"/>
      <c r="M183" s="63"/>
      <c r="N183" s="63"/>
      <c r="O183" s="63"/>
      <c r="P183" s="64"/>
      <c r="BL183" s="64"/>
      <c r="BM183" s="64"/>
      <c r="BN183" s="64"/>
    </row>
    <row r="184" spans="1:66" s="2" customFormat="1" ht="15" x14ac:dyDescent="0.25">
      <c r="A184" s="64"/>
      <c r="C184" s="63"/>
      <c r="D184" s="64"/>
      <c r="E184" s="64"/>
      <c r="F184" s="64"/>
      <c r="G184" s="64"/>
      <c r="H184" s="64"/>
      <c r="I184" s="64"/>
      <c r="J184" s="63"/>
      <c r="K184" s="63"/>
      <c r="L184" s="63"/>
      <c r="M184" s="63"/>
      <c r="N184" s="63"/>
      <c r="O184" s="63"/>
      <c r="P184" s="64"/>
      <c r="BL184" s="64"/>
      <c r="BM184" s="64"/>
      <c r="BN184" s="64"/>
    </row>
    <row r="185" spans="1:66" s="2" customFormat="1" ht="15" x14ac:dyDescent="0.25">
      <c r="A185" s="64"/>
      <c r="C185" s="63"/>
      <c r="D185" s="64"/>
      <c r="E185" s="64"/>
      <c r="F185" s="64"/>
      <c r="G185" s="64"/>
      <c r="H185" s="64"/>
      <c r="I185" s="64"/>
      <c r="J185" s="63"/>
      <c r="K185" s="63"/>
      <c r="L185" s="63"/>
      <c r="M185" s="63"/>
      <c r="N185" s="63"/>
      <c r="O185" s="63"/>
      <c r="P185" s="64"/>
      <c r="BL185" s="64"/>
      <c r="BM185" s="64"/>
      <c r="BN185" s="64"/>
    </row>
    <row r="186" spans="1:66" s="2" customFormat="1" ht="15" x14ac:dyDescent="0.25">
      <c r="A186" s="64"/>
      <c r="C186" s="63"/>
      <c r="D186" s="64"/>
      <c r="E186" s="64"/>
      <c r="F186" s="64"/>
      <c r="G186" s="64"/>
      <c r="H186" s="64"/>
      <c r="I186" s="64"/>
      <c r="J186" s="63"/>
      <c r="K186" s="63"/>
      <c r="L186" s="63"/>
      <c r="M186" s="63"/>
      <c r="N186" s="63"/>
      <c r="O186" s="63"/>
      <c r="P186" s="64"/>
      <c r="BL186" s="64"/>
      <c r="BM186" s="64"/>
      <c r="BN186" s="64"/>
    </row>
    <row r="187" spans="1:66" s="2" customFormat="1" ht="15" x14ac:dyDescent="0.25">
      <c r="A187" s="64"/>
      <c r="C187" s="63"/>
      <c r="D187" s="64"/>
      <c r="E187" s="64"/>
      <c r="F187" s="64"/>
      <c r="G187" s="64"/>
      <c r="H187" s="64"/>
      <c r="I187" s="64"/>
      <c r="J187" s="63"/>
      <c r="K187" s="63"/>
      <c r="L187" s="63"/>
      <c r="M187" s="63"/>
      <c r="N187" s="63"/>
      <c r="O187" s="63"/>
      <c r="P187" s="64"/>
      <c r="BL187" s="64"/>
      <c r="BM187" s="64"/>
      <c r="BN187" s="64"/>
    </row>
    <row r="188" spans="1:66" s="2" customFormat="1" ht="15" x14ac:dyDescent="0.25">
      <c r="A188" s="64"/>
      <c r="C188" s="63"/>
      <c r="D188" s="64"/>
      <c r="E188" s="64"/>
      <c r="F188" s="64"/>
      <c r="G188" s="64"/>
      <c r="H188" s="64"/>
      <c r="I188" s="64"/>
      <c r="J188" s="63"/>
      <c r="K188" s="63"/>
      <c r="L188" s="63"/>
      <c r="M188" s="63"/>
      <c r="N188" s="63"/>
      <c r="O188" s="63"/>
      <c r="P188" s="64"/>
      <c r="BL188" s="64"/>
      <c r="BM188" s="64"/>
      <c r="BN188" s="64"/>
    </row>
    <row r="189" spans="1:66" s="2" customFormat="1" ht="15" x14ac:dyDescent="0.25">
      <c r="A189" s="64"/>
      <c r="C189" s="63"/>
      <c r="D189" s="64"/>
      <c r="E189" s="64"/>
      <c r="F189" s="64"/>
      <c r="G189" s="64"/>
      <c r="H189" s="64"/>
      <c r="I189" s="64"/>
      <c r="J189" s="63"/>
      <c r="K189" s="63"/>
      <c r="L189" s="63"/>
      <c r="M189" s="63"/>
      <c r="N189" s="63"/>
      <c r="O189" s="63"/>
      <c r="P189" s="64"/>
      <c r="BL189" s="64"/>
      <c r="BM189" s="64"/>
      <c r="BN189" s="64"/>
    </row>
    <row r="190" spans="1:66" s="2" customFormat="1" ht="15" x14ac:dyDescent="0.25">
      <c r="A190" s="64"/>
      <c r="C190" s="63"/>
      <c r="D190" s="64"/>
      <c r="E190" s="64"/>
      <c r="F190" s="64"/>
      <c r="G190" s="64"/>
      <c r="H190" s="64"/>
      <c r="I190" s="64"/>
      <c r="J190" s="63"/>
      <c r="K190" s="63"/>
      <c r="L190" s="63"/>
      <c r="M190" s="63"/>
      <c r="N190" s="63"/>
      <c r="O190" s="63"/>
      <c r="P190" s="64"/>
      <c r="BL190" s="64"/>
      <c r="BM190" s="64"/>
      <c r="BN190" s="64"/>
    </row>
    <row r="191" spans="1:66" s="2" customFormat="1" ht="15" x14ac:dyDescent="0.25">
      <c r="A191" s="64"/>
      <c r="C191" s="63"/>
      <c r="D191" s="64"/>
      <c r="E191" s="64"/>
      <c r="F191" s="64"/>
      <c r="G191" s="64"/>
      <c r="H191" s="64"/>
      <c r="I191" s="64"/>
      <c r="J191" s="63"/>
      <c r="K191" s="63"/>
      <c r="L191" s="63"/>
      <c r="M191" s="63"/>
      <c r="N191" s="63"/>
      <c r="O191" s="63"/>
      <c r="P191" s="64"/>
      <c r="BL191" s="64"/>
      <c r="BM191" s="64"/>
      <c r="BN191" s="64"/>
    </row>
    <row r="192" spans="1:66" s="2" customFormat="1" ht="15" x14ac:dyDescent="0.25">
      <c r="A192" s="64"/>
      <c r="C192" s="63"/>
      <c r="D192" s="64"/>
      <c r="E192" s="64"/>
      <c r="F192" s="64"/>
      <c r="G192" s="64"/>
      <c r="H192" s="64"/>
      <c r="I192" s="64"/>
      <c r="J192" s="63"/>
      <c r="K192" s="63"/>
      <c r="L192" s="63"/>
      <c r="M192" s="63"/>
      <c r="N192" s="63"/>
      <c r="O192" s="63"/>
      <c r="P192" s="64"/>
      <c r="BL192" s="64"/>
      <c r="BM192" s="64"/>
      <c r="BN192" s="64"/>
    </row>
    <row r="193" spans="1:66" s="2" customFormat="1" ht="15" x14ac:dyDescent="0.25">
      <c r="A193" s="64"/>
      <c r="C193" s="63"/>
      <c r="D193" s="64"/>
      <c r="E193" s="64"/>
      <c r="F193" s="64"/>
      <c r="G193" s="64"/>
      <c r="H193" s="64"/>
      <c r="I193" s="64"/>
      <c r="J193" s="63"/>
      <c r="K193" s="63"/>
      <c r="L193" s="63"/>
      <c r="M193" s="63"/>
      <c r="N193" s="63"/>
      <c r="O193" s="63"/>
      <c r="P193" s="64"/>
      <c r="BL193" s="64"/>
      <c r="BM193" s="64"/>
      <c r="BN193" s="64"/>
    </row>
    <row r="194" spans="1:66" s="2" customFormat="1" ht="15" x14ac:dyDescent="0.25">
      <c r="A194" s="64"/>
      <c r="C194" s="63"/>
      <c r="D194" s="64"/>
      <c r="E194" s="64"/>
      <c r="F194" s="64"/>
      <c r="G194" s="64"/>
      <c r="H194" s="64"/>
      <c r="I194" s="64"/>
      <c r="J194" s="63"/>
      <c r="K194" s="63"/>
      <c r="L194" s="63"/>
      <c r="M194" s="63"/>
      <c r="N194" s="63"/>
      <c r="O194" s="63"/>
      <c r="P194" s="64"/>
      <c r="BL194" s="64"/>
      <c r="BM194" s="64"/>
      <c r="BN194" s="64"/>
    </row>
    <row r="195" spans="1:66" s="2" customFormat="1" ht="15" x14ac:dyDescent="0.25">
      <c r="A195" s="64"/>
      <c r="C195" s="63"/>
      <c r="D195" s="64"/>
      <c r="E195" s="64"/>
      <c r="F195" s="64"/>
      <c r="G195" s="64"/>
      <c r="H195" s="64"/>
      <c r="I195" s="64"/>
      <c r="J195" s="63"/>
      <c r="K195" s="63"/>
      <c r="L195" s="63"/>
      <c r="M195" s="63"/>
      <c r="N195" s="63"/>
      <c r="O195" s="63"/>
      <c r="P195" s="64"/>
      <c r="BL195" s="64"/>
      <c r="BM195" s="64"/>
      <c r="BN195" s="64"/>
    </row>
    <row r="196" spans="1:66" s="2" customFormat="1" ht="15" x14ac:dyDescent="0.25">
      <c r="A196" s="64"/>
      <c r="C196" s="63"/>
      <c r="D196" s="64"/>
      <c r="E196" s="64"/>
      <c r="F196" s="64"/>
      <c r="G196" s="64"/>
      <c r="H196" s="64"/>
      <c r="I196" s="64"/>
      <c r="J196" s="63"/>
      <c r="K196" s="63"/>
      <c r="L196" s="63"/>
      <c r="M196" s="63"/>
      <c r="N196" s="63"/>
      <c r="O196" s="63"/>
      <c r="P196" s="64"/>
      <c r="BL196" s="64"/>
      <c r="BM196" s="64"/>
      <c r="BN196" s="64"/>
    </row>
    <row r="197" spans="1:66" s="2" customFormat="1" ht="15" x14ac:dyDescent="0.25">
      <c r="A197" s="64"/>
      <c r="C197" s="63"/>
      <c r="D197" s="64"/>
      <c r="E197" s="64"/>
      <c r="F197" s="64"/>
      <c r="G197" s="64"/>
      <c r="H197" s="64"/>
      <c r="I197" s="64"/>
      <c r="J197" s="63"/>
      <c r="K197" s="63"/>
      <c r="L197" s="63"/>
      <c r="M197" s="63"/>
      <c r="N197" s="63"/>
      <c r="O197" s="63"/>
      <c r="P197" s="64"/>
      <c r="BL197" s="64"/>
      <c r="BM197" s="64"/>
      <c r="BN197" s="64"/>
    </row>
    <row r="198" spans="1:66" s="2" customFormat="1" ht="15" x14ac:dyDescent="0.25">
      <c r="A198" s="64"/>
      <c r="C198" s="63"/>
      <c r="D198" s="64"/>
      <c r="E198" s="64"/>
      <c r="F198" s="64"/>
      <c r="G198" s="64"/>
      <c r="H198" s="64"/>
      <c r="I198" s="64"/>
      <c r="J198" s="63"/>
      <c r="K198" s="63"/>
      <c r="L198" s="63"/>
      <c r="M198" s="63"/>
      <c r="N198" s="63"/>
      <c r="O198" s="63"/>
      <c r="P198" s="64"/>
      <c r="BL198" s="64"/>
      <c r="BM198" s="64"/>
      <c r="BN198" s="64"/>
    </row>
    <row r="199" spans="1:66" s="2" customFormat="1" ht="15" x14ac:dyDescent="0.25">
      <c r="A199" s="64"/>
      <c r="C199" s="63"/>
      <c r="D199" s="64"/>
      <c r="E199" s="64"/>
      <c r="F199" s="64"/>
      <c r="G199" s="64"/>
      <c r="H199" s="64"/>
      <c r="I199" s="64"/>
      <c r="J199" s="63"/>
      <c r="K199" s="63"/>
      <c r="L199" s="63"/>
      <c r="M199" s="63"/>
      <c r="N199" s="63"/>
      <c r="O199" s="63"/>
      <c r="P199" s="64"/>
      <c r="BL199" s="64"/>
      <c r="BM199" s="64"/>
      <c r="BN199" s="64"/>
    </row>
    <row r="200" spans="1:66" s="2" customFormat="1" ht="15" x14ac:dyDescent="0.25">
      <c r="A200" s="64"/>
      <c r="C200" s="63"/>
      <c r="D200" s="64"/>
      <c r="E200" s="64"/>
      <c r="F200" s="64"/>
      <c r="G200" s="64"/>
      <c r="H200" s="64"/>
      <c r="I200" s="64"/>
      <c r="J200" s="63"/>
      <c r="K200" s="63"/>
      <c r="L200" s="63"/>
      <c r="M200" s="63"/>
      <c r="N200" s="63"/>
      <c r="O200" s="63"/>
      <c r="P200" s="64"/>
      <c r="BL200" s="64"/>
      <c r="BM200" s="64"/>
      <c r="BN200" s="64"/>
    </row>
    <row r="201" spans="1:66" s="2" customFormat="1" ht="15" x14ac:dyDescent="0.25">
      <c r="A201" s="64"/>
      <c r="C201" s="63"/>
      <c r="D201" s="64"/>
      <c r="E201" s="64"/>
      <c r="F201" s="64"/>
      <c r="G201" s="64"/>
      <c r="H201" s="64"/>
      <c r="I201" s="64"/>
      <c r="J201" s="63"/>
      <c r="K201" s="63"/>
      <c r="L201" s="63"/>
      <c r="M201" s="63"/>
      <c r="N201" s="63"/>
      <c r="O201" s="63"/>
      <c r="P201" s="64"/>
      <c r="BL201" s="64"/>
      <c r="BM201" s="64"/>
      <c r="BN201" s="64"/>
    </row>
    <row r="202" spans="1:66" s="2" customFormat="1" ht="15" x14ac:dyDescent="0.25">
      <c r="A202" s="64"/>
      <c r="C202" s="63"/>
      <c r="D202" s="64"/>
      <c r="E202" s="64"/>
      <c r="F202" s="64"/>
      <c r="G202" s="64"/>
      <c r="H202" s="64"/>
      <c r="I202" s="64"/>
      <c r="J202" s="63"/>
      <c r="K202" s="63"/>
      <c r="L202" s="63"/>
      <c r="M202" s="63"/>
      <c r="N202" s="63"/>
      <c r="O202" s="63"/>
      <c r="P202" s="64"/>
      <c r="BL202" s="64"/>
      <c r="BM202" s="64"/>
      <c r="BN202" s="64"/>
    </row>
    <row r="203" spans="1:66" s="2" customFormat="1" ht="15" x14ac:dyDescent="0.25">
      <c r="A203" s="64"/>
      <c r="C203" s="63"/>
      <c r="D203" s="64"/>
      <c r="E203" s="64"/>
      <c r="F203" s="64"/>
      <c r="G203" s="64"/>
      <c r="H203" s="64"/>
      <c r="I203" s="64"/>
      <c r="J203" s="63"/>
      <c r="K203" s="63"/>
      <c r="L203" s="63"/>
      <c r="M203" s="63"/>
      <c r="N203" s="63"/>
      <c r="O203" s="63"/>
      <c r="P203" s="64"/>
      <c r="BL203" s="64"/>
      <c r="BM203" s="64"/>
      <c r="BN203" s="64"/>
    </row>
    <row r="204" spans="1:66" s="2" customFormat="1" ht="15" x14ac:dyDescent="0.25">
      <c r="A204" s="64"/>
      <c r="C204" s="63"/>
      <c r="D204" s="64"/>
      <c r="E204" s="64"/>
      <c r="F204" s="64"/>
      <c r="G204" s="64"/>
      <c r="H204" s="64"/>
      <c r="I204" s="64"/>
      <c r="J204" s="63"/>
      <c r="K204" s="63"/>
      <c r="L204" s="63"/>
      <c r="M204" s="63"/>
      <c r="N204" s="63"/>
      <c r="O204" s="63"/>
      <c r="P204" s="64"/>
      <c r="BL204" s="64"/>
      <c r="BM204" s="64"/>
      <c r="BN204" s="64"/>
    </row>
    <row r="205" spans="1:66" s="2" customFormat="1" ht="15" x14ac:dyDescent="0.25">
      <c r="A205" s="64"/>
      <c r="C205" s="63"/>
      <c r="D205" s="64"/>
      <c r="E205" s="64"/>
      <c r="F205" s="64"/>
      <c r="G205" s="64"/>
      <c r="H205" s="64"/>
      <c r="I205" s="64"/>
      <c r="J205" s="63"/>
      <c r="K205" s="63"/>
      <c r="L205" s="63"/>
      <c r="M205" s="63"/>
      <c r="N205" s="63"/>
      <c r="O205" s="63"/>
      <c r="P205" s="64"/>
      <c r="BL205" s="64"/>
      <c r="BM205" s="64"/>
      <c r="BN205" s="64"/>
    </row>
    <row r="206" spans="1:66" s="2" customFormat="1" ht="15" x14ac:dyDescent="0.25">
      <c r="A206" s="64"/>
      <c r="C206" s="63"/>
      <c r="D206" s="64"/>
      <c r="E206" s="64"/>
      <c r="F206" s="64"/>
      <c r="G206" s="64"/>
      <c r="H206" s="64"/>
      <c r="I206" s="64"/>
      <c r="J206" s="63"/>
      <c r="K206" s="63"/>
      <c r="L206" s="63"/>
      <c r="M206" s="63"/>
      <c r="N206" s="63"/>
      <c r="O206" s="63"/>
      <c r="P206" s="64"/>
      <c r="BL206" s="64"/>
      <c r="BM206" s="64"/>
      <c r="BN206" s="64"/>
    </row>
    <row r="207" spans="1:66" s="2" customFormat="1" ht="15" x14ac:dyDescent="0.25">
      <c r="A207" s="64"/>
      <c r="C207" s="63"/>
      <c r="D207" s="64"/>
      <c r="E207" s="64"/>
      <c r="F207" s="64"/>
      <c r="G207" s="64"/>
      <c r="H207" s="64"/>
      <c r="I207" s="64"/>
      <c r="J207" s="63"/>
      <c r="K207" s="63"/>
      <c r="L207" s="63"/>
      <c r="M207" s="63"/>
      <c r="N207" s="63"/>
      <c r="O207" s="63"/>
      <c r="P207" s="64"/>
      <c r="BL207" s="64"/>
      <c r="BM207" s="64"/>
      <c r="BN207" s="64"/>
    </row>
    <row r="208" spans="1:66" s="2" customFormat="1" ht="15" x14ac:dyDescent="0.25">
      <c r="A208" s="64"/>
      <c r="C208" s="63"/>
      <c r="D208" s="64"/>
      <c r="E208" s="64"/>
      <c r="F208" s="64"/>
      <c r="G208" s="64"/>
      <c r="H208" s="64"/>
      <c r="I208" s="64"/>
      <c r="J208" s="63"/>
      <c r="K208" s="63"/>
      <c r="L208" s="63"/>
      <c r="M208" s="63"/>
      <c r="N208" s="63"/>
      <c r="O208" s="63"/>
      <c r="P208" s="64"/>
      <c r="BL208" s="64"/>
      <c r="BM208" s="64"/>
      <c r="BN208" s="64"/>
    </row>
    <row r="209" spans="1:66" s="2" customFormat="1" ht="15" x14ac:dyDescent="0.25">
      <c r="A209" s="64"/>
      <c r="C209" s="63"/>
      <c r="D209" s="64"/>
      <c r="E209" s="64"/>
      <c r="F209" s="64"/>
      <c r="G209" s="64"/>
      <c r="H209" s="64"/>
      <c r="I209" s="64"/>
      <c r="J209" s="63"/>
      <c r="K209" s="63"/>
      <c r="L209" s="63"/>
      <c r="M209" s="63"/>
      <c r="N209" s="63"/>
      <c r="O209" s="63"/>
      <c r="P209" s="64"/>
      <c r="BL209" s="64"/>
      <c r="BM209" s="64"/>
      <c r="BN209" s="64"/>
    </row>
    <row r="210" spans="1:66" s="2" customFormat="1" ht="15" x14ac:dyDescent="0.25">
      <c r="A210" s="64"/>
      <c r="C210" s="63"/>
      <c r="D210" s="64"/>
      <c r="E210" s="64"/>
      <c r="F210" s="64"/>
      <c r="G210" s="64"/>
      <c r="H210" s="64"/>
      <c r="I210" s="64"/>
      <c r="J210" s="63"/>
      <c r="K210" s="63"/>
      <c r="L210" s="63"/>
      <c r="M210" s="63"/>
      <c r="N210" s="63"/>
      <c r="O210" s="63"/>
      <c r="P210" s="64"/>
      <c r="BL210" s="64"/>
      <c r="BM210" s="64"/>
      <c r="BN210" s="64"/>
    </row>
    <row r="211" spans="1:66" s="2" customFormat="1" ht="15" x14ac:dyDescent="0.25">
      <c r="A211" s="64"/>
      <c r="C211" s="63"/>
      <c r="D211" s="64"/>
      <c r="E211" s="64"/>
      <c r="F211" s="64"/>
      <c r="G211" s="64"/>
      <c r="H211" s="64"/>
      <c r="I211" s="64"/>
      <c r="J211" s="63"/>
      <c r="K211" s="63"/>
      <c r="L211" s="63"/>
      <c r="M211" s="63"/>
      <c r="N211" s="63"/>
      <c r="O211" s="63"/>
      <c r="P211" s="64"/>
      <c r="BL211" s="64"/>
      <c r="BM211" s="64"/>
      <c r="BN211" s="64"/>
    </row>
    <row r="212" spans="1:66" s="2" customFormat="1" ht="15" x14ac:dyDescent="0.25">
      <c r="A212" s="64"/>
      <c r="C212" s="63"/>
      <c r="D212" s="64"/>
      <c r="E212" s="64"/>
      <c r="F212" s="64"/>
      <c r="G212" s="64"/>
      <c r="H212" s="64"/>
      <c r="I212" s="64"/>
      <c r="J212" s="63"/>
      <c r="K212" s="63"/>
      <c r="L212" s="63"/>
      <c r="M212" s="63"/>
      <c r="N212" s="63"/>
      <c r="O212" s="63"/>
      <c r="P212" s="64"/>
      <c r="BL212" s="64"/>
      <c r="BM212" s="64"/>
      <c r="BN212" s="64"/>
    </row>
    <row r="213" spans="1:66" s="2" customFormat="1" ht="15" x14ac:dyDescent="0.25">
      <c r="A213" s="64"/>
      <c r="C213" s="63"/>
      <c r="D213" s="64"/>
      <c r="E213" s="64"/>
      <c r="F213" s="64"/>
      <c r="G213" s="64"/>
      <c r="H213" s="64"/>
      <c r="I213" s="64"/>
      <c r="J213" s="63"/>
      <c r="K213" s="63"/>
      <c r="L213" s="63"/>
      <c r="M213" s="63"/>
      <c r="N213" s="63"/>
      <c r="O213" s="63"/>
      <c r="P213" s="64"/>
      <c r="BL213" s="64"/>
      <c r="BM213" s="64"/>
      <c r="BN213" s="64"/>
    </row>
    <row r="214" spans="1:66" s="2" customFormat="1" ht="15" x14ac:dyDescent="0.25">
      <c r="A214" s="64"/>
      <c r="C214" s="63"/>
      <c r="D214" s="64"/>
      <c r="E214" s="64"/>
      <c r="F214" s="64"/>
      <c r="G214" s="64"/>
      <c r="H214" s="64"/>
      <c r="I214" s="64"/>
      <c r="J214" s="63"/>
      <c r="K214" s="63"/>
      <c r="L214" s="63"/>
      <c r="M214" s="63"/>
      <c r="N214" s="63"/>
      <c r="O214" s="63"/>
      <c r="P214" s="64"/>
      <c r="BL214" s="64"/>
      <c r="BM214" s="64"/>
      <c r="BN214" s="64"/>
    </row>
    <row r="215" spans="1:66" s="2" customFormat="1" ht="15" x14ac:dyDescent="0.25">
      <c r="A215" s="64"/>
      <c r="C215" s="63"/>
      <c r="D215" s="64"/>
      <c r="E215" s="64"/>
      <c r="F215" s="64"/>
      <c r="G215" s="64"/>
      <c r="H215" s="64"/>
      <c r="I215" s="64"/>
      <c r="J215" s="63"/>
      <c r="K215" s="63"/>
      <c r="L215" s="63"/>
      <c r="M215" s="63"/>
      <c r="N215" s="63"/>
      <c r="O215" s="63"/>
      <c r="P215" s="64"/>
      <c r="BL215" s="64"/>
      <c r="BM215" s="64"/>
      <c r="BN215" s="64"/>
    </row>
    <row r="216" spans="1:66" s="2" customFormat="1" ht="15" x14ac:dyDescent="0.25">
      <c r="A216" s="64"/>
      <c r="C216" s="63"/>
      <c r="D216" s="64"/>
      <c r="E216" s="64"/>
      <c r="F216" s="64"/>
      <c r="G216" s="64"/>
      <c r="H216" s="64"/>
      <c r="I216" s="64"/>
      <c r="J216" s="63"/>
      <c r="K216" s="63"/>
      <c r="L216" s="63"/>
      <c r="M216" s="63"/>
      <c r="N216" s="63"/>
      <c r="O216" s="63"/>
      <c r="P216" s="64"/>
      <c r="BL216" s="64"/>
      <c r="BM216" s="64"/>
      <c r="BN216" s="64"/>
    </row>
    <row r="217" spans="1:66" s="2" customFormat="1" ht="15" x14ac:dyDescent="0.25">
      <c r="A217" s="64"/>
      <c r="C217" s="63"/>
      <c r="D217" s="64"/>
      <c r="E217" s="64"/>
      <c r="F217" s="64"/>
      <c r="G217" s="64"/>
      <c r="H217" s="64"/>
      <c r="I217" s="64"/>
      <c r="J217" s="63"/>
      <c r="K217" s="63"/>
      <c r="L217" s="63"/>
      <c r="M217" s="63"/>
      <c r="N217" s="63"/>
      <c r="O217" s="63"/>
      <c r="P217" s="64"/>
      <c r="BL217" s="64"/>
      <c r="BM217" s="64"/>
      <c r="BN217" s="64"/>
    </row>
    <row r="218" spans="1:66" s="2" customFormat="1" ht="15" x14ac:dyDescent="0.25">
      <c r="A218" s="64"/>
      <c r="C218" s="63"/>
      <c r="D218" s="64"/>
      <c r="E218" s="64"/>
      <c r="F218" s="64"/>
      <c r="G218" s="64"/>
      <c r="H218" s="64"/>
      <c r="I218" s="64"/>
      <c r="J218" s="63"/>
      <c r="K218" s="63"/>
      <c r="L218" s="63"/>
      <c r="M218" s="63"/>
      <c r="N218" s="63"/>
      <c r="O218" s="63"/>
      <c r="P218" s="64"/>
      <c r="BL218" s="64"/>
      <c r="BM218" s="64"/>
      <c r="BN218" s="64"/>
    </row>
    <row r="219" spans="1:66" s="2" customFormat="1" ht="15" x14ac:dyDescent="0.25">
      <c r="A219" s="64"/>
      <c r="C219" s="63"/>
      <c r="D219" s="64"/>
      <c r="E219" s="64"/>
      <c r="F219" s="64"/>
      <c r="G219" s="64"/>
      <c r="H219" s="64"/>
      <c r="I219" s="64"/>
      <c r="J219" s="63"/>
      <c r="K219" s="63"/>
      <c r="L219" s="63"/>
      <c r="M219" s="63"/>
      <c r="N219" s="63"/>
      <c r="O219" s="63"/>
      <c r="P219" s="64"/>
      <c r="BL219" s="64"/>
      <c r="BM219" s="64"/>
      <c r="BN219" s="64"/>
    </row>
    <row r="220" spans="1:66" s="2" customFormat="1" ht="15" x14ac:dyDescent="0.25">
      <c r="A220" s="64"/>
      <c r="C220" s="63"/>
      <c r="D220" s="64"/>
      <c r="E220" s="64"/>
      <c r="F220" s="64"/>
      <c r="G220" s="64"/>
      <c r="H220" s="64"/>
      <c r="I220" s="64"/>
      <c r="J220" s="63"/>
      <c r="K220" s="63"/>
      <c r="L220" s="63"/>
      <c r="M220" s="63"/>
      <c r="N220" s="63"/>
      <c r="O220" s="63"/>
      <c r="P220" s="64"/>
      <c r="BL220" s="64"/>
      <c r="BM220" s="64"/>
      <c r="BN220" s="64"/>
    </row>
    <row r="221" spans="1:66" s="2" customFormat="1" ht="15" x14ac:dyDescent="0.25">
      <c r="A221" s="64"/>
      <c r="C221" s="63"/>
      <c r="D221" s="64"/>
      <c r="E221" s="64"/>
      <c r="F221" s="64"/>
      <c r="G221" s="64"/>
      <c r="H221" s="64"/>
      <c r="I221" s="64"/>
      <c r="J221" s="63"/>
      <c r="K221" s="63"/>
      <c r="L221" s="63"/>
      <c r="M221" s="63"/>
      <c r="N221" s="63"/>
      <c r="O221" s="63"/>
      <c r="P221" s="64"/>
      <c r="BL221" s="64"/>
      <c r="BM221" s="64"/>
      <c r="BN221" s="64"/>
    </row>
    <row r="222" spans="1:66" s="2" customFormat="1" ht="15" x14ac:dyDescent="0.25">
      <c r="A222" s="64"/>
      <c r="C222" s="63"/>
      <c r="D222" s="64"/>
      <c r="E222" s="64"/>
      <c r="F222" s="64"/>
      <c r="G222" s="64"/>
      <c r="H222" s="64"/>
      <c r="I222" s="64"/>
      <c r="J222" s="63"/>
      <c r="K222" s="63"/>
      <c r="L222" s="63"/>
      <c r="M222" s="63"/>
      <c r="N222" s="63"/>
      <c r="O222" s="63"/>
      <c r="P222" s="64"/>
      <c r="BL222" s="64"/>
      <c r="BM222" s="64"/>
      <c r="BN222" s="64"/>
    </row>
    <row r="223" spans="1:66" s="2" customFormat="1" ht="15" x14ac:dyDescent="0.25">
      <c r="A223" s="64"/>
      <c r="C223" s="63"/>
      <c r="D223" s="64"/>
      <c r="E223" s="64"/>
      <c r="F223" s="64"/>
      <c r="G223" s="64"/>
      <c r="H223" s="64"/>
      <c r="I223" s="64"/>
      <c r="J223" s="63"/>
      <c r="K223" s="63"/>
      <c r="L223" s="63"/>
      <c r="M223" s="63"/>
      <c r="N223" s="63"/>
      <c r="O223" s="63"/>
      <c r="P223" s="64"/>
      <c r="BL223" s="64"/>
      <c r="BM223" s="64"/>
      <c r="BN223" s="64"/>
    </row>
    <row r="224" spans="1:66" s="2" customFormat="1" ht="15" x14ac:dyDescent="0.25">
      <c r="A224" s="64"/>
      <c r="C224" s="63"/>
      <c r="D224" s="64"/>
      <c r="E224" s="64"/>
      <c r="F224" s="64"/>
      <c r="G224" s="64"/>
      <c r="H224" s="64"/>
      <c r="I224" s="64"/>
      <c r="J224" s="63"/>
      <c r="K224" s="63"/>
      <c r="L224" s="63"/>
      <c r="M224" s="63"/>
      <c r="N224" s="63"/>
      <c r="O224" s="63"/>
      <c r="P224" s="64"/>
      <c r="BL224" s="64"/>
      <c r="BM224" s="64"/>
      <c r="BN224" s="64"/>
    </row>
    <row r="225" spans="1:66" s="2" customFormat="1" ht="15" x14ac:dyDescent="0.25">
      <c r="A225" s="64"/>
      <c r="C225" s="63"/>
      <c r="D225" s="64"/>
      <c r="E225" s="64"/>
      <c r="F225" s="64"/>
      <c r="G225" s="64"/>
      <c r="H225" s="64"/>
      <c r="I225" s="64"/>
      <c r="J225" s="63"/>
      <c r="K225" s="63"/>
      <c r="L225" s="63"/>
      <c r="M225" s="63"/>
      <c r="N225" s="63"/>
      <c r="O225" s="63"/>
      <c r="P225" s="64"/>
      <c r="BL225" s="64"/>
      <c r="BM225" s="64"/>
      <c r="BN225" s="64"/>
    </row>
    <row r="226" spans="1:66" s="2" customFormat="1" ht="15" x14ac:dyDescent="0.25">
      <c r="A226" s="64"/>
      <c r="C226" s="63"/>
      <c r="D226" s="64"/>
      <c r="E226" s="64"/>
      <c r="F226" s="64"/>
      <c r="G226" s="64"/>
      <c r="H226" s="64"/>
      <c r="I226" s="64"/>
      <c r="J226" s="63"/>
      <c r="K226" s="63"/>
      <c r="L226" s="63"/>
      <c r="M226" s="63"/>
      <c r="N226" s="63"/>
      <c r="O226" s="63"/>
      <c r="P226" s="64"/>
      <c r="BL226" s="64"/>
      <c r="BM226" s="64"/>
      <c r="BN226" s="64"/>
    </row>
    <row r="227" spans="1:66" s="2" customFormat="1" ht="15" x14ac:dyDescent="0.25">
      <c r="A227" s="64"/>
      <c r="C227" s="63"/>
      <c r="D227" s="64"/>
      <c r="E227" s="64"/>
      <c r="F227" s="64"/>
      <c r="G227" s="64"/>
      <c r="H227" s="64"/>
      <c r="I227" s="64"/>
      <c r="J227" s="63"/>
      <c r="K227" s="63"/>
      <c r="L227" s="63"/>
      <c r="M227" s="63"/>
      <c r="N227" s="63"/>
      <c r="O227" s="63"/>
      <c r="P227" s="64"/>
      <c r="BL227" s="64"/>
      <c r="BM227" s="64"/>
      <c r="BN227" s="64"/>
    </row>
    <row r="228" spans="1:66" s="2" customFormat="1" ht="15" x14ac:dyDescent="0.25">
      <c r="A228" s="64"/>
      <c r="C228" s="63"/>
      <c r="D228" s="64"/>
      <c r="E228" s="64"/>
      <c r="F228" s="64"/>
      <c r="G228" s="64"/>
      <c r="H228" s="64"/>
      <c r="I228" s="64"/>
      <c r="J228" s="63"/>
      <c r="K228" s="63"/>
      <c r="L228" s="63"/>
      <c r="M228" s="63"/>
      <c r="N228" s="63"/>
      <c r="O228" s="63"/>
      <c r="P228" s="64"/>
      <c r="BL228" s="64"/>
      <c r="BM228" s="64"/>
      <c r="BN228" s="64"/>
    </row>
    <row r="229" spans="1:66" s="2" customFormat="1" ht="15" x14ac:dyDescent="0.25">
      <c r="A229" s="64"/>
      <c r="C229" s="63"/>
      <c r="D229" s="64"/>
      <c r="E229" s="64"/>
      <c r="F229" s="64"/>
      <c r="G229" s="64"/>
      <c r="H229" s="64"/>
      <c r="I229" s="64"/>
      <c r="J229" s="63"/>
      <c r="K229" s="63"/>
      <c r="L229" s="63"/>
      <c r="M229" s="63"/>
      <c r="N229" s="63"/>
      <c r="O229" s="63"/>
      <c r="P229" s="64"/>
      <c r="BL229" s="64"/>
      <c r="BM229" s="64"/>
      <c r="BN229" s="64"/>
    </row>
    <row r="230" spans="1:66" s="2" customFormat="1" ht="15" x14ac:dyDescent="0.25">
      <c r="A230" s="64"/>
      <c r="C230" s="63"/>
      <c r="D230" s="64"/>
      <c r="E230" s="64"/>
      <c r="F230" s="64"/>
      <c r="G230" s="64"/>
      <c r="H230" s="64"/>
      <c r="I230" s="64"/>
      <c r="J230" s="63"/>
      <c r="K230" s="63"/>
      <c r="L230" s="63"/>
      <c r="M230" s="63"/>
      <c r="N230" s="63"/>
      <c r="O230" s="63"/>
      <c r="P230" s="64"/>
      <c r="BL230" s="64"/>
      <c r="BM230" s="64"/>
      <c r="BN230" s="64"/>
    </row>
    <row r="231" spans="1:66" s="2" customFormat="1" ht="15" x14ac:dyDescent="0.25">
      <c r="A231" s="64"/>
      <c r="C231" s="63"/>
      <c r="D231" s="64"/>
      <c r="E231" s="64"/>
      <c r="F231" s="64"/>
      <c r="G231" s="64"/>
      <c r="H231" s="64"/>
      <c r="I231" s="64"/>
      <c r="J231" s="63"/>
      <c r="K231" s="63"/>
      <c r="L231" s="63"/>
      <c r="M231" s="63"/>
      <c r="N231" s="63"/>
      <c r="O231" s="63"/>
      <c r="P231" s="64"/>
      <c r="BL231" s="64"/>
      <c r="BM231" s="64"/>
      <c r="BN231" s="64"/>
    </row>
    <row r="232" spans="1:66" s="2" customFormat="1" ht="15" x14ac:dyDescent="0.25">
      <c r="A232" s="64"/>
      <c r="C232" s="63"/>
      <c r="D232" s="64"/>
      <c r="E232" s="64"/>
      <c r="F232" s="64"/>
      <c r="G232" s="64"/>
      <c r="H232" s="64"/>
      <c r="I232" s="64"/>
      <c r="J232" s="63"/>
      <c r="K232" s="63"/>
      <c r="L232" s="63"/>
      <c r="M232" s="63"/>
      <c r="N232" s="63"/>
      <c r="O232" s="63"/>
      <c r="P232" s="64"/>
      <c r="BL232" s="64"/>
      <c r="BM232" s="64"/>
      <c r="BN232" s="64"/>
    </row>
    <row r="233" spans="1:66" s="2" customFormat="1" ht="15" x14ac:dyDescent="0.25">
      <c r="A233" s="64"/>
      <c r="C233" s="63"/>
      <c r="D233" s="64"/>
      <c r="E233" s="64"/>
      <c r="F233" s="64"/>
      <c r="G233" s="64"/>
      <c r="H233" s="64"/>
      <c r="I233" s="64"/>
      <c r="J233" s="63"/>
      <c r="K233" s="63"/>
      <c r="L233" s="63"/>
      <c r="M233" s="63"/>
      <c r="N233" s="63"/>
      <c r="O233" s="63"/>
      <c r="P233" s="64"/>
      <c r="BL233" s="64"/>
      <c r="BM233" s="64"/>
      <c r="BN233" s="64"/>
    </row>
    <row r="234" spans="1:66" s="2" customFormat="1" ht="15" x14ac:dyDescent="0.25">
      <c r="A234" s="64"/>
      <c r="C234" s="63"/>
      <c r="D234" s="64"/>
      <c r="E234" s="64"/>
      <c r="F234" s="64"/>
      <c r="G234" s="64"/>
      <c r="H234" s="64"/>
      <c r="I234" s="64"/>
      <c r="J234" s="63"/>
      <c r="K234" s="63"/>
      <c r="L234" s="63"/>
      <c r="M234" s="63"/>
      <c r="N234" s="63"/>
      <c r="O234" s="63"/>
      <c r="P234" s="64"/>
      <c r="BL234" s="64"/>
      <c r="BM234" s="64"/>
      <c r="BN234" s="64"/>
    </row>
    <row r="235" spans="1:66" s="2" customFormat="1" ht="15" x14ac:dyDescent="0.25">
      <c r="A235" s="64"/>
      <c r="C235" s="63"/>
      <c r="D235" s="64"/>
      <c r="E235" s="64"/>
      <c r="F235" s="64"/>
      <c r="G235" s="64"/>
      <c r="H235" s="64"/>
      <c r="I235" s="64"/>
      <c r="J235" s="63"/>
      <c r="K235" s="63"/>
      <c r="L235" s="63"/>
      <c r="M235" s="63"/>
      <c r="N235" s="63"/>
      <c r="O235" s="63"/>
      <c r="P235" s="64"/>
      <c r="BL235" s="64"/>
      <c r="BM235" s="64"/>
      <c r="BN235" s="64"/>
    </row>
    <row r="236" spans="1:66" s="2" customFormat="1" ht="15" x14ac:dyDescent="0.25">
      <c r="A236" s="64"/>
      <c r="C236" s="63"/>
      <c r="D236" s="64"/>
      <c r="E236" s="64"/>
      <c r="F236" s="64"/>
      <c r="G236" s="64"/>
      <c r="H236" s="64"/>
      <c r="I236" s="64"/>
      <c r="J236" s="63"/>
      <c r="K236" s="63"/>
      <c r="L236" s="63"/>
      <c r="M236" s="63"/>
      <c r="N236" s="63"/>
      <c r="O236" s="63"/>
      <c r="P236" s="64"/>
      <c r="BL236" s="64"/>
      <c r="BM236" s="64"/>
      <c r="BN236" s="64"/>
    </row>
    <row r="237" spans="1:66" s="2" customFormat="1" ht="15" x14ac:dyDescent="0.25">
      <c r="A237" s="64"/>
      <c r="C237" s="63"/>
      <c r="D237" s="64"/>
      <c r="E237" s="64"/>
      <c r="F237" s="64"/>
      <c r="G237" s="64"/>
      <c r="H237" s="64"/>
      <c r="I237" s="64"/>
      <c r="J237" s="63"/>
      <c r="K237" s="63"/>
      <c r="L237" s="63"/>
      <c r="M237" s="63"/>
      <c r="N237" s="63"/>
      <c r="O237" s="63"/>
      <c r="P237" s="64"/>
      <c r="BL237" s="64"/>
      <c r="BM237" s="64"/>
      <c r="BN237" s="64"/>
    </row>
    <row r="238" spans="1:66" s="2" customFormat="1" ht="15" x14ac:dyDescent="0.25">
      <c r="A238" s="64"/>
      <c r="C238" s="63"/>
      <c r="D238" s="64"/>
      <c r="E238" s="64"/>
      <c r="F238" s="64"/>
      <c r="G238" s="64"/>
      <c r="H238" s="64"/>
      <c r="I238" s="64"/>
      <c r="J238" s="63"/>
      <c r="K238" s="63"/>
      <c r="L238" s="63"/>
      <c r="M238" s="63"/>
      <c r="N238" s="63"/>
      <c r="O238" s="63"/>
      <c r="P238" s="64"/>
      <c r="BL238" s="64"/>
      <c r="BM238" s="64"/>
      <c r="BN238" s="64"/>
    </row>
    <row r="239" spans="1:66" s="2" customFormat="1" ht="15" x14ac:dyDescent="0.25">
      <c r="A239" s="64"/>
      <c r="C239" s="63"/>
      <c r="D239" s="64"/>
      <c r="E239" s="64"/>
      <c r="F239" s="64"/>
      <c r="G239" s="64"/>
      <c r="H239" s="64"/>
      <c r="I239" s="64"/>
      <c r="J239" s="63"/>
      <c r="K239" s="63"/>
      <c r="L239" s="63"/>
      <c r="M239" s="63"/>
      <c r="N239" s="63"/>
      <c r="O239" s="63"/>
      <c r="P239" s="64"/>
      <c r="BL239" s="64"/>
      <c r="BM239" s="64"/>
      <c r="BN239" s="64"/>
    </row>
    <row r="240" spans="1:66" s="2" customFormat="1" ht="15" x14ac:dyDescent="0.25">
      <c r="A240" s="64"/>
      <c r="C240" s="63"/>
      <c r="D240" s="64"/>
      <c r="E240" s="64"/>
      <c r="F240" s="64"/>
      <c r="G240" s="64"/>
      <c r="H240" s="64"/>
      <c r="I240" s="64"/>
      <c r="J240" s="63"/>
      <c r="K240" s="63"/>
      <c r="L240" s="63"/>
      <c r="M240" s="63"/>
      <c r="N240" s="63"/>
      <c r="O240" s="63"/>
      <c r="P240" s="64"/>
      <c r="BL240" s="64"/>
      <c r="BM240" s="64"/>
      <c r="BN240" s="64"/>
    </row>
    <row r="241" spans="1:66" s="2" customFormat="1" ht="15" x14ac:dyDescent="0.25">
      <c r="A241" s="64"/>
      <c r="C241" s="63"/>
      <c r="D241" s="64"/>
      <c r="E241" s="64"/>
      <c r="F241" s="64"/>
      <c r="G241" s="64"/>
      <c r="H241" s="64"/>
      <c r="I241" s="64"/>
      <c r="J241" s="63"/>
      <c r="K241" s="63"/>
      <c r="L241" s="63"/>
      <c r="M241" s="63"/>
      <c r="N241" s="63"/>
      <c r="O241" s="63"/>
      <c r="P241" s="64"/>
      <c r="BL241" s="64"/>
      <c r="BM241" s="64"/>
      <c r="BN241" s="64"/>
    </row>
    <row r="242" spans="1:66" s="2" customFormat="1" ht="15" x14ac:dyDescent="0.25">
      <c r="A242" s="64"/>
      <c r="C242" s="63"/>
      <c r="D242" s="64"/>
      <c r="E242" s="64"/>
      <c r="F242" s="64"/>
      <c r="G242" s="64"/>
      <c r="H242" s="64"/>
      <c r="I242" s="64"/>
      <c r="J242" s="63"/>
      <c r="K242" s="63"/>
      <c r="L242" s="63"/>
      <c r="M242" s="63"/>
      <c r="N242" s="63"/>
      <c r="O242" s="63"/>
      <c r="P242" s="64"/>
      <c r="BL242" s="64"/>
      <c r="BM242" s="64"/>
      <c r="BN242" s="64"/>
    </row>
    <row r="243" spans="1:66" s="2" customFormat="1" ht="15" x14ac:dyDescent="0.25">
      <c r="A243" s="64"/>
      <c r="C243" s="63"/>
      <c r="D243" s="64"/>
      <c r="E243" s="64"/>
      <c r="F243" s="64"/>
      <c r="G243" s="64"/>
      <c r="H243" s="64"/>
      <c r="I243" s="64"/>
      <c r="J243" s="63"/>
      <c r="K243" s="63"/>
      <c r="L243" s="63"/>
      <c r="M243" s="63"/>
      <c r="N243" s="63"/>
      <c r="O243" s="63"/>
      <c r="P243" s="64"/>
      <c r="BL243" s="64"/>
      <c r="BM243" s="64"/>
      <c r="BN243" s="64"/>
    </row>
    <row r="244" spans="1:66" s="2" customFormat="1" ht="15" x14ac:dyDescent="0.25">
      <c r="A244" s="64"/>
      <c r="C244" s="63"/>
      <c r="D244" s="64"/>
      <c r="E244" s="64"/>
      <c r="F244" s="64"/>
      <c r="G244" s="64"/>
      <c r="H244" s="64"/>
      <c r="I244" s="64"/>
      <c r="J244" s="63"/>
      <c r="K244" s="63"/>
      <c r="L244" s="63"/>
      <c r="M244" s="63"/>
      <c r="N244" s="63"/>
      <c r="O244" s="63"/>
      <c r="P244" s="64"/>
      <c r="BL244" s="64"/>
      <c r="BM244" s="64"/>
      <c r="BN244" s="64"/>
    </row>
    <row r="245" spans="1:66" s="2" customFormat="1" ht="15" x14ac:dyDescent="0.25">
      <c r="A245" s="64"/>
      <c r="C245" s="63"/>
      <c r="D245" s="64"/>
      <c r="E245" s="64"/>
      <c r="F245" s="64"/>
      <c r="G245" s="64"/>
      <c r="H245" s="64"/>
      <c r="I245" s="64"/>
      <c r="J245" s="63"/>
      <c r="K245" s="63"/>
      <c r="L245" s="63"/>
      <c r="M245" s="63"/>
      <c r="N245" s="63"/>
      <c r="O245" s="63"/>
      <c r="P245" s="64"/>
      <c r="BL245" s="64"/>
      <c r="BM245" s="64"/>
      <c r="BN245" s="64"/>
    </row>
    <row r="246" spans="1:66" s="2" customFormat="1" ht="15" x14ac:dyDescent="0.25">
      <c r="A246" s="64"/>
      <c r="C246" s="63"/>
      <c r="D246" s="64"/>
      <c r="E246" s="64"/>
      <c r="F246" s="64"/>
      <c r="G246" s="64"/>
      <c r="H246" s="64"/>
      <c r="I246" s="64"/>
      <c r="J246" s="63"/>
      <c r="K246" s="63"/>
      <c r="L246" s="63"/>
      <c r="M246" s="63"/>
      <c r="N246" s="63"/>
      <c r="O246" s="63"/>
      <c r="P246" s="64"/>
      <c r="BL246" s="64"/>
      <c r="BM246" s="64"/>
      <c r="BN246" s="64"/>
    </row>
    <row r="247" spans="1:66" s="2" customFormat="1" ht="15" x14ac:dyDescent="0.25">
      <c r="A247" s="64"/>
      <c r="C247" s="63"/>
      <c r="D247" s="64"/>
      <c r="E247" s="64"/>
      <c r="F247" s="64"/>
      <c r="G247" s="64"/>
      <c r="H247" s="64"/>
      <c r="I247" s="64"/>
      <c r="J247" s="63"/>
      <c r="K247" s="63"/>
      <c r="L247" s="63"/>
      <c r="M247" s="63"/>
      <c r="N247" s="63"/>
      <c r="O247" s="63"/>
      <c r="P247" s="64"/>
      <c r="BL247" s="64"/>
      <c r="BM247" s="64"/>
      <c r="BN247" s="64"/>
    </row>
    <row r="248" spans="1:66" s="2" customFormat="1" ht="15" x14ac:dyDescent="0.25">
      <c r="A248" s="64"/>
      <c r="C248" s="63"/>
      <c r="D248" s="64"/>
      <c r="E248" s="64"/>
      <c r="F248" s="64"/>
      <c r="G248" s="64"/>
      <c r="H248" s="64"/>
      <c r="I248" s="64"/>
      <c r="J248" s="63"/>
      <c r="K248" s="63"/>
      <c r="L248" s="63"/>
      <c r="M248" s="63"/>
      <c r="N248" s="63"/>
      <c r="O248" s="63"/>
      <c r="P248" s="64"/>
      <c r="BL248" s="64"/>
      <c r="BM248" s="64"/>
      <c r="BN248" s="64"/>
    </row>
    <row r="249" spans="1:66" s="2" customFormat="1" ht="15" x14ac:dyDescent="0.25">
      <c r="A249" s="64"/>
      <c r="C249" s="63"/>
      <c r="D249" s="64"/>
      <c r="E249" s="64"/>
      <c r="F249" s="64"/>
      <c r="G249" s="64"/>
      <c r="H249" s="64"/>
      <c r="I249" s="64"/>
      <c r="J249" s="63"/>
      <c r="K249" s="63"/>
      <c r="L249" s="63"/>
      <c r="M249" s="63"/>
      <c r="N249" s="63"/>
      <c r="O249" s="63"/>
      <c r="P249" s="64"/>
      <c r="BL249" s="64"/>
      <c r="BM249" s="64"/>
      <c r="BN249" s="64"/>
    </row>
    <row r="250" spans="1:66" s="2" customFormat="1" ht="15" x14ac:dyDescent="0.25">
      <c r="A250" s="64"/>
      <c r="C250" s="63"/>
      <c r="D250" s="64"/>
      <c r="E250" s="64"/>
      <c r="F250" s="64"/>
      <c r="G250" s="64"/>
      <c r="H250" s="64"/>
      <c r="I250" s="64"/>
      <c r="J250" s="63"/>
      <c r="K250" s="63"/>
      <c r="L250" s="63"/>
      <c r="M250" s="63"/>
      <c r="N250" s="63"/>
      <c r="O250" s="63"/>
      <c r="P250" s="64"/>
      <c r="BL250" s="64"/>
      <c r="BM250" s="64"/>
      <c r="BN250" s="64"/>
    </row>
    <row r="251" spans="1:66" s="2" customFormat="1" ht="15" x14ac:dyDescent="0.25">
      <c r="A251" s="64"/>
      <c r="C251" s="63"/>
      <c r="D251" s="64"/>
      <c r="E251" s="64"/>
      <c r="F251" s="64"/>
      <c r="G251" s="64"/>
      <c r="H251" s="64"/>
      <c r="I251" s="64"/>
      <c r="J251" s="63"/>
      <c r="K251" s="63"/>
      <c r="L251" s="63"/>
      <c r="M251" s="63"/>
      <c r="N251" s="63"/>
      <c r="O251" s="63"/>
      <c r="P251" s="64"/>
      <c r="BL251" s="64"/>
      <c r="BM251" s="64"/>
      <c r="BN251" s="64"/>
    </row>
    <row r="252" spans="1:66" s="2" customFormat="1" ht="15" x14ac:dyDescent="0.25">
      <c r="A252" s="64"/>
      <c r="C252" s="63"/>
      <c r="D252" s="64"/>
      <c r="E252" s="64"/>
      <c r="F252" s="64"/>
      <c r="G252" s="64"/>
      <c r="H252" s="64"/>
      <c r="I252" s="64"/>
      <c r="J252" s="63"/>
      <c r="K252" s="63"/>
      <c r="L252" s="63"/>
      <c r="M252" s="63"/>
      <c r="N252" s="63"/>
      <c r="O252" s="63"/>
      <c r="P252" s="64"/>
      <c r="BL252" s="64"/>
      <c r="BM252" s="64"/>
      <c r="BN252" s="64"/>
    </row>
    <row r="253" spans="1:66" s="2" customFormat="1" ht="15" x14ac:dyDescent="0.25">
      <c r="A253" s="64"/>
      <c r="C253" s="63"/>
      <c r="D253" s="64"/>
      <c r="E253" s="64"/>
      <c r="F253" s="64"/>
      <c r="G253" s="64"/>
      <c r="H253" s="64"/>
      <c r="I253" s="64"/>
      <c r="J253" s="63"/>
      <c r="K253" s="63"/>
      <c r="L253" s="63"/>
      <c r="M253" s="63"/>
      <c r="N253" s="63"/>
      <c r="O253" s="63"/>
      <c r="P253" s="64"/>
      <c r="BL253" s="64"/>
      <c r="BM253" s="64"/>
      <c r="BN253" s="64"/>
    </row>
    <row r="254" spans="1:66" s="2" customFormat="1" ht="15" x14ac:dyDescent="0.25">
      <c r="A254" s="64"/>
      <c r="C254" s="63"/>
      <c r="D254" s="64"/>
      <c r="E254" s="64"/>
      <c r="F254" s="64"/>
      <c r="G254" s="64"/>
      <c r="H254" s="64"/>
      <c r="I254" s="64"/>
      <c r="J254" s="63"/>
      <c r="K254" s="63"/>
      <c r="L254" s="63"/>
      <c r="M254" s="63"/>
      <c r="N254" s="63"/>
      <c r="O254" s="63"/>
      <c r="P254" s="64"/>
      <c r="BL254" s="64"/>
      <c r="BM254" s="64"/>
      <c r="BN254" s="64"/>
    </row>
    <row r="255" spans="1:66" s="2" customFormat="1" ht="15" x14ac:dyDescent="0.25">
      <c r="A255" s="64"/>
      <c r="C255" s="63"/>
      <c r="D255" s="64"/>
      <c r="E255" s="64"/>
      <c r="F255" s="64"/>
      <c r="G255" s="64"/>
      <c r="H255" s="64"/>
      <c r="I255" s="64"/>
      <c r="J255" s="63"/>
      <c r="K255" s="63"/>
      <c r="L255" s="63"/>
      <c r="M255" s="63"/>
      <c r="N255" s="63"/>
      <c r="O255" s="63"/>
      <c r="P255" s="64"/>
      <c r="BL255" s="64"/>
      <c r="BM255" s="64"/>
      <c r="BN255" s="64"/>
    </row>
    <row r="256" spans="1:66" s="2" customFormat="1" ht="15" x14ac:dyDescent="0.25">
      <c r="A256" s="64"/>
      <c r="C256" s="63"/>
      <c r="D256" s="64"/>
      <c r="E256" s="64"/>
      <c r="F256" s="64"/>
      <c r="G256" s="64"/>
      <c r="H256" s="64"/>
      <c r="I256" s="64"/>
      <c r="J256" s="63"/>
      <c r="K256" s="63"/>
      <c r="L256" s="63"/>
      <c r="M256" s="63"/>
      <c r="N256" s="63"/>
      <c r="O256" s="63"/>
      <c r="P256" s="64"/>
      <c r="BL256" s="64"/>
      <c r="BM256" s="64"/>
      <c r="BN256" s="64"/>
    </row>
    <row r="257" spans="1:66" s="2" customFormat="1" ht="15" x14ac:dyDescent="0.25">
      <c r="A257" s="64"/>
      <c r="C257" s="63"/>
      <c r="D257" s="64"/>
      <c r="E257" s="64"/>
      <c r="F257" s="64"/>
      <c r="G257" s="64"/>
      <c r="H257" s="64"/>
      <c r="I257" s="64"/>
      <c r="J257" s="63"/>
      <c r="K257" s="63"/>
      <c r="L257" s="63"/>
      <c r="M257" s="63"/>
      <c r="N257" s="63"/>
      <c r="O257" s="63"/>
      <c r="P257" s="64"/>
      <c r="BL257" s="64"/>
      <c r="BM257" s="64"/>
      <c r="BN257" s="64"/>
    </row>
    <row r="258" spans="1:66" s="2" customFormat="1" ht="15" x14ac:dyDescent="0.25">
      <c r="A258" s="64"/>
      <c r="C258" s="63"/>
      <c r="D258" s="64"/>
      <c r="E258" s="64"/>
      <c r="F258" s="64"/>
      <c r="G258" s="64"/>
      <c r="H258" s="64"/>
      <c r="I258" s="64"/>
      <c r="J258" s="63"/>
      <c r="K258" s="63"/>
      <c r="L258" s="63"/>
      <c r="M258" s="63"/>
      <c r="N258" s="63"/>
      <c r="O258" s="63"/>
      <c r="P258" s="64"/>
      <c r="BL258" s="64"/>
      <c r="BM258" s="64"/>
      <c r="BN258" s="64"/>
    </row>
    <row r="259" spans="1:66" s="2" customFormat="1" ht="15" x14ac:dyDescent="0.25">
      <c r="A259" s="64"/>
      <c r="C259" s="63"/>
      <c r="D259" s="64"/>
      <c r="E259" s="64"/>
      <c r="F259" s="64"/>
      <c r="G259" s="64"/>
      <c r="H259" s="64"/>
      <c r="I259" s="64"/>
      <c r="J259" s="63"/>
      <c r="K259" s="63"/>
      <c r="L259" s="63"/>
      <c r="M259" s="63"/>
      <c r="N259" s="63"/>
      <c r="O259" s="63"/>
      <c r="P259" s="64"/>
      <c r="BL259" s="64"/>
      <c r="BM259" s="64"/>
      <c r="BN259" s="64"/>
    </row>
    <row r="260" spans="1:66" s="2" customFormat="1" ht="15" x14ac:dyDescent="0.25">
      <c r="A260" s="64"/>
      <c r="C260" s="63"/>
      <c r="D260" s="64"/>
      <c r="E260" s="64"/>
      <c r="F260" s="64"/>
      <c r="G260" s="64"/>
      <c r="H260" s="64"/>
      <c r="I260" s="64"/>
      <c r="J260" s="63"/>
      <c r="K260" s="63"/>
      <c r="L260" s="63"/>
      <c r="M260" s="63"/>
      <c r="N260" s="63"/>
      <c r="O260" s="63"/>
      <c r="P260" s="64"/>
      <c r="BL260" s="64"/>
      <c r="BM260" s="64"/>
      <c r="BN260" s="64"/>
    </row>
    <row r="261" spans="1:66" s="2" customFormat="1" ht="15" x14ac:dyDescent="0.25">
      <c r="A261" s="64"/>
      <c r="C261" s="63"/>
      <c r="D261" s="64"/>
      <c r="E261" s="64"/>
      <c r="F261" s="64"/>
      <c r="G261" s="64"/>
      <c r="H261" s="64"/>
      <c r="I261" s="64"/>
      <c r="J261" s="63"/>
      <c r="K261" s="63"/>
      <c r="L261" s="63"/>
      <c r="M261" s="63"/>
      <c r="N261" s="63"/>
      <c r="O261" s="63"/>
      <c r="P261" s="64"/>
      <c r="BL261" s="64"/>
      <c r="BM261" s="64"/>
      <c r="BN261" s="64"/>
    </row>
    <row r="262" spans="1:66" s="2" customFormat="1" ht="15" x14ac:dyDescent="0.25">
      <c r="A262" s="64"/>
      <c r="C262" s="63"/>
      <c r="D262" s="64"/>
      <c r="E262" s="64"/>
      <c r="F262" s="64"/>
      <c r="G262" s="64"/>
      <c r="H262" s="64"/>
      <c r="I262" s="64"/>
      <c r="J262" s="63"/>
      <c r="K262" s="63"/>
      <c r="L262" s="63"/>
      <c r="M262" s="63"/>
      <c r="N262" s="63"/>
      <c r="O262" s="63"/>
      <c r="P262" s="64"/>
      <c r="BL262" s="64"/>
      <c r="BM262" s="64"/>
      <c r="BN262" s="64"/>
    </row>
    <row r="263" spans="1:66" s="2" customFormat="1" ht="15" x14ac:dyDescent="0.25">
      <c r="A263" s="64"/>
      <c r="C263" s="63"/>
      <c r="D263" s="64"/>
      <c r="E263" s="64"/>
      <c r="F263" s="64"/>
      <c r="G263" s="64"/>
      <c r="H263" s="64"/>
      <c r="I263" s="64"/>
      <c r="J263" s="63"/>
      <c r="K263" s="63"/>
      <c r="L263" s="63"/>
      <c r="M263" s="63"/>
      <c r="N263" s="63"/>
      <c r="O263" s="63"/>
      <c r="P263" s="64"/>
      <c r="BL263" s="64"/>
      <c r="BM263" s="64"/>
      <c r="BN263" s="64"/>
    </row>
    <row r="264" spans="1:66" s="2" customFormat="1" ht="15" x14ac:dyDescent="0.25">
      <c r="A264" s="64"/>
      <c r="C264" s="63"/>
      <c r="D264" s="64"/>
      <c r="E264" s="64"/>
      <c r="F264" s="64"/>
      <c r="G264" s="64"/>
      <c r="H264" s="64"/>
      <c r="I264" s="64"/>
      <c r="J264" s="63"/>
      <c r="K264" s="63"/>
      <c r="L264" s="63"/>
      <c r="M264" s="63"/>
      <c r="N264" s="63"/>
      <c r="O264" s="63"/>
      <c r="P264" s="64"/>
      <c r="BL264" s="64"/>
      <c r="BM264" s="64"/>
      <c r="BN264" s="64"/>
    </row>
    <row r="265" spans="1:66" s="2" customFormat="1" ht="15" x14ac:dyDescent="0.25">
      <c r="A265" s="64"/>
      <c r="C265" s="63"/>
      <c r="D265" s="64"/>
      <c r="E265" s="64"/>
      <c r="F265" s="64"/>
      <c r="G265" s="64"/>
      <c r="H265" s="64"/>
      <c r="I265" s="64"/>
      <c r="J265" s="63"/>
      <c r="K265" s="63"/>
      <c r="L265" s="63"/>
      <c r="M265" s="63"/>
      <c r="N265" s="63"/>
      <c r="O265" s="63"/>
      <c r="P265" s="64"/>
      <c r="BL265" s="64"/>
      <c r="BM265" s="64"/>
      <c r="BN265" s="64"/>
    </row>
    <row r="266" spans="1:66" s="2" customFormat="1" ht="15" x14ac:dyDescent="0.25">
      <c r="A266" s="64"/>
      <c r="C266" s="63"/>
      <c r="D266" s="64"/>
      <c r="E266" s="64"/>
      <c r="F266" s="64"/>
      <c r="G266" s="64"/>
      <c r="H266" s="64"/>
      <c r="I266" s="64"/>
      <c r="J266" s="63"/>
      <c r="K266" s="63"/>
      <c r="L266" s="63"/>
      <c r="M266" s="63"/>
      <c r="N266" s="63"/>
      <c r="O266" s="63"/>
      <c r="P266" s="64"/>
      <c r="BL266" s="64"/>
      <c r="BM266" s="64"/>
      <c r="BN266" s="64"/>
    </row>
    <row r="267" spans="1:66" s="2" customFormat="1" ht="15" x14ac:dyDescent="0.25">
      <c r="A267" s="64"/>
      <c r="C267" s="63"/>
      <c r="D267" s="64"/>
      <c r="E267" s="64"/>
      <c r="F267" s="64"/>
      <c r="G267" s="64"/>
      <c r="H267" s="64"/>
      <c r="I267" s="64"/>
      <c r="J267" s="63"/>
      <c r="K267" s="63"/>
      <c r="L267" s="63"/>
      <c r="M267" s="63"/>
      <c r="N267" s="63"/>
      <c r="O267" s="63"/>
      <c r="P267" s="64"/>
      <c r="BL267" s="64"/>
      <c r="BM267" s="64"/>
      <c r="BN267" s="64"/>
    </row>
    <row r="268" spans="1:66" s="2" customFormat="1" ht="15" x14ac:dyDescent="0.25">
      <c r="A268" s="64"/>
      <c r="C268" s="63"/>
      <c r="D268" s="64"/>
      <c r="E268" s="64"/>
      <c r="F268" s="64"/>
      <c r="G268" s="64"/>
      <c r="H268" s="64"/>
      <c r="I268" s="64"/>
      <c r="J268" s="63"/>
      <c r="K268" s="63"/>
      <c r="L268" s="63"/>
      <c r="M268" s="63"/>
      <c r="N268" s="63"/>
      <c r="O268" s="63"/>
      <c r="P268" s="64"/>
      <c r="BL268" s="64"/>
      <c r="BM268" s="64"/>
      <c r="BN268" s="64"/>
    </row>
    <row r="269" spans="1:66" s="2" customFormat="1" ht="15" x14ac:dyDescent="0.25">
      <c r="A269" s="64"/>
      <c r="C269" s="63"/>
      <c r="D269" s="64"/>
      <c r="E269" s="64"/>
      <c r="F269" s="64"/>
      <c r="G269" s="64"/>
      <c r="H269" s="64"/>
      <c r="I269" s="64"/>
      <c r="J269" s="63"/>
      <c r="K269" s="63"/>
      <c r="L269" s="63"/>
      <c r="M269" s="63"/>
      <c r="N269" s="63"/>
      <c r="O269" s="63"/>
      <c r="P269" s="64"/>
      <c r="BL269" s="64"/>
      <c r="BM269" s="64"/>
      <c r="BN269" s="64"/>
    </row>
    <row r="270" spans="1:66" s="2" customFormat="1" ht="15" x14ac:dyDescent="0.25">
      <c r="A270" s="64"/>
      <c r="C270" s="63"/>
      <c r="D270" s="64"/>
      <c r="E270" s="64"/>
      <c r="F270" s="64"/>
      <c r="G270" s="64"/>
      <c r="H270" s="64"/>
      <c r="I270" s="64"/>
      <c r="J270" s="63"/>
      <c r="K270" s="63"/>
      <c r="L270" s="63"/>
      <c r="M270" s="63"/>
      <c r="N270" s="63"/>
      <c r="O270" s="63"/>
      <c r="P270" s="64"/>
      <c r="BL270" s="64"/>
      <c r="BM270" s="64"/>
      <c r="BN270" s="64"/>
    </row>
    <row r="271" spans="1:66" s="2" customFormat="1" ht="15" x14ac:dyDescent="0.25">
      <c r="A271" s="64"/>
      <c r="C271" s="63"/>
      <c r="D271" s="64"/>
      <c r="E271" s="64"/>
      <c r="F271" s="64"/>
      <c r="G271" s="64"/>
      <c r="H271" s="64"/>
      <c r="I271" s="64"/>
      <c r="J271" s="63"/>
      <c r="K271" s="63"/>
      <c r="L271" s="63"/>
      <c r="M271" s="63"/>
      <c r="N271" s="63"/>
      <c r="O271" s="63"/>
      <c r="P271" s="64"/>
      <c r="BL271" s="64"/>
      <c r="BM271" s="64"/>
      <c r="BN271" s="64"/>
    </row>
    <row r="272" spans="1:66" s="2" customFormat="1" ht="15" x14ac:dyDescent="0.25">
      <c r="A272" s="64"/>
      <c r="C272" s="63"/>
      <c r="D272" s="64"/>
      <c r="E272" s="64"/>
      <c r="F272" s="64"/>
      <c r="G272" s="64"/>
      <c r="H272" s="64"/>
      <c r="I272" s="64"/>
      <c r="J272" s="63"/>
      <c r="K272" s="63"/>
      <c r="L272" s="63"/>
      <c r="M272" s="63"/>
      <c r="N272" s="63"/>
      <c r="O272" s="63"/>
      <c r="P272" s="64"/>
      <c r="BL272" s="64"/>
      <c r="BM272" s="64"/>
      <c r="BN272" s="64"/>
    </row>
    <row r="273" spans="1:66" s="2" customFormat="1" ht="15" x14ac:dyDescent="0.25">
      <c r="A273" s="64"/>
      <c r="C273" s="63"/>
      <c r="D273" s="64"/>
      <c r="E273" s="64"/>
      <c r="F273" s="64"/>
      <c r="G273" s="64"/>
      <c r="H273" s="64"/>
      <c r="I273" s="64"/>
      <c r="J273" s="63"/>
      <c r="K273" s="63"/>
      <c r="L273" s="63"/>
      <c r="M273" s="63"/>
      <c r="N273" s="63"/>
      <c r="O273" s="63"/>
      <c r="P273" s="64"/>
      <c r="BL273" s="64"/>
      <c r="BM273" s="64"/>
      <c r="BN273" s="64"/>
    </row>
    <row r="274" spans="1:66" s="2" customFormat="1" ht="15" x14ac:dyDescent="0.25">
      <c r="A274" s="64"/>
      <c r="C274" s="63"/>
      <c r="D274" s="64"/>
      <c r="E274" s="64"/>
      <c r="F274" s="64"/>
      <c r="G274" s="64"/>
      <c r="H274" s="64"/>
      <c r="I274" s="64"/>
      <c r="J274" s="63"/>
      <c r="K274" s="63"/>
      <c r="L274" s="63"/>
      <c r="M274" s="63"/>
      <c r="N274" s="63"/>
      <c r="O274" s="63"/>
      <c r="P274" s="64"/>
      <c r="BL274" s="64"/>
      <c r="BM274" s="64"/>
      <c r="BN274" s="64"/>
    </row>
    <row r="275" spans="1:66" s="2" customFormat="1" ht="15" x14ac:dyDescent="0.25">
      <c r="A275" s="64"/>
      <c r="C275" s="63"/>
      <c r="D275" s="64"/>
      <c r="E275" s="64"/>
      <c r="F275" s="64"/>
      <c r="G275" s="64"/>
      <c r="H275" s="64"/>
      <c r="I275" s="64"/>
      <c r="J275" s="63"/>
      <c r="K275" s="63"/>
      <c r="L275" s="63"/>
      <c r="M275" s="63"/>
      <c r="N275" s="63"/>
      <c r="O275" s="63"/>
      <c r="P275" s="64"/>
      <c r="BL275" s="64"/>
      <c r="BM275" s="64"/>
      <c r="BN275" s="64"/>
    </row>
    <row r="276" spans="1:66" s="2" customFormat="1" ht="15" x14ac:dyDescent="0.25">
      <c r="A276" s="64"/>
      <c r="C276" s="63"/>
      <c r="D276" s="64"/>
      <c r="E276" s="64"/>
      <c r="F276" s="64"/>
      <c r="G276" s="64"/>
      <c r="H276" s="64"/>
      <c r="I276" s="64"/>
      <c r="J276" s="63"/>
      <c r="K276" s="63"/>
      <c r="L276" s="63"/>
      <c r="M276" s="63"/>
      <c r="N276" s="63"/>
      <c r="O276" s="63"/>
      <c r="P276" s="64"/>
      <c r="BL276" s="64"/>
      <c r="BM276" s="64"/>
      <c r="BN276" s="64"/>
    </row>
    <row r="277" spans="1:66" s="2" customFormat="1" ht="15" x14ac:dyDescent="0.25">
      <c r="A277" s="64"/>
      <c r="C277" s="63"/>
      <c r="D277" s="64"/>
      <c r="E277" s="64"/>
      <c r="F277" s="64"/>
      <c r="G277" s="64"/>
      <c r="H277" s="64"/>
      <c r="I277" s="64"/>
      <c r="J277" s="63"/>
      <c r="K277" s="63"/>
      <c r="L277" s="63"/>
      <c r="M277" s="63"/>
      <c r="N277" s="63"/>
      <c r="O277" s="63"/>
      <c r="P277" s="64"/>
      <c r="BL277" s="64"/>
      <c r="BM277" s="64"/>
      <c r="BN277" s="64"/>
    </row>
    <row r="278" spans="1:66" s="2" customFormat="1" ht="15" x14ac:dyDescent="0.25">
      <c r="A278" s="64"/>
      <c r="C278" s="63"/>
      <c r="D278" s="64"/>
      <c r="E278" s="64"/>
      <c r="F278" s="64"/>
      <c r="G278" s="64"/>
      <c r="H278" s="64"/>
      <c r="I278" s="64"/>
      <c r="J278" s="63"/>
      <c r="K278" s="63"/>
      <c r="L278" s="63"/>
      <c r="M278" s="63"/>
      <c r="N278" s="63"/>
      <c r="O278" s="63"/>
      <c r="P278" s="64"/>
      <c r="BL278" s="64"/>
      <c r="BM278" s="64"/>
      <c r="BN278" s="64"/>
    </row>
    <row r="279" spans="1:66" s="2" customFormat="1" ht="15" x14ac:dyDescent="0.25">
      <c r="A279" s="64"/>
      <c r="C279" s="63"/>
      <c r="D279" s="64"/>
      <c r="E279" s="64"/>
      <c r="F279" s="64"/>
      <c r="G279" s="64"/>
      <c r="H279" s="64"/>
      <c r="I279" s="64"/>
      <c r="J279" s="63"/>
      <c r="K279" s="63"/>
      <c r="L279" s="63"/>
      <c r="M279" s="63"/>
      <c r="N279" s="63"/>
      <c r="O279" s="63"/>
      <c r="P279" s="64"/>
      <c r="BL279" s="64"/>
      <c r="BM279" s="64"/>
      <c r="BN279" s="64"/>
    </row>
    <row r="280" spans="1:66" s="2" customFormat="1" ht="15" x14ac:dyDescent="0.25">
      <c r="A280" s="64"/>
      <c r="C280" s="63"/>
      <c r="D280" s="64"/>
      <c r="E280" s="64"/>
      <c r="F280" s="64"/>
      <c r="G280" s="64"/>
      <c r="H280" s="64"/>
      <c r="I280" s="64"/>
      <c r="J280" s="63"/>
      <c r="K280" s="63"/>
      <c r="L280" s="63"/>
      <c r="M280" s="63"/>
      <c r="N280" s="63"/>
      <c r="O280" s="63"/>
      <c r="P280" s="64"/>
      <c r="BL280" s="64"/>
      <c r="BM280" s="64"/>
      <c r="BN280" s="64"/>
    </row>
    <row r="281" spans="1:66" s="2" customFormat="1" ht="15" x14ac:dyDescent="0.25">
      <c r="A281" s="64"/>
      <c r="C281" s="63"/>
      <c r="D281" s="64"/>
      <c r="E281" s="64"/>
      <c r="F281" s="64"/>
      <c r="G281" s="64"/>
      <c r="H281" s="64"/>
      <c r="I281" s="64"/>
      <c r="J281" s="63"/>
      <c r="K281" s="63"/>
      <c r="L281" s="63"/>
      <c r="M281" s="63"/>
      <c r="N281" s="63"/>
      <c r="O281" s="63"/>
      <c r="P281" s="64"/>
      <c r="BL281" s="64"/>
      <c r="BM281" s="64"/>
      <c r="BN281" s="64"/>
    </row>
    <row r="282" spans="1:66" s="2" customFormat="1" ht="15" x14ac:dyDescent="0.25">
      <c r="A282" s="64"/>
      <c r="C282" s="63"/>
      <c r="D282" s="64"/>
      <c r="E282" s="64"/>
      <c r="F282" s="64"/>
      <c r="G282" s="64"/>
      <c r="H282" s="64"/>
      <c r="I282" s="64"/>
      <c r="J282" s="63"/>
      <c r="K282" s="63"/>
      <c r="L282" s="63"/>
      <c r="M282" s="63"/>
      <c r="N282" s="63"/>
      <c r="O282" s="63"/>
      <c r="P282" s="64"/>
      <c r="BL282" s="64"/>
      <c r="BM282" s="64"/>
      <c r="BN282" s="64"/>
    </row>
    <row r="283" spans="1:66" s="2" customFormat="1" ht="15" x14ac:dyDescent="0.25">
      <c r="A283" s="64"/>
      <c r="C283" s="63"/>
      <c r="D283" s="64"/>
      <c r="E283" s="64"/>
      <c r="F283" s="64"/>
      <c r="G283" s="64"/>
      <c r="H283" s="64"/>
      <c r="I283" s="64"/>
      <c r="J283" s="63"/>
      <c r="K283" s="63"/>
      <c r="L283" s="63"/>
      <c r="M283" s="63"/>
      <c r="N283" s="63"/>
      <c r="O283" s="63"/>
      <c r="P283" s="64"/>
      <c r="BL283" s="64"/>
      <c r="BM283" s="64"/>
      <c r="BN283" s="64"/>
    </row>
    <row r="284" spans="1:66" s="2" customFormat="1" ht="15" x14ac:dyDescent="0.25">
      <c r="A284" s="64"/>
      <c r="C284" s="63"/>
      <c r="D284" s="64"/>
      <c r="E284" s="64"/>
      <c r="F284" s="64"/>
      <c r="G284" s="64"/>
      <c r="H284" s="64"/>
      <c r="I284" s="64"/>
      <c r="J284" s="63"/>
      <c r="K284" s="63"/>
      <c r="L284" s="63"/>
      <c r="M284" s="63"/>
      <c r="N284" s="63"/>
      <c r="O284" s="63"/>
      <c r="P284" s="64"/>
      <c r="BL284" s="64"/>
      <c r="BM284" s="64"/>
      <c r="BN284" s="64"/>
    </row>
    <row r="285" spans="1:66" s="2" customFormat="1" ht="15" x14ac:dyDescent="0.25">
      <c r="A285" s="64"/>
      <c r="C285" s="63"/>
      <c r="D285" s="64"/>
      <c r="E285" s="64"/>
      <c r="F285" s="64"/>
      <c r="G285" s="64"/>
      <c r="H285" s="64"/>
      <c r="I285" s="64"/>
      <c r="J285" s="63"/>
      <c r="K285" s="63"/>
      <c r="L285" s="63"/>
      <c r="M285" s="63"/>
      <c r="N285" s="63"/>
      <c r="O285" s="63"/>
      <c r="P285" s="64"/>
      <c r="BL285" s="64"/>
      <c r="BM285" s="64"/>
      <c r="BN285" s="64"/>
    </row>
    <row r="286" spans="1:66" s="2" customFormat="1" ht="15" x14ac:dyDescent="0.25">
      <c r="A286" s="64"/>
      <c r="C286" s="63"/>
      <c r="D286" s="64"/>
      <c r="E286" s="64"/>
      <c r="F286" s="64"/>
      <c r="G286" s="64"/>
      <c r="H286" s="64"/>
      <c r="I286" s="64"/>
      <c r="J286" s="63"/>
      <c r="K286" s="63"/>
      <c r="L286" s="63"/>
      <c r="M286" s="63"/>
      <c r="N286" s="63"/>
      <c r="O286" s="63"/>
      <c r="P286" s="64"/>
      <c r="BL286" s="64"/>
      <c r="BM286" s="64"/>
      <c r="BN286" s="64"/>
    </row>
    <row r="287" spans="1:66" s="2" customFormat="1" ht="15" x14ac:dyDescent="0.25">
      <c r="A287" s="64"/>
      <c r="C287" s="63"/>
      <c r="D287" s="64"/>
      <c r="E287" s="64"/>
      <c r="F287" s="64"/>
      <c r="G287" s="64"/>
      <c r="H287" s="64"/>
      <c r="I287" s="64"/>
      <c r="J287" s="63"/>
      <c r="K287" s="63"/>
      <c r="L287" s="63"/>
      <c r="M287" s="63"/>
      <c r="N287" s="63"/>
      <c r="O287" s="63"/>
      <c r="P287" s="64"/>
      <c r="BL287" s="64"/>
      <c r="BM287" s="64"/>
      <c r="BN287" s="64"/>
    </row>
    <row r="288" spans="1:66" s="2" customFormat="1" ht="15" x14ac:dyDescent="0.25">
      <c r="A288" s="64"/>
      <c r="C288" s="63"/>
      <c r="D288" s="64"/>
      <c r="E288" s="64"/>
      <c r="F288" s="64"/>
      <c r="G288" s="64"/>
      <c r="H288" s="64"/>
      <c r="I288" s="64"/>
      <c r="J288" s="63"/>
      <c r="K288" s="63"/>
      <c r="L288" s="63"/>
      <c r="M288" s="63"/>
      <c r="N288" s="63"/>
      <c r="O288" s="63"/>
      <c r="P288" s="64"/>
      <c r="BL288" s="64"/>
      <c r="BM288" s="64"/>
      <c r="BN288" s="64"/>
    </row>
    <row r="289" spans="1:66" s="2" customFormat="1" ht="15" x14ac:dyDescent="0.25">
      <c r="A289" s="64"/>
      <c r="C289" s="63"/>
      <c r="D289" s="64"/>
      <c r="E289" s="64"/>
      <c r="F289" s="64"/>
      <c r="G289" s="64"/>
      <c r="H289" s="64"/>
      <c r="I289" s="64"/>
      <c r="J289" s="63"/>
      <c r="K289" s="63"/>
      <c r="L289" s="63"/>
      <c r="M289" s="63"/>
      <c r="N289" s="63"/>
      <c r="O289" s="63"/>
      <c r="P289" s="64"/>
      <c r="BL289" s="64"/>
      <c r="BM289" s="64"/>
      <c r="BN289" s="64"/>
    </row>
    <row r="290" spans="1:66" s="2" customFormat="1" ht="15" x14ac:dyDescent="0.25">
      <c r="A290" s="64"/>
      <c r="C290" s="63"/>
      <c r="D290" s="64"/>
      <c r="E290" s="64"/>
      <c r="F290" s="64"/>
      <c r="G290" s="64"/>
      <c r="H290" s="64"/>
      <c r="I290" s="64"/>
      <c r="J290" s="63"/>
      <c r="K290" s="63"/>
      <c r="L290" s="63"/>
      <c r="M290" s="63"/>
      <c r="N290" s="63"/>
      <c r="O290" s="63"/>
      <c r="P290" s="64"/>
      <c r="BL290" s="64"/>
      <c r="BM290" s="64"/>
      <c r="BN290" s="64"/>
    </row>
    <row r="291" spans="1:66" s="2" customFormat="1" ht="15" x14ac:dyDescent="0.25">
      <c r="A291" s="64"/>
      <c r="C291" s="63"/>
      <c r="D291" s="64"/>
      <c r="E291" s="64"/>
      <c r="F291" s="64"/>
      <c r="G291" s="64"/>
      <c r="H291" s="64"/>
      <c r="I291" s="64"/>
      <c r="J291" s="63"/>
      <c r="K291" s="63"/>
      <c r="L291" s="63"/>
      <c r="M291" s="63"/>
      <c r="N291" s="63"/>
      <c r="O291" s="63"/>
      <c r="P291" s="64"/>
      <c r="BL291" s="64"/>
      <c r="BM291" s="64"/>
      <c r="BN291" s="64"/>
    </row>
    <row r="292" spans="1:66" s="2" customFormat="1" ht="15" x14ac:dyDescent="0.25">
      <c r="A292" s="64"/>
      <c r="C292" s="63"/>
      <c r="D292" s="64"/>
      <c r="E292" s="64"/>
      <c r="F292" s="64"/>
      <c r="G292" s="64"/>
      <c r="H292" s="64"/>
      <c r="I292" s="64"/>
      <c r="J292" s="63"/>
      <c r="K292" s="63"/>
      <c r="L292" s="63"/>
      <c r="M292" s="63"/>
      <c r="N292" s="63"/>
      <c r="O292" s="63"/>
      <c r="P292" s="64"/>
      <c r="BL292" s="64"/>
      <c r="BM292" s="64"/>
      <c r="BN292" s="64"/>
    </row>
    <row r="293" spans="1:66" s="2" customFormat="1" ht="15" x14ac:dyDescent="0.25">
      <c r="A293" s="64"/>
      <c r="C293" s="63"/>
      <c r="D293" s="64"/>
      <c r="E293" s="64"/>
      <c r="F293" s="64"/>
      <c r="G293" s="64"/>
      <c r="H293" s="64"/>
      <c r="I293" s="64"/>
      <c r="J293" s="63"/>
      <c r="K293" s="63"/>
      <c r="L293" s="63"/>
      <c r="M293" s="63"/>
      <c r="N293" s="63"/>
      <c r="O293" s="63"/>
      <c r="P293" s="64"/>
      <c r="BL293" s="64"/>
      <c r="BM293" s="64"/>
      <c r="BN293" s="64"/>
    </row>
    <row r="294" spans="1:66" s="2" customFormat="1" ht="15" x14ac:dyDescent="0.25">
      <c r="A294" s="64"/>
      <c r="C294" s="63"/>
      <c r="D294" s="64"/>
      <c r="E294" s="64"/>
      <c r="F294" s="64"/>
      <c r="G294" s="64"/>
      <c r="H294" s="64"/>
      <c r="I294" s="64"/>
      <c r="J294" s="63"/>
      <c r="K294" s="63"/>
      <c r="L294" s="63"/>
      <c r="M294" s="63"/>
      <c r="N294" s="63"/>
      <c r="O294" s="63"/>
      <c r="P294" s="64"/>
      <c r="BL294" s="64"/>
      <c r="BM294" s="64"/>
      <c r="BN294" s="64"/>
    </row>
    <row r="295" spans="1:66" s="2" customFormat="1" ht="15" x14ac:dyDescent="0.25">
      <c r="A295" s="64"/>
      <c r="C295" s="63"/>
      <c r="D295" s="64"/>
      <c r="E295" s="64"/>
      <c r="F295" s="64"/>
      <c r="G295" s="64"/>
      <c r="H295" s="64"/>
      <c r="I295" s="64"/>
      <c r="J295" s="63"/>
      <c r="K295" s="63"/>
      <c r="L295" s="63"/>
      <c r="M295" s="63"/>
      <c r="N295" s="63"/>
      <c r="O295" s="63"/>
      <c r="P295" s="64"/>
      <c r="BL295" s="64"/>
      <c r="BM295" s="64"/>
      <c r="BN295" s="64"/>
    </row>
    <row r="296" spans="1:66" s="2" customFormat="1" ht="15" x14ac:dyDescent="0.25">
      <c r="A296" s="64"/>
      <c r="C296" s="63"/>
      <c r="D296" s="64"/>
      <c r="E296" s="64"/>
      <c r="F296" s="64"/>
      <c r="G296" s="64"/>
      <c r="H296" s="64"/>
      <c r="I296" s="64"/>
      <c r="J296" s="63"/>
      <c r="K296" s="63"/>
      <c r="L296" s="63"/>
      <c r="M296" s="63"/>
      <c r="N296" s="63"/>
      <c r="O296" s="63"/>
      <c r="P296" s="64"/>
      <c r="BL296" s="64"/>
      <c r="BM296" s="64"/>
      <c r="BN296" s="64"/>
    </row>
    <row r="297" spans="1:66" s="2" customFormat="1" ht="15" x14ac:dyDescent="0.25">
      <c r="A297" s="64"/>
      <c r="C297" s="63"/>
      <c r="D297" s="64"/>
      <c r="E297" s="64"/>
      <c r="F297" s="64"/>
      <c r="G297" s="64"/>
      <c r="H297" s="64"/>
      <c r="I297" s="64"/>
      <c r="J297" s="63"/>
      <c r="K297" s="63"/>
      <c r="L297" s="63"/>
      <c r="M297" s="63"/>
      <c r="N297" s="63"/>
      <c r="O297" s="63"/>
      <c r="P297" s="64"/>
      <c r="BL297" s="64"/>
      <c r="BM297" s="64"/>
      <c r="BN297" s="64"/>
    </row>
    <row r="298" spans="1:66" s="2" customFormat="1" ht="15" x14ac:dyDescent="0.25">
      <c r="A298" s="64"/>
      <c r="C298" s="63"/>
      <c r="D298" s="64"/>
      <c r="E298" s="64"/>
      <c r="F298" s="64"/>
      <c r="G298" s="64"/>
      <c r="H298" s="64"/>
      <c r="I298" s="64"/>
      <c r="J298" s="63"/>
      <c r="K298" s="63"/>
      <c r="L298" s="63"/>
      <c r="M298" s="63"/>
      <c r="N298" s="63"/>
      <c r="O298" s="63"/>
      <c r="P298" s="64"/>
      <c r="BL298" s="64"/>
      <c r="BM298" s="64"/>
      <c r="BN298" s="64"/>
    </row>
    <row r="299" spans="1:66" s="2" customFormat="1" ht="15" x14ac:dyDescent="0.25">
      <c r="A299" s="64"/>
      <c r="C299" s="63"/>
      <c r="D299" s="64"/>
      <c r="E299" s="64"/>
      <c r="F299" s="64"/>
      <c r="G299" s="64"/>
      <c r="H299" s="64"/>
      <c r="I299" s="64"/>
      <c r="J299" s="63"/>
      <c r="K299" s="63"/>
      <c r="L299" s="63"/>
      <c r="M299" s="63"/>
      <c r="N299" s="63"/>
      <c r="O299" s="63"/>
      <c r="P299" s="64"/>
      <c r="BL299" s="64"/>
      <c r="BM299" s="64"/>
      <c r="BN299" s="64"/>
    </row>
    <row r="300" spans="1:66" s="2" customFormat="1" ht="15" x14ac:dyDescent="0.25">
      <c r="A300" s="64"/>
      <c r="C300" s="63"/>
      <c r="D300" s="64"/>
      <c r="E300" s="64"/>
      <c r="F300" s="64"/>
      <c r="G300" s="64"/>
      <c r="H300" s="64"/>
      <c r="I300" s="64"/>
      <c r="J300" s="63"/>
      <c r="K300" s="63"/>
      <c r="L300" s="63"/>
      <c r="M300" s="63"/>
      <c r="N300" s="63"/>
      <c r="O300" s="63"/>
      <c r="P300" s="64"/>
      <c r="BL300" s="64"/>
      <c r="BM300" s="64"/>
      <c r="BN300" s="64"/>
    </row>
    <row r="301" spans="1:66" s="2" customFormat="1" ht="15" x14ac:dyDescent="0.25">
      <c r="A301" s="64"/>
      <c r="C301" s="63"/>
      <c r="D301" s="64"/>
      <c r="E301" s="64"/>
      <c r="F301" s="64"/>
      <c r="G301" s="64"/>
      <c r="H301" s="64"/>
      <c r="I301" s="64"/>
      <c r="J301" s="63"/>
      <c r="K301" s="63"/>
      <c r="L301" s="63"/>
      <c r="M301" s="63"/>
      <c r="N301" s="63"/>
      <c r="O301" s="63"/>
      <c r="P301" s="64"/>
      <c r="BL301" s="64"/>
      <c r="BM301" s="64"/>
      <c r="BN301" s="64"/>
    </row>
    <row r="302" spans="1:66" s="2" customFormat="1" ht="15" x14ac:dyDescent="0.25">
      <c r="A302" s="64"/>
      <c r="C302" s="63"/>
      <c r="D302" s="64"/>
      <c r="E302" s="64"/>
      <c r="F302" s="64"/>
      <c r="G302" s="64"/>
      <c r="H302" s="64"/>
      <c r="I302" s="64"/>
      <c r="J302" s="63"/>
      <c r="K302" s="63"/>
      <c r="L302" s="63"/>
      <c r="M302" s="63"/>
      <c r="N302" s="63"/>
      <c r="O302" s="63"/>
      <c r="P302" s="64"/>
      <c r="BL302" s="64"/>
      <c r="BM302" s="64"/>
      <c r="BN302" s="64"/>
    </row>
    <row r="303" spans="1:66" s="2" customFormat="1" ht="15" x14ac:dyDescent="0.25">
      <c r="A303" s="64"/>
      <c r="C303" s="63"/>
      <c r="D303" s="64"/>
      <c r="E303" s="64"/>
      <c r="F303" s="64"/>
      <c r="G303" s="64"/>
      <c r="H303" s="64"/>
      <c r="I303" s="64"/>
      <c r="J303" s="63"/>
      <c r="K303" s="63"/>
      <c r="L303" s="63"/>
      <c r="M303" s="63"/>
      <c r="N303" s="63"/>
      <c r="O303" s="63"/>
      <c r="P303" s="64"/>
      <c r="BL303" s="64"/>
      <c r="BM303" s="64"/>
      <c r="BN303" s="64"/>
    </row>
    <row r="304" spans="1:66" s="2" customFormat="1" ht="15" x14ac:dyDescent="0.25">
      <c r="A304" s="64"/>
      <c r="C304" s="63"/>
      <c r="D304" s="64"/>
      <c r="E304" s="64"/>
      <c r="F304" s="64"/>
      <c r="G304" s="64"/>
      <c r="H304" s="64"/>
      <c r="I304" s="64"/>
      <c r="J304" s="63"/>
      <c r="K304" s="63"/>
      <c r="L304" s="63"/>
      <c r="M304" s="63"/>
      <c r="N304" s="63"/>
      <c r="O304" s="63"/>
      <c r="P304" s="64"/>
      <c r="BL304" s="64"/>
      <c r="BM304" s="64"/>
      <c r="BN304" s="64"/>
    </row>
    <row r="305" spans="1:66" s="2" customFormat="1" ht="15" x14ac:dyDescent="0.25">
      <c r="A305" s="64"/>
      <c r="C305" s="63"/>
      <c r="D305" s="64"/>
      <c r="E305" s="64"/>
      <c r="F305" s="64"/>
      <c r="G305" s="64"/>
      <c r="H305" s="64"/>
      <c r="I305" s="64"/>
      <c r="J305" s="63"/>
      <c r="K305" s="63"/>
      <c r="L305" s="63"/>
      <c r="M305" s="63"/>
      <c r="N305" s="63"/>
      <c r="O305" s="63"/>
      <c r="P305" s="64"/>
      <c r="BL305" s="64"/>
      <c r="BM305" s="64"/>
      <c r="BN305" s="64"/>
    </row>
    <row r="306" spans="1:66" s="2" customFormat="1" ht="15" x14ac:dyDescent="0.25">
      <c r="A306" s="64"/>
      <c r="C306" s="63"/>
      <c r="D306" s="64"/>
      <c r="E306" s="64"/>
      <c r="F306" s="64"/>
      <c r="G306" s="64"/>
      <c r="H306" s="64"/>
      <c r="I306" s="64"/>
      <c r="J306" s="63"/>
      <c r="K306" s="63"/>
      <c r="L306" s="63"/>
      <c r="M306" s="63"/>
      <c r="N306" s="63"/>
      <c r="O306" s="63"/>
      <c r="P306" s="64"/>
      <c r="BL306" s="64"/>
      <c r="BM306" s="64"/>
      <c r="BN306" s="64"/>
    </row>
    <row r="307" spans="1:66" s="2" customFormat="1" ht="15" x14ac:dyDescent="0.25">
      <c r="A307" s="64"/>
      <c r="C307" s="63"/>
      <c r="D307" s="64"/>
      <c r="E307" s="64"/>
      <c r="F307" s="64"/>
      <c r="G307" s="64"/>
      <c r="H307" s="64"/>
      <c r="I307" s="64"/>
      <c r="J307" s="63"/>
      <c r="K307" s="63"/>
      <c r="L307" s="63"/>
      <c r="M307" s="63"/>
      <c r="N307" s="63"/>
      <c r="O307" s="63"/>
      <c r="P307" s="64"/>
      <c r="BL307" s="64"/>
      <c r="BM307" s="64"/>
      <c r="BN307" s="64"/>
    </row>
    <row r="308" spans="1:66" s="2" customFormat="1" ht="15" x14ac:dyDescent="0.25">
      <c r="A308" s="64"/>
      <c r="C308" s="63"/>
      <c r="D308" s="64"/>
      <c r="E308" s="64"/>
      <c r="F308" s="64"/>
      <c r="G308" s="64"/>
      <c r="H308" s="64"/>
      <c r="I308" s="64"/>
      <c r="J308" s="63"/>
      <c r="K308" s="63"/>
      <c r="L308" s="63"/>
      <c r="M308" s="63"/>
      <c r="N308" s="63"/>
      <c r="O308" s="63"/>
      <c r="P308" s="64"/>
      <c r="BL308" s="64"/>
      <c r="BM308" s="64"/>
      <c r="BN308" s="64"/>
    </row>
    <row r="309" spans="1:66" s="2" customFormat="1" ht="15" x14ac:dyDescent="0.25">
      <c r="A309" s="64"/>
      <c r="C309" s="63"/>
      <c r="D309" s="64"/>
      <c r="E309" s="64"/>
      <c r="F309" s="64"/>
      <c r="G309" s="64"/>
      <c r="H309" s="64"/>
      <c r="I309" s="64"/>
      <c r="J309" s="63"/>
      <c r="K309" s="63"/>
      <c r="L309" s="63"/>
      <c r="M309" s="63"/>
      <c r="N309" s="63"/>
      <c r="O309" s="63"/>
      <c r="P309" s="64"/>
      <c r="BL309" s="64"/>
      <c r="BM309" s="64"/>
      <c r="BN309" s="64"/>
    </row>
    <row r="310" spans="1:66" s="2" customFormat="1" ht="15" x14ac:dyDescent="0.25">
      <c r="A310" s="64"/>
      <c r="C310" s="63"/>
      <c r="D310" s="64"/>
      <c r="E310" s="64"/>
      <c r="F310" s="64"/>
      <c r="G310" s="64"/>
      <c r="H310" s="64"/>
      <c r="I310" s="64"/>
      <c r="J310" s="63"/>
      <c r="K310" s="63"/>
      <c r="L310" s="63"/>
      <c r="M310" s="63"/>
      <c r="N310" s="63"/>
      <c r="O310" s="63"/>
      <c r="P310" s="64"/>
      <c r="BL310" s="64"/>
      <c r="BM310" s="64"/>
      <c r="BN310" s="64"/>
    </row>
    <row r="311" spans="1:66" s="2" customFormat="1" ht="15" x14ac:dyDescent="0.25">
      <c r="A311" s="64"/>
      <c r="C311" s="63"/>
      <c r="D311" s="64"/>
      <c r="E311" s="64"/>
      <c r="F311" s="64"/>
      <c r="G311" s="64"/>
      <c r="H311" s="64"/>
      <c r="I311" s="64"/>
      <c r="J311" s="63"/>
      <c r="K311" s="63"/>
      <c r="L311" s="63"/>
      <c r="M311" s="63"/>
      <c r="N311" s="63"/>
      <c r="O311" s="63"/>
      <c r="P311" s="64"/>
      <c r="BL311" s="64"/>
      <c r="BM311" s="64"/>
      <c r="BN311" s="64"/>
    </row>
    <row r="312" spans="1:66" s="2" customFormat="1" ht="15" x14ac:dyDescent="0.25">
      <c r="A312" s="64"/>
      <c r="C312" s="63"/>
      <c r="D312" s="64"/>
      <c r="E312" s="64"/>
      <c r="F312" s="64"/>
      <c r="G312" s="64"/>
      <c r="H312" s="64"/>
      <c r="I312" s="64"/>
      <c r="J312" s="63"/>
      <c r="K312" s="63"/>
      <c r="L312" s="63"/>
      <c r="M312" s="63"/>
      <c r="N312" s="63"/>
      <c r="O312" s="63"/>
      <c r="P312" s="64"/>
      <c r="BL312" s="64"/>
      <c r="BM312" s="64"/>
      <c r="BN312" s="64"/>
    </row>
    <row r="313" spans="1:66" s="2" customFormat="1" ht="15" x14ac:dyDescent="0.25">
      <c r="A313" s="64"/>
      <c r="C313" s="63"/>
      <c r="D313" s="64"/>
      <c r="E313" s="64"/>
      <c r="F313" s="64"/>
      <c r="G313" s="64"/>
      <c r="H313" s="64"/>
      <c r="I313" s="64"/>
      <c r="J313" s="63"/>
      <c r="K313" s="63"/>
      <c r="L313" s="63"/>
      <c r="M313" s="63"/>
      <c r="N313" s="63"/>
      <c r="O313" s="63"/>
      <c r="P313" s="64"/>
      <c r="BL313" s="64"/>
      <c r="BM313" s="64"/>
      <c r="BN313" s="64"/>
    </row>
    <row r="314" spans="1:66" s="2" customFormat="1" ht="15" x14ac:dyDescent="0.25">
      <c r="A314" s="64"/>
      <c r="C314" s="63"/>
      <c r="D314" s="64"/>
      <c r="E314" s="64"/>
      <c r="F314" s="64"/>
      <c r="G314" s="64"/>
      <c r="H314" s="64"/>
      <c r="I314" s="64"/>
      <c r="J314" s="63"/>
      <c r="K314" s="63"/>
      <c r="L314" s="63"/>
      <c r="M314" s="63"/>
      <c r="N314" s="63"/>
      <c r="O314" s="63"/>
      <c r="P314" s="64"/>
      <c r="BL314" s="64"/>
      <c r="BM314" s="64"/>
      <c r="BN314" s="64"/>
    </row>
    <row r="315" spans="1:66" s="2" customFormat="1" ht="15" x14ac:dyDescent="0.25">
      <c r="A315" s="64"/>
      <c r="C315" s="63"/>
      <c r="D315" s="64"/>
      <c r="E315" s="64"/>
      <c r="F315" s="64"/>
      <c r="G315" s="64"/>
      <c r="H315" s="64"/>
      <c r="I315" s="64"/>
      <c r="J315" s="63"/>
      <c r="K315" s="63"/>
      <c r="L315" s="63"/>
      <c r="M315" s="63"/>
      <c r="N315" s="63"/>
      <c r="O315" s="63"/>
      <c r="P315" s="64"/>
      <c r="BL315" s="64"/>
      <c r="BM315" s="64"/>
      <c r="BN315" s="64"/>
    </row>
    <row r="316" spans="1:66" s="2" customFormat="1" ht="15" x14ac:dyDescent="0.25">
      <c r="A316" s="64"/>
      <c r="C316" s="63"/>
      <c r="D316" s="64"/>
      <c r="E316" s="64"/>
      <c r="F316" s="64"/>
      <c r="G316" s="64"/>
      <c r="H316" s="64"/>
      <c r="I316" s="64"/>
      <c r="J316" s="63"/>
      <c r="K316" s="63"/>
      <c r="L316" s="63"/>
      <c r="M316" s="63"/>
      <c r="N316" s="63"/>
      <c r="O316" s="63"/>
      <c r="P316" s="64"/>
      <c r="BL316" s="64"/>
      <c r="BM316" s="64"/>
      <c r="BN316" s="64"/>
    </row>
    <row r="317" spans="1:66" s="2" customFormat="1" ht="15" x14ac:dyDescent="0.25">
      <c r="A317" s="64"/>
      <c r="C317" s="63"/>
      <c r="D317" s="64"/>
      <c r="E317" s="64"/>
      <c r="F317" s="64"/>
      <c r="G317" s="64"/>
      <c r="H317" s="64"/>
      <c r="I317" s="64"/>
      <c r="J317" s="63"/>
      <c r="K317" s="63"/>
      <c r="L317" s="63"/>
      <c r="M317" s="63"/>
      <c r="N317" s="63"/>
      <c r="O317" s="63"/>
      <c r="P317" s="64"/>
      <c r="BL317" s="64"/>
      <c r="BM317" s="64"/>
      <c r="BN317" s="64"/>
    </row>
    <row r="318" spans="1:66" s="2" customFormat="1" ht="15" x14ac:dyDescent="0.25">
      <c r="A318" s="64"/>
      <c r="C318" s="63"/>
      <c r="D318" s="64"/>
      <c r="E318" s="64"/>
      <c r="F318" s="64"/>
      <c r="G318" s="64"/>
      <c r="H318" s="64"/>
      <c r="I318" s="64"/>
      <c r="J318" s="63"/>
      <c r="K318" s="63"/>
      <c r="L318" s="63"/>
      <c r="M318" s="63"/>
      <c r="N318" s="63"/>
      <c r="O318" s="63"/>
      <c r="P318" s="64"/>
      <c r="BL318" s="64"/>
      <c r="BM318" s="64"/>
      <c r="BN318" s="64"/>
    </row>
    <row r="319" spans="1:66" s="2" customFormat="1" ht="15" x14ac:dyDescent="0.25">
      <c r="A319" s="64"/>
      <c r="C319" s="63"/>
      <c r="D319" s="64"/>
      <c r="E319" s="64"/>
      <c r="F319" s="64"/>
      <c r="G319" s="64"/>
      <c r="H319" s="64"/>
      <c r="I319" s="64"/>
      <c r="J319" s="63"/>
      <c r="K319" s="63"/>
      <c r="L319" s="63"/>
      <c r="M319" s="63"/>
      <c r="N319" s="63"/>
      <c r="O319" s="63"/>
      <c r="P319" s="64"/>
      <c r="BL319" s="64"/>
      <c r="BM319" s="64"/>
      <c r="BN319" s="64"/>
    </row>
    <row r="320" spans="1:66" s="2" customFormat="1" ht="15" x14ac:dyDescent="0.25">
      <c r="A320" s="64"/>
      <c r="C320" s="63"/>
      <c r="D320" s="64"/>
      <c r="E320" s="64"/>
      <c r="F320" s="64"/>
      <c r="G320" s="64"/>
      <c r="H320" s="64"/>
      <c r="I320" s="64"/>
      <c r="J320" s="63"/>
      <c r="K320" s="63"/>
      <c r="L320" s="63"/>
      <c r="M320" s="63"/>
      <c r="N320" s="63"/>
      <c r="O320" s="63"/>
      <c r="P320" s="64"/>
      <c r="BL320" s="64"/>
      <c r="BM320" s="64"/>
      <c r="BN320" s="64"/>
    </row>
    <row r="321" spans="1:66" s="2" customFormat="1" ht="15" x14ac:dyDescent="0.25">
      <c r="A321" s="64"/>
      <c r="C321" s="63"/>
      <c r="D321" s="64"/>
      <c r="E321" s="64"/>
      <c r="F321" s="64"/>
      <c r="G321" s="64"/>
      <c r="H321" s="64"/>
      <c r="I321" s="64"/>
      <c r="J321" s="63"/>
      <c r="K321" s="63"/>
      <c r="L321" s="63"/>
      <c r="M321" s="63"/>
      <c r="N321" s="63"/>
      <c r="O321" s="63"/>
      <c r="P321" s="64"/>
      <c r="BL321" s="64"/>
      <c r="BM321" s="64"/>
      <c r="BN321" s="64"/>
    </row>
    <row r="322" spans="1:66" s="2" customFormat="1" ht="15" x14ac:dyDescent="0.25">
      <c r="A322" s="64"/>
      <c r="C322" s="63"/>
      <c r="D322" s="64"/>
      <c r="E322" s="64"/>
      <c r="F322" s="64"/>
      <c r="G322" s="64"/>
      <c r="H322" s="64"/>
      <c r="I322" s="64"/>
      <c r="J322" s="63"/>
      <c r="K322" s="63"/>
      <c r="L322" s="63"/>
      <c r="M322" s="63"/>
      <c r="N322" s="63"/>
      <c r="O322" s="63"/>
      <c r="P322" s="64"/>
      <c r="BL322" s="64"/>
      <c r="BM322" s="64"/>
      <c r="BN322" s="64"/>
    </row>
    <row r="323" spans="1:66" s="2" customFormat="1" ht="15" x14ac:dyDescent="0.25">
      <c r="A323" s="64"/>
      <c r="C323" s="63"/>
      <c r="D323" s="64"/>
      <c r="E323" s="64"/>
      <c r="F323" s="64"/>
      <c r="G323" s="64"/>
      <c r="H323" s="64"/>
      <c r="I323" s="64"/>
      <c r="J323" s="63"/>
      <c r="K323" s="63"/>
      <c r="L323" s="63"/>
      <c r="M323" s="63"/>
      <c r="N323" s="63"/>
      <c r="O323" s="63"/>
      <c r="P323" s="64"/>
      <c r="BL323" s="64"/>
      <c r="BM323" s="64"/>
      <c r="BN323" s="64"/>
    </row>
    <row r="324" spans="1:66" s="2" customFormat="1" ht="15" x14ac:dyDescent="0.25">
      <c r="A324" s="64"/>
      <c r="C324" s="63"/>
      <c r="D324" s="64"/>
      <c r="E324" s="64"/>
      <c r="F324" s="64"/>
      <c r="G324" s="64"/>
      <c r="H324" s="64"/>
      <c r="I324" s="64"/>
      <c r="J324" s="63"/>
      <c r="K324" s="63"/>
      <c r="L324" s="63"/>
      <c r="M324" s="63"/>
      <c r="N324" s="63"/>
      <c r="O324" s="63"/>
      <c r="P324" s="64"/>
      <c r="BL324" s="64"/>
      <c r="BM324" s="64"/>
      <c r="BN324" s="64"/>
    </row>
    <row r="325" spans="1:66" s="2" customFormat="1" ht="15" x14ac:dyDescent="0.25">
      <c r="A325" s="64"/>
      <c r="C325" s="63"/>
      <c r="D325" s="64"/>
      <c r="E325" s="64"/>
      <c r="F325" s="64"/>
      <c r="G325" s="64"/>
      <c r="H325" s="64"/>
      <c r="I325" s="64"/>
      <c r="J325" s="63"/>
      <c r="K325" s="63"/>
      <c r="L325" s="63"/>
      <c r="M325" s="63"/>
      <c r="N325" s="63"/>
      <c r="O325" s="63"/>
      <c r="P325" s="64"/>
      <c r="BL325" s="64"/>
      <c r="BM325" s="64"/>
      <c r="BN325" s="64"/>
    </row>
    <row r="326" spans="1:66" s="2" customFormat="1" ht="15" x14ac:dyDescent="0.25">
      <c r="A326" s="64"/>
      <c r="C326" s="63"/>
      <c r="D326" s="64"/>
      <c r="E326" s="64"/>
      <c r="F326" s="64"/>
      <c r="G326" s="64"/>
      <c r="H326" s="64"/>
      <c r="I326" s="64"/>
      <c r="J326" s="63"/>
      <c r="K326" s="63"/>
      <c r="L326" s="63"/>
      <c r="M326" s="63"/>
      <c r="N326" s="63"/>
      <c r="O326" s="63"/>
      <c r="P326" s="64"/>
      <c r="BL326" s="64"/>
      <c r="BM326" s="64"/>
      <c r="BN326" s="64"/>
    </row>
    <row r="327" spans="1:66" s="2" customFormat="1" ht="15" x14ac:dyDescent="0.25">
      <c r="A327" s="64"/>
      <c r="C327" s="63"/>
      <c r="D327" s="64"/>
      <c r="E327" s="64"/>
      <c r="F327" s="64"/>
      <c r="G327" s="64"/>
      <c r="H327" s="64"/>
      <c r="I327" s="64"/>
      <c r="J327" s="63"/>
      <c r="K327" s="63"/>
      <c r="L327" s="63"/>
      <c r="M327" s="63"/>
      <c r="N327" s="63"/>
      <c r="O327" s="63"/>
      <c r="P327" s="64"/>
      <c r="BL327" s="64"/>
      <c r="BM327" s="64"/>
      <c r="BN327" s="64"/>
    </row>
    <row r="328" spans="1:66" s="2" customFormat="1" ht="15" x14ac:dyDescent="0.25">
      <c r="A328" s="64"/>
      <c r="C328" s="63"/>
      <c r="D328" s="64"/>
      <c r="E328" s="64"/>
      <c r="F328" s="64"/>
      <c r="G328" s="64"/>
      <c r="H328" s="64"/>
      <c r="I328" s="64"/>
      <c r="J328" s="63"/>
      <c r="K328" s="63"/>
      <c r="L328" s="63"/>
      <c r="M328" s="63"/>
      <c r="N328" s="63"/>
      <c r="O328" s="63"/>
      <c r="P328" s="64"/>
      <c r="BL328" s="64"/>
      <c r="BM328" s="64"/>
      <c r="BN328" s="64"/>
    </row>
    <row r="329" spans="1:66" s="2" customFormat="1" ht="15" x14ac:dyDescent="0.25">
      <c r="A329" s="64"/>
      <c r="C329" s="63"/>
      <c r="D329" s="64"/>
      <c r="E329" s="64"/>
      <c r="F329" s="64"/>
      <c r="G329" s="64"/>
      <c r="H329" s="64"/>
      <c r="I329" s="64"/>
      <c r="J329" s="63"/>
      <c r="K329" s="63"/>
      <c r="L329" s="63"/>
      <c r="M329" s="63"/>
      <c r="N329" s="63"/>
      <c r="O329" s="63"/>
      <c r="P329" s="64"/>
      <c r="BL329" s="64"/>
      <c r="BM329" s="64"/>
      <c r="BN329" s="64"/>
    </row>
    <row r="330" spans="1:66" s="2" customFormat="1" ht="15" x14ac:dyDescent="0.25">
      <c r="A330" s="64"/>
      <c r="C330" s="63"/>
      <c r="D330" s="64"/>
      <c r="E330" s="64"/>
      <c r="F330" s="64"/>
      <c r="G330" s="64"/>
      <c r="H330" s="64"/>
      <c r="I330" s="64"/>
      <c r="J330" s="63"/>
      <c r="K330" s="63"/>
      <c r="L330" s="63"/>
      <c r="M330" s="63"/>
      <c r="N330" s="63"/>
      <c r="O330" s="63"/>
      <c r="P330" s="64"/>
      <c r="BL330" s="64"/>
      <c r="BM330" s="64"/>
      <c r="BN330" s="64"/>
    </row>
    <row r="331" spans="1:66" s="2" customFormat="1" ht="15" x14ac:dyDescent="0.25">
      <c r="A331" s="64"/>
      <c r="C331" s="63"/>
      <c r="D331" s="64"/>
      <c r="E331" s="64"/>
      <c r="F331" s="64"/>
      <c r="G331" s="64"/>
      <c r="H331" s="64"/>
      <c r="I331" s="64"/>
      <c r="J331" s="63"/>
      <c r="K331" s="63"/>
      <c r="L331" s="63"/>
      <c r="M331" s="63"/>
      <c r="N331" s="63"/>
      <c r="O331" s="63"/>
      <c r="P331" s="64"/>
      <c r="BL331" s="64"/>
      <c r="BM331" s="64"/>
      <c r="BN331" s="64"/>
    </row>
    <row r="332" spans="1:66" s="2" customFormat="1" ht="15" x14ac:dyDescent="0.25">
      <c r="A332" s="64"/>
      <c r="C332" s="63"/>
      <c r="D332" s="64"/>
      <c r="E332" s="64"/>
      <c r="F332" s="64"/>
      <c r="G332" s="64"/>
      <c r="H332" s="64"/>
      <c r="I332" s="64"/>
      <c r="J332" s="63"/>
      <c r="K332" s="63"/>
      <c r="L332" s="63"/>
      <c r="M332" s="63"/>
      <c r="N332" s="63"/>
      <c r="O332" s="63"/>
      <c r="P332" s="64"/>
      <c r="BL332" s="64"/>
      <c r="BM332" s="64"/>
      <c r="BN332" s="64"/>
    </row>
    <row r="333" spans="1:66" s="2" customFormat="1" ht="15" x14ac:dyDescent="0.25">
      <c r="A333" s="64"/>
      <c r="C333" s="63"/>
      <c r="D333" s="64"/>
      <c r="E333" s="64"/>
      <c r="F333" s="64"/>
      <c r="G333" s="64"/>
      <c r="H333" s="64"/>
      <c r="I333" s="64"/>
      <c r="J333" s="63"/>
      <c r="K333" s="63"/>
      <c r="L333" s="63"/>
      <c r="M333" s="63"/>
      <c r="N333" s="63"/>
      <c r="O333" s="63"/>
      <c r="P333" s="64"/>
      <c r="BL333" s="64"/>
      <c r="BM333" s="64"/>
      <c r="BN333" s="64"/>
    </row>
    <row r="334" spans="1:66" s="2" customFormat="1" ht="15" x14ac:dyDescent="0.25">
      <c r="A334" s="64"/>
      <c r="C334" s="63"/>
      <c r="D334" s="64"/>
      <c r="E334" s="64"/>
      <c r="F334" s="64"/>
      <c r="G334" s="64"/>
      <c r="H334" s="64"/>
      <c r="I334" s="64"/>
      <c r="J334" s="63"/>
      <c r="K334" s="63"/>
      <c r="L334" s="63"/>
      <c r="M334" s="63"/>
      <c r="N334" s="63"/>
      <c r="O334" s="63"/>
      <c r="P334" s="64"/>
      <c r="BL334" s="64"/>
      <c r="BM334" s="64"/>
      <c r="BN334" s="64"/>
    </row>
    <row r="335" spans="1:66" s="2" customFormat="1" ht="15" x14ac:dyDescent="0.25">
      <c r="A335" s="64"/>
      <c r="C335" s="63"/>
      <c r="D335" s="64"/>
      <c r="E335" s="64"/>
      <c r="F335" s="64"/>
      <c r="G335" s="64"/>
      <c r="H335" s="64"/>
      <c r="I335" s="64"/>
      <c r="J335" s="63"/>
      <c r="K335" s="63"/>
      <c r="L335" s="63"/>
      <c r="M335" s="63"/>
      <c r="N335" s="63"/>
      <c r="O335" s="63"/>
      <c r="P335" s="64"/>
      <c r="BL335" s="64"/>
      <c r="BM335" s="64"/>
      <c r="BN335" s="64"/>
    </row>
    <row r="336" spans="1:66" s="2" customFormat="1" ht="15" x14ac:dyDescent="0.25">
      <c r="A336" s="64"/>
      <c r="C336" s="63"/>
      <c r="D336" s="64"/>
      <c r="E336" s="64"/>
      <c r="F336" s="64"/>
      <c r="G336" s="64"/>
      <c r="H336" s="64"/>
      <c r="I336" s="64"/>
      <c r="J336" s="63"/>
      <c r="K336" s="63"/>
      <c r="L336" s="63"/>
      <c r="M336" s="63"/>
      <c r="N336" s="63"/>
      <c r="O336" s="63"/>
      <c r="P336" s="64"/>
      <c r="BL336" s="64"/>
      <c r="BM336" s="64"/>
      <c r="BN336" s="64"/>
    </row>
    <row r="337" spans="1:66" s="2" customFormat="1" ht="15" x14ac:dyDescent="0.25">
      <c r="A337" s="64"/>
      <c r="C337" s="63"/>
      <c r="D337" s="64"/>
      <c r="E337" s="64"/>
      <c r="F337" s="64"/>
      <c r="G337" s="64"/>
      <c r="H337" s="64"/>
      <c r="I337" s="64"/>
      <c r="J337" s="63"/>
      <c r="K337" s="63"/>
      <c r="L337" s="63"/>
      <c r="M337" s="63"/>
      <c r="N337" s="63"/>
      <c r="O337" s="63"/>
      <c r="P337" s="64"/>
      <c r="BL337" s="64"/>
      <c r="BM337" s="64"/>
      <c r="BN337" s="64"/>
    </row>
    <row r="338" spans="1:66" s="2" customFormat="1" ht="15" x14ac:dyDescent="0.25">
      <c r="A338" s="64"/>
      <c r="C338" s="63"/>
      <c r="D338" s="64"/>
      <c r="E338" s="64"/>
      <c r="F338" s="64"/>
      <c r="G338" s="64"/>
      <c r="H338" s="64"/>
      <c r="I338" s="64"/>
      <c r="J338" s="63"/>
      <c r="K338" s="63"/>
      <c r="L338" s="63"/>
      <c r="M338" s="63"/>
      <c r="N338" s="63"/>
      <c r="O338" s="63"/>
      <c r="P338" s="64"/>
      <c r="BL338" s="64"/>
      <c r="BM338" s="64"/>
      <c r="BN338" s="64"/>
    </row>
    <row r="339" spans="1:66" x14ac:dyDescent="0.25">
      <c r="C339" s="65"/>
      <c r="J339" s="65"/>
      <c r="K339" s="65"/>
      <c r="L339" s="65"/>
      <c r="M339" s="65"/>
      <c r="N339" s="65"/>
      <c r="O339" s="65"/>
      <c r="BL339" s="64"/>
      <c r="BM339" s="64"/>
      <c r="BN339" s="64"/>
    </row>
    <row r="340" spans="1:66" x14ac:dyDescent="0.25">
      <c r="C340" s="65"/>
      <c r="J340" s="65"/>
      <c r="K340" s="65"/>
      <c r="L340" s="65"/>
      <c r="M340" s="65"/>
      <c r="N340" s="65"/>
      <c r="O340" s="65"/>
      <c r="BL340" s="64"/>
      <c r="BM340" s="64"/>
      <c r="BN340" s="64"/>
    </row>
    <row r="341" spans="1:66" x14ac:dyDescent="0.25">
      <c r="C341" s="65"/>
      <c r="J341" s="65"/>
      <c r="K341" s="65"/>
      <c r="L341" s="65"/>
      <c r="M341" s="65"/>
      <c r="N341" s="65"/>
      <c r="O341" s="65"/>
      <c r="BL341" s="64"/>
      <c r="BM341" s="64"/>
      <c r="BN341" s="64"/>
    </row>
    <row r="342" spans="1:66" x14ac:dyDescent="0.25">
      <c r="C342" s="65"/>
      <c r="J342" s="65"/>
      <c r="K342" s="65"/>
      <c r="L342" s="65"/>
      <c r="M342" s="65"/>
      <c r="N342" s="65"/>
      <c r="O342" s="65"/>
    </row>
    <row r="343" spans="1:66" x14ac:dyDescent="0.25">
      <c r="C343" s="65"/>
      <c r="J343" s="65"/>
      <c r="K343" s="65"/>
      <c r="L343" s="65"/>
      <c r="M343" s="65"/>
      <c r="N343" s="65"/>
      <c r="O343" s="65"/>
    </row>
    <row r="344" spans="1:66" x14ac:dyDescent="0.25">
      <c r="C344" s="65"/>
      <c r="J344" s="65"/>
      <c r="K344" s="65"/>
      <c r="L344" s="65"/>
      <c r="M344" s="65"/>
      <c r="N344" s="65"/>
      <c r="O344" s="65"/>
    </row>
    <row r="345" spans="1:66" x14ac:dyDescent="0.25">
      <c r="C345" s="65"/>
      <c r="J345" s="65"/>
      <c r="K345" s="65"/>
      <c r="L345" s="65"/>
      <c r="M345" s="65"/>
      <c r="N345" s="65"/>
      <c r="O345" s="65"/>
    </row>
    <row r="346" spans="1:66" x14ac:dyDescent="0.25">
      <c r="C346" s="65"/>
      <c r="J346" s="65"/>
      <c r="K346" s="65"/>
      <c r="L346" s="65"/>
      <c r="M346" s="65"/>
      <c r="N346" s="65"/>
      <c r="O346" s="65"/>
    </row>
    <row r="347" spans="1:66" x14ac:dyDescent="0.25">
      <c r="C347" s="65"/>
      <c r="J347" s="65"/>
      <c r="K347" s="65"/>
      <c r="L347" s="65"/>
      <c r="M347" s="65"/>
      <c r="N347" s="65"/>
      <c r="O347" s="65"/>
    </row>
    <row r="348" spans="1:66" x14ac:dyDescent="0.25">
      <c r="C348" s="65"/>
      <c r="J348" s="65"/>
      <c r="K348" s="65"/>
      <c r="L348" s="65"/>
      <c r="M348" s="65"/>
      <c r="N348" s="65"/>
      <c r="O348" s="65"/>
    </row>
    <row r="349" spans="1:66" x14ac:dyDescent="0.25">
      <c r="C349" s="65"/>
      <c r="J349" s="65"/>
      <c r="K349" s="65"/>
      <c r="L349" s="65"/>
      <c r="M349" s="65"/>
      <c r="N349" s="65"/>
      <c r="O349" s="65"/>
    </row>
    <row r="350" spans="1:66" x14ac:dyDescent="0.25">
      <c r="C350" s="65"/>
      <c r="J350" s="65"/>
      <c r="K350" s="65"/>
      <c r="L350" s="65"/>
      <c r="M350" s="65"/>
      <c r="N350" s="65"/>
      <c r="O350" s="65"/>
    </row>
    <row r="351" spans="1:66" x14ac:dyDescent="0.25">
      <c r="C351" s="65"/>
      <c r="J351" s="65"/>
      <c r="K351" s="65"/>
      <c r="L351" s="65"/>
      <c r="M351" s="65"/>
      <c r="N351" s="65"/>
      <c r="O351" s="65"/>
    </row>
    <row r="352" spans="1:66" x14ac:dyDescent="0.25">
      <c r="C352" s="65"/>
      <c r="J352" s="65"/>
      <c r="K352" s="65"/>
      <c r="L352" s="65"/>
      <c r="M352" s="65"/>
      <c r="N352" s="65"/>
      <c r="O352" s="65"/>
    </row>
    <row r="353" spans="1:16" s="1" customFormat="1" x14ac:dyDescent="0.25">
      <c r="A353" s="64"/>
      <c r="C353" s="65"/>
      <c r="D353" s="55"/>
      <c r="E353" s="55"/>
      <c r="F353" s="55"/>
      <c r="G353" s="55"/>
      <c r="H353" s="55"/>
      <c r="I353" s="55"/>
      <c r="J353" s="65"/>
      <c r="K353" s="65"/>
      <c r="L353" s="65"/>
      <c r="M353" s="65"/>
      <c r="N353" s="65"/>
      <c r="O353" s="65"/>
      <c r="P353" s="55"/>
    </row>
    <row r="354" spans="1:16" s="1" customFormat="1" x14ac:dyDescent="0.25">
      <c r="C354" s="65"/>
      <c r="D354" s="55"/>
      <c r="E354" s="55"/>
      <c r="F354" s="55"/>
      <c r="G354" s="55"/>
      <c r="H354" s="55"/>
      <c r="I354" s="55"/>
      <c r="J354" s="65"/>
      <c r="K354" s="65"/>
      <c r="L354" s="65"/>
      <c r="M354" s="65"/>
      <c r="N354" s="65"/>
      <c r="O354" s="65"/>
    </row>
    <row r="355" spans="1:16" s="1" customFormat="1" x14ac:dyDescent="0.25">
      <c r="C355" s="65"/>
      <c r="D355" s="55"/>
      <c r="E355" s="55"/>
      <c r="F355" s="55"/>
      <c r="G355" s="55"/>
      <c r="H355" s="55"/>
      <c r="I355" s="55"/>
      <c r="J355" s="65"/>
      <c r="K355" s="65"/>
      <c r="L355" s="65"/>
      <c r="M355" s="65"/>
      <c r="N355" s="65"/>
      <c r="O355" s="65"/>
    </row>
    <row r="356" spans="1:16" s="1" customFormat="1" x14ac:dyDescent="0.25">
      <c r="C356" s="65"/>
      <c r="D356" s="55"/>
      <c r="E356" s="55"/>
      <c r="F356" s="55"/>
      <c r="G356" s="55"/>
      <c r="H356" s="55"/>
      <c r="I356" s="55"/>
      <c r="J356" s="65"/>
      <c r="K356" s="65"/>
      <c r="L356" s="65"/>
      <c r="M356" s="65"/>
      <c r="N356" s="65"/>
      <c r="O356" s="65"/>
    </row>
    <row r="357" spans="1:16" s="1" customFormat="1" x14ac:dyDescent="0.25">
      <c r="C357" s="65"/>
      <c r="D357" s="55"/>
      <c r="E357" s="55"/>
      <c r="F357" s="55"/>
      <c r="G357" s="55"/>
      <c r="H357" s="55"/>
      <c r="I357" s="55"/>
      <c r="J357" s="65"/>
      <c r="K357" s="65"/>
      <c r="L357" s="65"/>
      <c r="M357" s="65"/>
      <c r="N357" s="65"/>
      <c r="O357" s="65"/>
    </row>
    <row r="358" spans="1:16" s="1" customFormat="1" x14ac:dyDescent="0.25">
      <c r="C358" s="65"/>
      <c r="D358" s="55"/>
      <c r="E358" s="55"/>
      <c r="F358" s="55"/>
      <c r="G358" s="55"/>
      <c r="H358" s="55"/>
      <c r="I358" s="55"/>
      <c r="J358" s="65"/>
      <c r="K358" s="65"/>
      <c r="L358" s="65"/>
      <c r="M358" s="65"/>
      <c r="N358" s="65"/>
      <c r="O358" s="65"/>
    </row>
    <row r="359" spans="1:16" s="1" customFormat="1" x14ac:dyDescent="0.25">
      <c r="C359" s="65"/>
      <c r="D359" s="55"/>
      <c r="E359" s="55"/>
      <c r="F359" s="55"/>
      <c r="G359" s="55"/>
      <c r="H359" s="55"/>
      <c r="I359" s="55"/>
      <c r="J359" s="65"/>
      <c r="K359" s="65"/>
      <c r="L359" s="65"/>
      <c r="M359" s="65"/>
      <c r="N359" s="65"/>
      <c r="O359" s="65"/>
    </row>
    <row r="360" spans="1:16" s="1" customFormat="1" x14ac:dyDescent="0.25">
      <c r="C360" s="65"/>
      <c r="D360" s="55"/>
      <c r="E360" s="55"/>
      <c r="F360" s="55"/>
      <c r="G360" s="55"/>
      <c r="H360" s="55"/>
      <c r="I360" s="55"/>
      <c r="J360" s="65"/>
      <c r="K360" s="65"/>
      <c r="L360" s="65"/>
      <c r="M360" s="65"/>
      <c r="N360" s="65"/>
      <c r="O360" s="65"/>
    </row>
    <row r="361" spans="1:16" s="1" customFormat="1" x14ac:dyDescent="0.25">
      <c r="C361" s="65"/>
      <c r="D361" s="55"/>
      <c r="E361" s="55"/>
      <c r="F361" s="55"/>
      <c r="G361" s="55"/>
      <c r="H361" s="55"/>
      <c r="I361" s="55"/>
      <c r="J361" s="65"/>
      <c r="K361" s="65"/>
      <c r="L361" s="65"/>
      <c r="M361" s="65"/>
      <c r="N361" s="65"/>
      <c r="O361" s="65"/>
    </row>
    <row r="362" spans="1:16" s="1" customFormat="1" x14ac:dyDescent="0.25">
      <c r="C362" s="65"/>
      <c r="D362" s="55"/>
      <c r="E362" s="55"/>
      <c r="F362" s="55"/>
      <c r="G362" s="55"/>
      <c r="H362" s="55"/>
      <c r="I362" s="55"/>
      <c r="J362" s="65"/>
      <c r="K362" s="65"/>
      <c r="L362" s="65"/>
      <c r="M362" s="65"/>
      <c r="N362" s="65"/>
      <c r="O362" s="65"/>
    </row>
    <row r="363" spans="1:16" s="1" customFormat="1" x14ac:dyDescent="0.25">
      <c r="C363" s="65"/>
      <c r="D363" s="55"/>
      <c r="E363" s="55"/>
      <c r="F363" s="55"/>
      <c r="G363" s="55"/>
      <c r="H363" s="55"/>
      <c r="I363" s="55"/>
      <c r="J363" s="65"/>
      <c r="K363" s="65"/>
      <c r="L363" s="65"/>
      <c r="M363" s="65"/>
      <c r="N363" s="65"/>
      <c r="O363" s="65"/>
    </row>
    <row r="364" spans="1:16" s="1" customFormat="1" x14ac:dyDescent="0.25">
      <c r="C364" s="65"/>
      <c r="D364" s="55"/>
      <c r="E364" s="55"/>
      <c r="F364" s="55"/>
      <c r="G364" s="55"/>
      <c r="H364" s="55"/>
      <c r="I364" s="55"/>
      <c r="J364" s="65"/>
      <c r="K364" s="65"/>
      <c r="L364" s="65"/>
      <c r="M364" s="65"/>
      <c r="N364" s="65"/>
      <c r="O364" s="65"/>
    </row>
    <row r="365" spans="1:16" s="1" customFormat="1" x14ac:dyDescent="0.25">
      <c r="C365" s="65"/>
      <c r="D365" s="55"/>
      <c r="E365" s="55"/>
      <c r="F365" s="55"/>
      <c r="G365" s="55"/>
      <c r="H365" s="55"/>
      <c r="I365" s="55"/>
      <c r="J365" s="65"/>
      <c r="K365" s="65"/>
      <c r="L365" s="65"/>
      <c r="M365" s="65"/>
      <c r="N365" s="65"/>
      <c r="O365" s="65"/>
    </row>
    <row r="366" spans="1:16" s="1" customFormat="1" x14ac:dyDescent="0.25">
      <c r="C366" s="65"/>
      <c r="D366" s="55"/>
      <c r="E366" s="55"/>
      <c r="F366" s="55"/>
      <c r="G366" s="55"/>
      <c r="H366" s="55"/>
      <c r="I366" s="55"/>
      <c r="J366" s="65"/>
      <c r="K366" s="65"/>
      <c r="L366" s="65"/>
      <c r="M366" s="65"/>
      <c r="N366" s="65"/>
      <c r="O366" s="65"/>
    </row>
    <row r="367" spans="1:16" s="1" customFormat="1" x14ac:dyDescent="0.25">
      <c r="C367" s="65"/>
      <c r="D367" s="55"/>
      <c r="E367" s="55"/>
      <c r="F367" s="55"/>
      <c r="G367" s="55"/>
      <c r="H367" s="55"/>
      <c r="I367" s="55"/>
      <c r="J367" s="65"/>
      <c r="K367" s="65"/>
      <c r="L367" s="65"/>
      <c r="M367" s="65"/>
      <c r="N367" s="65"/>
      <c r="O367" s="65"/>
    </row>
    <row r="368" spans="1:16" s="1" customFormat="1" x14ac:dyDescent="0.25">
      <c r="C368" s="65"/>
      <c r="D368" s="55"/>
      <c r="E368" s="55"/>
      <c r="F368" s="55"/>
      <c r="G368" s="55"/>
      <c r="H368" s="55"/>
      <c r="I368" s="55"/>
      <c r="J368" s="65"/>
      <c r="K368" s="65"/>
      <c r="L368" s="65"/>
      <c r="M368" s="65"/>
      <c r="N368" s="65"/>
      <c r="O368" s="65"/>
    </row>
    <row r="369" spans="3:15" s="1" customFormat="1" x14ac:dyDescent="0.25">
      <c r="C369" s="65"/>
      <c r="D369" s="55"/>
      <c r="E369" s="55"/>
      <c r="F369" s="55"/>
      <c r="G369" s="55"/>
      <c r="H369" s="55"/>
      <c r="I369" s="55"/>
      <c r="J369" s="65"/>
      <c r="K369" s="65"/>
      <c r="L369" s="65"/>
      <c r="M369" s="65"/>
      <c r="N369" s="65"/>
      <c r="O369" s="65"/>
    </row>
    <row r="370" spans="3:15" s="1" customFormat="1" x14ac:dyDescent="0.25">
      <c r="C370" s="65"/>
      <c r="D370" s="55"/>
      <c r="E370" s="55"/>
      <c r="F370" s="55"/>
      <c r="G370" s="55"/>
      <c r="H370" s="55"/>
      <c r="I370" s="55"/>
      <c r="J370" s="65"/>
      <c r="K370" s="65"/>
      <c r="L370" s="65"/>
      <c r="M370" s="65"/>
      <c r="N370" s="65"/>
      <c r="O370" s="65"/>
    </row>
    <row r="371" spans="3:15" s="1" customFormat="1" x14ac:dyDescent="0.25">
      <c r="C371" s="65"/>
      <c r="D371" s="55"/>
      <c r="E371" s="55"/>
      <c r="F371" s="55"/>
      <c r="G371" s="55"/>
      <c r="H371" s="55"/>
      <c r="I371" s="55"/>
      <c r="J371" s="65"/>
      <c r="K371" s="65"/>
      <c r="L371" s="65"/>
      <c r="M371" s="65"/>
      <c r="N371" s="65"/>
      <c r="O371" s="65"/>
    </row>
    <row r="372" spans="3:15" s="1" customFormat="1" x14ac:dyDescent="0.25">
      <c r="C372" s="65"/>
      <c r="D372" s="55"/>
      <c r="E372" s="55"/>
      <c r="F372" s="55"/>
      <c r="G372" s="55"/>
      <c r="H372" s="55"/>
      <c r="I372" s="55"/>
      <c r="J372" s="65"/>
      <c r="K372" s="65"/>
      <c r="L372" s="65"/>
      <c r="M372" s="65"/>
      <c r="N372" s="65"/>
      <c r="O372" s="65"/>
    </row>
    <row r="373" spans="3:15" s="1" customFormat="1" x14ac:dyDescent="0.25">
      <c r="C373" s="65"/>
      <c r="D373" s="55"/>
      <c r="E373" s="55"/>
      <c r="F373" s="55"/>
      <c r="G373" s="55"/>
      <c r="H373" s="55"/>
      <c r="I373" s="55"/>
      <c r="J373" s="65"/>
      <c r="K373" s="65"/>
      <c r="L373" s="65"/>
      <c r="M373" s="65"/>
      <c r="N373" s="65"/>
      <c r="O373" s="65"/>
    </row>
    <row r="374" spans="3:15" s="1" customFormat="1" x14ac:dyDescent="0.25">
      <c r="C374" s="65"/>
      <c r="D374" s="55"/>
      <c r="E374" s="55"/>
      <c r="F374" s="55"/>
      <c r="G374" s="55"/>
      <c r="H374" s="55"/>
      <c r="I374" s="55"/>
      <c r="J374" s="65"/>
      <c r="K374" s="65"/>
      <c r="L374" s="65"/>
      <c r="M374" s="65"/>
      <c r="N374" s="65"/>
      <c r="O374" s="65"/>
    </row>
    <row r="375" spans="3:15" s="1" customFormat="1" x14ac:dyDescent="0.25">
      <c r="C375" s="65"/>
      <c r="D375" s="55"/>
      <c r="E375" s="55"/>
      <c r="F375" s="55"/>
      <c r="G375" s="55"/>
      <c r="H375" s="55"/>
      <c r="I375" s="55"/>
      <c r="J375" s="65"/>
      <c r="K375" s="65"/>
      <c r="L375" s="65"/>
      <c r="M375" s="65"/>
      <c r="N375" s="65"/>
      <c r="O375" s="65"/>
    </row>
    <row r="376" spans="3:15" s="1" customFormat="1" x14ac:dyDescent="0.25">
      <c r="C376" s="65"/>
      <c r="D376" s="55"/>
      <c r="E376" s="55"/>
      <c r="F376" s="55"/>
      <c r="G376" s="55"/>
      <c r="H376" s="55"/>
      <c r="I376" s="55"/>
      <c r="J376" s="65"/>
      <c r="K376" s="65"/>
      <c r="L376" s="65"/>
      <c r="M376" s="65"/>
      <c r="N376" s="65"/>
      <c r="O376" s="65"/>
    </row>
    <row r="377" spans="3:15" s="1" customFormat="1" x14ac:dyDescent="0.25">
      <c r="C377" s="65"/>
      <c r="D377" s="55"/>
      <c r="E377" s="55"/>
      <c r="F377" s="55"/>
      <c r="G377" s="55"/>
      <c r="H377" s="55"/>
      <c r="I377" s="55"/>
      <c r="J377" s="65"/>
      <c r="K377" s="65"/>
      <c r="L377" s="65"/>
      <c r="M377" s="65"/>
      <c r="N377" s="65"/>
      <c r="O377" s="65"/>
    </row>
    <row r="378" spans="3:15" s="1" customFormat="1" x14ac:dyDescent="0.25">
      <c r="C378" s="65"/>
      <c r="D378" s="55"/>
      <c r="E378" s="55"/>
      <c r="F378" s="55"/>
      <c r="G378" s="55"/>
      <c r="H378" s="55"/>
      <c r="I378" s="55"/>
      <c r="J378" s="65"/>
      <c r="K378" s="65"/>
      <c r="L378" s="65"/>
      <c r="M378" s="65"/>
      <c r="N378" s="65"/>
      <c r="O378" s="65"/>
    </row>
    <row r="379" spans="3:15" s="1" customFormat="1" x14ac:dyDescent="0.25">
      <c r="C379" s="65"/>
      <c r="D379" s="55"/>
      <c r="E379" s="55"/>
      <c r="F379" s="55"/>
      <c r="G379" s="55"/>
      <c r="H379" s="55"/>
      <c r="I379" s="55"/>
      <c r="J379" s="65"/>
      <c r="K379" s="65"/>
      <c r="L379" s="65"/>
      <c r="M379" s="65"/>
      <c r="N379" s="65"/>
      <c r="O379" s="65"/>
    </row>
    <row r="380" spans="3:15" s="1" customFormat="1" x14ac:dyDescent="0.25">
      <c r="C380" s="65"/>
      <c r="D380" s="55"/>
      <c r="E380" s="55"/>
      <c r="F380" s="55"/>
      <c r="G380" s="55"/>
      <c r="H380" s="55"/>
      <c r="I380" s="55"/>
      <c r="J380" s="65"/>
      <c r="K380" s="65"/>
      <c r="L380" s="65"/>
      <c r="M380" s="65"/>
      <c r="N380" s="65"/>
      <c r="O380" s="65"/>
    </row>
    <row r="381" spans="3:15" s="1" customFormat="1" x14ac:dyDescent="0.25">
      <c r="C381" s="65"/>
      <c r="D381" s="55"/>
      <c r="E381" s="55"/>
      <c r="F381" s="55"/>
      <c r="G381" s="55"/>
      <c r="H381" s="55"/>
      <c r="I381" s="55"/>
      <c r="J381" s="65"/>
      <c r="K381" s="65"/>
      <c r="L381" s="65"/>
      <c r="M381" s="65"/>
      <c r="N381" s="65"/>
      <c r="O381" s="65"/>
    </row>
    <row r="382" spans="3:15" s="1" customFormat="1" x14ac:dyDescent="0.25">
      <c r="C382" s="65"/>
      <c r="D382" s="55"/>
      <c r="E382" s="55"/>
      <c r="F382" s="55"/>
      <c r="G382" s="55"/>
      <c r="H382" s="55"/>
      <c r="I382" s="55"/>
      <c r="J382" s="65"/>
      <c r="K382" s="65"/>
      <c r="L382" s="65"/>
      <c r="M382" s="65"/>
      <c r="N382" s="65"/>
      <c r="O382" s="65"/>
    </row>
    <row r="383" spans="3:15" s="1" customFormat="1" x14ac:dyDescent="0.25">
      <c r="C383" s="65"/>
      <c r="D383" s="55"/>
      <c r="E383" s="55"/>
      <c r="F383" s="55"/>
      <c r="G383" s="55"/>
      <c r="H383" s="55"/>
      <c r="I383" s="55"/>
      <c r="J383" s="65"/>
      <c r="K383" s="65"/>
      <c r="L383" s="65"/>
      <c r="M383" s="65"/>
      <c r="N383" s="65"/>
      <c r="O383" s="65"/>
    </row>
    <row r="384" spans="3:15" s="1" customFormat="1" x14ac:dyDescent="0.25">
      <c r="C384" s="65"/>
      <c r="D384" s="55"/>
      <c r="E384" s="55"/>
      <c r="F384" s="55"/>
      <c r="G384" s="55"/>
      <c r="H384" s="55"/>
      <c r="I384" s="55"/>
      <c r="J384" s="65"/>
      <c r="K384" s="65"/>
      <c r="L384" s="65"/>
      <c r="M384" s="65"/>
      <c r="N384" s="65"/>
      <c r="O384" s="65"/>
    </row>
    <row r="385" spans="3:15" s="1" customFormat="1" x14ac:dyDescent="0.25">
      <c r="C385" s="65"/>
      <c r="D385" s="55"/>
      <c r="E385" s="55"/>
      <c r="F385" s="55"/>
      <c r="G385" s="55"/>
      <c r="H385" s="55"/>
      <c r="I385" s="55"/>
      <c r="J385" s="65"/>
      <c r="K385" s="65"/>
      <c r="L385" s="65"/>
      <c r="M385" s="65"/>
      <c r="N385" s="65"/>
      <c r="O385" s="65"/>
    </row>
    <row r="386" spans="3:15" s="1" customFormat="1" x14ac:dyDescent="0.25">
      <c r="C386" s="65"/>
      <c r="D386" s="55"/>
      <c r="E386" s="55"/>
      <c r="F386" s="55"/>
      <c r="G386" s="55"/>
      <c r="H386" s="55"/>
      <c r="I386" s="55"/>
      <c r="J386" s="65"/>
      <c r="K386" s="65"/>
      <c r="L386" s="65"/>
      <c r="M386" s="65"/>
      <c r="N386" s="65"/>
      <c r="O386" s="65"/>
    </row>
    <row r="387" spans="3:15" s="1" customFormat="1" x14ac:dyDescent="0.25">
      <c r="C387" s="65"/>
      <c r="D387" s="55"/>
      <c r="E387" s="55"/>
      <c r="F387" s="55"/>
      <c r="G387" s="55"/>
      <c r="H387" s="55"/>
      <c r="I387" s="55"/>
      <c r="J387" s="65"/>
      <c r="K387" s="65"/>
      <c r="L387" s="65"/>
      <c r="M387" s="65"/>
      <c r="N387" s="65"/>
      <c r="O387" s="65"/>
    </row>
    <row r="388" spans="3:15" s="1" customFormat="1" x14ac:dyDescent="0.25">
      <c r="C388" s="65"/>
      <c r="D388" s="55"/>
      <c r="E388" s="55"/>
      <c r="F388" s="55"/>
      <c r="G388" s="55"/>
      <c r="H388" s="55"/>
      <c r="I388" s="55"/>
      <c r="J388" s="65"/>
      <c r="K388" s="65"/>
      <c r="L388" s="65"/>
      <c r="M388" s="65"/>
      <c r="N388" s="65"/>
      <c r="O388" s="65"/>
    </row>
    <row r="389" spans="3:15" s="1" customFormat="1" x14ac:dyDescent="0.25">
      <c r="C389" s="65"/>
      <c r="D389" s="55"/>
      <c r="E389" s="55"/>
      <c r="F389" s="55"/>
      <c r="G389" s="55"/>
      <c r="H389" s="55"/>
      <c r="I389" s="55"/>
      <c r="J389" s="65"/>
      <c r="K389" s="65"/>
      <c r="L389" s="65"/>
      <c r="M389" s="65"/>
      <c r="N389" s="65"/>
      <c r="O389" s="65"/>
    </row>
    <row r="390" spans="3:15" s="1" customFormat="1" x14ac:dyDescent="0.25">
      <c r="C390" s="65"/>
      <c r="D390" s="55"/>
      <c r="E390" s="55"/>
      <c r="F390" s="55"/>
      <c r="G390" s="55"/>
      <c r="H390" s="55"/>
      <c r="I390" s="55"/>
      <c r="J390" s="65"/>
      <c r="K390" s="65"/>
      <c r="L390" s="65"/>
      <c r="M390" s="65"/>
      <c r="N390" s="65"/>
      <c r="O390" s="65"/>
    </row>
    <row r="391" spans="3:15" s="1" customFormat="1" x14ac:dyDescent="0.25">
      <c r="C391" s="65"/>
      <c r="D391" s="55"/>
      <c r="E391" s="55"/>
      <c r="F391" s="55"/>
      <c r="G391" s="55"/>
      <c r="H391" s="55"/>
      <c r="I391" s="55"/>
      <c r="J391" s="65"/>
      <c r="K391" s="65"/>
      <c r="L391" s="65"/>
      <c r="M391" s="65"/>
      <c r="N391" s="65"/>
      <c r="O391" s="65"/>
    </row>
    <row r="392" spans="3:15" s="1" customFormat="1" x14ac:dyDescent="0.25">
      <c r="C392" s="65"/>
      <c r="D392" s="55"/>
      <c r="E392" s="55"/>
      <c r="F392" s="55"/>
      <c r="G392" s="55"/>
      <c r="H392" s="55"/>
      <c r="I392" s="55"/>
      <c r="J392" s="65"/>
      <c r="K392" s="65"/>
      <c r="L392" s="65"/>
      <c r="M392" s="65"/>
      <c r="N392" s="65"/>
      <c r="O392" s="65"/>
    </row>
    <row r="393" spans="3:15" s="1" customFormat="1" x14ac:dyDescent="0.25">
      <c r="C393" s="65"/>
      <c r="D393" s="55"/>
      <c r="E393" s="55"/>
      <c r="F393" s="55"/>
      <c r="G393" s="55"/>
      <c r="H393" s="55"/>
      <c r="I393" s="55"/>
      <c r="J393" s="65"/>
      <c r="K393" s="65"/>
      <c r="L393" s="65"/>
      <c r="M393" s="65"/>
      <c r="N393" s="65"/>
      <c r="O393" s="65"/>
    </row>
    <row r="394" spans="3:15" s="1" customFormat="1" x14ac:dyDescent="0.25">
      <c r="C394" s="65"/>
      <c r="D394" s="55"/>
      <c r="E394" s="55"/>
      <c r="F394" s="55"/>
      <c r="G394" s="55"/>
      <c r="H394" s="55"/>
      <c r="I394" s="55"/>
      <c r="J394" s="65"/>
      <c r="K394" s="65"/>
      <c r="L394" s="65"/>
      <c r="M394" s="65"/>
      <c r="N394" s="65"/>
      <c r="O394" s="65"/>
    </row>
    <row r="395" spans="3:15" s="1" customFormat="1" x14ac:dyDescent="0.25">
      <c r="C395" s="65"/>
      <c r="D395" s="55"/>
      <c r="E395" s="55"/>
      <c r="F395" s="55"/>
      <c r="G395" s="55"/>
      <c r="H395" s="55"/>
      <c r="I395" s="55"/>
      <c r="J395" s="65"/>
      <c r="K395" s="65"/>
      <c r="L395" s="65"/>
      <c r="M395" s="65"/>
      <c r="N395" s="65"/>
      <c r="O395" s="65"/>
    </row>
    <row r="396" spans="3:15" s="1" customFormat="1" x14ac:dyDescent="0.25">
      <c r="C396" s="65"/>
      <c r="D396" s="55"/>
      <c r="E396" s="55"/>
      <c r="F396" s="55"/>
      <c r="G396" s="55"/>
      <c r="H396" s="55"/>
      <c r="I396" s="55"/>
      <c r="J396" s="65"/>
      <c r="K396" s="65"/>
      <c r="L396" s="65"/>
      <c r="M396" s="65"/>
      <c r="N396" s="65"/>
      <c r="O396" s="65"/>
    </row>
    <row r="397" spans="3:15" s="1" customFormat="1" x14ac:dyDescent="0.25">
      <c r="C397" s="65"/>
      <c r="D397" s="55"/>
      <c r="E397" s="55"/>
      <c r="F397" s="55"/>
      <c r="G397" s="55"/>
      <c r="H397" s="55"/>
      <c r="I397" s="55"/>
      <c r="J397" s="65"/>
      <c r="K397" s="65"/>
      <c r="L397" s="65"/>
      <c r="M397" s="65"/>
      <c r="N397" s="65"/>
      <c r="O397" s="65"/>
    </row>
    <row r="398" spans="3:15" s="1" customFormat="1" x14ac:dyDescent="0.25">
      <c r="C398" s="65"/>
      <c r="D398" s="55"/>
      <c r="E398" s="55"/>
      <c r="F398" s="55"/>
      <c r="G398" s="55"/>
      <c r="H398" s="55"/>
      <c r="I398" s="55"/>
      <c r="J398" s="65"/>
      <c r="K398" s="65"/>
      <c r="L398" s="65"/>
      <c r="M398" s="65"/>
      <c r="N398" s="65"/>
      <c r="O398" s="65"/>
    </row>
    <row r="399" spans="3:15" s="1" customFormat="1" x14ac:dyDescent="0.25">
      <c r="C399" s="65"/>
      <c r="D399" s="55"/>
      <c r="E399" s="55"/>
      <c r="F399" s="55"/>
      <c r="G399" s="55"/>
      <c r="H399" s="55"/>
      <c r="I399" s="55"/>
      <c r="J399" s="65"/>
      <c r="K399" s="65"/>
      <c r="L399" s="65"/>
      <c r="M399" s="65"/>
      <c r="N399" s="65"/>
      <c r="O399" s="65"/>
    </row>
    <row r="400" spans="3:15" s="1" customFormat="1" x14ac:dyDescent="0.25">
      <c r="C400" s="65"/>
      <c r="D400" s="55"/>
      <c r="E400" s="55"/>
      <c r="F400" s="55"/>
      <c r="G400" s="55"/>
      <c r="H400" s="55"/>
      <c r="I400" s="55"/>
      <c r="J400" s="65"/>
      <c r="K400" s="65"/>
      <c r="L400" s="65"/>
      <c r="M400" s="65"/>
      <c r="N400" s="65"/>
      <c r="O400" s="65"/>
    </row>
    <row r="401" spans="3:15" s="1" customFormat="1" x14ac:dyDescent="0.25">
      <c r="C401" s="65"/>
      <c r="D401" s="55"/>
      <c r="E401" s="55"/>
      <c r="F401" s="55"/>
      <c r="G401" s="55"/>
      <c r="H401" s="55"/>
      <c r="I401" s="55"/>
      <c r="J401" s="65"/>
      <c r="K401" s="65"/>
      <c r="L401" s="65"/>
      <c r="M401" s="65"/>
      <c r="N401" s="65"/>
      <c r="O401" s="65"/>
    </row>
    <row r="402" spans="3:15" s="1" customFormat="1" x14ac:dyDescent="0.25">
      <c r="C402" s="65"/>
      <c r="D402" s="55"/>
      <c r="E402" s="55"/>
      <c r="F402" s="55"/>
      <c r="G402" s="55"/>
      <c r="H402" s="55"/>
      <c r="I402" s="55"/>
      <c r="J402" s="65"/>
      <c r="K402" s="65"/>
      <c r="L402" s="65"/>
      <c r="M402" s="65"/>
      <c r="N402" s="65"/>
      <c r="O402" s="65"/>
    </row>
    <row r="403" spans="3:15" s="1" customFormat="1" x14ac:dyDescent="0.25">
      <c r="C403" s="65"/>
      <c r="D403" s="55"/>
      <c r="E403" s="55"/>
      <c r="F403" s="55"/>
      <c r="G403" s="55"/>
      <c r="H403" s="55"/>
      <c r="I403" s="55"/>
      <c r="J403" s="65"/>
      <c r="K403" s="65"/>
      <c r="L403" s="65"/>
      <c r="M403" s="65"/>
      <c r="N403" s="65"/>
      <c r="O403" s="65"/>
    </row>
    <row r="404" spans="3:15" s="1" customFormat="1" x14ac:dyDescent="0.25">
      <c r="C404" s="65"/>
      <c r="D404" s="55"/>
      <c r="E404" s="55"/>
      <c r="F404" s="55"/>
      <c r="G404" s="55"/>
      <c r="H404" s="55"/>
      <c r="I404" s="55"/>
      <c r="J404" s="65"/>
      <c r="K404" s="65"/>
      <c r="L404" s="65"/>
      <c r="M404" s="65"/>
      <c r="N404" s="65"/>
      <c r="O404" s="65"/>
    </row>
    <row r="405" spans="3:15" s="1" customFormat="1" x14ac:dyDescent="0.25">
      <c r="C405" s="65"/>
      <c r="D405" s="55"/>
      <c r="E405" s="55"/>
      <c r="F405" s="55"/>
      <c r="G405" s="55"/>
      <c r="H405" s="55"/>
      <c r="I405" s="55"/>
      <c r="J405" s="65"/>
      <c r="K405" s="65"/>
      <c r="L405" s="65"/>
      <c r="M405" s="65"/>
      <c r="N405" s="65"/>
      <c r="O405" s="65"/>
    </row>
    <row r="406" spans="3:15" s="1" customFormat="1" x14ac:dyDescent="0.25">
      <c r="C406" s="65"/>
      <c r="D406" s="55"/>
      <c r="E406" s="55"/>
      <c r="F406" s="55"/>
      <c r="G406" s="55"/>
      <c r="H406" s="55"/>
      <c r="I406" s="55"/>
      <c r="J406" s="65"/>
      <c r="K406" s="65"/>
      <c r="L406" s="65"/>
      <c r="M406" s="65"/>
      <c r="N406" s="65"/>
      <c r="O406" s="65"/>
    </row>
    <row r="407" spans="3:15" s="1" customFormat="1" x14ac:dyDescent="0.25">
      <c r="C407" s="65"/>
      <c r="D407" s="55"/>
      <c r="E407" s="55"/>
      <c r="F407" s="55"/>
      <c r="G407" s="55"/>
      <c r="H407" s="55"/>
      <c r="I407" s="55"/>
      <c r="J407" s="65"/>
      <c r="K407" s="65"/>
      <c r="L407" s="65"/>
      <c r="M407" s="65"/>
      <c r="N407" s="65"/>
      <c r="O407" s="65"/>
    </row>
    <row r="408" spans="3:15" s="1" customFormat="1" x14ac:dyDescent="0.25">
      <c r="C408" s="65"/>
      <c r="D408" s="55"/>
      <c r="E408" s="55"/>
      <c r="F408" s="55"/>
      <c r="G408" s="55"/>
      <c r="H408" s="55"/>
      <c r="I408" s="55"/>
      <c r="J408" s="65"/>
      <c r="K408" s="65"/>
      <c r="L408" s="65"/>
      <c r="M408" s="65"/>
      <c r="N408" s="65"/>
      <c r="O408" s="65"/>
    </row>
    <row r="409" spans="3:15" s="1" customFormat="1" x14ac:dyDescent="0.25">
      <c r="C409" s="65"/>
      <c r="D409" s="55"/>
      <c r="E409" s="55"/>
      <c r="F409" s="55"/>
      <c r="G409" s="55"/>
      <c r="H409" s="55"/>
      <c r="I409" s="55"/>
      <c r="J409" s="65"/>
      <c r="K409" s="65"/>
      <c r="L409" s="65"/>
      <c r="M409" s="65"/>
      <c r="N409" s="65"/>
      <c r="O409" s="65"/>
    </row>
    <row r="410" spans="3:15" s="1" customFormat="1" x14ac:dyDescent="0.25">
      <c r="C410" s="65"/>
      <c r="D410" s="55"/>
      <c r="E410" s="55"/>
      <c r="F410" s="55"/>
      <c r="G410" s="55"/>
      <c r="H410" s="55"/>
      <c r="I410" s="55"/>
      <c r="J410" s="65"/>
      <c r="K410" s="65"/>
      <c r="L410" s="65"/>
      <c r="M410" s="65"/>
      <c r="N410" s="65"/>
      <c r="O410" s="65"/>
    </row>
    <row r="411" spans="3:15" s="1" customFormat="1" x14ac:dyDescent="0.25">
      <c r="C411" s="65"/>
      <c r="D411" s="55"/>
      <c r="E411" s="55"/>
      <c r="F411" s="55"/>
      <c r="G411" s="55"/>
      <c r="H411" s="55"/>
      <c r="I411" s="55"/>
      <c r="J411" s="65"/>
      <c r="K411" s="65"/>
      <c r="L411" s="65"/>
      <c r="M411" s="65"/>
      <c r="N411" s="65"/>
      <c r="O411" s="65"/>
    </row>
    <row r="412" spans="3:15" s="1" customFormat="1" x14ac:dyDescent="0.25">
      <c r="C412" s="65"/>
      <c r="D412" s="55"/>
      <c r="E412" s="55"/>
      <c r="F412" s="55"/>
      <c r="G412" s="55"/>
      <c r="H412" s="55"/>
      <c r="I412" s="55"/>
      <c r="J412" s="65"/>
      <c r="K412" s="65"/>
      <c r="L412" s="65"/>
      <c r="M412" s="65"/>
      <c r="N412" s="65"/>
      <c r="O412" s="65"/>
    </row>
    <row r="413" spans="3:15" s="1" customFormat="1" x14ac:dyDescent="0.25">
      <c r="C413" s="65"/>
      <c r="D413" s="55"/>
      <c r="E413" s="55"/>
      <c r="F413" s="55"/>
      <c r="G413" s="55"/>
      <c r="H413" s="55"/>
      <c r="I413" s="55"/>
      <c r="J413" s="65"/>
      <c r="K413" s="65"/>
      <c r="L413" s="65"/>
      <c r="M413" s="65"/>
      <c r="N413" s="65"/>
      <c r="O413" s="65"/>
    </row>
    <row r="414" spans="3:15" s="1" customFormat="1" x14ac:dyDescent="0.25">
      <c r="C414" s="65"/>
      <c r="D414" s="55"/>
      <c r="E414" s="55"/>
      <c r="F414" s="55"/>
      <c r="G414" s="55"/>
      <c r="H414" s="55"/>
      <c r="I414" s="55"/>
      <c r="J414" s="65"/>
      <c r="K414" s="65"/>
      <c r="L414" s="65"/>
      <c r="M414" s="65"/>
      <c r="N414" s="65"/>
      <c r="O414" s="65"/>
    </row>
    <row r="415" spans="3:15" s="1" customFormat="1" x14ac:dyDescent="0.25">
      <c r="C415" s="65"/>
      <c r="D415" s="55"/>
      <c r="E415" s="55"/>
      <c r="F415" s="55"/>
      <c r="G415" s="55"/>
      <c r="H415" s="55"/>
      <c r="I415" s="55"/>
      <c r="J415" s="65"/>
      <c r="K415" s="65"/>
      <c r="L415" s="65"/>
      <c r="M415" s="65"/>
      <c r="N415" s="65"/>
      <c r="O415" s="65"/>
    </row>
    <row r="416" spans="3:15" s="1" customFormat="1" x14ac:dyDescent="0.25">
      <c r="C416" s="65"/>
      <c r="D416" s="55"/>
      <c r="E416" s="55"/>
      <c r="F416" s="55"/>
      <c r="G416" s="55"/>
      <c r="H416" s="55"/>
      <c r="I416" s="55"/>
      <c r="J416" s="65"/>
      <c r="K416" s="65"/>
      <c r="L416" s="65"/>
      <c r="M416" s="65"/>
      <c r="N416" s="65"/>
      <c r="O416" s="65"/>
    </row>
    <row r="417" spans="3:15" s="1" customFormat="1" x14ac:dyDescent="0.25">
      <c r="C417" s="65"/>
      <c r="D417" s="55"/>
      <c r="E417" s="55"/>
      <c r="F417" s="55"/>
      <c r="G417" s="55"/>
      <c r="H417" s="55"/>
      <c r="I417" s="55"/>
      <c r="J417" s="65"/>
      <c r="K417" s="65"/>
      <c r="L417" s="65"/>
      <c r="M417" s="65"/>
      <c r="N417" s="65"/>
      <c r="O417" s="65"/>
    </row>
    <row r="418" spans="3:15" s="1" customFormat="1" x14ac:dyDescent="0.25">
      <c r="C418" s="65"/>
      <c r="D418" s="55"/>
      <c r="E418" s="55"/>
      <c r="F418" s="55"/>
      <c r="G418" s="55"/>
      <c r="H418" s="55"/>
      <c r="I418" s="55"/>
      <c r="J418" s="65"/>
      <c r="K418" s="65"/>
      <c r="L418" s="65"/>
      <c r="M418" s="65"/>
      <c r="N418" s="65"/>
      <c r="O418" s="65"/>
    </row>
    <row r="419" spans="3:15" s="1" customFormat="1" x14ac:dyDescent="0.25">
      <c r="C419" s="65"/>
      <c r="D419" s="55"/>
      <c r="E419" s="55"/>
      <c r="F419" s="55"/>
      <c r="G419" s="55"/>
      <c r="H419" s="55"/>
      <c r="I419" s="55"/>
      <c r="J419" s="65"/>
      <c r="K419" s="65"/>
      <c r="L419" s="65"/>
      <c r="M419" s="65"/>
      <c r="N419" s="65"/>
      <c r="O419" s="65"/>
    </row>
    <row r="420" spans="3:15" s="1" customFormat="1" x14ac:dyDescent="0.25">
      <c r="C420" s="65"/>
      <c r="D420" s="55"/>
      <c r="E420" s="55"/>
      <c r="F420" s="55"/>
      <c r="G420" s="55"/>
      <c r="H420" s="55"/>
      <c r="I420" s="55"/>
      <c r="J420" s="65"/>
      <c r="K420" s="65"/>
      <c r="L420" s="65"/>
      <c r="M420" s="65"/>
      <c r="N420" s="65"/>
      <c r="O420" s="65"/>
    </row>
    <row r="421" spans="3:15" s="1" customFormat="1" x14ac:dyDescent="0.25">
      <c r="C421" s="65"/>
      <c r="D421" s="55"/>
      <c r="E421" s="55"/>
      <c r="F421" s="55"/>
      <c r="G421" s="55"/>
      <c r="H421" s="55"/>
      <c r="I421" s="55"/>
      <c r="J421" s="65"/>
      <c r="K421" s="65"/>
      <c r="L421" s="65"/>
      <c r="M421" s="65"/>
      <c r="N421" s="65"/>
      <c r="O421" s="65"/>
    </row>
    <row r="422" spans="3:15" s="1" customFormat="1" x14ac:dyDescent="0.25">
      <c r="C422" s="65"/>
      <c r="D422" s="55"/>
      <c r="E422" s="55"/>
      <c r="F422" s="55"/>
      <c r="G422" s="55"/>
      <c r="H422" s="55"/>
      <c r="I422" s="55"/>
      <c r="J422" s="65"/>
      <c r="K422" s="65"/>
      <c r="L422" s="65"/>
      <c r="M422" s="65"/>
      <c r="N422" s="65"/>
      <c r="O422" s="65"/>
    </row>
    <row r="423" spans="3:15" s="1" customFormat="1" x14ac:dyDescent="0.25">
      <c r="C423" s="65"/>
      <c r="D423" s="55"/>
      <c r="E423" s="55"/>
      <c r="F423" s="55"/>
      <c r="G423" s="55"/>
      <c r="H423" s="55"/>
      <c r="I423" s="55"/>
      <c r="J423" s="65"/>
      <c r="K423" s="65"/>
      <c r="L423" s="65"/>
      <c r="M423" s="65"/>
      <c r="N423" s="65"/>
      <c r="O423" s="65"/>
    </row>
    <row r="424" spans="3:15" s="1" customFormat="1" x14ac:dyDescent="0.25">
      <c r="C424" s="65"/>
      <c r="D424" s="55"/>
      <c r="E424" s="55"/>
      <c r="F424" s="55"/>
      <c r="G424" s="55"/>
      <c r="H424" s="55"/>
      <c r="I424" s="55"/>
      <c r="J424" s="65"/>
      <c r="K424" s="65"/>
      <c r="L424" s="65"/>
      <c r="M424" s="65"/>
      <c r="N424" s="65"/>
      <c r="O424" s="65"/>
    </row>
    <row r="425" spans="3:15" s="1" customFormat="1" x14ac:dyDescent="0.25">
      <c r="C425" s="65"/>
      <c r="D425" s="55"/>
      <c r="E425" s="55"/>
      <c r="F425" s="55"/>
      <c r="G425" s="55"/>
      <c r="H425" s="55"/>
      <c r="I425" s="55"/>
      <c r="J425" s="65"/>
      <c r="K425" s="65"/>
      <c r="L425" s="65"/>
      <c r="M425" s="65"/>
      <c r="N425" s="65"/>
      <c r="O425" s="65"/>
    </row>
    <row r="426" spans="3:15" s="1" customFormat="1" x14ac:dyDescent="0.25">
      <c r="C426" s="65"/>
      <c r="D426" s="55"/>
      <c r="E426" s="55"/>
      <c r="F426" s="55"/>
      <c r="G426" s="55"/>
      <c r="H426" s="55"/>
      <c r="I426" s="55"/>
      <c r="J426" s="65"/>
      <c r="K426" s="65"/>
      <c r="L426" s="65"/>
      <c r="M426" s="65"/>
      <c r="N426" s="65"/>
      <c r="O426" s="65"/>
    </row>
    <row r="427" spans="3:15" s="1" customFormat="1" x14ac:dyDescent="0.25">
      <c r="C427" s="65"/>
      <c r="D427" s="55"/>
      <c r="E427" s="55"/>
      <c r="F427" s="55"/>
      <c r="G427" s="55"/>
      <c r="H427" s="55"/>
      <c r="I427" s="55"/>
      <c r="J427" s="65"/>
      <c r="K427" s="65"/>
      <c r="L427" s="65"/>
      <c r="M427" s="65"/>
      <c r="N427" s="65"/>
      <c r="O427" s="65"/>
    </row>
    <row r="428" spans="3:15" s="1" customFormat="1" x14ac:dyDescent="0.25">
      <c r="C428" s="65"/>
      <c r="D428" s="55"/>
      <c r="E428" s="55"/>
      <c r="F428" s="55"/>
      <c r="G428" s="55"/>
      <c r="H428" s="55"/>
      <c r="I428" s="55"/>
      <c r="J428" s="65"/>
      <c r="K428" s="65"/>
      <c r="L428" s="65"/>
      <c r="M428" s="65"/>
      <c r="N428" s="65"/>
      <c r="O428" s="65"/>
    </row>
    <row r="429" spans="3:15" s="1" customFormat="1" x14ac:dyDescent="0.25">
      <c r="C429" s="65"/>
      <c r="D429" s="55"/>
      <c r="E429" s="55"/>
      <c r="F429" s="55"/>
      <c r="G429" s="55"/>
      <c r="H429" s="55"/>
      <c r="I429" s="55"/>
      <c r="J429" s="65"/>
      <c r="K429" s="65"/>
      <c r="L429" s="65"/>
      <c r="M429" s="65"/>
      <c r="N429" s="65"/>
      <c r="O429" s="65"/>
    </row>
    <row r="430" spans="3:15" s="1" customFormat="1" x14ac:dyDescent="0.25">
      <c r="C430" s="65"/>
      <c r="D430" s="55"/>
      <c r="E430" s="55"/>
      <c r="F430" s="55"/>
      <c r="G430" s="55"/>
      <c r="H430" s="55"/>
      <c r="I430" s="55"/>
      <c r="J430" s="65"/>
      <c r="K430" s="65"/>
      <c r="L430" s="65"/>
      <c r="M430" s="65"/>
      <c r="N430" s="65"/>
      <c r="O430" s="65"/>
    </row>
    <row r="431" spans="3:15" s="1" customFormat="1" x14ac:dyDescent="0.25">
      <c r="C431" s="65"/>
      <c r="D431" s="55"/>
      <c r="E431" s="55"/>
      <c r="F431" s="55"/>
      <c r="G431" s="55"/>
      <c r="H431" s="55"/>
      <c r="I431" s="55"/>
      <c r="J431" s="65"/>
      <c r="K431" s="65"/>
      <c r="L431" s="65"/>
      <c r="M431" s="65"/>
      <c r="N431" s="65"/>
      <c r="O431" s="65"/>
    </row>
    <row r="432" spans="3:15" s="1" customFormat="1" x14ac:dyDescent="0.25">
      <c r="C432" s="65"/>
      <c r="D432" s="55"/>
      <c r="E432" s="55"/>
      <c r="F432" s="55"/>
      <c r="G432" s="55"/>
      <c r="H432" s="55"/>
      <c r="I432" s="55"/>
      <c r="J432" s="65"/>
      <c r="K432" s="65"/>
      <c r="L432" s="65"/>
      <c r="M432" s="65"/>
      <c r="N432" s="65"/>
      <c r="O432" s="65"/>
    </row>
    <row r="433" spans="3:15" s="1" customFormat="1" x14ac:dyDescent="0.25">
      <c r="C433" s="65"/>
      <c r="D433" s="55"/>
      <c r="E433" s="55"/>
      <c r="F433" s="55"/>
      <c r="G433" s="55"/>
      <c r="H433" s="55"/>
      <c r="I433" s="55"/>
      <c r="J433" s="65"/>
      <c r="K433" s="65"/>
      <c r="L433" s="65"/>
      <c r="M433" s="65"/>
      <c r="N433" s="65"/>
      <c r="O433" s="65"/>
    </row>
    <row r="434" spans="3:15" s="1" customFormat="1" x14ac:dyDescent="0.25">
      <c r="C434" s="65"/>
      <c r="D434" s="55"/>
      <c r="E434" s="55"/>
      <c r="F434" s="55"/>
      <c r="G434" s="55"/>
      <c r="H434" s="55"/>
      <c r="I434" s="55"/>
      <c r="J434" s="65"/>
      <c r="K434" s="65"/>
      <c r="L434" s="65"/>
      <c r="M434" s="65"/>
      <c r="N434" s="65"/>
      <c r="O434" s="65"/>
    </row>
    <row r="435" spans="3:15" s="1" customFormat="1" x14ac:dyDescent="0.25">
      <c r="C435" s="65"/>
      <c r="D435" s="55"/>
      <c r="E435" s="55"/>
      <c r="F435" s="55"/>
      <c r="G435" s="55"/>
      <c r="H435" s="55"/>
      <c r="I435" s="55"/>
      <c r="J435" s="65"/>
      <c r="K435" s="65"/>
      <c r="L435" s="65"/>
      <c r="M435" s="65"/>
      <c r="N435" s="65"/>
      <c r="O435" s="65"/>
    </row>
    <row r="436" spans="3:15" s="1" customFormat="1" x14ac:dyDescent="0.25">
      <c r="C436" s="65"/>
      <c r="D436" s="55"/>
      <c r="E436" s="55"/>
      <c r="F436" s="55"/>
      <c r="G436" s="55"/>
      <c r="H436" s="55"/>
      <c r="I436" s="55"/>
      <c r="J436" s="65"/>
      <c r="K436" s="65"/>
      <c r="L436" s="65"/>
      <c r="M436" s="65"/>
      <c r="N436" s="65"/>
      <c r="O436" s="65"/>
    </row>
    <row r="437" spans="3:15" s="1" customFormat="1" x14ac:dyDescent="0.25">
      <c r="C437" s="65"/>
      <c r="D437" s="55"/>
      <c r="E437" s="55"/>
      <c r="F437" s="55"/>
      <c r="G437" s="55"/>
      <c r="H437" s="55"/>
      <c r="I437" s="55"/>
      <c r="J437" s="65"/>
      <c r="K437" s="65"/>
      <c r="L437" s="65"/>
      <c r="M437" s="65"/>
      <c r="N437" s="65"/>
      <c r="O437" s="65"/>
    </row>
    <row r="438" spans="3:15" s="1" customFormat="1" x14ac:dyDescent="0.25">
      <c r="C438" s="65"/>
      <c r="D438" s="55"/>
      <c r="E438" s="55"/>
      <c r="F438" s="55"/>
      <c r="G438" s="55"/>
      <c r="H438" s="55"/>
      <c r="I438" s="55"/>
      <c r="J438" s="65"/>
      <c r="K438" s="65"/>
      <c r="L438" s="65"/>
      <c r="M438" s="65"/>
      <c r="N438" s="65"/>
      <c r="O438" s="65"/>
    </row>
    <row r="439" spans="3:15" s="1" customFormat="1" x14ac:dyDescent="0.25">
      <c r="C439" s="65"/>
      <c r="D439" s="55"/>
      <c r="E439" s="55"/>
      <c r="F439" s="55"/>
      <c r="G439" s="55"/>
      <c r="H439" s="55"/>
      <c r="I439" s="55"/>
      <c r="J439" s="65"/>
      <c r="K439" s="65"/>
      <c r="L439" s="65"/>
      <c r="M439" s="65"/>
      <c r="N439" s="65"/>
      <c r="O439" s="65"/>
    </row>
    <row r="440" spans="3:15" s="1" customFormat="1" x14ac:dyDescent="0.25">
      <c r="C440" s="65"/>
      <c r="D440" s="55"/>
      <c r="E440" s="55"/>
      <c r="F440" s="55"/>
      <c r="G440" s="55"/>
      <c r="H440" s="55"/>
      <c r="I440" s="55"/>
      <c r="J440" s="65"/>
      <c r="K440" s="65"/>
      <c r="L440" s="65"/>
      <c r="M440" s="65"/>
      <c r="N440" s="65"/>
      <c r="O440" s="65"/>
    </row>
    <row r="441" spans="3:15" s="1" customFormat="1" x14ac:dyDescent="0.25">
      <c r="C441" s="65"/>
      <c r="D441" s="55"/>
      <c r="E441" s="55"/>
      <c r="F441" s="55"/>
      <c r="G441" s="55"/>
      <c r="H441" s="55"/>
      <c r="I441" s="55"/>
      <c r="J441" s="65"/>
      <c r="K441" s="65"/>
      <c r="L441" s="65"/>
      <c r="M441" s="65"/>
      <c r="N441" s="65"/>
      <c r="O441" s="65"/>
    </row>
    <row r="442" spans="3:15" s="1" customFormat="1" x14ac:dyDescent="0.25">
      <c r="C442" s="65"/>
      <c r="D442" s="55"/>
      <c r="E442" s="55"/>
      <c r="F442" s="55"/>
      <c r="G442" s="55"/>
      <c r="H442" s="55"/>
      <c r="I442" s="55"/>
      <c r="J442" s="65"/>
      <c r="K442" s="65"/>
      <c r="L442" s="65"/>
      <c r="M442" s="65"/>
      <c r="N442" s="65"/>
      <c r="O442" s="65"/>
    </row>
    <row r="443" spans="3:15" s="1" customFormat="1" x14ac:dyDescent="0.25">
      <c r="C443" s="65"/>
      <c r="D443" s="55"/>
      <c r="E443" s="55"/>
      <c r="F443" s="55"/>
      <c r="G443" s="55"/>
      <c r="H443" s="55"/>
      <c r="I443" s="55"/>
      <c r="J443" s="65"/>
      <c r="K443" s="65"/>
      <c r="L443" s="65"/>
      <c r="M443" s="65"/>
      <c r="N443" s="65"/>
      <c r="O443" s="65"/>
    </row>
    <row r="444" spans="3:15" s="1" customFormat="1" x14ac:dyDescent="0.25">
      <c r="C444" s="65"/>
      <c r="D444" s="55"/>
      <c r="E444" s="55"/>
      <c r="F444" s="55"/>
      <c r="G444" s="55"/>
      <c r="H444" s="55"/>
      <c r="I444" s="55"/>
      <c r="J444" s="65"/>
      <c r="K444" s="65"/>
      <c r="L444" s="65"/>
      <c r="M444" s="65"/>
      <c r="N444" s="65"/>
      <c r="O444" s="65"/>
    </row>
    <row r="445" spans="3:15" s="1" customFormat="1" x14ac:dyDescent="0.25">
      <c r="C445" s="65"/>
      <c r="D445" s="55"/>
      <c r="E445" s="55"/>
      <c r="F445" s="55"/>
      <c r="G445" s="55"/>
      <c r="H445" s="55"/>
      <c r="I445" s="55"/>
      <c r="J445" s="65"/>
      <c r="K445" s="65"/>
      <c r="L445" s="65"/>
      <c r="M445" s="65"/>
      <c r="N445" s="65"/>
      <c r="O445" s="65"/>
    </row>
    <row r="446" spans="3:15" s="1" customFormat="1" x14ac:dyDescent="0.25">
      <c r="C446" s="65"/>
      <c r="D446" s="55"/>
      <c r="E446" s="55"/>
      <c r="F446" s="55"/>
      <c r="G446" s="55"/>
      <c r="H446" s="55"/>
      <c r="I446" s="55"/>
      <c r="J446" s="65"/>
      <c r="K446" s="65"/>
      <c r="L446" s="65"/>
      <c r="M446" s="65"/>
      <c r="N446" s="65"/>
      <c r="O446" s="65"/>
    </row>
    <row r="447" spans="3:15" s="1" customFormat="1" x14ac:dyDescent="0.25">
      <c r="C447" s="65"/>
      <c r="D447" s="55"/>
      <c r="E447" s="55"/>
      <c r="F447" s="55"/>
      <c r="G447" s="55"/>
      <c r="H447" s="55"/>
      <c r="I447" s="55"/>
      <c r="J447" s="65"/>
      <c r="K447" s="65"/>
      <c r="L447" s="65"/>
      <c r="M447" s="65"/>
      <c r="N447" s="65"/>
      <c r="O447" s="65"/>
    </row>
    <row r="448" spans="3:15" s="1" customFormat="1" x14ac:dyDescent="0.25">
      <c r="C448" s="65"/>
      <c r="D448" s="55"/>
      <c r="E448" s="55"/>
      <c r="F448" s="55"/>
      <c r="G448" s="55"/>
      <c r="H448" s="55"/>
      <c r="I448" s="55"/>
      <c r="J448" s="65"/>
      <c r="K448" s="65"/>
      <c r="L448" s="65"/>
      <c r="M448" s="65"/>
      <c r="N448" s="65"/>
      <c r="O448" s="65"/>
    </row>
    <row r="449" spans="3:15" s="1" customFormat="1" x14ac:dyDescent="0.25">
      <c r="C449" s="65"/>
      <c r="D449" s="55"/>
      <c r="E449" s="55"/>
      <c r="F449" s="55"/>
      <c r="G449" s="55"/>
      <c r="H449" s="55"/>
      <c r="I449" s="55"/>
      <c r="J449" s="65"/>
      <c r="K449" s="65"/>
      <c r="L449" s="65"/>
      <c r="M449" s="65"/>
      <c r="N449" s="65"/>
      <c r="O449" s="65"/>
    </row>
    <row r="450" spans="3:15" s="1" customFormat="1" x14ac:dyDescent="0.25">
      <c r="C450" s="65"/>
      <c r="D450" s="55"/>
      <c r="E450" s="55"/>
      <c r="F450" s="55"/>
      <c r="G450" s="55"/>
      <c r="H450" s="55"/>
      <c r="I450" s="55"/>
      <c r="J450" s="65"/>
      <c r="K450" s="65"/>
      <c r="L450" s="65"/>
      <c r="M450" s="65"/>
      <c r="N450" s="65"/>
      <c r="O450" s="65"/>
    </row>
    <row r="451" spans="3:15" s="1" customFormat="1" x14ac:dyDescent="0.25">
      <c r="C451" s="65"/>
      <c r="D451" s="55"/>
      <c r="E451" s="55"/>
      <c r="F451" s="55"/>
      <c r="G451" s="55"/>
      <c r="H451" s="55"/>
      <c r="I451" s="55"/>
      <c r="J451" s="65"/>
      <c r="K451" s="65"/>
      <c r="L451" s="65"/>
      <c r="M451" s="65"/>
      <c r="N451" s="65"/>
      <c r="O451" s="65"/>
    </row>
    <row r="452" spans="3:15" s="1" customFormat="1" x14ac:dyDescent="0.25">
      <c r="C452" s="65"/>
      <c r="D452" s="55"/>
      <c r="E452" s="55"/>
      <c r="F452" s="55"/>
      <c r="G452" s="55"/>
      <c r="H452" s="55"/>
      <c r="I452" s="55"/>
      <c r="J452" s="65"/>
      <c r="K452" s="65"/>
      <c r="L452" s="65"/>
      <c r="M452" s="65"/>
      <c r="N452" s="65"/>
      <c r="O452" s="65"/>
    </row>
    <row r="453" spans="3:15" s="1" customFormat="1" x14ac:dyDescent="0.25">
      <c r="C453" s="65"/>
      <c r="D453" s="55"/>
      <c r="E453" s="55"/>
      <c r="F453" s="55"/>
      <c r="G453" s="55"/>
      <c r="H453" s="55"/>
      <c r="I453" s="55"/>
      <c r="J453" s="65"/>
      <c r="K453" s="65"/>
      <c r="L453" s="65"/>
      <c r="M453" s="65"/>
      <c r="N453" s="65"/>
      <c r="O453" s="65"/>
    </row>
    <row r="454" spans="3:15" s="1" customFormat="1" x14ac:dyDescent="0.25">
      <c r="C454" s="65"/>
      <c r="D454" s="55"/>
      <c r="E454" s="55"/>
      <c r="F454" s="55"/>
      <c r="G454" s="55"/>
      <c r="H454" s="55"/>
      <c r="I454" s="55"/>
      <c r="J454" s="65"/>
      <c r="K454" s="65"/>
      <c r="L454" s="65"/>
      <c r="M454" s="65"/>
      <c r="N454" s="65"/>
      <c r="O454" s="65"/>
    </row>
    <row r="455" spans="3:15" s="1" customFormat="1" x14ac:dyDescent="0.25">
      <c r="C455" s="65"/>
      <c r="D455" s="55"/>
      <c r="E455" s="55"/>
      <c r="F455" s="55"/>
      <c r="G455" s="55"/>
      <c r="H455" s="55"/>
      <c r="I455" s="55"/>
      <c r="J455" s="65"/>
      <c r="K455" s="65"/>
      <c r="L455" s="65"/>
      <c r="M455" s="65"/>
      <c r="N455" s="65"/>
      <c r="O455" s="65"/>
    </row>
    <row r="456" spans="3:15" s="1" customFormat="1" x14ac:dyDescent="0.25">
      <c r="C456" s="65"/>
      <c r="D456" s="55"/>
      <c r="E456" s="55"/>
      <c r="F456" s="55"/>
      <c r="G456" s="55"/>
      <c r="H456" s="55"/>
      <c r="I456" s="55"/>
      <c r="J456" s="65"/>
      <c r="K456" s="65"/>
      <c r="L456" s="65"/>
      <c r="M456" s="65"/>
      <c r="N456" s="65"/>
      <c r="O456" s="65"/>
    </row>
    <row r="457" spans="3:15" s="1" customFormat="1" x14ac:dyDescent="0.25">
      <c r="C457" s="65"/>
      <c r="D457" s="55"/>
      <c r="E457" s="55"/>
      <c r="F457" s="55"/>
      <c r="G457" s="55"/>
      <c r="H457" s="55"/>
      <c r="I457" s="55"/>
      <c r="J457" s="65"/>
      <c r="K457" s="65"/>
      <c r="L457" s="65"/>
      <c r="M457" s="65"/>
      <c r="N457" s="65"/>
      <c r="O457" s="65"/>
    </row>
    <row r="458" spans="3:15" s="1" customFormat="1" x14ac:dyDescent="0.25">
      <c r="C458" s="65"/>
      <c r="D458" s="55"/>
      <c r="E458" s="55"/>
      <c r="F458" s="55"/>
      <c r="G458" s="55"/>
      <c r="H458" s="55"/>
      <c r="I458" s="55"/>
      <c r="J458" s="65"/>
      <c r="K458" s="65"/>
      <c r="L458" s="65"/>
      <c r="M458" s="65"/>
      <c r="N458" s="65"/>
      <c r="O458" s="65"/>
    </row>
    <row r="459" spans="3:15" s="1" customFormat="1" x14ac:dyDescent="0.25">
      <c r="C459" s="65"/>
      <c r="D459" s="55"/>
      <c r="E459" s="55"/>
      <c r="F459" s="55"/>
      <c r="G459" s="55"/>
      <c r="H459" s="55"/>
      <c r="I459" s="55"/>
      <c r="J459" s="65"/>
      <c r="K459" s="65"/>
      <c r="L459" s="65"/>
      <c r="M459" s="65"/>
      <c r="N459" s="65"/>
      <c r="O459" s="65"/>
    </row>
    <row r="460" spans="3:15" s="1" customFormat="1" x14ac:dyDescent="0.25">
      <c r="C460" s="65"/>
      <c r="D460" s="55"/>
      <c r="E460" s="55"/>
      <c r="F460" s="55"/>
      <c r="G460" s="55"/>
      <c r="H460" s="55"/>
      <c r="I460" s="55"/>
      <c r="J460" s="65"/>
      <c r="K460" s="65"/>
      <c r="L460" s="65"/>
      <c r="M460" s="65"/>
      <c r="N460" s="65"/>
      <c r="O460" s="65"/>
    </row>
    <row r="461" spans="3:15" s="1" customFormat="1" x14ac:dyDescent="0.25">
      <c r="C461" s="65"/>
      <c r="D461" s="55"/>
      <c r="E461" s="55"/>
      <c r="F461" s="55"/>
      <c r="G461" s="55"/>
      <c r="H461" s="55"/>
      <c r="I461" s="55"/>
      <c r="J461" s="65"/>
      <c r="K461" s="65"/>
      <c r="L461" s="65"/>
      <c r="M461" s="65"/>
      <c r="N461" s="65"/>
      <c r="O461" s="65"/>
    </row>
    <row r="462" spans="3:15" s="1" customFormat="1" x14ac:dyDescent="0.25">
      <c r="C462" s="65"/>
      <c r="D462" s="55"/>
      <c r="E462" s="55"/>
      <c r="F462" s="55"/>
      <c r="G462" s="55"/>
      <c r="H462" s="55"/>
      <c r="I462" s="55"/>
      <c r="J462" s="65"/>
      <c r="K462" s="65"/>
      <c r="L462" s="65"/>
      <c r="M462" s="65"/>
      <c r="N462" s="65"/>
      <c r="O462" s="65"/>
    </row>
    <row r="463" spans="3:15" s="1" customFormat="1" x14ac:dyDescent="0.25">
      <c r="C463" s="65"/>
      <c r="D463" s="55"/>
      <c r="E463" s="55"/>
      <c r="F463" s="55"/>
      <c r="G463" s="55"/>
      <c r="H463" s="55"/>
      <c r="I463" s="55"/>
      <c r="J463" s="65"/>
      <c r="K463" s="65"/>
      <c r="L463" s="65"/>
      <c r="M463" s="65"/>
      <c r="N463" s="65"/>
      <c r="O463" s="65"/>
    </row>
    <row r="464" spans="3:15" s="1" customFormat="1" x14ac:dyDescent="0.25">
      <c r="C464" s="65"/>
      <c r="D464" s="55"/>
      <c r="E464" s="55"/>
      <c r="F464" s="55"/>
      <c r="G464" s="55"/>
      <c r="H464" s="55"/>
      <c r="I464" s="55"/>
      <c r="J464" s="65"/>
      <c r="K464" s="65"/>
      <c r="L464" s="65"/>
      <c r="M464" s="65"/>
      <c r="N464" s="65"/>
      <c r="O464" s="65"/>
    </row>
    <row r="465" spans="3:15" s="1" customFormat="1" x14ac:dyDescent="0.25">
      <c r="C465" s="65"/>
      <c r="D465" s="55"/>
      <c r="E465" s="55"/>
      <c r="F465" s="55"/>
      <c r="G465" s="55"/>
      <c r="H465" s="55"/>
      <c r="I465" s="55"/>
      <c r="J465" s="65"/>
      <c r="K465" s="65"/>
      <c r="L465" s="65"/>
      <c r="M465" s="65"/>
      <c r="N465" s="65"/>
      <c r="O465" s="65"/>
    </row>
    <row r="466" spans="3:15" s="1" customFormat="1" x14ac:dyDescent="0.25">
      <c r="C466" s="65"/>
      <c r="D466" s="55"/>
      <c r="E466" s="55"/>
      <c r="F466" s="55"/>
      <c r="G466" s="55"/>
      <c r="H466" s="55"/>
      <c r="I466" s="55"/>
      <c r="J466" s="65"/>
      <c r="K466" s="65"/>
      <c r="L466" s="65"/>
      <c r="M466" s="65"/>
      <c r="N466" s="65"/>
      <c r="O466" s="65"/>
    </row>
    <row r="467" spans="3:15" s="1" customFormat="1" x14ac:dyDescent="0.25">
      <c r="C467" s="65"/>
      <c r="D467" s="55"/>
      <c r="E467" s="55"/>
      <c r="F467" s="55"/>
      <c r="G467" s="55"/>
      <c r="H467" s="55"/>
      <c r="I467" s="55"/>
      <c r="J467" s="65"/>
      <c r="K467" s="65"/>
      <c r="L467" s="65"/>
      <c r="M467" s="65"/>
      <c r="N467" s="65"/>
      <c r="O467" s="65"/>
    </row>
    <row r="468" spans="3:15" s="1" customFormat="1" x14ac:dyDescent="0.25">
      <c r="C468" s="65"/>
      <c r="D468" s="55"/>
      <c r="E468" s="55"/>
      <c r="F468" s="55"/>
      <c r="G468" s="55"/>
      <c r="H468" s="55"/>
      <c r="I468" s="55"/>
      <c r="J468" s="65"/>
      <c r="K468" s="65"/>
      <c r="L468" s="65"/>
      <c r="M468" s="65"/>
      <c r="N468" s="65"/>
      <c r="O468" s="65"/>
    </row>
    <row r="469" spans="3:15" s="1" customFormat="1" x14ac:dyDescent="0.25">
      <c r="C469" s="65"/>
      <c r="D469" s="55"/>
      <c r="E469" s="55"/>
      <c r="F469" s="55"/>
      <c r="G469" s="55"/>
      <c r="H469" s="55"/>
      <c r="I469" s="55"/>
      <c r="J469" s="65"/>
      <c r="K469" s="65"/>
      <c r="L469" s="65"/>
      <c r="M469" s="65"/>
      <c r="N469" s="65"/>
      <c r="O469" s="65"/>
    </row>
    <row r="470" spans="3:15" s="1" customFormat="1" x14ac:dyDescent="0.25">
      <c r="C470" s="65"/>
      <c r="D470" s="55"/>
      <c r="E470" s="55"/>
      <c r="F470" s="55"/>
      <c r="G470" s="55"/>
      <c r="H470" s="55"/>
      <c r="I470" s="55"/>
      <c r="J470" s="65"/>
      <c r="K470" s="65"/>
      <c r="L470" s="65"/>
      <c r="M470" s="65"/>
      <c r="N470" s="65"/>
      <c r="O470" s="65"/>
    </row>
    <row r="471" spans="3:15" s="1" customFormat="1" x14ac:dyDescent="0.25">
      <c r="C471" s="65"/>
      <c r="D471" s="55"/>
      <c r="E471" s="55"/>
      <c r="F471" s="55"/>
      <c r="G471" s="55"/>
      <c r="H471" s="55"/>
      <c r="I471" s="55"/>
      <c r="J471" s="65"/>
      <c r="K471" s="65"/>
      <c r="L471" s="65"/>
      <c r="M471" s="65"/>
      <c r="N471" s="65"/>
      <c r="O471" s="65"/>
    </row>
    <row r="472" spans="3:15" s="1" customFormat="1" x14ac:dyDescent="0.25">
      <c r="C472" s="65"/>
      <c r="D472" s="55"/>
      <c r="E472" s="55"/>
      <c r="F472" s="55"/>
      <c r="G472" s="55"/>
      <c r="H472" s="55"/>
      <c r="I472" s="55"/>
      <c r="J472" s="65"/>
      <c r="K472" s="65"/>
      <c r="L472" s="65"/>
      <c r="M472" s="65"/>
      <c r="N472" s="65"/>
      <c r="O472" s="65"/>
    </row>
    <row r="473" spans="3:15" s="1" customFormat="1" x14ac:dyDescent="0.25">
      <c r="C473" s="65"/>
      <c r="D473" s="55"/>
      <c r="E473" s="55"/>
      <c r="F473" s="55"/>
      <c r="G473" s="55"/>
      <c r="H473" s="55"/>
      <c r="I473" s="55"/>
      <c r="J473" s="65"/>
      <c r="K473" s="65"/>
      <c r="L473" s="65"/>
      <c r="M473" s="65"/>
      <c r="N473" s="65"/>
      <c r="O473" s="65"/>
    </row>
    <row r="474" spans="3:15" s="1" customFormat="1" x14ac:dyDescent="0.25">
      <c r="C474" s="65"/>
      <c r="D474" s="55"/>
      <c r="E474" s="55"/>
      <c r="F474" s="55"/>
      <c r="G474" s="55"/>
      <c r="H474" s="55"/>
      <c r="I474" s="55"/>
      <c r="J474" s="65"/>
      <c r="K474" s="65"/>
      <c r="L474" s="65"/>
      <c r="M474" s="65"/>
      <c r="N474" s="65"/>
      <c r="O474" s="65"/>
    </row>
    <row r="475" spans="3:15" s="1" customFormat="1" x14ac:dyDescent="0.25">
      <c r="C475" s="65"/>
      <c r="D475" s="55"/>
      <c r="E475" s="55"/>
      <c r="F475" s="55"/>
      <c r="G475" s="55"/>
      <c r="H475" s="55"/>
      <c r="I475" s="55"/>
      <c r="J475" s="65"/>
      <c r="K475" s="65"/>
      <c r="L475" s="65"/>
      <c r="M475" s="65"/>
      <c r="N475" s="65"/>
      <c r="O475" s="65"/>
    </row>
    <row r="476" spans="3:15" s="1" customFormat="1" x14ac:dyDescent="0.25">
      <c r="C476" s="65"/>
      <c r="D476" s="55"/>
      <c r="E476" s="55"/>
      <c r="F476" s="55"/>
      <c r="G476" s="55"/>
      <c r="H476" s="55"/>
      <c r="I476" s="55"/>
      <c r="J476" s="65"/>
      <c r="K476" s="65"/>
      <c r="L476" s="65"/>
      <c r="M476" s="65"/>
      <c r="N476" s="65"/>
      <c r="O476" s="65"/>
    </row>
    <row r="477" spans="3:15" s="1" customFormat="1" x14ac:dyDescent="0.25">
      <c r="C477" s="65"/>
      <c r="D477" s="55"/>
      <c r="E477" s="55"/>
      <c r="F477" s="55"/>
      <c r="G477" s="55"/>
      <c r="H477" s="55"/>
      <c r="I477" s="55"/>
      <c r="J477" s="65"/>
      <c r="K477" s="65"/>
      <c r="L477" s="65"/>
      <c r="M477" s="65"/>
      <c r="N477" s="65"/>
      <c r="O477" s="65"/>
    </row>
    <row r="478" spans="3:15" s="1" customFormat="1" x14ac:dyDescent="0.25">
      <c r="C478" s="65"/>
      <c r="D478" s="55"/>
      <c r="E478" s="55"/>
      <c r="F478" s="55"/>
      <c r="G478" s="55"/>
      <c r="H478" s="55"/>
      <c r="I478" s="55"/>
      <c r="J478" s="65"/>
      <c r="K478" s="65"/>
      <c r="L478" s="65"/>
      <c r="M478" s="65"/>
      <c r="N478" s="65"/>
      <c r="O478" s="65"/>
    </row>
    <row r="479" spans="3:15" s="1" customFormat="1" x14ac:dyDescent="0.25">
      <c r="C479" s="65"/>
      <c r="D479" s="55"/>
      <c r="E479" s="55"/>
      <c r="F479" s="55"/>
      <c r="G479" s="55"/>
      <c r="H479" s="55"/>
      <c r="I479" s="55"/>
      <c r="J479" s="65"/>
      <c r="K479" s="65"/>
      <c r="L479" s="65"/>
      <c r="M479" s="65"/>
      <c r="N479" s="65"/>
      <c r="O479" s="65"/>
    </row>
    <row r="480" spans="3:15" s="1" customFormat="1" x14ac:dyDescent="0.25">
      <c r="C480" s="65"/>
      <c r="D480" s="55"/>
      <c r="E480" s="55"/>
      <c r="F480" s="55"/>
      <c r="G480" s="55"/>
      <c r="H480" s="55"/>
      <c r="I480" s="55"/>
      <c r="J480" s="65"/>
      <c r="K480" s="65"/>
      <c r="L480" s="65"/>
      <c r="M480" s="65"/>
      <c r="N480" s="65"/>
      <c r="O480" s="65"/>
    </row>
    <row r="481" spans="3:15" s="1" customFormat="1" x14ac:dyDescent="0.25">
      <c r="C481" s="65"/>
      <c r="D481" s="55"/>
      <c r="E481" s="55"/>
      <c r="F481" s="55"/>
      <c r="G481" s="55"/>
      <c r="H481" s="55"/>
      <c r="I481" s="55"/>
      <c r="J481" s="65"/>
      <c r="K481" s="65"/>
      <c r="L481" s="65"/>
      <c r="M481" s="65"/>
      <c r="N481" s="65"/>
      <c r="O481" s="65"/>
    </row>
    <row r="482" spans="3:15" s="1" customFormat="1" x14ac:dyDescent="0.25">
      <c r="C482" s="65"/>
      <c r="D482" s="55"/>
      <c r="E482" s="55"/>
      <c r="F482" s="55"/>
      <c r="G482" s="55"/>
      <c r="H482" s="55"/>
      <c r="I482" s="55"/>
      <c r="J482" s="65"/>
      <c r="K482" s="65"/>
      <c r="L482" s="65"/>
      <c r="M482" s="65"/>
      <c r="N482" s="65"/>
      <c r="O482" s="65"/>
    </row>
    <row r="483" spans="3:15" s="1" customFormat="1" x14ac:dyDescent="0.25">
      <c r="C483" s="65"/>
      <c r="D483" s="55"/>
      <c r="E483" s="55"/>
      <c r="F483" s="55"/>
      <c r="G483" s="55"/>
      <c r="H483" s="55"/>
      <c r="I483" s="55"/>
      <c r="J483" s="65"/>
      <c r="K483" s="65"/>
      <c r="L483" s="65"/>
      <c r="M483" s="65"/>
      <c r="N483" s="65"/>
      <c r="O483" s="65"/>
    </row>
    <row r="484" spans="3:15" s="1" customFormat="1" x14ac:dyDescent="0.25">
      <c r="C484" s="65"/>
      <c r="D484" s="55"/>
      <c r="E484" s="55"/>
      <c r="F484" s="55"/>
      <c r="G484" s="55"/>
      <c r="H484" s="55"/>
      <c r="I484" s="55"/>
      <c r="J484" s="65"/>
      <c r="K484" s="65"/>
      <c r="L484" s="65"/>
      <c r="M484" s="65"/>
      <c r="N484" s="65"/>
      <c r="O484" s="65"/>
    </row>
    <row r="485" spans="3:15" s="1" customFormat="1" x14ac:dyDescent="0.25">
      <c r="C485" s="65"/>
      <c r="D485" s="55"/>
      <c r="E485" s="55"/>
      <c r="F485" s="55"/>
      <c r="G485" s="55"/>
      <c r="H485" s="55"/>
      <c r="I485" s="55"/>
      <c r="J485" s="65"/>
      <c r="K485" s="65"/>
      <c r="L485" s="65"/>
      <c r="M485" s="65"/>
      <c r="N485" s="65"/>
      <c r="O485" s="65"/>
    </row>
    <row r="486" spans="3:15" s="1" customFormat="1" x14ac:dyDescent="0.25">
      <c r="C486" s="65"/>
      <c r="D486" s="55"/>
      <c r="E486" s="55"/>
      <c r="F486" s="55"/>
      <c r="G486" s="55"/>
      <c r="H486" s="55"/>
      <c r="I486" s="55"/>
      <c r="J486" s="65"/>
      <c r="K486" s="65"/>
      <c r="L486" s="65"/>
      <c r="M486" s="65"/>
      <c r="N486" s="65"/>
      <c r="O486" s="65"/>
    </row>
    <row r="487" spans="3:15" s="1" customFormat="1" x14ac:dyDescent="0.25">
      <c r="C487" s="65"/>
      <c r="D487" s="55"/>
      <c r="E487" s="55"/>
      <c r="F487" s="55"/>
      <c r="G487" s="55"/>
      <c r="H487" s="55"/>
      <c r="I487" s="55"/>
      <c r="J487" s="65"/>
      <c r="K487" s="65"/>
      <c r="L487" s="65"/>
      <c r="M487" s="65"/>
      <c r="N487" s="65"/>
      <c r="O487" s="65"/>
    </row>
    <row r="488" spans="3:15" s="1" customFormat="1" x14ac:dyDescent="0.25">
      <c r="C488" s="65"/>
      <c r="D488" s="55"/>
      <c r="E488" s="55"/>
      <c r="F488" s="55"/>
      <c r="G488" s="55"/>
      <c r="H488" s="55"/>
      <c r="I488" s="55"/>
      <c r="J488" s="65"/>
      <c r="K488" s="65"/>
      <c r="L488" s="65"/>
      <c r="M488" s="65"/>
      <c r="N488" s="65"/>
      <c r="O488" s="65"/>
    </row>
    <row r="489" spans="3:15" s="1" customFormat="1" x14ac:dyDescent="0.25">
      <c r="C489" s="65"/>
      <c r="D489" s="55"/>
      <c r="E489" s="55"/>
      <c r="F489" s="55"/>
      <c r="G489" s="55"/>
      <c r="H489" s="55"/>
      <c r="I489" s="55"/>
      <c r="J489" s="65"/>
      <c r="K489" s="65"/>
      <c r="L489" s="65"/>
      <c r="M489" s="65"/>
      <c r="N489" s="65"/>
      <c r="O489" s="65"/>
    </row>
    <row r="490" spans="3:15" s="1" customFormat="1" x14ac:dyDescent="0.25">
      <c r="C490" s="65"/>
      <c r="D490" s="55"/>
      <c r="E490" s="55"/>
      <c r="F490" s="55"/>
      <c r="G490" s="55"/>
      <c r="H490" s="55"/>
      <c r="I490" s="55"/>
      <c r="J490" s="65"/>
      <c r="K490" s="65"/>
      <c r="L490" s="65"/>
      <c r="M490" s="65"/>
      <c r="N490" s="65"/>
      <c r="O490" s="65"/>
    </row>
    <row r="491" spans="3:15" s="1" customFormat="1" x14ac:dyDescent="0.25">
      <c r="C491" s="65"/>
      <c r="D491" s="55"/>
      <c r="E491" s="55"/>
      <c r="F491" s="55"/>
      <c r="G491" s="55"/>
      <c r="H491" s="55"/>
      <c r="I491" s="55"/>
      <c r="J491" s="65"/>
      <c r="K491" s="65"/>
      <c r="L491" s="65"/>
      <c r="M491" s="65"/>
      <c r="N491" s="65"/>
      <c r="O491" s="65"/>
    </row>
    <row r="492" spans="3:15" s="1" customFormat="1" x14ac:dyDescent="0.25">
      <c r="C492" s="65"/>
      <c r="D492" s="55"/>
      <c r="E492" s="55"/>
      <c r="F492" s="55"/>
      <c r="G492" s="55"/>
      <c r="H492" s="55"/>
      <c r="I492" s="55"/>
      <c r="J492" s="65"/>
      <c r="K492" s="65"/>
      <c r="L492" s="65"/>
      <c r="M492" s="65"/>
      <c r="N492" s="65"/>
      <c r="O492" s="65"/>
    </row>
    <row r="493" spans="3:15" s="1" customFormat="1" x14ac:dyDescent="0.25">
      <c r="C493" s="65"/>
      <c r="D493" s="55"/>
      <c r="E493" s="55"/>
      <c r="F493" s="55"/>
      <c r="G493" s="55"/>
      <c r="H493" s="55"/>
      <c r="I493" s="55"/>
      <c r="J493" s="65"/>
      <c r="K493" s="65"/>
      <c r="L493" s="65"/>
      <c r="M493" s="65"/>
      <c r="N493" s="65"/>
      <c r="O493" s="65"/>
    </row>
    <row r="494" spans="3:15" s="1" customFormat="1" x14ac:dyDescent="0.25">
      <c r="C494" s="65"/>
      <c r="D494" s="55"/>
      <c r="E494" s="55"/>
      <c r="F494" s="55"/>
      <c r="G494" s="55"/>
      <c r="H494" s="55"/>
      <c r="I494" s="55"/>
      <c r="J494" s="65"/>
      <c r="K494" s="65"/>
      <c r="L494" s="65"/>
      <c r="M494" s="65"/>
      <c r="N494" s="65"/>
      <c r="O494" s="65"/>
    </row>
    <row r="495" spans="3:15" s="1" customFormat="1" x14ac:dyDescent="0.25">
      <c r="C495" s="65"/>
      <c r="D495" s="55"/>
      <c r="E495" s="55"/>
      <c r="F495" s="55"/>
      <c r="G495" s="55"/>
      <c r="H495" s="55"/>
      <c r="I495" s="55"/>
      <c r="J495" s="65"/>
      <c r="K495" s="65"/>
      <c r="L495" s="65"/>
      <c r="M495" s="65"/>
      <c r="N495" s="65"/>
      <c r="O495" s="65"/>
    </row>
    <row r="496" spans="3:15" s="1" customFormat="1" x14ac:dyDescent="0.25">
      <c r="C496" s="65"/>
      <c r="D496" s="55"/>
      <c r="E496" s="55"/>
      <c r="F496" s="55"/>
      <c r="G496" s="55"/>
      <c r="H496" s="55"/>
      <c r="I496" s="55"/>
      <c r="J496" s="65"/>
      <c r="K496" s="65"/>
      <c r="L496" s="65"/>
      <c r="M496" s="65"/>
      <c r="N496" s="65"/>
      <c r="O496" s="65"/>
    </row>
    <row r="497" spans="3:15" s="1" customFormat="1" x14ac:dyDescent="0.25">
      <c r="C497" s="65"/>
      <c r="D497" s="55"/>
      <c r="E497" s="55"/>
      <c r="F497" s="55"/>
      <c r="G497" s="55"/>
      <c r="H497" s="55"/>
      <c r="I497" s="55"/>
      <c r="J497" s="65"/>
      <c r="K497" s="65"/>
      <c r="L497" s="65"/>
      <c r="M497" s="65"/>
      <c r="N497" s="65"/>
      <c r="O497" s="65"/>
    </row>
    <row r="498" spans="3:15" s="1" customFormat="1" x14ac:dyDescent="0.25">
      <c r="C498" s="65"/>
      <c r="D498" s="55"/>
      <c r="E498" s="55"/>
      <c r="F498" s="55"/>
      <c r="G498" s="55"/>
      <c r="H498" s="55"/>
      <c r="I498" s="55"/>
      <c r="J498" s="65"/>
      <c r="K498" s="65"/>
      <c r="L498" s="65"/>
      <c r="M498" s="65"/>
      <c r="N498" s="65"/>
      <c r="O498" s="65"/>
    </row>
    <row r="499" spans="3:15" s="1" customFormat="1" x14ac:dyDescent="0.25">
      <c r="C499" s="65"/>
      <c r="D499" s="55"/>
      <c r="E499" s="55"/>
      <c r="F499" s="55"/>
      <c r="G499" s="55"/>
      <c r="H499" s="55"/>
      <c r="I499" s="55"/>
      <c r="J499" s="65"/>
      <c r="K499" s="65"/>
      <c r="L499" s="65"/>
      <c r="M499" s="65"/>
      <c r="N499" s="65"/>
      <c r="O499" s="65"/>
    </row>
    <row r="500" spans="3:15" s="1" customFormat="1" x14ac:dyDescent="0.25">
      <c r="C500" s="65"/>
      <c r="D500" s="55"/>
      <c r="E500" s="55"/>
      <c r="F500" s="55"/>
      <c r="G500" s="55"/>
      <c r="H500" s="55"/>
      <c r="I500" s="55"/>
      <c r="J500" s="65"/>
      <c r="K500" s="65"/>
      <c r="L500" s="65"/>
      <c r="M500" s="65"/>
      <c r="N500" s="65"/>
      <c r="O500" s="65"/>
    </row>
    <row r="501" spans="3:15" s="1" customFormat="1" x14ac:dyDescent="0.25">
      <c r="C501" s="65"/>
      <c r="D501" s="55"/>
      <c r="E501" s="55"/>
      <c r="F501" s="55"/>
      <c r="G501" s="55"/>
      <c r="H501" s="55"/>
      <c r="I501" s="55"/>
      <c r="J501" s="65"/>
      <c r="K501" s="65"/>
      <c r="L501" s="65"/>
      <c r="M501" s="65"/>
      <c r="N501" s="65"/>
      <c r="O501" s="65"/>
    </row>
    <row r="502" spans="3:15" s="1" customFormat="1" x14ac:dyDescent="0.25">
      <c r="C502" s="65"/>
      <c r="D502" s="55"/>
      <c r="E502" s="55"/>
      <c r="F502" s="55"/>
      <c r="G502" s="55"/>
      <c r="H502" s="55"/>
      <c r="I502" s="55"/>
      <c r="J502" s="65"/>
      <c r="K502" s="65"/>
      <c r="L502" s="65"/>
      <c r="M502" s="65"/>
      <c r="N502" s="65"/>
      <c r="O502" s="65"/>
    </row>
    <row r="503" spans="3:15" s="1" customFormat="1" x14ac:dyDescent="0.25">
      <c r="C503" s="65"/>
      <c r="D503" s="55"/>
      <c r="E503" s="55"/>
      <c r="F503" s="55"/>
      <c r="G503" s="55"/>
      <c r="H503" s="55"/>
      <c r="I503" s="55"/>
      <c r="J503" s="65"/>
      <c r="K503" s="65"/>
      <c r="L503" s="65"/>
      <c r="M503" s="65"/>
      <c r="N503" s="65"/>
      <c r="O503" s="65"/>
    </row>
    <row r="504" spans="3:15" s="1" customFormat="1" x14ac:dyDescent="0.25">
      <c r="C504" s="65"/>
      <c r="D504" s="55"/>
      <c r="E504" s="55"/>
      <c r="F504" s="55"/>
      <c r="G504" s="55"/>
      <c r="H504" s="55"/>
      <c r="I504" s="55"/>
      <c r="J504" s="65"/>
      <c r="K504" s="65"/>
      <c r="L504" s="65"/>
      <c r="M504" s="65"/>
      <c r="N504" s="65"/>
      <c r="O504" s="65"/>
    </row>
    <row r="505" spans="3:15" s="1" customFormat="1" x14ac:dyDescent="0.25">
      <c r="C505" s="65"/>
      <c r="D505" s="55"/>
      <c r="E505" s="55"/>
      <c r="F505" s="55"/>
      <c r="G505" s="55"/>
      <c r="H505" s="55"/>
      <c r="I505" s="55"/>
      <c r="J505" s="65"/>
      <c r="K505" s="65"/>
      <c r="L505" s="65"/>
      <c r="M505" s="65"/>
      <c r="N505" s="65"/>
      <c r="O505" s="65"/>
    </row>
    <row r="506" spans="3:15" s="1" customFormat="1" x14ac:dyDescent="0.25">
      <c r="C506" s="65"/>
      <c r="D506" s="55"/>
      <c r="E506" s="55"/>
      <c r="F506" s="55"/>
      <c r="G506" s="55"/>
      <c r="H506" s="55"/>
      <c r="I506" s="55"/>
      <c r="J506" s="65"/>
      <c r="K506" s="65"/>
      <c r="L506" s="65"/>
      <c r="M506" s="65"/>
      <c r="N506" s="65"/>
      <c r="O506" s="65"/>
    </row>
    <row r="507" spans="3:15" s="1" customFormat="1" x14ac:dyDescent="0.25">
      <c r="C507" s="65"/>
      <c r="D507" s="55"/>
      <c r="E507" s="55"/>
      <c r="F507" s="55"/>
      <c r="G507" s="55"/>
      <c r="H507" s="55"/>
      <c r="I507" s="55"/>
      <c r="J507" s="65"/>
      <c r="K507" s="65"/>
      <c r="L507" s="65"/>
      <c r="M507" s="65"/>
      <c r="N507" s="65"/>
      <c r="O507" s="65"/>
    </row>
    <row r="508" spans="3:15" s="1" customFormat="1" x14ac:dyDescent="0.25">
      <c r="C508" s="65"/>
      <c r="D508" s="55"/>
      <c r="E508" s="55"/>
      <c r="F508" s="55"/>
      <c r="G508" s="55"/>
      <c r="H508" s="55"/>
      <c r="I508" s="55"/>
      <c r="J508" s="65"/>
      <c r="K508" s="65"/>
      <c r="L508" s="65"/>
      <c r="M508" s="65"/>
      <c r="N508" s="65"/>
      <c r="O508" s="65"/>
    </row>
    <row r="509" spans="3:15" s="1" customFormat="1" x14ac:dyDescent="0.25">
      <c r="C509" s="65"/>
      <c r="D509" s="55"/>
      <c r="E509" s="55"/>
      <c r="F509" s="55"/>
      <c r="G509" s="55"/>
      <c r="H509" s="55"/>
      <c r="I509" s="55"/>
      <c r="J509" s="65"/>
      <c r="K509" s="65"/>
      <c r="L509" s="65"/>
      <c r="M509" s="65"/>
      <c r="N509" s="65"/>
      <c r="O509" s="65"/>
    </row>
    <row r="510" spans="3:15" s="1" customFormat="1" x14ac:dyDescent="0.25">
      <c r="C510" s="65"/>
      <c r="D510" s="55"/>
      <c r="E510" s="55"/>
      <c r="F510" s="55"/>
      <c r="G510" s="55"/>
      <c r="H510" s="55"/>
      <c r="I510" s="55"/>
      <c r="J510" s="65"/>
      <c r="K510" s="65"/>
      <c r="L510" s="65"/>
      <c r="M510" s="65"/>
      <c r="N510" s="65"/>
      <c r="O510" s="65"/>
    </row>
    <row r="511" spans="3:15" s="1" customFormat="1" x14ac:dyDescent="0.25">
      <c r="C511" s="65"/>
      <c r="D511" s="55"/>
      <c r="E511" s="55"/>
      <c r="F511" s="55"/>
      <c r="G511" s="55"/>
      <c r="H511" s="55"/>
      <c r="I511" s="55"/>
      <c r="J511" s="65"/>
      <c r="K511" s="65"/>
      <c r="L511" s="65"/>
      <c r="M511" s="65"/>
      <c r="N511" s="65"/>
      <c r="O511" s="65"/>
    </row>
    <row r="512" spans="3:15" s="1" customFormat="1" x14ac:dyDescent="0.25">
      <c r="C512" s="65"/>
      <c r="D512" s="55"/>
      <c r="E512" s="55"/>
      <c r="F512" s="55"/>
      <c r="G512" s="55"/>
      <c r="H512" s="55"/>
      <c r="I512" s="55"/>
      <c r="J512" s="65"/>
      <c r="K512" s="65"/>
      <c r="L512" s="65"/>
      <c r="M512" s="65"/>
      <c r="N512" s="65"/>
      <c r="O512" s="65"/>
    </row>
    <row r="513" spans="3:15" s="1" customFormat="1" x14ac:dyDescent="0.25">
      <c r="C513" s="65"/>
      <c r="D513" s="55"/>
      <c r="E513" s="55"/>
      <c r="F513" s="55"/>
      <c r="G513" s="55"/>
      <c r="H513" s="55"/>
      <c r="I513" s="55"/>
      <c r="J513" s="65"/>
      <c r="K513" s="65"/>
      <c r="L513" s="65"/>
      <c r="M513" s="65"/>
      <c r="N513" s="65"/>
      <c r="O513" s="65"/>
    </row>
    <row r="514" spans="3:15" s="1" customFormat="1" x14ac:dyDescent="0.25">
      <c r="C514" s="65"/>
      <c r="D514" s="55"/>
      <c r="E514" s="55"/>
      <c r="F514" s="55"/>
      <c r="G514" s="55"/>
      <c r="H514" s="55"/>
      <c r="I514" s="55"/>
      <c r="J514" s="65"/>
      <c r="K514" s="65"/>
      <c r="L514" s="65"/>
      <c r="M514" s="65"/>
      <c r="N514" s="65"/>
      <c r="O514" s="65"/>
    </row>
    <row r="515" spans="3:15" s="1" customFormat="1" x14ac:dyDescent="0.25">
      <c r="C515" s="65"/>
      <c r="D515" s="55"/>
      <c r="E515" s="55"/>
      <c r="F515" s="55"/>
      <c r="G515" s="55"/>
      <c r="H515" s="55"/>
      <c r="I515" s="55"/>
      <c r="J515" s="65"/>
      <c r="K515" s="65"/>
      <c r="L515" s="65"/>
      <c r="M515" s="65"/>
      <c r="N515" s="65"/>
      <c r="O515" s="65"/>
    </row>
    <row r="516" spans="3:15" s="1" customFormat="1" x14ac:dyDescent="0.25">
      <c r="C516" s="65"/>
      <c r="D516" s="55"/>
      <c r="E516" s="55"/>
      <c r="F516" s="55"/>
      <c r="G516" s="55"/>
      <c r="H516" s="55"/>
      <c r="I516" s="55"/>
      <c r="J516" s="65"/>
      <c r="K516" s="65"/>
      <c r="L516" s="65"/>
      <c r="M516" s="65"/>
      <c r="N516" s="65"/>
      <c r="O516" s="65"/>
    </row>
    <row r="517" spans="3:15" s="1" customFormat="1" x14ac:dyDescent="0.25">
      <c r="C517" s="65"/>
      <c r="D517" s="55"/>
      <c r="E517" s="55"/>
      <c r="F517" s="55"/>
      <c r="G517" s="55"/>
      <c r="H517" s="55"/>
      <c r="I517" s="55"/>
      <c r="J517" s="65"/>
      <c r="K517" s="65"/>
      <c r="L517" s="65"/>
      <c r="M517" s="65"/>
      <c r="N517" s="65"/>
      <c r="O517" s="65"/>
    </row>
    <row r="518" spans="3:15" s="1" customFormat="1" x14ac:dyDescent="0.25">
      <c r="C518" s="65"/>
      <c r="D518" s="55"/>
      <c r="E518" s="55"/>
      <c r="F518" s="55"/>
      <c r="G518" s="55"/>
      <c r="H518" s="55"/>
      <c r="I518" s="55"/>
      <c r="J518" s="65"/>
      <c r="K518" s="65"/>
      <c r="L518" s="65"/>
      <c r="M518" s="65"/>
      <c r="N518" s="65"/>
      <c r="O518" s="65"/>
    </row>
    <row r="519" spans="3:15" s="1" customFormat="1" x14ac:dyDescent="0.25">
      <c r="C519" s="65"/>
      <c r="D519" s="55"/>
      <c r="E519" s="55"/>
      <c r="F519" s="55"/>
      <c r="G519" s="55"/>
      <c r="H519" s="55"/>
      <c r="I519" s="55"/>
      <c r="J519" s="65"/>
      <c r="K519" s="65"/>
      <c r="L519" s="65"/>
      <c r="M519" s="65"/>
      <c r="N519" s="65"/>
      <c r="O519" s="65"/>
    </row>
    <row r="520" spans="3:15" s="1" customFormat="1" x14ac:dyDescent="0.25">
      <c r="C520" s="65"/>
      <c r="D520" s="55"/>
      <c r="E520" s="55"/>
      <c r="F520" s="55"/>
      <c r="G520" s="55"/>
      <c r="H520" s="55"/>
      <c r="I520" s="55"/>
      <c r="J520" s="65"/>
      <c r="K520" s="65"/>
      <c r="L520" s="65"/>
      <c r="M520" s="65"/>
      <c r="N520" s="65"/>
      <c r="O520" s="65"/>
    </row>
    <row r="521" spans="3:15" s="1" customFormat="1" x14ac:dyDescent="0.25">
      <c r="C521" s="65"/>
      <c r="D521" s="55"/>
      <c r="E521" s="55"/>
      <c r="F521" s="55"/>
      <c r="G521" s="55"/>
      <c r="H521" s="55"/>
      <c r="I521" s="55"/>
      <c r="J521" s="65"/>
      <c r="K521" s="65"/>
      <c r="L521" s="65"/>
      <c r="M521" s="65"/>
      <c r="N521" s="65"/>
      <c r="O521" s="65"/>
    </row>
    <row r="522" spans="3:15" s="1" customFormat="1" x14ac:dyDescent="0.25">
      <c r="C522" s="65"/>
      <c r="D522" s="55"/>
      <c r="E522" s="55"/>
      <c r="F522" s="55"/>
      <c r="G522" s="55"/>
      <c r="H522" s="55"/>
      <c r="I522" s="55"/>
      <c r="J522" s="65"/>
      <c r="K522" s="65"/>
      <c r="L522" s="65"/>
      <c r="M522" s="65"/>
      <c r="N522" s="65"/>
      <c r="O522" s="65"/>
    </row>
    <row r="523" spans="3:15" s="1" customFormat="1" x14ac:dyDescent="0.25">
      <c r="C523" s="65"/>
      <c r="D523" s="55"/>
      <c r="E523" s="55"/>
      <c r="F523" s="55"/>
      <c r="G523" s="55"/>
      <c r="H523" s="55"/>
      <c r="I523" s="55"/>
      <c r="J523" s="65"/>
      <c r="K523" s="65"/>
      <c r="L523" s="65"/>
      <c r="M523" s="65"/>
      <c r="N523" s="65"/>
      <c r="O523" s="65"/>
    </row>
    <row r="524" spans="3:15" s="1" customFormat="1" x14ac:dyDescent="0.25">
      <c r="C524" s="65"/>
      <c r="D524" s="55"/>
      <c r="E524" s="55"/>
      <c r="F524" s="55"/>
      <c r="G524" s="55"/>
      <c r="H524" s="55"/>
      <c r="I524" s="55"/>
      <c r="J524" s="65"/>
      <c r="K524" s="65"/>
      <c r="L524" s="65"/>
      <c r="M524" s="65"/>
      <c r="N524" s="65"/>
      <c r="O524" s="65"/>
    </row>
    <row r="525" spans="3:15" s="1" customFormat="1" x14ac:dyDescent="0.25">
      <c r="C525" s="65"/>
      <c r="D525" s="55"/>
      <c r="E525" s="55"/>
      <c r="F525" s="55"/>
      <c r="G525" s="55"/>
      <c r="H525" s="55"/>
      <c r="I525" s="55"/>
      <c r="J525" s="65"/>
      <c r="K525" s="65"/>
      <c r="L525" s="65"/>
      <c r="M525" s="65"/>
      <c r="N525" s="65"/>
      <c r="O525" s="65"/>
    </row>
    <row r="526" spans="3:15" s="1" customFormat="1" x14ac:dyDescent="0.25">
      <c r="C526" s="65"/>
      <c r="D526" s="55"/>
      <c r="E526" s="55"/>
      <c r="F526" s="55"/>
      <c r="G526" s="55"/>
      <c r="H526" s="55"/>
      <c r="I526" s="55"/>
      <c r="J526" s="65"/>
      <c r="K526" s="65"/>
      <c r="L526" s="65"/>
      <c r="M526" s="65"/>
      <c r="N526" s="65"/>
      <c r="O526" s="65"/>
    </row>
    <row r="527" spans="3:15" s="1" customFormat="1" x14ac:dyDescent="0.25">
      <c r="C527" s="65"/>
      <c r="D527" s="55"/>
      <c r="E527" s="55"/>
      <c r="F527" s="55"/>
      <c r="G527" s="55"/>
      <c r="H527" s="55"/>
      <c r="I527" s="55"/>
      <c r="J527" s="65"/>
      <c r="K527" s="65"/>
      <c r="L527" s="65"/>
      <c r="M527" s="65"/>
      <c r="N527" s="65"/>
      <c r="O527" s="65"/>
    </row>
    <row r="528" spans="3:15" s="1" customFormat="1" x14ac:dyDescent="0.25">
      <c r="C528" s="65"/>
      <c r="D528" s="55"/>
      <c r="E528" s="55"/>
      <c r="F528" s="55"/>
      <c r="G528" s="55"/>
      <c r="H528" s="55"/>
      <c r="I528" s="55"/>
      <c r="J528" s="65"/>
      <c r="K528" s="65"/>
      <c r="L528" s="65"/>
      <c r="M528" s="65"/>
      <c r="N528" s="65"/>
      <c r="O528" s="65"/>
    </row>
    <row r="529" spans="3:15" s="1" customFormat="1" x14ac:dyDescent="0.25">
      <c r="C529" s="65"/>
      <c r="D529" s="55"/>
      <c r="E529" s="55"/>
      <c r="F529" s="55"/>
      <c r="G529" s="55"/>
      <c r="H529" s="55"/>
      <c r="I529" s="55"/>
      <c r="J529" s="65"/>
      <c r="K529" s="65"/>
      <c r="L529" s="65"/>
      <c r="M529" s="65"/>
      <c r="N529" s="65"/>
      <c r="O529" s="65"/>
    </row>
    <row r="530" spans="3:15" s="1" customFormat="1" x14ac:dyDescent="0.25">
      <c r="C530" s="65"/>
      <c r="D530" s="55"/>
      <c r="E530" s="55"/>
      <c r="F530" s="55"/>
      <c r="G530" s="55"/>
      <c r="H530" s="55"/>
      <c r="I530" s="55"/>
      <c r="J530" s="65"/>
      <c r="K530" s="65"/>
      <c r="L530" s="65"/>
      <c r="M530" s="65"/>
      <c r="N530" s="65"/>
      <c r="O530" s="65"/>
    </row>
    <row r="531" spans="3:15" s="1" customFormat="1" x14ac:dyDescent="0.25">
      <c r="C531" s="65"/>
      <c r="D531" s="55"/>
      <c r="E531" s="55"/>
      <c r="F531" s="55"/>
      <c r="G531" s="55"/>
      <c r="H531" s="55"/>
      <c r="I531" s="55"/>
      <c r="J531" s="65"/>
      <c r="K531" s="65"/>
      <c r="L531" s="65"/>
      <c r="M531" s="65"/>
      <c r="N531" s="65"/>
      <c r="O531" s="65"/>
    </row>
    <row r="532" spans="3:15" s="1" customFormat="1" x14ac:dyDescent="0.25">
      <c r="C532" s="65"/>
      <c r="D532" s="55"/>
      <c r="E532" s="55"/>
      <c r="F532" s="55"/>
      <c r="G532" s="55"/>
      <c r="H532" s="55"/>
      <c r="I532" s="55"/>
      <c r="J532" s="65"/>
      <c r="K532" s="65"/>
      <c r="L532" s="65"/>
      <c r="M532" s="65"/>
      <c r="N532" s="65"/>
      <c r="O532" s="65"/>
    </row>
    <row r="533" spans="3:15" s="1" customFormat="1" x14ac:dyDescent="0.25">
      <c r="C533" s="65"/>
      <c r="D533" s="55"/>
      <c r="E533" s="55"/>
      <c r="F533" s="55"/>
      <c r="G533" s="55"/>
      <c r="H533" s="55"/>
      <c r="I533" s="55"/>
      <c r="J533" s="65"/>
      <c r="K533" s="65"/>
      <c r="L533" s="65"/>
      <c r="M533" s="65"/>
      <c r="N533" s="65"/>
      <c r="O533" s="65"/>
    </row>
    <row r="534" spans="3:15" s="1" customFormat="1" x14ac:dyDescent="0.25">
      <c r="C534" s="65"/>
      <c r="D534" s="55"/>
      <c r="E534" s="55"/>
      <c r="F534" s="55"/>
      <c r="G534" s="55"/>
      <c r="H534" s="55"/>
      <c r="I534" s="55"/>
      <c r="J534" s="65"/>
      <c r="K534" s="65"/>
      <c r="L534" s="65"/>
      <c r="M534" s="65"/>
      <c r="N534" s="65"/>
      <c r="O534" s="65"/>
    </row>
    <row r="535" spans="3:15" s="1" customFormat="1" x14ac:dyDescent="0.25">
      <c r="C535" s="65"/>
      <c r="D535" s="55"/>
      <c r="E535" s="55"/>
      <c r="F535" s="55"/>
      <c r="G535" s="55"/>
      <c r="H535" s="55"/>
      <c r="I535" s="55"/>
      <c r="J535" s="65"/>
      <c r="K535" s="65"/>
      <c r="L535" s="65"/>
      <c r="M535" s="65"/>
      <c r="N535" s="65"/>
      <c r="O535" s="65"/>
    </row>
    <row r="536" spans="3:15" s="1" customFormat="1" x14ac:dyDescent="0.25">
      <c r="C536" s="65"/>
      <c r="D536" s="55"/>
      <c r="E536" s="55"/>
      <c r="F536" s="55"/>
      <c r="G536" s="55"/>
      <c r="H536" s="55"/>
      <c r="I536" s="55"/>
      <c r="J536" s="65"/>
      <c r="K536" s="65"/>
      <c r="L536" s="65"/>
      <c r="M536" s="65"/>
      <c r="N536" s="65"/>
      <c r="O536" s="65"/>
    </row>
    <row r="537" spans="3:15" s="1" customFormat="1" x14ac:dyDescent="0.25">
      <c r="C537" s="65"/>
      <c r="D537" s="55"/>
      <c r="E537" s="55"/>
      <c r="F537" s="55"/>
      <c r="G537" s="55"/>
      <c r="H537" s="55"/>
      <c r="I537" s="55"/>
      <c r="J537" s="65"/>
      <c r="K537" s="65"/>
      <c r="L537" s="65"/>
      <c r="M537" s="65"/>
      <c r="N537" s="65"/>
      <c r="O537" s="65"/>
    </row>
    <row r="538" spans="3:15" s="1" customFormat="1" x14ac:dyDescent="0.25">
      <c r="C538" s="65"/>
      <c r="D538" s="55"/>
      <c r="E538" s="55"/>
      <c r="F538" s="55"/>
      <c r="G538" s="55"/>
      <c r="H538" s="55"/>
      <c r="I538" s="55"/>
      <c r="J538" s="65"/>
      <c r="K538" s="65"/>
      <c r="L538" s="65"/>
      <c r="M538" s="65"/>
      <c r="N538" s="65"/>
      <c r="O538" s="65"/>
    </row>
    <row r="539" spans="3:15" s="1" customFormat="1" x14ac:dyDescent="0.25">
      <c r="C539" s="65"/>
      <c r="D539" s="55"/>
      <c r="E539" s="55"/>
      <c r="F539" s="55"/>
      <c r="G539" s="55"/>
      <c r="H539" s="55"/>
      <c r="I539" s="55"/>
      <c r="J539" s="65"/>
      <c r="K539" s="65"/>
      <c r="L539" s="65"/>
      <c r="M539" s="65"/>
      <c r="N539" s="65"/>
      <c r="O539" s="65"/>
    </row>
    <row r="540" spans="3:15" s="1" customFormat="1" x14ac:dyDescent="0.25">
      <c r="C540" s="65"/>
      <c r="D540" s="55"/>
      <c r="E540" s="55"/>
      <c r="F540" s="55"/>
      <c r="G540" s="55"/>
      <c r="H540" s="55"/>
      <c r="I540" s="55"/>
      <c r="J540" s="65"/>
      <c r="K540" s="65"/>
      <c r="L540" s="65"/>
      <c r="M540" s="65"/>
      <c r="N540" s="65"/>
      <c r="O540" s="65"/>
    </row>
    <row r="541" spans="3:15" s="1" customFormat="1" x14ac:dyDescent="0.25">
      <c r="C541" s="65"/>
      <c r="D541" s="55"/>
      <c r="E541" s="55"/>
      <c r="F541" s="55"/>
      <c r="G541" s="55"/>
      <c r="H541" s="55"/>
      <c r="I541" s="55"/>
      <c r="J541" s="65"/>
      <c r="K541" s="65"/>
      <c r="L541" s="65"/>
      <c r="M541" s="65"/>
      <c r="N541" s="65"/>
      <c r="O541" s="65"/>
    </row>
    <row r="542" spans="3:15" s="1" customFormat="1" x14ac:dyDescent="0.25">
      <c r="C542" s="65"/>
      <c r="D542" s="55"/>
      <c r="E542" s="55"/>
      <c r="F542" s="55"/>
      <c r="G542" s="55"/>
      <c r="H542" s="55"/>
      <c r="I542" s="55"/>
      <c r="J542" s="65"/>
      <c r="K542" s="65"/>
      <c r="L542" s="65"/>
      <c r="M542" s="65"/>
      <c r="N542" s="65"/>
      <c r="O542" s="65"/>
    </row>
    <row r="543" spans="3:15" s="1" customFormat="1" x14ac:dyDescent="0.25">
      <c r="C543" s="65"/>
      <c r="D543" s="55"/>
      <c r="E543" s="55"/>
      <c r="F543" s="55"/>
      <c r="G543" s="55"/>
      <c r="H543" s="55"/>
      <c r="I543" s="55"/>
      <c r="J543" s="65"/>
      <c r="K543" s="65"/>
      <c r="L543" s="65"/>
      <c r="M543" s="65"/>
      <c r="N543" s="65"/>
      <c r="O543" s="65"/>
    </row>
    <row r="544" spans="3:15" s="1" customFormat="1" x14ac:dyDescent="0.25">
      <c r="C544" s="65"/>
      <c r="D544" s="55"/>
      <c r="E544" s="55"/>
      <c r="F544" s="55"/>
      <c r="G544" s="55"/>
      <c r="H544" s="55"/>
      <c r="I544" s="55"/>
      <c r="J544" s="65"/>
      <c r="K544" s="65"/>
      <c r="L544" s="65"/>
      <c r="M544" s="65"/>
      <c r="N544" s="65"/>
      <c r="O544" s="65"/>
    </row>
    <row r="545" spans="3:15" s="1" customFormat="1" x14ac:dyDescent="0.25">
      <c r="C545" s="65"/>
      <c r="D545" s="55"/>
      <c r="E545" s="55"/>
      <c r="F545" s="55"/>
      <c r="G545" s="55"/>
      <c r="H545" s="55"/>
      <c r="I545" s="55"/>
      <c r="J545" s="65"/>
      <c r="K545" s="65"/>
      <c r="L545" s="65"/>
      <c r="M545" s="65"/>
      <c r="N545" s="65"/>
      <c r="O545" s="65"/>
    </row>
    <row r="546" spans="3:15" s="1" customFormat="1" x14ac:dyDescent="0.25">
      <c r="C546" s="65"/>
      <c r="D546" s="55"/>
      <c r="E546" s="55"/>
      <c r="F546" s="55"/>
      <c r="G546" s="55"/>
      <c r="H546" s="55"/>
      <c r="I546" s="55"/>
      <c r="J546" s="65"/>
      <c r="K546" s="65"/>
      <c r="L546" s="65"/>
      <c r="M546" s="65"/>
      <c r="N546" s="65"/>
      <c r="O546" s="65"/>
    </row>
    <row r="547" spans="3:15" s="1" customFormat="1" x14ac:dyDescent="0.25">
      <c r="C547" s="65"/>
      <c r="D547" s="55"/>
      <c r="E547" s="55"/>
      <c r="F547" s="55"/>
      <c r="G547" s="55"/>
      <c r="H547" s="55"/>
      <c r="I547" s="55"/>
      <c r="J547" s="65"/>
      <c r="K547" s="65"/>
      <c r="L547" s="65"/>
      <c r="M547" s="65"/>
      <c r="N547" s="65"/>
      <c r="O547" s="65"/>
    </row>
    <row r="548" spans="3:15" s="1" customFormat="1" x14ac:dyDescent="0.25">
      <c r="C548" s="65"/>
      <c r="D548" s="55"/>
      <c r="E548" s="55"/>
      <c r="F548" s="55"/>
      <c r="G548" s="55"/>
      <c r="H548" s="55"/>
      <c r="I548" s="55"/>
      <c r="J548" s="65"/>
      <c r="K548" s="65"/>
      <c r="L548" s="65"/>
      <c r="M548" s="65"/>
      <c r="N548" s="65"/>
      <c r="O548" s="65"/>
    </row>
    <row r="549" spans="3:15" s="1" customFormat="1" x14ac:dyDescent="0.25">
      <c r="C549" s="65"/>
      <c r="D549" s="55"/>
      <c r="E549" s="55"/>
      <c r="F549" s="55"/>
      <c r="G549" s="55"/>
      <c r="H549" s="55"/>
      <c r="I549" s="55"/>
      <c r="J549" s="65"/>
      <c r="K549" s="65"/>
      <c r="L549" s="65"/>
      <c r="M549" s="65"/>
      <c r="N549" s="65"/>
      <c r="O549" s="65"/>
    </row>
    <row r="550" spans="3:15" s="1" customFormat="1" x14ac:dyDescent="0.25">
      <c r="C550" s="65"/>
      <c r="D550" s="55"/>
      <c r="E550" s="55"/>
      <c r="F550" s="55"/>
      <c r="G550" s="55"/>
      <c r="H550" s="55"/>
      <c r="I550" s="55"/>
      <c r="J550" s="65"/>
      <c r="K550" s="65"/>
      <c r="L550" s="65"/>
      <c r="M550" s="65"/>
      <c r="N550" s="65"/>
      <c r="O550" s="65"/>
    </row>
    <row r="551" spans="3:15" s="1" customFormat="1" x14ac:dyDescent="0.25">
      <c r="C551" s="65"/>
      <c r="D551" s="55"/>
      <c r="E551" s="55"/>
      <c r="F551" s="55"/>
      <c r="G551" s="55"/>
      <c r="H551" s="55"/>
      <c r="I551" s="55"/>
      <c r="J551" s="65"/>
      <c r="K551" s="65"/>
      <c r="L551" s="65"/>
      <c r="M551" s="65"/>
      <c r="N551" s="65"/>
      <c r="O551" s="65"/>
    </row>
    <row r="552" spans="3:15" s="1" customFormat="1" x14ac:dyDescent="0.25">
      <c r="C552" s="65"/>
      <c r="D552" s="55"/>
      <c r="E552" s="55"/>
      <c r="F552" s="55"/>
      <c r="G552" s="55"/>
      <c r="H552" s="55"/>
      <c r="I552" s="55"/>
      <c r="J552" s="65"/>
      <c r="K552" s="65"/>
      <c r="L552" s="65"/>
      <c r="M552" s="65"/>
      <c r="N552" s="65"/>
      <c r="O552" s="65"/>
    </row>
    <row r="553" spans="3:15" s="1" customFormat="1" x14ac:dyDescent="0.25">
      <c r="C553" s="65"/>
      <c r="D553" s="55"/>
      <c r="E553" s="55"/>
      <c r="F553" s="55"/>
      <c r="G553" s="55"/>
      <c r="H553" s="55"/>
      <c r="I553" s="55"/>
      <c r="J553" s="65"/>
      <c r="K553" s="65"/>
      <c r="L553" s="65"/>
      <c r="M553" s="65"/>
      <c r="N553" s="65"/>
      <c r="O553" s="65"/>
    </row>
    <row r="554" spans="3:15" s="1" customFormat="1" x14ac:dyDescent="0.25">
      <c r="C554" s="65"/>
      <c r="D554" s="55"/>
      <c r="E554" s="55"/>
      <c r="F554" s="55"/>
      <c r="G554" s="55"/>
      <c r="H554" s="55"/>
      <c r="I554" s="55"/>
      <c r="J554" s="65"/>
      <c r="K554" s="65"/>
      <c r="L554" s="65"/>
      <c r="M554" s="65"/>
      <c r="N554" s="65"/>
      <c r="O554" s="65"/>
    </row>
    <row r="555" spans="3:15" s="1" customFormat="1" x14ac:dyDescent="0.25">
      <c r="C555" s="65"/>
      <c r="D555" s="55"/>
      <c r="E555" s="55"/>
      <c r="F555" s="55"/>
      <c r="G555" s="55"/>
      <c r="H555" s="55"/>
      <c r="I555" s="55"/>
      <c r="J555" s="65"/>
      <c r="K555" s="65"/>
      <c r="L555" s="65"/>
      <c r="M555" s="65"/>
      <c r="N555" s="65"/>
      <c r="O555" s="65"/>
    </row>
    <row r="556" spans="3:15" s="1" customFormat="1" x14ac:dyDescent="0.25">
      <c r="C556" s="65"/>
      <c r="D556" s="55"/>
      <c r="E556" s="55"/>
      <c r="F556" s="55"/>
      <c r="G556" s="55"/>
      <c r="H556" s="55"/>
      <c r="I556" s="55"/>
      <c r="J556" s="65"/>
      <c r="K556" s="65"/>
      <c r="L556" s="65"/>
      <c r="M556" s="65"/>
      <c r="N556" s="65"/>
      <c r="O556" s="65"/>
    </row>
    <row r="557" spans="3:15" s="1" customFormat="1" x14ac:dyDescent="0.25">
      <c r="C557" s="65"/>
      <c r="D557" s="55"/>
      <c r="E557" s="55"/>
      <c r="F557" s="55"/>
      <c r="G557" s="55"/>
      <c r="H557" s="55"/>
      <c r="I557" s="55"/>
      <c r="J557" s="65"/>
      <c r="K557" s="65"/>
      <c r="L557" s="65"/>
      <c r="M557" s="65"/>
      <c r="N557" s="65"/>
      <c r="O557" s="65"/>
    </row>
    <row r="558" spans="3:15" s="1" customFormat="1" x14ac:dyDescent="0.25">
      <c r="C558" s="65"/>
      <c r="D558" s="55"/>
      <c r="E558" s="55"/>
      <c r="F558" s="55"/>
      <c r="G558" s="55"/>
      <c r="H558" s="55"/>
      <c r="I558" s="55"/>
      <c r="J558" s="65"/>
      <c r="K558" s="65"/>
      <c r="L558" s="65"/>
      <c r="M558" s="65"/>
      <c r="N558" s="65"/>
      <c r="O558" s="65"/>
    </row>
    <row r="559" spans="3:15" s="1" customFormat="1" x14ac:dyDescent="0.25">
      <c r="C559" s="65"/>
      <c r="D559" s="55"/>
      <c r="E559" s="55"/>
      <c r="F559" s="55"/>
      <c r="G559" s="55"/>
      <c r="H559" s="55"/>
      <c r="I559" s="55"/>
      <c r="J559" s="65"/>
      <c r="K559" s="65"/>
      <c r="L559" s="65"/>
      <c r="M559" s="65"/>
      <c r="N559" s="65"/>
      <c r="O559" s="65"/>
    </row>
    <row r="560" spans="3:15" s="1" customFormat="1" x14ac:dyDescent="0.25">
      <c r="C560" s="65"/>
      <c r="D560" s="55"/>
      <c r="E560" s="55"/>
      <c r="F560" s="55"/>
      <c r="G560" s="55"/>
      <c r="H560" s="55"/>
      <c r="I560" s="55"/>
      <c r="J560" s="65"/>
      <c r="K560" s="65"/>
      <c r="L560" s="65"/>
      <c r="M560" s="65"/>
      <c r="N560" s="65"/>
      <c r="O560" s="65"/>
    </row>
    <row r="561" spans="3:15" s="1" customFormat="1" x14ac:dyDescent="0.25">
      <c r="C561" s="65"/>
      <c r="D561" s="55"/>
      <c r="E561" s="55"/>
      <c r="F561" s="55"/>
      <c r="G561" s="55"/>
      <c r="H561" s="55"/>
      <c r="I561" s="55"/>
      <c r="J561" s="65"/>
      <c r="K561" s="65"/>
      <c r="L561" s="65"/>
      <c r="M561" s="65"/>
      <c r="N561" s="65"/>
      <c r="O561" s="65"/>
    </row>
    <row r="562" spans="3:15" s="1" customFormat="1" x14ac:dyDescent="0.25">
      <c r="C562" s="65"/>
      <c r="D562" s="55"/>
      <c r="E562" s="55"/>
      <c r="F562" s="55"/>
      <c r="G562" s="55"/>
      <c r="H562" s="55"/>
      <c r="I562" s="55"/>
      <c r="J562" s="65"/>
      <c r="K562" s="65"/>
      <c r="L562" s="65"/>
      <c r="M562" s="65"/>
      <c r="N562" s="65"/>
      <c r="O562" s="65"/>
    </row>
    <row r="563" spans="3:15" s="1" customFormat="1" x14ac:dyDescent="0.25">
      <c r="C563" s="65"/>
      <c r="D563" s="55"/>
      <c r="E563" s="55"/>
      <c r="F563" s="55"/>
      <c r="G563" s="55"/>
      <c r="H563" s="55"/>
      <c r="I563" s="55"/>
      <c r="J563" s="65"/>
      <c r="K563" s="65"/>
      <c r="L563" s="65"/>
      <c r="M563" s="65"/>
      <c r="N563" s="65"/>
      <c r="O563" s="65"/>
    </row>
    <row r="564" spans="3:15" s="1" customFormat="1" x14ac:dyDescent="0.25">
      <c r="C564" s="65"/>
      <c r="D564" s="55"/>
      <c r="E564" s="55"/>
      <c r="F564" s="55"/>
      <c r="G564" s="55"/>
      <c r="H564" s="55"/>
      <c r="I564" s="55"/>
      <c r="J564" s="65"/>
      <c r="K564" s="65"/>
      <c r="L564" s="65"/>
      <c r="M564" s="65"/>
      <c r="N564" s="65"/>
      <c r="O564" s="65"/>
    </row>
    <row r="565" spans="3:15" s="1" customFormat="1" x14ac:dyDescent="0.25">
      <c r="C565" s="65"/>
      <c r="D565" s="55"/>
      <c r="E565" s="55"/>
      <c r="F565" s="55"/>
      <c r="G565" s="55"/>
      <c r="H565" s="55"/>
      <c r="I565" s="55"/>
      <c r="J565" s="65"/>
      <c r="K565" s="65"/>
      <c r="L565" s="65"/>
      <c r="M565" s="65"/>
      <c r="N565" s="65"/>
      <c r="O565" s="65"/>
    </row>
    <row r="566" spans="3:15" s="1" customFormat="1" x14ac:dyDescent="0.25">
      <c r="C566" s="65"/>
      <c r="D566" s="55"/>
      <c r="E566" s="55"/>
      <c r="F566" s="55"/>
      <c r="G566" s="55"/>
      <c r="H566" s="55"/>
      <c r="I566" s="55"/>
      <c r="J566" s="65"/>
      <c r="K566" s="65"/>
      <c r="L566" s="65"/>
      <c r="M566" s="65"/>
      <c r="N566" s="65"/>
      <c r="O566" s="65"/>
    </row>
    <row r="567" spans="3:15" s="1" customFormat="1" x14ac:dyDescent="0.25">
      <c r="C567" s="65"/>
      <c r="D567" s="55"/>
      <c r="E567" s="55"/>
      <c r="F567" s="55"/>
      <c r="G567" s="55"/>
      <c r="H567" s="55"/>
      <c r="I567" s="55"/>
      <c r="J567" s="65"/>
      <c r="K567" s="65"/>
      <c r="L567" s="65"/>
      <c r="M567" s="65"/>
      <c r="N567" s="65"/>
      <c r="O567" s="65"/>
    </row>
    <row r="568" spans="3:15" s="1" customFormat="1" x14ac:dyDescent="0.25">
      <c r="C568" s="65"/>
      <c r="D568" s="55"/>
      <c r="E568" s="55"/>
      <c r="F568" s="55"/>
      <c r="G568" s="55"/>
      <c r="H568" s="55"/>
      <c r="I568" s="55"/>
      <c r="J568" s="65"/>
      <c r="K568" s="65"/>
      <c r="L568" s="65"/>
      <c r="M568" s="65"/>
      <c r="N568" s="65"/>
      <c r="O568" s="65"/>
    </row>
    <row r="569" spans="3:15" s="1" customFormat="1" x14ac:dyDescent="0.25">
      <c r="C569" s="65"/>
      <c r="D569" s="55"/>
      <c r="E569" s="55"/>
      <c r="F569" s="55"/>
      <c r="G569" s="55"/>
      <c r="H569" s="55"/>
      <c r="I569" s="55"/>
      <c r="J569" s="65"/>
      <c r="K569" s="65"/>
      <c r="L569" s="65"/>
      <c r="M569" s="65"/>
      <c r="N569" s="65"/>
      <c r="O569" s="65"/>
    </row>
    <row r="570" spans="3:15" s="1" customFormat="1" x14ac:dyDescent="0.25">
      <c r="C570" s="65"/>
      <c r="D570" s="55"/>
      <c r="E570" s="55"/>
      <c r="F570" s="55"/>
      <c r="G570" s="55"/>
      <c r="H570" s="55"/>
      <c r="I570" s="55"/>
      <c r="J570" s="65"/>
      <c r="K570" s="65"/>
      <c r="L570" s="65"/>
      <c r="M570" s="65"/>
      <c r="N570" s="65"/>
      <c r="O570" s="65"/>
    </row>
    <row r="571" spans="3:15" s="1" customFormat="1" x14ac:dyDescent="0.25">
      <c r="C571" s="65"/>
      <c r="D571" s="55"/>
      <c r="E571" s="55"/>
      <c r="F571" s="55"/>
      <c r="G571" s="55"/>
      <c r="H571" s="55"/>
      <c r="I571" s="55"/>
      <c r="J571" s="65"/>
      <c r="K571" s="65"/>
      <c r="L571" s="65"/>
      <c r="M571" s="65"/>
      <c r="N571" s="65"/>
      <c r="O571" s="65"/>
    </row>
    <row r="572" spans="3:15" s="1" customFormat="1" x14ac:dyDescent="0.25">
      <c r="C572" s="65"/>
      <c r="D572" s="55"/>
      <c r="E572" s="55"/>
      <c r="F572" s="55"/>
      <c r="G572" s="55"/>
      <c r="H572" s="55"/>
      <c r="I572" s="55"/>
      <c r="J572" s="65"/>
      <c r="K572" s="65"/>
      <c r="L572" s="65"/>
      <c r="M572" s="65"/>
      <c r="N572" s="65"/>
      <c r="O572" s="65"/>
    </row>
    <row r="573" spans="3:15" s="1" customFormat="1" x14ac:dyDescent="0.25">
      <c r="C573" s="65"/>
      <c r="D573" s="55"/>
      <c r="E573" s="55"/>
      <c r="F573" s="55"/>
      <c r="G573" s="55"/>
      <c r="H573" s="55"/>
      <c r="I573" s="55"/>
      <c r="J573" s="65"/>
      <c r="K573" s="65"/>
      <c r="L573" s="65"/>
      <c r="M573" s="65"/>
      <c r="N573" s="65"/>
      <c r="O573" s="65"/>
    </row>
    <row r="574" spans="3:15" s="1" customFormat="1" x14ac:dyDescent="0.25">
      <c r="C574" s="65"/>
      <c r="D574" s="55"/>
      <c r="E574" s="55"/>
      <c r="F574" s="55"/>
      <c r="G574" s="55"/>
      <c r="H574" s="55"/>
      <c r="I574" s="55"/>
      <c r="J574" s="65"/>
      <c r="K574" s="65"/>
      <c r="L574" s="65"/>
      <c r="M574" s="65"/>
      <c r="N574" s="65"/>
      <c r="O574" s="65"/>
    </row>
    <row r="575" spans="3:15" s="1" customFormat="1" x14ac:dyDescent="0.25">
      <c r="C575" s="65"/>
      <c r="D575" s="55"/>
      <c r="E575" s="55"/>
      <c r="F575" s="55"/>
      <c r="G575" s="55"/>
      <c r="H575" s="55"/>
      <c r="I575" s="55"/>
      <c r="J575" s="65"/>
      <c r="K575" s="65"/>
      <c r="L575" s="65"/>
      <c r="M575" s="65"/>
      <c r="N575" s="65"/>
      <c r="O575" s="65"/>
    </row>
    <row r="576" spans="3:15" s="1" customFormat="1" x14ac:dyDescent="0.25">
      <c r="C576" s="65"/>
      <c r="D576" s="55"/>
      <c r="E576" s="55"/>
      <c r="F576" s="55"/>
      <c r="G576" s="55"/>
      <c r="H576" s="55"/>
      <c r="I576" s="55"/>
      <c r="J576" s="65"/>
      <c r="K576" s="65"/>
      <c r="L576" s="65"/>
      <c r="M576" s="65"/>
      <c r="N576" s="65"/>
      <c r="O576" s="65"/>
    </row>
    <row r="577" spans="3:15" s="1" customFormat="1" x14ac:dyDescent="0.25">
      <c r="C577" s="65"/>
      <c r="D577" s="55"/>
      <c r="E577" s="55"/>
      <c r="F577" s="55"/>
      <c r="G577" s="55"/>
      <c r="H577" s="55"/>
      <c r="I577" s="55"/>
      <c r="J577" s="65"/>
      <c r="K577" s="65"/>
      <c r="L577" s="65"/>
      <c r="M577" s="65"/>
      <c r="N577" s="65"/>
      <c r="O577" s="65"/>
    </row>
    <row r="578" spans="3:15" s="1" customFormat="1" x14ac:dyDescent="0.25">
      <c r="C578" s="65"/>
      <c r="D578" s="55"/>
      <c r="E578" s="55"/>
      <c r="F578" s="55"/>
      <c r="G578" s="55"/>
      <c r="H578" s="55"/>
      <c r="I578" s="55"/>
      <c r="J578" s="65"/>
      <c r="K578" s="65"/>
      <c r="L578" s="65"/>
      <c r="M578" s="65"/>
      <c r="N578" s="65"/>
      <c r="O578" s="65"/>
    </row>
    <row r="579" spans="3:15" s="1" customFormat="1" x14ac:dyDescent="0.25">
      <c r="C579" s="65"/>
      <c r="D579" s="55"/>
      <c r="E579" s="55"/>
      <c r="F579" s="55"/>
      <c r="G579" s="55"/>
      <c r="H579" s="55"/>
      <c r="I579" s="55"/>
      <c r="J579" s="65"/>
      <c r="K579" s="65"/>
      <c r="L579" s="65"/>
      <c r="M579" s="65"/>
      <c r="N579" s="65"/>
      <c r="O579" s="65"/>
    </row>
    <row r="580" spans="3:15" s="1" customFormat="1" x14ac:dyDescent="0.25">
      <c r="C580" s="65"/>
      <c r="D580" s="55"/>
      <c r="E580" s="55"/>
      <c r="F580" s="55"/>
      <c r="G580" s="55"/>
      <c r="H580" s="55"/>
      <c r="I580" s="55"/>
      <c r="J580" s="65"/>
      <c r="K580" s="65"/>
      <c r="L580" s="65"/>
      <c r="M580" s="65"/>
      <c r="N580" s="65"/>
      <c r="O580" s="65"/>
    </row>
    <row r="581" spans="3:15" s="1" customFormat="1" x14ac:dyDescent="0.25">
      <c r="C581" s="65"/>
      <c r="D581" s="55"/>
      <c r="E581" s="55"/>
      <c r="F581" s="55"/>
      <c r="G581" s="55"/>
      <c r="H581" s="55"/>
      <c r="I581" s="55"/>
      <c r="J581" s="65"/>
      <c r="K581" s="65"/>
      <c r="L581" s="65"/>
      <c r="M581" s="65"/>
      <c r="N581" s="65"/>
      <c r="O581" s="65"/>
    </row>
    <row r="582" spans="3:15" s="1" customFormat="1" x14ac:dyDescent="0.25">
      <c r="C582" s="65"/>
      <c r="D582" s="55"/>
      <c r="E582" s="55"/>
      <c r="F582" s="55"/>
      <c r="G582" s="55"/>
      <c r="H582" s="55"/>
      <c r="I582" s="55"/>
      <c r="J582" s="65"/>
      <c r="K582" s="65"/>
      <c r="L582" s="65"/>
      <c r="M582" s="65"/>
      <c r="N582" s="65"/>
      <c r="O582" s="65"/>
    </row>
    <row r="583" spans="3:15" s="1" customFormat="1" x14ac:dyDescent="0.25">
      <c r="C583" s="65"/>
      <c r="D583" s="55"/>
      <c r="E583" s="55"/>
      <c r="F583" s="55"/>
      <c r="G583" s="55"/>
      <c r="H583" s="55"/>
      <c r="I583" s="55"/>
      <c r="J583" s="65"/>
      <c r="K583" s="65"/>
      <c r="L583" s="65"/>
      <c r="M583" s="65"/>
      <c r="N583" s="65"/>
      <c r="O583" s="65"/>
    </row>
    <row r="584" spans="3:15" s="1" customFormat="1" x14ac:dyDescent="0.25">
      <c r="C584" s="65"/>
      <c r="D584" s="55"/>
      <c r="E584" s="55"/>
      <c r="F584" s="55"/>
      <c r="G584" s="55"/>
      <c r="H584" s="55"/>
      <c r="I584" s="55"/>
      <c r="J584" s="65"/>
      <c r="K584" s="65"/>
      <c r="L584" s="65"/>
      <c r="M584" s="65"/>
      <c r="N584" s="65"/>
      <c r="O584" s="65"/>
    </row>
    <row r="585" spans="3:15" s="1" customFormat="1" x14ac:dyDescent="0.25">
      <c r="C585" s="65"/>
      <c r="D585" s="55"/>
      <c r="E585" s="55"/>
      <c r="F585" s="55"/>
      <c r="G585" s="55"/>
      <c r="H585" s="55"/>
      <c r="I585" s="55"/>
      <c r="J585" s="65"/>
      <c r="K585" s="65"/>
      <c r="L585" s="65"/>
      <c r="M585" s="65"/>
      <c r="N585" s="65"/>
      <c r="O585" s="65"/>
    </row>
    <row r="586" spans="3:15" s="1" customFormat="1" x14ac:dyDescent="0.25">
      <c r="C586" s="65"/>
      <c r="D586" s="55"/>
      <c r="E586" s="55"/>
      <c r="F586" s="55"/>
      <c r="G586" s="55"/>
      <c r="H586" s="55"/>
      <c r="I586" s="55"/>
      <c r="J586" s="65"/>
      <c r="K586" s="65"/>
      <c r="L586" s="65"/>
      <c r="M586" s="65"/>
      <c r="N586" s="65"/>
      <c r="O586" s="65"/>
    </row>
    <row r="587" spans="3:15" s="1" customFormat="1" x14ac:dyDescent="0.25">
      <c r="C587" s="65"/>
      <c r="D587" s="55"/>
      <c r="E587" s="55"/>
      <c r="F587" s="55"/>
      <c r="G587" s="55"/>
      <c r="H587" s="55"/>
      <c r="I587" s="55"/>
      <c r="J587" s="65"/>
      <c r="K587" s="65"/>
      <c r="L587" s="65"/>
      <c r="M587" s="65"/>
      <c r="N587" s="65"/>
      <c r="O587" s="65"/>
    </row>
    <row r="588" spans="3:15" s="1" customFormat="1" x14ac:dyDescent="0.25">
      <c r="C588" s="65"/>
      <c r="D588" s="55"/>
      <c r="E588" s="55"/>
      <c r="F588" s="55"/>
      <c r="G588" s="55"/>
      <c r="H588" s="55"/>
      <c r="I588" s="55"/>
      <c r="J588" s="65"/>
      <c r="K588" s="65"/>
      <c r="L588" s="65"/>
      <c r="M588" s="65"/>
      <c r="N588" s="65"/>
      <c r="O588" s="65"/>
    </row>
    <row r="589" spans="3:15" s="1" customFormat="1" x14ac:dyDescent="0.25">
      <c r="C589" s="65"/>
      <c r="D589" s="55"/>
      <c r="E589" s="55"/>
      <c r="F589" s="55"/>
      <c r="G589" s="55"/>
      <c r="H589" s="55"/>
      <c r="I589" s="55"/>
      <c r="J589" s="65"/>
      <c r="K589" s="65"/>
      <c r="L589" s="65"/>
      <c r="M589" s="65"/>
      <c r="N589" s="65"/>
      <c r="O589" s="65"/>
    </row>
    <row r="590" spans="3:15" s="1" customFormat="1" x14ac:dyDescent="0.25">
      <c r="C590" s="65"/>
      <c r="D590" s="55"/>
      <c r="E590" s="55"/>
      <c r="F590" s="55"/>
      <c r="G590" s="55"/>
      <c r="H590" s="55"/>
      <c r="I590" s="55"/>
      <c r="J590" s="65"/>
      <c r="K590" s="65"/>
      <c r="L590" s="65"/>
      <c r="M590" s="65"/>
      <c r="N590" s="65"/>
      <c r="O590" s="65"/>
    </row>
    <row r="591" spans="3:15" s="1" customFormat="1" x14ac:dyDescent="0.25">
      <c r="C591" s="65"/>
      <c r="D591" s="55"/>
      <c r="E591" s="55"/>
      <c r="F591" s="55"/>
      <c r="G591" s="55"/>
      <c r="H591" s="55"/>
      <c r="I591" s="55"/>
      <c r="J591" s="65"/>
      <c r="K591" s="65"/>
      <c r="L591" s="65"/>
      <c r="M591" s="65"/>
      <c r="N591" s="65"/>
      <c r="O591" s="65"/>
    </row>
    <row r="592" spans="3:15" s="1" customFormat="1" x14ac:dyDescent="0.25">
      <c r="C592" s="65"/>
      <c r="D592" s="55"/>
      <c r="E592" s="55"/>
      <c r="F592" s="55"/>
      <c r="G592" s="55"/>
      <c r="H592" s="55"/>
      <c r="I592" s="55"/>
      <c r="J592" s="65"/>
      <c r="K592" s="65"/>
      <c r="L592" s="65"/>
      <c r="M592" s="65"/>
      <c r="N592" s="65"/>
      <c r="O592" s="65"/>
    </row>
    <row r="593" spans="3:15" s="1" customFormat="1" x14ac:dyDescent="0.25">
      <c r="C593" s="65"/>
      <c r="D593" s="55"/>
      <c r="E593" s="55"/>
      <c r="F593" s="55"/>
      <c r="G593" s="55"/>
      <c r="H593" s="55"/>
      <c r="I593" s="55"/>
      <c r="J593" s="65"/>
      <c r="K593" s="65"/>
      <c r="L593" s="65"/>
      <c r="M593" s="65"/>
      <c r="N593" s="65"/>
      <c r="O593" s="65"/>
    </row>
    <row r="594" spans="3:15" s="1" customFormat="1" x14ac:dyDescent="0.25">
      <c r="C594" s="65"/>
      <c r="D594" s="55"/>
      <c r="E594" s="55"/>
      <c r="F594" s="55"/>
      <c r="G594" s="55"/>
      <c r="H594" s="55"/>
      <c r="I594" s="55"/>
      <c r="J594" s="65"/>
      <c r="K594" s="65"/>
      <c r="L594" s="65"/>
      <c r="M594" s="65"/>
      <c r="N594" s="65"/>
      <c r="O594" s="65"/>
    </row>
    <row r="595" spans="3:15" s="1" customFormat="1" x14ac:dyDescent="0.25">
      <c r="C595" s="65"/>
      <c r="D595" s="55"/>
      <c r="E595" s="55"/>
      <c r="F595" s="55"/>
      <c r="G595" s="55"/>
      <c r="H595" s="55"/>
      <c r="I595" s="55"/>
      <c r="J595" s="65"/>
      <c r="K595" s="65"/>
      <c r="L595" s="65"/>
      <c r="M595" s="65"/>
      <c r="N595" s="65"/>
      <c r="O595" s="65"/>
    </row>
    <row r="596" spans="3:15" s="1" customFormat="1" x14ac:dyDescent="0.25">
      <c r="C596" s="65"/>
      <c r="D596" s="55"/>
      <c r="E596" s="55"/>
      <c r="F596" s="55"/>
      <c r="G596" s="55"/>
      <c r="H596" s="55"/>
      <c r="I596" s="55"/>
      <c r="J596" s="65"/>
      <c r="K596" s="65"/>
      <c r="L596" s="65"/>
      <c r="M596" s="65"/>
      <c r="N596" s="65"/>
      <c r="O596" s="65"/>
    </row>
    <row r="597" spans="3:15" s="1" customFormat="1" x14ac:dyDescent="0.25">
      <c r="C597" s="65"/>
      <c r="D597" s="55"/>
      <c r="E597" s="55"/>
      <c r="F597" s="55"/>
      <c r="G597" s="55"/>
      <c r="H597" s="55"/>
      <c r="I597" s="55"/>
      <c r="J597" s="65"/>
      <c r="K597" s="65"/>
      <c r="L597" s="65"/>
      <c r="M597" s="65"/>
      <c r="N597" s="65"/>
      <c r="O597" s="65"/>
    </row>
    <row r="598" spans="3:15" s="1" customFormat="1" x14ac:dyDescent="0.25">
      <c r="C598" s="65"/>
      <c r="D598" s="55"/>
      <c r="E598" s="55"/>
      <c r="F598" s="55"/>
      <c r="G598" s="55"/>
      <c r="H598" s="55"/>
      <c r="I598" s="55"/>
      <c r="J598" s="65"/>
      <c r="K598" s="65"/>
      <c r="L598" s="65"/>
      <c r="M598" s="65"/>
      <c r="N598" s="65"/>
      <c r="O598" s="65"/>
    </row>
    <row r="599" spans="3:15" s="1" customFormat="1" x14ac:dyDescent="0.25">
      <c r="C599" s="65"/>
      <c r="D599" s="55"/>
      <c r="E599" s="55"/>
      <c r="F599" s="55"/>
      <c r="G599" s="55"/>
      <c r="H599" s="55"/>
      <c r="I599" s="55"/>
      <c r="J599" s="65"/>
      <c r="K599" s="65"/>
      <c r="L599" s="65"/>
      <c r="M599" s="65"/>
      <c r="N599" s="65"/>
      <c r="O599" s="65"/>
    </row>
    <row r="600" spans="3:15" s="1" customFormat="1" x14ac:dyDescent="0.25">
      <c r="C600" s="65"/>
      <c r="D600" s="55"/>
      <c r="E600" s="55"/>
      <c r="F600" s="55"/>
      <c r="G600" s="55"/>
      <c r="H600" s="55"/>
      <c r="I600" s="55"/>
      <c r="J600" s="65"/>
      <c r="K600" s="65"/>
      <c r="L600" s="65"/>
      <c r="M600" s="65"/>
      <c r="N600" s="65"/>
      <c r="O600" s="65"/>
    </row>
    <row r="601" spans="3:15" s="1" customFormat="1" x14ac:dyDescent="0.25">
      <c r="C601" s="65"/>
      <c r="D601" s="55"/>
      <c r="E601" s="55"/>
      <c r="F601" s="55"/>
      <c r="G601" s="55"/>
      <c r="H601" s="55"/>
      <c r="I601" s="55"/>
      <c r="J601" s="65"/>
      <c r="K601" s="65"/>
      <c r="L601" s="65"/>
      <c r="M601" s="65"/>
      <c r="N601" s="65"/>
      <c r="O601" s="65"/>
    </row>
    <row r="602" spans="3:15" s="1" customFormat="1" x14ac:dyDescent="0.25">
      <c r="C602" s="65"/>
      <c r="D602" s="55"/>
      <c r="E602" s="55"/>
      <c r="F602" s="55"/>
      <c r="G602" s="55"/>
      <c r="H602" s="55"/>
      <c r="I602" s="55"/>
      <c r="J602" s="65"/>
      <c r="K602" s="65"/>
      <c r="L602" s="65"/>
      <c r="M602" s="65"/>
      <c r="N602" s="65"/>
      <c r="O602" s="65"/>
    </row>
    <row r="603" spans="3:15" s="1" customFormat="1" x14ac:dyDescent="0.25">
      <c r="C603" s="65"/>
      <c r="D603" s="55"/>
      <c r="E603" s="55"/>
      <c r="F603" s="55"/>
      <c r="G603" s="55"/>
      <c r="H603" s="55"/>
      <c r="I603" s="55"/>
      <c r="J603" s="65"/>
      <c r="K603" s="65"/>
      <c r="L603" s="65"/>
      <c r="M603" s="65"/>
      <c r="N603" s="65"/>
      <c r="O603" s="65"/>
    </row>
    <row r="604" spans="3:15" s="1" customFormat="1" x14ac:dyDescent="0.25">
      <c r="C604" s="65"/>
      <c r="D604" s="55"/>
      <c r="E604" s="55"/>
      <c r="F604" s="55"/>
      <c r="G604" s="55"/>
      <c r="H604" s="55"/>
      <c r="I604" s="55"/>
      <c r="J604" s="65"/>
      <c r="K604" s="65"/>
      <c r="L604" s="65"/>
      <c r="M604" s="65"/>
      <c r="N604" s="65"/>
      <c r="O604" s="65"/>
    </row>
    <row r="605" spans="3:15" s="1" customFormat="1" x14ac:dyDescent="0.25">
      <c r="C605" s="65"/>
      <c r="D605" s="55"/>
      <c r="E605" s="55"/>
      <c r="F605" s="55"/>
      <c r="G605" s="55"/>
      <c r="H605" s="55"/>
      <c r="I605" s="55"/>
      <c r="J605" s="65"/>
      <c r="K605" s="65"/>
      <c r="L605" s="65"/>
      <c r="M605" s="65"/>
      <c r="N605" s="65"/>
      <c r="O605" s="65"/>
    </row>
    <row r="606" spans="3:15" s="1" customFormat="1" x14ac:dyDescent="0.25">
      <c r="C606" s="65"/>
      <c r="D606" s="55"/>
      <c r="E606" s="55"/>
      <c r="F606" s="55"/>
      <c r="G606" s="55"/>
      <c r="H606" s="55"/>
      <c r="I606" s="55"/>
      <c r="J606" s="65"/>
      <c r="K606" s="65"/>
      <c r="L606" s="65"/>
      <c r="M606" s="65"/>
      <c r="N606" s="65"/>
      <c r="O606" s="65"/>
    </row>
    <row r="607" spans="3:15" s="1" customFormat="1" x14ac:dyDescent="0.25">
      <c r="C607" s="65"/>
      <c r="D607" s="55"/>
      <c r="E607" s="55"/>
      <c r="F607" s="55"/>
      <c r="G607" s="55"/>
      <c r="H607" s="55"/>
      <c r="I607" s="55"/>
      <c r="J607" s="65"/>
      <c r="K607" s="65"/>
      <c r="L607" s="65"/>
      <c r="M607" s="65"/>
      <c r="N607" s="65"/>
      <c r="O607" s="65"/>
    </row>
    <row r="608" spans="3:15" s="1" customFormat="1" x14ac:dyDescent="0.25">
      <c r="C608" s="65"/>
      <c r="D608" s="55"/>
      <c r="E608" s="55"/>
      <c r="F608" s="55"/>
      <c r="G608" s="55"/>
      <c r="H608" s="55"/>
      <c r="I608" s="55"/>
      <c r="J608" s="65"/>
      <c r="K608" s="65"/>
      <c r="L608" s="65"/>
      <c r="M608" s="65"/>
      <c r="N608" s="65"/>
      <c r="O608" s="65"/>
    </row>
    <row r="609" spans="3:15" s="1" customFormat="1" x14ac:dyDescent="0.25">
      <c r="C609" s="65"/>
      <c r="D609" s="55"/>
      <c r="E609" s="55"/>
      <c r="F609" s="55"/>
      <c r="G609" s="55"/>
      <c r="H609" s="55"/>
      <c r="I609" s="55"/>
      <c r="J609" s="65"/>
      <c r="K609" s="65"/>
      <c r="L609" s="65"/>
      <c r="M609" s="65"/>
      <c r="N609" s="65"/>
      <c r="O609" s="65"/>
    </row>
    <row r="610" spans="3:15" s="1" customFormat="1" x14ac:dyDescent="0.25">
      <c r="C610" s="65"/>
      <c r="D610" s="55"/>
      <c r="E610" s="55"/>
      <c r="F610" s="55"/>
      <c r="G610" s="55"/>
      <c r="H610" s="55"/>
      <c r="I610" s="55"/>
      <c r="J610" s="65"/>
      <c r="K610" s="65"/>
      <c r="L610" s="65"/>
      <c r="M610" s="65"/>
      <c r="N610" s="65"/>
      <c r="O610" s="65"/>
    </row>
    <row r="611" spans="3:15" s="1" customFormat="1" x14ac:dyDescent="0.25">
      <c r="C611" s="65"/>
      <c r="D611" s="55"/>
      <c r="E611" s="55"/>
      <c r="F611" s="55"/>
      <c r="G611" s="55"/>
      <c r="H611" s="55"/>
      <c r="I611" s="55"/>
      <c r="J611" s="65"/>
      <c r="K611" s="65"/>
      <c r="L611" s="65"/>
      <c r="M611" s="65"/>
      <c r="N611" s="65"/>
      <c r="O611" s="65"/>
    </row>
    <row r="612" spans="3:15" s="1" customFormat="1" x14ac:dyDescent="0.25">
      <c r="C612" s="65"/>
      <c r="D612" s="55"/>
      <c r="E612" s="55"/>
      <c r="F612" s="55"/>
      <c r="G612" s="55"/>
      <c r="H612" s="55"/>
      <c r="I612" s="55"/>
      <c r="J612" s="65"/>
      <c r="K612" s="65"/>
      <c r="L612" s="65"/>
      <c r="M612" s="65"/>
      <c r="N612" s="65"/>
      <c r="O612" s="65"/>
    </row>
    <row r="613" spans="3:15" s="1" customFormat="1" x14ac:dyDescent="0.25">
      <c r="C613" s="65"/>
      <c r="D613" s="55"/>
      <c r="E613" s="55"/>
      <c r="F613" s="55"/>
      <c r="G613" s="55"/>
      <c r="H613" s="55"/>
      <c r="I613" s="55"/>
      <c r="J613" s="65"/>
      <c r="K613" s="65"/>
      <c r="L613" s="65"/>
      <c r="M613" s="65"/>
      <c r="N613" s="65"/>
      <c r="O613" s="65"/>
    </row>
    <row r="614" spans="3:15" s="1" customFormat="1" x14ac:dyDescent="0.25">
      <c r="C614" s="65"/>
      <c r="D614" s="55"/>
      <c r="E614" s="55"/>
      <c r="F614" s="55"/>
      <c r="G614" s="55"/>
      <c r="H614" s="55"/>
      <c r="I614" s="55"/>
      <c r="J614" s="65"/>
      <c r="K614" s="65"/>
      <c r="L614" s="65"/>
      <c r="M614" s="65"/>
      <c r="N614" s="65"/>
      <c r="O614" s="65"/>
    </row>
    <row r="615" spans="3:15" s="1" customFormat="1" x14ac:dyDescent="0.25">
      <c r="C615" s="65"/>
      <c r="D615" s="55"/>
      <c r="E615" s="55"/>
      <c r="F615" s="55"/>
      <c r="G615" s="55"/>
      <c r="H615" s="55"/>
      <c r="I615" s="55"/>
      <c r="J615" s="65"/>
      <c r="K615" s="65"/>
      <c r="L615" s="65"/>
      <c r="M615" s="65"/>
      <c r="N615" s="65"/>
      <c r="O615" s="65"/>
    </row>
    <row r="616" spans="3:15" s="1" customFormat="1" x14ac:dyDescent="0.25">
      <c r="C616" s="65"/>
      <c r="D616" s="55"/>
      <c r="E616" s="55"/>
      <c r="F616" s="55"/>
      <c r="G616" s="55"/>
      <c r="H616" s="55"/>
      <c r="I616" s="55"/>
      <c r="J616" s="65"/>
      <c r="K616" s="65"/>
      <c r="L616" s="65"/>
      <c r="M616" s="65"/>
      <c r="N616" s="65"/>
      <c r="O616" s="65"/>
    </row>
    <row r="617" spans="3:15" s="1" customFormat="1" x14ac:dyDescent="0.25">
      <c r="C617" s="65"/>
      <c r="D617" s="55"/>
      <c r="E617" s="55"/>
      <c r="F617" s="55"/>
      <c r="G617" s="55"/>
      <c r="H617" s="55"/>
      <c r="I617" s="55"/>
      <c r="J617" s="65"/>
      <c r="K617" s="65"/>
      <c r="L617" s="65"/>
      <c r="M617" s="65"/>
      <c r="N617" s="65"/>
      <c r="O617" s="65"/>
    </row>
    <row r="618" spans="3:15" s="1" customFormat="1" x14ac:dyDescent="0.25">
      <c r="C618" s="65"/>
      <c r="D618" s="55"/>
      <c r="E618" s="55"/>
      <c r="F618" s="55"/>
      <c r="G618" s="55"/>
      <c r="H618" s="55"/>
      <c r="I618" s="55"/>
      <c r="J618" s="65"/>
      <c r="K618" s="65"/>
      <c r="L618" s="65"/>
      <c r="M618" s="65"/>
      <c r="N618" s="65"/>
      <c r="O618" s="65"/>
    </row>
    <row r="619" spans="3:15" s="1" customFormat="1" x14ac:dyDescent="0.25">
      <c r="C619" s="65"/>
      <c r="D619" s="55"/>
      <c r="E619" s="55"/>
      <c r="F619" s="55"/>
      <c r="G619" s="55"/>
      <c r="H619" s="55"/>
      <c r="I619" s="55"/>
      <c r="J619" s="65"/>
      <c r="K619" s="65"/>
      <c r="L619" s="65"/>
      <c r="M619" s="65"/>
      <c r="N619" s="65"/>
      <c r="O619" s="65"/>
    </row>
    <row r="620" spans="3:15" s="1" customFormat="1" x14ac:dyDescent="0.25">
      <c r="C620" s="65"/>
      <c r="D620" s="55"/>
      <c r="E620" s="55"/>
      <c r="F620" s="55"/>
      <c r="G620" s="55"/>
      <c r="H620" s="55"/>
      <c r="I620" s="55"/>
      <c r="J620" s="65"/>
      <c r="K620" s="65"/>
      <c r="L620" s="65"/>
      <c r="M620" s="65"/>
      <c r="N620" s="65"/>
      <c r="O620" s="65"/>
    </row>
    <row r="621" spans="3:15" s="1" customFormat="1" x14ac:dyDescent="0.25">
      <c r="C621" s="65"/>
      <c r="D621" s="55"/>
      <c r="E621" s="55"/>
      <c r="F621" s="55"/>
      <c r="G621" s="55"/>
      <c r="H621" s="55"/>
      <c r="I621" s="55"/>
      <c r="J621" s="65"/>
      <c r="K621" s="65"/>
      <c r="L621" s="65"/>
      <c r="M621" s="65"/>
      <c r="N621" s="65"/>
      <c r="O621" s="65"/>
    </row>
    <row r="622" spans="3:15" s="1" customFormat="1" x14ac:dyDescent="0.25">
      <c r="C622" s="65"/>
      <c r="D622" s="55"/>
      <c r="E622" s="55"/>
      <c r="F622" s="55"/>
      <c r="G622" s="55"/>
      <c r="H622" s="55"/>
      <c r="I622" s="55"/>
      <c r="J622" s="65"/>
      <c r="K622" s="65"/>
      <c r="L622" s="65"/>
      <c r="M622" s="65"/>
      <c r="N622" s="65"/>
      <c r="O622" s="65"/>
    </row>
    <row r="623" spans="3:15" s="1" customFormat="1" x14ac:dyDescent="0.25">
      <c r="C623" s="65"/>
      <c r="D623" s="55"/>
      <c r="E623" s="55"/>
      <c r="F623" s="55"/>
      <c r="G623" s="55"/>
      <c r="H623" s="55"/>
      <c r="I623" s="55"/>
      <c r="J623" s="65"/>
      <c r="K623" s="65"/>
      <c r="L623" s="65"/>
      <c r="M623" s="65"/>
      <c r="N623" s="65"/>
      <c r="O623" s="65"/>
    </row>
    <row r="624" spans="3:15" s="1" customFormat="1" x14ac:dyDescent="0.25">
      <c r="C624" s="65"/>
      <c r="D624" s="55"/>
      <c r="E624" s="55"/>
      <c r="F624" s="55"/>
      <c r="G624" s="55"/>
      <c r="H624" s="55"/>
      <c r="I624" s="55"/>
      <c r="J624" s="65"/>
      <c r="K624" s="65"/>
      <c r="L624" s="65"/>
      <c r="M624" s="65"/>
      <c r="N624" s="65"/>
      <c r="O624" s="65"/>
    </row>
    <row r="625" spans="3:15" s="1" customFormat="1" x14ac:dyDescent="0.25">
      <c r="C625" s="65"/>
      <c r="D625" s="55"/>
      <c r="E625" s="55"/>
      <c r="F625" s="55"/>
      <c r="G625" s="55"/>
      <c r="H625" s="55"/>
      <c r="I625" s="55"/>
      <c r="J625" s="65"/>
      <c r="K625" s="65"/>
      <c r="L625" s="65"/>
      <c r="M625" s="65"/>
      <c r="N625" s="65"/>
      <c r="O625" s="65"/>
    </row>
    <row r="626" spans="3:15" s="1" customFormat="1" x14ac:dyDescent="0.25">
      <c r="C626" s="65"/>
      <c r="D626" s="55"/>
      <c r="E626" s="55"/>
      <c r="F626" s="55"/>
      <c r="G626" s="55"/>
      <c r="H626" s="55"/>
      <c r="I626" s="55"/>
      <c r="J626" s="65"/>
      <c r="K626" s="65"/>
      <c r="L626" s="65"/>
      <c r="M626" s="65"/>
      <c r="N626" s="65"/>
      <c r="O626" s="65"/>
    </row>
    <row r="627" spans="3:15" s="1" customFormat="1" x14ac:dyDescent="0.25">
      <c r="C627" s="65"/>
      <c r="D627" s="55"/>
      <c r="E627" s="55"/>
      <c r="F627" s="55"/>
      <c r="G627" s="55"/>
      <c r="H627" s="55"/>
      <c r="I627" s="55"/>
      <c r="J627" s="65"/>
      <c r="K627" s="65"/>
      <c r="L627" s="65"/>
      <c r="M627" s="65"/>
      <c r="N627" s="65"/>
      <c r="O627" s="65"/>
    </row>
    <row r="628" spans="3:15" s="1" customFormat="1" x14ac:dyDescent="0.25">
      <c r="C628" s="65"/>
      <c r="D628" s="55"/>
      <c r="E628" s="55"/>
      <c r="F628" s="55"/>
      <c r="G628" s="55"/>
      <c r="H628" s="55"/>
      <c r="I628" s="55"/>
      <c r="J628" s="65"/>
      <c r="K628" s="65"/>
      <c r="L628" s="65"/>
      <c r="M628" s="65"/>
      <c r="N628" s="65"/>
      <c r="O628" s="65"/>
    </row>
    <row r="629" spans="3:15" s="1" customFormat="1" x14ac:dyDescent="0.25">
      <c r="C629" s="65"/>
      <c r="D629" s="55"/>
      <c r="E629" s="55"/>
      <c r="F629" s="55"/>
      <c r="G629" s="55"/>
      <c r="H629" s="55"/>
      <c r="I629" s="55"/>
      <c r="J629" s="65"/>
      <c r="K629" s="65"/>
      <c r="L629" s="65"/>
      <c r="M629" s="65"/>
      <c r="N629" s="65"/>
      <c r="O629" s="65"/>
    </row>
    <row r="630" spans="3:15" s="1" customFormat="1" x14ac:dyDescent="0.25">
      <c r="C630" s="65"/>
      <c r="D630" s="55"/>
      <c r="E630" s="55"/>
      <c r="F630" s="55"/>
      <c r="G630" s="55"/>
      <c r="H630" s="55"/>
      <c r="I630" s="55"/>
      <c r="J630" s="65"/>
      <c r="K630" s="65"/>
      <c r="L630" s="65"/>
      <c r="M630" s="65"/>
      <c r="N630" s="65"/>
      <c r="O630" s="65"/>
    </row>
    <row r="631" spans="3:15" s="1" customFormat="1" x14ac:dyDescent="0.25">
      <c r="C631" s="65"/>
      <c r="D631" s="55"/>
      <c r="E631" s="55"/>
      <c r="F631" s="55"/>
      <c r="G631" s="55"/>
      <c r="H631" s="55"/>
      <c r="I631" s="55"/>
      <c r="J631" s="65"/>
      <c r="K631" s="65"/>
      <c r="L631" s="65"/>
      <c r="M631" s="65"/>
      <c r="N631" s="65"/>
      <c r="O631" s="65"/>
    </row>
    <row r="632" spans="3:15" s="1" customFormat="1" x14ac:dyDescent="0.25">
      <c r="C632" s="65"/>
      <c r="D632" s="55"/>
      <c r="E632" s="55"/>
      <c r="F632" s="55"/>
      <c r="G632" s="55"/>
      <c r="H632" s="55"/>
      <c r="I632" s="55"/>
      <c r="J632" s="65"/>
      <c r="K632" s="65"/>
      <c r="L632" s="65"/>
      <c r="M632" s="65"/>
      <c r="N632" s="65"/>
      <c r="O632" s="65"/>
    </row>
    <row r="633" spans="3:15" s="1" customFormat="1" x14ac:dyDescent="0.25">
      <c r="C633" s="65"/>
      <c r="D633" s="55"/>
      <c r="E633" s="55"/>
      <c r="F633" s="55"/>
      <c r="G633" s="55"/>
      <c r="H633" s="55"/>
      <c r="I633" s="55"/>
      <c r="J633" s="65"/>
      <c r="K633" s="65"/>
      <c r="L633" s="65"/>
      <c r="M633" s="65"/>
      <c r="N633" s="65"/>
      <c r="O633" s="65"/>
    </row>
    <row r="634" spans="3:15" s="1" customFormat="1" x14ac:dyDescent="0.25">
      <c r="C634" s="65"/>
      <c r="D634" s="55"/>
      <c r="E634" s="55"/>
      <c r="F634" s="55"/>
      <c r="G634" s="55"/>
      <c r="H634" s="55"/>
      <c r="I634" s="55"/>
      <c r="J634" s="65"/>
      <c r="K634" s="65"/>
      <c r="L634" s="65"/>
      <c r="M634" s="65"/>
      <c r="N634" s="65"/>
      <c r="O634" s="65"/>
    </row>
    <row r="635" spans="3:15" s="1" customFormat="1" x14ac:dyDescent="0.25">
      <c r="C635" s="65"/>
      <c r="D635" s="55"/>
      <c r="E635" s="55"/>
      <c r="F635" s="55"/>
      <c r="G635" s="55"/>
      <c r="H635" s="55"/>
      <c r="I635" s="55"/>
      <c r="J635" s="65"/>
      <c r="K635" s="65"/>
      <c r="L635" s="65"/>
      <c r="M635" s="65"/>
      <c r="N635" s="65"/>
      <c r="O635" s="65"/>
    </row>
    <row r="636" spans="3:15" s="1" customFormat="1" x14ac:dyDescent="0.25">
      <c r="C636" s="65"/>
      <c r="D636" s="55"/>
      <c r="E636" s="55"/>
      <c r="F636" s="55"/>
      <c r="G636" s="55"/>
      <c r="H636" s="55"/>
      <c r="I636" s="55"/>
      <c r="J636" s="65"/>
      <c r="K636" s="65"/>
      <c r="L636" s="65"/>
      <c r="M636" s="65"/>
      <c r="N636" s="65"/>
      <c r="O636" s="65"/>
    </row>
    <row r="637" spans="3:15" s="1" customFormat="1" x14ac:dyDescent="0.25">
      <c r="C637" s="65"/>
      <c r="D637" s="55"/>
      <c r="E637" s="55"/>
      <c r="F637" s="55"/>
      <c r="G637" s="55"/>
      <c r="H637" s="55"/>
      <c r="I637" s="55"/>
      <c r="J637" s="65"/>
      <c r="K637" s="65"/>
      <c r="L637" s="65"/>
      <c r="M637" s="65"/>
      <c r="N637" s="65"/>
      <c r="O637" s="65"/>
    </row>
    <row r="638" spans="3:15" s="1" customFormat="1" x14ac:dyDescent="0.25">
      <c r="C638" s="65"/>
      <c r="D638" s="55"/>
      <c r="E638" s="55"/>
      <c r="F638" s="55"/>
      <c r="G638" s="55"/>
      <c r="H638" s="55"/>
      <c r="I638" s="55"/>
      <c r="J638" s="65"/>
      <c r="K638" s="65"/>
      <c r="L638" s="65"/>
      <c r="M638" s="65"/>
      <c r="N638" s="65"/>
      <c r="O638" s="65"/>
    </row>
    <row r="639" spans="3:15" s="1" customFormat="1" x14ac:dyDescent="0.25">
      <c r="C639" s="65"/>
      <c r="D639" s="55"/>
      <c r="E639" s="55"/>
      <c r="F639" s="55"/>
      <c r="G639" s="55"/>
      <c r="H639" s="55"/>
      <c r="I639" s="55"/>
      <c r="J639" s="65"/>
      <c r="K639" s="65"/>
      <c r="L639" s="65"/>
      <c r="M639" s="65"/>
      <c r="N639" s="65"/>
      <c r="O639" s="65"/>
    </row>
    <row r="640" spans="3:15" s="1" customFormat="1" x14ac:dyDescent="0.25">
      <c r="C640" s="65"/>
      <c r="D640" s="55"/>
      <c r="E640" s="55"/>
      <c r="F640" s="55"/>
      <c r="G640" s="55"/>
      <c r="H640" s="55"/>
      <c r="I640" s="55"/>
      <c r="J640" s="65"/>
      <c r="K640" s="65"/>
      <c r="L640" s="65"/>
      <c r="M640" s="65"/>
      <c r="N640" s="65"/>
      <c r="O640" s="65"/>
    </row>
    <row r="641" spans="3:15" s="1" customFormat="1" x14ac:dyDescent="0.25">
      <c r="C641" s="65"/>
      <c r="D641" s="55"/>
      <c r="E641" s="55"/>
      <c r="F641" s="55"/>
      <c r="G641" s="55"/>
      <c r="H641" s="55"/>
      <c r="I641" s="55"/>
      <c r="J641" s="65"/>
      <c r="K641" s="65"/>
      <c r="L641" s="65"/>
      <c r="M641" s="65"/>
      <c r="N641" s="65"/>
      <c r="O641" s="65"/>
    </row>
    <row r="642" spans="3:15" s="1" customFormat="1" x14ac:dyDescent="0.25">
      <c r="C642" s="65"/>
      <c r="D642" s="55"/>
      <c r="E642" s="55"/>
      <c r="F642" s="55"/>
      <c r="G642" s="55"/>
      <c r="H642" s="55"/>
      <c r="I642" s="55"/>
      <c r="J642" s="65"/>
      <c r="K642" s="65"/>
      <c r="L642" s="65"/>
      <c r="M642" s="65"/>
      <c r="N642" s="65"/>
      <c r="O642" s="65"/>
    </row>
    <row r="643" spans="3:15" s="1" customFormat="1" x14ac:dyDescent="0.25">
      <c r="C643" s="65"/>
      <c r="D643" s="55"/>
      <c r="E643" s="55"/>
      <c r="F643" s="55"/>
      <c r="G643" s="55"/>
      <c r="H643" s="55"/>
      <c r="I643" s="55"/>
      <c r="J643" s="65"/>
      <c r="K643" s="65"/>
      <c r="L643" s="65"/>
      <c r="M643" s="65"/>
      <c r="N643" s="65"/>
      <c r="O643" s="65"/>
    </row>
    <row r="644" spans="3:15" s="1" customFormat="1" x14ac:dyDescent="0.25">
      <c r="C644" s="65"/>
      <c r="D644" s="55"/>
      <c r="E644" s="55"/>
      <c r="F644" s="55"/>
      <c r="G644" s="55"/>
      <c r="H644" s="55"/>
      <c r="I644" s="55"/>
      <c r="J644" s="65"/>
      <c r="K644" s="65"/>
      <c r="L644" s="65"/>
      <c r="M644" s="65"/>
      <c r="N644" s="65"/>
      <c r="O644" s="65"/>
    </row>
    <row r="645" spans="3:15" s="1" customFormat="1" x14ac:dyDescent="0.25">
      <c r="C645" s="65"/>
      <c r="D645" s="55"/>
      <c r="E645" s="55"/>
      <c r="F645" s="55"/>
      <c r="G645" s="55"/>
      <c r="H645" s="55"/>
      <c r="I645" s="55"/>
      <c r="J645" s="65"/>
      <c r="K645" s="65"/>
      <c r="L645" s="65"/>
      <c r="M645" s="65"/>
      <c r="N645" s="65"/>
      <c r="O645" s="65"/>
    </row>
    <row r="646" spans="3:15" s="1" customFormat="1" x14ac:dyDescent="0.25">
      <c r="C646" s="65"/>
      <c r="D646" s="55"/>
      <c r="E646" s="55"/>
      <c r="F646" s="55"/>
      <c r="G646" s="55"/>
      <c r="H646" s="55"/>
      <c r="I646" s="55"/>
      <c r="J646" s="65"/>
      <c r="K646" s="65"/>
      <c r="L646" s="65"/>
      <c r="M646" s="65"/>
      <c r="N646" s="65"/>
      <c r="O646" s="65"/>
    </row>
    <row r="647" spans="3:15" s="1" customFormat="1" x14ac:dyDescent="0.25">
      <c r="C647" s="65"/>
      <c r="D647" s="55"/>
      <c r="E647" s="55"/>
      <c r="F647" s="55"/>
      <c r="G647" s="55"/>
      <c r="H647" s="55"/>
      <c r="I647" s="55"/>
      <c r="J647" s="65"/>
      <c r="K647" s="65"/>
      <c r="L647" s="65"/>
      <c r="M647" s="65"/>
      <c r="N647" s="65"/>
      <c r="O647" s="65"/>
    </row>
    <row r="648" spans="3:15" s="1" customFormat="1" x14ac:dyDescent="0.25">
      <c r="C648" s="65"/>
      <c r="D648" s="55"/>
      <c r="E648" s="55"/>
      <c r="F648" s="55"/>
      <c r="G648" s="55"/>
      <c r="H648" s="55"/>
      <c r="I648" s="55"/>
      <c r="J648" s="65"/>
      <c r="K648" s="65"/>
      <c r="L648" s="65"/>
      <c r="M648" s="65"/>
      <c r="N648" s="65"/>
      <c r="O648" s="65"/>
    </row>
    <row r="649" spans="3:15" s="1" customFormat="1" x14ac:dyDescent="0.25">
      <c r="C649" s="65"/>
      <c r="D649" s="55"/>
      <c r="E649" s="55"/>
      <c r="F649" s="55"/>
      <c r="G649" s="55"/>
      <c r="H649" s="55"/>
      <c r="I649" s="55"/>
      <c r="J649" s="65"/>
      <c r="K649" s="65"/>
      <c r="L649" s="65"/>
      <c r="M649" s="65"/>
      <c r="N649" s="65"/>
      <c r="O649" s="65"/>
    </row>
    <row r="650" spans="3:15" s="1" customFormat="1" x14ac:dyDescent="0.25">
      <c r="C650" s="65"/>
      <c r="D650" s="55"/>
      <c r="E650" s="55"/>
      <c r="F650" s="55"/>
      <c r="G650" s="55"/>
      <c r="H650" s="55"/>
      <c r="I650" s="55"/>
      <c r="J650" s="65"/>
      <c r="K650" s="65"/>
      <c r="L650" s="65"/>
      <c r="M650" s="65"/>
      <c r="N650" s="65"/>
      <c r="O650" s="65"/>
    </row>
    <row r="651" spans="3:15" s="1" customFormat="1" x14ac:dyDescent="0.25">
      <c r="C651" s="65"/>
      <c r="D651" s="55"/>
      <c r="E651" s="55"/>
      <c r="F651" s="55"/>
      <c r="G651" s="55"/>
      <c r="H651" s="55"/>
      <c r="I651" s="55"/>
      <c r="J651" s="65"/>
      <c r="K651" s="65"/>
      <c r="L651" s="65"/>
      <c r="M651" s="65"/>
      <c r="N651" s="65"/>
      <c r="O651" s="65"/>
    </row>
    <row r="652" spans="3:15" s="1" customFormat="1" x14ac:dyDescent="0.25">
      <c r="C652" s="65"/>
      <c r="D652" s="55"/>
      <c r="E652" s="55"/>
      <c r="F652" s="55"/>
      <c r="G652" s="55"/>
      <c r="H652" s="55"/>
      <c r="I652" s="55"/>
      <c r="J652" s="65"/>
      <c r="K652" s="65"/>
      <c r="L652" s="65"/>
      <c r="M652" s="65"/>
      <c r="N652" s="65"/>
      <c r="O652" s="65"/>
    </row>
    <row r="653" spans="3:15" s="1" customFormat="1" x14ac:dyDescent="0.25">
      <c r="C653" s="65"/>
      <c r="D653" s="55"/>
      <c r="E653" s="55"/>
      <c r="F653" s="55"/>
      <c r="G653" s="55"/>
      <c r="H653" s="55"/>
      <c r="I653" s="55"/>
      <c r="J653" s="65"/>
      <c r="K653" s="65"/>
      <c r="L653" s="65"/>
      <c r="M653" s="65"/>
      <c r="N653" s="65"/>
      <c r="O653" s="65"/>
    </row>
    <row r="654" spans="3:15" s="1" customFormat="1" x14ac:dyDescent="0.25">
      <c r="C654" s="65"/>
      <c r="D654" s="55"/>
      <c r="E654" s="55"/>
      <c r="F654" s="55"/>
      <c r="G654" s="55"/>
      <c r="H654" s="55"/>
      <c r="I654" s="55"/>
      <c r="J654" s="65"/>
      <c r="K654" s="65"/>
      <c r="L654" s="65"/>
      <c r="M654" s="65"/>
      <c r="N654" s="65"/>
      <c r="O654" s="65"/>
    </row>
    <row r="655" spans="3:15" s="1" customFormat="1" x14ac:dyDescent="0.25">
      <c r="C655" s="65"/>
      <c r="D655" s="55"/>
      <c r="E655" s="55"/>
      <c r="F655" s="55"/>
      <c r="G655" s="55"/>
      <c r="H655" s="55"/>
      <c r="I655" s="55"/>
      <c r="J655" s="65"/>
      <c r="K655" s="65"/>
      <c r="L655" s="65"/>
      <c r="M655" s="65"/>
      <c r="N655" s="65"/>
      <c r="O655" s="65"/>
    </row>
    <row r="656" spans="3:15" s="1" customFormat="1" x14ac:dyDescent="0.25">
      <c r="C656" s="65"/>
      <c r="D656" s="55"/>
      <c r="E656" s="55"/>
      <c r="F656" s="55"/>
      <c r="G656" s="55"/>
      <c r="H656" s="55"/>
      <c r="I656" s="55"/>
      <c r="J656" s="65"/>
      <c r="K656" s="65"/>
      <c r="L656" s="65"/>
      <c r="M656" s="65"/>
      <c r="N656" s="65"/>
      <c r="O656" s="65"/>
    </row>
    <row r="657" spans="3:15" s="1" customFormat="1" x14ac:dyDescent="0.25">
      <c r="C657" s="65"/>
      <c r="D657" s="55"/>
      <c r="E657" s="55"/>
      <c r="F657" s="55"/>
      <c r="G657" s="55"/>
      <c r="H657" s="55"/>
      <c r="I657" s="55"/>
      <c r="J657" s="65"/>
      <c r="K657" s="65"/>
      <c r="L657" s="65"/>
      <c r="M657" s="65"/>
      <c r="N657" s="65"/>
      <c r="O657" s="65"/>
    </row>
    <row r="658" spans="3:15" s="1" customFormat="1" x14ac:dyDescent="0.25">
      <c r="C658" s="65"/>
      <c r="D658" s="55"/>
      <c r="E658" s="55"/>
      <c r="F658" s="55"/>
      <c r="G658" s="55"/>
      <c r="H658" s="55"/>
      <c r="I658" s="55"/>
      <c r="J658" s="65"/>
      <c r="K658" s="65"/>
      <c r="L658" s="65"/>
      <c r="M658" s="65"/>
      <c r="N658" s="65"/>
      <c r="O658" s="65"/>
    </row>
    <row r="659" spans="3:15" s="1" customFormat="1" x14ac:dyDescent="0.25">
      <c r="C659" s="65"/>
      <c r="D659" s="55"/>
      <c r="E659" s="55"/>
      <c r="F659" s="55"/>
      <c r="G659" s="55"/>
      <c r="H659" s="55"/>
      <c r="I659" s="55"/>
      <c r="J659" s="65"/>
      <c r="K659" s="65"/>
      <c r="L659" s="65"/>
      <c r="M659" s="65"/>
      <c r="N659" s="65"/>
      <c r="O659" s="65"/>
    </row>
    <row r="660" spans="3:15" s="1" customFormat="1" x14ac:dyDescent="0.25">
      <c r="C660" s="65"/>
      <c r="D660" s="55"/>
      <c r="E660" s="55"/>
      <c r="F660" s="55"/>
      <c r="G660" s="55"/>
      <c r="H660" s="55"/>
      <c r="I660" s="55"/>
      <c r="J660" s="65"/>
      <c r="K660" s="65"/>
      <c r="L660" s="65"/>
      <c r="M660" s="65"/>
      <c r="N660" s="65"/>
      <c r="O660" s="65"/>
    </row>
    <row r="661" spans="3:15" s="1" customFormat="1" x14ac:dyDescent="0.25">
      <c r="C661" s="65"/>
      <c r="D661" s="55"/>
      <c r="E661" s="55"/>
      <c r="F661" s="55"/>
      <c r="G661" s="55"/>
      <c r="H661" s="55"/>
      <c r="I661" s="55"/>
      <c r="J661" s="65"/>
      <c r="K661" s="65"/>
      <c r="L661" s="65"/>
      <c r="M661" s="65"/>
      <c r="N661" s="65"/>
      <c r="O661" s="65"/>
    </row>
    <row r="662" spans="3:15" s="1" customFormat="1" x14ac:dyDescent="0.25">
      <c r="C662" s="65"/>
      <c r="D662" s="55"/>
      <c r="E662" s="55"/>
      <c r="F662" s="55"/>
      <c r="G662" s="55"/>
      <c r="H662" s="55"/>
      <c r="I662" s="55"/>
      <c r="J662" s="65"/>
      <c r="K662" s="65"/>
      <c r="L662" s="65"/>
      <c r="M662" s="65"/>
      <c r="N662" s="65"/>
      <c r="O662" s="65"/>
    </row>
    <row r="663" spans="3:15" s="1" customFormat="1" x14ac:dyDescent="0.25">
      <c r="C663" s="65"/>
      <c r="D663" s="55"/>
      <c r="E663" s="55"/>
      <c r="F663" s="55"/>
      <c r="G663" s="55"/>
      <c r="H663" s="55"/>
      <c r="I663" s="55"/>
      <c r="J663" s="65"/>
      <c r="K663" s="65"/>
      <c r="L663" s="65"/>
      <c r="M663" s="65"/>
      <c r="N663" s="65"/>
      <c r="O663" s="65"/>
    </row>
    <row r="664" spans="3:15" s="1" customFormat="1" x14ac:dyDescent="0.25">
      <c r="C664" s="65"/>
      <c r="D664" s="55"/>
      <c r="E664" s="55"/>
      <c r="F664" s="55"/>
      <c r="G664" s="55"/>
      <c r="H664" s="55"/>
      <c r="I664" s="55"/>
      <c r="J664" s="65"/>
      <c r="K664" s="65"/>
      <c r="L664" s="65"/>
      <c r="M664" s="65"/>
      <c r="N664" s="65"/>
      <c r="O664" s="65"/>
    </row>
    <row r="665" spans="3:15" s="1" customFormat="1" x14ac:dyDescent="0.25">
      <c r="C665" s="65"/>
      <c r="D665" s="55"/>
      <c r="E665" s="55"/>
      <c r="F665" s="55"/>
      <c r="G665" s="55"/>
      <c r="H665" s="55"/>
      <c r="I665" s="55"/>
      <c r="J665" s="65"/>
      <c r="K665" s="65"/>
      <c r="L665" s="65"/>
      <c r="M665" s="65"/>
      <c r="N665" s="65"/>
      <c r="O665" s="65"/>
    </row>
    <row r="666" spans="3:15" s="1" customFormat="1" x14ac:dyDescent="0.25">
      <c r="C666" s="65"/>
      <c r="D666" s="55"/>
      <c r="E666" s="55"/>
      <c r="F666" s="55"/>
      <c r="G666" s="55"/>
      <c r="H666" s="55"/>
      <c r="I666" s="55"/>
      <c r="J666" s="65"/>
      <c r="K666" s="65"/>
      <c r="L666" s="65"/>
      <c r="M666" s="65"/>
      <c r="N666" s="65"/>
      <c r="O666" s="65"/>
    </row>
    <row r="667" spans="3:15" s="1" customFormat="1" x14ac:dyDescent="0.25">
      <c r="C667" s="65"/>
      <c r="D667" s="55"/>
      <c r="E667" s="55"/>
      <c r="F667" s="55"/>
      <c r="G667" s="55"/>
      <c r="H667" s="55"/>
      <c r="I667" s="55"/>
      <c r="J667" s="65"/>
      <c r="K667" s="65"/>
      <c r="L667" s="65"/>
      <c r="M667" s="65"/>
      <c r="N667" s="65"/>
      <c r="O667" s="65"/>
    </row>
    <row r="668" spans="3:15" s="1" customFormat="1" x14ac:dyDescent="0.25">
      <c r="C668" s="65"/>
      <c r="D668" s="55"/>
      <c r="E668" s="55"/>
      <c r="F668" s="55"/>
      <c r="G668" s="55"/>
      <c r="H668" s="55"/>
      <c r="I668" s="55"/>
      <c r="J668" s="65"/>
      <c r="K668" s="65"/>
      <c r="L668" s="65"/>
      <c r="M668" s="65"/>
      <c r="N668" s="65"/>
      <c r="O668" s="65"/>
    </row>
    <row r="669" spans="3:15" s="1" customFormat="1" x14ac:dyDescent="0.25">
      <c r="C669" s="65"/>
      <c r="D669" s="55"/>
      <c r="E669" s="55"/>
      <c r="F669" s="55"/>
      <c r="G669" s="55"/>
      <c r="H669" s="55"/>
      <c r="I669" s="55"/>
      <c r="J669" s="65"/>
      <c r="K669" s="65"/>
      <c r="L669" s="65"/>
      <c r="M669" s="65"/>
      <c r="N669" s="65"/>
      <c r="O669" s="65"/>
    </row>
    <row r="670" spans="3:15" s="1" customFormat="1" x14ac:dyDescent="0.25">
      <c r="C670" s="65"/>
      <c r="D670" s="55"/>
      <c r="E670" s="55"/>
      <c r="F670" s="55"/>
      <c r="G670" s="55"/>
      <c r="H670" s="55"/>
      <c r="I670" s="55"/>
      <c r="J670" s="65"/>
      <c r="K670" s="65"/>
      <c r="L670" s="65"/>
      <c r="M670" s="65"/>
      <c r="N670" s="65"/>
      <c r="O670" s="65"/>
    </row>
    <row r="671" spans="3:15" s="1" customFormat="1" x14ac:dyDescent="0.25">
      <c r="C671" s="65"/>
      <c r="D671" s="55"/>
      <c r="E671" s="55"/>
      <c r="F671" s="55"/>
      <c r="G671" s="55"/>
      <c r="H671" s="55"/>
      <c r="I671" s="55"/>
      <c r="J671" s="65"/>
      <c r="K671" s="65"/>
      <c r="L671" s="65"/>
      <c r="M671" s="65"/>
      <c r="N671" s="65"/>
      <c r="O671" s="65"/>
    </row>
    <row r="672" spans="3:15" s="1" customFormat="1" x14ac:dyDescent="0.25">
      <c r="C672" s="65"/>
      <c r="D672" s="55"/>
      <c r="E672" s="55"/>
      <c r="F672" s="55"/>
      <c r="G672" s="55"/>
      <c r="H672" s="55"/>
      <c r="I672" s="55"/>
      <c r="J672" s="65"/>
      <c r="K672" s="65"/>
      <c r="L672" s="65"/>
      <c r="M672" s="65"/>
      <c r="N672" s="65"/>
      <c r="O672" s="65"/>
    </row>
    <row r="673" spans="3:15" s="1" customFormat="1" x14ac:dyDescent="0.25">
      <c r="C673" s="65"/>
      <c r="D673" s="55"/>
      <c r="E673" s="55"/>
      <c r="F673" s="55"/>
      <c r="G673" s="55"/>
      <c r="H673" s="55"/>
      <c r="I673" s="55"/>
      <c r="J673" s="65"/>
      <c r="K673" s="65"/>
      <c r="L673" s="65"/>
      <c r="M673" s="65"/>
      <c r="N673" s="65"/>
      <c r="O673" s="65"/>
    </row>
    <row r="674" spans="3:15" s="1" customFormat="1" x14ac:dyDescent="0.25">
      <c r="C674" s="65"/>
      <c r="D674" s="55"/>
      <c r="E674" s="55"/>
      <c r="F674" s="55"/>
      <c r="G674" s="55"/>
      <c r="H674" s="55"/>
      <c r="I674" s="55"/>
      <c r="J674" s="65"/>
      <c r="K674" s="65"/>
      <c r="L674" s="65"/>
      <c r="M674" s="65"/>
      <c r="N674" s="65"/>
      <c r="O674" s="65"/>
    </row>
    <row r="675" spans="3:15" s="1" customFormat="1" x14ac:dyDescent="0.25">
      <c r="C675" s="65"/>
      <c r="D675" s="55"/>
      <c r="E675" s="55"/>
      <c r="F675" s="55"/>
      <c r="G675" s="55"/>
      <c r="H675" s="55"/>
      <c r="I675" s="55"/>
      <c r="J675" s="65"/>
      <c r="K675" s="65"/>
      <c r="L675" s="65"/>
      <c r="M675" s="65"/>
      <c r="N675" s="65"/>
      <c r="O675" s="65"/>
    </row>
    <row r="676" spans="3:15" s="1" customFormat="1" x14ac:dyDescent="0.25">
      <c r="C676" s="65"/>
      <c r="D676" s="55"/>
      <c r="E676" s="55"/>
      <c r="F676" s="55"/>
      <c r="G676" s="55"/>
      <c r="H676" s="55"/>
      <c r="I676" s="55"/>
      <c r="J676" s="65"/>
      <c r="K676" s="65"/>
      <c r="L676" s="65"/>
      <c r="M676" s="65"/>
      <c r="N676" s="65"/>
      <c r="O676" s="65"/>
    </row>
    <row r="677" spans="3:15" s="1" customFormat="1" x14ac:dyDescent="0.25">
      <c r="C677" s="65"/>
      <c r="D677" s="55"/>
      <c r="E677" s="55"/>
      <c r="F677" s="55"/>
      <c r="G677" s="55"/>
      <c r="H677" s="55"/>
      <c r="I677" s="55"/>
      <c r="J677" s="65"/>
      <c r="K677" s="65"/>
      <c r="L677" s="65"/>
      <c r="M677" s="65"/>
      <c r="N677" s="65"/>
      <c r="O677" s="65"/>
    </row>
    <row r="678" spans="3:15" s="1" customFormat="1" x14ac:dyDescent="0.25">
      <c r="C678" s="65"/>
      <c r="D678" s="55"/>
      <c r="E678" s="55"/>
      <c r="F678" s="55"/>
      <c r="G678" s="55"/>
      <c r="H678" s="55"/>
      <c r="I678" s="55"/>
      <c r="J678" s="65"/>
      <c r="K678" s="65"/>
      <c r="L678" s="65"/>
      <c r="M678" s="65"/>
      <c r="N678" s="65"/>
      <c r="O678" s="65"/>
    </row>
    <row r="679" spans="3:15" s="1" customFormat="1" x14ac:dyDescent="0.25">
      <c r="C679" s="65"/>
      <c r="D679" s="55"/>
      <c r="E679" s="55"/>
      <c r="F679" s="55"/>
      <c r="G679" s="55"/>
      <c r="H679" s="55"/>
      <c r="I679" s="55"/>
      <c r="J679" s="65"/>
      <c r="K679" s="65"/>
      <c r="L679" s="65"/>
      <c r="M679" s="65"/>
      <c r="N679" s="65"/>
      <c r="O679" s="65"/>
    </row>
    <row r="680" spans="3:15" s="1" customFormat="1" x14ac:dyDescent="0.25">
      <c r="C680" s="65"/>
      <c r="D680" s="55"/>
      <c r="E680" s="55"/>
      <c r="F680" s="55"/>
      <c r="G680" s="55"/>
      <c r="H680" s="55"/>
      <c r="I680" s="55"/>
      <c r="J680" s="65"/>
      <c r="K680" s="65"/>
      <c r="L680" s="65"/>
      <c r="M680" s="65"/>
      <c r="N680" s="65"/>
      <c r="O680" s="65"/>
    </row>
    <row r="681" spans="3:15" s="1" customFormat="1" x14ac:dyDescent="0.25">
      <c r="C681" s="65"/>
      <c r="D681" s="55"/>
      <c r="E681" s="55"/>
      <c r="F681" s="55"/>
      <c r="G681" s="55"/>
      <c r="H681" s="55"/>
      <c r="I681" s="55"/>
      <c r="J681" s="65"/>
      <c r="K681" s="65"/>
      <c r="L681" s="65"/>
      <c r="M681" s="65"/>
      <c r="N681" s="65"/>
      <c r="O681" s="65"/>
    </row>
    <row r="682" spans="3:15" s="1" customFormat="1" x14ac:dyDescent="0.25">
      <c r="C682" s="65"/>
      <c r="D682" s="55"/>
      <c r="E682" s="55"/>
      <c r="F682" s="55"/>
      <c r="G682" s="55"/>
      <c r="H682" s="55"/>
      <c r="I682" s="55"/>
      <c r="J682" s="65"/>
      <c r="K682" s="65"/>
      <c r="L682" s="65"/>
      <c r="M682" s="65"/>
      <c r="N682" s="65"/>
      <c r="O682" s="65"/>
    </row>
    <row r="683" spans="3:15" s="1" customFormat="1" x14ac:dyDescent="0.25">
      <c r="C683" s="65"/>
      <c r="D683" s="55"/>
      <c r="E683" s="55"/>
      <c r="F683" s="55"/>
      <c r="G683" s="55"/>
      <c r="H683" s="55"/>
      <c r="I683" s="55"/>
      <c r="J683" s="65"/>
      <c r="K683" s="65"/>
      <c r="L683" s="65"/>
      <c r="M683" s="65"/>
      <c r="N683" s="65"/>
      <c r="O683" s="65"/>
    </row>
    <row r="684" spans="3:15" s="1" customFormat="1" x14ac:dyDescent="0.25">
      <c r="C684" s="65"/>
      <c r="D684" s="55"/>
      <c r="E684" s="55"/>
      <c r="F684" s="55"/>
      <c r="G684" s="55"/>
      <c r="H684" s="55"/>
      <c r="I684" s="55"/>
      <c r="J684" s="65"/>
      <c r="K684" s="65"/>
      <c r="L684" s="65"/>
      <c r="M684" s="65"/>
      <c r="N684" s="65"/>
      <c r="O684" s="65"/>
    </row>
    <row r="685" spans="3:15" s="1" customFormat="1" x14ac:dyDescent="0.25">
      <c r="C685" s="65"/>
      <c r="D685" s="55"/>
      <c r="E685" s="55"/>
      <c r="F685" s="55"/>
      <c r="G685" s="55"/>
      <c r="H685" s="55"/>
      <c r="I685" s="55"/>
      <c r="J685" s="65"/>
      <c r="K685" s="65"/>
      <c r="L685" s="65"/>
      <c r="M685" s="65"/>
      <c r="N685" s="65"/>
      <c r="O685" s="65"/>
    </row>
    <row r="686" spans="3:15" s="1" customFormat="1" x14ac:dyDescent="0.25">
      <c r="C686" s="65"/>
      <c r="D686" s="55"/>
      <c r="E686" s="55"/>
      <c r="F686" s="55"/>
      <c r="G686" s="55"/>
      <c r="H686" s="55"/>
      <c r="I686" s="55"/>
      <c r="J686" s="65"/>
      <c r="K686" s="65"/>
      <c r="L686" s="65"/>
      <c r="M686" s="65"/>
      <c r="N686" s="65"/>
      <c r="O686" s="65"/>
    </row>
    <row r="687" spans="3:15" s="1" customFormat="1" x14ac:dyDescent="0.25">
      <c r="C687" s="65"/>
      <c r="D687" s="55"/>
      <c r="E687" s="55"/>
      <c r="F687" s="55"/>
      <c r="G687" s="55"/>
      <c r="H687" s="55"/>
      <c r="I687" s="55"/>
      <c r="J687" s="65"/>
      <c r="K687" s="65"/>
      <c r="L687" s="65"/>
      <c r="M687" s="65"/>
      <c r="N687" s="65"/>
      <c r="O687" s="65"/>
    </row>
    <row r="688" spans="3:15" s="1" customFormat="1" x14ac:dyDescent="0.25">
      <c r="C688" s="65"/>
      <c r="D688" s="55"/>
      <c r="E688" s="55"/>
      <c r="F688" s="55"/>
      <c r="G688" s="55"/>
      <c r="H688" s="55"/>
      <c r="I688" s="55"/>
      <c r="J688" s="65"/>
      <c r="K688" s="65"/>
      <c r="L688" s="65"/>
      <c r="M688" s="65"/>
      <c r="N688" s="65"/>
      <c r="O688" s="65"/>
    </row>
    <row r="689" spans="3:15" s="1" customFormat="1" x14ac:dyDescent="0.25">
      <c r="C689" s="65"/>
      <c r="D689" s="55"/>
      <c r="E689" s="55"/>
      <c r="F689" s="55"/>
      <c r="G689" s="55"/>
      <c r="H689" s="55"/>
      <c r="I689" s="55"/>
      <c r="J689" s="65"/>
      <c r="K689" s="65"/>
      <c r="L689" s="65"/>
      <c r="M689" s="65"/>
      <c r="N689" s="65"/>
      <c r="O689" s="65"/>
    </row>
    <row r="690" spans="3:15" s="1" customFormat="1" x14ac:dyDescent="0.25">
      <c r="C690" s="65"/>
      <c r="D690" s="55"/>
      <c r="E690" s="55"/>
      <c r="F690" s="55"/>
      <c r="G690" s="55"/>
      <c r="H690" s="55"/>
      <c r="I690" s="55"/>
      <c r="J690" s="65"/>
      <c r="K690" s="65"/>
      <c r="L690" s="65"/>
      <c r="M690" s="65"/>
      <c r="N690" s="65"/>
      <c r="O690" s="65"/>
    </row>
    <row r="691" spans="3:15" s="1" customFormat="1" x14ac:dyDescent="0.25">
      <c r="C691" s="65"/>
      <c r="D691" s="55"/>
      <c r="E691" s="55"/>
      <c r="F691" s="55"/>
      <c r="G691" s="55"/>
      <c r="H691" s="55"/>
      <c r="I691" s="55"/>
      <c r="J691" s="65"/>
      <c r="K691" s="65"/>
      <c r="L691" s="65"/>
      <c r="M691" s="65"/>
      <c r="N691" s="65"/>
      <c r="O691" s="65"/>
    </row>
    <row r="692" spans="3:15" s="1" customFormat="1" x14ac:dyDescent="0.25">
      <c r="C692" s="65"/>
      <c r="D692" s="55"/>
      <c r="E692" s="55"/>
      <c r="F692" s="55"/>
      <c r="G692" s="55"/>
      <c r="H692" s="55"/>
      <c r="I692" s="55"/>
      <c r="J692" s="65"/>
      <c r="K692" s="65"/>
      <c r="L692" s="65"/>
      <c r="M692" s="65"/>
      <c r="N692" s="65"/>
      <c r="O692" s="65"/>
    </row>
    <row r="693" spans="3:15" s="1" customFormat="1" x14ac:dyDescent="0.25">
      <c r="C693" s="65"/>
      <c r="D693" s="55"/>
      <c r="E693" s="55"/>
      <c r="F693" s="55"/>
      <c r="G693" s="55"/>
      <c r="H693" s="55"/>
      <c r="I693" s="55"/>
      <c r="J693" s="65"/>
      <c r="K693" s="65"/>
      <c r="L693" s="65"/>
      <c r="M693" s="65"/>
      <c r="N693" s="65"/>
      <c r="O693" s="65"/>
    </row>
    <row r="694" spans="3:15" s="1" customFormat="1" x14ac:dyDescent="0.25">
      <c r="C694" s="65"/>
      <c r="D694" s="55"/>
      <c r="E694" s="55"/>
      <c r="F694" s="55"/>
      <c r="G694" s="55"/>
      <c r="H694" s="55"/>
      <c r="I694" s="55"/>
      <c r="J694" s="65"/>
      <c r="K694" s="65"/>
      <c r="L694" s="65"/>
      <c r="M694" s="65"/>
      <c r="N694" s="65"/>
      <c r="O694" s="65"/>
    </row>
    <row r="695" spans="3:15" s="1" customFormat="1" x14ac:dyDescent="0.25">
      <c r="C695" s="65"/>
      <c r="D695" s="55"/>
      <c r="E695" s="55"/>
      <c r="F695" s="55"/>
      <c r="G695" s="55"/>
      <c r="H695" s="55"/>
      <c r="I695" s="55"/>
      <c r="J695" s="65"/>
      <c r="K695" s="65"/>
      <c r="L695" s="65"/>
      <c r="M695" s="65"/>
      <c r="N695" s="65"/>
      <c r="O695" s="65"/>
    </row>
    <row r="696" spans="3:15" s="1" customFormat="1" x14ac:dyDescent="0.25">
      <c r="C696" s="65"/>
      <c r="D696" s="55"/>
      <c r="E696" s="55"/>
      <c r="F696" s="55"/>
      <c r="G696" s="55"/>
      <c r="H696" s="55"/>
      <c r="I696" s="55"/>
      <c r="J696" s="65"/>
      <c r="K696" s="65"/>
      <c r="L696" s="65"/>
      <c r="M696" s="65"/>
      <c r="N696" s="65"/>
      <c r="O696" s="65"/>
    </row>
    <row r="697" spans="3:15" s="1" customFormat="1" x14ac:dyDescent="0.25">
      <c r="C697" s="65"/>
      <c r="D697" s="55"/>
      <c r="E697" s="55"/>
      <c r="F697" s="55"/>
      <c r="G697" s="55"/>
      <c r="H697" s="55"/>
      <c r="I697" s="55"/>
      <c r="J697" s="65"/>
      <c r="K697" s="65"/>
      <c r="L697" s="65"/>
      <c r="M697" s="65"/>
      <c r="N697" s="65"/>
      <c r="O697" s="65"/>
    </row>
    <row r="698" spans="3:15" s="1" customFormat="1" x14ac:dyDescent="0.25">
      <c r="C698" s="65"/>
      <c r="D698" s="55"/>
      <c r="E698" s="55"/>
      <c r="F698" s="55"/>
      <c r="G698" s="55"/>
      <c r="H698" s="55"/>
      <c r="I698" s="55"/>
      <c r="J698" s="65"/>
      <c r="K698" s="65"/>
      <c r="L698" s="65"/>
      <c r="M698" s="65"/>
      <c r="N698" s="65"/>
      <c r="O698" s="65"/>
    </row>
    <row r="699" spans="3:15" s="1" customFormat="1" x14ac:dyDescent="0.25">
      <c r="C699" s="65"/>
      <c r="D699" s="55"/>
      <c r="E699" s="55"/>
      <c r="F699" s="55"/>
      <c r="G699" s="55"/>
      <c r="H699" s="55"/>
      <c r="I699" s="55"/>
      <c r="J699" s="65"/>
      <c r="K699" s="65"/>
      <c r="L699" s="65"/>
      <c r="M699" s="65"/>
      <c r="N699" s="65"/>
      <c r="O699" s="65"/>
    </row>
    <row r="700" spans="3:15" s="1" customFormat="1" x14ac:dyDescent="0.25">
      <c r="C700" s="65"/>
      <c r="D700" s="55"/>
      <c r="E700" s="55"/>
      <c r="F700" s="55"/>
      <c r="G700" s="55"/>
      <c r="H700" s="55"/>
      <c r="I700" s="55"/>
      <c r="J700" s="65"/>
      <c r="K700" s="65"/>
      <c r="L700" s="65"/>
      <c r="M700" s="65"/>
      <c r="N700" s="65"/>
      <c r="O700" s="65"/>
    </row>
    <row r="701" spans="3:15" s="1" customFormat="1" x14ac:dyDescent="0.25">
      <c r="C701" s="65"/>
      <c r="D701" s="55"/>
      <c r="E701" s="55"/>
      <c r="F701" s="55"/>
      <c r="G701" s="55"/>
      <c r="H701" s="55"/>
      <c r="I701" s="55"/>
      <c r="J701" s="65"/>
      <c r="K701" s="65"/>
      <c r="L701" s="65"/>
      <c r="M701" s="65"/>
      <c r="N701" s="65"/>
      <c r="O701" s="65"/>
    </row>
    <row r="702" spans="3:15" s="1" customFormat="1" x14ac:dyDescent="0.25">
      <c r="C702" s="65"/>
      <c r="D702" s="55"/>
      <c r="E702" s="55"/>
      <c r="F702" s="55"/>
      <c r="G702" s="55"/>
      <c r="H702" s="55"/>
      <c r="I702" s="55"/>
      <c r="J702" s="65"/>
      <c r="K702" s="65"/>
      <c r="L702" s="65"/>
      <c r="M702" s="65"/>
      <c r="N702" s="65"/>
      <c r="O702" s="65"/>
    </row>
    <row r="703" spans="3:15" s="1" customFormat="1" x14ac:dyDescent="0.25">
      <c r="C703" s="65"/>
      <c r="D703" s="55"/>
      <c r="E703" s="55"/>
      <c r="F703" s="55"/>
      <c r="G703" s="55"/>
      <c r="H703" s="55"/>
      <c r="I703" s="55"/>
      <c r="J703" s="65"/>
      <c r="K703" s="65"/>
      <c r="L703" s="65"/>
      <c r="M703" s="65"/>
      <c r="N703" s="65"/>
      <c r="O703" s="65"/>
    </row>
    <row r="704" spans="3:15" s="1" customFormat="1" x14ac:dyDescent="0.25">
      <c r="C704" s="65"/>
      <c r="D704" s="55"/>
      <c r="E704" s="55"/>
      <c r="F704" s="55"/>
      <c r="G704" s="55"/>
      <c r="H704" s="55"/>
      <c r="I704" s="55"/>
      <c r="J704" s="65"/>
      <c r="K704" s="65"/>
      <c r="L704" s="65"/>
      <c r="M704" s="65"/>
      <c r="N704" s="65"/>
      <c r="O704" s="65"/>
    </row>
    <row r="705" spans="3:15" s="1" customFormat="1" x14ac:dyDescent="0.25">
      <c r="C705" s="65"/>
      <c r="D705" s="55"/>
      <c r="E705" s="55"/>
      <c r="F705" s="55"/>
      <c r="G705" s="55"/>
      <c r="H705" s="55"/>
      <c r="I705" s="55"/>
      <c r="J705" s="65"/>
      <c r="K705" s="65"/>
      <c r="L705" s="65"/>
      <c r="M705" s="65"/>
      <c r="N705" s="65"/>
      <c r="O705" s="65"/>
    </row>
    <row r="706" spans="3:15" s="1" customFormat="1" x14ac:dyDescent="0.25">
      <c r="C706" s="65"/>
      <c r="D706" s="55"/>
      <c r="E706" s="55"/>
      <c r="F706" s="55"/>
      <c r="G706" s="55"/>
      <c r="H706" s="55"/>
      <c r="I706" s="55"/>
      <c r="J706" s="65"/>
      <c r="K706" s="65"/>
      <c r="L706" s="65"/>
      <c r="M706" s="65"/>
      <c r="N706" s="65"/>
      <c r="O706" s="65"/>
    </row>
    <row r="707" spans="3:15" s="1" customFormat="1" x14ac:dyDescent="0.25">
      <c r="C707" s="65"/>
      <c r="D707" s="55"/>
      <c r="E707" s="55"/>
      <c r="F707" s="55"/>
      <c r="G707" s="55"/>
      <c r="H707" s="55"/>
      <c r="I707" s="55"/>
      <c r="J707" s="65"/>
      <c r="K707" s="65"/>
      <c r="L707" s="65"/>
      <c r="M707" s="65"/>
      <c r="N707" s="65"/>
      <c r="O707" s="65"/>
    </row>
    <row r="708" spans="3:15" s="1" customFormat="1" x14ac:dyDescent="0.25">
      <c r="C708" s="65"/>
      <c r="D708" s="55"/>
      <c r="E708" s="55"/>
      <c r="F708" s="55"/>
      <c r="G708" s="55"/>
      <c r="H708" s="55"/>
      <c r="I708" s="55"/>
      <c r="J708" s="65"/>
      <c r="K708" s="65"/>
      <c r="L708" s="65"/>
      <c r="M708" s="65"/>
      <c r="N708" s="65"/>
      <c r="O708" s="65"/>
    </row>
    <row r="709" spans="3:15" s="1" customFormat="1" x14ac:dyDescent="0.25">
      <c r="C709" s="65"/>
      <c r="D709" s="55"/>
      <c r="E709" s="55"/>
      <c r="F709" s="55"/>
      <c r="G709" s="55"/>
      <c r="H709" s="55"/>
      <c r="I709" s="55"/>
      <c r="J709" s="65"/>
      <c r="K709" s="65"/>
      <c r="L709" s="65"/>
      <c r="M709" s="65"/>
      <c r="N709" s="65"/>
      <c r="O709" s="65"/>
    </row>
    <row r="710" spans="3:15" s="1" customFormat="1" x14ac:dyDescent="0.25">
      <c r="C710" s="65"/>
      <c r="D710" s="55"/>
      <c r="E710" s="55"/>
      <c r="F710" s="55"/>
      <c r="G710" s="55"/>
      <c r="H710" s="55"/>
      <c r="I710" s="55"/>
      <c r="J710" s="65"/>
      <c r="K710" s="65"/>
      <c r="L710" s="65"/>
      <c r="M710" s="65"/>
      <c r="N710" s="65"/>
      <c r="O710" s="65"/>
    </row>
    <row r="711" spans="3:15" s="1" customFormat="1" x14ac:dyDescent="0.25">
      <c r="C711" s="65"/>
      <c r="D711" s="55"/>
      <c r="E711" s="55"/>
      <c r="F711" s="55"/>
      <c r="G711" s="55"/>
      <c r="H711" s="55"/>
      <c r="I711" s="55"/>
      <c r="J711" s="65"/>
      <c r="K711" s="65"/>
      <c r="L711" s="65"/>
      <c r="M711" s="65"/>
      <c r="N711" s="65"/>
      <c r="O711" s="65"/>
    </row>
    <row r="712" spans="3:15" s="1" customFormat="1" x14ac:dyDescent="0.25">
      <c r="C712" s="65"/>
      <c r="D712" s="55"/>
      <c r="E712" s="55"/>
      <c r="F712" s="55"/>
      <c r="G712" s="55"/>
      <c r="H712" s="55"/>
      <c r="I712" s="55"/>
      <c r="J712" s="65"/>
      <c r="K712" s="65"/>
      <c r="L712" s="65"/>
      <c r="M712" s="65"/>
      <c r="N712" s="65"/>
      <c r="O712" s="65"/>
    </row>
    <row r="713" spans="3:15" s="1" customFormat="1" x14ac:dyDescent="0.25">
      <c r="C713" s="65"/>
      <c r="D713" s="55"/>
      <c r="E713" s="55"/>
      <c r="F713" s="55"/>
      <c r="G713" s="55"/>
      <c r="H713" s="55"/>
      <c r="I713" s="55"/>
      <c r="J713" s="65"/>
      <c r="K713" s="65"/>
      <c r="L713" s="65"/>
      <c r="M713" s="65"/>
      <c r="N713" s="65"/>
      <c r="O713" s="65"/>
    </row>
    <row r="714" spans="3:15" s="1" customFormat="1" x14ac:dyDescent="0.25">
      <c r="C714" s="65"/>
      <c r="D714" s="55"/>
      <c r="E714" s="55"/>
      <c r="F714" s="55"/>
      <c r="G714" s="55"/>
      <c r="H714" s="55"/>
      <c r="I714" s="55"/>
      <c r="J714" s="65"/>
      <c r="K714" s="65"/>
      <c r="L714" s="65"/>
      <c r="M714" s="65"/>
      <c r="N714" s="65"/>
      <c r="O714" s="65"/>
    </row>
    <row r="715" spans="3:15" s="1" customFormat="1" x14ac:dyDescent="0.25">
      <c r="C715" s="65"/>
      <c r="D715" s="55"/>
      <c r="E715" s="55"/>
      <c r="F715" s="55"/>
      <c r="G715" s="55"/>
      <c r="H715" s="55"/>
      <c r="I715" s="55"/>
      <c r="J715" s="65"/>
      <c r="K715" s="65"/>
      <c r="L715" s="65"/>
      <c r="M715" s="65"/>
      <c r="N715" s="65"/>
      <c r="O715" s="65"/>
    </row>
    <row r="716" spans="3:15" s="1" customFormat="1" x14ac:dyDescent="0.25">
      <c r="C716" s="65"/>
      <c r="D716" s="55"/>
      <c r="E716" s="55"/>
      <c r="F716" s="55"/>
      <c r="G716" s="55"/>
      <c r="H716" s="55"/>
      <c r="I716" s="55"/>
      <c r="J716" s="65"/>
      <c r="K716" s="65"/>
      <c r="L716" s="65"/>
      <c r="M716" s="65"/>
      <c r="N716" s="65"/>
      <c r="O716" s="65"/>
    </row>
    <row r="717" spans="3:15" s="1" customFormat="1" x14ac:dyDescent="0.25">
      <c r="C717" s="65"/>
      <c r="D717" s="55"/>
      <c r="E717" s="55"/>
      <c r="F717" s="55"/>
      <c r="G717" s="55"/>
      <c r="H717" s="55"/>
      <c r="I717" s="55"/>
      <c r="J717" s="65"/>
      <c r="K717" s="65"/>
      <c r="L717" s="65"/>
      <c r="M717" s="65"/>
      <c r="N717" s="65"/>
      <c r="O717" s="65"/>
    </row>
    <row r="718" spans="3:15" s="1" customFormat="1" x14ac:dyDescent="0.25">
      <c r="C718" s="65"/>
      <c r="D718" s="55"/>
      <c r="E718" s="55"/>
      <c r="F718" s="55"/>
      <c r="G718" s="55"/>
      <c r="H718" s="55"/>
      <c r="I718" s="55"/>
      <c r="J718" s="65"/>
      <c r="K718" s="65"/>
      <c r="L718" s="65"/>
      <c r="M718" s="65"/>
      <c r="N718" s="65"/>
      <c r="O718" s="65"/>
    </row>
    <row r="719" spans="3:15" s="1" customFormat="1" x14ac:dyDescent="0.25">
      <c r="C719" s="65"/>
      <c r="D719" s="55"/>
      <c r="E719" s="55"/>
      <c r="F719" s="55"/>
      <c r="G719" s="55"/>
      <c r="H719" s="55"/>
      <c r="I719" s="55"/>
      <c r="J719" s="65"/>
      <c r="K719" s="65"/>
      <c r="L719" s="65"/>
      <c r="M719" s="65"/>
      <c r="N719" s="65"/>
      <c r="O719" s="65"/>
    </row>
    <row r="720" spans="3:15" s="1" customFormat="1" x14ac:dyDescent="0.25">
      <c r="C720" s="65"/>
      <c r="D720" s="55"/>
      <c r="E720" s="55"/>
      <c r="F720" s="55"/>
      <c r="G720" s="55"/>
      <c r="H720" s="55"/>
      <c r="I720" s="55"/>
      <c r="J720" s="65"/>
      <c r="K720" s="65"/>
      <c r="L720" s="65"/>
      <c r="M720" s="65"/>
      <c r="N720" s="65"/>
      <c r="O720" s="65"/>
    </row>
    <row r="721" spans="3:15" s="1" customFormat="1" x14ac:dyDescent="0.25">
      <c r="C721" s="65"/>
      <c r="D721" s="55"/>
      <c r="E721" s="55"/>
      <c r="F721" s="55"/>
      <c r="G721" s="55"/>
      <c r="H721" s="55"/>
      <c r="I721" s="55"/>
      <c r="J721" s="65"/>
      <c r="K721" s="65"/>
      <c r="L721" s="65"/>
      <c r="M721" s="65"/>
      <c r="N721" s="65"/>
      <c r="O721" s="65"/>
    </row>
    <row r="722" spans="3:15" s="1" customFormat="1" x14ac:dyDescent="0.25">
      <c r="C722" s="65"/>
      <c r="D722" s="55"/>
      <c r="E722" s="55"/>
      <c r="F722" s="55"/>
      <c r="G722" s="55"/>
      <c r="H722" s="55"/>
      <c r="I722" s="55"/>
      <c r="J722" s="65"/>
      <c r="K722" s="65"/>
      <c r="L722" s="65"/>
      <c r="M722" s="65"/>
      <c r="N722" s="65"/>
      <c r="O722" s="65"/>
    </row>
    <row r="723" spans="3:15" s="1" customFormat="1" x14ac:dyDescent="0.25">
      <c r="C723" s="65"/>
      <c r="D723" s="55"/>
      <c r="E723" s="55"/>
      <c r="F723" s="55"/>
      <c r="G723" s="55"/>
      <c r="H723" s="55"/>
      <c r="I723" s="55"/>
      <c r="J723" s="65"/>
      <c r="K723" s="65"/>
      <c r="L723" s="65"/>
      <c r="M723" s="65"/>
      <c r="N723" s="65"/>
      <c r="O723" s="65"/>
    </row>
    <row r="724" spans="3:15" s="1" customFormat="1" x14ac:dyDescent="0.25">
      <c r="C724" s="65"/>
      <c r="D724" s="55"/>
      <c r="E724" s="55"/>
      <c r="F724" s="55"/>
      <c r="G724" s="55"/>
      <c r="H724" s="55"/>
      <c r="I724" s="55"/>
      <c r="J724" s="65"/>
      <c r="K724" s="65"/>
      <c r="L724" s="65"/>
      <c r="M724" s="65"/>
      <c r="N724" s="65"/>
      <c r="O724" s="65"/>
    </row>
    <row r="725" spans="3:15" s="1" customFormat="1" x14ac:dyDescent="0.25">
      <c r="C725" s="65"/>
      <c r="D725" s="55"/>
      <c r="E725" s="55"/>
      <c r="F725" s="55"/>
      <c r="G725" s="55"/>
      <c r="H725" s="55"/>
      <c r="I725" s="55"/>
      <c r="J725" s="65"/>
      <c r="K725" s="65"/>
      <c r="L725" s="65"/>
      <c r="M725" s="65"/>
      <c r="N725" s="65"/>
      <c r="O725" s="65"/>
    </row>
    <row r="726" spans="3:15" s="1" customFormat="1" x14ac:dyDescent="0.25">
      <c r="C726" s="65"/>
      <c r="D726" s="55"/>
      <c r="E726" s="55"/>
      <c r="F726" s="55"/>
      <c r="G726" s="55"/>
      <c r="H726" s="55"/>
      <c r="I726" s="55"/>
      <c r="J726" s="65"/>
      <c r="K726" s="65"/>
      <c r="L726" s="65"/>
      <c r="M726" s="65"/>
      <c r="N726" s="65"/>
      <c r="O726" s="65"/>
    </row>
    <row r="727" spans="3:15" s="1" customFormat="1" x14ac:dyDescent="0.25">
      <c r="C727" s="65"/>
      <c r="D727" s="55"/>
      <c r="E727" s="55"/>
      <c r="F727" s="55"/>
      <c r="G727" s="55"/>
      <c r="H727" s="55"/>
      <c r="I727" s="55"/>
      <c r="J727" s="65"/>
      <c r="K727" s="65"/>
      <c r="L727" s="65"/>
      <c r="M727" s="65"/>
      <c r="N727" s="65"/>
      <c r="O727" s="65"/>
    </row>
    <row r="728" spans="3:15" s="1" customFormat="1" x14ac:dyDescent="0.25">
      <c r="C728" s="65"/>
      <c r="D728" s="55"/>
      <c r="E728" s="55"/>
      <c r="F728" s="55"/>
      <c r="G728" s="55"/>
      <c r="H728" s="55"/>
      <c r="I728" s="55"/>
      <c r="J728" s="65"/>
      <c r="K728" s="65"/>
      <c r="L728" s="65"/>
      <c r="M728" s="65"/>
      <c r="N728" s="65"/>
      <c r="O728" s="65"/>
    </row>
    <row r="729" spans="3:15" s="1" customFormat="1" x14ac:dyDescent="0.25">
      <c r="C729" s="65"/>
      <c r="D729" s="55"/>
      <c r="E729" s="55"/>
      <c r="F729" s="55"/>
      <c r="G729" s="55"/>
      <c r="H729" s="55"/>
      <c r="I729" s="55"/>
      <c r="J729" s="65"/>
      <c r="K729" s="65"/>
      <c r="L729" s="65"/>
      <c r="M729" s="65"/>
      <c r="N729" s="65"/>
      <c r="O729" s="65"/>
    </row>
    <row r="730" spans="3:15" s="1" customFormat="1" x14ac:dyDescent="0.25">
      <c r="C730" s="65"/>
      <c r="D730" s="55"/>
      <c r="E730" s="55"/>
      <c r="F730" s="55"/>
      <c r="G730" s="55"/>
      <c r="H730" s="55"/>
      <c r="I730" s="55"/>
      <c r="J730" s="65"/>
      <c r="K730" s="65"/>
      <c r="L730" s="65"/>
      <c r="M730" s="65"/>
      <c r="N730" s="65"/>
      <c r="O730" s="65"/>
    </row>
    <row r="731" spans="3:15" s="1" customFormat="1" x14ac:dyDescent="0.25">
      <c r="C731" s="65"/>
      <c r="D731" s="55"/>
      <c r="E731" s="55"/>
      <c r="F731" s="55"/>
      <c r="G731" s="55"/>
      <c r="H731" s="55"/>
      <c r="I731" s="55"/>
      <c r="J731" s="65"/>
      <c r="K731" s="65"/>
      <c r="L731" s="65"/>
      <c r="M731" s="65"/>
      <c r="N731" s="65"/>
      <c r="O731" s="65"/>
    </row>
    <row r="732" spans="3:15" s="1" customFormat="1" x14ac:dyDescent="0.25">
      <c r="C732" s="65"/>
      <c r="D732" s="55"/>
      <c r="E732" s="55"/>
      <c r="F732" s="55"/>
      <c r="G732" s="55"/>
      <c r="H732" s="55"/>
      <c r="I732" s="55"/>
      <c r="J732" s="65"/>
      <c r="K732" s="65"/>
      <c r="L732" s="65"/>
      <c r="M732" s="65"/>
      <c r="N732" s="65"/>
      <c r="O732" s="65"/>
    </row>
    <row r="733" spans="3:15" s="1" customFormat="1" x14ac:dyDescent="0.25">
      <c r="C733" s="65"/>
      <c r="D733" s="55"/>
      <c r="E733" s="55"/>
      <c r="F733" s="55"/>
      <c r="G733" s="55"/>
      <c r="H733" s="55"/>
      <c r="I733" s="55"/>
      <c r="J733" s="65"/>
      <c r="K733" s="65"/>
      <c r="L733" s="65"/>
      <c r="M733" s="65"/>
      <c r="N733" s="65"/>
      <c r="O733" s="65"/>
    </row>
    <row r="734" spans="3:15" s="1" customFormat="1" x14ac:dyDescent="0.25">
      <c r="C734" s="65"/>
      <c r="D734" s="55"/>
      <c r="E734" s="55"/>
      <c r="F734" s="55"/>
      <c r="G734" s="55"/>
      <c r="H734" s="55"/>
      <c r="I734" s="55"/>
      <c r="J734" s="65"/>
      <c r="K734" s="65"/>
      <c r="L734" s="65"/>
      <c r="M734" s="65"/>
      <c r="N734" s="65"/>
      <c r="O734" s="65"/>
    </row>
    <row r="735" spans="3:15" s="1" customFormat="1" x14ac:dyDescent="0.25">
      <c r="C735" s="65"/>
      <c r="D735" s="55"/>
      <c r="E735" s="55"/>
      <c r="F735" s="55"/>
      <c r="G735" s="55"/>
      <c r="H735" s="55"/>
      <c r="I735" s="55"/>
      <c r="J735" s="65"/>
      <c r="K735" s="65"/>
      <c r="L735" s="65"/>
      <c r="M735" s="65"/>
      <c r="N735" s="65"/>
      <c r="O735" s="65"/>
    </row>
    <row r="736" spans="3:15" s="1" customFormat="1" x14ac:dyDescent="0.25">
      <c r="C736" s="65"/>
      <c r="D736" s="55"/>
      <c r="E736" s="55"/>
      <c r="F736" s="55"/>
      <c r="G736" s="55"/>
      <c r="H736" s="55"/>
      <c r="I736" s="55"/>
      <c r="J736" s="65"/>
      <c r="K736" s="65"/>
      <c r="L736" s="65"/>
      <c r="M736" s="65"/>
      <c r="N736" s="65"/>
      <c r="O736" s="65"/>
    </row>
    <row r="737" spans="3:15" s="1" customFormat="1" x14ac:dyDescent="0.25">
      <c r="C737" s="65"/>
      <c r="D737" s="55"/>
      <c r="E737" s="55"/>
      <c r="F737" s="55"/>
      <c r="G737" s="55"/>
      <c r="H737" s="55"/>
      <c r="I737" s="55"/>
      <c r="J737" s="65"/>
      <c r="K737" s="65"/>
      <c r="L737" s="65"/>
      <c r="M737" s="65"/>
      <c r="N737" s="65"/>
      <c r="O737" s="65"/>
    </row>
    <row r="738" spans="3:15" s="1" customFormat="1" x14ac:dyDescent="0.25">
      <c r="C738" s="65"/>
      <c r="D738" s="55"/>
      <c r="E738" s="55"/>
      <c r="F738" s="55"/>
      <c r="G738" s="55"/>
      <c r="H738" s="55"/>
      <c r="I738" s="55"/>
      <c r="J738" s="65"/>
      <c r="K738" s="65"/>
      <c r="L738" s="65"/>
      <c r="M738" s="65"/>
      <c r="N738" s="65"/>
      <c r="O738" s="65"/>
    </row>
    <row r="739" spans="3:15" s="1" customFormat="1" x14ac:dyDescent="0.25">
      <c r="C739" s="65"/>
      <c r="D739" s="55"/>
      <c r="E739" s="55"/>
      <c r="F739" s="55"/>
      <c r="G739" s="55"/>
      <c r="H739" s="55"/>
      <c r="I739" s="55"/>
      <c r="J739" s="65"/>
      <c r="K739" s="65"/>
      <c r="L739" s="65"/>
      <c r="M739" s="65"/>
      <c r="N739" s="65"/>
      <c r="O739" s="65"/>
    </row>
    <row r="740" spans="3:15" s="1" customFormat="1" x14ac:dyDescent="0.25">
      <c r="C740" s="65"/>
      <c r="D740" s="55"/>
      <c r="E740" s="55"/>
      <c r="F740" s="55"/>
      <c r="G740" s="55"/>
      <c r="H740" s="55"/>
      <c r="I740" s="55"/>
      <c r="J740" s="65"/>
      <c r="K740" s="65"/>
      <c r="L740" s="65"/>
      <c r="M740" s="65"/>
      <c r="N740" s="65"/>
      <c r="O740" s="65"/>
    </row>
    <row r="741" spans="3:15" s="1" customFormat="1" x14ac:dyDescent="0.25">
      <c r="C741" s="65"/>
      <c r="D741" s="55"/>
      <c r="E741" s="55"/>
      <c r="F741" s="55"/>
      <c r="G741" s="55"/>
      <c r="H741" s="55"/>
      <c r="I741" s="55"/>
      <c r="J741" s="65"/>
      <c r="K741" s="65"/>
      <c r="L741" s="65"/>
      <c r="M741" s="65"/>
      <c r="N741" s="65"/>
      <c r="O741" s="65"/>
    </row>
    <row r="742" spans="3:15" s="1" customFormat="1" x14ac:dyDescent="0.25">
      <c r="C742" s="65"/>
      <c r="D742" s="55"/>
      <c r="E742" s="55"/>
      <c r="F742" s="55"/>
      <c r="G742" s="55"/>
      <c r="H742" s="55"/>
      <c r="I742" s="55"/>
      <c r="J742" s="65"/>
      <c r="K742" s="65"/>
      <c r="L742" s="65"/>
      <c r="M742" s="65"/>
      <c r="N742" s="65"/>
      <c r="O742" s="65"/>
    </row>
    <row r="743" spans="3:15" s="1" customFormat="1" x14ac:dyDescent="0.25">
      <c r="C743" s="65"/>
      <c r="D743" s="55"/>
      <c r="E743" s="55"/>
      <c r="F743" s="55"/>
      <c r="G743" s="55"/>
      <c r="H743" s="55"/>
      <c r="I743" s="55"/>
      <c r="J743" s="65"/>
      <c r="K743" s="65"/>
      <c r="L743" s="65"/>
      <c r="M743" s="65"/>
      <c r="N743" s="65"/>
      <c r="O743" s="65"/>
    </row>
    <row r="744" spans="3:15" s="1" customFormat="1" x14ac:dyDescent="0.25">
      <c r="C744" s="65"/>
      <c r="D744" s="55"/>
      <c r="E744" s="55"/>
      <c r="F744" s="55"/>
      <c r="G744" s="55"/>
      <c r="H744" s="55"/>
      <c r="I744" s="55"/>
      <c r="J744" s="65"/>
      <c r="K744" s="65"/>
      <c r="L744" s="65"/>
      <c r="M744" s="65"/>
      <c r="N744" s="65"/>
      <c r="O744" s="65"/>
    </row>
    <row r="745" spans="3:15" s="1" customFormat="1" x14ac:dyDescent="0.25">
      <c r="C745" s="65"/>
      <c r="D745" s="55"/>
      <c r="E745" s="55"/>
      <c r="F745" s="55"/>
      <c r="G745" s="55"/>
      <c r="H745" s="55"/>
      <c r="I745" s="55"/>
      <c r="J745" s="65"/>
      <c r="K745" s="65"/>
      <c r="L745" s="65"/>
      <c r="M745" s="65"/>
      <c r="N745" s="65"/>
      <c r="O745" s="65"/>
    </row>
    <row r="746" spans="3:15" s="1" customFormat="1" x14ac:dyDescent="0.25">
      <c r="C746" s="65"/>
      <c r="D746" s="55"/>
      <c r="E746" s="55"/>
      <c r="F746" s="55"/>
      <c r="G746" s="55"/>
      <c r="H746" s="55"/>
      <c r="I746" s="55"/>
      <c r="J746" s="65"/>
      <c r="K746" s="65"/>
      <c r="L746" s="65"/>
      <c r="M746" s="65"/>
      <c r="N746" s="65"/>
      <c r="O746" s="65"/>
    </row>
    <row r="747" spans="3:15" s="1" customFormat="1" x14ac:dyDescent="0.25">
      <c r="C747" s="65"/>
      <c r="D747" s="55"/>
      <c r="E747" s="55"/>
      <c r="F747" s="55"/>
      <c r="G747" s="55"/>
      <c r="H747" s="55"/>
      <c r="I747" s="55"/>
      <c r="J747" s="65"/>
      <c r="K747" s="65"/>
      <c r="L747" s="65"/>
      <c r="M747" s="65"/>
      <c r="N747" s="65"/>
      <c r="O747" s="65"/>
    </row>
    <row r="748" spans="3:15" s="1" customFormat="1" x14ac:dyDescent="0.25">
      <c r="C748" s="65"/>
      <c r="D748" s="55"/>
      <c r="E748" s="55"/>
      <c r="F748" s="55"/>
      <c r="G748" s="55"/>
      <c r="H748" s="55"/>
      <c r="I748" s="55"/>
      <c r="J748" s="65"/>
      <c r="K748" s="65"/>
      <c r="L748" s="65"/>
      <c r="M748" s="65"/>
      <c r="N748" s="65"/>
      <c r="O748" s="65"/>
    </row>
    <row r="749" spans="3:15" s="1" customFormat="1" x14ac:dyDescent="0.25">
      <c r="C749" s="65"/>
      <c r="D749" s="55"/>
      <c r="E749" s="55"/>
      <c r="F749" s="55"/>
      <c r="G749" s="55"/>
      <c r="H749" s="55"/>
      <c r="I749" s="55"/>
      <c r="J749" s="65"/>
      <c r="K749" s="65"/>
      <c r="L749" s="65"/>
      <c r="M749" s="65"/>
      <c r="N749" s="65"/>
      <c r="O749" s="65"/>
    </row>
    <row r="750" spans="3:15" s="1" customFormat="1" x14ac:dyDescent="0.25">
      <c r="C750" s="65"/>
      <c r="D750" s="55"/>
      <c r="E750" s="55"/>
      <c r="F750" s="55"/>
      <c r="G750" s="55"/>
      <c r="H750" s="55"/>
      <c r="I750" s="55"/>
      <c r="J750" s="65"/>
      <c r="K750" s="65"/>
      <c r="L750" s="65"/>
      <c r="M750" s="65"/>
      <c r="N750" s="65"/>
      <c r="O750" s="65"/>
    </row>
    <row r="751" spans="3:15" s="1" customFormat="1" x14ac:dyDescent="0.25">
      <c r="C751" s="65"/>
      <c r="D751" s="55"/>
      <c r="E751" s="55"/>
      <c r="F751" s="55"/>
      <c r="G751" s="55"/>
      <c r="H751" s="55"/>
      <c r="I751" s="55"/>
      <c r="J751" s="65"/>
      <c r="K751" s="65"/>
      <c r="L751" s="65"/>
      <c r="M751" s="65"/>
      <c r="N751" s="65"/>
      <c r="O751" s="65"/>
    </row>
    <row r="752" spans="3:15" s="1" customFormat="1" x14ac:dyDescent="0.25">
      <c r="C752" s="65"/>
      <c r="D752" s="55"/>
      <c r="E752" s="55"/>
      <c r="F752" s="55"/>
      <c r="G752" s="55"/>
      <c r="H752" s="55"/>
      <c r="I752" s="55"/>
      <c r="J752" s="65"/>
      <c r="K752" s="65"/>
      <c r="L752" s="65"/>
      <c r="M752" s="65"/>
      <c r="N752" s="65"/>
      <c r="O752" s="65"/>
    </row>
    <row r="753" spans="3:15" s="1" customFormat="1" x14ac:dyDescent="0.25">
      <c r="C753" s="65"/>
      <c r="D753" s="55"/>
      <c r="E753" s="55"/>
      <c r="F753" s="55"/>
      <c r="G753" s="55"/>
      <c r="H753" s="55"/>
      <c r="I753" s="55"/>
      <c r="J753" s="65"/>
      <c r="K753" s="65"/>
      <c r="L753" s="65"/>
      <c r="M753" s="65"/>
      <c r="N753" s="65"/>
      <c r="O753" s="65"/>
    </row>
    <row r="754" spans="3:15" s="1" customFormat="1" x14ac:dyDescent="0.25">
      <c r="C754" s="65"/>
      <c r="D754" s="55"/>
      <c r="E754" s="55"/>
      <c r="F754" s="55"/>
      <c r="G754" s="55"/>
      <c r="H754" s="55"/>
      <c r="I754" s="55"/>
      <c r="J754" s="65"/>
      <c r="K754" s="65"/>
      <c r="L754" s="65"/>
      <c r="M754" s="65"/>
      <c r="N754" s="65"/>
      <c r="O754" s="65"/>
    </row>
    <row r="755" spans="3:15" s="1" customFormat="1" x14ac:dyDescent="0.25">
      <c r="C755" s="65"/>
      <c r="D755" s="55"/>
      <c r="E755" s="55"/>
      <c r="F755" s="55"/>
      <c r="G755" s="55"/>
      <c r="H755" s="55"/>
      <c r="I755" s="55"/>
      <c r="J755" s="65"/>
      <c r="K755" s="65"/>
      <c r="L755" s="65"/>
      <c r="M755" s="65"/>
      <c r="N755" s="65"/>
      <c r="O755" s="65"/>
    </row>
    <row r="756" spans="3:15" s="1" customFormat="1" x14ac:dyDescent="0.25">
      <c r="C756" s="65"/>
      <c r="D756" s="55"/>
      <c r="E756" s="55"/>
      <c r="F756" s="55"/>
      <c r="G756" s="55"/>
      <c r="H756" s="55"/>
      <c r="I756" s="55"/>
      <c r="J756" s="65"/>
      <c r="K756" s="65"/>
      <c r="L756" s="65"/>
      <c r="M756" s="65"/>
      <c r="N756" s="65"/>
      <c r="O756" s="65"/>
    </row>
    <row r="757" spans="3:15" s="1" customFormat="1" x14ac:dyDescent="0.25">
      <c r="C757" s="65"/>
      <c r="D757" s="55"/>
      <c r="E757" s="55"/>
      <c r="F757" s="55"/>
      <c r="G757" s="55"/>
      <c r="H757" s="55"/>
      <c r="I757" s="55"/>
      <c r="J757" s="65"/>
      <c r="K757" s="65"/>
      <c r="L757" s="65"/>
      <c r="M757" s="65"/>
      <c r="N757" s="65"/>
      <c r="O757" s="65"/>
    </row>
    <row r="758" spans="3:15" s="1" customFormat="1" x14ac:dyDescent="0.25">
      <c r="C758" s="65"/>
      <c r="D758" s="55"/>
      <c r="E758" s="55"/>
      <c r="F758" s="55"/>
      <c r="G758" s="55"/>
      <c r="H758" s="55"/>
      <c r="I758" s="55"/>
      <c r="J758" s="65"/>
      <c r="K758" s="65"/>
      <c r="L758" s="65"/>
      <c r="M758" s="65"/>
      <c r="N758" s="65"/>
      <c r="O758" s="65"/>
    </row>
    <row r="759" spans="3:15" s="1" customFormat="1" x14ac:dyDescent="0.25">
      <c r="C759" s="65"/>
      <c r="D759" s="55"/>
      <c r="E759" s="55"/>
      <c r="F759" s="55"/>
      <c r="G759" s="55"/>
      <c r="H759" s="55"/>
      <c r="I759" s="55"/>
      <c r="J759" s="65"/>
      <c r="K759" s="65"/>
      <c r="L759" s="65"/>
      <c r="M759" s="65"/>
      <c r="N759" s="65"/>
      <c r="O759" s="65"/>
    </row>
    <row r="760" spans="3:15" s="1" customFormat="1" x14ac:dyDescent="0.25">
      <c r="C760" s="65"/>
      <c r="D760" s="55"/>
      <c r="E760" s="55"/>
      <c r="F760" s="55"/>
      <c r="G760" s="55"/>
      <c r="H760" s="55"/>
      <c r="I760" s="55"/>
      <c r="J760" s="65"/>
      <c r="K760" s="65"/>
      <c r="L760" s="65"/>
      <c r="M760" s="65"/>
      <c r="N760" s="65"/>
      <c r="O760" s="65"/>
    </row>
    <row r="761" spans="3:15" s="1" customFormat="1" x14ac:dyDescent="0.25">
      <c r="C761" s="65"/>
      <c r="D761" s="55"/>
      <c r="E761" s="55"/>
      <c r="F761" s="55"/>
      <c r="G761" s="55"/>
      <c r="H761" s="55"/>
      <c r="I761" s="55"/>
      <c r="J761" s="65"/>
      <c r="K761" s="65"/>
      <c r="L761" s="65"/>
      <c r="M761" s="65"/>
      <c r="N761" s="65"/>
      <c r="O761" s="65"/>
    </row>
    <row r="762" spans="3:15" s="1" customFormat="1" x14ac:dyDescent="0.25">
      <c r="C762" s="65"/>
      <c r="D762" s="55"/>
      <c r="E762" s="55"/>
      <c r="F762" s="55"/>
      <c r="G762" s="55"/>
      <c r="H762" s="55"/>
      <c r="I762" s="55"/>
      <c r="J762" s="65"/>
      <c r="K762" s="65"/>
      <c r="L762" s="65"/>
      <c r="M762" s="65"/>
      <c r="N762" s="65"/>
      <c r="O762" s="65"/>
    </row>
    <row r="763" spans="3:15" s="1" customFormat="1" x14ac:dyDescent="0.25">
      <c r="C763" s="65"/>
      <c r="D763" s="55"/>
      <c r="E763" s="55"/>
      <c r="F763" s="55"/>
      <c r="G763" s="55"/>
      <c r="H763" s="55"/>
      <c r="I763" s="55"/>
      <c r="J763" s="65"/>
      <c r="K763" s="65"/>
      <c r="L763" s="65"/>
      <c r="M763" s="65"/>
      <c r="N763" s="65"/>
      <c r="O763" s="65"/>
    </row>
    <row r="764" spans="3:15" s="1" customFormat="1" x14ac:dyDescent="0.25">
      <c r="C764" s="65"/>
      <c r="D764" s="55"/>
      <c r="E764" s="55"/>
      <c r="F764" s="55"/>
      <c r="G764" s="55"/>
      <c r="H764" s="55"/>
      <c r="I764" s="55"/>
      <c r="J764" s="65"/>
      <c r="K764" s="65"/>
      <c r="L764" s="65"/>
      <c r="M764" s="65"/>
      <c r="N764" s="65"/>
      <c r="O764" s="65"/>
    </row>
    <row r="765" spans="3:15" s="1" customFormat="1" x14ac:dyDescent="0.25">
      <c r="C765" s="65"/>
      <c r="D765" s="55"/>
      <c r="E765" s="55"/>
      <c r="F765" s="55"/>
      <c r="G765" s="55"/>
      <c r="H765" s="55"/>
      <c r="I765" s="55"/>
      <c r="J765" s="65"/>
      <c r="K765" s="65"/>
      <c r="L765" s="65"/>
      <c r="M765" s="65"/>
      <c r="N765" s="65"/>
      <c r="O765" s="65"/>
    </row>
    <row r="766" spans="3:15" s="1" customFormat="1" x14ac:dyDescent="0.25">
      <c r="C766" s="65"/>
      <c r="D766" s="55"/>
      <c r="E766" s="55"/>
      <c r="F766" s="55"/>
      <c r="G766" s="55"/>
      <c r="H766" s="55"/>
      <c r="I766" s="55"/>
      <c r="J766" s="65"/>
      <c r="K766" s="65"/>
      <c r="L766" s="65"/>
      <c r="M766" s="65"/>
      <c r="N766" s="65"/>
      <c r="O766" s="65"/>
    </row>
    <row r="767" spans="3:15" s="1" customFormat="1" x14ac:dyDescent="0.25">
      <c r="C767" s="65"/>
      <c r="D767" s="55"/>
      <c r="E767" s="55"/>
      <c r="F767" s="55"/>
      <c r="G767" s="55"/>
      <c r="H767" s="55"/>
      <c r="I767" s="55"/>
      <c r="J767" s="65"/>
      <c r="K767" s="65"/>
      <c r="L767" s="65"/>
      <c r="M767" s="65"/>
      <c r="N767" s="65"/>
      <c r="O767" s="65"/>
    </row>
    <row r="768" spans="3:15" s="1" customFormat="1" x14ac:dyDescent="0.25">
      <c r="C768" s="65"/>
      <c r="D768" s="55"/>
      <c r="E768" s="55"/>
      <c r="F768" s="55"/>
      <c r="G768" s="55"/>
      <c r="H768" s="55"/>
      <c r="I768" s="55"/>
      <c r="J768" s="65"/>
      <c r="K768" s="65"/>
      <c r="L768" s="65"/>
      <c r="M768" s="65"/>
      <c r="N768" s="65"/>
      <c r="O768" s="65"/>
    </row>
    <row r="769" spans="3:15" s="1" customFormat="1" x14ac:dyDescent="0.25">
      <c r="C769" s="65"/>
      <c r="D769" s="55"/>
      <c r="E769" s="55"/>
      <c r="F769" s="55"/>
      <c r="G769" s="55"/>
      <c r="H769" s="55"/>
      <c r="I769" s="55"/>
      <c r="J769" s="65"/>
      <c r="K769" s="65"/>
      <c r="L769" s="65"/>
      <c r="M769" s="65"/>
      <c r="N769" s="65"/>
      <c r="O769" s="65"/>
    </row>
    <row r="770" spans="3:15" s="1" customFormat="1" x14ac:dyDescent="0.25">
      <c r="C770" s="65"/>
      <c r="D770" s="55"/>
      <c r="E770" s="55"/>
      <c r="F770" s="55"/>
      <c r="G770" s="55"/>
      <c r="H770" s="55"/>
      <c r="I770" s="55"/>
      <c r="J770" s="65"/>
      <c r="K770" s="65"/>
      <c r="L770" s="65"/>
      <c r="M770" s="65"/>
      <c r="N770" s="65"/>
      <c r="O770" s="65"/>
    </row>
    <row r="771" spans="3:15" s="1" customFormat="1" x14ac:dyDescent="0.25">
      <c r="C771" s="65"/>
      <c r="D771" s="55"/>
      <c r="E771" s="55"/>
      <c r="F771" s="55"/>
      <c r="G771" s="55"/>
      <c r="H771" s="55"/>
      <c r="I771" s="55"/>
      <c r="J771" s="65"/>
      <c r="K771" s="65"/>
      <c r="L771" s="65"/>
      <c r="M771" s="65"/>
      <c r="N771" s="65"/>
      <c r="O771" s="65"/>
    </row>
    <row r="772" spans="3:15" s="1" customFormat="1" x14ac:dyDescent="0.25">
      <c r="C772" s="65"/>
      <c r="D772" s="55"/>
      <c r="E772" s="55"/>
      <c r="F772" s="55"/>
      <c r="G772" s="55"/>
      <c r="H772" s="55"/>
      <c r="I772" s="55"/>
      <c r="J772" s="65"/>
      <c r="K772" s="65"/>
      <c r="L772" s="65"/>
      <c r="M772" s="65"/>
      <c r="N772" s="65"/>
      <c r="O772" s="65"/>
    </row>
    <row r="773" spans="3:15" s="1" customFormat="1" x14ac:dyDescent="0.25">
      <c r="C773" s="65"/>
      <c r="D773" s="55"/>
      <c r="E773" s="55"/>
      <c r="F773" s="55"/>
      <c r="G773" s="55"/>
      <c r="H773" s="55"/>
      <c r="I773" s="55"/>
      <c r="J773" s="65"/>
      <c r="K773" s="65"/>
      <c r="L773" s="65"/>
      <c r="M773" s="65"/>
      <c r="N773" s="65"/>
      <c r="O773" s="65"/>
    </row>
    <row r="774" spans="3:15" s="1" customFormat="1" x14ac:dyDescent="0.25">
      <c r="C774" s="65"/>
      <c r="D774" s="55"/>
      <c r="E774" s="55"/>
      <c r="F774" s="55"/>
      <c r="G774" s="55"/>
      <c r="H774" s="55"/>
      <c r="I774" s="55"/>
      <c r="J774" s="65"/>
      <c r="K774" s="65"/>
      <c r="L774" s="65"/>
      <c r="M774" s="65"/>
      <c r="N774" s="65"/>
      <c r="O774" s="65"/>
    </row>
    <row r="775" spans="3:15" s="1" customFormat="1" x14ac:dyDescent="0.25">
      <c r="C775" s="65"/>
      <c r="D775" s="55"/>
      <c r="E775" s="55"/>
      <c r="F775" s="55"/>
      <c r="G775" s="55"/>
      <c r="H775" s="55"/>
      <c r="I775" s="55"/>
      <c r="J775" s="65"/>
      <c r="K775" s="65"/>
      <c r="L775" s="65"/>
      <c r="M775" s="65"/>
      <c r="N775" s="65"/>
      <c r="O775" s="65"/>
    </row>
    <row r="776" spans="3:15" s="1" customFormat="1" x14ac:dyDescent="0.25">
      <c r="C776" s="65"/>
      <c r="D776" s="55"/>
      <c r="E776" s="55"/>
      <c r="F776" s="55"/>
      <c r="G776" s="55"/>
      <c r="H776" s="55"/>
      <c r="I776" s="55"/>
      <c r="J776" s="65"/>
      <c r="K776" s="65"/>
      <c r="L776" s="65"/>
      <c r="M776" s="65"/>
      <c r="N776" s="65"/>
      <c r="O776" s="65"/>
    </row>
    <row r="777" spans="3:15" s="1" customFormat="1" x14ac:dyDescent="0.25">
      <c r="C777" s="65"/>
      <c r="D777" s="55"/>
      <c r="E777" s="55"/>
      <c r="F777" s="55"/>
      <c r="G777" s="55"/>
      <c r="H777" s="55"/>
      <c r="I777" s="55"/>
      <c r="J777" s="65"/>
      <c r="K777" s="65"/>
      <c r="L777" s="65"/>
      <c r="M777" s="65"/>
      <c r="N777" s="65"/>
      <c r="O777" s="65"/>
    </row>
    <row r="778" spans="3:15" s="1" customFormat="1" x14ac:dyDescent="0.25">
      <c r="C778" s="65"/>
      <c r="D778" s="55"/>
      <c r="E778" s="55"/>
      <c r="F778" s="55"/>
      <c r="G778" s="55"/>
      <c r="H778" s="55"/>
      <c r="I778" s="55"/>
      <c r="J778" s="65"/>
      <c r="K778" s="65"/>
      <c r="L778" s="65"/>
      <c r="M778" s="65"/>
      <c r="N778" s="65"/>
      <c r="O778" s="65"/>
    </row>
    <row r="779" spans="3:15" s="1" customFormat="1" x14ac:dyDescent="0.25">
      <c r="C779" s="65"/>
      <c r="D779" s="55"/>
      <c r="E779" s="55"/>
      <c r="F779" s="55"/>
      <c r="G779" s="55"/>
      <c r="H779" s="55"/>
      <c r="I779" s="55"/>
      <c r="J779" s="65"/>
      <c r="K779" s="65"/>
      <c r="L779" s="65"/>
      <c r="M779" s="65"/>
      <c r="N779" s="65"/>
      <c r="O779" s="65"/>
    </row>
    <row r="780" spans="3:15" s="1" customFormat="1" x14ac:dyDescent="0.25">
      <c r="C780" s="65"/>
      <c r="D780" s="55"/>
      <c r="E780" s="55"/>
      <c r="F780" s="55"/>
      <c r="G780" s="55"/>
      <c r="H780" s="55"/>
      <c r="I780" s="55"/>
      <c r="J780" s="65"/>
      <c r="K780" s="65"/>
      <c r="L780" s="65"/>
      <c r="M780" s="65"/>
      <c r="N780" s="65"/>
      <c r="O780" s="65"/>
    </row>
    <row r="781" spans="3:15" s="1" customFormat="1" x14ac:dyDescent="0.25">
      <c r="C781" s="65"/>
      <c r="D781" s="55"/>
      <c r="E781" s="55"/>
      <c r="F781" s="55"/>
      <c r="G781" s="55"/>
      <c r="H781" s="55"/>
      <c r="I781" s="55"/>
      <c r="J781" s="65"/>
      <c r="K781" s="65"/>
      <c r="L781" s="65"/>
      <c r="M781" s="65"/>
      <c r="N781" s="65"/>
      <c r="O781" s="65"/>
    </row>
    <row r="782" spans="3:15" s="1" customFormat="1" x14ac:dyDescent="0.25">
      <c r="C782" s="65"/>
      <c r="D782" s="55"/>
      <c r="E782" s="55"/>
      <c r="F782" s="55"/>
      <c r="G782" s="55"/>
      <c r="H782" s="55"/>
      <c r="I782" s="55"/>
      <c r="J782" s="65"/>
      <c r="K782" s="65"/>
      <c r="L782" s="65"/>
      <c r="M782" s="65"/>
      <c r="N782" s="65"/>
      <c r="O782" s="65"/>
    </row>
    <row r="783" spans="3:15" s="1" customFormat="1" x14ac:dyDescent="0.25">
      <c r="C783" s="65"/>
      <c r="D783" s="55"/>
      <c r="E783" s="55"/>
      <c r="F783" s="55"/>
      <c r="G783" s="55"/>
      <c r="H783" s="55"/>
      <c r="I783" s="55"/>
      <c r="J783" s="65"/>
      <c r="K783" s="65"/>
      <c r="L783" s="65"/>
      <c r="M783" s="65"/>
      <c r="N783" s="65"/>
      <c r="O783" s="65"/>
    </row>
    <row r="784" spans="3:15" s="1" customFormat="1" x14ac:dyDescent="0.25">
      <c r="C784" s="65"/>
      <c r="D784" s="55"/>
      <c r="E784" s="55"/>
      <c r="F784" s="55"/>
      <c r="G784" s="55"/>
      <c r="H784" s="55"/>
      <c r="I784" s="55"/>
      <c r="J784" s="65"/>
      <c r="K784" s="65"/>
      <c r="L784" s="65"/>
      <c r="M784" s="65"/>
      <c r="N784" s="65"/>
      <c r="O784" s="65"/>
    </row>
    <row r="785" spans="3:15" s="1" customFormat="1" x14ac:dyDescent="0.25">
      <c r="C785" s="65"/>
      <c r="D785" s="55"/>
      <c r="E785" s="55"/>
      <c r="F785" s="55"/>
      <c r="G785" s="55"/>
      <c r="H785" s="55"/>
      <c r="I785" s="55"/>
      <c r="J785" s="65"/>
      <c r="K785" s="65"/>
      <c r="L785" s="65"/>
      <c r="M785" s="65"/>
      <c r="N785" s="65"/>
      <c r="O785" s="65"/>
    </row>
    <row r="786" spans="3:15" s="1" customFormat="1" x14ac:dyDescent="0.25">
      <c r="C786" s="65"/>
      <c r="D786" s="55"/>
      <c r="E786" s="55"/>
      <c r="F786" s="55"/>
      <c r="G786" s="55"/>
      <c r="H786" s="55"/>
      <c r="I786" s="55"/>
      <c r="J786" s="65"/>
      <c r="K786" s="65"/>
      <c r="L786" s="65"/>
      <c r="M786" s="65"/>
      <c r="N786" s="65"/>
      <c r="O786" s="65"/>
    </row>
    <row r="787" spans="3:15" s="1" customFormat="1" x14ac:dyDescent="0.25">
      <c r="C787" s="65"/>
      <c r="D787" s="55"/>
      <c r="E787" s="55"/>
      <c r="F787" s="55"/>
      <c r="G787" s="55"/>
      <c r="H787" s="55"/>
      <c r="I787" s="55"/>
      <c r="J787" s="65"/>
      <c r="K787" s="65"/>
      <c r="L787" s="65"/>
      <c r="M787" s="65"/>
      <c r="N787" s="65"/>
      <c r="O787" s="65"/>
    </row>
    <row r="788" spans="3:15" s="1" customFormat="1" x14ac:dyDescent="0.25">
      <c r="C788" s="65"/>
      <c r="D788" s="55"/>
      <c r="E788" s="55"/>
      <c r="F788" s="55"/>
      <c r="G788" s="55"/>
      <c r="H788" s="55"/>
      <c r="I788" s="55"/>
      <c r="J788" s="65"/>
      <c r="K788" s="65"/>
      <c r="L788" s="65"/>
      <c r="M788" s="65"/>
      <c r="N788" s="65"/>
      <c r="O788" s="65"/>
    </row>
    <row r="789" spans="3:15" s="1" customFormat="1" x14ac:dyDescent="0.25">
      <c r="C789" s="65"/>
      <c r="D789" s="55"/>
      <c r="E789" s="55"/>
      <c r="F789" s="55"/>
      <c r="G789" s="55"/>
      <c r="H789" s="55"/>
      <c r="I789" s="55"/>
      <c r="J789" s="65"/>
      <c r="K789" s="65"/>
      <c r="L789" s="65"/>
      <c r="M789" s="65"/>
      <c r="N789" s="65"/>
      <c r="O789" s="65"/>
    </row>
    <row r="790" spans="3:15" s="1" customFormat="1" x14ac:dyDescent="0.25">
      <c r="C790" s="65"/>
      <c r="D790" s="55"/>
      <c r="E790" s="55"/>
      <c r="F790" s="55"/>
      <c r="G790" s="55"/>
      <c r="H790" s="55"/>
      <c r="I790" s="55"/>
      <c r="J790" s="65"/>
      <c r="K790" s="65"/>
      <c r="L790" s="65"/>
      <c r="M790" s="65"/>
      <c r="N790" s="65"/>
      <c r="O790" s="65"/>
    </row>
    <row r="791" spans="3:15" s="1" customFormat="1" x14ac:dyDescent="0.25">
      <c r="C791" s="65"/>
      <c r="D791" s="55"/>
      <c r="E791" s="55"/>
      <c r="F791" s="55"/>
      <c r="G791" s="55"/>
      <c r="H791" s="55"/>
      <c r="I791" s="55"/>
      <c r="J791" s="65"/>
      <c r="K791" s="65"/>
      <c r="L791" s="65"/>
      <c r="M791" s="65"/>
      <c r="N791" s="65"/>
      <c r="O791" s="65"/>
    </row>
    <row r="792" spans="3:15" s="1" customFormat="1" x14ac:dyDescent="0.25">
      <c r="C792" s="65"/>
      <c r="D792" s="55"/>
      <c r="E792" s="55"/>
      <c r="F792" s="55"/>
      <c r="G792" s="55"/>
      <c r="H792" s="55"/>
      <c r="I792" s="55"/>
      <c r="J792" s="65"/>
      <c r="K792" s="65"/>
      <c r="L792" s="65"/>
      <c r="M792" s="65"/>
      <c r="N792" s="65"/>
      <c r="O792" s="65"/>
    </row>
    <row r="793" spans="3:15" s="1" customFormat="1" x14ac:dyDescent="0.25">
      <c r="C793" s="65"/>
      <c r="D793" s="55"/>
      <c r="E793" s="55"/>
      <c r="F793" s="55"/>
      <c r="G793" s="55"/>
      <c r="H793" s="55"/>
      <c r="I793" s="55"/>
      <c r="J793" s="65"/>
      <c r="K793" s="65"/>
      <c r="L793" s="65"/>
      <c r="M793" s="65"/>
      <c r="N793" s="65"/>
      <c r="O793" s="65"/>
    </row>
    <row r="794" spans="3:15" s="1" customFormat="1" x14ac:dyDescent="0.25">
      <c r="C794" s="65"/>
      <c r="D794" s="55"/>
      <c r="E794" s="55"/>
      <c r="F794" s="55"/>
      <c r="G794" s="55"/>
      <c r="H794" s="55"/>
      <c r="I794" s="55"/>
      <c r="J794" s="65"/>
      <c r="K794" s="65"/>
      <c r="L794" s="65"/>
      <c r="M794" s="65"/>
      <c r="N794" s="65"/>
      <c r="O794" s="65"/>
    </row>
    <row r="795" spans="3:15" s="1" customFormat="1" x14ac:dyDescent="0.25">
      <c r="C795" s="65"/>
      <c r="D795" s="55"/>
      <c r="E795" s="55"/>
      <c r="F795" s="55"/>
      <c r="G795" s="55"/>
      <c r="H795" s="55"/>
      <c r="I795" s="55"/>
      <c r="J795" s="65"/>
      <c r="K795" s="65"/>
      <c r="L795" s="65"/>
      <c r="M795" s="65"/>
      <c r="N795" s="65"/>
      <c r="O795" s="65"/>
    </row>
    <row r="796" spans="3:15" s="1" customFormat="1" x14ac:dyDescent="0.25">
      <c r="C796" s="65"/>
      <c r="D796" s="55"/>
      <c r="E796" s="55"/>
      <c r="F796" s="55"/>
      <c r="G796" s="55"/>
      <c r="H796" s="55"/>
      <c r="I796" s="55"/>
      <c r="J796" s="65"/>
      <c r="K796" s="65"/>
      <c r="L796" s="65"/>
      <c r="M796" s="65"/>
      <c r="N796" s="65"/>
      <c r="O796" s="65"/>
    </row>
    <row r="797" spans="3:15" s="1" customFormat="1" x14ac:dyDescent="0.25">
      <c r="C797" s="65"/>
      <c r="D797" s="55"/>
      <c r="E797" s="55"/>
      <c r="F797" s="55"/>
      <c r="G797" s="55"/>
      <c r="H797" s="55"/>
      <c r="I797" s="55"/>
      <c r="J797" s="65"/>
      <c r="K797" s="65"/>
      <c r="L797" s="65"/>
      <c r="M797" s="65"/>
      <c r="N797" s="65"/>
      <c r="O797" s="65"/>
    </row>
    <row r="798" spans="3:15" s="1" customFormat="1" x14ac:dyDescent="0.25">
      <c r="C798" s="65"/>
      <c r="D798" s="55"/>
      <c r="E798" s="55"/>
      <c r="F798" s="55"/>
      <c r="G798" s="55"/>
      <c r="H798" s="55"/>
      <c r="I798" s="55"/>
      <c r="J798" s="65"/>
      <c r="K798" s="65"/>
      <c r="L798" s="65"/>
      <c r="M798" s="65"/>
      <c r="N798" s="65"/>
      <c r="O798" s="65"/>
    </row>
    <row r="799" spans="3:15" s="1" customFormat="1" x14ac:dyDescent="0.25">
      <c r="C799" s="65"/>
      <c r="D799" s="55"/>
      <c r="E799" s="55"/>
      <c r="F799" s="55"/>
      <c r="G799" s="55"/>
      <c r="H799" s="55"/>
      <c r="I799" s="55"/>
      <c r="J799" s="65"/>
      <c r="K799" s="65"/>
      <c r="L799" s="65"/>
      <c r="M799" s="65"/>
      <c r="N799" s="65"/>
      <c r="O799" s="65"/>
    </row>
    <row r="800" spans="3:15" s="1" customFormat="1" x14ac:dyDescent="0.25">
      <c r="C800" s="65"/>
      <c r="D800" s="55"/>
      <c r="E800" s="55"/>
      <c r="F800" s="55"/>
      <c r="G800" s="55"/>
      <c r="H800" s="55"/>
      <c r="I800" s="55"/>
      <c r="J800" s="65"/>
      <c r="K800" s="65"/>
      <c r="L800" s="65"/>
      <c r="M800" s="65"/>
      <c r="N800" s="65"/>
      <c r="O800" s="65"/>
    </row>
    <row r="801" spans="3:15" s="1" customFormat="1" x14ac:dyDescent="0.25">
      <c r="C801" s="65"/>
      <c r="D801" s="55"/>
      <c r="E801" s="55"/>
      <c r="F801" s="55"/>
      <c r="G801" s="55"/>
      <c r="H801" s="55"/>
      <c r="I801" s="55"/>
      <c r="J801" s="65"/>
      <c r="K801" s="65"/>
      <c r="L801" s="65"/>
      <c r="M801" s="65"/>
      <c r="N801" s="65"/>
      <c r="O801" s="65"/>
    </row>
    <row r="802" spans="3:15" s="1" customFormat="1" x14ac:dyDescent="0.25">
      <c r="C802" s="65"/>
      <c r="D802" s="55"/>
      <c r="E802" s="55"/>
      <c r="F802" s="55"/>
      <c r="G802" s="55"/>
      <c r="H802" s="55"/>
      <c r="I802" s="55"/>
      <c r="J802" s="65"/>
      <c r="K802" s="65"/>
      <c r="L802" s="65"/>
      <c r="M802" s="65"/>
      <c r="N802" s="65"/>
      <c r="O802" s="65"/>
    </row>
    <row r="803" spans="3:15" s="1" customFormat="1" x14ac:dyDescent="0.25">
      <c r="C803" s="65"/>
      <c r="D803" s="55"/>
      <c r="E803" s="55"/>
      <c r="F803" s="55"/>
      <c r="G803" s="55"/>
      <c r="H803" s="55"/>
      <c r="I803" s="55"/>
      <c r="J803" s="65"/>
      <c r="K803" s="65"/>
      <c r="L803" s="65"/>
      <c r="M803" s="65"/>
      <c r="N803" s="65"/>
      <c r="O803" s="65"/>
    </row>
    <row r="804" spans="3:15" s="1" customFormat="1" x14ac:dyDescent="0.25">
      <c r="C804" s="65"/>
      <c r="D804" s="55"/>
      <c r="E804" s="55"/>
      <c r="F804" s="55"/>
      <c r="G804" s="55"/>
      <c r="H804" s="55"/>
      <c r="I804" s="55"/>
      <c r="J804" s="65"/>
      <c r="K804" s="65"/>
      <c r="L804" s="65"/>
      <c r="M804" s="65"/>
      <c r="N804" s="65"/>
      <c r="O804" s="65"/>
    </row>
    <row r="805" spans="3:15" s="1" customFormat="1" x14ac:dyDescent="0.25">
      <c r="C805" s="65"/>
      <c r="D805" s="55"/>
      <c r="E805" s="55"/>
      <c r="F805" s="55"/>
      <c r="G805" s="55"/>
      <c r="H805" s="55"/>
      <c r="I805" s="55"/>
      <c r="J805" s="65"/>
      <c r="K805" s="65"/>
      <c r="L805" s="65"/>
      <c r="M805" s="65"/>
      <c r="N805" s="65"/>
      <c r="O805" s="65"/>
    </row>
    <row r="806" spans="3:15" s="1" customFormat="1" x14ac:dyDescent="0.25">
      <c r="C806" s="65"/>
      <c r="D806" s="55"/>
      <c r="E806" s="55"/>
      <c r="F806" s="55"/>
      <c r="G806" s="55"/>
      <c r="H806" s="55"/>
      <c r="I806" s="55"/>
      <c r="J806" s="65"/>
      <c r="K806" s="65"/>
      <c r="L806" s="65"/>
      <c r="M806" s="65"/>
      <c r="N806" s="65"/>
      <c r="O806" s="65"/>
    </row>
    <row r="807" spans="3:15" s="1" customFormat="1" x14ac:dyDescent="0.25">
      <c r="C807" s="65"/>
      <c r="D807" s="55"/>
      <c r="E807" s="55"/>
      <c r="F807" s="55"/>
      <c r="G807" s="55"/>
      <c r="H807" s="55"/>
      <c r="I807" s="55"/>
      <c r="J807" s="65"/>
      <c r="K807" s="65"/>
      <c r="L807" s="65"/>
      <c r="M807" s="65"/>
      <c r="N807" s="65"/>
      <c r="O807" s="65"/>
    </row>
    <row r="808" spans="3:15" s="1" customFormat="1" x14ac:dyDescent="0.25">
      <c r="C808" s="65"/>
      <c r="D808" s="55"/>
      <c r="E808" s="55"/>
      <c r="F808" s="55"/>
      <c r="G808" s="55"/>
      <c r="H808" s="55"/>
      <c r="I808" s="55"/>
      <c r="J808" s="65"/>
      <c r="K808" s="65"/>
      <c r="L808" s="65"/>
      <c r="M808" s="65"/>
      <c r="N808" s="65"/>
      <c r="O808" s="65"/>
    </row>
    <row r="809" spans="3:15" s="1" customFormat="1" x14ac:dyDescent="0.25">
      <c r="C809" s="65"/>
      <c r="D809" s="55"/>
      <c r="E809" s="55"/>
      <c r="F809" s="55"/>
      <c r="G809" s="55"/>
      <c r="H809" s="55"/>
      <c r="I809" s="55"/>
      <c r="J809" s="65"/>
      <c r="K809" s="65"/>
      <c r="L809" s="65"/>
      <c r="M809" s="65"/>
      <c r="N809" s="65"/>
      <c r="O809" s="65"/>
    </row>
    <row r="810" spans="3:15" s="1" customFormat="1" x14ac:dyDescent="0.25">
      <c r="C810" s="65"/>
      <c r="D810" s="55"/>
      <c r="E810" s="55"/>
      <c r="F810" s="55"/>
      <c r="G810" s="55"/>
      <c r="H810" s="55"/>
      <c r="I810" s="55"/>
      <c r="J810" s="65"/>
      <c r="K810" s="65"/>
      <c r="L810" s="65"/>
      <c r="M810" s="65"/>
      <c r="N810" s="65"/>
      <c r="O810" s="65"/>
    </row>
    <row r="811" spans="3:15" s="1" customFormat="1" x14ac:dyDescent="0.25">
      <c r="C811" s="65"/>
      <c r="D811" s="55"/>
      <c r="E811" s="55"/>
      <c r="F811" s="55"/>
      <c r="G811" s="55"/>
      <c r="H811" s="55"/>
      <c r="I811" s="55"/>
      <c r="J811" s="65"/>
      <c r="K811" s="65"/>
      <c r="L811" s="65"/>
      <c r="M811" s="65"/>
      <c r="N811" s="65"/>
      <c r="O811" s="65"/>
    </row>
    <row r="812" spans="3:15" s="1" customFormat="1" x14ac:dyDescent="0.25">
      <c r="C812" s="65"/>
      <c r="D812" s="55"/>
      <c r="E812" s="55"/>
      <c r="F812" s="55"/>
      <c r="G812" s="55"/>
      <c r="H812" s="55"/>
      <c r="I812" s="55"/>
      <c r="J812" s="65"/>
      <c r="K812" s="65"/>
      <c r="L812" s="65"/>
      <c r="M812" s="65"/>
      <c r="N812" s="65"/>
      <c r="O812" s="65"/>
    </row>
    <row r="813" spans="3:15" s="1" customFormat="1" x14ac:dyDescent="0.25">
      <c r="C813" s="65"/>
      <c r="D813" s="55"/>
      <c r="E813" s="55"/>
      <c r="F813" s="55"/>
      <c r="G813" s="55"/>
      <c r="H813" s="55"/>
      <c r="I813" s="55"/>
      <c r="J813" s="65"/>
      <c r="K813" s="65"/>
      <c r="L813" s="65"/>
      <c r="M813" s="65"/>
      <c r="N813" s="65"/>
      <c r="O813" s="65"/>
    </row>
    <row r="814" spans="3:15" s="1" customFormat="1" x14ac:dyDescent="0.25">
      <c r="C814" s="65"/>
      <c r="D814" s="55"/>
      <c r="E814" s="55"/>
      <c r="F814" s="55"/>
      <c r="G814" s="55"/>
      <c r="H814" s="55"/>
      <c r="I814" s="55"/>
      <c r="J814" s="65"/>
      <c r="K814" s="65"/>
      <c r="L814" s="65"/>
      <c r="M814" s="65"/>
      <c r="N814" s="65"/>
      <c r="O814" s="65"/>
    </row>
    <row r="815" spans="3:15" s="1" customFormat="1" x14ac:dyDescent="0.25">
      <c r="C815" s="65"/>
      <c r="D815" s="55"/>
      <c r="E815" s="55"/>
      <c r="F815" s="55"/>
      <c r="G815" s="55"/>
      <c r="H815" s="55"/>
      <c r="I815" s="55"/>
      <c r="J815" s="65"/>
      <c r="K815" s="65"/>
      <c r="L815" s="65"/>
      <c r="M815" s="65"/>
      <c r="N815" s="65"/>
      <c r="O815" s="65"/>
    </row>
    <row r="816" spans="3:15" s="1" customFormat="1" x14ac:dyDescent="0.25">
      <c r="C816" s="65"/>
      <c r="D816" s="55"/>
      <c r="E816" s="55"/>
      <c r="F816" s="55"/>
      <c r="G816" s="55"/>
      <c r="H816" s="55"/>
      <c r="I816" s="55"/>
      <c r="J816" s="65"/>
      <c r="K816" s="65"/>
      <c r="L816" s="65"/>
      <c r="M816" s="65"/>
      <c r="N816" s="65"/>
      <c r="O816" s="65"/>
    </row>
    <row r="817" spans="3:15" s="1" customFormat="1" x14ac:dyDescent="0.25">
      <c r="C817" s="65"/>
      <c r="D817" s="55"/>
      <c r="E817" s="55"/>
      <c r="F817" s="55"/>
      <c r="G817" s="55"/>
      <c r="H817" s="55"/>
      <c r="I817" s="55"/>
      <c r="J817" s="65"/>
      <c r="K817" s="65"/>
      <c r="L817" s="65"/>
      <c r="M817" s="65"/>
      <c r="N817" s="65"/>
      <c r="O817" s="65"/>
    </row>
    <row r="818" spans="3:15" s="1" customFormat="1" x14ac:dyDescent="0.25">
      <c r="C818" s="65"/>
      <c r="D818" s="55"/>
      <c r="E818" s="55"/>
      <c r="F818" s="55"/>
      <c r="G818" s="55"/>
      <c r="H818" s="55"/>
      <c r="I818" s="55"/>
      <c r="J818" s="65"/>
      <c r="K818" s="65"/>
      <c r="L818" s="65"/>
      <c r="M818" s="65"/>
      <c r="N818" s="65"/>
      <c r="O818" s="65"/>
    </row>
    <row r="819" spans="3:15" s="1" customFormat="1" x14ac:dyDescent="0.25">
      <c r="C819" s="65"/>
      <c r="D819" s="55"/>
      <c r="E819" s="55"/>
      <c r="F819" s="55"/>
      <c r="G819" s="55"/>
      <c r="H819" s="55"/>
      <c r="I819" s="55"/>
      <c r="J819" s="65"/>
      <c r="K819" s="65"/>
      <c r="L819" s="65"/>
      <c r="M819" s="65"/>
      <c r="N819" s="65"/>
      <c r="O819" s="65"/>
    </row>
    <row r="820" spans="3:15" s="1" customFormat="1" x14ac:dyDescent="0.25">
      <c r="C820" s="65"/>
      <c r="D820" s="55"/>
      <c r="E820" s="55"/>
      <c r="F820" s="55"/>
      <c r="G820" s="55"/>
      <c r="H820" s="55"/>
      <c r="I820" s="55"/>
      <c r="J820" s="65"/>
      <c r="K820" s="65"/>
      <c r="L820" s="65"/>
      <c r="M820" s="65"/>
      <c r="N820" s="65"/>
      <c r="O820" s="65"/>
    </row>
    <row r="821" spans="3:15" s="1" customFormat="1" x14ac:dyDescent="0.25">
      <c r="C821" s="65"/>
      <c r="D821" s="55"/>
      <c r="E821" s="55"/>
      <c r="F821" s="55"/>
      <c r="G821" s="55"/>
      <c r="H821" s="55"/>
      <c r="I821" s="55"/>
      <c r="J821" s="65"/>
      <c r="K821" s="65"/>
      <c r="L821" s="65"/>
      <c r="M821" s="65"/>
      <c r="N821" s="65"/>
      <c r="O821" s="65"/>
    </row>
    <row r="822" spans="3:15" s="1" customFormat="1" x14ac:dyDescent="0.25">
      <c r="C822" s="65"/>
      <c r="D822" s="55"/>
      <c r="E822" s="55"/>
      <c r="F822" s="55"/>
      <c r="G822" s="55"/>
      <c r="H822" s="55"/>
      <c r="I822" s="55"/>
      <c r="J822" s="65"/>
      <c r="K822" s="65"/>
      <c r="L822" s="65"/>
      <c r="M822" s="65"/>
      <c r="N822" s="65"/>
      <c r="O822" s="65"/>
    </row>
    <row r="823" spans="3:15" s="1" customFormat="1" x14ac:dyDescent="0.25">
      <c r="C823" s="65"/>
      <c r="D823" s="55"/>
      <c r="E823" s="55"/>
      <c r="F823" s="55"/>
      <c r="G823" s="55"/>
      <c r="H823" s="55"/>
      <c r="I823" s="55"/>
      <c r="J823" s="65"/>
      <c r="K823" s="65"/>
      <c r="L823" s="65"/>
      <c r="M823" s="65"/>
      <c r="N823" s="65"/>
      <c r="O823" s="65"/>
    </row>
    <row r="824" spans="3:15" s="1" customFormat="1" x14ac:dyDescent="0.25">
      <c r="C824" s="65"/>
      <c r="D824" s="55"/>
      <c r="E824" s="55"/>
      <c r="F824" s="55"/>
      <c r="G824" s="55"/>
      <c r="H824" s="55"/>
      <c r="I824" s="55"/>
      <c r="J824" s="65"/>
      <c r="K824" s="65"/>
      <c r="L824" s="65"/>
      <c r="M824" s="65"/>
      <c r="N824" s="65"/>
      <c r="O824" s="65"/>
    </row>
    <row r="825" spans="3:15" s="1" customFormat="1" x14ac:dyDescent="0.25">
      <c r="C825" s="65"/>
      <c r="D825" s="55"/>
      <c r="E825" s="55"/>
      <c r="F825" s="55"/>
      <c r="G825" s="55"/>
      <c r="H825" s="55"/>
      <c r="I825" s="55"/>
      <c r="J825" s="65"/>
      <c r="K825" s="65"/>
      <c r="L825" s="65"/>
      <c r="M825" s="65"/>
      <c r="N825" s="65"/>
      <c r="O825" s="65"/>
    </row>
    <row r="826" spans="3:15" s="1" customFormat="1" x14ac:dyDescent="0.25">
      <c r="C826" s="65"/>
      <c r="D826" s="55"/>
      <c r="E826" s="55"/>
      <c r="F826" s="55"/>
      <c r="G826" s="55"/>
      <c r="H826" s="55"/>
      <c r="I826" s="55"/>
      <c r="J826" s="65"/>
      <c r="K826" s="65"/>
      <c r="L826" s="65"/>
      <c r="M826" s="65"/>
      <c r="N826" s="65"/>
      <c r="O826" s="65"/>
    </row>
    <row r="827" spans="3:15" s="1" customFormat="1" x14ac:dyDescent="0.25">
      <c r="C827" s="65"/>
      <c r="D827" s="55"/>
      <c r="E827" s="55"/>
      <c r="F827" s="55"/>
      <c r="G827" s="55"/>
      <c r="H827" s="55"/>
      <c r="I827" s="55"/>
      <c r="J827" s="65"/>
      <c r="K827" s="65"/>
      <c r="L827" s="65"/>
      <c r="M827" s="65"/>
      <c r="N827" s="65"/>
      <c r="O827" s="65"/>
    </row>
    <row r="828" spans="3:15" s="1" customFormat="1" x14ac:dyDescent="0.25">
      <c r="C828" s="65"/>
      <c r="D828" s="55"/>
      <c r="E828" s="55"/>
      <c r="F828" s="55"/>
      <c r="G828" s="55"/>
      <c r="H828" s="55"/>
      <c r="I828" s="55"/>
      <c r="J828" s="65"/>
      <c r="K828" s="65"/>
      <c r="L828" s="65"/>
      <c r="M828" s="65"/>
      <c r="N828" s="65"/>
      <c r="O828" s="65"/>
    </row>
    <row r="829" spans="3:15" s="1" customFormat="1" x14ac:dyDescent="0.25">
      <c r="C829" s="65"/>
      <c r="D829" s="55"/>
      <c r="E829" s="55"/>
      <c r="F829" s="55"/>
      <c r="G829" s="55"/>
      <c r="H829" s="55"/>
      <c r="I829" s="55"/>
      <c r="J829" s="65"/>
      <c r="K829" s="65"/>
      <c r="L829" s="65"/>
      <c r="M829" s="65"/>
      <c r="N829" s="65"/>
      <c r="O829" s="65"/>
    </row>
    <row r="830" spans="3:15" s="1" customFormat="1" x14ac:dyDescent="0.25">
      <c r="C830" s="65"/>
      <c r="D830" s="55"/>
      <c r="E830" s="55"/>
      <c r="F830" s="55"/>
      <c r="G830" s="55"/>
      <c r="H830" s="55"/>
      <c r="I830" s="55"/>
      <c r="J830" s="65"/>
      <c r="K830" s="65"/>
      <c r="L830" s="65"/>
      <c r="M830" s="65"/>
      <c r="N830" s="65"/>
      <c r="O830" s="65"/>
    </row>
    <row r="831" spans="3:15" s="1" customFormat="1" x14ac:dyDescent="0.25">
      <c r="C831" s="65"/>
      <c r="D831" s="55"/>
      <c r="E831" s="55"/>
      <c r="F831" s="55"/>
      <c r="G831" s="55"/>
      <c r="H831" s="55"/>
      <c r="I831" s="55"/>
      <c r="J831" s="65"/>
      <c r="K831" s="65"/>
      <c r="L831" s="65"/>
      <c r="M831" s="65"/>
      <c r="N831" s="65"/>
      <c r="O831" s="65"/>
    </row>
    <row r="832" spans="3:15" s="1" customFormat="1" x14ac:dyDescent="0.25">
      <c r="C832" s="65"/>
      <c r="D832" s="55"/>
      <c r="E832" s="55"/>
      <c r="F832" s="55"/>
      <c r="G832" s="55"/>
      <c r="H832" s="55"/>
      <c r="I832" s="55"/>
      <c r="J832" s="65"/>
      <c r="K832" s="65"/>
      <c r="L832" s="65"/>
      <c r="M832" s="65"/>
      <c r="N832" s="65"/>
      <c r="O832" s="65"/>
    </row>
    <row r="833" spans="3:15" s="1" customFormat="1" x14ac:dyDescent="0.25">
      <c r="C833" s="65"/>
      <c r="D833" s="55"/>
      <c r="E833" s="55"/>
      <c r="F833" s="55"/>
      <c r="G833" s="55"/>
      <c r="H833" s="55"/>
      <c r="I833" s="55"/>
      <c r="J833" s="65"/>
      <c r="K833" s="65"/>
      <c r="L833" s="65"/>
      <c r="M833" s="65"/>
      <c r="N833" s="65"/>
      <c r="O833" s="65"/>
    </row>
    <row r="834" spans="3:15" s="1" customFormat="1" x14ac:dyDescent="0.25">
      <c r="C834" s="65"/>
      <c r="D834" s="55"/>
      <c r="E834" s="55"/>
      <c r="F834" s="55"/>
      <c r="G834" s="55"/>
      <c r="H834" s="55"/>
      <c r="I834" s="55"/>
      <c r="J834" s="65"/>
      <c r="K834" s="65"/>
      <c r="L834" s="65"/>
      <c r="M834" s="65"/>
      <c r="N834" s="65"/>
      <c r="O834" s="65"/>
    </row>
    <row r="835" spans="3:15" s="1" customFormat="1" x14ac:dyDescent="0.25">
      <c r="C835" s="65"/>
      <c r="D835" s="55"/>
      <c r="E835" s="55"/>
      <c r="F835" s="55"/>
      <c r="G835" s="55"/>
      <c r="H835" s="55"/>
      <c r="I835" s="55"/>
      <c r="J835" s="65"/>
      <c r="K835" s="65"/>
      <c r="L835" s="65"/>
      <c r="M835" s="65"/>
      <c r="N835" s="65"/>
      <c r="O835" s="65"/>
    </row>
    <row r="836" spans="3:15" s="1" customFormat="1" x14ac:dyDescent="0.25">
      <c r="C836" s="65"/>
      <c r="D836" s="55"/>
      <c r="E836" s="55"/>
      <c r="F836" s="55"/>
      <c r="G836" s="55"/>
      <c r="H836" s="55"/>
      <c r="I836" s="55"/>
      <c r="J836" s="65"/>
      <c r="K836" s="65"/>
      <c r="L836" s="65"/>
      <c r="M836" s="65"/>
      <c r="N836" s="65"/>
      <c r="O836" s="65"/>
    </row>
    <row r="837" spans="3:15" s="1" customFormat="1" x14ac:dyDescent="0.25">
      <c r="C837" s="65"/>
      <c r="D837" s="55"/>
      <c r="E837" s="55"/>
      <c r="F837" s="55"/>
      <c r="G837" s="55"/>
      <c r="H837" s="55"/>
      <c r="I837" s="55"/>
      <c r="J837" s="65"/>
      <c r="K837" s="65"/>
      <c r="L837" s="65"/>
      <c r="M837" s="65"/>
      <c r="N837" s="65"/>
      <c r="O837" s="65"/>
    </row>
    <row r="838" spans="3:15" s="1" customFormat="1" x14ac:dyDescent="0.25">
      <c r="C838" s="65"/>
      <c r="D838" s="55"/>
      <c r="E838" s="55"/>
      <c r="F838" s="55"/>
      <c r="G838" s="55"/>
      <c r="H838" s="55"/>
      <c r="I838" s="55"/>
      <c r="J838" s="65"/>
      <c r="K838" s="65"/>
      <c r="L838" s="65"/>
      <c r="M838" s="65"/>
      <c r="N838" s="65"/>
      <c r="O838" s="65"/>
    </row>
    <row r="839" spans="3:15" s="1" customFormat="1" x14ac:dyDescent="0.25">
      <c r="C839" s="65"/>
      <c r="D839" s="55"/>
      <c r="E839" s="55"/>
      <c r="F839" s="55"/>
      <c r="G839" s="55"/>
      <c r="H839" s="55"/>
      <c r="I839" s="55"/>
      <c r="J839" s="65"/>
      <c r="K839" s="65"/>
      <c r="L839" s="65"/>
      <c r="M839" s="65"/>
      <c r="N839" s="65"/>
      <c r="O839" s="65"/>
    </row>
    <row r="840" spans="3:15" s="1" customFormat="1" x14ac:dyDescent="0.25">
      <c r="C840" s="65"/>
      <c r="D840" s="55"/>
      <c r="E840" s="55"/>
      <c r="F840" s="55"/>
      <c r="G840" s="55"/>
      <c r="H840" s="55"/>
      <c r="I840" s="55"/>
      <c r="J840" s="65"/>
      <c r="K840" s="65"/>
      <c r="L840" s="65"/>
      <c r="M840" s="65"/>
      <c r="N840" s="65"/>
      <c r="O840" s="65"/>
    </row>
    <row r="841" spans="3:15" s="1" customFormat="1" x14ac:dyDescent="0.25">
      <c r="C841" s="65"/>
      <c r="D841" s="55"/>
      <c r="E841" s="55"/>
      <c r="F841" s="55"/>
      <c r="G841" s="55"/>
      <c r="H841" s="55"/>
      <c r="I841" s="55"/>
      <c r="J841" s="65"/>
      <c r="K841" s="65"/>
      <c r="L841" s="65"/>
      <c r="M841" s="65"/>
      <c r="N841" s="65"/>
      <c r="O841" s="65"/>
    </row>
    <row r="842" spans="3:15" s="1" customFormat="1" x14ac:dyDescent="0.25">
      <c r="C842" s="65"/>
      <c r="D842" s="55"/>
      <c r="E842" s="55"/>
      <c r="F842" s="55"/>
      <c r="G842" s="55"/>
      <c r="H842" s="55"/>
      <c r="I842" s="55"/>
      <c r="J842" s="65"/>
      <c r="K842" s="65"/>
      <c r="L842" s="65"/>
      <c r="M842" s="65"/>
      <c r="N842" s="65"/>
      <c r="O842" s="65"/>
    </row>
    <row r="843" spans="3:15" s="1" customFormat="1" x14ac:dyDescent="0.25">
      <c r="C843" s="65"/>
      <c r="D843" s="55"/>
      <c r="E843" s="55"/>
      <c r="F843" s="55"/>
      <c r="G843" s="55"/>
      <c r="H843" s="55"/>
      <c r="I843" s="55"/>
      <c r="J843" s="65"/>
      <c r="K843" s="65"/>
      <c r="L843" s="65"/>
      <c r="M843" s="65"/>
      <c r="N843" s="65"/>
      <c r="O843" s="65"/>
    </row>
    <row r="844" spans="3:15" s="1" customFormat="1" x14ac:dyDescent="0.25">
      <c r="C844" s="65"/>
      <c r="D844" s="55"/>
      <c r="E844" s="55"/>
      <c r="F844" s="55"/>
      <c r="G844" s="55"/>
      <c r="H844" s="55"/>
      <c r="I844" s="55"/>
      <c r="J844" s="65"/>
      <c r="K844" s="65"/>
      <c r="L844" s="65"/>
      <c r="M844" s="65"/>
      <c r="N844" s="65"/>
      <c r="O844" s="65"/>
    </row>
    <row r="845" spans="3:15" s="1" customFormat="1" x14ac:dyDescent="0.25">
      <c r="C845" s="65"/>
      <c r="D845" s="55"/>
      <c r="E845" s="55"/>
      <c r="F845" s="55"/>
      <c r="G845" s="55"/>
      <c r="H845" s="55"/>
      <c r="I845" s="55"/>
      <c r="J845" s="65"/>
      <c r="K845" s="65"/>
      <c r="L845" s="65"/>
      <c r="M845" s="65"/>
      <c r="N845" s="65"/>
      <c r="O845" s="65"/>
    </row>
    <row r="846" spans="3:15" s="1" customFormat="1" x14ac:dyDescent="0.25">
      <c r="C846" s="65"/>
      <c r="D846" s="55"/>
      <c r="E846" s="55"/>
      <c r="F846" s="55"/>
      <c r="G846" s="55"/>
      <c r="H846" s="55"/>
      <c r="I846" s="55"/>
      <c r="J846" s="65"/>
      <c r="K846" s="65"/>
      <c r="L846" s="65"/>
      <c r="M846" s="65"/>
      <c r="N846" s="65"/>
      <c r="O846" s="65"/>
    </row>
    <row r="847" spans="3:15" s="1" customFormat="1" x14ac:dyDescent="0.25">
      <c r="C847" s="65"/>
      <c r="D847" s="55"/>
      <c r="E847" s="55"/>
      <c r="F847" s="55"/>
      <c r="G847" s="55"/>
      <c r="H847" s="55"/>
      <c r="I847" s="55"/>
      <c r="J847" s="65"/>
      <c r="K847" s="65"/>
      <c r="L847" s="65"/>
      <c r="M847" s="65"/>
      <c r="N847" s="65"/>
      <c r="O847" s="65"/>
    </row>
    <row r="848" spans="3:15" s="1" customFormat="1" x14ac:dyDescent="0.25">
      <c r="C848" s="65"/>
      <c r="D848" s="55"/>
      <c r="E848" s="55"/>
      <c r="F848" s="55"/>
      <c r="G848" s="55"/>
      <c r="H848" s="55"/>
      <c r="I848" s="55"/>
      <c r="J848" s="65"/>
      <c r="K848" s="65"/>
      <c r="L848" s="65"/>
      <c r="M848" s="65"/>
      <c r="N848" s="65"/>
      <c r="O848" s="65"/>
    </row>
    <row r="849" spans="3:15" s="1" customFormat="1" x14ac:dyDescent="0.25">
      <c r="C849" s="65"/>
      <c r="D849" s="55"/>
      <c r="E849" s="55"/>
      <c r="F849" s="55"/>
      <c r="G849" s="55"/>
      <c r="H849" s="55"/>
      <c r="I849" s="55"/>
      <c r="J849" s="65"/>
      <c r="K849" s="65"/>
      <c r="L849" s="65"/>
      <c r="M849" s="65"/>
      <c r="N849" s="65"/>
      <c r="O849" s="65"/>
    </row>
    <row r="850" spans="3:15" s="1" customFormat="1" x14ac:dyDescent="0.25">
      <c r="C850" s="65"/>
      <c r="D850" s="55"/>
      <c r="E850" s="55"/>
      <c r="F850" s="55"/>
      <c r="G850" s="55"/>
      <c r="H850" s="55"/>
      <c r="I850" s="55"/>
      <c r="J850" s="65"/>
      <c r="K850" s="65"/>
      <c r="L850" s="65"/>
      <c r="M850" s="65"/>
      <c r="N850" s="65"/>
      <c r="O850" s="65"/>
    </row>
    <row r="851" spans="3:15" s="1" customFormat="1" x14ac:dyDescent="0.25">
      <c r="C851" s="65"/>
      <c r="D851" s="55"/>
      <c r="E851" s="55"/>
      <c r="F851" s="55"/>
      <c r="G851" s="55"/>
      <c r="H851" s="55"/>
      <c r="I851" s="55"/>
      <c r="J851" s="65"/>
      <c r="K851" s="65"/>
      <c r="L851" s="65"/>
      <c r="M851" s="65"/>
      <c r="N851" s="65"/>
      <c r="O851" s="65"/>
    </row>
    <row r="852" spans="3:15" s="1" customFormat="1" x14ac:dyDescent="0.25">
      <c r="C852" s="65"/>
      <c r="D852" s="55"/>
      <c r="E852" s="55"/>
      <c r="F852" s="55"/>
      <c r="G852" s="55"/>
      <c r="H852" s="55"/>
      <c r="I852" s="55"/>
      <c r="J852" s="65"/>
      <c r="K852" s="65"/>
      <c r="L852" s="65"/>
      <c r="M852" s="65"/>
      <c r="N852" s="65"/>
      <c r="O852" s="65"/>
    </row>
    <row r="853" spans="3:15" s="1" customFormat="1" x14ac:dyDescent="0.25">
      <c r="C853" s="65"/>
      <c r="D853" s="55"/>
      <c r="E853" s="55"/>
      <c r="F853" s="55"/>
      <c r="G853" s="55"/>
      <c r="H853" s="55"/>
      <c r="I853" s="55"/>
      <c r="J853" s="65"/>
      <c r="K853" s="65"/>
      <c r="L853" s="65"/>
      <c r="M853" s="65"/>
      <c r="N853" s="65"/>
      <c r="O853" s="65"/>
    </row>
    <row r="854" spans="3:15" s="1" customFormat="1" x14ac:dyDescent="0.25">
      <c r="C854" s="65"/>
      <c r="D854" s="55"/>
      <c r="E854" s="55"/>
      <c r="F854" s="55"/>
      <c r="G854" s="55"/>
      <c r="H854" s="55"/>
      <c r="I854" s="55"/>
      <c r="J854" s="65"/>
      <c r="K854" s="65"/>
      <c r="L854" s="65"/>
      <c r="M854" s="65"/>
      <c r="N854" s="65"/>
      <c r="O854" s="65"/>
    </row>
    <row r="855" spans="3:15" s="1" customFormat="1" x14ac:dyDescent="0.25">
      <c r="C855" s="65"/>
      <c r="D855" s="55"/>
      <c r="E855" s="55"/>
      <c r="F855" s="55"/>
      <c r="G855" s="55"/>
      <c r="H855" s="55"/>
      <c r="I855" s="55"/>
      <c r="J855" s="65"/>
      <c r="K855" s="65"/>
      <c r="L855" s="65"/>
      <c r="M855" s="65"/>
      <c r="N855" s="65"/>
      <c r="O855" s="65"/>
    </row>
    <row r="856" spans="3:15" s="1" customFormat="1" x14ac:dyDescent="0.25">
      <c r="C856" s="65"/>
      <c r="D856" s="55"/>
      <c r="E856" s="55"/>
      <c r="F856" s="55"/>
      <c r="G856" s="55"/>
      <c r="H856" s="55"/>
      <c r="I856" s="55"/>
      <c r="J856" s="65"/>
      <c r="K856" s="65"/>
      <c r="L856" s="65"/>
      <c r="M856" s="65"/>
      <c r="N856" s="65"/>
      <c r="O856" s="65"/>
    </row>
    <row r="857" spans="3:15" s="1" customFormat="1" x14ac:dyDescent="0.25">
      <c r="C857" s="65"/>
      <c r="D857" s="55"/>
      <c r="E857" s="55"/>
      <c r="F857" s="55"/>
      <c r="G857" s="55"/>
      <c r="H857" s="55"/>
      <c r="I857" s="55"/>
      <c r="J857" s="65"/>
      <c r="K857" s="65"/>
      <c r="L857" s="65"/>
      <c r="M857" s="65"/>
      <c r="N857" s="65"/>
      <c r="O857" s="65"/>
    </row>
    <row r="858" spans="3:15" s="1" customFormat="1" x14ac:dyDescent="0.25">
      <c r="C858" s="65"/>
      <c r="D858" s="55"/>
      <c r="E858" s="55"/>
      <c r="F858" s="55"/>
      <c r="G858" s="55"/>
      <c r="H858" s="55"/>
      <c r="I858" s="55"/>
      <c r="J858" s="65"/>
      <c r="K858" s="65"/>
      <c r="L858" s="65"/>
      <c r="M858" s="65"/>
      <c r="N858" s="65"/>
      <c r="O858" s="65"/>
    </row>
    <row r="859" spans="3:15" s="1" customFormat="1" x14ac:dyDescent="0.25">
      <c r="C859" s="65"/>
      <c r="D859" s="55"/>
      <c r="E859" s="55"/>
      <c r="F859" s="55"/>
      <c r="G859" s="55"/>
      <c r="H859" s="55"/>
      <c r="I859" s="55"/>
      <c r="J859" s="65"/>
      <c r="K859" s="65"/>
      <c r="L859" s="65"/>
      <c r="M859" s="65"/>
      <c r="N859" s="65"/>
      <c r="O859" s="65"/>
    </row>
    <row r="860" spans="3:15" s="1" customFormat="1" x14ac:dyDescent="0.25">
      <c r="C860" s="65"/>
      <c r="D860" s="55"/>
      <c r="E860" s="55"/>
      <c r="F860" s="55"/>
      <c r="G860" s="55"/>
      <c r="H860" s="55"/>
      <c r="I860" s="55"/>
      <c r="J860" s="65"/>
      <c r="K860" s="65"/>
      <c r="L860" s="65"/>
      <c r="M860" s="65"/>
      <c r="N860" s="65"/>
      <c r="O860" s="65"/>
    </row>
    <row r="861" spans="3:15" s="1" customFormat="1" x14ac:dyDescent="0.25">
      <c r="C861" s="65"/>
      <c r="D861" s="55"/>
      <c r="E861" s="55"/>
      <c r="F861" s="55"/>
      <c r="G861" s="55"/>
      <c r="H861" s="55"/>
      <c r="I861" s="55"/>
      <c r="J861" s="65"/>
      <c r="K861" s="65"/>
      <c r="L861" s="65"/>
      <c r="M861" s="65"/>
      <c r="N861" s="65"/>
      <c r="O861" s="65"/>
    </row>
    <row r="862" spans="3:15" s="1" customFormat="1" x14ac:dyDescent="0.25">
      <c r="C862" s="65"/>
      <c r="D862" s="55"/>
      <c r="E862" s="55"/>
      <c r="F862" s="55"/>
      <c r="G862" s="55"/>
      <c r="H862" s="55"/>
      <c r="I862" s="55"/>
      <c r="J862" s="65"/>
      <c r="K862" s="65"/>
      <c r="L862" s="65"/>
      <c r="M862" s="65"/>
      <c r="N862" s="65"/>
      <c r="O862" s="65"/>
    </row>
    <row r="863" spans="3:15" s="1" customFormat="1" x14ac:dyDescent="0.25">
      <c r="C863" s="65"/>
      <c r="D863" s="55"/>
      <c r="E863" s="55"/>
      <c r="F863" s="55"/>
      <c r="G863" s="55"/>
      <c r="H863" s="55"/>
      <c r="I863" s="55"/>
      <c r="J863" s="65"/>
      <c r="K863" s="65"/>
      <c r="L863" s="65"/>
      <c r="M863" s="65"/>
      <c r="N863" s="65"/>
      <c r="O863" s="65"/>
    </row>
    <row r="864" spans="3:15" s="1" customFormat="1" x14ac:dyDescent="0.25">
      <c r="C864" s="65"/>
      <c r="D864" s="55"/>
      <c r="E864" s="55"/>
      <c r="F864" s="55"/>
      <c r="G864" s="55"/>
      <c r="H864" s="55"/>
      <c r="I864" s="55"/>
      <c r="J864" s="65"/>
      <c r="K864" s="65"/>
      <c r="L864" s="65"/>
      <c r="M864" s="65"/>
      <c r="N864" s="65"/>
      <c r="O864" s="65"/>
    </row>
    <row r="865" spans="3:15" s="1" customFormat="1" x14ac:dyDescent="0.25">
      <c r="C865" s="65"/>
      <c r="D865" s="55"/>
      <c r="E865" s="55"/>
      <c r="F865" s="55"/>
      <c r="G865" s="55"/>
      <c r="H865" s="55"/>
      <c r="I865" s="55"/>
      <c r="J865" s="65"/>
      <c r="K865" s="65"/>
      <c r="L865" s="65"/>
      <c r="M865" s="65"/>
      <c r="N865" s="65"/>
      <c r="O865" s="65"/>
    </row>
    <row r="866" spans="3:15" s="1" customFormat="1" x14ac:dyDescent="0.25">
      <c r="C866" s="65"/>
      <c r="D866" s="55"/>
      <c r="E866" s="55"/>
      <c r="F866" s="55"/>
      <c r="G866" s="55"/>
      <c r="H866" s="55"/>
      <c r="I866" s="55"/>
      <c r="J866" s="65"/>
      <c r="K866" s="65"/>
      <c r="L866" s="65"/>
      <c r="M866" s="65"/>
      <c r="N866" s="65"/>
      <c r="O866" s="65"/>
    </row>
    <row r="867" spans="3:15" s="1" customFormat="1" x14ac:dyDescent="0.25">
      <c r="C867" s="65"/>
      <c r="D867" s="55"/>
      <c r="E867" s="55"/>
      <c r="F867" s="55"/>
      <c r="G867" s="55"/>
      <c r="H867" s="55"/>
      <c r="I867" s="55"/>
      <c r="J867" s="65"/>
      <c r="K867" s="65"/>
      <c r="L867" s="65"/>
      <c r="M867" s="65"/>
      <c r="N867" s="65"/>
      <c r="O867" s="65"/>
    </row>
    <row r="868" spans="3:15" s="1" customFormat="1" x14ac:dyDescent="0.25">
      <c r="C868" s="65"/>
      <c r="D868" s="55"/>
      <c r="E868" s="55"/>
      <c r="F868" s="55"/>
      <c r="G868" s="55"/>
      <c r="H868" s="55"/>
      <c r="I868" s="55"/>
      <c r="J868" s="65"/>
      <c r="K868" s="65"/>
      <c r="L868" s="65"/>
      <c r="M868" s="65"/>
      <c r="N868" s="65"/>
      <c r="O868" s="65"/>
    </row>
    <row r="869" spans="3:15" s="1" customFormat="1" x14ac:dyDescent="0.25">
      <c r="C869" s="65"/>
      <c r="D869" s="55"/>
      <c r="E869" s="55"/>
      <c r="F869" s="55"/>
      <c r="G869" s="55"/>
      <c r="H869" s="55"/>
      <c r="I869" s="55"/>
      <c r="J869" s="65"/>
      <c r="K869" s="65"/>
      <c r="L869" s="65"/>
      <c r="M869" s="65"/>
      <c r="N869" s="65"/>
      <c r="O869" s="65"/>
    </row>
    <row r="870" spans="3:15" s="1" customFormat="1" x14ac:dyDescent="0.25">
      <c r="C870" s="65"/>
      <c r="D870" s="55"/>
      <c r="E870" s="55"/>
      <c r="F870" s="55"/>
      <c r="G870" s="55"/>
      <c r="H870" s="55"/>
      <c r="I870" s="55"/>
      <c r="J870" s="65"/>
      <c r="K870" s="65"/>
      <c r="L870" s="65"/>
      <c r="M870" s="65"/>
      <c r="N870" s="65"/>
      <c r="O870" s="65"/>
    </row>
    <row r="871" spans="3:15" s="1" customFormat="1" x14ac:dyDescent="0.25">
      <c r="C871" s="65"/>
      <c r="D871" s="55"/>
      <c r="E871" s="55"/>
      <c r="F871" s="55"/>
      <c r="G871" s="55"/>
      <c r="H871" s="55"/>
      <c r="I871" s="55"/>
      <c r="J871" s="65"/>
      <c r="K871" s="65"/>
      <c r="L871" s="65"/>
      <c r="M871" s="65"/>
      <c r="N871" s="65"/>
      <c r="O871" s="65"/>
    </row>
    <row r="872" spans="3:15" s="1" customFormat="1" x14ac:dyDescent="0.25">
      <c r="C872" s="65"/>
      <c r="D872" s="55"/>
      <c r="E872" s="55"/>
      <c r="F872" s="55"/>
      <c r="G872" s="55"/>
      <c r="H872" s="55"/>
      <c r="I872" s="55"/>
      <c r="J872" s="65"/>
      <c r="K872" s="65"/>
      <c r="L872" s="65"/>
      <c r="M872" s="65"/>
      <c r="N872" s="65"/>
      <c r="O872" s="65"/>
    </row>
    <row r="873" spans="3:15" s="1" customFormat="1" x14ac:dyDescent="0.25">
      <c r="C873" s="65"/>
      <c r="D873" s="55"/>
      <c r="E873" s="55"/>
      <c r="F873" s="55"/>
      <c r="G873" s="55"/>
      <c r="H873" s="55"/>
      <c r="I873" s="55"/>
      <c r="J873" s="65"/>
      <c r="K873" s="65"/>
      <c r="L873" s="65"/>
      <c r="M873" s="65"/>
      <c r="N873" s="65"/>
      <c r="O873" s="65"/>
    </row>
    <row r="874" spans="3:15" s="1" customFormat="1" x14ac:dyDescent="0.25">
      <c r="C874" s="65"/>
      <c r="D874" s="55"/>
      <c r="E874" s="55"/>
      <c r="F874" s="55"/>
      <c r="G874" s="55"/>
      <c r="H874" s="55"/>
      <c r="I874" s="55"/>
      <c r="J874" s="65"/>
      <c r="K874" s="65"/>
      <c r="L874" s="65"/>
      <c r="M874" s="65"/>
      <c r="N874" s="65"/>
      <c r="O874" s="65"/>
    </row>
    <row r="875" spans="3:15" s="1" customFormat="1" x14ac:dyDescent="0.25">
      <c r="C875" s="65"/>
      <c r="D875" s="55"/>
      <c r="E875" s="55"/>
      <c r="F875" s="55"/>
      <c r="G875" s="55"/>
      <c r="H875" s="55"/>
      <c r="I875" s="55"/>
      <c r="J875" s="65"/>
      <c r="K875" s="65"/>
      <c r="L875" s="65"/>
      <c r="M875" s="65"/>
      <c r="N875" s="65"/>
      <c r="O875" s="65"/>
    </row>
    <row r="876" spans="3:15" s="1" customFormat="1" x14ac:dyDescent="0.25">
      <c r="C876" s="65"/>
      <c r="D876" s="55"/>
      <c r="E876" s="55"/>
      <c r="F876" s="55"/>
      <c r="G876" s="55"/>
      <c r="H876" s="55"/>
      <c r="I876" s="55"/>
      <c r="J876" s="65"/>
      <c r="K876" s="65"/>
      <c r="L876" s="65"/>
      <c r="M876" s="65"/>
      <c r="N876" s="65"/>
      <c r="O876" s="65"/>
    </row>
    <row r="877" spans="3:15" s="1" customFormat="1" x14ac:dyDescent="0.25">
      <c r="C877" s="65"/>
      <c r="D877" s="55"/>
      <c r="E877" s="55"/>
      <c r="F877" s="55"/>
      <c r="G877" s="55"/>
      <c r="H877" s="55"/>
      <c r="I877" s="55"/>
      <c r="J877" s="65"/>
      <c r="K877" s="65"/>
      <c r="L877" s="65"/>
      <c r="M877" s="65"/>
      <c r="N877" s="65"/>
      <c r="O877" s="65"/>
    </row>
    <row r="878" spans="3:15" s="1" customFormat="1" x14ac:dyDescent="0.25">
      <c r="C878" s="65"/>
      <c r="D878" s="55"/>
      <c r="E878" s="55"/>
      <c r="F878" s="55"/>
      <c r="G878" s="55"/>
      <c r="H878" s="55"/>
      <c r="I878" s="55"/>
      <c r="J878" s="65"/>
      <c r="K878" s="65"/>
      <c r="L878" s="65"/>
      <c r="M878" s="65"/>
      <c r="N878" s="65"/>
      <c r="O878" s="65"/>
    </row>
    <row r="879" spans="3:15" s="1" customFormat="1" x14ac:dyDescent="0.25">
      <c r="C879" s="65"/>
      <c r="D879" s="55"/>
      <c r="E879" s="55"/>
      <c r="F879" s="55"/>
      <c r="G879" s="55"/>
      <c r="H879" s="55"/>
      <c r="I879" s="55"/>
      <c r="J879" s="65"/>
      <c r="K879" s="65"/>
      <c r="L879" s="65"/>
      <c r="M879" s="65"/>
      <c r="N879" s="65"/>
      <c r="O879" s="65"/>
    </row>
    <row r="880" spans="3:15" s="1" customFormat="1" x14ac:dyDescent="0.25">
      <c r="C880" s="65"/>
      <c r="D880" s="55"/>
      <c r="E880" s="55"/>
      <c r="F880" s="55"/>
      <c r="G880" s="55"/>
      <c r="H880" s="55"/>
      <c r="I880" s="55"/>
      <c r="J880" s="65"/>
      <c r="K880" s="65"/>
      <c r="L880" s="65"/>
      <c r="M880" s="65"/>
      <c r="N880" s="65"/>
      <c r="O880" s="65"/>
    </row>
    <row r="881" spans="3:15" s="1" customFormat="1" x14ac:dyDescent="0.25">
      <c r="C881" s="65"/>
      <c r="D881" s="55"/>
      <c r="E881" s="55"/>
      <c r="F881" s="55"/>
      <c r="G881" s="55"/>
      <c r="H881" s="55"/>
      <c r="I881" s="55"/>
      <c r="J881" s="65"/>
      <c r="K881" s="65"/>
      <c r="L881" s="65"/>
      <c r="M881" s="65"/>
      <c r="N881" s="65"/>
      <c r="O881" s="65"/>
    </row>
    <row r="882" spans="3:15" s="1" customFormat="1" x14ac:dyDescent="0.25">
      <c r="C882" s="65"/>
      <c r="D882" s="55"/>
      <c r="E882" s="55"/>
      <c r="F882" s="55"/>
      <c r="G882" s="55"/>
      <c r="H882" s="55"/>
      <c r="I882" s="55"/>
      <c r="J882" s="65"/>
      <c r="K882" s="65"/>
      <c r="L882" s="65"/>
      <c r="M882" s="65"/>
      <c r="N882" s="65"/>
      <c r="O882" s="65"/>
    </row>
    <row r="883" spans="3:15" s="1" customFormat="1" x14ac:dyDescent="0.25">
      <c r="C883" s="65"/>
      <c r="D883" s="55"/>
      <c r="E883" s="55"/>
      <c r="F883" s="55"/>
      <c r="G883" s="55"/>
      <c r="H883" s="55"/>
      <c r="I883" s="55"/>
      <c r="J883" s="65"/>
      <c r="K883" s="65"/>
      <c r="L883" s="65"/>
      <c r="M883" s="65"/>
      <c r="N883" s="65"/>
      <c r="O883" s="65"/>
    </row>
    <row r="884" spans="3:15" s="1" customFormat="1" x14ac:dyDescent="0.25">
      <c r="C884" s="65"/>
      <c r="D884" s="55"/>
      <c r="E884" s="55"/>
      <c r="F884" s="55"/>
      <c r="G884" s="55"/>
      <c r="H884" s="55"/>
      <c r="I884" s="55"/>
      <c r="J884" s="65"/>
      <c r="K884" s="65"/>
      <c r="L884" s="65"/>
      <c r="M884" s="65"/>
      <c r="N884" s="65"/>
      <c r="O884" s="65"/>
    </row>
    <row r="885" spans="3:15" s="1" customFormat="1" x14ac:dyDescent="0.25">
      <c r="C885" s="65"/>
      <c r="D885" s="55"/>
      <c r="E885" s="55"/>
      <c r="F885" s="55"/>
      <c r="G885" s="55"/>
      <c r="H885" s="55"/>
      <c r="I885" s="55"/>
      <c r="J885" s="65"/>
      <c r="K885" s="65"/>
      <c r="L885" s="65"/>
      <c r="M885" s="65"/>
      <c r="N885" s="65"/>
      <c r="O885" s="65"/>
    </row>
    <row r="886" spans="3:15" s="1" customFormat="1" x14ac:dyDescent="0.25">
      <c r="C886" s="65"/>
      <c r="D886" s="55"/>
      <c r="E886" s="55"/>
      <c r="F886" s="55"/>
      <c r="G886" s="55"/>
      <c r="H886" s="55"/>
      <c r="I886" s="55"/>
      <c r="J886" s="65"/>
      <c r="K886" s="65"/>
      <c r="L886" s="65"/>
      <c r="M886" s="65"/>
      <c r="N886" s="65"/>
      <c r="O886" s="65"/>
    </row>
    <row r="887" spans="3:15" s="1" customFormat="1" x14ac:dyDescent="0.25">
      <c r="C887" s="65"/>
      <c r="D887" s="55"/>
      <c r="E887" s="55"/>
      <c r="F887" s="55"/>
      <c r="G887" s="55"/>
      <c r="H887" s="55"/>
      <c r="I887" s="55"/>
      <c r="J887" s="65"/>
      <c r="K887" s="65"/>
      <c r="L887" s="65"/>
      <c r="M887" s="65"/>
      <c r="N887" s="65"/>
      <c r="O887" s="65"/>
    </row>
    <row r="888" spans="3:15" s="1" customFormat="1" x14ac:dyDescent="0.25">
      <c r="C888" s="65"/>
      <c r="D888" s="55"/>
      <c r="E888" s="55"/>
      <c r="F888" s="55"/>
      <c r="G888" s="55"/>
      <c r="H888" s="55"/>
      <c r="I888" s="55"/>
      <c r="J888" s="65"/>
      <c r="K888" s="65"/>
      <c r="L888" s="65"/>
      <c r="M888" s="65"/>
      <c r="N888" s="65"/>
      <c r="O888" s="65"/>
    </row>
    <row r="889" spans="3:15" s="1" customFormat="1" x14ac:dyDescent="0.25">
      <c r="C889" s="65"/>
      <c r="D889" s="55"/>
      <c r="E889" s="55"/>
      <c r="F889" s="55"/>
      <c r="G889" s="55"/>
      <c r="H889" s="55"/>
      <c r="I889" s="55"/>
      <c r="J889" s="65"/>
      <c r="K889" s="65"/>
      <c r="L889" s="65"/>
      <c r="M889" s="65"/>
      <c r="N889" s="65"/>
      <c r="O889" s="65"/>
    </row>
    <row r="890" spans="3:15" s="1" customFormat="1" x14ac:dyDescent="0.25">
      <c r="C890" s="65"/>
      <c r="D890" s="55"/>
      <c r="E890" s="55"/>
      <c r="F890" s="55"/>
      <c r="G890" s="55"/>
      <c r="H890" s="55"/>
      <c r="I890" s="55"/>
      <c r="J890" s="65"/>
      <c r="K890" s="65"/>
      <c r="L890" s="65"/>
      <c r="M890" s="65"/>
      <c r="N890" s="65"/>
      <c r="O890" s="65"/>
    </row>
    <row r="891" spans="3:15" s="1" customFormat="1" x14ac:dyDescent="0.25">
      <c r="C891" s="65"/>
      <c r="D891" s="55"/>
      <c r="E891" s="55"/>
      <c r="F891" s="55"/>
      <c r="G891" s="55"/>
      <c r="H891" s="55"/>
      <c r="I891" s="55"/>
      <c r="J891" s="65"/>
      <c r="K891" s="65"/>
      <c r="L891" s="65"/>
      <c r="M891" s="65"/>
      <c r="N891" s="65"/>
      <c r="O891" s="65"/>
    </row>
    <row r="892" spans="3:15" s="1" customFormat="1" x14ac:dyDescent="0.25">
      <c r="C892" s="65"/>
      <c r="D892" s="55"/>
      <c r="E892" s="55"/>
      <c r="F892" s="55"/>
      <c r="G892" s="55"/>
      <c r="H892" s="55"/>
      <c r="I892" s="55"/>
      <c r="J892" s="65"/>
      <c r="K892" s="65"/>
      <c r="L892" s="65"/>
      <c r="M892" s="65"/>
      <c r="N892" s="65"/>
      <c r="O892" s="65"/>
    </row>
    <row r="893" spans="3:15" s="1" customFormat="1" x14ac:dyDescent="0.25">
      <c r="C893" s="65"/>
      <c r="D893" s="55"/>
      <c r="E893" s="55"/>
      <c r="F893" s="55"/>
      <c r="G893" s="55"/>
      <c r="H893" s="55"/>
      <c r="I893" s="55"/>
      <c r="J893" s="65"/>
      <c r="K893" s="65"/>
      <c r="L893" s="65"/>
      <c r="M893" s="65"/>
      <c r="N893" s="65"/>
      <c r="O893" s="65"/>
    </row>
    <row r="894" spans="3:15" s="1" customFormat="1" x14ac:dyDescent="0.25">
      <c r="C894" s="65"/>
      <c r="D894" s="55"/>
      <c r="E894" s="55"/>
      <c r="F894" s="55"/>
      <c r="G894" s="55"/>
      <c r="H894" s="55"/>
      <c r="I894" s="55"/>
      <c r="J894" s="65"/>
      <c r="K894" s="65"/>
      <c r="L894" s="65"/>
      <c r="M894" s="65"/>
      <c r="N894" s="65"/>
      <c r="O894" s="65"/>
    </row>
    <row r="895" spans="3:15" s="1" customFormat="1" x14ac:dyDescent="0.25">
      <c r="C895" s="65"/>
      <c r="D895" s="55"/>
      <c r="E895" s="55"/>
      <c r="F895" s="55"/>
      <c r="G895" s="55"/>
      <c r="H895" s="55"/>
      <c r="I895" s="55"/>
      <c r="J895" s="65"/>
      <c r="K895" s="65"/>
      <c r="L895" s="65"/>
      <c r="M895" s="65"/>
      <c r="N895" s="65"/>
      <c r="O895" s="65"/>
    </row>
    <row r="896" spans="3:15" s="1" customFormat="1" x14ac:dyDescent="0.25">
      <c r="C896" s="65"/>
      <c r="D896" s="55"/>
      <c r="E896" s="55"/>
      <c r="F896" s="55"/>
      <c r="G896" s="55"/>
      <c r="H896" s="55"/>
      <c r="I896" s="55"/>
      <c r="J896" s="65"/>
      <c r="K896" s="65"/>
      <c r="L896" s="65"/>
      <c r="M896" s="65"/>
      <c r="N896" s="65"/>
      <c r="O896" s="65"/>
    </row>
    <row r="897" spans="3:15" s="1" customFormat="1" x14ac:dyDescent="0.25">
      <c r="C897" s="65"/>
      <c r="D897" s="55"/>
      <c r="E897" s="55"/>
      <c r="F897" s="55"/>
      <c r="G897" s="55"/>
      <c r="H897" s="55"/>
      <c r="I897" s="55"/>
      <c r="J897" s="65"/>
      <c r="K897" s="65"/>
      <c r="L897" s="65"/>
      <c r="M897" s="65"/>
      <c r="N897" s="65"/>
      <c r="O897" s="65"/>
    </row>
    <row r="898" spans="3:15" s="1" customFormat="1" x14ac:dyDescent="0.25">
      <c r="C898" s="65"/>
      <c r="D898" s="55"/>
      <c r="E898" s="55"/>
      <c r="F898" s="55"/>
      <c r="G898" s="55"/>
      <c r="H898" s="55"/>
      <c r="I898" s="55"/>
      <c r="J898" s="65"/>
      <c r="K898" s="65"/>
      <c r="L898" s="65"/>
      <c r="M898" s="65"/>
      <c r="N898" s="65"/>
      <c r="O898" s="65"/>
    </row>
    <row r="899" spans="3:15" s="1" customFormat="1" x14ac:dyDescent="0.25">
      <c r="C899" s="65"/>
      <c r="D899" s="55"/>
      <c r="E899" s="55"/>
      <c r="F899" s="55"/>
      <c r="G899" s="55"/>
      <c r="H899" s="55"/>
      <c r="I899" s="55"/>
      <c r="J899" s="65"/>
      <c r="K899" s="65"/>
      <c r="L899" s="65"/>
      <c r="M899" s="65"/>
      <c r="N899" s="65"/>
      <c r="O899" s="65"/>
    </row>
    <row r="900" spans="3:15" s="1" customFormat="1" x14ac:dyDescent="0.25">
      <c r="C900" s="65"/>
      <c r="D900" s="55"/>
      <c r="E900" s="55"/>
      <c r="F900" s="55"/>
      <c r="G900" s="55"/>
      <c r="H900" s="55"/>
      <c r="I900" s="55"/>
      <c r="J900" s="65"/>
      <c r="K900" s="65"/>
      <c r="L900" s="65"/>
      <c r="M900" s="65"/>
      <c r="N900" s="65"/>
      <c r="O900" s="65"/>
    </row>
    <row r="901" spans="3:15" s="1" customFormat="1" x14ac:dyDescent="0.25">
      <c r="C901" s="65"/>
      <c r="D901" s="55"/>
      <c r="E901" s="55"/>
      <c r="F901" s="55"/>
      <c r="G901" s="55"/>
      <c r="H901" s="55"/>
      <c r="I901" s="55"/>
      <c r="J901" s="65"/>
      <c r="K901" s="65"/>
      <c r="L901" s="65"/>
      <c r="M901" s="65"/>
      <c r="N901" s="65"/>
      <c r="O901" s="65"/>
    </row>
    <row r="902" spans="3:15" s="1" customFormat="1" x14ac:dyDescent="0.25">
      <c r="C902" s="65"/>
      <c r="D902" s="55"/>
      <c r="E902" s="55"/>
      <c r="F902" s="55"/>
      <c r="G902" s="55"/>
      <c r="H902" s="55"/>
      <c r="I902" s="55"/>
      <c r="J902" s="65"/>
      <c r="K902" s="65"/>
      <c r="L902" s="65"/>
      <c r="M902" s="65"/>
      <c r="N902" s="65"/>
      <c r="O902" s="65"/>
    </row>
    <row r="903" spans="3:15" s="1" customFormat="1" x14ac:dyDescent="0.25">
      <c r="C903" s="65"/>
      <c r="D903" s="55"/>
      <c r="E903" s="55"/>
      <c r="F903" s="55"/>
      <c r="G903" s="55"/>
      <c r="H903" s="55"/>
      <c r="I903" s="55"/>
      <c r="J903" s="65"/>
      <c r="K903" s="65"/>
      <c r="L903" s="65"/>
      <c r="M903" s="65"/>
      <c r="N903" s="65"/>
      <c r="O903" s="65"/>
    </row>
    <row r="904" spans="3:15" s="1" customFormat="1" x14ac:dyDescent="0.25">
      <c r="C904" s="65"/>
      <c r="D904" s="55"/>
      <c r="E904" s="55"/>
      <c r="F904" s="55"/>
      <c r="G904" s="55"/>
      <c r="H904" s="55"/>
      <c r="I904" s="55"/>
      <c r="J904" s="65"/>
      <c r="K904" s="65"/>
      <c r="L904" s="65"/>
      <c r="M904" s="65"/>
      <c r="N904" s="65"/>
      <c r="O904" s="65"/>
    </row>
    <row r="905" spans="3:15" s="1" customFormat="1" x14ac:dyDescent="0.25">
      <c r="C905" s="65"/>
      <c r="D905" s="55"/>
      <c r="E905" s="55"/>
      <c r="F905" s="55"/>
      <c r="G905" s="55"/>
      <c r="H905" s="55"/>
      <c r="I905" s="55"/>
      <c r="J905" s="65"/>
      <c r="K905" s="65"/>
      <c r="L905" s="65"/>
      <c r="M905" s="65"/>
      <c r="N905" s="65"/>
      <c r="O905" s="65"/>
    </row>
    <row r="906" spans="3:15" s="1" customFormat="1" x14ac:dyDescent="0.25">
      <c r="C906" s="65"/>
      <c r="D906" s="55"/>
      <c r="E906" s="55"/>
      <c r="F906" s="55"/>
      <c r="G906" s="55"/>
      <c r="H906" s="55"/>
      <c r="I906" s="55"/>
      <c r="J906" s="65"/>
      <c r="K906" s="65"/>
      <c r="L906" s="65"/>
      <c r="M906" s="65"/>
      <c r="N906" s="65"/>
      <c r="O906" s="65"/>
    </row>
    <row r="907" spans="3:15" s="1" customFormat="1" x14ac:dyDescent="0.25">
      <c r="C907" s="65"/>
      <c r="D907" s="55"/>
      <c r="E907" s="55"/>
      <c r="F907" s="55"/>
      <c r="G907" s="55"/>
      <c r="H907" s="55"/>
      <c r="I907" s="55"/>
      <c r="J907" s="65"/>
      <c r="K907" s="65"/>
      <c r="L907" s="65"/>
      <c r="M907" s="65"/>
      <c r="N907" s="65"/>
      <c r="O907" s="65"/>
    </row>
    <row r="908" spans="3:15" s="1" customFormat="1" x14ac:dyDescent="0.25">
      <c r="C908" s="65"/>
      <c r="D908" s="55"/>
      <c r="E908" s="55"/>
      <c r="F908" s="55"/>
      <c r="G908" s="55"/>
      <c r="H908" s="55"/>
      <c r="I908" s="55"/>
      <c r="J908" s="65"/>
      <c r="K908" s="65"/>
      <c r="L908" s="65"/>
      <c r="M908" s="65"/>
      <c r="N908" s="65"/>
      <c r="O908" s="65"/>
    </row>
    <row r="909" spans="3:15" s="1" customFormat="1" x14ac:dyDescent="0.25">
      <c r="C909" s="65"/>
      <c r="D909" s="55"/>
      <c r="E909" s="55"/>
      <c r="F909" s="55"/>
      <c r="G909" s="55"/>
      <c r="H909" s="55"/>
      <c r="I909" s="55"/>
      <c r="J909" s="65"/>
      <c r="K909" s="65"/>
      <c r="L909" s="65"/>
      <c r="M909" s="65"/>
      <c r="N909" s="65"/>
      <c r="O909" s="65"/>
    </row>
    <row r="910" spans="3:15" s="1" customFormat="1" x14ac:dyDescent="0.25">
      <c r="C910" s="65"/>
      <c r="D910" s="55"/>
      <c r="E910" s="55"/>
      <c r="F910" s="55"/>
      <c r="G910" s="55"/>
      <c r="H910" s="55"/>
      <c r="I910" s="55"/>
      <c r="J910" s="65"/>
      <c r="K910" s="65"/>
      <c r="L910" s="65"/>
      <c r="M910" s="65"/>
      <c r="N910" s="65"/>
      <c r="O910" s="65"/>
    </row>
    <row r="911" spans="3:15" s="1" customFormat="1" x14ac:dyDescent="0.25">
      <c r="C911" s="65"/>
      <c r="D911" s="55"/>
      <c r="E911" s="55"/>
      <c r="F911" s="55"/>
      <c r="G911" s="55"/>
      <c r="H911" s="55"/>
      <c r="I911" s="55"/>
      <c r="J911" s="65"/>
      <c r="K911" s="65"/>
      <c r="L911" s="65"/>
      <c r="M911" s="65"/>
      <c r="N911" s="65"/>
      <c r="O911" s="65"/>
    </row>
    <row r="912" spans="3:15" s="1" customFormat="1" x14ac:dyDescent="0.25">
      <c r="C912" s="65"/>
      <c r="D912" s="55"/>
      <c r="E912" s="55"/>
      <c r="F912" s="55"/>
      <c r="G912" s="55"/>
      <c r="H912" s="55"/>
      <c r="I912" s="55"/>
      <c r="J912" s="65"/>
      <c r="K912" s="65"/>
      <c r="L912" s="65"/>
      <c r="M912" s="65"/>
      <c r="N912" s="65"/>
      <c r="O912" s="65"/>
    </row>
    <row r="913" spans="3:15" s="1" customFormat="1" x14ac:dyDescent="0.25">
      <c r="C913" s="65"/>
      <c r="D913" s="55"/>
      <c r="E913" s="55"/>
      <c r="F913" s="55"/>
      <c r="G913" s="55"/>
      <c r="H913" s="55"/>
      <c r="I913" s="55"/>
      <c r="J913" s="65"/>
      <c r="K913" s="65"/>
      <c r="L913" s="65"/>
      <c r="M913" s="65"/>
      <c r="N913" s="65"/>
      <c r="O913" s="65"/>
    </row>
    <row r="914" spans="3:15" s="1" customFormat="1" x14ac:dyDescent="0.25">
      <c r="C914" s="65"/>
      <c r="D914" s="55"/>
      <c r="E914" s="55"/>
      <c r="F914" s="55"/>
      <c r="G914" s="55"/>
      <c r="H914" s="55"/>
      <c r="I914" s="55"/>
      <c r="J914" s="65"/>
      <c r="K914" s="65"/>
      <c r="L914" s="65"/>
      <c r="M914" s="65"/>
      <c r="N914" s="65"/>
      <c r="O914" s="65"/>
    </row>
    <row r="915" spans="3:15" s="1" customFormat="1" x14ac:dyDescent="0.25">
      <c r="C915" s="65"/>
      <c r="D915" s="55"/>
      <c r="E915" s="55"/>
      <c r="F915" s="55"/>
      <c r="G915" s="55"/>
      <c r="H915" s="55"/>
      <c r="I915" s="55"/>
      <c r="J915" s="65"/>
      <c r="K915" s="65"/>
      <c r="L915" s="65"/>
      <c r="M915" s="65"/>
      <c r="N915" s="65"/>
      <c r="O915" s="65"/>
    </row>
    <row r="916" spans="3:15" s="1" customFormat="1" x14ac:dyDescent="0.25">
      <c r="C916" s="65"/>
      <c r="D916" s="55"/>
      <c r="E916" s="55"/>
      <c r="F916" s="55"/>
      <c r="G916" s="55"/>
      <c r="H916" s="55"/>
      <c r="I916" s="55"/>
      <c r="J916" s="65"/>
      <c r="K916" s="65"/>
      <c r="L916" s="65"/>
      <c r="M916" s="65"/>
      <c r="N916" s="65"/>
      <c r="O916" s="65"/>
    </row>
    <row r="917" spans="3:15" s="1" customFormat="1" x14ac:dyDescent="0.25">
      <c r="C917" s="65"/>
      <c r="D917" s="55"/>
      <c r="E917" s="55"/>
      <c r="F917" s="55"/>
      <c r="G917" s="55"/>
      <c r="H917" s="55"/>
      <c r="I917" s="55"/>
      <c r="J917" s="65"/>
      <c r="K917" s="65"/>
      <c r="L917" s="65"/>
      <c r="M917" s="65"/>
      <c r="N917" s="65"/>
      <c r="O917" s="65"/>
    </row>
    <row r="918" spans="3:15" s="1" customFormat="1" x14ac:dyDescent="0.25">
      <c r="C918" s="65"/>
      <c r="D918" s="55"/>
      <c r="E918" s="55"/>
      <c r="F918" s="55"/>
      <c r="G918" s="55"/>
      <c r="H918" s="55"/>
      <c r="I918" s="55"/>
      <c r="J918" s="65"/>
      <c r="K918" s="65"/>
      <c r="L918" s="65"/>
      <c r="M918" s="65"/>
      <c r="N918" s="65"/>
      <c r="O918" s="65"/>
    </row>
    <row r="919" spans="3:15" s="1" customFormat="1" x14ac:dyDescent="0.25">
      <c r="C919" s="65"/>
      <c r="D919" s="55"/>
      <c r="E919" s="55"/>
      <c r="F919" s="55"/>
      <c r="G919" s="55"/>
      <c r="H919" s="55"/>
      <c r="I919" s="55"/>
      <c r="J919" s="65"/>
      <c r="K919" s="65"/>
      <c r="L919" s="65"/>
      <c r="M919" s="65"/>
      <c r="N919" s="65"/>
      <c r="O919" s="65"/>
    </row>
    <row r="920" spans="3:15" s="1" customFormat="1" x14ac:dyDescent="0.25">
      <c r="C920" s="65"/>
      <c r="D920" s="55"/>
      <c r="E920" s="55"/>
      <c r="F920" s="55"/>
      <c r="G920" s="55"/>
      <c r="H920" s="55"/>
      <c r="I920" s="55"/>
      <c r="J920" s="65"/>
      <c r="K920" s="65"/>
      <c r="L920" s="65"/>
      <c r="M920" s="65"/>
      <c r="N920" s="65"/>
      <c r="O920" s="65"/>
    </row>
    <row r="921" spans="3:15" s="1" customFormat="1" x14ac:dyDescent="0.25">
      <c r="C921" s="65"/>
      <c r="D921" s="55"/>
      <c r="E921" s="55"/>
      <c r="F921" s="55"/>
      <c r="G921" s="55"/>
      <c r="H921" s="55"/>
      <c r="I921" s="55"/>
      <c r="J921" s="65"/>
      <c r="K921" s="65"/>
      <c r="L921" s="65"/>
      <c r="M921" s="65"/>
      <c r="N921" s="65"/>
      <c r="O921" s="65"/>
    </row>
    <row r="922" spans="3:15" s="1" customFormat="1" x14ac:dyDescent="0.25">
      <c r="C922" s="65"/>
      <c r="D922" s="55"/>
      <c r="E922" s="55"/>
      <c r="F922" s="55"/>
      <c r="G922" s="55"/>
      <c r="H922" s="55"/>
      <c r="I922" s="55"/>
      <c r="J922" s="65"/>
      <c r="K922" s="65"/>
      <c r="L922" s="65"/>
      <c r="M922" s="65"/>
      <c r="N922" s="65"/>
      <c r="O922" s="65"/>
    </row>
    <row r="923" spans="3:15" s="1" customFormat="1" x14ac:dyDescent="0.25">
      <c r="C923" s="65"/>
      <c r="D923" s="55"/>
      <c r="E923" s="55"/>
      <c r="F923" s="55"/>
      <c r="G923" s="55"/>
      <c r="H923" s="55"/>
      <c r="I923" s="55"/>
      <c r="J923" s="65"/>
      <c r="K923" s="65"/>
      <c r="L923" s="65"/>
      <c r="M923" s="65"/>
      <c r="N923" s="65"/>
      <c r="O923" s="65"/>
    </row>
    <row r="924" spans="3:15" s="1" customFormat="1" x14ac:dyDescent="0.25">
      <c r="C924" s="65"/>
      <c r="D924" s="55"/>
      <c r="E924" s="55"/>
      <c r="F924" s="55"/>
      <c r="G924" s="55"/>
      <c r="H924" s="55"/>
      <c r="I924" s="55"/>
      <c r="J924" s="65"/>
      <c r="K924" s="65"/>
      <c r="L924" s="65"/>
      <c r="M924" s="65"/>
      <c r="N924" s="65"/>
      <c r="O924" s="65"/>
    </row>
    <row r="925" spans="3:15" s="1" customFormat="1" x14ac:dyDescent="0.25">
      <c r="C925" s="65"/>
      <c r="D925" s="55"/>
      <c r="E925" s="55"/>
      <c r="F925" s="55"/>
      <c r="G925" s="55"/>
      <c r="H925" s="55"/>
      <c r="I925" s="55"/>
      <c r="J925" s="65"/>
      <c r="K925" s="65"/>
      <c r="L925" s="65"/>
      <c r="M925" s="65"/>
      <c r="N925" s="65"/>
      <c r="O925" s="65"/>
    </row>
    <row r="926" spans="3:15" s="1" customFormat="1" x14ac:dyDescent="0.25">
      <c r="C926" s="65"/>
      <c r="D926" s="55"/>
      <c r="E926" s="55"/>
      <c r="F926" s="55"/>
      <c r="G926" s="55"/>
      <c r="H926" s="55"/>
      <c r="I926" s="55"/>
      <c r="J926" s="65"/>
      <c r="K926" s="65"/>
      <c r="L926" s="65"/>
      <c r="M926" s="65"/>
      <c r="N926" s="65"/>
      <c r="O926" s="65"/>
    </row>
    <row r="927" spans="3:15" s="1" customFormat="1" x14ac:dyDescent="0.25">
      <c r="C927" s="65"/>
      <c r="D927" s="55"/>
      <c r="E927" s="55"/>
      <c r="F927" s="55"/>
      <c r="G927" s="55"/>
      <c r="H927" s="55"/>
      <c r="I927" s="55"/>
      <c r="J927" s="65"/>
      <c r="K927" s="65"/>
      <c r="L927" s="65"/>
      <c r="M927" s="65"/>
      <c r="N927" s="65"/>
      <c r="O927" s="65"/>
    </row>
    <row r="928" spans="3:15" s="1" customFormat="1" x14ac:dyDescent="0.25">
      <c r="C928" s="65"/>
      <c r="D928" s="55"/>
      <c r="E928" s="55"/>
      <c r="F928" s="55"/>
      <c r="G928" s="55"/>
      <c r="H928" s="55"/>
      <c r="I928" s="55"/>
      <c r="J928" s="65"/>
      <c r="K928" s="65"/>
      <c r="L928" s="65"/>
      <c r="M928" s="65"/>
      <c r="N928" s="65"/>
      <c r="O928" s="65"/>
    </row>
    <row r="929" spans="3:15" s="1" customFormat="1" x14ac:dyDescent="0.25">
      <c r="C929" s="65"/>
      <c r="D929" s="55"/>
      <c r="E929" s="55"/>
      <c r="F929" s="55"/>
      <c r="G929" s="55"/>
      <c r="H929" s="55"/>
      <c r="I929" s="55"/>
      <c r="J929" s="65"/>
      <c r="K929" s="65"/>
      <c r="L929" s="65"/>
      <c r="M929" s="65"/>
      <c r="N929" s="65"/>
      <c r="O929" s="65"/>
    </row>
    <row r="930" spans="3:15" s="1" customFormat="1" x14ac:dyDescent="0.25">
      <c r="C930" s="65"/>
      <c r="D930" s="55"/>
      <c r="E930" s="55"/>
      <c r="F930" s="55"/>
      <c r="G930" s="55"/>
      <c r="H930" s="55"/>
      <c r="I930" s="55"/>
      <c r="J930" s="65"/>
      <c r="K930" s="65"/>
      <c r="L930" s="65"/>
      <c r="M930" s="65"/>
      <c r="N930" s="65"/>
      <c r="O930" s="65"/>
    </row>
    <row r="931" spans="3:15" s="1" customFormat="1" x14ac:dyDescent="0.25">
      <c r="C931" s="65"/>
      <c r="D931" s="55"/>
      <c r="E931" s="55"/>
      <c r="F931" s="55"/>
      <c r="G931" s="55"/>
      <c r="H931" s="55"/>
      <c r="I931" s="55"/>
      <c r="J931" s="65"/>
      <c r="K931" s="65"/>
      <c r="L931" s="65"/>
      <c r="M931" s="65"/>
      <c r="N931" s="65"/>
      <c r="O931" s="65"/>
    </row>
    <row r="932" spans="3:15" s="1" customFormat="1" x14ac:dyDescent="0.25">
      <c r="C932" s="65"/>
      <c r="D932" s="55"/>
      <c r="E932" s="55"/>
      <c r="F932" s="55"/>
      <c r="G932" s="55"/>
      <c r="H932" s="55"/>
      <c r="I932" s="55"/>
      <c r="J932" s="65"/>
      <c r="K932" s="65"/>
      <c r="L932" s="65"/>
      <c r="M932" s="65"/>
      <c r="N932" s="65"/>
      <c r="O932" s="65"/>
    </row>
    <row r="933" spans="3:15" s="1" customFormat="1" x14ac:dyDescent="0.25">
      <c r="C933" s="65"/>
      <c r="D933" s="55"/>
      <c r="E933" s="55"/>
      <c r="F933" s="55"/>
      <c r="G933" s="55"/>
      <c r="H933" s="55"/>
      <c r="I933" s="55"/>
      <c r="J933" s="65"/>
      <c r="K933" s="65"/>
      <c r="L933" s="65"/>
      <c r="M933" s="65"/>
      <c r="N933" s="65"/>
      <c r="O933" s="65"/>
    </row>
    <row r="934" spans="3:15" s="1" customFormat="1" x14ac:dyDescent="0.25">
      <c r="C934" s="65"/>
      <c r="D934" s="55"/>
      <c r="E934" s="55"/>
      <c r="F934" s="55"/>
      <c r="G934" s="55"/>
      <c r="H934" s="55"/>
      <c r="I934" s="55"/>
      <c r="J934" s="65"/>
      <c r="K934" s="65"/>
      <c r="L934" s="65"/>
      <c r="M934" s="65"/>
      <c r="N934" s="65"/>
      <c r="O934" s="65"/>
    </row>
    <row r="935" spans="3:15" s="1" customFormat="1" x14ac:dyDescent="0.25">
      <c r="C935" s="65"/>
      <c r="D935" s="55"/>
      <c r="E935" s="55"/>
      <c r="F935" s="55"/>
      <c r="G935" s="55"/>
      <c r="H935" s="55"/>
      <c r="I935" s="55"/>
      <c r="J935" s="65"/>
      <c r="K935" s="65"/>
      <c r="L935" s="65"/>
      <c r="M935" s="65"/>
      <c r="N935" s="65"/>
      <c r="O935" s="65"/>
    </row>
    <row r="936" spans="3:15" s="1" customFormat="1" x14ac:dyDescent="0.25">
      <c r="C936" s="65"/>
      <c r="D936" s="55"/>
      <c r="E936" s="55"/>
      <c r="F936" s="55"/>
      <c r="G936" s="55"/>
      <c r="H936" s="55"/>
      <c r="I936" s="55"/>
      <c r="J936" s="65"/>
      <c r="K936" s="65"/>
      <c r="L936" s="65"/>
      <c r="M936" s="65"/>
      <c r="N936" s="65"/>
      <c r="O936" s="65"/>
    </row>
    <row r="937" spans="3:15" s="1" customFormat="1" x14ac:dyDescent="0.25">
      <c r="C937" s="65"/>
      <c r="D937" s="55"/>
      <c r="E937" s="55"/>
      <c r="F937" s="55"/>
      <c r="G937" s="55"/>
      <c r="H937" s="55"/>
      <c r="I937" s="55"/>
      <c r="J937" s="65"/>
      <c r="K937" s="65"/>
      <c r="L937" s="65"/>
      <c r="M937" s="65"/>
      <c r="N937" s="65"/>
      <c r="O937" s="65"/>
    </row>
    <row r="938" spans="3:15" s="1" customFormat="1" x14ac:dyDescent="0.25">
      <c r="C938" s="65"/>
      <c r="D938" s="55"/>
      <c r="E938" s="55"/>
      <c r="F938" s="55"/>
      <c r="G938" s="55"/>
      <c r="H938" s="55"/>
      <c r="I938" s="55"/>
      <c r="J938" s="65"/>
      <c r="K938" s="65"/>
      <c r="L938" s="65"/>
      <c r="M938" s="65"/>
      <c r="N938" s="65"/>
      <c r="O938" s="65"/>
    </row>
    <row r="939" spans="3:15" s="1" customFormat="1" x14ac:dyDescent="0.25">
      <c r="C939" s="65"/>
      <c r="D939" s="55"/>
      <c r="E939" s="55"/>
      <c r="F939" s="55"/>
      <c r="G939" s="55"/>
      <c r="H939" s="55"/>
      <c r="I939" s="55"/>
      <c r="J939" s="65"/>
      <c r="K939" s="65"/>
      <c r="L939" s="65"/>
      <c r="M939" s="65"/>
      <c r="N939" s="65"/>
      <c r="O939" s="65"/>
    </row>
    <row r="940" spans="3:15" s="1" customFormat="1" x14ac:dyDescent="0.25">
      <c r="C940" s="65"/>
      <c r="D940" s="55"/>
      <c r="E940" s="55"/>
      <c r="F940" s="55"/>
      <c r="G940" s="55"/>
      <c r="H940" s="55"/>
      <c r="I940" s="55"/>
      <c r="J940" s="65"/>
      <c r="K940" s="65"/>
      <c r="L940" s="65"/>
      <c r="M940" s="65"/>
      <c r="N940" s="65"/>
      <c r="O940" s="65"/>
    </row>
    <row r="941" spans="3:15" s="1" customFormat="1" x14ac:dyDescent="0.25">
      <c r="C941" s="65"/>
      <c r="D941" s="55"/>
      <c r="E941" s="55"/>
      <c r="F941" s="55"/>
      <c r="G941" s="55"/>
      <c r="H941" s="55"/>
      <c r="I941" s="55"/>
      <c r="J941" s="65"/>
      <c r="K941" s="65"/>
      <c r="L941" s="65"/>
      <c r="M941" s="65"/>
      <c r="N941" s="65"/>
      <c r="O941" s="65"/>
    </row>
    <row r="942" spans="3:15" s="1" customFormat="1" x14ac:dyDescent="0.25">
      <c r="C942" s="65"/>
      <c r="D942" s="55"/>
      <c r="E942" s="55"/>
      <c r="F942" s="55"/>
      <c r="G942" s="55"/>
      <c r="H942" s="55"/>
      <c r="I942" s="55"/>
      <c r="J942" s="65"/>
      <c r="K942" s="65"/>
      <c r="L942" s="65"/>
      <c r="M942" s="65"/>
      <c r="N942" s="65"/>
      <c r="O942" s="65"/>
    </row>
    <row r="943" spans="3:15" s="1" customFormat="1" x14ac:dyDescent="0.25">
      <c r="C943" s="65"/>
      <c r="D943" s="55"/>
      <c r="E943" s="55"/>
      <c r="F943" s="55"/>
      <c r="G943" s="55"/>
      <c r="H943" s="55"/>
      <c r="I943" s="55"/>
      <c r="J943" s="65"/>
      <c r="K943" s="65"/>
      <c r="L943" s="65"/>
      <c r="M943" s="65"/>
      <c r="N943" s="65"/>
      <c r="O943" s="65"/>
    </row>
    <row r="944" spans="3:15" s="1" customFormat="1" x14ac:dyDescent="0.25">
      <c r="C944" s="65"/>
      <c r="D944" s="55"/>
      <c r="E944" s="55"/>
      <c r="F944" s="55"/>
      <c r="G944" s="55"/>
      <c r="H944" s="55"/>
      <c r="I944" s="55"/>
      <c r="J944" s="65"/>
      <c r="K944" s="65"/>
      <c r="L944" s="65"/>
      <c r="M944" s="65"/>
      <c r="N944" s="65"/>
      <c r="O944" s="65"/>
    </row>
    <row r="945" spans="3:15" s="1" customFormat="1" x14ac:dyDescent="0.25">
      <c r="C945" s="65"/>
      <c r="D945" s="55"/>
      <c r="E945" s="55"/>
      <c r="F945" s="55"/>
      <c r="G945" s="55"/>
      <c r="H945" s="55"/>
      <c r="I945" s="55"/>
      <c r="J945" s="65"/>
      <c r="K945" s="65"/>
      <c r="L945" s="65"/>
      <c r="M945" s="65"/>
      <c r="N945" s="65"/>
      <c r="O945" s="65"/>
    </row>
    <row r="946" spans="3:15" s="1" customFormat="1" x14ac:dyDescent="0.25">
      <c r="C946" s="65"/>
      <c r="D946" s="55"/>
      <c r="E946" s="55"/>
      <c r="F946" s="55"/>
      <c r="G946" s="55"/>
      <c r="H946" s="55"/>
      <c r="I946" s="55"/>
      <c r="J946" s="65"/>
      <c r="K946" s="65"/>
      <c r="L946" s="65"/>
      <c r="M946" s="65"/>
      <c r="N946" s="65"/>
      <c r="O946" s="65"/>
    </row>
    <row r="947" spans="3:15" s="1" customFormat="1" x14ac:dyDescent="0.25">
      <c r="C947" s="65"/>
      <c r="D947" s="55"/>
      <c r="E947" s="55"/>
      <c r="F947" s="55"/>
      <c r="G947" s="55"/>
      <c r="H947" s="55"/>
      <c r="I947" s="55"/>
      <c r="J947" s="65"/>
      <c r="K947" s="65"/>
      <c r="L947" s="65"/>
      <c r="M947" s="65"/>
      <c r="N947" s="65"/>
      <c r="O947" s="65"/>
    </row>
    <row r="948" spans="3:15" s="1" customFormat="1" x14ac:dyDescent="0.25">
      <c r="C948" s="65"/>
      <c r="D948" s="55"/>
      <c r="E948" s="55"/>
      <c r="F948" s="55"/>
      <c r="G948" s="55"/>
      <c r="H948" s="55"/>
      <c r="I948" s="55"/>
      <c r="J948" s="65"/>
      <c r="K948" s="65"/>
      <c r="L948" s="65"/>
      <c r="M948" s="65"/>
      <c r="N948" s="65"/>
      <c r="O948" s="65"/>
    </row>
    <row r="949" spans="3:15" s="1" customFormat="1" x14ac:dyDescent="0.25">
      <c r="C949" s="65"/>
      <c r="D949" s="55"/>
      <c r="E949" s="55"/>
      <c r="F949" s="55"/>
      <c r="G949" s="55"/>
      <c r="H949" s="55"/>
      <c r="I949" s="55"/>
      <c r="J949" s="65"/>
      <c r="K949" s="65"/>
      <c r="L949" s="65"/>
      <c r="M949" s="65"/>
      <c r="N949" s="65"/>
      <c r="O949" s="65"/>
    </row>
    <row r="950" spans="3:15" s="1" customFormat="1" x14ac:dyDescent="0.25">
      <c r="C950" s="65"/>
      <c r="D950" s="55"/>
      <c r="E950" s="55"/>
      <c r="F950" s="55"/>
      <c r="G950" s="55"/>
      <c r="H950" s="55"/>
      <c r="I950" s="55"/>
      <c r="J950" s="65"/>
      <c r="K950" s="65"/>
      <c r="L950" s="65"/>
      <c r="M950" s="65"/>
      <c r="N950" s="65"/>
      <c r="O950" s="65"/>
    </row>
    <row r="951" spans="3:15" s="1" customFormat="1" x14ac:dyDescent="0.25">
      <c r="C951" s="65"/>
      <c r="D951" s="55"/>
      <c r="E951" s="55"/>
      <c r="F951" s="55"/>
      <c r="G951" s="55"/>
      <c r="H951" s="55"/>
      <c r="I951" s="55"/>
      <c r="J951" s="65"/>
      <c r="K951" s="65"/>
      <c r="L951" s="65"/>
      <c r="M951" s="65"/>
      <c r="N951" s="65"/>
      <c r="O951" s="65"/>
    </row>
    <row r="952" spans="3:15" s="1" customFormat="1" x14ac:dyDescent="0.25">
      <c r="C952" s="65"/>
      <c r="D952" s="55"/>
      <c r="E952" s="55"/>
      <c r="F952" s="55"/>
      <c r="G952" s="55"/>
      <c r="H952" s="55"/>
      <c r="I952" s="55"/>
      <c r="J952" s="65"/>
      <c r="K952" s="65"/>
      <c r="L952" s="65"/>
      <c r="M952" s="65"/>
      <c r="N952" s="65"/>
      <c r="O952" s="65"/>
    </row>
    <row r="953" spans="3:15" s="1" customFormat="1" x14ac:dyDescent="0.25">
      <c r="C953" s="65"/>
      <c r="D953" s="55"/>
      <c r="E953" s="55"/>
      <c r="F953" s="55"/>
      <c r="G953" s="55"/>
      <c r="H953" s="55"/>
      <c r="I953" s="55"/>
      <c r="J953" s="65"/>
      <c r="K953" s="65"/>
      <c r="L953" s="65"/>
      <c r="M953" s="65"/>
      <c r="N953" s="65"/>
      <c r="O953" s="65"/>
    </row>
    <row r="954" spans="3:15" s="1" customFormat="1" x14ac:dyDescent="0.25">
      <c r="C954" s="65"/>
      <c r="D954" s="55"/>
      <c r="E954" s="55"/>
      <c r="F954" s="55"/>
      <c r="G954" s="55"/>
      <c r="H954" s="55"/>
      <c r="I954" s="55"/>
      <c r="J954" s="65"/>
      <c r="K954" s="65"/>
      <c r="L954" s="65"/>
      <c r="M954" s="65"/>
      <c r="N954" s="65"/>
      <c r="O954" s="65"/>
    </row>
    <row r="955" spans="3:15" s="1" customFormat="1" x14ac:dyDescent="0.25">
      <c r="C955" s="65"/>
      <c r="D955" s="55"/>
      <c r="E955" s="55"/>
      <c r="F955" s="55"/>
      <c r="G955" s="55"/>
      <c r="H955" s="55"/>
      <c r="I955" s="55"/>
      <c r="J955" s="65"/>
      <c r="K955" s="65"/>
      <c r="L955" s="65"/>
      <c r="M955" s="65"/>
      <c r="N955" s="65"/>
      <c r="O955" s="65"/>
    </row>
    <row r="956" spans="3:15" s="1" customFormat="1" x14ac:dyDescent="0.25">
      <c r="C956" s="65"/>
      <c r="D956" s="55"/>
      <c r="E956" s="55"/>
      <c r="F956" s="55"/>
      <c r="G956" s="55"/>
      <c r="H956" s="55"/>
      <c r="I956" s="55"/>
      <c r="J956" s="65"/>
      <c r="K956" s="65"/>
      <c r="L956" s="65"/>
      <c r="M956" s="65"/>
      <c r="N956" s="65"/>
      <c r="O956" s="65"/>
    </row>
    <row r="957" spans="3:15" s="1" customFormat="1" x14ac:dyDescent="0.25">
      <c r="C957" s="65"/>
      <c r="D957" s="55"/>
      <c r="E957" s="55"/>
      <c r="F957" s="55"/>
      <c r="G957" s="55"/>
      <c r="H957" s="55"/>
      <c r="I957" s="55"/>
      <c r="J957" s="65"/>
      <c r="K957" s="65"/>
      <c r="L957" s="65"/>
      <c r="M957" s="65"/>
      <c r="N957" s="65"/>
      <c r="O957" s="65"/>
    </row>
    <row r="958" spans="3:15" s="1" customFormat="1" x14ac:dyDescent="0.25">
      <c r="C958" s="65"/>
      <c r="D958" s="55"/>
      <c r="E958" s="55"/>
      <c r="F958" s="55"/>
      <c r="G958" s="55"/>
      <c r="H958" s="55"/>
      <c r="I958" s="55"/>
      <c r="J958" s="65"/>
      <c r="K958" s="65"/>
      <c r="L958" s="65"/>
      <c r="M958" s="65"/>
      <c r="N958" s="65"/>
      <c r="O958" s="65"/>
    </row>
    <row r="959" spans="3:15" s="1" customFormat="1" x14ac:dyDescent="0.25">
      <c r="C959" s="65"/>
      <c r="D959" s="55"/>
      <c r="E959" s="55"/>
      <c r="F959" s="55"/>
      <c r="G959" s="55"/>
      <c r="H959" s="55"/>
      <c r="I959" s="55"/>
      <c r="J959" s="65"/>
      <c r="K959" s="65"/>
      <c r="L959" s="65"/>
      <c r="M959" s="65"/>
      <c r="N959" s="65"/>
      <c r="O959" s="65"/>
    </row>
    <row r="960" spans="3:15" s="1" customFormat="1" x14ac:dyDescent="0.25">
      <c r="C960" s="65"/>
      <c r="D960" s="55"/>
      <c r="E960" s="55"/>
      <c r="F960" s="55"/>
      <c r="G960" s="55"/>
      <c r="H960" s="55"/>
      <c r="I960" s="55"/>
      <c r="J960" s="65"/>
      <c r="K960" s="65"/>
      <c r="L960" s="65"/>
      <c r="M960" s="65"/>
      <c r="N960" s="65"/>
      <c r="O960" s="65"/>
    </row>
    <row r="961" spans="3:15" s="1" customFormat="1" x14ac:dyDescent="0.25">
      <c r="C961" s="65"/>
      <c r="D961" s="55"/>
      <c r="E961" s="55"/>
      <c r="F961" s="55"/>
      <c r="G961" s="55"/>
      <c r="H961" s="55"/>
      <c r="I961" s="55"/>
      <c r="J961" s="65"/>
      <c r="K961" s="65"/>
      <c r="L961" s="65"/>
      <c r="M961" s="65"/>
      <c r="N961" s="65"/>
      <c r="O961" s="65"/>
    </row>
    <row r="962" spans="3:15" s="1" customFormat="1" x14ac:dyDescent="0.25">
      <c r="C962" s="65"/>
      <c r="D962" s="55"/>
      <c r="E962" s="55"/>
      <c r="F962" s="55"/>
      <c r="G962" s="55"/>
      <c r="H962" s="55"/>
      <c r="I962" s="55"/>
      <c r="J962" s="65"/>
      <c r="K962" s="65"/>
      <c r="L962" s="65"/>
      <c r="M962" s="65"/>
      <c r="N962" s="65"/>
      <c r="O962" s="65"/>
    </row>
    <row r="963" spans="3:15" s="1" customFormat="1" x14ac:dyDescent="0.25">
      <c r="C963" s="65"/>
      <c r="D963" s="55"/>
      <c r="E963" s="55"/>
      <c r="F963" s="55"/>
      <c r="G963" s="55"/>
      <c r="H963" s="55"/>
      <c r="I963" s="55"/>
      <c r="J963" s="65"/>
      <c r="K963" s="65"/>
      <c r="L963" s="65"/>
      <c r="M963" s="65"/>
      <c r="N963" s="65"/>
      <c r="O963" s="65"/>
    </row>
    <row r="964" spans="3:15" s="1" customFormat="1" x14ac:dyDescent="0.25">
      <c r="C964" s="65"/>
      <c r="D964" s="55"/>
      <c r="E964" s="55"/>
      <c r="F964" s="55"/>
      <c r="G964" s="55"/>
      <c r="H964" s="55"/>
      <c r="I964" s="55"/>
      <c r="J964" s="65"/>
      <c r="K964" s="65"/>
      <c r="L964" s="65"/>
      <c r="M964" s="65"/>
      <c r="N964" s="65"/>
      <c r="O964" s="65"/>
    </row>
    <row r="965" spans="3:15" s="1" customFormat="1" x14ac:dyDescent="0.25">
      <c r="C965" s="65"/>
      <c r="D965" s="55"/>
      <c r="E965" s="55"/>
      <c r="F965" s="55"/>
      <c r="G965" s="55"/>
      <c r="H965" s="55"/>
      <c r="I965" s="55"/>
      <c r="J965" s="65"/>
      <c r="K965" s="65"/>
      <c r="L965" s="65"/>
      <c r="M965" s="65"/>
      <c r="N965" s="65"/>
      <c r="O965" s="65"/>
    </row>
    <row r="966" spans="3:15" s="1" customFormat="1" x14ac:dyDescent="0.25">
      <c r="C966" s="65"/>
      <c r="D966" s="55"/>
      <c r="E966" s="55"/>
      <c r="F966" s="55"/>
      <c r="G966" s="55"/>
      <c r="H966" s="55"/>
      <c r="I966" s="55"/>
      <c r="J966" s="65"/>
      <c r="K966" s="65"/>
      <c r="L966" s="65"/>
      <c r="M966" s="65"/>
      <c r="N966" s="65"/>
      <c r="O966" s="65"/>
    </row>
    <row r="967" spans="3:15" s="1" customFormat="1" x14ac:dyDescent="0.25">
      <c r="C967" s="65"/>
      <c r="D967" s="55"/>
      <c r="E967" s="55"/>
      <c r="F967" s="55"/>
      <c r="G967" s="55"/>
      <c r="H967" s="55"/>
      <c r="I967" s="55"/>
      <c r="J967" s="65"/>
      <c r="K967" s="65"/>
      <c r="L967" s="65"/>
      <c r="M967" s="65"/>
      <c r="N967" s="65"/>
      <c r="O967" s="65"/>
    </row>
    <row r="968" spans="3:15" s="1" customFormat="1" x14ac:dyDescent="0.25">
      <c r="C968" s="65"/>
      <c r="D968" s="55"/>
      <c r="E968" s="55"/>
      <c r="F968" s="55"/>
      <c r="G968" s="55"/>
      <c r="H968" s="55"/>
      <c r="I968" s="55"/>
      <c r="J968" s="65"/>
      <c r="K968" s="65"/>
      <c r="L968" s="65"/>
      <c r="M968" s="65"/>
      <c r="N968" s="65"/>
      <c r="O968" s="65"/>
    </row>
    <row r="969" spans="3:15" s="1" customFormat="1" x14ac:dyDescent="0.25">
      <c r="C969" s="65"/>
      <c r="D969" s="55"/>
      <c r="E969" s="55"/>
      <c r="F969" s="55"/>
      <c r="G969" s="55"/>
      <c r="H969" s="55"/>
      <c r="I969" s="55"/>
      <c r="J969" s="65"/>
      <c r="K969" s="65"/>
      <c r="L969" s="65"/>
      <c r="M969" s="65"/>
      <c r="N969" s="65"/>
      <c r="O969" s="65"/>
    </row>
    <row r="970" spans="3:15" s="1" customFormat="1" x14ac:dyDescent="0.25">
      <c r="C970" s="65"/>
      <c r="D970" s="55"/>
      <c r="E970" s="55"/>
      <c r="F970" s="55"/>
      <c r="G970" s="55"/>
      <c r="H970" s="55"/>
      <c r="I970" s="55"/>
      <c r="J970" s="65"/>
      <c r="K970" s="65"/>
      <c r="L970" s="65"/>
      <c r="M970" s="65"/>
      <c r="N970" s="65"/>
      <c r="O970" s="65"/>
    </row>
    <row r="971" spans="3:15" s="1" customFormat="1" x14ac:dyDescent="0.25">
      <c r="C971" s="65"/>
      <c r="D971" s="55"/>
      <c r="E971" s="55"/>
      <c r="F971" s="55"/>
      <c r="G971" s="55"/>
      <c r="H971" s="55"/>
      <c r="I971" s="55"/>
      <c r="J971" s="65"/>
      <c r="K971" s="65"/>
      <c r="L971" s="65"/>
      <c r="M971" s="65"/>
      <c r="N971" s="65"/>
      <c r="O971" s="65"/>
    </row>
    <row r="972" spans="3:15" s="1" customFormat="1" x14ac:dyDescent="0.25">
      <c r="C972" s="65"/>
      <c r="D972" s="55"/>
      <c r="E972" s="55"/>
      <c r="F972" s="55"/>
      <c r="G972" s="55"/>
      <c r="H972" s="55"/>
      <c r="I972" s="55"/>
      <c r="J972" s="65"/>
      <c r="K972" s="65"/>
      <c r="L972" s="65"/>
      <c r="M972" s="65"/>
      <c r="N972" s="65"/>
      <c r="O972" s="65"/>
    </row>
    <row r="973" spans="3:15" s="1" customFormat="1" x14ac:dyDescent="0.25">
      <c r="C973" s="65"/>
      <c r="D973" s="55"/>
      <c r="E973" s="55"/>
      <c r="F973" s="55"/>
      <c r="G973" s="55"/>
      <c r="H973" s="55"/>
      <c r="I973" s="55"/>
      <c r="J973" s="65"/>
      <c r="K973" s="65"/>
      <c r="L973" s="65"/>
      <c r="M973" s="65"/>
      <c r="N973" s="65"/>
      <c r="O973" s="65"/>
    </row>
    <row r="974" spans="3:15" s="1" customFormat="1" x14ac:dyDescent="0.25">
      <c r="C974" s="65"/>
      <c r="D974" s="55"/>
      <c r="E974" s="55"/>
      <c r="F974" s="55"/>
      <c r="G974" s="55"/>
      <c r="H974" s="55"/>
      <c r="I974" s="55"/>
      <c r="J974" s="65"/>
      <c r="K974" s="65"/>
      <c r="L974" s="65"/>
      <c r="M974" s="65"/>
      <c r="N974" s="65"/>
      <c r="O974" s="65"/>
    </row>
    <row r="975" spans="3:15" s="1" customFormat="1" x14ac:dyDescent="0.25">
      <c r="C975" s="65"/>
      <c r="D975" s="55"/>
      <c r="E975" s="55"/>
      <c r="F975" s="55"/>
      <c r="G975" s="55"/>
      <c r="H975" s="55"/>
      <c r="I975" s="55"/>
      <c r="J975" s="65"/>
      <c r="K975" s="65"/>
      <c r="L975" s="65"/>
      <c r="M975" s="65"/>
      <c r="N975" s="65"/>
      <c r="O975" s="65"/>
    </row>
    <row r="976" spans="3:15" s="1" customFormat="1" x14ac:dyDescent="0.25">
      <c r="C976" s="65"/>
      <c r="D976" s="55"/>
      <c r="E976" s="55"/>
      <c r="F976" s="55"/>
      <c r="G976" s="55"/>
      <c r="H976" s="55"/>
      <c r="I976" s="55"/>
      <c r="J976" s="65"/>
      <c r="K976" s="65"/>
      <c r="L976" s="65"/>
      <c r="M976" s="65"/>
      <c r="N976" s="65"/>
      <c r="O976" s="65"/>
    </row>
    <row r="977" spans="3:15" s="1" customFormat="1" x14ac:dyDescent="0.25">
      <c r="C977" s="65"/>
      <c r="D977" s="55"/>
      <c r="E977" s="55"/>
      <c r="F977" s="55"/>
      <c r="G977" s="55"/>
      <c r="H977" s="55"/>
      <c r="I977" s="55"/>
      <c r="J977" s="65"/>
      <c r="K977" s="65"/>
      <c r="L977" s="65"/>
      <c r="M977" s="65"/>
      <c r="N977" s="65"/>
      <c r="O977" s="65"/>
    </row>
    <row r="978" spans="3:15" s="1" customFormat="1" x14ac:dyDescent="0.25">
      <c r="C978" s="65"/>
      <c r="D978" s="55"/>
      <c r="E978" s="55"/>
      <c r="F978" s="55"/>
      <c r="G978" s="55"/>
      <c r="H978" s="55"/>
      <c r="I978" s="55"/>
      <c r="J978" s="65"/>
      <c r="K978" s="65"/>
      <c r="L978" s="65"/>
      <c r="M978" s="65"/>
      <c r="N978" s="65"/>
      <c r="O978" s="65"/>
    </row>
    <row r="979" spans="3:15" s="1" customFormat="1" x14ac:dyDescent="0.25">
      <c r="C979" s="65"/>
      <c r="D979" s="55"/>
      <c r="E979" s="55"/>
      <c r="F979" s="55"/>
      <c r="G979" s="55"/>
      <c r="H979" s="55"/>
      <c r="I979" s="55"/>
      <c r="J979" s="65"/>
      <c r="K979" s="65"/>
      <c r="L979" s="65"/>
      <c r="M979" s="65"/>
      <c r="N979" s="65"/>
      <c r="O979" s="65"/>
    </row>
    <row r="980" spans="3:15" s="1" customFormat="1" x14ac:dyDescent="0.25">
      <c r="C980" s="65"/>
      <c r="D980" s="55"/>
      <c r="E980" s="55"/>
      <c r="F980" s="55"/>
      <c r="G980" s="55"/>
      <c r="H980" s="55"/>
      <c r="I980" s="55"/>
      <c r="J980" s="65"/>
      <c r="K980" s="65"/>
      <c r="L980" s="65"/>
      <c r="M980" s="65"/>
      <c r="N980" s="65"/>
      <c r="O980" s="65"/>
    </row>
    <row r="981" spans="3:15" s="1" customFormat="1" x14ac:dyDescent="0.25">
      <c r="C981" s="65"/>
      <c r="D981" s="55"/>
      <c r="E981" s="55"/>
      <c r="F981" s="55"/>
      <c r="G981" s="55"/>
      <c r="H981" s="55"/>
      <c r="I981" s="55"/>
      <c r="J981" s="65"/>
      <c r="K981" s="65"/>
      <c r="L981" s="65"/>
      <c r="M981" s="65"/>
      <c r="N981" s="65"/>
      <c r="O981" s="65"/>
    </row>
    <row r="982" spans="3:15" s="1" customFormat="1" x14ac:dyDescent="0.25">
      <c r="C982" s="65"/>
      <c r="D982" s="55"/>
      <c r="E982" s="55"/>
      <c r="F982" s="55"/>
      <c r="G982" s="55"/>
      <c r="H982" s="55"/>
      <c r="I982" s="55"/>
      <c r="J982" s="65"/>
      <c r="K982" s="65"/>
      <c r="L982" s="65"/>
      <c r="M982" s="65"/>
      <c r="N982" s="65"/>
      <c r="O982" s="65"/>
    </row>
    <row r="983" spans="3:15" s="1" customFormat="1" x14ac:dyDescent="0.25">
      <c r="C983" s="65"/>
      <c r="D983" s="55"/>
      <c r="E983" s="55"/>
      <c r="F983" s="55"/>
      <c r="G983" s="55"/>
      <c r="H983" s="55"/>
      <c r="I983" s="55"/>
      <c r="J983" s="65"/>
      <c r="K983" s="65"/>
      <c r="L983" s="65"/>
      <c r="M983" s="65"/>
      <c r="N983" s="65"/>
      <c r="O983" s="65"/>
    </row>
    <row r="984" spans="3:15" s="1" customFormat="1" x14ac:dyDescent="0.25">
      <c r="C984" s="65"/>
      <c r="D984" s="55"/>
      <c r="E984" s="55"/>
      <c r="F984" s="55"/>
      <c r="G984" s="55"/>
      <c r="H984" s="55"/>
      <c r="I984" s="55"/>
      <c r="J984" s="65"/>
      <c r="K984" s="65"/>
      <c r="L984" s="65"/>
      <c r="M984" s="65"/>
      <c r="N984" s="65"/>
      <c r="O984" s="65"/>
    </row>
    <row r="985" spans="3:15" s="1" customFormat="1" x14ac:dyDescent="0.25">
      <c r="C985" s="65"/>
      <c r="D985" s="55"/>
      <c r="E985" s="55"/>
      <c r="F985" s="55"/>
      <c r="G985" s="55"/>
      <c r="H985" s="55"/>
      <c r="I985" s="55"/>
      <c r="J985" s="65"/>
      <c r="K985" s="65"/>
      <c r="L985" s="65"/>
      <c r="M985" s="65"/>
      <c r="N985" s="65"/>
      <c r="O985" s="65"/>
    </row>
    <row r="986" spans="3:15" s="1" customFormat="1" x14ac:dyDescent="0.25">
      <c r="C986" s="65"/>
      <c r="D986" s="55"/>
      <c r="E986" s="55"/>
      <c r="F986" s="55"/>
      <c r="G986" s="55"/>
      <c r="H986" s="55"/>
      <c r="I986" s="55"/>
      <c r="J986" s="65"/>
      <c r="K986" s="65"/>
      <c r="L986" s="65"/>
      <c r="M986" s="65"/>
      <c r="N986" s="65"/>
      <c r="O986" s="65"/>
    </row>
    <row r="987" spans="3:15" s="1" customFormat="1" x14ac:dyDescent="0.25">
      <c r="C987" s="65"/>
      <c r="D987" s="55"/>
      <c r="E987" s="55"/>
      <c r="F987" s="55"/>
      <c r="G987" s="55"/>
      <c r="H987" s="55"/>
      <c r="I987" s="55"/>
      <c r="J987" s="65"/>
      <c r="K987" s="65"/>
      <c r="L987" s="65"/>
      <c r="M987" s="65"/>
      <c r="N987" s="65"/>
      <c r="O987" s="65"/>
    </row>
    <row r="988" spans="3:15" s="1" customFormat="1" x14ac:dyDescent="0.25">
      <c r="C988" s="65"/>
      <c r="D988" s="55"/>
      <c r="E988" s="55"/>
      <c r="F988" s="55"/>
      <c r="G988" s="55"/>
      <c r="H988" s="55"/>
      <c r="I988" s="55"/>
      <c r="J988" s="65"/>
      <c r="K988" s="65"/>
      <c r="L988" s="65"/>
      <c r="M988" s="65"/>
      <c r="N988" s="65"/>
      <c r="O988" s="65"/>
    </row>
    <row r="989" spans="3:15" s="1" customFormat="1" x14ac:dyDescent="0.25">
      <c r="C989" s="65"/>
      <c r="D989" s="55"/>
      <c r="E989" s="55"/>
      <c r="F989" s="55"/>
      <c r="G989" s="55"/>
      <c r="H989" s="55"/>
      <c r="I989" s="55"/>
      <c r="J989" s="65"/>
      <c r="K989" s="65"/>
      <c r="L989" s="65"/>
      <c r="M989" s="65"/>
      <c r="N989" s="65"/>
      <c r="O989" s="65"/>
    </row>
    <row r="990" spans="3:15" s="1" customFormat="1" x14ac:dyDescent="0.25">
      <c r="C990" s="65"/>
      <c r="D990" s="55"/>
      <c r="E990" s="55"/>
      <c r="F990" s="55"/>
      <c r="G990" s="55"/>
      <c r="H990" s="55"/>
      <c r="I990" s="55"/>
      <c r="J990" s="65"/>
      <c r="K990" s="65"/>
      <c r="L990" s="65"/>
      <c r="M990" s="65"/>
      <c r="N990" s="65"/>
      <c r="O990" s="65"/>
    </row>
    <row r="991" spans="3:15" s="1" customFormat="1" x14ac:dyDescent="0.25">
      <c r="C991" s="65"/>
      <c r="D991" s="55"/>
      <c r="E991" s="55"/>
      <c r="F991" s="55"/>
      <c r="G991" s="55"/>
      <c r="H991" s="55"/>
      <c r="I991" s="55"/>
      <c r="J991" s="65"/>
      <c r="K991" s="65"/>
      <c r="L991" s="65"/>
      <c r="M991" s="65"/>
      <c r="N991" s="65"/>
      <c r="O991" s="65"/>
    </row>
    <row r="992" spans="3:15" s="1" customFormat="1" x14ac:dyDescent="0.25">
      <c r="C992" s="65"/>
      <c r="D992" s="55"/>
      <c r="E992" s="55"/>
      <c r="F992" s="55"/>
      <c r="G992" s="55"/>
      <c r="H992" s="55"/>
      <c r="I992" s="55"/>
      <c r="J992" s="65"/>
      <c r="K992" s="65"/>
      <c r="L992" s="65"/>
      <c r="M992" s="65"/>
      <c r="N992" s="65"/>
      <c r="O992" s="65"/>
    </row>
    <row r="993" spans="3:15" s="1" customFormat="1" x14ac:dyDescent="0.25">
      <c r="C993" s="65"/>
      <c r="D993" s="55"/>
      <c r="E993" s="55"/>
      <c r="F993" s="55"/>
      <c r="G993" s="55"/>
      <c r="H993" s="55"/>
      <c r="I993" s="55"/>
      <c r="J993" s="65"/>
      <c r="K993" s="65"/>
      <c r="L993" s="65"/>
      <c r="M993" s="65"/>
      <c r="N993" s="65"/>
      <c r="O993" s="65"/>
    </row>
    <row r="994" spans="3:15" s="1" customFormat="1" x14ac:dyDescent="0.25">
      <c r="C994" s="65"/>
      <c r="D994" s="55"/>
      <c r="E994" s="55"/>
      <c r="F994" s="55"/>
      <c r="G994" s="55"/>
      <c r="H994" s="55"/>
      <c r="I994" s="55"/>
      <c r="J994" s="65"/>
      <c r="K994" s="65"/>
      <c r="L994" s="65"/>
      <c r="M994" s="65"/>
      <c r="N994" s="65"/>
      <c r="O994" s="65"/>
    </row>
    <row r="995" spans="3:15" s="1" customFormat="1" x14ac:dyDescent="0.25">
      <c r="C995" s="65"/>
      <c r="D995" s="55"/>
      <c r="E995" s="55"/>
      <c r="F995" s="55"/>
      <c r="G995" s="55"/>
      <c r="H995" s="55"/>
      <c r="I995" s="55"/>
      <c r="J995" s="65"/>
      <c r="K995" s="65"/>
      <c r="L995" s="65"/>
      <c r="M995" s="65"/>
      <c r="N995" s="65"/>
      <c r="O995" s="65"/>
    </row>
    <row r="996" spans="3:15" s="1" customFormat="1" x14ac:dyDescent="0.25">
      <c r="C996" s="65"/>
      <c r="D996" s="55"/>
      <c r="E996" s="55"/>
      <c r="F996" s="55"/>
      <c r="G996" s="55"/>
      <c r="H996" s="55"/>
      <c r="I996" s="55"/>
      <c r="J996" s="65"/>
      <c r="K996" s="65"/>
      <c r="L996" s="65"/>
      <c r="M996" s="65"/>
      <c r="N996" s="65"/>
      <c r="O996" s="65"/>
    </row>
    <row r="997" spans="3:15" s="1" customFormat="1" x14ac:dyDescent="0.25">
      <c r="C997" s="65"/>
      <c r="D997" s="55"/>
      <c r="E997" s="55"/>
      <c r="F997" s="55"/>
      <c r="G997" s="55"/>
      <c r="H997" s="55"/>
      <c r="I997" s="55"/>
      <c r="J997" s="65"/>
      <c r="K997" s="65"/>
      <c r="L997" s="65"/>
      <c r="M997" s="65"/>
      <c r="N997" s="65"/>
      <c r="O997" s="65"/>
    </row>
    <row r="998" spans="3:15" s="1" customFormat="1" x14ac:dyDescent="0.25">
      <c r="C998" s="65"/>
      <c r="D998" s="55"/>
      <c r="E998" s="55"/>
      <c r="F998" s="55"/>
      <c r="G998" s="55"/>
      <c r="H998" s="55"/>
      <c r="I998" s="55"/>
      <c r="J998" s="65"/>
      <c r="K998" s="65"/>
      <c r="L998" s="65"/>
      <c r="M998" s="65"/>
      <c r="N998" s="65"/>
      <c r="O998" s="65"/>
    </row>
    <row r="999" spans="3:15" s="1" customFormat="1" x14ac:dyDescent="0.25">
      <c r="C999" s="65"/>
      <c r="D999" s="55"/>
      <c r="E999" s="55"/>
      <c r="F999" s="55"/>
      <c r="G999" s="55"/>
      <c r="H999" s="55"/>
      <c r="I999" s="55"/>
      <c r="J999" s="65"/>
      <c r="K999" s="65"/>
      <c r="L999" s="65"/>
      <c r="M999" s="65"/>
      <c r="N999" s="65"/>
      <c r="O999" s="65"/>
    </row>
    <row r="1000" spans="3:15" s="1" customFormat="1" x14ac:dyDescent="0.25">
      <c r="C1000" s="65"/>
      <c r="D1000" s="55"/>
      <c r="E1000" s="55"/>
      <c r="F1000" s="55"/>
      <c r="G1000" s="55"/>
      <c r="H1000" s="55"/>
      <c r="I1000" s="55"/>
      <c r="J1000" s="65"/>
      <c r="K1000" s="65"/>
      <c r="L1000" s="65"/>
      <c r="M1000" s="65"/>
      <c r="N1000" s="65"/>
      <c r="O1000" s="65"/>
    </row>
    <row r="1001" spans="3:15" s="1" customFormat="1" x14ac:dyDescent="0.25">
      <c r="C1001" s="65"/>
      <c r="D1001" s="55"/>
      <c r="E1001" s="55"/>
      <c r="F1001" s="55"/>
      <c r="G1001" s="55"/>
      <c r="H1001" s="55"/>
      <c r="I1001" s="55"/>
      <c r="J1001" s="65"/>
      <c r="K1001" s="65"/>
      <c r="L1001" s="65"/>
      <c r="M1001" s="65"/>
      <c r="N1001" s="65"/>
      <c r="O1001" s="65"/>
    </row>
    <row r="1002" spans="3:15" s="1" customFormat="1" x14ac:dyDescent="0.25">
      <c r="C1002" s="65"/>
      <c r="D1002" s="55"/>
      <c r="E1002" s="55"/>
      <c r="F1002" s="55"/>
      <c r="G1002" s="55"/>
      <c r="H1002" s="55"/>
      <c r="I1002" s="55"/>
      <c r="J1002" s="65"/>
      <c r="K1002" s="65"/>
      <c r="L1002" s="65"/>
      <c r="M1002" s="65"/>
      <c r="N1002" s="65"/>
      <c r="O1002" s="65"/>
    </row>
    <row r="1003" spans="3:15" s="1" customFormat="1" x14ac:dyDescent="0.25">
      <c r="C1003" s="65"/>
      <c r="D1003" s="55"/>
      <c r="E1003" s="55"/>
      <c r="F1003" s="55"/>
      <c r="G1003" s="55"/>
      <c r="H1003" s="55"/>
      <c r="I1003" s="55"/>
      <c r="J1003" s="65"/>
      <c r="K1003" s="65"/>
      <c r="L1003" s="65"/>
      <c r="M1003" s="65"/>
      <c r="N1003" s="65"/>
      <c r="O1003" s="65"/>
    </row>
    <row r="1004" spans="3:15" s="1" customFormat="1" x14ac:dyDescent="0.25">
      <c r="C1004" s="65"/>
      <c r="D1004" s="55"/>
      <c r="E1004" s="55"/>
      <c r="F1004" s="55"/>
      <c r="G1004" s="55"/>
      <c r="H1004" s="55"/>
      <c r="I1004" s="55"/>
      <c r="J1004" s="65"/>
      <c r="K1004" s="65"/>
      <c r="L1004" s="65"/>
      <c r="M1004" s="65"/>
      <c r="N1004" s="65"/>
      <c r="O1004" s="65"/>
    </row>
    <row r="1005" spans="3:15" s="1" customFormat="1" x14ac:dyDescent="0.25">
      <c r="C1005" s="65"/>
      <c r="D1005" s="55"/>
      <c r="E1005" s="55"/>
      <c r="F1005" s="55"/>
      <c r="G1005" s="55"/>
      <c r="H1005" s="55"/>
      <c r="I1005" s="55"/>
      <c r="J1005" s="65"/>
      <c r="K1005" s="65"/>
      <c r="L1005" s="65"/>
      <c r="M1005" s="65"/>
      <c r="N1005" s="65"/>
      <c r="O1005" s="65"/>
    </row>
    <row r="1006" spans="3:15" s="1" customFormat="1" x14ac:dyDescent="0.25">
      <c r="C1006" s="65"/>
      <c r="D1006" s="55"/>
      <c r="E1006" s="55"/>
      <c r="F1006" s="55"/>
      <c r="G1006" s="55"/>
      <c r="H1006" s="55"/>
      <c r="I1006" s="55"/>
      <c r="J1006" s="65"/>
      <c r="K1006" s="65"/>
      <c r="L1006" s="65"/>
      <c r="M1006" s="65"/>
      <c r="N1006" s="65"/>
      <c r="O1006" s="65"/>
    </row>
    <row r="1007" spans="3:15" s="1" customFormat="1" x14ac:dyDescent="0.25">
      <c r="C1007" s="65"/>
      <c r="D1007" s="55"/>
      <c r="E1007" s="55"/>
      <c r="F1007" s="55"/>
      <c r="G1007" s="55"/>
      <c r="H1007" s="55"/>
      <c r="I1007" s="55"/>
      <c r="J1007" s="65"/>
      <c r="K1007" s="65"/>
      <c r="L1007" s="65"/>
      <c r="M1007" s="65"/>
      <c r="N1007" s="65"/>
      <c r="O1007" s="65"/>
    </row>
    <row r="1008" spans="3:15" s="1" customFormat="1" x14ac:dyDescent="0.25">
      <c r="C1008" s="65"/>
      <c r="D1008" s="55"/>
      <c r="E1008" s="55"/>
      <c r="F1008" s="55"/>
      <c r="G1008" s="55"/>
      <c r="H1008" s="55"/>
      <c r="I1008" s="55"/>
      <c r="J1008" s="65"/>
      <c r="K1008" s="65"/>
      <c r="L1008" s="65"/>
      <c r="M1008" s="65"/>
      <c r="N1008" s="65"/>
      <c r="O1008" s="65"/>
    </row>
    <row r="1009" spans="3:15" s="1" customFormat="1" x14ac:dyDescent="0.25">
      <c r="C1009" s="65"/>
      <c r="D1009" s="55"/>
      <c r="E1009" s="55"/>
      <c r="F1009" s="55"/>
      <c r="G1009" s="55"/>
      <c r="H1009" s="55"/>
      <c r="I1009" s="55"/>
      <c r="J1009" s="65"/>
      <c r="K1009" s="65"/>
      <c r="L1009" s="65"/>
      <c r="M1009" s="65"/>
      <c r="N1009" s="65"/>
      <c r="O1009" s="65"/>
    </row>
    <row r="1010" spans="3:15" s="1" customFormat="1" x14ac:dyDescent="0.25">
      <c r="C1010" s="65"/>
      <c r="D1010" s="55"/>
      <c r="E1010" s="55"/>
      <c r="F1010" s="55"/>
      <c r="G1010" s="55"/>
      <c r="H1010" s="55"/>
      <c r="I1010" s="55"/>
      <c r="J1010" s="65"/>
      <c r="K1010" s="65"/>
      <c r="L1010" s="65"/>
      <c r="M1010" s="65"/>
      <c r="N1010" s="65"/>
      <c r="O1010" s="65"/>
    </row>
    <row r="1011" spans="3:15" s="1" customFormat="1" x14ac:dyDescent="0.25">
      <c r="C1011" s="65"/>
      <c r="D1011" s="55"/>
      <c r="E1011" s="55"/>
      <c r="F1011" s="55"/>
      <c r="G1011" s="55"/>
      <c r="H1011" s="55"/>
      <c r="I1011" s="55"/>
      <c r="J1011" s="65"/>
      <c r="K1011" s="65"/>
      <c r="L1011" s="65"/>
      <c r="M1011" s="65"/>
      <c r="N1011" s="65"/>
      <c r="O1011" s="65"/>
    </row>
    <row r="1012" spans="3:15" s="1" customFormat="1" x14ac:dyDescent="0.25">
      <c r="C1012" s="65"/>
      <c r="D1012" s="55"/>
      <c r="E1012" s="55"/>
      <c r="F1012" s="55"/>
      <c r="G1012" s="55"/>
      <c r="H1012" s="55"/>
      <c r="I1012" s="55"/>
      <c r="J1012" s="65"/>
      <c r="K1012" s="65"/>
      <c r="L1012" s="65"/>
      <c r="M1012" s="65"/>
      <c r="N1012" s="65"/>
      <c r="O1012" s="65"/>
    </row>
    <row r="1013" spans="3:15" s="1" customFormat="1" x14ac:dyDescent="0.25">
      <c r="C1013" s="65"/>
      <c r="D1013" s="55"/>
      <c r="E1013" s="55"/>
      <c r="F1013" s="55"/>
      <c r="G1013" s="55"/>
      <c r="H1013" s="55"/>
      <c r="I1013" s="55"/>
      <c r="J1013" s="65"/>
      <c r="K1013" s="65"/>
      <c r="L1013" s="65"/>
      <c r="M1013" s="65"/>
      <c r="N1013" s="65"/>
      <c r="O1013" s="65"/>
    </row>
    <row r="1014" spans="3:15" s="1" customFormat="1" x14ac:dyDescent="0.25">
      <c r="C1014" s="65"/>
      <c r="D1014" s="55"/>
      <c r="E1014" s="55"/>
      <c r="F1014" s="55"/>
      <c r="G1014" s="55"/>
      <c r="H1014" s="55"/>
      <c r="I1014" s="55"/>
      <c r="J1014" s="65"/>
      <c r="K1014" s="65"/>
      <c r="L1014" s="65"/>
      <c r="M1014" s="65"/>
      <c r="N1014" s="65"/>
      <c r="O1014" s="65"/>
    </row>
    <row r="1015" spans="3:15" s="1" customFormat="1" x14ac:dyDescent="0.25">
      <c r="C1015" s="65"/>
      <c r="D1015" s="55"/>
      <c r="E1015" s="55"/>
      <c r="F1015" s="55"/>
      <c r="G1015" s="55"/>
      <c r="H1015" s="55"/>
      <c r="I1015" s="55"/>
      <c r="J1015" s="65"/>
      <c r="K1015" s="65"/>
      <c r="L1015" s="65"/>
      <c r="M1015" s="65"/>
      <c r="N1015" s="65"/>
      <c r="O1015" s="65"/>
    </row>
    <row r="1016" spans="3:15" s="1" customFormat="1" x14ac:dyDescent="0.25">
      <c r="C1016" s="65"/>
      <c r="D1016" s="55"/>
      <c r="E1016" s="55"/>
      <c r="F1016" s="55"/>
      <c r="G1016" s="55"/>
      <c r="H1016" s="55"/>
      <c r="I1016" s="55"/>
      <c r="J1016" s="65"/>
      <c r="K1016" s="65"/>
      <c r="L1016" s="65"/>
      <c r="M1016" s="65"/>
      <c r="N1016" s="65"/>
      <c r="O1016" s="65"/>
    </row>
    <row r="1017" spans="3:15" s="1" customFormat="1" x14ac:dyDescent="0.25">
      <c r="C1017" s="65"/>
      <c r="D1017" s="55"/>
      <c r="E1017" s="55"/>
      <c r="F1017" s="55"/>
      <c r="G1017" s="55"/>
      <c r="H1017" s="55"/>
      <c r="I1017" s="55"/>
      <c r="J1017" s="65"/>
      <c r="K1017" s="65"/>
      <c r="L1017" s="65"/>
      <c r="M1017" s="65"/>
      <c r="N1017" s="65"/>
      <c r="O1017" s="65"/>
    </row>
    <row r="1018" spans="3:15" s="1" customFormat="1" x14ac:dyDescent="0.25">
      <c r="C1018" s="65"/>
      <c r="D1018" s="55"/>
      <c r="E1018" s="55"/>
      <c r="F1018" s="55"/>
      <c r="G1018" s="55"/>
      <c r="H1018" s="55"/>
      <c r="I1018" s="55"/>
      <c r="J1018" s="65"/>
      <c r="K1018" s="65"/>
      <c r="L1018" s="65"/>
      <c r="M1018" s="65"/>
      <c r="N1018" s="65"/>
      <c r="O1018" s="65"/>
    </row>
    <row r="1019" spans="3:15" s="1" customFormat="1" x14ac:dyDescent="0.25">
      <c r="C1019" s="65"/>
      <c r="D1019" s="55"/>
      <c r="E1019" s="55"/>
      <c r="F1019" s="55"/>
      <c r="G1019" s="55"/>
      <c r="H1019" s="55"/>
      <c r="I1019" s="55"/>
      <c r="J1019" s="65"/>
      <c r="K1019" s="65"/>
      <c r="L1019" s="65"/>
      <c r="M1019" s="65"/>
      <c r="N1019" s="65"/>
      <c r="O1019" s="65"/>
    </row>
    <row r="1020" spans="3:15" s="1" customFormat="1" x14ac:dyDescent="0.25">
      <c r="C1020" s="65"/>
      <c r="D1020" s="55"/>
      <c r="E1020" s="55"/>
      <c r="F1020" s="55"/>
      <c r="G1020" s="55"/>
      <c r="H1020" s="55"/>
      <c r="I1020" s="55"/>
      <c r="J1020" s="65"/>
      <c r="K1020" s="65"/>
      <c r="L1020" s="65"/>
      <c r="M1020" s="65"/>
      <c r="N1020" s="65"/>
      <c r="O1020" s="65"/>
    </row>
    <row r="1021" spans="3:15" s="1" customFormat="1" x14ac:dyDescent="0.25">
      <c r="C1021" s="65"/>
      <c r="D1021" s="55"/>
      <c r="E1021" s="55"/>
      <c r="F1021" s="55"/>
      <c r="G1021" s="55"/>
      <c r="H1021" s="55"/>
      <c r="I1021" s="55"/>
      <c r="J1021" s="65"/>
      <c r="K1021" s="65"/>
      <c r="L1021" s="65"/>
      <c r="M1021" s="65"/>
      <c r="N1021" s="65"/>
      <c r="O1021" s="65"/>
    </row>
    <row r="1022" spans="3:15" s="1" customFormat="1" x14ac:dyDescent="0.25">
      <c r="C1022" s="65"/>
      <c r="D1022" s="55"/>
      <c r="E1022" s="55"/>
      <c r="F1022" s="55"/>
      <c r="G1022" s="55"/>
      <c r="H1022" s="55"/>
      <c r="I1022" s="55"/>
      <c r="J1022" s="65"/>
      <c r="K1022" s="65"/>
      <c r="L1022" s="65"/>
      <c r="M1022" s="65"/>
      <c r="N1022" s="65"/>
      <c r="O1022" s="65"/>
    </row>
    <row r="1023" spans="3:15" s="1" customFormat="1" x14ac:dyDescent="0.25">
      <c r="C1023" s="65"/>
      <c r="D1023" s="55"/>
      <c r="E1023" s="55"/>
      <c r="F1023" s="55"/>
      <c r="G1023" s="55"/>
      <c r="H1023" s="55"/>
      <c r="I1023" s="55"/>
      <c r="J1023" s="65"/>
      <c r="K1023" s="65"/>
      <c r="L1023" s="65"/>
      <c r="M1023" s="65"/>
      <c r="N1023" s="65"/>
      <c r="O1023" s="65"/>
    </row>
    <row r="1024" spans="3:15" s="1" customFormat="1" x14ac:dyDescent="0.25">
      <c r="C1024" s="65"/>
      <c r="D1024" s="55"/>
      <c r="E1024" s="55"/>
      <c r="F1024" s="55"/>
      <c r="G1024" s="55"/>
      <c r="H1024" s="55"/>
      <c r="I1024" s="55"/>
      <c r="J1024" s="65"/>
      <c r="K1024" s="65"/>
      <c r="L1024" s="65"/>
      <c r="M1024" s="65"/>
      <c r="N1024" s="65"/>
      <c r="O1024" s="65"/>
    </row>
    <row r="1025" spans="3:15" s="1" customFormat="1" x14ac:dyDescent="0.25">
      <c r="C1025" s="65"/>
      <c r="D1025" s="55"/>
      <c r="E1025" s="55"/>
      <c r="F1025" s="55"/>
      <c r="G1025" s="55"/>
      <c r="H1025" s="55"/>
      <c r="I1025" s="55"/>
      <c r="J1025" s="65"/>
      <c r="K1025" s="65"/>
      <c r="L1025" s="65"/>
      <c r="M1025" s="65"/>
      <c r="N1025" s="65"/>
      <c r="O1025" s="65"/>
    </row>
    <row r="1026" spans="3:15" s="1" customFormat="1" x14ac:dyDescent="0.25">
      <c r="C1026" s="65"/>
      <c r="D1026" s="55"/>
      <c r="E1026" s="55"/>
      <c r="F1026" s="55"/>
      <c r="G1026" s="55"/>
      <c r="H1026" s="55"/>
      <c r="I1026" s="55"/>
      <c r="J1026" s="65"/>
      <c r="K1026" s="65"/>
      <c r="L1026" s="65"/>
      <c r="M1026" s="65"/>
      <c r="N1026" s="65"/>
      <c r="O1026" s="65"/>
    </row>
    <row r="1027" spans="3:15" s="1" customFormat="1" x14ac:dyDescent="0.25">
      <c r="C1027" s="65"/>
      <c r="D1027" s="55"/>
      <c r="E1027" s="55"/>
      <c r="F1027" s="55"/>
      <c r="G1027" s="55"/>
      <c r="H1027" s="55"/>
      <c r="I1027" s="55"/>
      <c r="J1027" s="65"/>
      <c r="K1027" s="65"/>
      <c r="L1027" s="65"/>
      <c r="M1027" s="65"/>
      <c r="N1027" s="65"/>
      <c r="O1027" s="65"/>
    </row>
    <row r="1028" spans="3:15" s="1" customFormat="1" x14ac:dyDescent="0.25">
      <c r="C1028" s="65"/>
      <c r="D1028" s="55"/>
      <c r="E1028" s="55"/>
      <c r="F1028" s="55"/>
      <c r="G1028" s="55"/>
      <c r="H1028" s="55"/>
      <c r="I1028" s="55"/>
      <c r="J1028" s="65"/>
      <c r="K1028" s="65"/>
      <c r="L1028" s="65"/>
      <c r="M1028" s="65"/>
      <c r="N1028" s="65"/>
      <c r="O1028" s="65"/>
    </row>
    <row r="1029" spans="3:15" s="1" customFormat="1" x14ac:dyDescent="0.25">
      <c r="C1029" s="65"/>
      <c r="D1029" s="55"/>
      <c r="E1029" s="55"/>
      <c r="F1029" s="55"/>
      <c r="G1029" s="55"/>
      <c r="H1029" s="55"/>
      <c r="I1029" s="55"/>
      <c r="J1029" s="65"/>
      <c r="K1029" s="65"/>
      <c r="L1029" s="65"/>
      <c r="M1029" s="65"/>
      <c r="N1029" s="65"/>
      <c r="O1029" s="65"/>
    </row>
    <row r="1030" spans="3:15" s="1" customFormat="1" x14ac:dyDescent="0.25">
      <c r="C1030" s="65"/>
      <c r="D1030" s="55"/>
      <c r="E1030" s="55"/>
      <c r="F1030" s="55"/>
      <c r="G1030" s="55"/>
      <c r="H1030" s="55"/>
      <c r="I1030" s="55"/>
      <c r="J1030" s="65"/>
      <c r="K1030" s="65"/>
      <c r="L1030" s="65"/>
      <c r="M1030" s="65"/>
      <c r="N1030" s="65"/>
      <c r="O1030" s="65"/>
    </row>
    <row r="1031" spans="3:15" s="1" customFormat="1" x14ac:dyDescent="0.25">
      <c r="C1031" s="65"/>
      <c r="D1031" s="55"/>
      <c r="E1031" s="55"/>
      <c r="F1031" s="55"/>
      <c r="G1031" s="55"/>
      <c r="H1031" s="55"/>
      <c r="I1031" s="55"/>
      <c r="J1031" s="65"/>
      <c r="K1031" s="65"/>
      <c r="L1031" s="65"/>
      <c r="M1031" s="65"/>
      <c r="N1031" s="65"/>
      <c r="O1031" s="65"/>
    </row>
    <row r="1032" spans="3:15" s="1" customFormat="1" x14ac:dyDescent="0.25">
      <c r="C1032" s="65"/>
      <c r="D1032" s="55"/>
      <c r="E1032" s="55"/>
      <c r="F1032" s="55"/>
      <c r="G1032" s="55"/>
      <c r="H1032" s="55"/>
      <c r="I1032" s="55"/>
      <c r="J1032" s="65"/>
      <c r="K1032" s="65"/>
      <c r="L1032" s="65"/>
      <c r="M1032" s="65"/>
      <c r="N1032" s="65"/>
      <c r="O1032" s="65"/>
    </row>
    <row r="1033" spans="3:15" s="1" customFormat="1" x14ac:dyDescent="0.25">
      <c r="C1033" s="65"/>
      <c r="D1033" s="55"/>
      <c r="E1033" s="55"/>
      <c r="F1033" s="55"/>
      <c r="G1033" s="55"/>
      <c r="H1033" s="55"/>
      <c r="I1033" s="55"/>
      <c r="J1033" s="65"/>
      <c r="K1033" s="65"/>
      <c r="L1033" s="65"/>
      <c r="M1033" s="65"/>
      <c r="N1033" s="65"/>
      <c r="O1033" s="65"/>
    </row>
    <row r="1034" spans="3:15" s="1" customFormat="1" x14ac:dyDescent="0.25">
      <c r="C1034" s="65"/>
      <c r="D1034" s="55"/>
      <c r="E1034" s="55"/>
      <c r="F1034" s="55"/>
      <c r="G1034" s="55"/>
      <c r="H1034" s="55"/>
      <c r="I1034" s="55"/>
      <c r="J1034" s="65"/>
      <c r="K1034" s="65"/>
      <c r="L1034" s="65"/>
      <c r="M1034" s="65"/>
      <c r="N1034" s="65"/>
      <c r="O1034" s="65"/>
    </row>
    <row r="1035" spans="3:15" s="1" customFormat="1" x14ac:dyDescent="0.25">
      <c r="C1035" s="65"/>
      <c r="D1035" s="55"/>
      <c r="E1035" s="55"/>
      <c r="F1035" s="55"/>
      <c r="G1035" s="55"/>
      <c r="H1035" s="55"/>
      <c r="I1035" s="55"/>
      <c r="J1035" s="65"/>
      <c r="K1035" s="65"/>
      <c r="L1035" s="65"/>
      <c r="M1035" s="65"/>
      <c r="N1035" s="65"/>
      <c r="O1035" s="65"/>
    </row>
    <row r="1036" spans="3:15" s="1" customFormat="1" x14ac:dyDescent="0.25">
      <c r="C1036" s="65"/>
      <c r="D1036" s="55"/>
      <c r="E1036" s="55"/>
      <c r="F1036" s="55"/>
      <c r="G1036" s="55"/>
      <c r="H1036" s="55"/>
      <c r="I1036" s="55"/>
      <c r="J1036" s="65"/>
      <c r="K1036" s="65"/>
      <c r="L1036" s="65"/>
      <c r="M1036" s="65"/>
      <c r="N1036" s="65"/>
      <c r="O1036" s="65"/>
    </row>
    <row r="1037" spans="3:15" s="1" customFormat="1" x14ac:dyDescent="0.25">
      <c r="C1037" s="65"/>
      <c r="D1037" s="55"/>
      <c r="E1037" s="55"/>
      <c r="F1037" s="55"/>
      <c r="G1037" s="55"/>
      <c r="H1037" s="55"/>
      <c r="I1037" s="55"/>
      <c r="J1037" s="65"/>
      <c r="K1037" s="65"/>
      <c r="L1037" s="65"/>
      <c r="M1037" s="65"/>
      <c r="N1037" s="65"/>
      <c r="O1037" s="65"/>
    </row>
    <row r="1038" spans="3:15" s="1" customFormat="1" x14ac:dyDescent="0.25">
      <c r="C1038" s="65"/>
      <c r="D1038" s="55"/>
      <c r="E1038" s="55"/>
      <c r="F1038" s="55"/>
      <c r="G1038" s="55"/>
      <c r="H1038" s="55"/>
      <c r="I1038" s="55"/>
      <c r="J1038" s="65"/>
      <c r="K1038" s="65"/>
      <c r="L1038" s="65"/>
      <c r="M1038" s="65"/>
      <c r="N1038" s="65"/>
      <c r="O1038" s="65"/>
    </row>
    <row r="1039" spans="3:15" s="1" customFormat="1" x14ac:dyDescent="0.25">
      <c r="C1039" s="65"/>
      <c r="D1039" s="55"/>
      <c r="E1039" s="55"/>
      <c r="F1039" s="55"/>
      <c r="G1039" s="55"/>
      <c r="H1039" s="55"/>
      <c r="I1039" s="55"/>
      <c r="J1039" s="65"/>
      <c r="K1039" s="65"/>
      <c r="L1039" s="65"/>
      <c r="M1039" s="65"/>
      <c r="N1039" s="65"/>
      <c r="O1039" s="65"/>
    </row>
    <row r="1040" spans="3:15" s="1" customFormat="1" x14ac:dyDescent="0.25">
      <c r="C1040" s="65"/>
      <c r="D1040" s="55"/>
      <c r="E1040" s="55"/>
      <c r="F1040" s="55"/>
      <c r="G1040" s="55"/>
      <c r="H1040" s="55"/>
      <c r="I1040" s="55"/>
      <c r="J1040" s="65"/>
      <c r="K1040" s="65"/>
      <c r="L1040" s="65"/>
      <c r="M1040" s="65"/>
      <c r="N1040" s="65"/>
      <c r="O1040" s="65"/>
    </row>
    <row r="1041" spans="3:15" s="1" customFormat="1" x14ac:dyDescent="0.25">
      <c r="C1041" s="65"/>
      <c r="D1041" s="55"/>
      <c r="E1041" s="55"/>
      <c r="F1041" s="55"/>
      <c r="G1041" s="55"/>
      <c r="H1041" s="55"/>
      <c r="I1041" s="55"/>
      <c r="J1041" s="65"/>
      <c r="K1041" s="65"/>
      <c r="L1041" s="65"/>
      <c r="M1041" s="65"/>
      <c r="N1041" s="65"/>
      <c r="O1041" s="65"/>
    </row>
    <row r="1042" spans="3:15" s="1" customFormat="1" x14ac:dyDescent="0.25">
      <c r="C1042" s="65"/>
      <c r="D1042" s="55"/>
      <c r="E1042" s="55"/>
      <c r="F1042" s="55"/>
      <c r="G1042" s="55"/>
      <c r="H1042" s="55"/>
      <c r="I1042" s="55"/>
      <c r="J1042" s="65"/>
      <c r="K1042" s="65"/>
      <c r="L1042" s="65"/>
      <c r="M1042" s="65"/>
      <c r="N1042" s="65"/>
      <c r="O1042" s="65"/>
    </row>
    <row r="1043" spans="3:15" s="1" customFormat="1" x14ac:dyDescent="0.25">
      <c r="C1043" s="65"/>
      <c r="D1043" s="55"/>
      <c r="E1043" s="55"/>
      <c r="F1043" s="55"/>
      <c r="G1043" s="55"/>
      <c r="H1043" s="55"/>
      <c r="I1043" s="55"/>
      <c r="J1043" s="65"/>
      <c r="K1043" s="65"/>
      <c r="L1043" s="65"/>
      <c r="M1043" s="65"/>
      <c r="N1043" s="65"/>
      <c r="O1043" s="65"/>
    </row>
    <row r="1044" spans="3:15" s="1" customFormat="1" x14ac:dyDescent="0.25">
      <c r="C1044" s="65"/>
      <c r="D1044" s="55"/>
      <c r="E1044" s="55"/>
      <c r="F1044" s="55"/>
      <c r="G1044" s="55"/>
      <c r="H1044" s="55"/>
      <c r="I1044" s="55"/>
      <c r="J1044" s="65"/>
      <c r="K1044" s="65"/>
      <c r="L1044" s="65"/>
      <c r="M1044" s="65"/>
      <c r="N1044" s="65"/>
      <c r="O1044" s="65"/>
    </row>
    <row r="1045" spans="3:15" s="1" customFormat="1" x14ac:dyDescent="0.25">
      <c r="C1045" s="65"/>
      <c r="D1045" s="55"/>
      <c r="E1045" s="55"/>
      <c r="F1045" s="55"/>
      <c r="G1045" s="55"/>
      <c r="H1045" s="55"/>
      <c r="I1045" s="55"/>
      <c r="J1045" s="65"/>
      <c r="K1045" s="65"/>
      <c r="L1045" s="65"/>
      <c r="M1045" s="65"/>
      <c r="N1045" s="65"/>
      <c r="O1045" s="65"/>
    </row>
    <row r="1046" spans="3:15" s="1" customFormat="1" x14ac:dyDescent="0.25">
      <c r="C1046" s="65"/>
      <c r="D1046" s="55"/>
      <c r="E1046" s="55"/>
      <c r="F1046" s="55"/>
      <c r="G1046" s="55"/>
      <c r="H1046" s="55"/>
      <c r="I1046" s="55"/>
      <c r="J1046" s="65"/>
      <c r="K1046" s="65"/>
      <c r="L1046" s="65"/>
      <c r="M1046" s="65"/>
      <c r="N1046" s="65"/>
      <c r="O1046" s="65"/>
    </row>
    <row r="1047" spans="3:15" s="1" customFormat="1" x14ac:dyDescent="0.25">
      <c r="C1047" s="65"/>
      <c r="D1047" s="55"/>
      <c r="E1047" s="55"/>
      <c r="F1047" s="55"/>
      <c r="G1047" s="55"/>
      <c r="H1047" s="55"/>
      <c r="I1047" s="55"/>
      <c r="J1047" s="65"/>
      <c r="K1047" s="65"/>
      <c r="L1047" s="65"/>
      <c r="M1047" s="65"/>
      <c r="N1047" s="65"/>
      <c r="O1047" s="65"/>
    </row>
    <row r="1048" spans="3:15" s="1" customFormat="1" x14ac:dyDescent="0.25">
      <c r="C1048" s="65"/>
      <c r="D1048" s="55"/>
      <c r="E1048" s="55"/>
      <c r="F1048" s="55"/>
      <c r="G1048" s="55"/>
      <c r="H1048" s="55"/>
      <c r="I1048" s="55"/>
      <c r="J1048" s="65"/>
      <c r="K1048" s="65"/>
      <c r="L1048" s="65"/>
      <c r="M1048" s="65"/>
      <c r="N1048" s="65"/>
      <c r="O1048" s="65"/>
    </row>
    <row r="1049" spans="3:15" s="1" customFormat="1" x14ac:dyDescent="0.25">
      <c r="C1049" s="65"/>
      <c r="D1049" s="55"/>
      <c r="E1049" s="55"/>
      <c r="F1049" s="55"/>
      <c r="G1049" s="55"/>
      <c r="H1049" s="55"/>
      <c r="I1049" s="55"/>
      <c r="J1049" s="65"/>
      <c r="K1049" s="65"/>
      <c r="L1049" s="65"/>
      <c r="M1049" s="65"/>
      <c r="N1049" s="65"/>
      <c r="O1049" s="65"/>
    </row>
    <row r="1050" spans="3:15" s="1" customFormat="1" x14ac:dyDescent="0.25">
      <c r="C1050" s="65"/>
      <c r="D1050" s="55"/>
      <c r="E1050" s="55"/>
      <c r="F1050" s="55"/>
      <c r="G1050" s="55"/>
      <c r="H1050" s="55"/>
      <c r="I1050" s="55"/>
      <c r="J1050" s="65"/>
      <c r="K1050" s="65"/>
      <c r="L1050" s="65"/>
      <c r="M1050" s="65"/>
      <c r="N1050" s="65"/>
      <c r="O1050" s="65"/>
    </row>
    <row r="1051" spans="3:15" s="1" customFormat="1" x14ac:dyDescent="0.25">
      <c r="C1051" s="65"/>
      <c r="D1051" s="55"/>
      <c r="E1051" s="55"/>
      <c r="F1051" s="55"/>
      <c r="G1051" s="55"/>
      <c r="H1051" s="55"/>
      <c r="I1051" s="55"/>
      <c r="J1051" s="65"/>
      <c r="K1051" s="65"/>
      <c r="L1051" s="65"/>
      <c r="M1051" s="65"/>
      <c r="N1051" s="65"/>
      <c r="O1051" s="65"/>
    </row>
    <row r="1052" spans="3:15" s="1" customFormat="1" x14ac:dyDescent="0.25">
      <c r="C1052" s="65"/>
      <c r="D1052" s="55"/>
      <c r="E1052" s="55"/>
      <c r="F1052" s="55"/>
      <c r="G1052" s="55"/>
      <c r="H1052" s="55"/>
      <c r="I1052" s="55"/>
      <c r="J1052" s="65"/>
      <c r="K1052" s="65"/>
      <c r="L1052" s="65"/>
      <c r="M1052" s="65"/>
      <c r="N1052" s="65"/>
      <c r="O1052" s="65"/>
    </row>
    <row r="1053" spans="3:15" s="1" customFormat="1" x14ac:dyDescent="0.25">
      <c r="C1053" s="65"/>
      <c r="D1053" s="55"/>
      <c r="E1053" s="55"/>
      <c r="F1053" s="55"/>
      <c r="G1053" s="55"/>
      <c r="H1053" s="55"/>
      <c r="I1053" s="55"/>
      <c r="J1053" s="65"/>
      <c r="K1053" s="65"/>
      <c r="L1053" s="65"/>
      <c r="M1053" s="65"/>
      <c r="N1053" s="65"/>
      <c r="O1053" s="65"/>
    </row>
    <row r="1054" spans="3:15" s="1" customFormat="1" x14ac:dyDescent="0.25">
      <c r="C1054" s="65"/>
      <c r="D1054" s="55"/>
      <c r="E1054" s="55"/>
      <c r="F1054" s="55"/>
      <c r="G1054" s="55"/>
      <c r="H1054" s="55"/>
      <c r="I1054" s="55"/>
      <c r="J1054" s="65"/>
      <c r="K1054" s="65"/>
      <c r="L1054" s="65"/>
      <c r="M1054" s="65"/>
      <c r="N1054" s="65"/>
      <c r="O1054" s="65"/>
    </row>
    <row r="1055" spans="3:15" s="1" customFormat="1" x14ac:dyDescent="0.25">
      <c r="C1055" s="65"/>
      <c r="D1055" s="55"/>
      <c r="E1055" s="55"/>
      <c r="F1055" s="55"/>
      <c r="G1055" s="55"/>
      <c r="H1055" s="55"/>
      <c r="I1055" s="55"/>
      <c r="J1055" s="65"/>
      <c r="K1055" s="65"/>
      <c r="L1055" s="65"/>
      <c r="M1055" s="65"/>
      <c r="N1055" s="65"/>
      <c r="O1055" s="65"/>
    </row>
    <row r="1056" spans="3:15" s="1" customFormat="1" x14ac:dyDescent="0.25">
      <c r="C1056" s="65"/>
      <c r="D1056" s="55"/>
      <c r="E1056" s="55"/>
      <c r="F1056" s="55"/>
      <c r="G1056" s="55"/>
      <c r="H1056" s="55"/>
      <c r="I1056" s="55"/>
      <c r="J1056" s="65"/>
      <c r="K1056" s="65"/>
      <c r="L1056" s="65"/>
      <c r="M1056" s="65"/>
      <c r="N1056" s="65"/>
      <c r="O1056" s="65"/>
    </row>
    <row r="1057" spans="3:15" s="1" customFormat="1" x14ac:dyDescent="0.25">
      <c r="C1057" s="65"/>
      <c r="D1057" s="55"/>
      <c r="E1057" s="55"/>
      <c r="F1057" s="55"/>
      <c r="G1057" s="55"/>
      <c r="H1057" s="55"/>
      <c r="I1057" s="55"/>
      <c r="J1057" s="65"/>
      <c r="K1057" s="65"/>
      <c r="L1057" s="65"/>
      <c r="M1057" s="65"/>
      <c r="N1057" s="65"/>
      <c r="O1057" s="65"/>
    </row>
    <row r="1058" spans="3:15" s="1" customFormat="1" x14ac:dyDescent="0.25">
      <c r="C1058" s="65"/>
      <c r="D1058" s="55"/>
      <c r="E1058" s="55"/>
      <c r="F1058" s="55"/>
      <c r="G1058" s="55"/>
      <c r="H1058" s="55"/>
      <c r="I1058" s="55"/>
      <c r="J1058" s="65"/>
      <c r="K1058" s="65"/>
      <c r="L1058" s="65"/>
      <c r="M1058" s="65"/>
      <c r="N1058" s="65"/>
      <c r="O1058" s="65"/>
    </row>
    <row r="1059" spans="3:15" s="1" customFormat="1" x14ac:dyDescent="0.25">
      <c r="C1059" s="65"/>
      <c r="D1059" s="55"/>
      <c r="E1059" s="55"/>
      <c r="F1059" s="55"/>
      <c r="G1059" s="55"/>
      <c r="H1059" s="55"/>
      <c r="I1059" s="55"/>
      <c r="J1059" s="65"/>
      <c r="K1059" s="65"/>
      <c r="L1059" s="65"/>
      <c r="M1059" s="65"/>
      <c r="N1059" s="65"/>
      <c r="O1059" s="65"/>
    </row>
    <row r="1060" spans="3:15" s="1" customFormat="1" x14ac:dyDescent="0.25">
      <c r="C1060" s="65"/>
      <c r="D1060" s="55"/>
      <c r="E1060" s="55"/>
      <c r="F1060" s="55"/>
      <c r="G1060" s="55"/>
      <c r="H1060" s="55"/>
      <c r="I1060" s="55"/>
      <c r="J1060" s="65"/>
      <c r="K1060" s="65"/>
      <c r="L1060" s="65"/>
      <c r="M1060" s="65"/>
      <c r="N1060" s="65"/>
      <c r="O1060" s="65"/>
    </row>
    <row r="1061" spans="3:15" s="1" customFormat="1" x14ac:dyDescent="0.25">
      <c r="C1061" s="65"/>
      <c r="D1061" s="55"/>
      <c r="E1061" s="55"/>
      <c r="F1061" s="55"/>
      <c r="G1061" s="55"/>
      <c r="H1061" s="55"/>
      <c r="I1061" s="55"/>
      <c r="J1061" s="65"/>
      <c r="K1061" s="65"/>
      <c r="L1061" s="65"/>
      <c r="M1061" s="65"/>
      <c r="N1061" s="65"/>
      <c r="O1061" s="65"/>
    </row>
    <row r="1062" spans="3:15" s="1" customFormat="1" x14ac:dyDescent="0.25">
      <c r="C1062" s="65"/>
      <c r="D1062" s="55"/>
      <c r="E1062" s="55"/>
      <c r="F1062" s="55"/>
      <c r="G1062" s="55"/>
      <c r="H1062" s="55"/>
      <c r="I1062" s="55"/>
      <c r="J1062" s="65"/>
      <c r="K1062" s="65"/>
      <c r="L1062" s="65"/>
      <c r="M1062" s="65"/>
      <c r="N1062" s="65"/>
      <c r="O1062" s="65"/>
    </row>
    <row r="1063" spans="3:15" s="1" customFormat="1" x14ac:dyDescent="0.25">
      <c r="C1063" s="65"/>
      <c r="D1063" s="55"/>
      <c r="E1063" s="55"/>
      <c r="F1063" s="55"/>
      <c r="G1063" s="55"/>
      <c r="H1063" s="55"/>
      <c r="I1063" s="55"/>
      <c r="J1063" s="65"/>
      <c r="K1063" s="65"/>
      <c r="L1063" s="65"/>
      <c r="M1063" s="65"/>
      <c r="N1063" s="65"/>
      <c r="O1063" s="65"/>
    </row>
    <row r="1064" spans="3:15" s="1" customFormat="1" x14ac:dyDescent="0.25">
      <c r="C1064" s="65"/>
      <c r="D1064" s="55"/>
      <c r="E1064" s="55"/>
      <c r="F1064" s="55"/>
      <c r="G1064" s="55"/>
      <c r="H1064" s="55"/>
      <c r="I1064" s="55"/>
      <c r="J1064" s="65"/>
      <c r="K1064" s="65"/>
      <c r="L1064" s="65"/>
      <c r="M1064" s="65"/>
      <c r="N1064" s="65"/>
      <c r="O1064" s="65"/>
    </row>
    <row r="1065" spans="3:15" s="1" customFormat="1" x14ac:dyDescent="0.25">
      <c r="C1065" s="65"/>
      <c r="D1065" s="55"/>
      <c r="E1065" s="55"/>
      <c r="F1065" s="55"/>
      <c r="G1065" s="55"/>
      <c r="H1065" s="55"/>
      <c r="I1065" s="55"/>
      <c r="J1065" s="65"/>
      <c r="K1065" s="65"/>
      <c r="L1065" s="65"/>
      <c r="M1065" s="65"/>
      <c r="N1065" s="65"/>
      <c r="O1065" s="65"/>
    </row>
    <row r="1066" spans="3:15" s="1" customFormat="1" x14ac:dyDescent="0.25">
      <c r="C1066" s="65"/>
      <c r="D1066" s="55"/>
      <c r="E1066" s="55"/>
      <c r="F1066" s="55"/>
      <c r="G1066" s="55"/>
      <c r="H1066" s="55"/>
      <c r="I1066" s="55"/>
      <c r="J1066" s="65"/>
      <c r="K1066" s="65"/>
      <c r="L1066" s="65"/>
      <c r="M1066" s="65"/>
      <c r="N1066" s="65"/>
      <c r="O1066" s="65"/>
    </row>
    <row r="1067" spans="3:15" s="1" customFormat="1" x14ac:dyDescent="0.25">
      <c r="C1067" s="65"/>
      <c r="D1067" s="55"/>
      <c r="E1067" s="55"/>
      <c r="F1067" s="55"/>
      <c r="G1067" s="55"/>
      <c r="H1067" s="55"/>
      <c r="I1067" s="55"/>
      <c r="J1067" s="65"/>
      <c r="K1067" s="65"/>
      <c r="L1067" s="65"/>
      <c r="M1067" s="65"/>
      <c r="N1067" s="65"/>
      <c r="O1067" s="65"/>
    </row>
    <row r="1068" spans="3:15" s="1" customFormat="1" x14ac:dyDescent="0.25">
      <c r="C1068" s="65"/>
      <c r="D1068" s="55"/>
      <c r="E1068" s="55"/>
      <c r="F1068" s="55"/>
      <c r="G1068" s="55"/>
      <c r="H1068" s="55"/>
      <c r="I1068" s="55"/>
      <c r="J1068" s="65"/>
      <c r="K1068" s="65"/>
      <c r="L1068" s="65"/>
      <c r="M1068" s="65"/>
      <c r="N1068" s="65"/>
      <c r="O1068" s="65"/>
    </row>
    <row r="1069" spans="3:15" s="1" customFormat="1" x14ac:dyDescent="0.25">
      <c r="C1069" s="65"/>
      <c r="D1069" s="55"/>
      <c r="E1069" s="55"/>
      <c r="F1069" s="55"/>
      <c r="G1069" s="55"/>
      <c r="H1069" s="55"/>
      <c r="I1069" s="55"/>
      <c r="J1069" s="65"/>
      <c r="K1069" s="65"/>
      <c r="L1069" s="65"/>
      <c r="M1069" s="65"/>
      <c r="N1069" s="65"/>
      <c r="O1069" s="65"/>
    </row>
    <row r="1070" spans="3:15" s="1" customFormat="1" x14ac:dyDescent="0.25">
      <c r="C1070" s="65"/>
      <c r="D1070" s="55"/>
      <c r="E1070" s="55"/>
      <c r="F1070" s="55"/>
      <c r="G1070" s="55"/>
      <c r="H1070" s="55"/>
      <c r="I1070" s="55"/>
      <c r="J1070" s="65"/>
      <c r="K1070" s="65"/>
      <c r="L1070" s="65"/>
      <c r="M1070" s="65"/>
      <c r="N1070" s="65"/>
      <c r="O1070" s="65"/>
    </row>
    <row r="1071" spans="3:15" s="1" customFormat="1" x14ac:dyDescent="0.25">
      <c r="C1071" s="65"/>
      <c r="D1071" s="55"/>
      <c r="E1071" s="55"/>
      <c r="F1071" s="55"/>
      <c r="G1071" s="55"/>
      <c r="H1071" s="55"/>
      <c r="I1071" s="55"/>
      <c r="J1071" s="65"/>
      <c r="K1071" s="65"/>
      <c r="L1071" s="65"/>
      <c r="M1071" s="65"/>
      <c r="N1071" s="65"/>
      <c r="O1071" s="65"/>
    </row>
    <row r="1072" spans="3:15" s="1" customFormat="1" x14ac:dyDescent="0.25">
      <c r="C1072" s="65"/>
      <c r="D1072" s="55"/>
      <c r="E1072" s="55"/>
      <c r="F1072" s="55"/>
      <c r="G1072" s="55"/>
      <c r="H1072" s="55"/>
      <c r="I1072" s="55"/>
      <c r="J1072" s="65"/>
      <c r="K1072" s="65"/>
      <c r="L1072" s="65"/>
      <c r="M1072" s="65"/>
      <c r="N1072" s="65"/>
      <c r="O1072" s="65"/>
    </row>
    <row r="1073" spans="3:15" s="1" customFormat="1" x14ac:dyDescent="0.25">
      <c r="C1073" s="65"/>
      <c r="D1073" s="55"/>
      <c r="E1073" s="55"/>
      <c r="F1073" s="55"/>
      <c r="G1073" s="55"/>
      <c r="H1073" s="55"/>
      <c r="I1073" s="55"/>
      <c r="J1073" s="65"/>
      <c r="K1073" s="65"/>
      <c r="L1073" s="65"/>
      <c r="M1073" s="65"/>
      <c r="N1073" s="65"/>
      <c r="O1073" s="65"/>
    </row>
    <row r="1074" spans="3:15" s="1" customFormat="1" x14ac:dyDescent="0.25">
      <c r="C1074" s="65"/>
      <c r="D1074" s="55"/>
      <c r="E1074" s="55"/>
      <c r="F1074" s="55"/>
      <c r="G1074" s="55"/>
      <c r="H1074" s="55"/>
      <c r="I1074" s="55"/>
      <c r="J1074" s="65"/>
      <c r="K1074" s="65"/>
      <c r="L1074" s="65"/>
      <c r="M1074" s="65"/>
      <c r="N1074" s="65"/>
      <c r="O1074" s="65"/>
    </row>
    <row r="1075" spans="3:15" s="1" customFormat="1" x14ac:dyDescent="0.25">
      <c r="C1075" s="65"/>
      <c r="D1075" s="55"/>
      <c r="E1075" s="55"/>
      <c r="F1075" s="55"/>
      <c r="G1075" s="55"/>
      <c r="H1075" s="55"/>
      <c r="I1075" s="55"/>
      <c r="J1075" s="65"/>
      <c r="K1075" s="65"/>
      <c r="L1075" s="65"/>
      <c r="M1075" s="65"/>
      <c r="N1075" s="65"/>
      <c r="O1075" s="65"/>
    </row>
    <row r="1076" spans="3:15" s="1" customFormat="1" x14ac:dyDescent="0.25">
      <c r="C1076" s="65"/>
      <c r="D1076" s="55"/>
      <c r="E1076" s="55"/>
      <c r="F1076" s="55"/>
      <c r="G1076" s="55"/>
      <c r="H1076" s="55"/>
      <c r="I1076" s="55"/>
      <c r="J1076" s="65"/>
      <c r="K1076" s="65"/>
      <c r="L1076" s="65"/>
      <c r="M1076" s="65"/>
      <c r="N1076" s="65"/>
      <c r="O1076" s="65"/>
    </row>
    <row r="1077" spans="3:15" s="1" customFormat="1" x14ac:dyDescent="0.25">
      <c r="C1077" s="65"/>
      <c r="D1077" s="55"/>
      <c r="E1077" s="55"/>
      <c r="F1077" s="55"/>
      <c r="G1077" s="55"/>
      <c r="H1077" s="55"/>
      <c r="I1077" s="55"/>
      <c r="J1077" s="65"/>
      <c r="K1077" s="65"/>
      <c r="L1077" s="65"/>
      <c r="M1077" s="65"/>
      <c r="N1077" s="65"/>
      <c r="O1077" s="65"/>
    </row>
    <row r="1078" spans="3:15" s="1" customFormat="1" x14ac:dyDescent="0.25">
      <c r="C1078" s="65"/>
      <c r="D1078" s="55"/>
      <c r="E1078" s="55"/>
      <c r="F1078" s="55"/>
      <c r="G1078" s="55"/>
      <c r="H1078" s="55"/>
      <c r="I1078" s="55"/>
      <c r="J1078" s="65"/>
      <c r="K1078" s="65"/>
      <c r="L1078" s="65"/>
      <c r="M1078" s="65"/>
      <c r="N1078" s="65"/>
      <c r="O1078" s="65"/>
    </row>
    <row r="1079" spans="3:15" s="1" customFormat="1" x14ac:dyDescent="0.25">
      <c r="C1079" s="65"/>
      <c r="D1079" s="55"/>
      <c r="E1079" s="55"/>
      <c r="F1079" s="55"/>
      <c r="G1079" s="55"/>
      <c r="H1079" s="55"/>
      <c r="I1079" s="55"/>
      <c r="J1079" s="65"/>
      <c r="K1079" s="65"/>
      <c r="L1079" s="65"/>
      <c r="M1079" s="65"/>
      <c r="N1079" s="65"/>
      <c r="O1079" s="65"/>
    </row>
    <row r="1080" spans="3:15" s="1" customFormat="1" x14ac:dyDescent="0.25">
      <c r="C1080" s="65"/>
      <c r="D1080" s="55"/>
      <c r="E1080" s="55"/>
      <c r="F1080" s="55"/>
      <c r="G1080" s="55"/>
      <c r="H1080" s="55"/>
      <c r="I1080" s="55"/>
      <c r="J1080" s="65"/>
      <c r="K1080" s="65"/>
      <c r="L1080" s="65"/>
      <c r="M1080" s="65"/>
      <c r="N1080" s="65"/>
      <c r="O1080" s="65"/>
    </row>
    <row r="1081" spans="3:15" s="1" customFormat="1" x14ac:dyDescent="0.25">
      <c r="C1081" s="65"/>
      <c r="D1081" s="55"/>
      <c r="E1081" s="55"/>
      <c r="F1081" s="55"/>
      <c r="G1081" s="55"/>
      <c r="H1081" s="55"/>
      <c r="I1081" s="55"/>
      <c r="J1081" s="65"/>
      <c r="K1081" s="65"/>
      <c r="L1081" s="65"/>
      <c r="M1081" s="65"/>
      <c r="N1081" s="65"/>
      <c r="O1081" s="65"/>
    </row>
    <row r="1082" spans="3:15" s="1" customFormat="1" x14ac:dyDescent="0.25">
      <c r="C1082" s="65"/>
      <c r="D1082" s="55"/>
      <c r="E1082" s="55"/>
      <c r="F1082" s="55"/>
      <c r="G1082" s="55"/>
      <c r="H1082" s="55"/>
      <c r="I1082" s="55"/>
      <c r="J1082" s="65"/>
      <c r="K1082" s="65"/>
      <c r="L1082" s="65"/>
      <c r="M1082" s="65"/>
      <c r="N1082" s="65"/>
      <c r="O1082" s="65"/>
    </row>
    <row r="1083" spans="3:15" s="1" customFormat="1" x14ac:dyDescent="0.25">
      <c r="C1083" s="65"/>
      <c r="D1083" s="55"/>
      <c r="E1083" s="55"/>
      <c r="F1083" s="55"/>
      <c r="G1083" s="55"/>
      <c r="H1083" s="55"/>
      <c r="I1083" s="55"/>
      <c r="J1083" s="65"/>
      <c r="K1083" s="65"/>
      <c r="L1083" s="65"/>
      <c r="M1083" s="65"/>
      <c r="N1083" s="65"/>
      <c r="O1083" s="65"/>
    </row>
    <row r="1084" spans="3:15" s="1" customFormat="1" x14ac:dyDescent="0.25">
      <c r="C1084" s="65"/>
      <c r="D1084" s="55"/>
      <c r="E1084" s="55"/>
      <c r="F1084" s="55"/>
      <c r="G1084" s="55"/>
      <c r="H1084" s="55"/>
      <c r="I1084" s="55"/>
      <c r="J1084" s="65"/>
      <c r="K1084" s="65"/>
      <c r="L1084" s="65"/>
      <c r="M1084" s="65"/>
      <c r="N1084" s="65"/>
      <c r="O1084" s="65"/>
    </row>
    <row r="1085" spans="3:15" s="1" customFormat="1" x14ac:dyDescent="0.25">
      <c r="C1085" s="65"/>
      <c r="D1085" s="55"/>
      <c r="E1085" s="55"/>
      <c r="F1085" s="55"/>
      <c r="G1085" s="55"/>
      <c r="H1085" s="55"/>
      <c r="I1085" s="55"/>
      <c r="J1085" s="65"/>
      <c r="K1085" s="65"/>
      <c r="L1085" s="65"/>
      <c r="M1085" s="65"/>
      <c r="N1085" s="65"/>
      <c r="O1085" s="65"/>
    </row>
    <row r="1086" spans="3:15" s="1" customFormat="1" x14ac:dyDescent="0.25">
      <c r="C1086" s="65"/>
      <c r="D1086" s="55"/>
      <c r="E1086" s="55"/>
      <c r="F1086" s="55"/>
      <c r="G1086" s="55"/>
      <c r="H1086" s="55"/>
      <c r="I1086" s="55"/>
      <c r="J1086" s="65"/>
      <c r="K1086" s="65"/>
      <c r="L1086" s="65"/>
      <c r="M1086" s="65"/>
      <c r="N1086" s="65"/>
      <c r="O1086" s="65"/>
    </row>
    <row r="1087" spans="3:15" s="1" customFormat="1" x14ac:dyDescent="0.25">
      <c r="C1087" s="65"/>
      <c r="D1087" s="55"/>
      <c r="E1087" s="55"/>
      <c r="F1087" s="55"/>
      <c r="G1087" s="55"/>
      <c r="H1087" s="55"/>
      <c r="I1087" s="55"/>
      <c r="J1087" s="65"/>
      <c r="K1087" s="65"/>
      <c r="L1087" s="65"/>
      <c r="M1087" s="65"/>
      <c r="N1087" s="65"/>
      <c r="O1087" s="65"/>
    </row>
    <row r="1088" spans="3:15" s="1" customFormat="1" x14ac:dyDescent="0.25">
      <c r="C1088" s="65"/>
      <c r="D1088" s="55"/>
      <c r="E1088" s="55"/>
      <c r="F1088" s="55"/>
      <c r="G1088" s="55"/>
      <c r="H1088" s="55"/>
      <c r="I1088" s="55"/>
      <c r="J1088" s="65"/>
      <c r="K1088" s="65"/>
      <c r="L1088" s="65"/>
      <c r="M1088" s="65"/>
      <c r="N1088" s="65"/>
      <c r="O1088" s="65"/>
    </row>
    <row r="1089" spans="3:15" s="1" customFormat="1" x14ac:dyDescent="0.25">
      <c r="C1089" s="65"/>
      <c r="D1089" s="55"/>
      <c r="E1089" s="55"/>
      <c r="F1089" s="55"/>
      <c r="G1089" s="55"/>
      <c r="H1089" s="55"/>
      <c r="I1089" s="55"/>
      <c r="J1089" s="65"/>
      <c r="K1089" s="65"/>
      <c r="L1089" s="65"/>
      <c r="M1089" s="65"/>
      <c r="N1089" s="65"/>
      <c r="O1089" s="65"/>
    </row>
    <row r="1090" spans="3:15" s="1" customFormat="1" x14ac:dyDescent="0.25">
      <c r="C1090" s="65"/>
      <c r="D1090" s="55"/>
      <c r="E1090" s="55"/>
      <c r="F1090" s="55"/>
      <c r="G1090" s="55"/>
      <c r="H1090" s="55"/>
      <c r="I1090" s="55"/>
      <c r="J1090" s="65"/>
      <c r="K1090" s="65"/>
      <c r="L1090" s="65"/>
      <c r="M1090" s="65"/>
      <c r="N1090" s="65"/>
      <c r="O1090" s="65"/>
    </row>
    <row r="1091" spans="3:15" s="1" customFormat="1" x14ac:dyDescent="0.25">
      <c r="C1091" s="65"/>
      <c r="D1091" s="55"/>
      <c r="E1091" s="55"/>
      <c r="F1091" s="55"/>
      <c r="G1091" s="55"/>
      <c r="H1091" s="55"/>
      <c r="I1091" s="55"/>
      <c r="J1091" s="65"/>
      <c r="K1091" s="65"/>
      <c r="L1091" s="65"/>
      <c r="M1091" s="65"/>
      <c r="N1091" s="65"/>
      <c r="O1091" s="65"/>
    </row>
    <row r="1092" spans="3:15" s="1" customFormat="1" x14ac:dyDescent="0.25">
      <c r="C1092" s="65"/>
      <c r="D1092" s="55"/>
      <c r="E1092" s="55"/>
      <c r="F1092" s="55"/>
      <c r="G1092" s="55"/>
      <c r="H1092" s="55"/>
      <c r="I1092" s="55"/>
      <c r="J1092" s="65"/>
      <c r="K1092" s="65"/>
      <c r="L1092" s="65"/>
      <c r="M1092" s="65"/>
      <c r="N1092" s="65"/>
      <c r="O1092" s="65"/>
    </row>
    <row r="1093" spans="3:15" s="1" customFormat="1" x14ac:dyDescent="0.25">
      <c r="C1093" s="65"/>
      <c r="D1093" s="55"/>
      <c r="E1093" s="55"/>
      <c r="F1093" s="55"/>
      <c r="G1093" s="55"/>
      <c r="H1093" s="55"/>
      <c r="I1093" s="55"/>
      <c r="J1093" s="65"/>
      <c r="K1093" s="65"/>
      <c r="L1093" s="65"/>
      <c r="M1093" s="65"/>
      <c r="N1093" s="65"/>
      <c r="O1093" s="65"/>
    </row>
    <row r="1094" spans="3:15" s="1" customFormat="1" x14ac:dyDescent="0.25">
      <c r="C1094" s="65"/>
      <c r="D1094" s="55"/>
      <c r="E1094" s="55"/>
      <c r="F1094" s="55"/>
      <c r="G1094" s="55"/>
      <c r="H1094" s="55"/>
      <c r="I1094" s="55"/>
      <c r="J1094" s="65"/>
      <c r="K1094" s="65"/>
      <c r="L1094" s="65"/>
      <c r="M1094" s="65"/>
      <c r="N1094" s="65"/>
      <c r="O1094" s="65"/>
    </row>
    <row r="1095" spans="3:15" s="1" customFormat="1" x14ac:dyDescent="0.25">
      <c r="C1095" s="65"/>
      <c r="D1095" s="55"/>
      <c r="E1095" s="55"/>
      <c r="F1095" s="55"/>
      <c r="G1095" s="55"/>
      <c r="H1095" s="55"/>
      <c r="I1095" s="55"/>
      <c r="J1095" s="65"/>
      <c r="K1095" s="65"/>
      <c r="L1095" s="65"/>
      <c r="M1095" s="65"/>
      <c r="N1095" s="65"/>
      <c r="O1095" s="65"/>
    </row>
    <row r="1096" spans="3:15" s="1" customFormat="1" x14ac:dyDescent="0.25">
      <c r="C1096" s="65"/>
      <c r="D1096" s="55"/>
      <c r="E1096" s="55"/>
      <c r="F1096" s="55"/>
      <c r="G1096" s="55"/>
      <c r="H1096" s="55"/>
      <c r="I1096" s="55"/>
      <c r="J1096" s="65"/>
      <c r="K1096" s="65"/>
      <c r="L1096" s="65"/>
      <c r="M1096" s="65"/>
      <c r="N1096" s="65"/>
      <c r="O1096" s="65"/>
    </row>
    <row r="1097" spans="3:15" s="1" customFormat="1" x14ac:dyDescent="0.25">
      <c r="C1097" s="65"/>
      <c r="D1097" s="55"/>
      <c r="E1097" s="55"/>
      <c r="F1097" s="55"/>
      <c r="G1097" s="55"/>
      <c r="H1097" s="55"/>
      <c r="I1097" s="55"/>
      <c r="J1097" s="65"/>
      <c r="K1097" s="65"/>
      <c r="L1097" s="65"/>
      <c r="M1097" s="65"/>
      <c r="N1097" s="65"/>
      <c r="O1097" s="65"/>
    </row>
    <row r="1098" spans="3:15" s="1" customFormat="1" x14ac:dyDescent="0.25">
      <c r="C1098" s="65"/>
      <c r="D1098" s="55"/>
      <c r="E1098" s="55"/>
      <c r="F1098" s="55"/>
      <c r="G1098" s="55"/>
      <c r="H1098" s="55"/>
      <c r="I1098" s="55"/>
      <c r="J1098" s="65"/>
      <c r="K1098" s="65"/>
      <c r="L1098" s="65"/>
      <c r="M1098" s="65"/>
      <c r="N1098" s="65"/>
      <c r="O1098" s="65"/>
    </row>
    <row r="1099" spans="3:15" s="1" customFormat="1" x14ac:dyDescent="0.25">
      <c r="C1099" s="65"/>
      <c r="D1099" s="55"/>
      <c r="E1099" s="55"/>
      <c r="F1099" s="55"/>
      <c r="G1099" s="55"/>
      <c r="H1099" s="55"/>
      <c r="I1099" s="55"/>
      <c r="J1099" s="65"/>
      <c r="K1099" s="65"/>
      <c r="L1099" s="65"/>
      <c r="M1099" s="65"/>
      <c r="N1099" s="65"/>
      <c r="O1099" s="65"/>
    </row>
    <row r="1100" spans="3:15" s="1" customFormat="1" x14ac:dyDescent="0.25">
      <c r="C1100" s="65"/>
      <c r="D1100" s="55"/>
      <c r="E1100" s="55"/>
      <c r="F1100" s="55"/>
      <c r="G1100" s="55"/>
      <c r="H1100" s="55"/>
      <c r="I1100" s="55"/>
      <c r="J1100" s="65"/>
      <c r="K1100" s="65"/>
      <c r="L1100" s="65"/>
      <c r="M1100" s="65"/>
      <c r="N1100" s="65"/>
      <c r="O1100" s="65"/>
    </row>
    <row r="1101" spans="3:15" s="1" customFormat="1" x14ac:dyDescent="0.25">
      <c r="C1101" s="65"/>
      <c r="D1101" s="55"/>
      <c r="E1101" s="55"/>
      <c r="F1101" s="55"/>
      <c r="G1101" s="55"/>
      <c r="H1101" s="55"/>
      <c r="I1101" s="55"/>
      <c r="J1101" s="65"/>
      <c r="K1101" s="65"/>
      <c r="L1101" s="65"/>
      <c r="M1101" s="65"/>
      <c r="N1101" s="65"/>
      <c r="O1101" s="65"/>
    </row>
    <row r="1102" spans="3:15" s="1" customFormat="1" x14ac:dyDescent="0.25">
      <c r="C1102" s="65"/>
      <c r="D1102" s="55"/>
      <c r="E1102" s="55"/>
      <c r="F1102" s="55"/>
      <c r="G1102" s="55"/>
      <c r="H1102" s="55"/>
      <c r="I1102" s="55"/>
      <c r="J1102" s="65"/>
      <c r="K1102" s="65"/>
      <c r="L1102" s="65"/>
      <c r="M1102" s="65"/>
      <c r="N1102" s="65"/>
      <c r="O1102" s="65"/>
    </row>
    <row r="1103" spans="3:15" s="1" customFormat="1" x14ac:dyDescent="0.25">
      <c r="C1103" s="65"/>
      <c r="D1103" s="55"/>
      <c r="E1103" s="55"/>
      <c r="F1103" s="55"/>
      <c r="G1103" s="55"/>
      <c r="H1103" s="55"/>
      <c r="I1103" s="55"/>
      <c r="J1103" s="65"/>
      <c r="K1103" s="65"/>
      <c r="L1103" s="65"/>
      <c r="M1103" s="65"/>
      <c r="N1103" s="65"/>
      <c r="O1103" s="65"/>
    </row>
    <row r="1104" spans="3:15" s="1" customFormat="1" x14ac:dyDescent="0.25">
      <c r="C1104" s="65"/>
      <c r="D1104" s="55"/>
      <c r="E1104" s="55"/>
      <c r="F1104" s="55"/>
      <c r="G1104" s="55"/>
      <c r="H1104" s="55"/>
      <c r="I1104" s="55"/>
      <c r="J1104" s="65"/>
      <c r="K1104" s="65"/>
      <c r="L1104" s="65"/>
      <c r="M1104" s="65"/>
      <c r="N1104" s="65"/>
      <c r="O1104" s="65"/>
    </row>
    <row r="1105" spans="3:15" s="1" customFormat="1" x14ac:dyDescent="0.25">
      <c r="C1105" s="65"/>
      <c r="D1105" s="55"/>
      <c r="E1105" s="55"/>
      <c r="F1105" s="55"/>
      <c r="G1105" s="55"/>
      <c r="H1105" s="55"/>
      <c r="I1105" s="55"/>
      <c r="J1105" s="65"/>
      <c r="K1105" s="65"/>
      <c r="L1105" s="65"/>
      <c r="M1105" s="65"/>
      <c r="N1105" s="65"/>
      <c r="O1105" s="65"/>
    </row>
    <row r="1106" spans="3:15" s="1" customFormat="1" x14ac:dyDescent="0.25">
      <c r="C1106" s="65"/>
      <c r="D1106" s="55"/>
      <c r="E1106" s="55"/>
      <c r="F1106" s="55"/>
      <c r="G1106" s="55"/>
      <c r="H1106" s="55"/>
      <c r="I1106" s="55"/>
      <c r="J1106" s="65"/>
      <c r="K1106" s="65"/>
      <c r="L1106" s="65"/>
      <c r="M1106" s="65"/>
      <c r="N1106" s="65"/>
      <c r="O1106" s="65"/>
    </row>
    <row r="1107" spans="3:15" s="1" customFormat="1" x14ac:dyDescent="0.25">
      <c r="C1107" s="65"/>
      <c r="D1107" s="55"/>
      <c r="E1107" s="55"/>
      <c r="F1107" s="55"/>
      <c r="G1107" s="55"/>
      <c r="H1107" s="55"/>
      <c r="I1107" s="55"/>
      <c r="J1107" s="65"/>
      <c r="K1107" s="65"/>
      <c r="L1107" s="65"/>
      <c r="M1107" s="65"/>
      <c r="N1107" s="65"/>
      <c r="O1107" s="65"/>
    </row>
    <row r="1108" spans="3:15" s="1" customFormat="1" x14ac:dyDescent="0.25">
      <c r="C1108" s="65"/>
      <c r="D1108" s="55"/>
      <c r="E1108" s="55"/>
      <c r="F1108" s="55"/>
      <c r="G1108" s="55"/>
      <c r="H1108" s="55"/>
      <c r="I1108" s="55"/>
      <c r="J1108" s="65"/>
      <c r="K1108" s="65"/>
      <c r="L1108" s="65"/>
      <c r="M1108" s="65"/>
      <c r="N1108" s="65"/>
      <c r="O1108" s="65"/>
    </row>
    <row r="1109" spans="3:15" s="1" customFormat="1" x14ac:dyDescent="0.25">
      <c r="C1109" s="65"/>
      <c r="D1109" s="55"/>
      <c r="E1109" s="55"/>
      <c r="F1109" s="55"/>
      <c r="G1109" s="55"/>
      <c r="H1109" s="55"/>
      <c r="I1109" s="55"/>
      <c r="J1109" s="65"/>
      <c r="K1109" s="65"/>
      <c r="L1109" s="65"/>
      <c r="M1109" s="65"/>
      <c r="N1109" s="65"/>
      <c r="O1109" s="65"/>
    </row>
    <row r="1110" spans="3:15" s="1" customFormat="1" x14ac:dyDescent="0.25">
      <c r="C1110" s="65"/>
      <c r="D1110" s="55"/>
      <c r="E1110" s="55"/>
      <c r="F1110" s="55"/>
      <c r="G1110" s="55"/>
      <c r="H1110" s="55"/>
      <c r="I1110" s="55"/>
      <c r="J1110" s="65"/>
      <c r="K1110" s="65"/>
      <c r="L1110" s="65"/>
      <c r="M1110" s="65"/>
      <c r="N1110" s="65"/>
      <c r="O1110" s="65"/>
    </row>
    <row r="1111" spans="3:15" s="1" customFormat="1" x14ac:dyDescent="0.25">
      <c r="C1111" s="65"/>
      <c r="D1111" s="55"/>
      <c r="E1111" s="55"/>
      <c r="F1111" s="55"/>
      <c r="G1111" s="55"/>
      <c r="H1111" s="55"/>
      <c r="I1111" s="55"/>
      <c r="J1111" s="65"/>
      <c r="K1111" s="65"/>
      <c r="L1111" s="65"/>
      <c r="M1111" s="65"/>
      <c r="N1111" s="65"/>
      <c r="O1111" s="65"/>
    </row>
    <row r="1112" spans="3:15" s="1" customFormat="1" x14ac:dyDescent="0.25">
      <c r="C1112" s="65"/>
      <c r="D1112" s="55"/>
      <c r="E1112" s="55"/>
      <c r="F1112" s="55"/>
      <c r="G1112" s="55"/>
      <c r="H1112" s="55"/>
      <c r="I1112" s="55"/>
      <c r="J1112" s="65"/>
      <c r="K1112" s="65"/>
      <c r="L1112" s="65"/>
      <c r="M1112" s="65"/>
      <c r="N1112" s="65"/>
      <c r="O1112" s="65"/>
    </row>
    <row r="1113" spans="3:15" s="1" customFormat="1" x14ac:dyDescent="0.25">
      <c r="C1113" s="65"/>
      <c r="D1113" s="55"/>
      <c r="E1113" s="55"/>
      <c r="F1113" s="55"/>
      <c r="G1113" s="55"/>
      <c r="H1113" s="55"/>
      <c r="I1113" s="55"/>
      <c r="J1113" s="65"/>
      <c r="K1113" s="65"/>
      <c r="L1113" s="65"/>
      <c r="M1113" s="65"/>
      <c r="N1113" s="65"/>
      <c r="O1113" s="65"/>
    </row>
    <row r="1114" spans="3:15" s="1" customFormat="1" x14ac:dyDescent="0.25">
      <c r="C1114" s="65"/>
      <c r="D1114" s="55"/>
      <c r="E1114" s="55"/>
      <c r="F1114" s="55"/>
      <c r="G1114" s="55"/>
      <c r="H1114" s="55"/>
      <c r="I1114" s="55"/>
      <c r="J1114" s="65"/>
      <c r="K1114" s="65"/>
      <c r="L1114" s="65"/>
      <c r="M1114" s="65"/>
      <c r="N1114" s="65"/>
      <c r="O1114" s="65"/>
    </row>
    <row r="1115" spans="3:15" s="1" customFormat="1" x14ac:dyDescent="0.25">
      <c r="C1115" s="65"/>
      <c r="D1115" s="55"/>
      <c r="E1115" s="55"/>
      <c r="F1115" s="55"/>
      <c r="G1115" s="55"/>
      <c r="H1115" s="55"/>
      <c r="I1115" s="55"/>
      <c r="J1115" s="65"/>
      <c r="K1115" s="65"/>
      <c r="L1115" s="65"/>
      <c r="M1115" s="65"/>
      <c r="N1115" s="65"/>
      <c r="O1115" s="65"/>
    </row>
    <row r="1116" spans="3:15" s="1" customFormat="1" x14ac:dyDescent="0.25">
      <c r="C1116" s="65"/>
      <c r="D1116" s="55"/>
      <c r="E1116" s="55"/>
      <c r="F1116" s="55"/>
      <c r="G1116" s="55"/>
      <c r="H1116" s="55"/>
      <c r="I1116" s="55"/>
      <c r="J1116" s="65"/>
      <c r="K1116" s="65"/>
      <c r="L1116" s="65"/>
      <c r="M1116" s="65"/>
      <c r="N1116" s="65"/>
      <c r="O1116" s="65"/>
    </row>
    <row r="1117" spans="3:15" s="1" customFormat="1" x14ac:dyDescent="0.25">
      <c r="C1117" s="65"/>
      <c r="D1117" s="55"/>
      <c r="E1117" s="55"/>
      <c r="F1117" s="55"/>
      <c r="G1117" s="55"/>
      <c r="H1117" s="55"/>
      <c r="I1117" s="55"/>
      <c r="J1117" s="65"/>
      <c r="K1117" s="65"/>
      <c r="L1117" s="65"/>
      <c r="M1117" s="65"/>
      <c r="N1117" s="65"/>
      <c r="O1117" s="65"/>
    </row>
    <row r="1118" spans="3:15" s="1" customFormat="1" x14ac:dyDescent="0.25">
      <c r="C1118" s="65"/>
      <c r="D1118" s="55"/>
      <c r="E1118" s="55"/>
      <c r="F1118" s="55"/>
      <c r="G1118" s="55"/>
      <c r="H1118" s="55"/>
      <c r="I1118" s="55"/>
      <c r="J1118" s="65"/>
      <c r="K1118" s="65"/>
      <c r="L1118" s="65"/>
      <c r="M1118" s="65"/>
      <c r="N1118" s="65"/>
      <c r="O1118" s="65"/>
    </row>
    <row r="1119" spans="3:15" s="1" customFormat="1" x14ac:dyDescent="0.25">
      <c r="C1119" s="65"/>
      <c r="D1119" s="55"/>
      <c r="E1119" s="55"/>
      <c r="F1119" s="55"/>
      <c r="G1119" s="55"/>
      <c r="H1119" s="55"/>
      <c r="I1119" s="55"/>
      <c r="J1119" s="65"/>
      <c r="K1119" s="65"/>
      <c r="L1119" s="65"/>
      <c r="M1119" s="65"/>
      <c r="N1119" s="65"/>
      <c r="O1119" s="65"/>
    </row>
    <row r="1120" spans="3:15" s="1" customFormat="1" x14ac:dyDescent="0.25">
      <c r="C1120" s="65"/>
      <c r="D1120" s="55"/>
      <c r="E1120" s="55"/>
      <c r="F1120" s="55"/>
      <c r="G1120" s="55"/>
      <c r="H1120" s="55"/>
      <c r="I1120" s="55"/>
      <c r="J1120" s="65"/>
      <c r="K1120" s="65"/>
      <c r="L1120" s="65"/>
      <c r="M1120" s="65"/>
      <c r="N1120" s="65"/>
      <c r="O1120" s="65"/>
    </row>
    <row r="1121" spans="3:15" s="1" customFormat="1" x14ac:dyDescent="0.25">
      <c r="C1121" s="65"/>
      <c r="D1121" s="55"/>
      <c r="E1121" s="55"/>
      <c r="F1121" s="55"/>
      <c r="G1121" s="55"/>
      <c r="H1121" s="55"/>
      <c r="I1121" s="55"/>
      <c r="J1121" s="65"/>
      <c r="K1121" s="65"/>
      <c r="L1121" s="65"/>
      <c r="M1121" s="65"/>
      <c r="N1121" s="65"/>
      <c r="O1121" s="65"/>
    </row>
    <row r="1122" spans="3:15" s="1" customFormat="1" x14ac:dyDescent="0.25">
      <c r="C1122" s="65"/>
      <c r="D1122" s="55"/>
      <c r="E1122" s="55"/>
      <c r="F1122" s="55"/>
      <c r="G1122" s="55"/>
      <c r="H1122" s="55"/>
      <c r="I1122" s="55"/>
      <c r="J1122" s="65"/>
      <c r="K1122" s="65"/>
      <c r="L1122" s="65"/>
      <c r="M1122" s="65"/>
      <c r="N1122" s="65"/>
      <c r="O1122" s="65"/>
    </row>
    <row r="1123" spans="3:15" s="1" customFormat="1" x14ac:dyDescent="0.25">
      <c r="C1123" s="65"/>
      <c r="D1123" s="55"/>
      <c r="E1123" s="55"/>
      <c r="F1123" s="55"/>
      <c r="G1123" s="55"/>
      <c r="H1123" s="55"/>
      <c r="I1123" s="55"/>
      <c r="J1123" s="65"/>
      <c r="K1123" s="65"/>
      <c r="L1123" s="65"/>
      <c r="M1123" s="65"/>
      <c r="N1123" s="65"/>
      <c r="O1123" s="65"/>
    </row>
    <row r="1124" spans="3:15" s="1" customFormat="1" x14ac:dyDescent="0.25">
      <c r="C1124" s="65"/>
      <c r="D1124" s="55"/>
      <c r="E1124" s="55"/>
      <c r="F1124" s="55"/>
      <c r="G1124" s="55"/>
      <c r="H1124" s="55"/>
      <c r="I1124" s="55"/>
      <c r="J1124" s="65"/>
      <c r="K1124" s="65"/>
      <c r="L1124" s="65"/>
      <c r="M1124" s="65"/>
      <c r="N1124" s="65"/>
      <c r="O1124" s="65"/>
    </row>
    <row r="1125" spans="3:15" s="1" customFormat="1" x14ac:dyDescent="0.25">
      <c r="C1125" s="65"/>
      <c r="D1125" s="55"/>
      <c r="E1125" s="55"/>
      <c r="F1125" s="55"/>
      <c r="G1125" s="55"/>
      <c r="H1125" s="55"/>
      <c r="I1125" s="55"/>
      <c r="J1125" s="65"/>
      <c r="K1125" s="65"/>
      <c r="L1125" s="65"/>
      <c r="M1125" s="65"/>
      <c r="N1125" s="65"/>
      <c r="O1125" s="65"/>
    </row>
    <row r="1126" spans="3:15" s="1" customFormat="1" x14ac:dyDescent="0.25">
      <c r="C1126" s="65"/>
      <c r="D1126" s="55"/>
      <c r="E1126" s="55"/>
      <c r="F1126" s="55"/>
      <c r="G1126" s="55"/>
      <c r="H1126" s="55"/>
      <c r="I1126" s="55"/>
      <c r="J1126" s="65"/>
      <c r="K1126" s="65"/>
      <c r="L1126" s="65"/>
      <c r="M1126" s="65"/>
      <c r="N1126" s="65"/>
      <c r="O1126" s="65"/>
    </row>
    <row r="1127" spans="3:15" s="1" customFormat="1" x14ac:dyDescent="0.25">
      <c r="C1127" s="65"/>
      <c r="D1127" s="55"/>
      <c r="E1127" s="55"/>
      <c r="F1127" s="55"/>
      <c r="G1127" s="55"/>
      <c r="H1127" s="55"/>
      <c r="I1127" s="55"/>
      <c r="J1127" s="65"/>
      <c r="K1127" s="65"/>
      <c r="L1127" s="65"/>
      <c r="M1127" s="65"/>
      <c r="N1127" s="65"/>
      <c r="O1127" s="65"/>
    </row>
    <row r="1128" spans="3:15" s="1" customFormat="1" x14ac:dyDescent="0.25">
      <c r="C1128" s="65"/>
      <c r="D1128" s="55"/>
      <c r="E1128" s="55"/>
      <c r="F1128" s="55"/>
      <c r="G1128" s="55"/>
      <c r="H1128" s="55"/>
      <c r="I1128" s="55"/>
      <c r="J1128" s="65"/>
      <c r="K1128" s="65"/>
      <c r="L1128" s="65"/>
      <c r="M1128" s="65"/>
      <c r="N1128" s="65"/>
      <c r="O1128" s="65"/>
    </row>
    <row r="1129" spans="3:15" s="1" customFormat="1" x14ac:dyDescent="0.25">
      <c r="C1129" s="65"/>
      <c r="D1129" s="55"/>
      <c r="E1129" s="55"/>
      <c r="F1129" s="55"/>
      <c r="G1129" s="55"/>
      <c r="H1129" s="55"/>
      <c r="I1129" s="55"/>
      <c r="J1129" s="65"/>
      <c r="K1129" s="65"/>
      <c r="L1129" s="65"/>
      <c r="M1129" s="65"/>
      <c r="N1129" s="65"/>
      <c r="O1129" s="65"/>
    </row>
    <row r="1130" spans="3:15" s="1" customFormat="1" x14ac:dyDescent="0.25">
      <c r="C1130" s="65"/>
      <c r="D1130" s="55"/>
      <c r="E1130" s="55"/>
      <c r="F1130" s="55"/>
      <c r="G1130" s="55"/>
      <c r="H1130" s="55"/>
      <c r="I1130" s="55"/>
      <c r="J1130" s="65"/>
      <c r="K1130" s="65"/>
      <c r="L1130" s="65"/>
      <c r="M1130" s="65"/>
      <c r="N1130" s="65"/>
      <c r="O1130" s="65"/>
    </row>
    <row r="1131" spans="3:15" s="1" customFormat="1" x14ac:dyDescent="0.25">
      <c r="C1131" s="65"/>
      <c r="D1131" s="55"/>
      <c r="E1131" s="55"/>
      <c r="F1131" s="55"/>
      <c r="G1131" s="55"/>
      <c r="H1131" s="55"/>
      <c r="I1131" s="55"/>
      <c r="J1131" s="65"/>
      <c r="K1131" s="65"/>
      <c r="L1131" s="65"/>
      <c r="M1131" s="65"/>
      <c r="N1131" s="65"/>
      <c r="O1131" s="65"/>
    </row>
    <row r="1132" spans="3:15" s="1" customFormat="1" x14ac:dyDescent="0.25">
      <c r="C1132" s="65"/>
      <c r="D1132" s="55"/>
      <c r="E1132" s="55"/>
      <c r="F1132" s="55"/>
      <c r="G1132" s="55"/>
      <c r="H1132" s="55"/>
      <c r="I1132" s="55"/>
      <c r="J1132" s="65"/>
      <c r="K1132" s="65"/>
      <c r="L1132" s="65"/>
      <c r="M1132" s="65"/>
      <c r="N1132" s="65"/>
      <c r="O1132" s="65"/>
    </row>
    <row r="1133" spans="3:15" s="1" customFormat="1" x14ac:dyDescent="0.25">
      <c r="C1133" s="65"/>
      <c r="D1133" s="55"/>
      <c r="E1133" s="55"/>
      <c r="F1133" s="55"/>
      <c r="G1133" s="55"/>
      <c r="H1133" s="55"/>
      <c r="I1133" s="55"/>
      <c r="J1133" s="65"/>
      <c r="K1133" s="65"/>
      <c r="L1133" s="65"/>
      <c r="M1133" s="65"/>
      <c r="N1133" s="65"/>
      <c r="O1133" s="65"/>
    </row>
    <row r="1134" spans="3:15" s="1" customFormat="1" x14ac:dyDescent="0.25">
      <c r="C1134" s="65"/>
      <c r="D1134" s="55"/>
      <c r="E1134" s="55"/>
      <c r="F1134" s="55"/>
      <c r="G1134" s="55"/>
      <c r="H1134" s="55"/>
      <c r="I1134" s="55"/>
      <c r="J1134" s="65"/>
      <c r="K1134" s="65"/>
      <c r="L1134" s="65"/>
      <c r="M1134" s="65"/>
      <c r="N1134" s="65"/>
      <c r="O1134" s="65"/>
    </row>
    <row r="1135" spans="3:15" s="1" customFormat="1" x14ac:dyDescent="0.25">
      <c r="C1135" s="65"/>
      <c r="D1135" s="55"/>
      <c r="E1135" s="55"/>
      <c r="F1135" s="55"/>
      <c r="G1135" s="55"/>
      <c r="H1135" s="55"/>
      <c r="I1135" s="55"/>
      <c r="J1135" s="65"/>
      <c r="K1135" s="65"/>
      <c r="L1135" s="65"/>
      <c r="M1135" s="65"/>
      <c r="N1135" s="65"/>
      <c r="O1135" s="65"/>
    </row>
    <row r="1136" spans="3:15" s="1" customFormat="1" x14ac:dyDescent="0.25">
      <c r="C1136" s="65"/>
      <c r="D1136" s="55"/>
      <c r="E1136" s="55"/>
      <c r="F1136" s="55"/>
      <c r="G1136" s="55"/>
      <c r="H1136" s="55"/>
      <c r="I1136" s="55"/>
      <c r="J1136" s="65"/>
      <c r="K1136" s="65"/>
      <c r="L1136" s="65"/>
      <c r="M1136" s="65"/>
      <c r="N1136" s="65"/>
      <c r="O1136" s="65"/>
    </row>
    <row r="1137" spans="3:15" s="1" customFormat="1" x14ac:dyDescent="0.25">
      <c r="C1137" s="65"/>
      <c r="D1137" s="55"/>
      <c r="E1137" s="55"/>
      <c r="F1137" s="55"/>
      <c r="G1137" s="55"/>
      <c r="H1137" s="55"/>
      <c r="I1137" s="55"/>
      <c r="J1137" s="65"/>
      <c r="K1137" s="65"/>
      <c r="L1137" s="65"/>
      <c r="M1137" s="65"/>
      <c r="N1137" s="65"/>
      <c r="O1137" s="65"/>
    </row>
    <row r="1138" spans="3:15" s="1" customFormat="1" x14ac:dyDescent="0.25">
      <c r="C1138" s="65"/>
      <c r="D1138" s="55"/>
      <c r="E1138" s="55"/>
      <c r="F1138" s="55"/>
      <c r="G1138" s="55"/>
      <c r="H1138" s="55"/>
      <c r="I1138" s="55"/>
      <c r="J1138" s="65"/>
      <c r="K1138" s="65"/>
      <c r="L1138" s="65"/>
      <c r="M1138" s="65"/>
      <c r="N1138" s="65"/>
      <c r="O1138" s="65"/>
    </row>
    <row r="1139" spans="3:15" s="1" customFormat="1" x14ac:dyDescent="0.25">
      <c r="C1139" s="65"/>
      <c r="D1139" s="55"/>
      <c r="E1139" s="55"/>
      <c r="F1139" s="55"/>
      <c r="G1139" s="55"/>
      <c r="H1139" s="55"/>
      <c r="I1139" s="55"/>
      <c r="J1139" s="65"/>
      <c r="K1139" s="65"/>
      <c r="L1139" s="65"/>
      <c r="M1139" s="65"/>
      <c r="N1139" s="65"/>
      <c r="O1139" s="65"/>
    </row>
    <row r="1140" spans="3:15" s="1" customFormat="1" x14ac:dyDescent="0.25">
      <c r="C1140" s="65"/>
      <c r="D1140" s="55"/>
      <c r="E1140" s="55"/>
      <c r="F1140" s="55"/>
      <c r="G1140" s="55"/>
      <c r="H1140" s="55"/>
      <c r="I1140" s="55"/>
      <c r="J1140" s="65"/>
      <c r="K1140" s="65"/>
      <c r="L1140" s="65"/>
      <c r="M1140" s="65"/>
      <c r="N1140" s="65"/>
      <c r="O1140" s="65"/>
    </row>
    <row r="1141" spans="3:15" s="1" customFormat="1" x14ac:dyDescent="0.25">
      <c r="C1141" s="65"/>
      <c r="D1141" s="55"/>
      <c r="E1141" s="55"/>
      <c r="F1141" s="55"/>
      <c r="G1141" s="55"/>
      <c r="H1141" s="55"/>
      <c r="I1141" s="55"/>
      <c r="J1141" s="65"/>
      <c r="K1141" s="65"/>
      <c r="L1141" s="65"/>
      <c r="M1141" s="65"/>
      <c r="N1141" s="65"/>
      <c r="O1141" s="65"/>
    </row>
    <row r="1142" spans="3:15" s="1" customFormat="1" x14ac:dyDescent="0.25">
      <c r="C1142" s="65"/>
      <c r="D1142" s="55"/>
      <c r="E1142" s="55"/>
      <c r="F1142" s="55"/>
      <c r="G1142" s="55"/>
      <c r="H1142" s="55"/>
      <c r="I1142" s="55"/>
      <c r="J1142" s="65"/>
      <c r="K1142" s="65"/>
      <c r="L1142" s="65"/>
      <c r="M1142" s="65"/>
      <c r="N1142" s="65"/>
      <c r="O1142" s="65"/>
    </row>
    <row r="1143" spans="3:15" s="1" customFormat="1" x14ac:dyDescent="0.25">
      <c r="C1143" s="65"/>
      <c r="D1143" s="55"/>
      <c r="E1143" s="55"/>
      <c r="F1143" s="55"/>
      <c r="G1143" s="55"/>
      <c r="H1143" s="55"/>
      <c r="I1143" s="55"/>
      <c r="J1143" s="65"/>
      <c r="K1143" s="65"/>
      <c r="L1143" s="65"/>
      <c r="M1143" s="65"/>
      <c r="N1143" s="65"/>
      <c r="O1143" s="65"/>
    </row>
    <row r="1144" spans="3:15" s="1" customFormat="1" x14ac:dyDescent="0.25">
      <c r="C1144" s="65"/>
      <c r="D1144" s="55"/>
      <c r="E1144" s="55"/>
      <c r="F1144" s="55"/>
      <c r="G1144" s="55"/>
      <c r="H1144" s="55"/>
      <c r="I1144" s="55"/>
      <c r="J1144" s="65"/>
      <c r="K1144" s="65"/>
      <c r="L1144" s="65"/>
      <c r="M1144" s="65"/>
      <c r="N1144" s="65"/>
      <c r="O1144" s="65"/>
    </row>
    <row r="1145" spans="3:15" s="1" customFormat="1" x14ac:dyDescent="0.25">
      <c r="C1145" s="65"/>
      <c r="D1145" s="55"/>
      <c r="E1145" s="55"/>
      <c r="F1145" s="55"/>
      <c r="G1145" s="55"/>
      <c r="H1145" s="55"/>
      <c r="I1145" s="55"/>
      <c r="J1145" s="65"/>
      <c r="K1145" s="65"/>
      <c r="L1145" s="65"/>
      <c r="M1145" s="65"/>
      <c r="N1145" s="65"/>
      <c r="O1145" s="65"/>
    </row>
    <row r="1146" spans="3:15" s="1" customFormat="1" x14ac:dyDescent="0.25">
      <c r="C1146" s="65"/>
      <c r="D1146" s="55"/>
      <c r="E1146" s="55"/>
      <c r="F1146" s="55"/>
      <c r="G1146" s="55"/>
      <c r="H1146" s="55"/>
      <c r="I1146" s="55"/>
      <c r="J1146" s="65"/>
      <c r="K1146" s="65"/>
      <c r="L1146" s="65"/>
      <c r="M1146" s="65"/>
      <c r="N1146" s="65"/>
      <c r="O1146" s="65"/>
    </row>
    <row r="1147" spans="3:15" s="1" customFormat="1" x14ac:dyDescent="0.25">
      <c r="C1147" s="65"/>
      <c r="D1147" s="55"/>
      <c r="E1147" s="55"/>
      <c r="F1147" s="55"/>
      <c r="G1147" s="55"/>
      <c r="H1147" s="55"/>
      <c r="I1147" s="55"/>
      <c r="J1147" s="65"/>
      <c r="K1147" s="65"/>
      <c r="L1147" s="65"/>
      <c r="M1147" s="65"/>
      <c r="N1147" s="65"/>
      <c r="O1147" s="65"/>
    </row>
    <row r="1148" spans="3:15" s="1" customFormat="1" x14ac:dyDescent="0.25">
      <c r="C1148" s="65"/>
      <c r="D1148" s="55"/>
      <c r="E1148" s="55"/>
      <c r="F1148" s="55"/>
      <c r="G1148" s="55"/>
      <c r="H1148" s="55"/>
      <c r="I1148" s="55"/>
      <c r="J1148" s="65"/>
      <c r="K1148" s="65"/>
      <c r="L1148" s="65"/>
      <c r="M1148" s="65"/>
      <c r="N1148" s="65"/>
      <c r="O1148" s="65"/>
    </row>
    <row r="1149" spans="3:15" s="1" customFormat="1" x14ac:dyDescent="0.25">
      <c r="C1149" s="65"/>
      <c r="D1149" s="55"/>
      <c r="E1149" s="55"/>
      <c r="F1149" s="55"/>
      <c r="G1149" s="55"/>
      <c r="H1149" s="55"/>
      <c r="I1149" s="55"/>
      <c r="J1149" s="65"/>
      <c r="K1149" s="65"/>
      <c r="L1149" s="65"/>
      <c r="M1149" s="65"/>
      <c r="N1149" s="65"/>
      <c r="O1149" s="65"/>
    </row>
    <row r="1150" spans="3:15" s="1" customFormat="1" x14ac:dyDescent="0.25">
      <c r="C1150" s="65"/>
      <c r="D1150" s="55"/>
      <c r="E1150" s="55"/>
      <c r="F1150" s="55"/>
      <c r="G1150" s="55"/>
      <c r="H1150" s="55"/>
      <c r="I1150" s="55"/>
      <c r="J1150" s="65"/>
      <c r="K1150" s="65"/>
      <c r="L1150" s="65"/>
      <c r="M1150" s="65"/>
      <c r="N1150" s="65"/>
      <c r="O1150" s="65"/>
    </row>
    <row r="1151" spans="3:15" s="1" customFormat="1" x14ac:dyDescent="0.25">
      <c r="C1151" s="65"/>
      <c r="D1151" s="55"/>
      <c r="E1151" s="55"/>
      <c r="F1151" s="55"/>
      <c r="G1151" s="55"/>
      <c r="H1151" s="55"/>
      <c r="I1151" s="55"/>
      <c r="J1151" s="65"/>
      <c r="K1151" s="65"/>
      <c r="L1151" s="65"/>
      <c r="M1151" s="65"/>
      <c r="N1151" s="65"/>
      <c r="O1151" s="65"/>
    </row>
    <row r="1152" spans="3:15" s="1" customFormat="1" x14ac:dyDescent="0.25">
      <c r="C1152" s="65"/>
      <c r="D1152" s="55"/>
      <c r="E1152" s="55"/>
      <c r="F1152" s="55"/>
      <c r="G1152" s="55"/>
      <c r="H1152" s="55"/>
      <c r="I1152" s="55"/>
      <c r="J1152" s="65"/>
      <c r="K1152" s="65"/>
      <c r="L1152" s="65"/>
      <c r="M1152" s="65"/>
      <c r="N1152" s="65"/>
      <c r="O1152" s="65"/>
    </row>
    <row r="1153" spans="3:15" s="1" customFormat="1" x14ac:dyDescent="0.25">
      <c r="C1153" s="65"/>
      <c r="D1153" s="55"/>
      <c r="E1153" s="55"/>
      <c r="F1153" s="55"/>
      <c r="G1153" s="55"/>
      <c r="H1153" s="55"/>
      <c r="I1153" s="55"/>
      <c r="J1153" s="65"/>
      <c r="K1153" s="65"/>
      <c r="L1153" s="65"/>
      <c r="M1153" s="65"/>
      <c r="N1153" s="65"/>
      <c r="O1153" s="65"/>
    </row>
    <row r="1154" spans="3:15" s="1" customFormat="1" x14ac:dyDescent="0.25">
      <c r="C1154" s="65"/>
      <c r="D1154" s="55"/>
      <c r="E1154" s="55"/>
      <c r="F1154" s="55"/>
      <c r="G1154" s="55"/>
      <c r="H1154" s="55"/>
      <c r="I1154" s="55"/>
      <c r="J1154" s="65"/>
      <c r="K1154" s="65"/>
      <c r="L1154" s="65"/>
      <c r="M1154" s="65"/>
      <c r="N1154" s="65"/>
      <c r="O1154" s="65"/>
    </row>
    <row r="1155" spans="3:15" s="1" customFormat="1" x14ac:dyDescent="0.25">
      <c r="C1155" s="65"/>
      <c r="D1155" s="55"/>
      <c r="E1155" s="55"/>
      <c r="F1155" s="55"/>
      <c r="G1155" s="55"/>
      <c r="H1155" s="55"/>
      <c r="I1155" s="55"/>
      <c r="J1155" s="65"/>
      <c r="K1155" s="65"/>
      <c r="L1155" s="65"/>
      <c r="M1155" s="65"/>
      <c r="N1155" s="65"/>
      <c r="O1155" s="65"/>
    </row>
    <row r="1156" spans="3:15" s="1" customFormat="1" x14ac:dyDescent="0.25">
      <c r="C1156" s="65"/>
      <c r="D1156" s="55"/>
      <c r="E1156" s="55"/>
      <c r="F1156" s="55"/>
      <c r="G1156" s="55"/>
      <c r="H1156" s="55"/>
      <c r="I1156" s="55"/>
      <c r="J1156" s="65"/>
      <c r="K1156" s="65"/>
      <c r="L1156" s="65"/>
      <c r="M1156" s="65"/>
      <c r="N1156" s="65"/>
      <c r="O1156" s="65"/>
    </row>
    <row r="1157" spans="3:15" s="1" customFormat="1" x14ac:dyDescent="0.25">
      <c r="C1157" s="65"/>
      <c r="D1157" s="55"/>
      <c r="E1157" s="55"/>
      <c r="F1157" s="55"/>
      <c r="G1157" s="55"/>
      <c r="H1157" s="55"/>
      <c r="I1157" s="55"/>
      <c r="J1157" s="65"/>
      <c r="K1157" s="65"/>
      <c r="L1157" s="65"/>
      <c r="M1157" s="65"/>
      <c r="N1157" s="65"/>
      <c r="O1157" s="65"/>
    </row>
    <row r="1158" spans="3:15" s="1" customFormat="1" x14ac:dyDescent="0.25">
      <c r="C1158" s="65"/>
      <c r="D1158" s="55"/>
      <c r="E1158" s="55"/>
      <c r="F1158" s="55"/>
      <c r="G1158" s="55"/>
      <c r="H1158" s="55"/>
      <c r="I1158" s="55"/>
      <c r="J1158" s="65"/>
      <c r="K1158" s="65"/>
      <c r="L1158" s="65"/>
      <c r="M1158" s="65"/>
      <c r="N1158" s="65"/>
      <c r="O1158" s="65"/>
    </row>
    <row r="1159" spans="3:15" s="1" customFormat="1" x14ac:dyDescent="0.25">
      <c r="C1159" s="65"/>
      <c r="D1159" s="55"/>
      <c r="E1159" s="55"/>
      <c r="F1159" s="55"/>
      <c r="G1159" s="55"/>
      <c r="H1159" s="55"/>
      <c r="I1159" s="55"/>
      <c r="J1159" s="65"/>
      <c r="K1159" s="65"/>
      <c r="L1159" s="65"/>
      <c r="M1159" s="65"/>
      <c r="N1159" s="65"/>
      <c r="O1159" s="65"/>
    </row>
    <row r="1160" spans="3:15" s="1" customFormat="1" x14ac:dyDescent="0.25">
      <c r="C1160" s="65"/>
      <c r="D1160" s="55"/>
      <c r="E1160" s="55"/>
      <c r="F1160" s="55"/>
      <c r="G1160" s="55"/>
      <c r="H1160" s="55"/>
      <c r="I1160" s="55"/>
      <c r="J1160" s="65"/>
      <c r="K1160" s="65"/>
      <c r="L1160" s="65"/>
      <c r="M1160" s="65"/>
      <c r="N1160" s="65"/>
      <c r="O1160" s="65"/>
    </row>
    <row r="1161" spans="3:15" s="1" customFormat="1" x14ac:dyDescent="0.25">
      <c r="C1161" s="65"/>
      <c r="D1161" s="55"/>
      <c r="E1161" s="55"/>
      <c r="F1161" s="55"/>
      <c r="G1161" s="55"/>
      <c r="H1161" s="55"/>
      <c r="I1161" s="55"/>
      <c r="J1161" s="65"/>
      <c r="K1161" s="65"/>
      <c r="L1161" s="65"/>
      <c r="M1161" s="65"/>
      <c r="N1161" s="65"/>
      <c r="O1161" s="65"/>
    </row>
    <row r="1162" spans="3:15" s="1" customFormat="1" x14ac:dyDescent="0.25">
      <c r="C1162" s="65"/>
      <c r="D1162" s="55"/>
      <c r="E1162" s="55"/>
      <c r="F1162" s="55"/>
      <c r="G1162" s="55"/>
      <c r="H1162" s="55"/>
      <c r="I1162" s="55"/>
      <c r="J1162" s="65"/>
      <c r="K1162" s="65"/>
      <c r="L1162" s="65"/>
      <c r="M1162" s="65"/>
      <c r="N1162" s="65"/>
      <c r="O1162" s="65"/>
    </row>
    <row r="1163" spans="3:15" s="1" customFormat="1" x14ac:dyDescent="0.25">
      <c r="C1163" s="65"/>
      <c r="D1163" s="55"/>
      <c r="E1163" s="55"/>
      <c r="F1163" s="55"/>
      <c r="G1163" s="55"/>
      <c r="H1163" s="55"/>
      <c r="I1163" s="55"/>
      <c r="J1163" s="65"/>
      <c r="K1163" s="65"/>
      <c r="L1163" s="65"/>
      <c r="M1163" s="65"/>
      <c r="N1163" s="65"/>
      <c r="O1163" s="65"/>
    </row>
    <row r="1164" spans="3:15" s="1" customFormat="1" x14ac:dyDescent="0.25">
      <c r="C1164" s="65"/>
      <c r="D1164" s="55"/>
      <c r="E1164" s="55"/>
      <c r="F1164" s="55"/>
      <c r="G1164" s="55"/>
      <c r="H1164" s="55"/>
      <c r="I1164" s="55"/>
      <c r="J1164" s="65"/>
      <c r="K1164" s="65"/>
      <c r="L1164" s="65"/>
      <c r="M1164" s="65"/>
      <c r="N1164" s="65"/>
      <c r="O1164" s="65"/>
    </row>
    <row r="1165" spans="3:15" s="1" customFormat="1" x14ac:dyDescent="0.25">
      <c r="C1165" s="65"/>
      <c r="D1165" s="55"/>
      <c r="E1165" s="55"/>
      <c r="F1165" s="55"/>
      <c r="G1165" s="55"/>
      <c r="H1165" s="55"/>
      <c r="I1165" s="55"/>
      <c r="J1165" s="65"/>
      <c r="K1165" s="65"/>
      <c r="L1165" s="65"/>
      <c r="M1165" s="65"/>
      <c r="N1165" s="65"/>
      <c r="O1165" s="65"/>
    </row>
    <row r="1166" spans="3:15" s="1" customFormat="1" x14ac:dyDescent="0.25">
      <c r="C1166" s="65"/>
      <c r="D1166" s="55"/>
      <c r="E1166" s="55"/>
      <c r="F1166" s="55"/>
      <c r="G1166" s="55"/>
      <c r="H1166" s="55"/>
      <c r="I1166" s="55"/>
      <c r="J1166" s="65"/>
      <c r="K1166" s="65"/>
      <c r="L1166" s="65"/>
      <c r="M1166" s="65"/>
      <c r="N1166" s="65"/>
      <c r="O1166" s="65"/>
    </row>
    <row r="1167" spans="3:15" s="1" customFormat="1" x14ac:dyDescent="0.25">
      <c r="C1167" s="65"/>
      <c r="D1167" s="55"/>
      <c r="E1167" s="55"/>
      <c r="F1167" s="55"/>
      <c r="G1167" s="55"/>
      <c r="H1167" s="55"/>
      <c r="I1167" s="55"/>
      <c r="J1167" s="65"/>
      <c r="K1167" s="65"/>
      <c r="L1167" s="65"/>
      <c r="M1167" s="65"/>
      <c r="N1167" s="65"/>
      <c r="O1167" s="65"/>
    </row>
    <row r="1168" spans="3:15" s="1" customFormat="1" x14ac:dyDescent="0.25">
      <c r="C1168" s="65"/>
      <c r="D1168" s="55"/>
      <c r="E1168" s="55"/>
      <c r="F1168" s="55"/>
      <c r="G1168" s="55"/>
      <c r="H1168" s="55"/>
      <c r="I1168" s="55"/>
      <c r="J1168" s="65"/>
      <c r="K1168" s="65"/>
      <c r="L1168" s="65"/>
      <c r="M1168" s="65"/>
      <c r="N1168" s="65"/>
      <c r="O1168" s="65"/>
    </row>
    <row r="1169" spans="3:15" s="1" customFormat="1" x14ac:dyDescent="0.25">
      <c r="C1169" s="65"/>
      <c r="D1169" s="55"/>
      <c r="E1169" s="55"/>
      <c r="F1169" s="55"/>
      <c r="G1169" s="55"/>
      <c r="H1169" s="55"/>
      <c r="I1169" s="55"/>
      <c r="J1169" s="65"/>
      <c r="K1169" s="65"/>
      <c r="L1169" s="65"/>
      <c r="M1169" s="65"/>
      <c r="N1169" s="65"/>
      <c r="O1169" s="65"/>
    </row>
    <row r="1170" spans="3:15" s="1" customFormat="1" x14ac:dyDescent="0.25">
      <c r="C1170" s="65"/>
      <c r="D1170" s="55"/>
      <c r="E1170" s="55"/>
      <c r="F1170" s="55"/>
      <c r="G1170" s="55"/>
      <c r="H1170" s="55"/>
      <c r="I1170" s="55"/>
      <c r="J1170" s="65"/>
      <c r="K1170" s="65"/>
      <c r="L1170" s="65"/>
      <c r="M1170" s="65"/>
      <c r="N1170" s="65"/>
      <c r="O1170" s="65"/>
    </row>
    <row r="1171" spans="3:15" s="1" customFormat="1" x14ac:dyDescent="0.25">
      <c r="C1171" s="65"/>
      <c r="D1171" s="55"/>
      <c r="E1171" s="55"/>
      <c r="F1171" s="55"/>
      <c r="G1171" s="55"/>
      <c r="H1171" s="55"/>
      <c r="I1171" s="55"/>
      <c r="J1171" s="65"/>
      <c r="K1171" s="65"/>
      <c r="L1171" s="65"/>
      <c r="M1171" s="65"/>
      <c r="N1171" s="65"/>
      <c r="O1171" s="65"/>
    </row>
    <row r="1172" spans="3:15" s="1" customFormat="1" x14ac:dyDescent="0.25">
      <c r="C1172" s="65"/>
      <c r="D1172" s="55"/>
      <c r="E1172" s="55"/>
      <c r="F1172" s="55"/>
      <c r="G1172" s="55"/>
      <c r="H1172" s="55"/>
      <c r="I1172" s="55"/>
      <c r="J1172" s="65"/>
      <c r="K1172" s="65"/>
      <c r="L1172" s="65"/>
      <c r="M1172" s="65"/>
      <c r="N1172" s="65"/>
      <c r="O1172" s="65"/>
    </row>
    <row r="1173" spans="3:15" s="1" customFormat="1" x14ac:dyDescent="0.25">
      <c r="C1173" s="65"/>
      <c r="D1173" s="55"/>
      <c r="E1173" s="55"/>
      <c r="F1173" s="55"/>
      <c r="G1173" s="55"/>
      <c r="H1173" s="55"/>
      <c r="I1173" s="55"/>
      <c r="J1173" s="65"/>
      <c r="K1173" s="65"/>
      <c r="L1173" s="65"/>
      <c r="M1173" s="65"/>
      <c r="N1173" s="65"/>
      <c r="O1173" s="65"/>
    </row>
    <row r="1174" spans="3:15" s="1" customFormat="1" x14ac:dyDescent="0.25">
      <c r="C1174" s="65"/>
      <c r="D1174" s="55"/>
      <c r="E1174" s="55"/>
      <c r="F1174" s="55"/>
      <c r="G1174" s="55"/>
      <c r="H1174" s="55"/>
      <c r="I1174" s="55"/>
      <c r="J1174" s="65"/>
      <c r="K1174" s="65"/>
      <c r="L1174" s="65"/>
      <c r="M1174" s="65"/>
      <c r="N1174" s="65"/>
      <c r="O1174" s="65"/>
    </row>
    <row r="1175" spans="3:15" s="1" customFormat="1" x14ac:dyDescent="0.25">
      <c r="C1175" s="65"/>
      <c r="D1175" s="55"/>
      <c r="E1175" s="55"/>
      <c r="F1175" s="55"/>
      <c r="G1175" s="55"/>
      <c r="H1175" s="55"/>
      <c r="I1175" s="55"/>
      <c r="J1175" s="65"/>
      <c r="K1175" s="65"/>
      <c r="L1175" s="65"/>
      <c r="M1175" s="65"/>
      <c r="N1175" s="65"/>
      <c r="O1175" s="65"/>
    </row>
    <row r="1176" spans="3:15" s="1" customFormat="1" x14ac:dyDescent="0.25">
      <c r="C1176" s="65"/>
      <c r="D1176" s="55"/>
      <c r="E1176" s="55"/>
      <c r="F1176" s="55"/>
      <c r="G1176" s="55"/>
      <c r="H1176" s="55"/>
      <c r="I1176" s="55"/>
      <c r="J1176" s="65"/>
      <c r="K1176" s="65"/>
      <c r="L1176" s="65"/>
      <c r="M1176" s="65"/>
      <c r="N1176" s="65"/>
      <c r="O1176" s="65"/>
    </row>
    <row r="1177" spans="3:15" s="1" customFormat="1" x14ac:dyDescent="0.25">
      <c r="C1177" s="65"/>
      <c r="D1177" s="55"/>
      <c r="E1177" s="55"/>
      <c r="F1177" s="55"/>
      <c r="G1177" s="55"/>
      <c r="H1177" s="55"/>
      <c r="I1177" s="55"/>
      <c r="J1177" s="65"/>
      <c r="K1177" s="65"/>
      <c r="L1177" s="65"/>
      <c r="M1177" s="65"/>
      <c r="N1177" s="65"/>
      <c r="O1177" s="65"/>
    </row>
    <row r="1178" spans="3:15" s="1" customFormat="1" x14ac:dyDescent="0.25">
      <c r="C1178" s="65"/>
      <c r="D1178" s="55"/>
      <c r="E1178" s="55"/>
      <c r="F1178" s="55"/>
      <c r="G1178" s="55"/>
      <c r="H1178" s="55"/>
      <c r="I1178" s="55"/>
      <c r="J1178" s="65"/>
      <c r="K1178" s="65"/>
      <c r="L1178" s="65"/>
      <c r="M1178" s="65"/>
      <c r="N1178" s="65"/>
      <c r="O1178" s="65"/>
    </row>
    <row r="1179" spans="3:15" s="1" customFormat="1" x14ac:dyDescent="0.25">
      <c r="C1179" s="65"/>
      <c r="D1179" s="55"/>
      <c r="E1179" s="55"/>
      <c r="F1179" s="55"/>
      <c r="G1179" s="55"/>
      <c r="H1179" s="55"/>
      <c r="I1179" s="55"/>
      <c r="J1179" s="65"/>
      <c r="K1179" s="65"/>
      <c r="L1179" s="65"/>
      <c r="M1179" s="65"/>
      <c r="N1179" s="65"/>
      <c r="O1179" s="65"/>
    </row>
    <row r="1180" spans="3:15" s="1" customFormat="1" x14ac:dyDescent="0.25">
      <c r="C1180" s="65"/>
      <c r="D1180" s="55"/>
      <c r="E1180" s="55"/>
      <c r="F1180" s="55"/>
      <c r="G1180" s="55"/>
      <c r="H1180" s="55"/>
      <c r="I1180" s="55"/>
      <c r="J1180" s="65"/>
      <c r="K1180" s="65"/>
      <c r="L1180" s="65"/>
      <c r="M1180" s="65"/>
      <c r="N1180" s="65"/>
      <c r="O1180" s="65"/>
    </row>
    <row r="1181" spans="3:15" s="1" customFormat="1" x14ac:dyDescent="0.25">
      <c r="C1181" s="65"/>
      <c r="D1181" s="55"/>
      <c r="E1181" s="55"/>
      <c r="F1181" s="55"/>
      <c r="G1181" s="55"/>
      <c r="H1181" s="55"/>
      <c r="I1181" s="55"/>
      <c r="J1181" s="65"/>
      <c r="K1181" s="65"/>
      <c r="L1181" s="65"/>
      <c r="M1181" s="65"/>
      <c r="N1181" s="65"/>
      <c r="O1181" s="65"/>
    </row>
    <row r="1182" spans="3:15" s="1" customFormat="1" x14ac:dyDescent="0.25">
      <c r="C1182" s="65"/>
      <c r="D1182" s="55"/>
      <c r="E1182" s="55"/>
      <c r="F1182" s="55"/>
      <c r="G1182" s="55"/>
      <c r="H1182" s="55"/>
      <c r="I1182" s="55"/>
      <c r="J1182" s="65"/>
      <c r="K1182" s="65"/>
      <c r="L1182" s="65"/>
      <c r="M1182" s="65"/>
      <c r="N1182" s="65"/>
      <c r="O1182" s="65"/>
    </row>
    <row r="1183" spans="3:15" s="1" customFormat="1" x14ac:dyDescent="0.25">
      <c r="C1183" s="65"/>
      <c r="D1183" s="55"/>
      <c r="E1183" s="55"/>
      <c r="F1183" s="55"/>
      <c r="G1183" s="55"/>
      <c r="H1183" s="55"/>
      <c r="I1183" s="55"/>
      <c r="J1183" s="65"/>
      <c r="K1183" s="65"/>
      <c r="L1183" s="65"/>
      <c r="M1183" s="65"/>
      <c r="N1183" s="65"/>
      <c r="O1183" s="65"/>
    </row>
    <row r="1184" spans="3:15" s="1" customFormat="1" x14ac:dyDescent="0.25">
      <c r="C1184" s="65"/>
      <c r="D1184" s="55"/>
      <c r="E1184" s="55"/>
      <c r="F1184" s="55"/>
      <c r="G1184" s="55"/>
      <c r="H1184" s="55"/>
      <c r="I1184" s="55"/>
      <c r="J1184" s="65"/>
      <c r="K1184" s="65"/>
      <c r="L1184" s="65"/>
      <c r="M1184" s="65"/>
      <c r="N1184" s="65"/>
      <c r="O1184" s="65"/>
    </row>
    <row r="1185" spans="3:15" s="1" customFormat="1" x14ac:dyDescent="0.25">
      <c r="C1185" s="65"/>
      <c r="D1185" s="55"/>
      <c r="E1185" s="55"/>
      <c r="F1185" s="55"/>
      <c r="G1185" s="55"/>
      <c r="H1185" s="55"/>
      <c r="I1185" s="55"/>
      <c r="J1185" s="65"/>
      <c r="K1185" s="65"/>
      <c r="L1185" s="65"/>
      <c r="M1185" s="65"/>
      <c r="N1185" s="65"/>
      <c r="O1185" s="65"/>
    </row>
    <row r="1186" spans="3:15" s="1" customFormat="1" x14ac:dyDescent="0.25">
      <c r="C1186" s="65"/>
      <c r="D1186" s="55"/>
      <c r="E1186" s="55"/>
      <c r="F1186" s="55"/>
      <c r="G1186" s="55"/>
      <c r="H1186" s="55"/>
      <c r="I1186" s="55"/>
      <c r="J1186" s="65"/>
      <c r="K1186" s="65"/>
      <c r="L1186" s="65"/>
      <c r="M1186" s="65"/>
      <c r="N1186" s="65"/>
      <c r="O1186" s="65"/>
    </row>
    <row r="1187" spans="3:15" s="1" customFormat="1" x14ac:dyDescent="0.25">
      <c r="C1187" s="65"/>
      <c r="D1187" s="55"/>
      <c r="E1187" s="55"/>
      <c r="F1187" s="55"/>
      <c r="G1187" s="55"/>
      <c r="H1187" s="55"/>
      <c r="I1187" s="55"/>
      <c r="J1187" s="65"/>
      <c r="K1187" s="65"/>
      <c r="L1187" s="65"/>
      <c r="M1187" s="65"/>
      <c r="N1187" s="65"/>
      <c r="O1187" s="65"/>
    </row>
    <row r="1188" spans="3:15" s="1" customFormat="1" x14ac:dyDescent="0.25">
      <c r="C1188" s="65"/>
      <c r="D1188" s="55"/>
      <c r="E1188" s="55"/>
      <c r="F1188" s="55"/>
      <c r="G1188" s="55"/>
      <c r="H1188" s="55"/>
      <c r="I1188" s="55"/>
      <c r="J1188" s="65"/>
      <c r="K1188" s="65"/>
      <c r="L1188" s="65"/>
      <c r="M1188" s="65"/>
      <c r="N1188" s="65"/>
      <c r="O1188" s="65"/>
    </row>
    <row r="1189" spans="3:15" s="1" customFormat="1" x14ac:dyDescent="0.25">
      <c r="C1189" s="65"/>
      <c r="D1189" s="55"/>
      <c r="E1189" s="55"/>
      <c r="F1189" s="55"/>
      <c r="G1189" s="55"/>
      <c r="H1189" s="55"/>
      <c r="I1189" s="55"/>
      <c r="J1189" s="65"/>
      <c r="K1189" s="65"/>
      <c r="L1189" s="65"/>
      <c r="M1189" s="65"/>
      <c r="N1189" s="65"/>
      <c r="O1189" s="65"/>
    </row>
    <row r="1190" spans="3:15" s="1" customFormat="1" x14ac:dyDescent="0.25">
      <c r="C1190" s="65"/>
      <c r="D1190" s="55"/>
      <c r="E1190" s="55"/>
      <c r="F1190" s="55"/>
      <c r="G1190" s="55"/>
      <c r="H1190" s="55"/>
      <c r="I1190" s="55"/>
      <c r="J1190" s="65"/>
      <c r="K1190" s="65"/>
      <c r="L1190" s="65"/>
      <c r="M1190" s="65"/>
      <c r="N1190" s="65"/>
      <c r="O1190" s="65"/>
    </row>
    <row r="1191" spans="3:15" s="1" customFormat="1" x14ac:dyDescent="0.25">
      <c r="C1191" s="65"/>
      <c r="D1191" s="55"/>
      <c r="E1191" s="55"/>
      <c r="F1191" s="55"/>
      <c r="G1191" s="55"/>
      <c r="H1191" s="55"/>
      <c r="I1191" s="55"/>
      <c r="J1191" s="65"/>
      <c r="K1191" s="65"/>
      <c r="L1191" s="65"/>
      <c r="M1191" s="65"/>
      <c r="N1191" s="65"/>
      <c r="O1191" s="65"/>
    </row>
    <row r="1192" spans="3:15" s="1" customFormat="1" x14ac:dyDescent="0.25">
      <c r="C1192" s="65"/>
      <c r="D1192" s="55"/>
      <c r="E1192" s="55"/>
      <c r="F1192" s="55"/>
      <c r="G1192" s="55"/>
      <c r="H1192" s="55"/>
      <c r="I1192" s="55"/>
      <c r="J1192" s="65"/>
      <c r="K1192" s="65"/>
      <c r="L1192" s="65"/>
      <c r="M1192" s="65"/>
      <c r="N1192" s="65"/>
      <c r="O1192" s="65"/>
    </row>
    <row r="1193" spans="3:15" s="1" customFormat="1" x14ac:dyDescent="0.25">
      <c r="C1193" s="65"/>
      <c r="D1193" s="55"/>
      <c r="E1193" s="55"/>
      <c r="F1193" s="55"/>
      <c r="G1193" s="55"/>
      <c r="H1193" s="55"/>
      <c r="I1193" s="55"/>
      <c r="J1193" s="65"/>
      <c r="K1193" s="65"/>
      <c r="L1193" s="65"/>
      <c r="M1193" s="65"/>
      <c r="N1193" s="65"/>
      <c r="O1193" s="65"/>
    </row>
    <row r="1194" spans="3:15" s="1" customFormat="1" x14ac:dyDescent="0.25">
      <c r="C1194" s="65"/>
      <c r="D1194" s="55"/>
      <c r="E1194" s="55"/>
      <c r="F1194" s="55"/>
      <c r="G1194" s="55"/>
      <c r="H1194" s="55"/>
      <c r="I1194" s="55"/>
      <c r="J1194" s="65"/>
      <c r="K1194" s="65"/>
      <c r="L1194" s="65"/>
      <c r="M1194" s="65"/>
      <c r="N1194" s="65"/>
      <c r="O1194" s="65"/>
    </row>
    <row r="1195" spans="3:15" s="1" customFormat="1" x14ac:dyDescent="0.25">
      <c r="C1195" s="65"/>
      <c r="D1195" s="55"/>
      <c r="E1195" s="55"/>
      <c r="F1195" s="55"/>
      <c r="G1195" s="55"/>
      <c r="H1195" s="55"/>
      <c r="I1195" s="55"/>
      <c r="J1195" s="65"/>
      <c r="K1195" s="65"/>
      <c r="L1195" s="65"/>
      <c r="M1195" s="65"/>
      <c r="N1195" s="65"/>
      <c r="O1195" s="65"/>
    </row>
    <row r="1196" spans="3:15" s="1" customFormat="1" x14ac:dyDescent="0.25">
      <c r="C1196" s="65"/>
      <c r="D1196" s="55"/>
      <c r="E1196" s="55"/>
      <c r="F1196" s="55"/>
      <c r="G1196" s="55"/>
      <c r="H1196" s="55"/>
      <c r="I1196" s="55"/>
      <c r="J1196" s="65"/>
      <c r="K1196" s="65"/>
      <c r="L1196" s="65"/>
      <c r="M1196" s="65"/>
      <c r="N1196" s="65"/>
      <c r="O1196" s="65"/>
    </row>
    <row r="1197" spans="3:15" s="1" customFormat="1" x14ac:dyDescent="0.25">
      <c r="C1197" s="65"/>
      <c r="D1197" s="55"/>
      <c r="E1197" s="55"/>
      <c r="F1197" s="55"/>
      <c r="G1197" s="55"/>
      <c r="H1197" s="55"/>
      <c r="I1197" s="55"/>
      <c r="J1197" s="65"/>
      <c r="K1197" s="65"/>
      <c r="L1197" s="65"/>
      <c r="M1197" s="65"/>
      <c r="N1197" s="65"/>
      <c r="O1197" s="65"/>
    </row>
    <row r="1198" spans="3:15" s="1" customFormat="1" x14ac:dyDescent="0.25">
      <c r="C1198" s="65"/>
      <c r="D1198" s="55"/>
      <c r="E1198" s="55"/>
      <c r="F1198" s="55"/>
      <c r="G1198" s="55"/>
      <c r="H1198" s="55"/>
      <c r="I1198" s="55"/>
      <c r="J1198" s="65"/>
      <c r="K1198" s="65"/>
      <c r="L1198" s="65"/>
      <c r="M1198" s="65"/>
      <c r="N1198" s="65"/>
      <c r="O1198" s="65"/>
    </row>
    <row r="1199" spans="3:15" s="1" customFormat="1" x14ac:dyDescent="0.25">
      <c r="C1199" s="65"/>
      <c r="D1199" s="55"/>
      <c r="E1199" s="55"/>
      <c r="F1199" s="55"/>
      <c r="G1199" s="55"/>
      <c r="H1199" s="55"/>
      <c r="I1199" s="55"/>
      <c r="J1199" s="65"/>
      <c r="K1199" s="65"/>
      <c r="L1199" s="65"/>
      <c r="M1199" s="65"/>
      <c r="N1199" s="65"/>
      <c r="O1199" s="65"/>
    </row>
    <row r="1200" spans="3:15" s="1" customFormat="1" x14ac:dyDescent="0.25">
      <c r="C1200" s="65"/>
      <c r="D1200" s="55"/>
      <c r="E1200" s="55"/>
      <c r="F1200" s="55"/>
      <c r="G1200" s="55"/>
      <c r="H1200" s="55"/>
      <c r="I1200" s="55"/>
      <c r="J1200" s="65"/>
      <c r="K1200" s="65"/>
      <c r="L1200" s="65"/>
      <c r="M1200" s="65"/>
      <c r="N1200" s="65"/>
      <c r="O1200" s="65"/>
    </row>
    <row r="1201" spans="3:15" s="1" customFormat="1" x14ac:dyDescent="0.25">
      <c r="C1201" s="65"/>
      <c r="D1201" s="55"/>
      <c r="E1201" s="55"/>
      <c r="F1201" s="55"/>
      <c r="G1201" s="55"/>
      <c r="H1201" s="55"/>
      <c r="I1201" s="55"/>
      <c r="J1201" s="65"/>
      <c r="K1201" s="65"/>
      <c r="L1201" s="65"/>
      <c r="M1201" s="65"/>
      <c r="N1201" s="65"/>
      <c r="O1201" s="65"/>
    </row>
    <row r="1202" spans="3:15" s="1" customFormat="1" x14ac:dyDescent="0.25">
      <c r="C1202" s="65"/>
      <c r="D1202" s="55"/>
      <c r="E1202" s="55"/>
      <c r="F1202" s="55"/>
      <c r="G1202" s="55"/>
      <c r="H1202" s="55"/>
      <c r="I1202" s="55"/>
      <c r="J1202" s="65"/>
      <c r="K1202" s="65"/>
      <c r="L1202" s="65"/>
      <c r="M1202" s="65"/>
      <c r="N1202" s="65"/>
      <c r="O1202" s="65"/>
    </row>
    <row r="1203" spans="3:15" s="1" customFormat="1" x14ac:dyDescent="0.25">
      <c r="C1203" s="65"/>
      <c r="D1203" s="55"/>
      <c r="E1203" s="55"/>
      <c r="F1203" s="55"/>
      <c r="G1203" s="55"/>
      <c r="H1203" s="55"/>
      <c r="I1203" s="55"/>
      <c r="J1203" s="65"/>
      <c r="K1203" s="65"/>
      <c r="L1203" s="65"/>
      <c r="M1203" s="65"/>
      <c r="N1203" s="65"/>
      <c r="O1203" s="65"/>
    </row>
    <row r="1204" spans="3:15" s="1" customFormat="1" x14ac:dyDescent="0.25">
      <c r="C1204" s="65"/>
      <c r="D1204" s="55"/>
      <c r="E1204" s="55"/>
      <c r="F1204" s="55"/>
      <c r="G1204" s="55"/>
      <c r="H1204" s="55"/>
      <c r="I1204" s="55"/>
      <c r="J1204" s="65"/>
      <c r="K1204" s="65"/>
      <c r="L1204" s="65"/>
      <c r="M1204" s="65"/>
      <c r="N1204" s="65"/>
      <c r="O1204" s="65"/>
    </row>
    <row r="1205" spans="3:15" s="1" customFormat="1" x14ac:dyDescent="0.25">
      <c r="C1205" s="65"/>
      <c r="D1205" s="55"/>
      <c r="E1205" s="55"/>
      <c r="F1205" s="55"/>
      <c r="G1205" s="55"/>
      <c r="H1205" s="55"/>
      <c r="I1205" s="55"/>
      <c r="J1205" s="65"/>
      <c r="K1205" s="65"/>
      <c r="L1205" s="65"/>
      <c r="M1205" s="65"/>
      <c r="N1205" s="65"/>
      <c r="O1205" s="65"/>
    </row>
    <row r="1206" spans="3:15" s="1" customFormat="1" x14ac:dyDescent="0.25">
      <c r="C1206" s="65"/>
      <c r="D1206" s="55"/>
      <c r="E1206" s="55"/>
      <c r="F1206" s="55"/>
      <c r="G1206" s="55"/>
      <c r="H1206" s="55"/>
      <c r="I1206" s="55"/>
      <c r="J1206" s="65"/>
      <c r="K1206" s="65"/>
      <c r="L1206" s="65"/>
      <c r="M1206" s="65"/>
      <c r="N1206" s="65"/>
      <c r="O1206" s="65"/>
    </row>
    <row r="1207" spans="3:15" s="1" customFormat="1" x14ac:dyDescent="0.25">
      <c r="C1207" s="65"/>
      <c r="D1207" s="55"/>
      <c r="E1207" s="55"/>
      <c r="F1207" s="55"/>
      <c r="G1207" s="55"/>
      <c r="H1207" s="55"/>
      <c r="I1207" s="55"/>
      <c r="J1207" s="65"/>
      <c r="K1207" s="65"/>
      <c r="L1207" s="65"/>
      <c r="M1207" s="65"/>
      <c r="N1207" s="65"/>
      <c r="O1207" s="65"/>
    </row>
    <row r="1208" spans="3:15" s="1" customFormat="1" x14ac:dyDescent="0.25">
      <c r="C1208" s="65"/>
      <c r="D1208" s="55"/>
      <c r="E1208" s="55"/>
      <c r="F1208" s="55"/>
      <c r="G1208" s="55"/>
      <c r="H1208" s="55"/>
      <c r="I1208" s="55"/>
      <c r="J1208" s="65"/>
      <c r="K1208" s="65"/>
      <c r="L1208" s="65"/>
      <c r="M1208" s="65"/>
      <c r="N1208" s="65"/>
      <c r="O1208" s="65"/>
    </row>
    <row r="1209" spans="3:15" s="1" customFormat="1" x14ac:dyDescent="0.25">
      <c r="C1209" s="65"/>
      <c r="D1209" s="55"/>
      <c r="E1209" s="55"/>
      <c r="F1209" s="55"/>
      <c r="G1209" s="55"/>
      <c r="H1209" s="55"/>
      <c r="I1209" s="55"/>
      <c r="J1209" s="65"/>
      <c r="K1209" s="65"/>
      <c r="L1209" s="65"/>
      <c r="M1209" s="65"/>
      <c r="N1209" s="65"/>
      <c r="O1209" s="65"/>
    </row>
    <row r="1210" spans="3:15" s="1" customFormat="1" x14ac:dyDescent="0.25">
      <c r="C1210" s="65"/>
      <c r="D1210" s="55"/>
      <c r="E1210" s="55"/>
      <c r="F1210" s="55"/>
      <c r="G1210" s="55"/>
      <c r="H1210" s="55"/>
      <c r="I1210" s="55"/>
      <c r="J1210" s="65"/>
      <c r="K1210" s="65"/>
      <c r="L1210" s="65"/>
      <c r="M1210" s="65"/>
      <c r="N1210" s="65"/>
      <c r="O1210" s="65"/>
    </row>
    <row r="1211" spans="3:15" s="1" customFormat="1" x14ac:dyDescent="0.25">
      <c r="C1211" s="65"/>
      <c r="D1211" s="55"/>
      <c r="E1211" s="55"/>
      <c r="F1211" s="55"/>
      <c r="G1211" s="55"/>
      <c r="H1211" s="55"/>
      <c r="I1211" s="55"/>
      <c r="J1211" s="65"/>
      <c r="K1211" s="65"/>
      <c r="L1211" s="65"/>
      <c r="M1211" s="65"/>
      <c r="N1211" s="65"/>
      <c r="O1211" s="65"/>
    </row>
    <row r="1212" spans="3:15" s="1" customFormat="1" x14ac:dyDescent="0.25">
      <c r="C1212" s="65"/>
      <c r="D1212" s="55"/>
      <c r="E1212" s="55"/>
      <c r="F1212" s="55"/>
      <c r="G1212" s="55"/>
      <c r="H1212" s="55"/>
      <c r="I1212" s="55"/>
      <c r="J1212" s="65"/>
      <c r="K1212" s="65"/>
      <c r="L1212" s="65"/>
      <c r="M1212" s="65"/>
      <c r="N1212" s="65"/>
      <c r="O1212" s="65"/>
    </row>
    <row r="1213" spans="3:15" s="1" customFormat="1" x14ac:dyDescent="0.25">
      <c r="C1213" s="65"/>
      <c r="D1213" s="55"/>
      <c r="E1213" s="55"/>
      <c r="F1213" s="55"/>
      <c r="G1213" s="55"/>
      <c r="H1213" s="55"/>
      <c r="I1213" s="55"/>
      <c r="J1213" s="65"/>
      <c r="K1213" s="65"/>
      <c r="L1213" s="65"/>
      <c r="M1213" s="65"/>
      <c r="N1213" s="65"/>
      <c r="O1213" s="65"/>
    </row>
    <row r="1214" spans="3:15" s="1" customFormat="1" x14ac:dyDescent="0.25">
      <c r="C1214" s="65"/>
      <c r="D1214" s="55"/>
      <c r="E1214" s="55"/>
      <c r="F1214" s="55"/>
      <c r="G1214" s="55"/>
      <c r="H1214" s="55"/>
      <c r="I1214" s="55"/>
      <c r="J1214" s="65"/>
      <c r="K1214" s="65"/>
      <c r="L1214" s="65"/>
      <c r="M1214" s="65"/>
      <c r="N1214" s="65"/>
      <c r="O1214" s="65"/>
    </row>
    <row r="1215" spans="3:15" s="1" customFormat="1" x14ac:dyDescent="0.25">
      <c r="C1215" s="65"/>
      <c r="D1215" s="55"/>
      <c r="E1215" s="55"/>
      <c r="F1215" s="55"/>
      <c r="G1215" s="55"/>
      <c r="H1215" s="55"/>
      <c r="I1215" s="55"/>
      <c r="J1215" s="65"/>
      <c r="K1215" s="65"/>
      <c r="L1215" s="65"/>
      <c r="M1215" s="65"/>
      <c r="N1215" s="65"/>
      <c r="O1215" s="65"/>
    </row>
    <row r="1216" spans="3:15" s="1" customFormat="1" x14ac:dyDescent="0.25">
      <c r="C1216" s="65"/>
      <c r="D1216" s="55"/>
      <c r="E1216" s="55"/>
      <c r="F1216" s="55"/>
      <c r="G1216" s="55"/>
      <c r="H1216" s="55"/>
      <c r="I1216" s="55"/>
      <c r="J1216" s="65"/>
      <c r="K1216" s="65"/>
      <c r="L1216" s="65"/>
      <c r="M1216" s="65"/>
      <c r="N1216" s="65"/>
      <c r="O1216" s="65"/>
    </row>
    <row r="1217" spans="3:15" s="1" customFormat="1" x14ac:dyDescent="0.25">
      <c r="C1217" s="65"/>
      <c r="D1217" s="55"/>
      <c r="E1217" s="55"/>
      <c r="F1217" s="55"/>
      <c r="G1217" s="55"/>
      <c r="H1217" s="55"/>
      <c r="I1217" s="55"/>
      <c r="J1217" s="65"/>
      <c r="K1217" s="65"/>
      <c r="L1217" s="65"/>
      <c r="M1217" s="65"/>
      <c r="N1217" s="65"/>
      <c r="O1217" s="65"/>
    </row>
    <row r="1218" spans="3:15" s="1" customFormat="1" x14ac:dyDescent="0.25">
      <c r="C1218" s="65"/>
      <c r="D1218" s="55"/>
      <c r="E1218" s="55"/>
      <c r="F1218" s="55"/>
      <c r="G1218" s="55"/>
      <c r="H1218" s="55"/>
      <c r="I1218" s="55"/>
      <c r="J1218" s="65"/>
      <c r="K1218" s="65"/>
      <c r="L1218" s="65"/>
      <c r="M1218" s="65"/>
      <c r="N1218" s="65"/>
      <c r="O1218" s="65"/>
    </row>
    <row r="1219" spans="3:15" s="1" customFormat="1" x14ac:dyDescent="0.25">
      <c r="C1219" s="65"/>
      <c r="D1219" s="55"/>
      <c r="E1219" s="55"/>
      <c r="F1219" s="55"/>
      <c r="G1219" s="55"/>
      <c r="H1219" s="55"/>
      <c r="I1219" s="55"/>
      <c r="J1219" s="65"/>
      <c r="K1219" s="65"/>
      <c r="L1219" s="65"/>
      <c r="M1219" s="65"/>
      <c r="N1219" s="65"/>
      <c r="O1219" s="65"/>
    </row>
    <row r="1220" spans="3:15" s="1" customFormat="1" x14ac:dyDescent="0.25">
      <c r="C1220" s="65"/>
      <c r="D1220" s="55"/>
      <c r="E1220" s="55"/>
      <c r="F1220" s="55"/>
      <c r="G1220" s="55"/>
      <c r="H1220" s="55"/>
      <c r="I1220" s="55"/>
      <c r="J1220" s="65"/>
      <c r="K1220" s="65"/>
      <c r="L1220" s="65"/>
      <c r="M1220" s="65"/>
      <c r="N1220" s="65"/>
      <c r="O1220" s="65"/>
    </row>
    <row r="1221" spans="3:15" s="1" customFormat="1" x14ac:dyDescent="0.25">
      <c r="C1221" s="65"/>
      <c r="D1221" s="55"/>
      <c r="E1221" s="55"/>
      <c r="F1221" s="55"/>
      <c r="G1221" s="55"/>
      <c r="H1221" s="55"/>
      <c r="I1221" s="55"/>
      <c r="J1221" s="65"/>
      <c r="K1221" s="65"/>
      <c r="L1221" s="65"/>
      <c r="M1221" s="65"/>
      <c r="N1221" s="65"/>
      <c r="O1221" s="65"/>
    </row>
    <row r="1222" spans="3:15" s="1" customFormat="1" x14ac:dyDescent="0.25">
      <c r="C1222" s="65"/>
      <c r="D1222" s="55"/>
      <c r="E1222" s="55"/>
      <c r="F1222" s="55"/>
      <c r="G1222" s="55"/>
      <c r="H1222" s="55"/>
      <c r="I1222" s="55"/>
      <c r="J1222" s="65"/>
      <c r="K1222" s="65"/>
      <c r="L1222" s="65"/>
      <c r="M1222" s="65"/>
      <c r="N1222" s="65"/>
      <c r="O1222" s="65"/>
    </row>
    <row r="1223" spans="3:15" s="1" customFormat="1" x14ac:dyDescent="0.25">
      <c r="C1223" s="65"/>
      <c r="D1223" s="55"/>
      <c r="E1223" s="55"/>
      <c r="F1223" s="55"/>
      <c r="G1223" s="55"/>
      <c r="H1223" s="55"/>
      <c r="I1223" s="55"/>
      <c r="J1223" s="65"/>
      <c r="K1223" s="65"/>
      <c r="L1223" s="65"/>
      <c r="M1223" s="65"/>
      <c r="N1223" s="65"/>
      <c r="O1223" s="65"/>
    </row>
    <row r="1224" spans="3:15" s="1" customFormat="1" x14ac:dyDescent="0.25">
      <c r="C1224" s="65"/>
      <c r="D1224" s="55"/>
      <c r="E1224" s="55"/>
      <c r="F1224" s="55"/>
      <c r="G1224" s="55"/>
      <c r="H1224" s="55"/>
      <c r="I1224" s="55"/>
      <c r="J1224" s="65"/>
      <c r="K1224" s="65"/>
      <c r="L1224" s="65"/>
      <c r="M1224" s="65"/>
      <c r="N1224" s="65"/>
      <c r="O1224" s="65"/>
    </row>
    <row r="1225" spans="3:15" s="1" customFormat="1" x14ac:dyDescent="0.25">
      <c r="C1225" s="65"/>
      <c r="D1225" s="55"/>
      <c r="E1225" s="55"/>
      <c r="F1225" s="55"/>
      <c r="G1225" s="55"/>
      <c r="H1225" s="55"/>
      <c r="I1225" s="55"/>
      <c r="J1225" s="65"/>
      <c r="K1225" s="65"/>
      <c r="L1225" s="65"/>
      <c r="M1225" s="65"/>
      <c r="N1225" s="65"/>
      <c r="O1225" s="65"/>
    </row>
    <row r="1226" spans="3:15" s="1" customFormat="1" x14ac:dyDescent="0.25">
      <c r="C1226" s="65"/>
      <c r="D1226" s="55"/>
      <c r="E1226" s="55"/>
      <c r="F1226" s="55"/>
      <c r="G1226" s="55"/>
      <c r="H1226" s="55"/>
      <c r="I1226" s="55"/>
      <c r="J1226" s="65"/>
      <c r="K1226" s="65"/>
      <c r="L1226" s="65"/>
      <c r="M1226" s="65"/>
      <c r="N1226" s="65"/>
      <c r="O1226" s="65"/>
    </row>
    <row r="1227" spans="3:15" s="1" customFormat="1" x14ac:dyDescent="0.25">
      <c r="C1227" s="65"/>
      <c r="D1227" s="55"/>
      <c r="E1227" s="55"/>
      <c r="F1227" s="55"/>
      <c r="G1227" s="55"/>
      <c r="H1227" s="55"/>
      <c r="I1227" s="55"/>
      <c r="J1227" s="65"/>
      <c r="K1227" s="65"/>
      <c r="L1227" s="65"/>
      <c r="M1227" s="65"/>
      <c r="N1227" s="65"/>
      <c r="O1227" s="65"/>
    </row>
    <row r="1228" spans="3:15" s="1" customFormat="1" x14ac:dyDescent="0.25">
      <c r="C1228" s="65"/>
      <c r="D1228" s="55"/>
      <c r="E1228" s="55"/>
      <c r="F1228" s="55"/>
      <c r="G1228" s="55"/>
      <c r="H1228" s="55"/>
      <c r="I1228" s="55"/>
      <c r="J1228" s="65"/>
      <c r="K1228" s="65"/>
      <c r="L1228" s="65"/>
      <c r="M1228" s="65"/>
      <c r="N1228" s="65"/>
      <c r="O1228" s="65"/>
    </row>
    <row r="1229" spans="3:15" s="1" customFormat="1" x14ac:dyDescent="0.25">
      <c r="C1229" s="65"/>
      <c r="D1229" s="55"/>
      <c r="E1229" s="55"/>
      <c r="F1229" s="55"/>
      <c r="G1229" s="55"/>
      <c r="H1229" s="55"/>
      <c r="I1229" s="55"/>
      <c r="J1229" s="65"/>
      <c r="K1229" s="65"/>
      <c r="L1229" s="65"/>
      <c r="M1229" s="65"/>
      <c r="N1229" s="65"/>
      <c r="O1229" s="65"/>
    </row>
    <row r="1230" spans="3:15" s="1" customFormat="1" x14ac:dyDescent="0.25">
      <c r="C1230" s="65"/>
      <c r="D1230" s="55"/>
      <c r="E1230" s="55"/>
      <c r="F1230" s="55"/>
      <c r="G1230" s="55"/>
      <c r="H1230" s="55"/>
      <c r="I1230" s="55"/>
      <c r="J1230" s="65"/>
      <c r="K1230" s="65"/>
      <c r="L1230" s="65"/>
      <c r="M1230" s="65"/>
      <c r="N1230" s="65"/>
      <c r="O1230" s="65"/>
    </row>
    <row r="1231" spans="3:15" s="1" customFormat="1" x14ac:dyDescent="0.25">
      <c r="C1231" s="65"/>
      <c r="D1231" s="55"/>
      <c r="E1231" s="55"/>
      <c r="F1231" s="55"/>
      <c r="G1231" s="55"/>
      <c r="H1231" s="55"/>
      <c r="I1231" s="55"/>
      <c r="J1231" s="65"/>
      <c r="K1231" s="65"/>
      <c r="L1231" s="65"/>
      <c r="M1231" s="65"/>
      <c r="N1231" s="65"/>
      <c r="O1231" s="65"/>
    </row>
    <row r="1232" spans="3:15" s="1" customFormat="1" x14ac:dyDescent="0.25">
      <c r="C1232" s="65"/>
      <c r="D1232" s="55"/>
      <c r="E1232" s="55"/>
      <c r="F1232" s="55"/>
      <c r="G1232" s="55"/>
      <c r="H1232" s="55"/>
      <c r="I1232" s="55"/>
      <c r="J1232" s="65"/>
      <c r="K1232" s="65"/>
      <c r="L1232" s="65"/>
      <c r="M1232" s="65"/>
      <c r="N1232" s="65"/>
      <c r="O1232" s="65"/>
    </row>
    <row r="1233" spans="3:15" s="1" customFormat="1" x14ac:dyDescent="0.25">
      <c r="C1233" s="65"/>
      <c r="D1233" s="55"/>
      <c r="E1233" s="55"/>
      <c r="F1233" s="55"/>
      <c r="G1233" s="55"/>
      <c r="H1233" s="55"/>
      <c r="I1233" s="55"/>
      <c r="J1233" s="65"/>
      <c r="K1233" s="65"/>
      <c r="L1233" s="65"/>
      <c r="M1233" s="65"/>
      <c r="N1233" s="65"/>
      <c r="O1233" s="65"/>
    </row>
    <row r="1234" spans="3:15" s="1" customFormat="1" x14ac:dyDescent="0.25">
      <c r="C1234" s="65"/>
      <c r="D1234" s="55"/>
      <c r="E1234" s="55"/>
      <c r="F1234" s="55"/>
      <c r="G1234" s="55"/>
      <c r="H1234" s="55"/>
      <c r="I1234" s="55"/>
      <c r="J1234" s="65"/>
      <c r="K1234" s="65"/>
      <c r="L1234" s="65"/>
      <c r="M1234" s="65"/>
      <c r="N1234" s="65"/>
      <c r="O1234" s="65"/>
    </row>
    <row r="1235" spans="3:15" s="1" customFormat="1" x14ac:dyDescent="0.25">
      <c r="C1235" s="65"/>
      <c r="D1235" s="55"/>
      <c r="E1235" s="55"/>
      <c r="F1235" s="55"/>
      <c r="G1235" s="55"/>
      <c r="H1235" s="55"/>
      <c r="I1235" s="55"/>
      <c r="J1235" s="65"/>
      <c r="K1235" s="65"/>
      <c r="L1235" s="65"/>
      <c r="M1235" s="65"/>
      <c r="N1235" s="65"/>
      <c r="O1235" s="65"/>
    </row>
    <row r="1236" spans="3:15" s="1" customFormat="1" x14ac:dyDescent="0.25">
      <c r="C1236" s="65"/>
      <c r="D1236" s="55"/>
      <c r="E1236" s="55"/>
      <c r="F1236" s="55"/>
      <c r="G1236" s="55"/>
      <c r="H1236" s="55"/>
      <c r="I1236" s="55"/>
      <c r="J1236" s="65"/>
      <c r="K1236" s="65"/>
      <c r="L1236" s="65"/>
      <c r="M1236" s="65"/>
      <c r="N1236" s="65"/>
      <c r="O1236" s="65"/>
    </row>
    <row r="1237" spans="3:15" s="1" customFormat="1" x14ac:dyDescent="0.25">
      <c r="C1237" s="65"/>
      <c r="D1237" s="55"/>
      <c r="E1237" s="55"/>
      <c r="F1237" s="55"/>
      <c r="G1237" s="55"/>
      <c r="H1237" s="55"/>
      <c r="I1237" s="55"/>
      <c r="J1237" s="65"/>
      <c r="K1237" s="65"/>
      <c r="L1237" s="65"/>
      <c r="M1237" s="65"/>
      <c r="N1237" s="65"/>
      <c r="O1237" s="65"/>
    </row>
    <row r="1238" spans="3:15" s="1" customFormat="1" x14ac:dyDescent="0.25">
      <c r="C1238" s="65"/>
      <c r="D1238" s="55"/>
      <c r="E1238" s="55"/>
      <c r="F1238" s="55"/>
      <c r="G1238" s="55"/>
      <c r="H1238" s="55"/>
      <c r="I1238" s="55"/>
      <c r="J1238" s="65"/>
      <c r="K1238" s="65"/>
      <c r="L1238" s="65"/>
      <c r="M1238" s="65"/>
      <c r="N1238" s="65"/>
      <c r="O1238" s="65"/>
    </row>
    <row r="1239" spans="3:15" s="1" customFormat="1" x14ac:dyDescent="0.25">
      <c r="C1239" s="65"/>
      <c r="D1239" s="55"/>
      <c r="E1239" s="55"/>
      <c r="F1239" s="55"/>
      <c r="G1239" s="55"/>
      <c r="H1239" s="55"/>
      <c r="I1239" s="55"/>
      <c r="J1239" s="65"/>
      <c r="K1239" s="65"/>
      <c r="L1239" s="65"/>
      <c r="M1239" s="65"/>
      <c r="N1239" s="65"/>
      <c r="O1239" s="65"/>
    </row>
    <row r="1240" spans="3:15" s="1" customFormat="1" x14ac:dyDescent="0.25">
      <c r="C1240" s="65"/>
      <c r="D1240" s="55"/>
      <c r="E1240" s="55"/>
      <c r="F1240" s="55"/>
      <c r="G1240" s="55"/>
      <c r="H1240" s="55"/>
      <c r="I1240" s="55"/>
      <c r="J1240" s="65"/>
      <c r="K1240" s="65"/>
      <c r="L1240" s="65"/>
      <c r="M1240" s="65"/>
      <c r="N1240" s="65"/>
      <c r="O1240" s="65"/>
    </row>
    <row r="1241" spans="3:15" s="1" customFormat="1" x14ac:dyDescent="0.25">
      <c r="C1241" s="65"/>
      <c r="D1241" s="55"/>
      <c r="E1241" s="55"/>
      <c r="F1241" s="55"/>
      <c r="G1241" s="55"/>
      <c r="H1241" s="55"/>
      <c r="I1241" s="55"/>
      <c r="J1241" s="65"/>
      <c r="K1241" s="65"/>
      <c r="L1241" s="65"/>
      <c r="M1241" s="65"/>
      <c r="N1241" s="65"/>
      <c r="O1241" s="65"/>
    </row>
    <row r="1242" spans="3:15" s="1" customFormat="1" x14ac:dyDescent="0.25">
      <c r="C1242" s="65"/>
      <c r="D1242" s="55"/>
      <c r="E1242" s="55"/>
      <c r="F1242" s="55"/>
      <c r="G1242" s="55"/>
      <c r="H1242" s="55"/>
      <c r="I1242" s="55"/>
      <c r="J1242" s="65"/>
      <c r="K1242" s="65"/>
      <c r="L1242" s="65"/>
      <c r="M1242" s="65"/>
      <c r="N1242" s="65"/>
      <c r="O1242" s="65"/>
    </row>
    <row r="1243" spans="3:15" s="1" customFormat="1" x14ac:dyDescent="0.25">
      <c r="C1243" s="65"/>
      <c r="D1243" s="55"/>
      <c r="E1243" s="55"/>
      <c r="F1243" s="55"/>
      <c r="G1243" s="55"/>
      <c r="H1243" s="55"/>
      <c r="I1243" s="55"/>
      <c r="J1243" s="65"/>
      <c r="K1243" s="65"/>
      <c r="L1243" s="65"/>
      <c r="M1243" s="65"/>
      <c r="N1243" s="65"/>
      <c r="O1243" s="65"/>
    </row>
    <row r="1244" spans="3:15" s="1" customFormat="1" x14ac:dyDescent="0.25">
      <c r="C1244" s="65"/>
      <c r="D1244" s="55"/>
      <c r="E1244" s="55"/>
      <c r="F1244" s="55"/>
      <c r="G1244" s="55"/>
      <c r="H1244" s="55"/>
      <c r="I1244" s="55"/>
      <c r="J1244" s="65"/>
      <c r="K1244" s="65"/>
      <c r="L1244" s="65"/>
      <c r="M1244" s="65"/>
      <c r="N1244" s="65"/>
      <c r="O1244" s="65"/>
    </row>
    <row r="1245" spans="3:15" s="1" customFormat="1" x14ac:dyDescent="0.25">
      <c r="C1245" s="65"/>
      <c r="D1245" s="55"/>
      <c r="E1245" s="55"/>
      <c r="F1245" s="55"/>
      <c r="G1245" s="55"/>
      <c r="H1245" s="55"/>
      <c r="I1245" s="55"/>
      <c r="J1245" s="65"/>
      <c r="K1245" s="65"/>
      <c r="L1245" s="65"/>
      <c r="M1245" s="65"/>
      <c r="N1245" s="65"/>
      <c r="O1245" s="65"/>
    </row>
    <row r="1246" spans="3:15" s="1" customFormat="1" x14ac:dyDescent="0.25">
      <c r="C1246" s="65"/>
      <c r="D1246" s="55"/>
      <c r="E1246" s="55"/>
      <c r="F1246" s="55"/>
      <c r="G1246" s="55"/>
      <c r="H1246" s="55"/>
      <c r="I1246" s="55"/>
      <c r="J1246" s="65"/>
      <c r="K1246" s="65"/>
      <c r="L1246" s="65"/>
      <c r="M1246" s="65"/>
      <c r="N1246" s="65"/>
      <c r="O1246" s="65"/>
    </row>
    <row r="1247" spans="3:15" s="1" customFormat="1" x14ac:dyDescent="0.25">
      <c r="C1247" s="65"/>
      <c r="D1247" s="55"/>
      <c r="E1247" s="55"/>
      <c r="F1247" s="55"/>
      <c r="G1247" s="55"/>
      <c r="H1247" s="55"/>
      <c r="I1247" s="55"/>
      <c r="J1247" s="65"/>
      <c r="K1247" s="65"/>
      <c r="L1247" s="65"/>
      <c r="M1247" s="65"/>
      <c r="N1247" s="65"/>
      <c r="O1247" s="65"/>
    </row>
    <row r="1248" spans="3:15" s="1" customFormat="1" x14ac:dyDescent="0.25">
      <c r="C1248" s="65"/>
      <c r="D1248" s="55"/>
      <c r="E1248" s="55"/>
      <c r="F1248" s="55"/>
      <c r="G1248" s="55"/>
      <c r="H1248" s="55"/>
      <c r="I1248" s="55"/>
      <c r="J1248" s="65"/>
      <c r="K1248" s="65"/>
      <c r="L1248" s="65"/>
      <c r="M1248" s="65"/>
      <c r="N1248" s="65"/>
      <c r="O1248" s="65"/>
    </row>
    <row r="1249" spans="3:15" s="1" customFormat="1" x14ac:dyDescent="0.25">
      <c r="C1249" s="65"/>
      <c r="D1249" s="55"/>
      <c r="E1249" s="55"/>
      <c r="F1249" s="55"/>
      <c r="G1249" s="55"/>
      <c r="H1249" s="55"/>
      <c r="I1249" s="55"/>
      <c r="J1249" s="65"/>
      <c r="K1249" s="65"/>
      <c r="L1249" s="65"/>
      <c r="M1249" s="65"/>
      <c r="N1249" s="65"/>
      <c r="O1249" s="65"/>
    </row>
    <row r="1250" spans="3:15" s="1" customFormat="1" x14ac:dyDescent="0.25">
      <c r="C1250" s="65"/>
      <c r="D1250" s="55"/>
      <c r="E1250" s="55"/>
      <c r="F1250" s="55"/>
      <c r="G1250" s="55"/>
      <c r="H1250" s="55"/>
      <c r="I1250" s="55"/>
      <c r="J1250" s="65"/>
      <c r="K1250" s="65"/>
      <c r="L1250" s="65"/>
      <c r="M1250" s="65"/>
      <c r="N1250" s="65"/>
      <c r="O1250" s="65"/>
    </row>
    <row r="1251" spans="3:15" s="1" customFormat="1" x14ac:dyDescent="0.25">
      <c r="C1251" s="65"/>
      <c r="D1251" s="55"/>
      <c r="E1251" s="55"/>
      <c r="F1251" s="55"/>
      <c r="G1251" s="55"/>
      <c r="H1251" s="55"/>
      <c r="I1251" s="55"/>
      <c r="J1251" s="65"/>
      <c r="K1251" s="65"/>
      <c r="L1251" s="65"/>
      <c r="M1251" s="65"/>
      <c r="N1251" s="65"/>
      <c r="O1251" s="65"/>
    </row>
    <row r="1252" spans="3:15" s="1" customFormat="1" x14ac:dyDescent="0.25">
      <c r="C1252" s="65"/>
      <c r="D1252" s="55"/>
      <c r="E1252" s="55"/>
      <c r="F1252" s="55"/>
      <c r="G1252" s="55"/>
      <c r="H1252" s="55"/>
      <c r="I1252" s="55"/>
      <c r="J1252" s="65"/>
      <c r="K1252" s="65"/>
      <c r="L1252" s="65"/>
      <c r="M1252" s="65"/>
      <c r="N1252" s="65"/>
      <c r="O1252" s="65"/>
    </row>
    <row r="1253" spans="3:15" s="1" customFormat="1" x14ac:dyDescent="0.25">
      <c r="C1253" s="65"/>
      <c r="D1253" s="55"/>
      <c r="E1253" s="55"/>
      <c r="F1253" s="55"/>
      <c r="G1253" s="55"/>
      <c r="H1253" s="55"/>
      <c r="I1253" s="55"/>
      <c r="J1253" s="65"/>
      <c r="K1253" s="65"/>
      <c r="L1253" s="65"/>
      <c r="M1253" s="65"/>
      <c r="N1253" s="65"/>
      <c r="O1253" s="65"/>
    </row>
    <row r="1254" spans="3:15" s="1" customFormat="1" x14ac:dyDescent="0.25">
      <c r="C1254" s="65"/>
      <c r="D1254" s="55"/>
      <c r="E1254" s="55"/>
      <c r="F1254" s="55"/>
      <c r="G1254" s="55"/>
      <c r="H1254" s="55"/>
      <c r="I1254" s="55"/>
      <c r="J1254" s="65"/>
      <c r="K1254" s="65"/>
      <c r="L1254" s="65"/>
      <c r="M1254" s="65"/>
      <c r="N1254" s="65"/>
      <c r="O1254" s="65"/>
    </row>
    <row r="1255" spans="3:15" s="1" customFormat="1" x14ac:dyDescent="0.25">
      <c r="C1255" s="65"/>
      <c r="D1255" s="55"/>
      <c r="E1255" s="55"/>
      <c r="F1255" s="55"/>
      <c r="G1255" s="55"/>
      <c r="H1255" s="55"/>
      <c r="I1255" s="55"/>
      <c r="J1255" s="65"/>
      <c r="K1255" s="65"/>
      <c r="L1255" s="65"/>
      <c r="M1255" s="65"/>
      <c r="N1255" s="65"/>
      <c r="O1255" s="65"/>
    </row>
    <row r="1256" spans="3:15" s="1" customFormat="1" x14ac:dyDescent="0.25">
      <c r="C1256" s="65"/>
      <c r="D1256" s="55"/>
      <c r="E1256" s="55"/>
      <c r="F1256" s="55"/>
      <c r="G1256" s="55"/>
      <c r="H1256" s="55"/>
      <c r="I1256" s="55"/>
      <c r="J1256" s="65"/>
      <c r="K1256" s="65"/>
      <c r="L1256" s="65"/>
      <c r="M1256" s="65"/>
      <c r="N1256" s="65"/>
      <c r="O1256" s="65"/>
    </row>
    <row r="1257" spans="3:15" s="1" customFormat="1" x14ac:dyDescent="0.25">
      <c r="C1257" s="65"/>
      <c r="D1257" s="55"/>
      <c r="E1257" s="55"/>
      <c r="F1257" s="55"/>
      <c r="G1257" s="55"/>
      <c r="H1257" s="55"/>
      <c r="I1257" s="55"/>
      <c r="J1257" s="65"/>
      <c r="K1257" s="65"/>
      <c r="L1257" s="65"/>
      <c r="M1257" s="65"/>
      <c r="N1257" s="65"/>
      <c r="O1257" s="65"/>
    </row>
    <row r="1258" spans="3:15" s="1" customFormat="1" x14ac:dyDescent="0.25">
      <c r="C1258" s="65"/>
      <c r="D1258" s="55"/>
      <c r="E1258" s="55"/>
      <c r="F1258" s="55"/>
      <c r="G1258" s="55"/>
      <c r="H1258" s="55"/>
      <c r="I1258" s="55"/>
      <c r="J1258" s="65"/>
      <c r="K1258" s="65"/>
      <c r="L1258" s="65"/>
      <c r="M1258" s="65"/>
      <c r="N1258" s="65"/>
      <c r="O1258" s="65"/>
    </row>
    <row r="1259" spans="3:15" s="1" customFormat="1" x14ac:dyDescent="0.25">
      <c r="C1259" s="65"/>
      <c r="D1259" s="55"/>
      <c r="E1259" s="55"/>
      <c r="F1259" s="55"/>
      <c r="G1259" s="55"/>
      <c r="H1259" s="55"/>
      <c r="I1259" s="55"/>
      <c r="J1259" s="65"/>
      <c r="K1259" s="65"/>
      <c r="L1259" s="65"/>
      <c r="M1259" s="65"/>
      <c r="N1259" s="65"/>
      <c r="O1259" s="65"/>
    </row>
    <row r="1260" spans="3:15" s="1" customFormat="1" x14ac:dyDescent="0.25">
      <c r="C1260" s="65"/>
      <c r="D1260" s="55"/>
      <c r="E1260" s="55"/>
      <c r="F1260" s="55"/>
      <c r="G1260" s="55"/>
      <c r="H1260" s="55"/>
      <c r="I1260" s="55"/>
      <c r="J1260" s="65"/>
      <c r="K1260" s="65"/>
      <c r="L1260" s="65"/>
      <c r="M1260" s="65"/>
      <c r="N1260" s="65"/>
      <c r="O1260" s="65"/>
    </row>
    <row r="1261" spans="3:15" s="1" customFormat="1" x14ac:dyDescent="0.25">
      <c r="C1261" s="65"/>
      <c r="D1261" s="55"/>
      <c r="E1261" s="55"/>
      <c r="F1261" s="55"/>
      <c r="G1261" s="55"/>
      <c r="H1261" s="55"/>
      <c r="I1261" s="55"/>
      <c r="J1261" s="65"/>
      <c r="K1261" s="65"/>
      <c r="L1261" s="65"/>
      <c r="M1261" s="65"/>
      <c r="N1261" s="65"/>
      <c r="O1261" s="65"/>
    </row>
    <row r="1262" spans="3:15" s="1" customFormat="1" x14ac:dyDescent="0.25">
      <c r="C1262" s="65"/>
      <c r="D1262" s="55"/>
      <c r="E1262" s="55"/>
      <c r="F1262" s="55"/>
      <c r="G1262" s="55"/>
      <c r="H1262" s="55"/>
      <c r="I1262" s="55"/>
      <c r="J1262" s="65"/>
      <c r="K1262" s="65"/>
      <c r="L1262" s="65"/>
      <c r="M1262" s="65"/>
      <c r="N1262" s="65"/>
      <c r="O1262" s="65"/>
    </row>
    <row r="1263" spans="3:15" s="1" customFormat="1" x14ac:dyDescent="0.25">
      <c r="C1263" s="65"/>
      <c r="D1263" s="55"/>
      <c r="E1263" s="55"/>
      <c r="F1263" s="55"/>
      <c r="G1263" s="55"/>
      <c r="H1263" s="55"/>
      <c r="I1263" s="55"/>
      <c r="J1263" s="65"/>
      <c r="K1263" s="65"/>
      <c r="L1263" s="65"/>
      <c r="M1263" s="65"/>
      <c r="N1263" s="65"/>
      <c r="O1263" s="65"/>
    </row>
    <row r="1264" spans="3:15" s="1" customFormat="1" x14ac:dyDescent="0.25">
      <c r="C1264" s="65"/>
      <c r="D1264" s="55"/>
      <c r="E1264" s="55"/>
      <c r="F1264" s="55"/>
      <c r="G1264" s="55"/>
      <c r="H1264" s="55"/>
      <c r="I1264" s="55"/>
      <c r="J1264" s="65"/>
      <c r="K1264" s="65"/>
      <c r="L1264" s="65"/>
      <c r="M1264" s="65"/>
      <c r="N1264" s="65"/>
      <c r="O1264" s="65"/>
    </row>
    <row r="1265" spans="3:15" s="1" customFormat="1" x14ac:dyDescent="0.25">
      <c r="C1265" s="65"/>
      <c r="D1265" s="55"/>
      <c r="E1265" s="55"/>
      <c r="F1265" s="55"/>
      <c r="G1265" s="55"/>
      <c r="H1265" s="55"/>
      <c r="I1265" s="55"/>
      <c r="J1265" s="65"/>
      <c r="K1265" s="65"/>
      <c r="L1265" s="65"/>
      <c r="M1265" s="65"/>
      <c r="N1265" s="65"/>
      <c r="O1265" s="65"/>
    </row>
    <row r="1266" spans="3:15" s="1" customFormat="1" x14ac:dyDescent="0.25">
      <c r="C1266" s="65"/>
      <c r="D1266" s="55"/>
      <c r="E1266" s="55"/>
      <c r="F1266" s="55"/>
      <c r="G1266" s="55"/>
      <c r="H1266" s="55"/>
      <c r="I1266" s="55"/>
      <c r="J1266" s="65"/>
      <c r="K1266" s="65"/>
      <c r="L1266" s="65"/>
      <c r="M1266" s="65"/>
      <c r="N1266" s="65"/>
      <c r="O1266" s="65"/>
    </row>
    <row r="1267" spans="3:15" s="1" customFormat="1" x14ac:dyDescent="0.25">
      <c r="C1267" s="65"/>
      <c r="D1267" s="55"/>
      <c r="E1267" s="55"/>
      <c r="F1267" s="55"/>
      <c r="G1267" s="55"/>
      <c r="H1267" s="55"/>
      <c r="I1267" s="55"/>
      <c r="J1267" s="65"/>
      <c r="K1267" s="65"/>
      <c r="L1267" s="65"/>
      <c r="M1267" s="65"/>
      <c r="N1267" s="65"/>
      <c r="O1267" s="65"/>
    </row>
    <row r="1268" spans="3:15" s="1" customFormat="1" x14ac:dyDescent="0.25">
      <c r="C1268" s="65"/>
      <c r="D1268" s="55"/>
      <c r="E1268" s="55"/>
      <c r="F1268" s="55"/>
      <c r="G1268" s="55"/>
      <c r="H1268" s="55"/>
      <c r="I1268" s="55"/>
      <c r="J1268" s="65"/>
      <c r="K1268" s="65"/>
      <c r="L1268" s="65"/>
      <c r="M1268" s="65"/>
      <c r="N1268" s="65"/>
      <c r="O1268" s="65"/>
    </row>
    <row r="1269" spans="3:15" s="1" customFormat="1" x14ac:dyDescent="0.25">
      <c r="C1269" s="65"/>
      <c r="D1269" s="55"/>
      <c r="E1269" s="55"/>
      <c r="F1269" s="55"/>
      <c r="G1269" s="55"/>
      <c r="H1269" s="55"/>
      <c r="I1269" s="55"/>
      <c r="J1269" s="65"/>
      <c r="K1269" s="65"/>
      <c r="L1269" s="65"/>
      <c r="M1269" s="65"/>
      <c r="N1269" s="65"/>
      <c r="O1269" s="65"/>
    </row>
    <row r="1270" spans="3:15" s="1" customFormat="1" x14ac:dyDescent="0.25">
      <c r="C1270" s="65"/>
      <c r="D1270" s="55"/>
      <c r="E1270" s="55"/>
      <c r="F1270" s="55"/>
      <c r="G1270" s="55"/>
      <c r="H1270" s="55"/>
      <c r="I1270" s="55"/>
      <c r="J1270" s="65"/>
      <c r="K1270" s="65"/>
      <c r="L1270" s="65"/>
      <c r="M1270" s="65"/>
      <c r="N1270" s="65"/>
      <c r="O1270" s="65"/>
    </row>
    <row r="1271" spans="3:15" s="1" customFormat="1" x14ac:dyDescent="0.25">
      <c r="C1271" s="65"/>
      <c r="D1271" s="55"/>
      <c r="E1271" s="55"/>
      <c r="F1271" s="55"/>
      <c r="G1271" s="55"/>
      <c r="H1271" s="55"/>
      <c r="I1271" s="55"/>
      <c r="J1271" s="65"/>
      <c r="K1271" s="65"/>
      <c r="L1271" s="65"/>
      <c r="M1271" s="65"/>
      <c r="N1271" s="65"/>
      <c r="O1271" s="65"/>
    </row>
    <row r="1272" spans="3:15" s="1" customFormat="1" x14ac:dyDescent="0.25">
      <c r="C1272" s="65"/>
      <c r="D1272" s="55"/>
      <c r="E1272" s="55"/>
      <c r="F1272" s="55"/>
      <c r="G1272" s="55"/>
      <c r="H1272" s="55"/>
      <c r="I1272" s="55"/>
      <c r="J1272" s="65"/>
      <c r="K1272" s="65"/>
      <c r="L1272" s="65"/>
      <c r="M1272" s="65"/>
      <c r="N1272" s="65"/>
      <c r="O1272" s="65"/>
    </row>
    <row r="1273" spans="3:15" s="1" customFormat="1" x14ac:dyDescent="0.25">
      <c r="C1273" s="65"/>
      <c r="D1273" s="55"/>
      <c r="E1273" s="55"/>
      <c r="F1273" s="55"/>
      <c r="G1273" s="55"/>
      <c r="H1273" s="55"/>
      <c r="I1273" s="55"/>
      <c r="J1273" s="65"/>
      <c r="K1273" s="65"/>
      <c r="L1273" s="65"/>
      <c r="M1273" s="65"/>
      <c r="N1273" s="65"/>
      <c r="O1273" s="65"/>
    </row>
    <row r="1274" spans="3:15" s="1" customFormat="1" x14ac:dyDescent="0.25">
      <c r="C1274" s="65"/>
      <c r="D1274" s="55"/>
      <c r="E1274" s="55"/>
      <c r="F1274" s="55"/>
      <c r="G1274" s="55"/>
      <c r="H1274" s="55"/>
      <c r="I1274" s="55"/>
      <c r="J1274" s="65"/>
      <c r="K1274" s="65"/>
      <c r="L1274" s="65"/>
      <c r="M1274" s="65"/>
      <c r="N1274" s="65"/>
      <c r="O1274" s="65"/>
    </row>
    <row r="1275" spans="3:15" s="1" customFormat="1" x14ac:dyDescent="0.25">
      <c r="C1275" s="65"/>
      <c r="D1275" s="55"/>
      <c r="E1275" s="55"/>
      <c r="F1275" s="55"/>
      <c r="G1275" s="55"/>
      <c r="H1275" s="55"/>
      <c r="I1275" s="55"/>
      <c r="J1275" s="65"/>
      <c r="K1275" s="65"/>
      <c r="L1275" s="65"/>
      <c r="M1275" s="65"/>
      <c r="N1275" s="65"/>
      <c r="O1275" s="65"/>
    </row>
    <row r="1276" spans="3:15" s="1" customFormat="1" x14ac:dyDescent="0.25">
      <c r="C1276" s="65"/>
      <c r="D1276" s="55"/>
      <c r="E1276" s="55"/>
      <c r="F1276" s="55"/>
      <c r="G1276" s="55"/>
      <c r="H1276" s="55"/>
      <c r="I1276" s="55"/>
      <c r="J1276" s="65"/>
      <c r="K1276" s="65"/>
      <c r="L1276" s="65"/>
      <c r="M1276" s="65"/>
      <c r="N1276" s="65"/>
      <c r="O1276" s="65"/>
    </row>
    <row r="1277" spans="3:15" s="1" customFormat="1" x14ac:dyDescent="0.25">
      <c r="C1277" s="65"/>
      <c r="D1277" s="55"/>
      <c r="E1277" s="55"/>
      <c r="F1277" s="55"/>
      <c r="G1277" s="55"/>
      <c r="H1277" s="55"/>
      <c r="I1277" s="55"/>
      <c r="J1277" s="65"/>
      <c r="K1277" s="65"/>
      <c r="L1277" s="65"/>
      <c r="M1277" s="65"/>
      <c r="N1277" s="65"/>
      <c r="O1277" s="65"/>
    </row>
    <row r="1278" spans="3:15" s="1" customFormat="1" x14ac:dyDescent="0.25">
      <c r="C1278" s="65"/>
      <c r="D1278" s="55"/>
      <c r="E1278" s="55"/>
      <c r="F1278" s="55"/>
      <c r="G1278" s="55"/>
      <c r="H1278" s="55"/>
      <c r="I1278" s="55"/>
      <c r="J1278" s="65"/>
      <c r="K1278" s="65"/>
      <c r="L1278" s="65"/>
      <c r="M1278" s="65"/>
      <c r="N1278" s="65"/>
      <c r="O1278" s="65"/>
    </row>
    <row r="1279" spans="3:15" s="1" customFormat="1" x14ac:dyDescent="0.25">
      <c r="C1279" s="65"/>
      <c r="D1279" s="55"/>
      <c r="E1279" s="55"/>
      <c r="F1279" s="55"/>
      <c r="G1279" s="55"/>
      <c r="H1279" s="55"/>
      <c r="I1279" s="55"/>
      <c r="J1279" s="65"/>
      <c r="K1279" s="65"/>
      <c r="L1279" s="65"/>
      <c r="M1279" s="65"/>
      <c r="N1279" s="65"/>
      <c r="O1279" s="65"/>
    </row>
    <row r="1280" spans="3:15" s="1" customFormat="1" x14ac:dyDescent="0.25">
      <c r="C1280" s="65"/>
      <c r="D1280" s="55"/>
      <c r="E1280" s="55"/>
      <c r="F1280" s="55"/>
      <c r="G1280" s="55"/>
      <c r="H1280" s="55"/>
      <c r="I1280" s="55"/>
      <c r="J1280" s="65"/>
      <c r="K1280" s="65"/>
      <c r="L1280" s="65"/>
      <c r="M1280" s="65"/>
      <c r="N1280" s="65"/>
      <c r="O1280" s="65"/>
    </row>
    <row r="1281" spans="3:15" s="1" customFormat="1" x14ac:dyDescent="0.25">
      <c r="C1281" s="65"/>
      <c r="D1281" s="55"/>
      <c r="E1281" s="55"/>
      <c r="F1281" s="55"/>
      <c r="G1281" s="55"/>
      <c r="H1281" s="55"/>
      <c r="I1281" s="55"/>
      <c r="J1281" s="65"/>
      <c r="K1281" s="65"/>
      <c r="L1281" s="65"/>
      <c r="M1281" s="65"/>
      <c r="N1281" s="65"/>
      <c r="O1281" s="65"/>
    </row>
    <row r="1282" spans="3:15" s="1" customFormat="1" x14ac:dyDescent="0.25">
      <c r="C1282" s="65"/>
      <c r="D1282" s="55"/>
      <c r="E1282" s="55"/>
      <c r="F1282" s="55"/>
      <c r="G1282" s="55"/>
      <c r="H1282" s="55"/>
      <c r="I1282" s="55"/>
      <c r="J1282" s="65"/>
      <c r="K1282" s="65"/>
      <c r="L1282" s="65"/>
      <c r="M1282" s="65"/>
      <c r="N1282" s="65"/>
      <c r="O1282" s="65"/>
    </row>
    <row r="1283" spans="3:15" s="1" customFormat="1" x14ac:dyDescent="0.25">
      <c r="C1283" s="65"/>
      <c r="D1283" s="55"/>
      <c r="E1283" s="55"/>
      <c r="F1283" s="55"/>
      <c r="G1283" s="55"/>
      <c r="H1283" s="55"/>
      <c r="I1283" s="55"/>
      <c r="J1283" s="65"/>
      <c r="K1283" s="65"/>
      <c r="L1283" s="65"/>
      <c r="M1283" s="65"/>
      <c r="N1283" s="65"/>
      <c r="O1283" s="65"/>
    </row>
    <row r="1284" spans="3:15" s="1" customFormat="1" x14ac:dyDescent="0.25">
      <c r="C1284" s="65"/>
      <c r="D1284" s="55"/>
      <c r="E1284" s="55"/>
      <c r="F1284" s="55"/>
      <c r="G1284" s="55"/>
      <c r="H1284" s="55"/>
      <c r="I1284" s="55"/>
      <c r="J1284" s="65"/>
      <c r="K1284" s="65"/>
      <c r="L1284" s="65"/>
      <c r="M1284" s="65"/>
      <c r="N1284" s="65"/>
      <c r="O1284" s="65"/>
    </row>
    <row r="1285" spans="3:15" s="1" customFormat="1" x14ac:dyDescent="0.25">
      <c r="C1285" s="65"/>
      <c r="D1285" s="55"/>
      <c r="E1285" s="55"/>
      <c r="F1285" s="55"/>
      <c r="G1285" s="55"/>
      <c r="H1285" s="55"/>
      <c r="I1285" s="55"/>
      <c r="J1285" s="65"/>
      <c r="K1285" s="65"/>
      <c r="L1285" s="65"/>
      <c r="M1285" s="65"/>
      <c r="N1285" s="65"/>
      <c r="O1285" s="65"/>
    </row>
    <row r="1286" spans="3:15" s="1" customFormat="1" x14ac:dyDescent="0.25">
      <c r="C1286" s="65"/>
      <c r="D1286" s="55"/>
      <c r="E1286" s="55"/>
      <c r="F1286" s="55"/>
      <c r="G1286" s="55"/>
      <c r="H1286" s="55"/>
      <c r="I1286" s="55"/>
      <c r="J1286" s="65"/>
      <c r="K1286" s="65"/>
      <c r="L1286" s="65"/>
      <c r="M1286" s="65"/>
      <c r="N1286" s="65"/>
      <c r="O1286" s="65"/>
    </row>
    <row r="1287" spans="3:15" s="1" customFormat="1" x14ac:dyDescent="0.25">
      <c r="C1287" s="65"/>
      <c r="D1287" s="55"/>
      <c r="E1287" s="55"/>
      <c r="F1287" s="55"/>
      <c r="G1287" s="55"/>
      <c r="H1287" s="55"/>
      <c r="I1287" s="55"/>
      <c r="J1287" s="65"/>
      <c r="K1287" s="65"/>
      <c r="L1287" s="65"/>
      <c r="M1287" s="65"/>
      <c r="N1287" s="65"/>
      <c r="O1287" s="65"/>
    </row>
    <row r="1288" spans="3:15" s="1" customFormat="1" x14ac:dyDescent="0.25">
      <c r="C1288" s="65"/>
      <c r="D1288" s="55"/>
      <c r="E1288" s="55"/>
      <c r="F1288" s="55"/>
      <c r="G1288" s="55"/>
      <c r="H1288" s="55"/>
      <c r="I1288" s="55"/>
      <c r="J1288" s="65"/>
      <c r="K1288" s="65"/>
      <c r="L1288" s="65"/>
      <c r="M1288" s="65"/>
      <c r="N1288" s="65"/>
      <c r="O1288" s="65"/>
    </row>
    <row r="1289" spans="3:15" s="1" customFormat="1" x14ac:dyDescent="0.25">
      <c r="C1289" s="65"/>
      <c r="D1289" s="55"/>
      <c r="E1289" s="55"/>
      <c r="F1289" s="55"/>
      <c r="G1289" s="55"/>
      <c r="H1289" s="55"/>
      <c r="I1289" s="55"/>
      <c r="J1289" s="65"/>
      <c r="K1289" s="65"/>
      <c r="L1289" s="65"/>
      <c r="M1289" s="65"/>
      <c r="N1289" s="65"/>
      <c r="O1289" s="65"/>
    </row>
    <row r="1290" spans="3:15" s="1" customFormat="1" x14ac:dyDescent="0.25">
      <c r="C1290" s="65"/>
      <c r="D1290" s="55"/>
      <c r="E1290" s="55"/>
      <c r="F1290" s="55"/>
      <c r="G1290" s="55"/>
      <c r="H1290" s="55"/>
      <c r="I1290" s="55"/>
      <c r="J1290" s="65"/>
      <c r="K1290" s="65"/>
      <c r="L1290" s="65"/>
      <c r="M1290" s="65"/>
      <c r="N1290" s="65"/>
      <c r="O1290" s="65"/>
    </row>
    <row r="1291" spans="3:15" s="1" customFormat="1" x14ac:dyDescent="0.25">
      <c r="C1291" s="65"/>
      <c r="D1291" s="55"/>
      <c r="E1291" s="55"/>
      <c r="F1291" s="55"/>
      <c r="G1291" s="55"/>
      <c r="H1291" s="55"/>
      <c r="I1291" s="55"/>
      <c r="J1291" s="65"/>
      <c r="K1291" s="65"/>
      <c r="L1291" s="65"/>
      <c r="M1291" s="65"/>
      <c r="N1291" s="65"/>
      <c r="O1291" s="65"/>
    </row>
    <row r="1292" spans="3:15" s="1" customFormat="1" x14ac:dyDescent="0.25">
      <c r="C1292" s="65"/>
      <c r="D1292" s="55"/>
      <c r="E1292" s="55"/>
      <c r="F1292" s="55"/>
      <c r="G1292" s="55"/>
      <c r="H1292" s="55"/>
      <c r="I1292" s="55"/>
      <c r="J1292" s="65"/>
      <c r="K1292" s="65"/>
      <c r="L1292" s="65"/>
      <c r="M1292" s="65"/>
      <c r="N1292" s="65"/>
      <c r="O1292" s="65"/>
    </row>
    <row r="1293" spans="3:15" s="1" customFormat="1" x14ac:dyDescent="0.25">
      <c r="C1293" s="65"/>
      <c r="D1293" s="55"/>
      <c r="E1293" s="55"/>
      <c r="F1293" s="55"/>
      <c r="G1293" s="55"/>
      <c r="H1293" s="55"/>
      <c r="I1293" s="55"/>
      <c r="J1293" s="65"/>
      <c r="K1293" s="65"/>
      <c r="L1293" s="65"/>
      <c r="M1293" s="65"/>
      <c r="N1293" s="65"/>
      <c r="O1293" s="65"/>
    </row>
    <row r="1294" spans="3:15" s="1" customFormat="1" x14ac:dyDescent="0.25">
      <c r="C1294" s="65"/>
      <c r="D1294" s="55"/>
      <c r="E1294" s="55"/>
      <c r="F1294" s="55"/>
      <c r="G1294" s="55"/>
      <c r="H1294" s="55"/>
      <c r="I1294" s="55"/>
      <c r="J1294" s="65"/>
      <c r="K1294" s="65"/>
      <c r="L1294" s="65"/>
      <c r="M1294" s="65"/>
      <c r="N1294" s="65"/>
      <c r="O1294" s="65"/>
    </row>
    <row r="1295" spans="3:15" s="1" customFormat="1" x14ac:dyDescent="0.25">
      <c r="C1295" s="65"/>
      <c r="D1295" s="55"/>
      <c r="E1295" s="55"/>
      <c r="F1295" s="55"/>
      <c r="G1295" s="55"/>
      <c r="H1295" s="55"/>
      <c r="I1295" s="55"/>
      <c r="J1295" s="65"/>
      <c r="K1295" s="65"/>
      <c r="L1295" s="65"/>
      <c r="M1295" s="65"/>
      <c r="N1295" s="65"/>
      <c r="O1295" s="65"/>
    </row>
    <row r="1296" spans="3:15" s="1" customFormat="1" x14ac:dyDescent="0.25">
      <c r="C1296" s="65"/>
      <c r="D1296" s="55"/>
      <c r="E1296" s="55"/>
      <c r="F1296" s="55"/>
      <c r="G1296" s="55"/>
      <c r="H1296" s="55"/>
      <c r="I1296" s="55"/>
      <c r="J1296" s="65"/>
      <c r="K1296" s="65"/>
      <c r="L1296" s="65"/>
      <c r="M1296" s="65"/>
      <c r="N1296" s="65"/>
      <c r="O1296" s="65"/>
    </row>
    <row r="1297" spans="3:15" s="1" customFormat="1" x14ac:dyDescent="0.25">
      <c r="C1297" s="65"/>
      <c r="D1297" s="55"/>
      <c r="E1297" s="55"/>
      <c r="F1297" s="55"/>
      <c r="G1297" s="55"/>
      <c r="H1297" s="55"/>
      <c r="I1297" s="55"/>
      <c r="J1297" s="65"/>
      <c r="K1297" s="65"/>
      <c r="L1297" s="65"/>
      <c r="M1297" s="65"/>
      <c r="N1297" s="65"/>
      <c r="O1297" s="65"/>
    </row>
    <row r="1298" spans="3:15" s="1" customFormat="1" x14ac:dyDescent="0.25">
      <c r="C1298" s="65"/>
      <c r="D1298" s="55"/>
      <c r="E1298" s="55"/>
      <c r="F1298" s="55"/>
      <c r="G1298" s="55"/>
      <c r="H1298" s="55"/>
      <c r="I1298" s="55"/>
      <c r="J1298" s="65"/>
      <c r="K1298" s="65"/>
      <c r="L1298" s="65"/>
      <c r="M1298" s="65"/>
      <c r="N1298" s="65"/>
      <c r="O1298" s="65"/>
    </row>
    <row r="1299" spans="3:15" s="1" customFormat="1" x14ac:dyDescent="0.25">
      <c r="C1299" s="65"/>
      <c r="D1299" s="55"/>
      <c r="E1299" s="55"/>
      <c r="F1299" s="55"/>
      <c r="G1299" s="55"/>
      <c r="H1299" s="55"/>
      <c r="I1299" s="55"/>
      <c r="J1299" s="65"/>
      <c r="K1299" s="65"/>
      <c r="L1299" s="65"/>
      <c r="M1299" s="65"/>
      <c r="N1299" s="65"/>
      <c r="O1299" s="65"/>
    </row>
    <row r="1300" spans="3:15" s="1" customFormat="1" x14ac:dyDescent="0.25">
      <c r="C1300" s="65"/>
      <c r="D1300" s="55"/>
      <c r="E1300" s="55"/>
      <c r="F1300" s="55"/>
      <c r="G1300" s="55"/>
      <c r="H1300" s="55"/>
      <c r="I1300" s="55"/>
      <c r="J1300" s="65"/>
      <c r="K1300" s="65"/>
      <c r="L1300" s="65"/>
      <c r="M1300" s="65"/>
      <c r="N1300" s="65"/>
      <c r="O1300" s="65"/>
    </row>
    <row r="1301" spans="3:15" s="1" customFormat="1" x14ac:dyDescent="0.25">
      <c r="C1301" s="65"/>
      <c r="D1301" s="55"/>
      <c r="E1301" s="55"/>
      <c r="F1301" s="55"/>
      <c r="G1301" s="55"/>
      <c r="H1301" s="55"/>
      <c r="I1301" s="55"/>
      <c r="J1301" s="65"/>
      <c r="K1301" s="65"/>
      <c r="L1301" s="65"/>
      <c r="M1301" s="65"/>
      <c r="N1301" s="65"/>
      <c r="O1301" s="65"/>
    </row>
    <row r="1302" spans="3:15" s="1" customFormat="1" x14ac:dyDescent="0.25">
      <c r="C1302" s="65"/>
      <c r="D1302" s="55"/>
      <c r="E1302" s="55"/>
      <c r="F1302" s="55"/>
      <c r="G1302" s="55"/>
      <c r="H1302" s="55"/>
      <c r="I1302" s="55"/>
      <c r="J1302" s="65"/>
      <c r="K1302" s="65"/>
      <c r="L1302" s="65"/>
      <c r="M1302" s="65"/>
      <c r="N1302" s="65"/>
      <c r="O1302" s="65"/>
    </row>
    <row r="1303" spans="3:15" s="1" customFormat="1" x14ac:dyDescent="0.25">
      <c r="C1303" s="65"/>
      <c r="D1303" s="55"/>
      <c r="E1303" s="55"/>
      <c r="F1303" s="55"/>
      <c r="G1303" s="55"/>
      <c r="H1303" s="55"/>
      <c r="I1303" s="55"/>
      <c r="J1303" s="65"/>
      <c r="K1303" s="65"/>
      <c r="L1303" s="65"/>
      <c r="M1303" s="65"/>
      <c r="N1303" s="65"/>
      <c r="O1303" s="65"/>
    </row>
    <row r="1304" spans="3:15" s="1" customFormat="1" x14ac:dyDescent="0.25">
      <c r="C1304" s="65"/>
      <c r="D1304" s="55"/>
      <c r="E1304" s="55"/>
      <c r="F1304" s="55"/>
      <c r="G1304" s="55"/>
      <c r="H1304" s="55"/>
      <c r="I1304" s="55"/>
      <c r="J1304" s="65"/>
      <c r="K1304" s="65"/>
      <c r="L1304" s="65"/>
      <c r="M1304" s="65"/>
      <c r="N1304" s="65"/>
      <c r="O1304" s="65"/>
    </row>
    <row r="1305" spans="3:15" s="1" customFormat="1" x14ac:dyDescent="0.25">
      <c r="C1305" s="65"/>
      <c r="D1305" s="55"/>
      <c r="E1305" s="55"/>
      <c r="F1305" s="55"/>
      <c r="G1305" s="55"/>
      <c r="H1305" s="55"/>
      <c r="I1305" s="55"/>
      <c r="J1305" s="65"/>
      <c r="K1305" s="65"/>
      <c r="L1305" s="65"/>
      <c r="M1305" s="65"/>
      <c r="N1305" s="65"/>
      <c r="O1305" s="65"/>
    </row>
    <row r="1306" spans="3:15" s="1" customFormat="1" x14ac:dyDescent="0.25">
      <c r="C1306" s="65"/>
      <c r="D1306" s="55"/>
      <c r="E1306" s="55"/>
      <c r="F1306" s="55"/>
      <c r="G1306" s="55"/>
      <c r="H1306" s="55"/>
      <c r="I1306" s="55"/>
      <c r="J1306" s="65"/>
      <c r="K1306" s="65"/>
      <c r="L1306" s="65"/>
      <c r="M1306" s="65"/>
      <c r="N1306" s="65"/>
      <c r="O1306" s="65"/>
    </row>
    <row r="1307" spans="3:15" s="1" customFormat="1" x14ac:dyDescent="0.25">
      <c r="C1307" s="65"/>
      <c r="D1307" s="55"/>
      <c r="E1307" s="55"/>
      <c r="F1307" s="55"/>
      <c r="G1307" s="55"/>
      <c r="H1307" s="55"/>
      <c r="I1307" s="55"/>
      <c r="J1307" s="65"/>
      <c r="K1307" s="65"/>
      <c r="L1307" s="65"/>
      <c r="M1307" s="65"/>
      <c r="N1307" s="65"/>
      <c r="O1307" s="65"/>
    </row>
    <row r="1308" spans="3:15" s="1" customFormat="1" x14ac:dyDescent="0.25">
      <c r="C1308" s="65"/>
      <c r="D1308" s="55"/>
      <c r="E1308" s="55"/>
      <c r="F1308" s="55"/>
      <c r="G1308" s="55"/>
      <c r="H1308" s="55"/>
      <c r="I1308" s="55"/>
      <c r="J1308" s="65"/>
      <c r="K1308" s="65"/>
      <c r="L1308" s="65"/>
      <c r="M1308" s="65"/>
      <c r="N1308" s="65"/>
      <c r="O1308" s="65"/>
    </row>
    <row r="1309" spans="3:15" s="1" customFormat="1" x14ac:dyDescent="0.25">
      <c r="C1309" s="65"/>
      <c r="D1309" s="55"/>
      <c r="E1309" s="55"/>
      <c r="F1309" s="55"/>
      <c r="G1309" s="55"/>
      <c r="H1309" s="55"/>
      <c r="I1309" s="55"/>
      <c r="J1309" s="65"/>
      <c r="K1309" s="65"/>
      <c r="L1309" s="65"/>
      <c r="M1309" s="65"/>
      <c r="N1309" s="65"/>
      <c r="O1309" s="65"/>
    </row>
    <row r="1310" spans="3:15" s="1" customFormat="1" x14ac:dyDescent="0.25">
      <c r="C1310" s="65"/>
      <c r="D1310" s="55"/>
      <c r="E1310" s="55"/>
      <c r="F1310" s="55"/>
      <c r="G1310" s="55"/>
      <c r="H1310" s="55"/>
      <c r="I1310" s="55"/>
      <c r="J1310" s="65"/>
      <c r="K1310" s="65"/>
      <c r="L1310" s="65"/>
      <c r="M1310" s="65"/>
      <c r="N1310" s="65"/>
      <c r="O1310" s="65"/>
    </row>
    <row r="1311" spans="3:15" s="1" customFormat="1" x14ac:dyDescent="0.25">
      <c r="C1311" s="65"/>
      <c r="D1311" s="55"/>
      <c r="E1311" s="55"/>
      <c r="F1311" s="55"/>
      <c r="G1311" s="55"/>
      <c r="H1311" s="55"/>
      <c r="I1311" s="55"/>
      <c r="J1311" s="65"/>
      <c r="K1311" s="65"/>
      <c r="L1311" s="65"/>
      <c r="M1311" s="65"/>
      <c r="N1311" s="65"/>
      <c r="O1311" s="65"/>
    </row>
    <row r="1312" spans="3:15" s="1" customFormat="1" x14ac:dyDescent="0.25">
      <c r="C1312" s="65"/>
      <c r="D1312" s="55"/>
      <c r="E1312" s="55"/>
      <c r="F1312" s="55"/>
      <c r="G1312" s="55"/>
      <c r="H1312" s="55"/>
      <c r="I1312" s="55"/>
      <c r="J1312" s="65"/>
      <c r="K1312" s="65"/>
      <c r="L1312" s="65"/>
      <c r="M1312" s="65"/>
      <c r="N1312" s="65"/>
      <c r="O1312" s="65"/>
    </row>
    <row r="1313" spans="3:15" s="1" customFormat="1" x14ac:dyDescent="0.25">
      <c r="C1313" s="65"/>
      <c r="D1313" s="55"/>
      <c r="E1313" s="55"/>
      <c r="F1313" s="55"/>
      <c r="G1313" s="55"/>
      <c r="H1313" s="55"/>
      <c r="I1313" s="55"/>
      <c r="J1313" s="65"/>
      <c r="K1313" s="65"/>
      <c r="L1313" s="65"/>
      <c r="M1313" s="65"/>
      <c r="N1313" s="65"/>
      <c r="O1313" s="65"/>
    </row>
    <row r="1314" spans="3:15" s="1" customFormat="1" x14ac:dyDescent="0.25">
      <c r="C1314" s="65"/>
      <c r="D1314" s="55"/>
      <c r="E1314" s="55"/>
      <c r="F1314" s="55"/>
      <c r="G1314" s="55"/>
      <c r="H1314" s="55"/>
      <c r="I1314" s="55"/>
      <c r="J1314" s="65"/>
      <c r="K1314" s="65"/>
      <c r="L1314" s="65"/>
      <c r="M1314" s="65"/>
      <c r="N1314" s="65"/>
      <c r="O1314" s="65"/>
    </row>
    <row r="1315" spans="3:15" s="1" customFormat="1" x14ac:dyDescent="0.25">
      <c r="C1315" s="65"/>
      <c r="D1315" s="55"/>
      <c r="E1315" s="55"/>
      <c r="F1315" s="55"/>
      <c r="G1315" s="55"/>
      <c r="H1315" s="55"/>
      <c r="I1315" s="55"/>
      <c r="J1315" s="65"/>
      <c r="K1315" s="65"/>
      <c r="L1315" s="65"/>
      <c r="M1315" s="65"/>
      <c r="N1315" s="65"/>
      <c r="O1315" s="65"/>
    </row>
    <row r="1316" spans="3:15" s="1" customFormat="1" x14ac:dyDescent="0.25">
      <c r="C1316" s="65"/>
      <c r="D1316" s="55"/>
      <c r="E1316" s="55"/>
      <c r="F1316" s="55"/>
      <c r="G1316" s="55"/>
      <c r="H1316" s="55"/>
      <c r="I1316" s="55"/>
      <c r="J1316" s="65"/>
      <c r="K1316" s="65"/>
      <c r="L1316" s="65"/>
      <c r="M1316" s="65"/>
      <c r="N1316" s="65"/>
      <c r="O1316" s="65"/>
    </row>
    <row r="1317" spans="3:15" s="1" customFormat="1" x14ac:dyDescent="0.25">
      <c r="C1317" s="65"/>
      <c r="D1317" s="55"/>
      <c r="E1317" s="55"/>
      <c r="F1317" s="55"/>
      <c r="G1317" s="55"/>
      <c r="H1317" s="55"/>
      <c r="I1317" s="55"/>
      <c r="J1317" s="65"/>
      <c r="K1317" s="65"/>
      <c r="L1317" s="65"/>
      <c r="M1317" s="65"/>
      <c r="N1317" s="65"/>
      <c r="O1317" s="65"/>
    </row>
    <row r="1318" spans="3:15" s="1" customFormat="1" x14ac:dyDescent="0.25">
      <c r="C1318" s="65"/>
      <c r="D1318" s="55"/>
      <c r="E1318" s="55"/>
      <c r="F1318" s="55"/>
      <c r="G1318" s="55"/>
      <c r="H1318" s="55"/>
      <c r="I1318" s="55"/>
      <c r="J1318" s="65"/>
      <c r="K1318" s="65"/>
      <c r="L1318" s="65"/>
      <c r="M1318" s="65"/>
      <c r="N1318" s="65"/>
      <c r="O1318" s="65"/>
    </row>
    <row r="1319" spans="3:15" s="1" customFormat="1" x14ac:dyDescent="0.25">
      <c r="C1319" s="65"/>
      <c r="D1319" s="55"/>
      <c r="E1319" s="55"/>
      <c r="F1319" s="55"/>
      <c r="G1319" s="55"/>
      <c r="H1319" s="55"/>
      <c r="I1319" s="55"/>
      <c r="J1319" s="65"/>
      <c r="K1319" s="65"/>
      <c r="L1319" s="65"/>
      <c r="M1319" s="65"/>
      <c r="N1319" s="65"/>
      <c r="O1319" s="65"/>
    </row>
    <row r="1320" spans="3:15" s="1" customFormat="1" x14ac:dyDescent="0.25">
      <c r="C1320" s="65"/>
      <c r="D1320" s="55"/>
      <c r="E1320" s="55"/>
      <c r="F1320" s="55"/>
      <c r="G1320" s="55"/>
      <c r="H1320" s="55"/>
      <c r="I1320" s="55"/>
      <c r="J1320" s="65"/>
      <c r="K1320" s="65"/>
      <c r="L1320" s="65"/>
      <c r="M1320" s="65"/>
      <c r="N1320" s="65"/>
      <c r="O1320" s="65"/>
    </row>
    <row r="1321" spans="3:15" s="1" customFormat="1" x14ac:dyDescent="0.25">
      <c r="C1321" s="65"/>
      <c r="D1321" s="55"/>
      <c r="E1321" s="55"/>
      <c r="F1321" s="55"/>
      <c r="G1321" s="55"/>
      <c r="H1321" s="55"/>
      <c r="I1321" s="55"/>
      <c r="J1321" s="65"/>
      <c r="K1321" s="65"/>
      <c r="L1321" s="65"/>
      <c r="M1321" s="65"/>
      <c r="N1321" s="65"/>
      <c r="O1321" s="65"/>
    </row>
    <row r="1322" spans="3:15" s="1" customFormat="1" x14ac:dyDescent="0.25">
      <c r="C1322" s="65"/>
      <c r="D1322" s="55"/>
      <c r="E1322" s="55"/>
      <c r="F1322" s="55"/>
      <c r="G1322" s="55"/>
      <c r="H1322" s="55"/>
      <c r="I1322" s="55"/>
      <c r="J1322" s="65"/>
      <c r="K1322" s="65"/>
      <c r="L1322" s="65"/>
      <c r="M1322" s="65"/>
      <c r="N1322" s="65"/>
      <c r="O1322" s="65"/>
    </row>
    <row r="1323" spans="3:15" s="1" customFormat="1" x14ac:dyDescent="0.25">
      <c r="C1323" s="65"/>
      <c r="D1323" s="55"/>
      <c r="E1323" s="55"/>
      <c r="F1323" s="55"/>
      <c r="G1323" s="55"/>
      <c r="H1323" s="55"/>
      <c r="I1323" s="55"/>
      <c r="J1323" s="65"/>
      <c r="K1323" s="65"/>
      <c r="L1323" s="65"/>
      <c r="M1323" s="65"/>
      <c r="N1323" s="65"/>
      <c r="O1323" s="65"/>
    </row>
    <row r="1324" spans="3:15" s="1" customFormat="1" x14ac:dyDescent="0.25">
      <c r="C1324" s="65"/>
      <c r="D1324" s="55"/>
      <c r="E1324" s="55"/>
      <c r="F1324" s="55"/>
      <c r="G1324" s="55"/>
      <c r="H1324" s="55"/>
      <c r="I1324" s="55"/>
      <c r="J1324" s="65"/>
      <c r="K1324" s="65"/>
      <c r="L1324" s="65"/>
      <c r="M1324" s="65"/>
      <c r="N1324" s="65"/>
      <c r="O1324" s="65"/>
    </row>
    <row r="1325" spans="3:15" s="1" customFormat="1" x14ac:dyDescent="0.25">
      <c r="C1325" s="65"/>
      <c r="D1325" s="55"/>
      <c r="E1325" s="55"/>
      <c r="F1325" s="55"/>
      <c r="G1325" s="55"/>
      <c r="H1325" s="55"/>
      <c r="I1325" s="55"/>
      <c r="J1325" s="65"/>
      <c r="K1325" s="65"/>
      <c r="L1325" s="65"/>
      <c r="M1325" s="65"/>
      <c r="N1325" s="65"/>
      <c r="O1325" s="65"/>
    </row>
    <row r="1326" spans="3:15" s="1" customFormat="1" x14ac:dyDescent="0.25">
      <c r="C1326" s="65"/>
      <c r="D1326" s="55"/>
      <c r="E1326" s="55"/>
      <c r="F1326" s="55"/>
      <c r="G1326" s="55"/>
      <c r="H1326" s="55"/>
      <c r="I1326" s="55"/>
      <c r="J1326" s="65"/>
      <c r="K1326" s="65"/>
      <c r="L1326" s="65"/>
      <c r="M1326" s="65"/>
      <c r="N1326" s="65"/>
      <c r="O1326" s="65"/>
    </row>
    <row r="1327" spans="3:15" s="1" customFormat="1" x14ac:dyDescent="0.25">
      <c r="C1327" s="65"/>
      <c r="D1327" s="55"/>
      <c r="E1327" s="55"/>
      <c r="F1327" s="55"/>
      <c r="G1327" s="55"/>
      <c r="H1327" s="55"/>
      <c r="I1327" s="55"/>
      <c r="J1327" s="65"/>
      <c r="K1327" s="65"/>
      <c r="L1327" s="65"/>
      <c r="M1327" s="65"/>
      <c r="N1327" s="65"/>
      <c r="O1327" s="65"/>
    </row>
    <row r="1328" spans="3:15" s="1" customFormat="1" x14ac:dyDescent="0.25">
      <c r="C1328" s="65"/>
      <c r="D1328" s="55"/>
      <c r="E1328" s="55"/>
      <c r="F1328" s="55"/>
      <c r="G1328" s="55"/>
      <c r="H1328" s="55"/>
      <c r="I1328" s="55"/>
      <c r="J1328" s="65"/>
      <c r="K1328" s="65"/>
      <c r="L1328" s="65"/>
      <c r="M1328" s="65"/>
      <c r="N1328" s="65"/>
      <c r="O1328" s="65"/>
    </row>
    <row r="1329" spans="3:15" s="1" customFormat="1" x14ac:dyDescent="0.25">
      <c r="C1329" s="65"/>
      <c r="D1329" s="55"/>
      <c r="E1329" s="55"/>
      <c r="F1329" s="55"/>
      <c r="G1329" s="55"/>
      <c r="H1329" s="55"/>
      <c r="I1329" s="55"/>
      <c r="J1329" s="65"/>
      <c r="K1329" s="65"/>
      <c r="L1329" s="65"/>
      <c r="M1329" s="65"/>
      <c r="N1329" s="65"/>
      <c r="O1329" s="65"/>
    </row>
    <row r="1330" spans="3:15" s="1" customFormat="1" x14ac:dyDescent="0.25">
      <c r="C1330" s="65"/>
      <c r="D1330" s="55"/>
      <c r="E1330" s="55"/>
      <c r="F1330" s="55"/>
      <c r="G1330" s="55"/>
      <c r="H1330" s="55"/>
      <c r="I1330" s="55"/>
      <c r="J1330" s="65"/>
      <c r="K1330" s="65"/>
      <c r="L1330" s="65"/>
      <c r="M1330" s="65"/>
      <c r="N1330" s="65"/>
      <c r="O1330" s="65"/>
    </row>
    <row r="1331" spans="3:15" s="1" customFormat="1" x14ac:dyDescent="0.25">
      <c r="C1331" s="65"/>
      <c r="D1331" s="55"/>
      <c r="E1331" s="55"/>
      <c r="F1331" s="55"/>
      <c r="G1331" s="55"/>
      <c r="H1331" s="55"/>
      <c r="I1331" s="55"/>
      <c r="J1331" s="65"/>
      <c r="K1331" s="65"/>
      <c r="L1331" s="65"/>
      <c r="M1331" s="65"/>
      <c r="N1331" s="65"/>
      <c r="O1331" s="65"/>
    </row>
    <row r="1332" spans="3:15" s="1" customFormat="1" x14ac:dyDescent="0.25">
      <c r="C1332" s="65"/>
      <c r="D1332" s="55"/>
      <c r="E1332" s="55"/>
      <c r="F1332" s="55"/>
      <c r="G1332" s="55"/>
      <c r="H1332" s="55"/>
      <c r="I1332" s="55"/>
      <c r="J1332" s="65"/>
      <c r="K1332" s="65"/>
      <c r="L1332" s="65"/>
      <c r="M1332" s="65"/>
      <c r="N1332" s="65"/>
      <c r="O1332" s="65"/>
    </row>
    <row r="1333" spans="3:15" s="1" customFormat="1" x14ac:dyDescent="0.25">
      <c r="C1333" s="65"/>
      <c r="D1333" s="55"/>
      <c r="E1333" s="55"/>
      <c r="F1333" s="55"/>
      <c r="G1333" s="55"/>
      <c r="H1333" s="55"/>
      <c r="I1333" s="55"/>
      <c r="J1333" s="65"/>
      <c r="K1333" s="65"/>
      <c r="L1333" s="65"/>
      <c r="M1333" s="65"/>
      <c r="N1333" s="65"/>
      <c r="O1333" s="65"/>
    </row>
    <row r="1334" spans="3:15" s="1" customFormat="1" x14ac:dyDescent="0.25">
      <c r="C1334" s="65"/>
      <c r="D1334" s="55"/>
      <c r="E1334" s="55"/>
      <c r="F1334" s="55"/>
      <c r="G1334" s="55"/>
      <c r="H1334" s="55"/>
      <c r="I1334" s="55"/>
      <c r="J1334" s="65"/>
      <c r="K1334" s="65"/>
      <c r="L1334" s="65"/>
      <c r="M1334" s="65"/>
      <c r="N1334" s="65"/>
      <c r="O1334" s="65"/>
    </row>
    <row r="1335" spans="3:15" s="1" customFormat="1" x14ac:dyDescent="0.25">
      <c r="C1335" s="65"/>
      <c r="D1335" s="55"/>
      <c r="E1335" s="55"/>
      <c r="F1335" s="55"/>
      <c r="G1335" s="55"/>
      <c r="H1335" s="55"/>
      <c r="I1335" s="55"/>
      <c r="J1335" s="65"/>
      <c r="K1335" s="65"/>
      <c r="L1335" s="65"/>
      <c r="M1335" s="65"/>
      <c r="N1335" s="65"/>
      <c r="O1335" s="65"/>
    </row>
    <row r="1336" spans="3:15" s="1" customFormat="1" x14ac:dyDescent="0.25">
      <c r="C1336" s="65"/>
      <c r="D1336" s="55"/>
      <c r="E1336" s="55"/>
      <c r="F1336" s="55"/>
      <c r="G1336" s="55"/>
      <c r="H1336" s="55"/>
      <c r="I1336" s="55"/>
      <c r="J1336" s="65"/>
      <c r="K1336" s="65"/>
      <c r="L1336" s="65"/>
      <c r="M1336" s="65"/>
      <c r="N1336" s="65"/>
      <c r="O1336" s="65"/>
    </row>
    <row r="1337" spans="3:15" s="1" customFormat="1" x14ac:dyDescent="0.25">
      <c r="C1337" s="65"/>
      <c r="D1337" s="55"/>
      <c r="E1337" s="55"/>
      <c r="F1337" s="55"/>
      <c r="G1337" s="55"/>
      <c r="H1337" s="55"/>
      <c r="I1337" s="55"/>
      <c r="J1337" s="65"/>
      <c r="K1337" s="65"/>
      <c r="L1337" s="65"/>
      <c r="M1337" s="65"/>
      <c r="N1337" s="65"/>
      <c r="O1337" s="65"/>
    </row>
    <row r="1338" spans="3:15" s="1" customFormat="1" x14ac:dyDescent="0.25">
      <c r="C1338" s="65"/>
      <c r="D1338" s="55"/>
      <c r="E1338" s="55"/>
      <c r="F1338" s="55"/>
      <c r="G1338" s="55"/>
      <c r="H1338" s="55"/>
      <c r="I1338" s="55"/>
      <c r="J1338" s="65"/>
      <c r="K1338" s="65"/>
      <c r="L1338" s="65"/>
      <c r="M1338" s="65"/>
      <c r="N1338" s="65"/>
      <c r="O1338" s="65"/>
    </row>
    <row r="1339" spans="3:15" s="1" customFormat="1" x14ac:dyDescent="0.25">
      <c r="C1339" s="65"/>
      <c r="D1339" s="55"/>
      <c r="E1339" s="55"/>
      <c r="F1339" s="55"/>
      <c r="G1339" s="55"/>
      <c r="H1339" s="55"/>
      <c r="I1339" s="55"/>
      <c r="J1339" s="65"/>
      <c r="K1339" s="65"/>
      <c r="L1339" s="65"/>
      <c r="M1339" s="65"/>
      <c r="N1339" s="65"/>
      <c r="O1339" s="65"/>
    </row>
    <row r="1340" spans="3:15" s="1" customFormat="1" x14ac:dyDescent="0.25">
      <c r="C1340" s="65"/>
      <c r="D1340" s="55"/>
      <c r="E1340" s="55"/>
      <c r="F1340" s="55"/>
      <c r="G1340" s="55"/>
      <c r="H1340" s="55"/>
      <c r="I1340" s="55"/>
      <c r="J1340" s="65"/>
      <c r="K1340" s="65"/>
      <c r="L1340" s="65"/>
      <c r="M1340" s="65"/>
      <c r="N1340" s="65"/>
      <c r="O1340" s="65"/>
    </row>
    <row r="1341" spans="3:15" s="1" customFormat="1" x14ac:dyDescent="0.25">
      <c r="C1341" s="65"/>
      <c r="D1341" s="55"/>
      <c r="E1341" s="55"/>
      <c r="F1341" s="55"/>
      <c r="G1341" s="55"/>
      <c r="H1341" s="55"/>
      <c r="I1341" s="55"/>
      <c r="J1341" s="65"/>
      <c r="K1341" s="65"/>
      <c r="L1341" s="65"/>
      <c r="M1341" s="65"/>
      <c r="N1341" s="65"/>
      <c r="O1341" s="65"/>
    </row>
    <row r="1342" spans="3:15" s="1" customFormat="1" x14ac:dyDescent="0.25">
      <c r="C1342" s="65"/>
      <c r="D1342" s="55"/>
      <c r="E1342" s="55"/>
      <c r="F1342" s="55"/>
      <c r="G1342" s="55"/>
      <c r="H1342" s="55"/>
      <c r="I1342" s="55"/>
      <c r="J1342" s="65"/>
      <c r="K1342" s="65"/>
      <c r="L1342" s="65"/>
      <c r="M1342" s="65"/>
      <c r="N1342" s="65"/>
      <c r="O1342" s="65"/>
    </row>
    <row r="1343" spans="3:15" s="1" customFormat="1" x14ac:dyDescent="0.25">
      <c r="C1343" s="65"/>
      <c r="D1343" s="55"/>
      <c r="E1343" s="55"/>
      <c r="F1343" s="55"/>
      <c r="G1343" s="55"/>
      <c r="H1343" s="55"/>
      <c r="I1343" s="55"/>
      <c r="J1343" s="65"/>
      <c r="K1343" s="65"/>
      <c r="L1343" s="65"/>
      <c r="M1343" s="65"/>
      <c r="N1343" s="65"/>
      <c r="O1343" s="65"/>
    </row>
    <row r="1344" spans="3:15" s="1" customFormat="1" x14ac:dyDescent="0.25">
      <c r="C1344" s="65"/>
      <c r="D1344" s="55"/>
      <c r="E1344" s="55"/>
      <c r="F1344" s="55"/>
      <c r="G1344" s="55"/>
      <c r="H1344" s="55"/>
      <c r="I1344" s="55"/>
      <c r="J1344" s="65"/>
      <c r="K1344" s="65"/>
      <c r="L1344" s="65"/>
      <c r="M1344" s="65"/>
      <c r="N1344" s="65"/>
      <c r="O1344" s="65"/>
    </row>
    <row r="1345" spans="3:15" s="1" customFormat="1" x14ac:dyDescent="0.25">
      <c r="C1345" s="65"/>
      <c r="D1345" s="55"/>
      <c r="E1345" s="55"/>
      <c r="F1345" s="55"/>
      <c r="G1345" s="55"/>
      <c r="H1345" s="55"/>
      <c r="I1345" s="55"/>
      <c r="J1345" s="65"/>
      <c r="K1345" s="65"/>
      <c r="L1345" s="65"/>
      <c r="M1345" s="65"/>
      <c r="N1345" s="65"/>
      <c r="O1345" s="65"/>
    </row>
    <row r="1346" spans="3:15" s="1" customFormat="1" x14ac:dyDescent="0.25">
      <c r="C1346" s="65"/>
      <c r="D1346" s="55"/>
      <c r="E1346" s="55"/>
      <c r="F1346" s="55"/>
      <c r="G1346" s="55"/>
      <c r="H1346" s="55"/>
      <c r="I1346" s="55"/>
      <c r="J1346" s="65"/>
      <c r="K1346" s="65"/>
      <c r="L1346" s="65"/>
      <c r="M1346" s="65"/>
      <c r="N1346" s="65"/>
      <c r="O1346" s="65"/>
    </row>
    <row r="1347" spans="3:15" s="1" customFormat="1" x14ac:dyDescent="0.25">
      <c r="C1347" s="65"/>
      <c r="D1347" s="55"/>
      <c r="E1347" s="55"/>
      <c r="F1347" s="55"/>
      <c r="G1347" s="55"/>
      <c r="H1347" s="55"/>
      <c r="I1347" s="55"/>
      <c r="J1347" s="65"/>
      <c r="K1347" s="65"/>
      <c r="L1347" s="65"/>
      <c r="M1347" s="65"/>
      <c r="N1347" s="65"/>
      <c r="O1347" s="65"/>
    </row>
    <row r="1348" spans="3:15" s="1" customFormat="1" x14ac:dyDescent="0.25">
      <c r="C1348" s="65"/>
      <c r="D1348" s="55"/>
      <c r="E1348" s="55"/>
      <c r="F1348" s="55"/>
      <c r="G1348" s="55"/>
      <c r="H1348" s="55"/>
      <c r="I1348" s="55"/>
      <c r="J1348" s="65"/>
      <c r="K1348" s="65"/>
      <c r="L1348" s="65"/>
      <c r="M1348" s="65"/>
      <c r="N1348" s="65"/>
      <c r="O1348" s="65"/>
    </row>
    <row r="1349" spans="3:15" s="1" customFormat="1" x14ac:dyDescent="0.25">
      <c r="C1349" s="65"/>
      <c r="D1349" s="55"/>
      <c r="E1349" s="55"/>
      <c r="F1349" s="55"/>
      <c r="G1349" s="55"/>
      <c r="H1349" s="55"/>
      <c r="I1349" s="55"/>
      <c r="J1349" s="65"/>
      <c r="K1349" s="65"/>
      <c r="L1349" s="65"/>
      <c r="M1349" s="65"/>
      <c r="N1349" s="65"/>
      <c r="O1349" s="65"/>
    </row>
    <row r="1350" spans="3:15" s="1" customFormat="1" x14ac:dyDescent="0.25">
      <c r="C1350" s="65"/>
      <c r="D1350" s="55"/>
      <c r="E1350" s="55"/>
      <c r="F1350" s="55"/>
      <c r="G1350" s="55"/>
      <c r="H1350" s="55"/>
      <c r="I1350" s="55"/>
      <c r="J1350" s="65"/>
      <c r="K1350" s="65"/>
      <c r="L1350" s="65"/>
      <c r="M1350" s="65"/>
      <c r="N1350" s="65"/>
      <c r="O1350" s="65"/>
    </row>
    <row r="1351" spans="3:15" s="1" customFormat="1" x14ac:dyDescent="0.25">
      <c r="C1351" s="65"/>
      <c r="D1351" s="55"/>
      <c r="E1351" s="55"/>
      <c r="F1351" s="55"/>
      <c r="G1351" s="55"/>
      <c r="H1351" s="55"/>
      <c r="I1351" s="55"/>
      <c r="J1351" s="65"/>
      <c r="K1351" s="65"/>
      <c r="L1351" s="65"/>
      <c r="M1351" s="65"/>
      <c r="N1351" s="65"/>
      <c r="O1351" s="65"/>
    </row>
    <row r="1352" spans="3:15" s="1" customFormat="1" x14ac:dyDescent="0.25">
      <c r="C1352" s="65"/>
      <c r="D1352" s="55"/>
      <c r="E1352" s="55"/>
      <c r="F1352" s="55"/>
      <c r="G1352" s="55"/>
      <c r="H1352" s="55"/>
      <c r="I1352" s="55"/>
      <c r="J1352" s="65"/>
      <c r="K1352" s="65"/>
      <c r="L1352" s="65"/>
      <c r="M1352" s="65"/>
      <c r="N1352" s="65"/>
      <c r="O1352" s="65"/>
    </row>
    <row r="1353" spans="3:15" s="1" customFormat="1" x14ac:dyDescent="0.25">
      <c r="C1353" s="65"/>
      <c r="D1353" s="55"/>
      <c r="E1353" s="55"/>
      <c r="F1353" s="55"/>
      <c r="G1353" s="55"/>
      <c r="H1353" s="55"/>
      <c r="I1353" s="55"/>
      <c r="J1353" s="65"/>
      <c r="K1353" s="65"/>
      <c r="L1353" s="65"/>
      <c r="M1353" s="65"/>
      <c r="N1353" s="65"/>
      <c r="O1353" s="65"/>
    </row>
    <row r="1354" spans="3:15" s="1" customFormat="1" x14ac:dyDescent="0.25">
      <c r="C1354" s="65"/>
      <c r="D1354" s="55"/>
      <c r="E1354" s="55"/>
      <c r="F1354" s="55"/>
      <c r="G1354" s="55"/>
      <c r="H1354" s="55"/>
      <c r="I1354" s="55"/>
      <c r="J1354" s="65"/>
      <c r="K1354" s="65"/>
      <c r="L1354" s="65"/>
      <c r="M1354" s="65"/>
      <c r="N1354" s="65"/>
      <c r="O1354" s="65"/>
    </row>
    <row r="1355" spans="3:15" s="1" customFormat="1" x14ac:dyDescent="0.25">
      <c r="C1355" s="65"/>
      <c r="D1355" s="55"/>
      <c r="E1355" s="55"/>
      <c r="F1355" s="55"/>
      <c r="G1355" s="55"/>
      <c r="H1355" s="55"/>
      <c r="I1355" s="55"/>
      <c r="J1355" s="65"/>
      <c r="K1355" s="65"/>
      <c r="L1355" s="65"/>
      <c r="M1355" s="65"/>
      <c r="N1355" s="65"/>
      <c r="O1355" s="65"/>
    </row>
    <row r="1356" spans="3:15" s="1" customFormat="1" x14ac:dyDescent="0.25">
      <c r="C1356" s="65"/>
      <c r="D1356" s="55"/>
      <c r="E1356" s="55"/>
      <c r="F1356" s="55"/>
      <c r="G1356" s="55"/>
      <c r="H1356" s="55"/>
      <c r="I1356" s="55"/>
      <c r="J1356" s="65"/>
      <c r="K1356" s="65"/>
      <c r="L1356" s="65"/>
      <c r="M1356" s="65"/>
      <c r="N1356" s="65"/>
      <c r="O1356" s="65"/>
    </row>
    <row r="1357" spans="3:15" s="1" customFormat="1" x14ac:dyDescent="0.25">
      <c r="C1357" s="65"/>
      <c r="D1357" s="55"/>
      <c r="E1357" s="55"/>
      <c r="F1357" s="55"/>
      <c r="G1357" s="55"/>
      <c r="H1357" s="55"/>
      <c r="I1357" s="55"/>
      <c r="J1357" s="65"/>
      <c r="K1357" s="65"/>
      <c r="L1357" s="65"/>
      <c r="M1357" s="65"/>
      <c r="N1357" s="65"/>
      <c r="O1357" s="65"/>
    </row>
    <row r="1358" spans="3:15" s="1" customFormat="1" x14ac:dyDescent="0.25">
      <c r="C1358" s="65"/>
      <c r="D1358" s="55"/>
      <c r="E1358" s="55"/>
      <c r="F1358" s="55"/>
      <c r="G1358" s="55"/>
      <c r="H1358" s="55"/>
      <c r="I1358" s="55"/>
      <c r="J1358" s="65"/>
      <c r="K1358" s="65"/>
      <c r="L1358" s="65"/>
      <c r="M1358" s="65"/>
      <c r="N1358" s="65"/>
      <c r="O1358" s="65"/>
    </row>
    <row r="1359" spans="3:15" s="1" customFormat="1" x14ac:dyDescent="0.25">
      <c r="C1359" s="65"/>
      <c r="D1359" s="55"/>
      <c r="E1359" s="55"/>
      <c r="F1359" s="55"/>
      <c r="G1359" s="55"/>
      <c r="H1359" s="55"/>
      <c r="I1359" s="55"/>
      <c r="J1359" s="65"/>
      <c r="K1359" s="65"/>
      <c r="L1359" s="65"/>
      <c r="M1359" s="65"/>
      <c r="N1359" s="65"/>
      <c r="O1359" s="65"/>
    </row>
    <row r="1360" spans="3:15" s="1" customFormat="1" x14ac:dyDescent="0.25">
      <c r="C1360" s="65"/>
      <c r="D1360" s="55"/>
      <c r="E1360" s="55"/>
      <c r="F1360" s="55"/>
      <c r="G1360" s="55"/>
      <c r="H1360" s="55"/>
      <c r="I1360" s="55"/>
      <c r="J1360" s="65"/>
      <c r="K1360" s="65"/>
      <c r="L1360" s="65"/>
      <c r="M1360" s="65"/>
      <c r="N1360" s="65"/>
      <c r="O1360" s="65"/>
    </row>
    <row r="1361" spans="3:15" s="1" customFormat="1" x14ac:dyDescent="0.25">
      <c r="C1361" s="65"/>
      <c r="D1361" s="55"/>
      <c r="E1361" s="55"/>
      <c r="F1361" s="55"/>
      <c r="G1361" s="55"/>
      <c r="H1361" s="55"/>
      <c r="I1361" s="55"/>
      <c r="J1361" s="65"/>
      <c r="K1361" s="65"/>
      <c r="L1361" s="65"/>
      <c r="M1361" s="65"/>
      <c r="N1361" s="65"/>
      <c r="O1361" s="65"/>
    </row>
    <row r="1362" spans="3:15" s="1" customFormat="1" x14ac:dyDescent="0.25">
      <c r="C1362" s="65"/>
      <c r="D1362" s="55"/>
      <c r="E1362" s="55"/>
      <c r="F1362" s="55"/>
      <c r="G1362" s="55"/>
      <c r="H1362" s="55"/>
      <c r="I1362" s="55"/>
      <c r="J1362" s="65"/>
      <c r="K1362" s="65"/>
      <c r="L1362" s="65"/>
      <c r="M1362" s="65"/>
      <c r="N1362" s="65"/>
      <c r="O1362" s="65"/>
    </row>
    <row r="1363" spans="3:15" s="1" customFormat="1" x14ac:dyDescent="0.25">
      <c r="C1363" s="65"/>
      <c r="D1363" s="55"/>
      <c r="E1363" s="55"/>
      <c r="F1363" s="55"/>
      <c r="G1363" s="55"/>
      <c r="H1363" s="55"/>
      <c r="I1363" s="55"/>
      <c r="J1363" s="65"/>
      <c r="K1363" s="65"/>
      <c r="L1363" s="65"/>
      <c r="M1363" s="65"/>
      <c r="N1363" s="65"/>
      <c r="O1363" s="65"/>
    </row>
    <row r="1364" spans="3:15" s="1" customFormat="1" x14ac:dyDescent="0.25">
      <c r="C1364" s="65"/>
      <c r="D1364" s="55"/>
      <c r="E1364" s="55"/>
      <c r="F1364" s="55"/>
      <c r="G1364" s="55"/>
      <c r="H1364" s="55"/>
      <c r="I1364" s="55"/>
      <c r="J1364" s="65"/>
      <c r="K1364" s="65"/>
      <c r="L1364" s="65"/>
      <c r="M1364" s="65"/>
      <c r="N1364" s="65"/>
      <c r="O1364" s="65"/>
    </row>
    <row r="1365" spans="3:15" s="1" customFormat="1" x14ac:dyDescent="0.25">
      <c r="C1365" s="65"/>
      <c r="D1365" s="55"/>
      <c r="E1365" s="55"/>
      <c r="F1365" s="55"/>
      <c r="G1365" s="55"/>
      <c r="H1365" s="55"/>
      <c r="I1365" s="55"/>
      <c r="J1365" s="65"/>
      <c r="K1365" s="65"/>
      <c r="L1365" s="65"/>
      <c r="M1365" s="65"/>
      <c r="N1365" s="65"/>
      <c r="O1365" s="65"/>
    </row>
    <row r="1366" spans="3:15" s="1" customFormat="1" x14ac:dyDescent="0.25">
      <c r="C1366" s="65"/>
      <c r="D1366" s="55"/>
      <c r="E1366" s="55"/>
      <c r="F1366" s="55"/>
      <c r="G1366" s="55"/>
      <c r="H1366" s="55"/>
      <c r="I1366" s="55"/>
      <c r="J1366" s="65"/>
      <c r="K1366" s="65"/>
      <c r="L1366" s="65"/>
      <c r="M1366" s="65"/>
      <c r="N1366" s="65"/>
      <c r="O1366" s="65"/>
    </row>
    <row r="1367" spans="3:15" s="1" customFormat="1" x14ac:dyDescent="0.25">
      <c r="C1367" s="65"/>
      <c r="D1367" s="55"/>
      <c r="E1367" s="55"/>
      <c r="F1367" s="55"/>
      <c r="G1367" s="55"/>
      <c r="H1367" s="55"/>
      <c r="I1367" s="55"/>
      <c r="J1367" s="65"/>
      <c r="K1367" s="65"/>
      <c r="L1367" s="65"/>
      <c r="M1367" s="65"/>
      <c r="N1367" s="65"/>
      <c r="O1367" s="65"/>
    </row>
    <row r="1368" spans="3:15" s="1" customFormat="1" x14ac:dyDescent="0.25">
      <c r="C1368" s="65"/>
      <c r="D1368" s="55"/>
      <c r="E1368" s="55"/>
      <c r="F1368" s="55"/>
      <c r="G1368" s="55"/>
      <c r="H1368" s="55"/>
      <c r="I1368" s="55"/>
      <c r="J1368" s="65"/>
      <c r="K1368" s="65"/>
      <c r="L1368" s="65"/>
      <c r="M1368" s="65"/>
      <c r="N1368" s="65"/>
      <c r="O1368" s="65"/>
    </row>
    <row r="1369" spans="3:15" s="1" customFormat="1" x14ac:dyDescent="0.25">
      <c r="C1369" s="65"/>
      <c r="D1369" s="55"/>
      <c r="E1369" s="55"/>
      <c r="F1369" s="55"/>
      <c r="G1369" s="55"/>
      <c r="H1369" s="55"/>
      <c r="I1369" s="55"/>
      <c r="J1369" s="65"/>
      <c r="K1369" s="65"/>
      <c r="L1369" s="65"/>
      <c r="M1369" s="65"/>
      <c r="N1369" s="65"/>
      <c r="O1369" s="65"/>
    </row>
    <row r="1370" spans="3:15" s="1" customFormat="1" x14ac:dyDescent="0.25">
      <c r="C1370" s="65"/>
      <c r="D1370" s="55"/>
      <c r="E1370" s="55"/>
      <c r="F1370" s="55"/>
      <c r="G1370" s="55"/>
      <c r="H1370" s="55"/>
      <c r="I1370" s="55"/>
      <c r="J1370" s="65"/>
      <c r="K1370" s="65"/>
      <c r="L1370" s="65"/>
      <c r="M1370" s="65"/>
      <c r="N1370" s="65"/>
      <c r="O1370" s="65"/>
    </row>
    <row r="1371" spans="3:15" s="1" customFormat="1" x14ac:dyDescent="0.25">
      <c r="C1371" s="65"/>
      <c r="D1371" s="55"/>
      <c r="E1371" s="55"/>
      <c r="F1371" s="55"/>
      <c r="G1371" s="55"/>
      <c r="H1371" s="55"/>
      <c r="I1371" s="55"/>
      <c r="J1371" s="65"/>
      <c r="K1371" s="65"/>
      <c r="L1371" s="65"/>
      <c r="M1371" s="65"/>
      <c r="N1371" s="65"/>
      <c r="O1371" s="65"/>
    </row>
    <row r="1372" spans="3:15" s="1" customFormat="1" x14ac:dyDescent="0.25">
      <c r="C1372" s="65"/>
      <c r="D1372" s="55"/>
      <c r="E1372" s="55"/>
      <c r="F1372" s="55"/>
      <c r="G1372" s="55"/>
      <c r="H1372" s="55"/>
      <c r="I1372" s="55"/>
      <c r="J1372" s="65"/>
      <c r="K1372" s="65"/>
      <c r="L1372" s="65"/>
      <c r="M1372" s="65"/>
      <c r="N1372" s="65"/>
      <c r="O1372" s="65"/>
    </row>
    <row r="1373" spans="3:15" s="1" customFormat="1" x14ac:dyDescent="0.25">
      <c r="C1373" s="65"/>
      <c r="D1373" s="55"/>
      <c r="E1373" s="55"/>
      <c r="F1373" s="55"/>
      <c r="G1373" s="55"/>
      <c r="H1373" s="55"/>
      <c r="I1373" s="55"/>
      <c r="J1373" s="65"/>
      <c r="K1373" s="65"/>
      <c r="L1373" s="65"/>
      <c r="M1373" s="65"/>
      <c r="N1373" s="65"/>
      <c r="O1373" s="65"/>
    </row>
    <row r="1374" spans="3:15" s="1" customFormat="1" x14ac:dyDescent="0.25">
      <c r="C1374" s="65"/>
      <c r="D1374" s="55"/>
      <c r="E1374" s="55"/>
      <c r="F1374" s="55"/>
      <c r="G1374" s="55"/>
      <c r="H1374" s="55"/>
      <c r="I1374" s="55"/>
      <c r="J1374" s="65"/>
      <c r="K1374" s="65"/>
      <c r="L1374" s="65"/>
      <c r="M1374" s="65"/>
      <c r="N1374" s="65"/>
      <c r="O1374" s="65"/>
    </row>
    <row r="1375" spans="3:15" s="1" customFormat="1" x14ac:dyDescent="0.25">
      <c r="C1375" s="65"/>
      <c r="D1375" s="55"/>
      <c r="E1375" s="55"/>
      <c r="F1375" s="55"/>
      <c r="G1375" s="55"/>
      <c r="H1375" s="55"/>
      <c r="I1375" s="55"/>
      <c r="J1375" s="65"/>
      <c r="K1375" s="65"/>
      <c r="L1375" s="65"/>
      <c r="M1375" s="65"/>
      <c r="N1375" s="65"/>
      <c r="O1375" s="65"/>
    </row>
    <row r="1376" spans="3:15" s="1" customFormat="1" x14ac:dyDescent="0.25">
      <c r="C1376" s="65"/>
      <c r="D1376" s="55"/>
      <c r="E1376" s="55"/>
      <c r="F1376" s="55"/>
      <c r="G1376" s="55"/>
      <c r="H1376" s="55"/>
      <c r="I1376" s="55"/>
      <c r="J1376" s="65"/>
      <c r="K1376" s="65"/>
      <c r="L1376" s="65"/>
      <c r="M1376" s="65"/>
      <c r="N1376" s="65"/>
      <c r="O1376" s="65"/>
    </row>
    <row r="1377" spans="3:15" s="1" customFormat="1" x14ac:dyDescent="0.25">
      <c r="C1377" s="65"/>
      <c r="D1377" s="55"/>
      <c r="E1377" s="55"/>
      <c r="F1377" s="55"/>
      <c r="G1377" s="55"/>
      <c r="H1377" s="55"/>
      <c r="I1377" s="55"/>
      <c r="J1377" s="65"/>
      <c r="K1377" s="65"/>
      <c r="L1377" s="65"/>
      <c r="M1377" s="65"/>
      <c r="N1377" s="65"/>
      <c r="O1377" s="65"/>
    </row>
    <row r="1378" spans="3:15" s="1" customFormat="1" x14ac:dyDescent="0.25">
      <c r="C1378" s="65"/>
      <c r="D1378" s="55"/>
      <c r="E1378" s="55"/>
      <c r="F1378" s="55"/>
      <c r="G1378" s="55"/>
      <c r="H1378" s="55"/>
      <c r="I1378" s="55"/>
      <c r="J1378" s="65"/>
      <c r="K1378" s="65"/>
      <c r="L1378" s="65"/>
      <c r="M1378" s="65"/>
      <c r="N1378" s="65"/>
      <c r="O1378" s="65"/>
    </row>
    <row r="1379" spans="3:15" s="1" customFormat="1" x14ac:dyDescent="0.25">
      <c r="C1379" s="65"/>
      <c r="D1379" s="55"/>
      <c r="E1379" s="55"/>
      <c r="F1379" s="55"/>
      <c r="G1379" s="55"/>
      <c r="H1379" s="55"/>
      <c r="I1379" s="55"/>
      <c r="J1379" s="65"/>
      <c r="K1379" s="65"/>
      <c r="L1379" s="65"/>
      <c r="M1379" s="65"/>
      <c r="N1379" s="65"/>
      <c r="O1379" s="65"/>
    </row>
    <row r="1380" spans="3:15" s="1" customFormat="1" x14ac:dyDescent="0.25">
      <c r="C1380" s="65"/>
      <c r="D1380" s="55"/>
      <c r="E1380" s="55"/>
      <c r="F1380" s="55"/>
      <c r="G1380" s="55"/>
      <c r="H1380" s="55"/>
      <c r="I1380" s="55"/>
      <c r="J1380" s="65"/>
      <c r="K1380" s="65"/>
      <c r="L1380" s="65"/>
      <c r="M1380" s="65"/>
      <c r="N1380" s="65"/>
      <c r="O1380" s="65"/>
    </row>
    <row r="1381" spans="3:15" s="1" customFormat="1" x14ac:dyDescent="0.25">
      <c r="C1381" s="65"/>
      <c r="D1381" s="55"/>
      <c r="E1381" s="55"/>
      <c r="F1381" s="55"/>
      <c r="G1381" s="55"/>
      <c r="H1381" s="55"/>
      <c r="I1381" s="55"/>
      <c r="J1381" s="65"/>
      <c r="K1381" s="65"/>
      <c r="L1381" s="65"/>
      <c r="M1381" s="65"/>
      <c r="N1381" s="65"/>
      <c r="O1381" s="65"/>
    </row>
    <row r="1382" spans="3:15" s="1" customFormat="1" x14ac:dyDescent="0.25">
      <c r="C1382" s="65"/>
      <c r="D1382" s="55"/>
      <c r="E1382" s="55"/>
      <c r="F1382" s="55"/>
      <c r="G1382" s="55"/>
      <c r="H1382" s="55"/>
      <c r="I1382" s="55"/>
      <c r="J1382" s="65"/>
      <c r="K1382" s="65"/>
      <c r="L1382" s="65"/>
      <c r="M1382" s="65"/>
      <c r="N1382" s="65"/>
      <c r="O1382" s="65"/>
    </row>
    <row r="1383" spans="3:15" s="1" customFormat="1" x14ac:dyDescent="0.25">
      <c r="C1383" s="65"/>
      <c r="D1383" s="55"/>
      <c r="E1383" s="55"/>
      <c r="F1383" s="55"/>
      <c r="G1383" s="55"/>
      <c r="H1383" s="55"/>
      <c r="I1383" s="55"/>
      <c r="J1383" s="65"/>
      <c r="K1383" s="65"/>
      <c r="L1383" s="65"/>
      <c r="M1383" s="65"/>
      <c r="N1383" s="65"/>
      <c r="O1383" s="65"/>
    </row>
    <row r="1384" spans="3:15" s="1" customFormat="1" x14ac:dyDescent="0.25">
      <c r="C1384" s="65"/>
      <c r="D1384" s="55"/>
      <c r="E1384" s="55"/>
      <c r="F1384" s="55"/>
      <c r="G1384" s="55"/>
      <c r="H1384" s="55"/>
      <c r="I1384" s="55"/>
      <c r="J1384" s="65"/>
      <c r="K1384" s="65"/>
      <c r="L1384" s="65"/>
      <c r="M1384" s="65"/>
      <c r="N1384" s="65"/>
      <c r="O1384" s="65"/>
    </row>
    <row r="1385" spans="3:15" s="1" customFormat="1" x14ac:dyDescent="0.25">
      <c r="C1385" s="65"/>
      <c r="D1385" s="55"/>
      <c r="E1385" s="55"/>
      <c r="F1385" s="55"/>
      <c r="G1385" s="55"/>
      <c r="H1385" s="55"/>
      <c r="I1385" s="55"/>
      <c r="J1385" s="65"/>
      <c r="K1385" s="65"/>
      <c r="L1385" s="65"/>
      <c r="M1385" s="65"/>
      <c r="N1385" s="65"/>
      <c r="O1385" s="65"/>
    </row>
    <row r="1386" spans="3:15" s="1" customFormat="1" x14ac:dyDescent="0.25">
      <c r="C1386" s="65"/>
      <c r="D1386" s="55"/>
      <c r="E1386" s="55"/>
      <c r="F1386" s="55"/>
      <c r="G1386" s="55"/>
      <c r="H1386" s="55"/>
      <c r="I1386" s="55"/>
      <c r="J1386" s="65"/>
      <c r="K1386" s="65"/>
      <c r="L1386" s="65"/>
      <c r="M1386" s="65"/>
      <c r="N1386" s="65"/>
      <c r="O1386" s="65"/>
    </row>
    <row r="1387" spans="3:15" s="1" customFormat="1" x14ac:dyDescent="0.25">
      <c r="C1387" s="65"/>
      <c r="D1387" s="55"/>
      <c r="E1387" s="55"/>
      <c r="F1387" s="55"/>
      <c r="G1387" s="55"/>
      <c r="H1387" s="55"/>
      <c r="I1387" s="55"/>
      <c r="J1387" s="65"/>
      <c r="K1387" s="65"/>
      <c r="L1387" s="65"/>
      <c r="M1387" s="65"/>
      <c r="N1387" s="65"/>
      <c r="O1387" s="65"/>
    </row>
    <row r="1388" spans="3:15" s="1" customFormat="1" x14ac:dyDescent="0.25">
      <c r="C1388" s="65"/>
      <c r="D1388" s="55"/>
      <c r="E1388" s="55"/>
      <c r="F1388" s="55"/>
      <c r="G1388" s="55"/>
      <c r="H1388" s="55"/>
      <c r="I1388" s="55"/>
      <c r="J1388" s="65"/>
      <c r="K1388" s="65"/>
      <c r="L1388" s="65"/>
      <c r="M1388" s="65"/>
      <c r="N1388" s="65"/>
      <c r="O1388" s="65"/>
    </row>
    <row r="1389" spans="3:15" s="1" customFormat="1" x14ac:dyDescent="0.25">
      <c r="C1389" s="65"/>
      <c r="D1389" s="55"/>
      <c r="E1389" s="55"/>
      <c r="F1389" s="55"/>
      <c r="G1389" s="55"/>
      <c r="H1389" s="55"/>
      <c r="I1389" s="55"/>
      <c r="J1389" s="65"/>
      <c r="K1389" s="65"/>
      <c r="L1389" s="65"/>
      <c r="M1389" s="65"/>
      <c r="N1389" s="65"/>
      <c r="O1389" s="65"/>
    </row>
    <row r="1390" spans="3:15" s="1" customFormat="1" x14ac:dyDescent="0.25">
      <c r="C1390" s="65"/>
      <c r="D1390" s="55"/>
      <c r="E1390" s="55"/>
      <c r="F1390" s="55"/>
      <c r="G1390" s="55"/>
      <c r="H1390" s="55"/>
      <c r="I1390" s="55"/>
      <c r="J1390" s="65"/>
      <c r="K1390" s="65"/>
      <c r="L1390" s="65"/>
      <c r="M1390" s="65"/>
      <c r="N1390" s="65"/>
      <c r="O1390" s="65"/>
    </row>
    <row r="1391" spans="3:15" s="1" customFormat="1" x14ac:dyDescent="0.25">
      <c r="C1391" s="65"/>
      <c r="D1391" s="55"/>
      <c r="E1391" s="55"/>
      <c r="F1391" s="55"/>
      <c r="G1391" s="55"/>
      <c r="H1391" s="55"/>
      <c r="I1391" s="55"/>
      <c r="J1391" s="65"/>
      <c r="K1391" s="65"/>
      <c r="L1391" s="65"/>
      <c r="M1391" s="65"/>
      <c r="N1391" s="65"/>
      <c r="O1391" s="65"/>
    </row>
    <row r="1392" spans="3:15" s="1" customFormat="1" x14ac:dyDescent="0.25">
      <c r="C1392" s="65"/>
      <c r="D1392" s="55"/>
      <c r="E1392" s="55"/>
      <c r="F1392" s="55"/>
      <c r="G1392" s="55"/>
      <c r="H1392" s="55"/>
      <c r="I1392" s="55"/>
      <c r="J1392" s="65"/>
      <c r="K1392" s="65"/>
      <c r="L1392" s="65"/>
      <c r="M1392" s="65"/>
      <c r="N1392" s="65"/>
      <c r="O1392" s="65"/>
    </row>
    <row r="1393" spans="3:15" s="1" customFormat="1" x14ac:dyDescent="0.25">
      <c r="C1393" s="65"/>
      <c r="D1393" s="55"/>
      <c r="E1393" s="55"/>
      <c r="F1393" s="55"/>
      <c r="G1393" s="55"/>
      <c r="H1393" s="55"/>
      <c r="I1393" s="55"/>
      <c r="J1393" s="65"/>
      <c r="K1393" s="65"/>
      <c r="L1393" s="65"/>
      <c r="M1393" s="65"/>
      <c r="N1393" s="65"/>
      <c r="O1393" s="65"/>
    </row>
    <row r="1394" spans="3:15" s="1" customFormat="1" x14ac:dyDescent="0.25">
      <c r="C1394" s="65"/>
      <c r="D1394" s="55"/>
      <c r="E1394" s="55"/>
      <c r="F1394" s="55"/>
      <c r="G1394" s="55"/>
      <c r="H1394" s="55"/>
      <c r="I1394" s="55"/>
      <c r="J1394" s="65"/>
      <c r="K1394" s="65"/>
      <c r="L1394" s="65"/>
      <c r="M1394" s="65"/>
      <c r="N1394" s="65"/>
      <c r="O1394" s="65"/>
    </row>
    <row r="1395" spans="3:15" s="1" customFormat="1" x14ac:dyDescent="0.25">
      <c r="C1395" s="65"/>
      <c r="D1395" s="55"/>
      <c r="E1395" s="55"/>
      <c r="F1395" s="55"/>
      <c r="G1395" s="55"/>
      <c r="H1395" s="55"/>
      <c r="I1395" s="55"/>
      <c r="J1395" s="65"/>
      <c r="K1395" s="65"/>
      <c r="L1395" s="65"/>
      <c r="M1395" s="65"/>
      <c r="N1395" s="65"/>
      <c r="O1395" s="65"/>
    </row>
    <row r="1396" spans="3:15" s="1" customFormat="1" x14ac:dyDescent="0.25">
      <c r="C1396" s="65"/>
      <c r="D1396" s="55"/>
      <c r="E1396" s="55"/>
      <c r="F1396" s="55"/>
      <c r="G1396" s="55"/>
      <c r="H1396" s="55"/>
      <c r="I1396" s="55"/>
      <c r="J1396" s="65"/>
      <c r="K1396" s="65"/>
      <c r="L1396" s="65"/>
      <c r="M1396" s="65"/>
      <c r="N1396" s="65"/>
      <c r="O1396" s="65"/>
    </row>
    <row r="1397" spans="3:15" s="1" customFormat="1" x14ac:dyDescent="0.25">
      <c r="C1397" s="65"/>
      <c r="D1397" s="55"/>
      <c r="E1397" s="55"/>
      <c r="F1397" s="55"/>
      <c r="G1397" s="55"/>
      <c r="H1397" s="55"/>
      <c r="I1397" s="55"/>
      <c r="J1397" s="65"/>
      <c r="K1397" s="65"/>
      <c r="L1397" s="65"/>
      <c r="M1397" s="65"/>
      <c r="N1397" s="65"/>
      <c r="O1397" s="65"/>
    </row>
    <row r="1398" spans="3:15" s="1" customFormat="1" x14ac:dyDescent="0.25">
      <c r="C1398" s="65"/>
      <c r="D1398" s="55"/>
      <c r="E1398" s="55"/>
      <c r="F1398" s="55"/>
      <c r="G1398" s="55"/>
      <c r="H1398" s="55"/>
      <c r="I1398" s="55"/>
      <c r="J1398" s="65"/>
      <c r="K1398" s="65"/>
      <c r="L1398" s="65"/>
      <c r="M1398" s="65"/>
      <c r="N1398" s="65"/>
      <c r="O1398" s="65"/>
    </row>
    <row r="1399" spans="3:15" s="1" customFormat="1" x14ac:dyDescent="0.25">
      <c r="C1399" s="65"/>
      <c r="D1399" s="55"/>
      <c r="E1399" s="55"/>
      <c r="F1399" s="55"/>
      <c r="G1399" s="55"/>
      <c r="H1399" s="55"/>
      <c r="I1399" s="55"/>
      <c r="J1399" s="65"/>
      <c r="K1399" s="65"/>
      <c r="L1399" s="65"/>
      <c r="M1399" s="65"/>
      <c r="N1399" s="65"/>
      <c r="O1399" s="65"/>
    </row>
    <row r="1400" spans="3:15" s="1" customFormat="1" x14ac:dyDescent="0.25">
      <c r="C1400" s="65"/>
      <c r="D1400" s="55"/>
      <c r="E1400" s="55"/>
      <c r="F1400" s="55"/>
      <c r="G1400" s="55"/>
      <c r="H1400" s="55"/>
      <c r="I1400" s="55"/>
      <c r="J1400" s="65"/>
      <c r="K1400" s="65"/>
      <c r="L1400" s="65"/>
      <c r="M1400" s="65"/>
      <c r="N1400" s="65"/>
      <c r="O1400" s="65"/>
    </row>
    <row r="1401" spans="3:15" s="1" customFormat="1" x14ac:dyDescent="0.25">
      <c r="C1401" s="65"/>
      <c r="D1401" s="55"/>
      <c r="E1401" s="55"/>
      <c r="F1401" s="55"/>
      <c r="G1401" s="55"/>
      <c r="H1401" s="55"/>
      <c r="I1401" s="55"/>
      <c r="J1401" s="65"/>
      <c r="K1401" s="65"/>
      <c r="L1401" s="65"/>
      <c r="M1401" s="65"/>
      <c r="N1401" s="65"/>
      <c r="O1401" s="65"/>
    </row>
    <row r="1402" spans="3:15" s="1" customFormat="1" x14ac:dyDescent="0.25">
      <c r="C1402" s="65"/>
      <c r="D1402" s="55"/>
      <c r="E1402" s="55"/>
      <c r="F1402" s="55"/>
      <c r="G1402" s="55"/>
      <c r="H1402" s="55"/>
      <c r="I1402" s="55"/>
      <c r="J1402" s="65"/>
      <c r="K1402" s="65"/>
      <c r="L1402" s="65"/>
      <c r="M1402" s="65"/>
      <c r="N1402" s="65"/>
      <c r="O1402" s="65"/>
    </row>
    <row r="1403" spans="3:15" s="1" customFormat="1" x14ac:dyDescent="0.25">
      <c r="C1403" s="65"/>
      <c r="D1403" s="55"/>
      <c r="E1403" s="55"/>
      <c r="F1403" s="55"/>
      <c r="G1403" s="55"/>
      <c r="H1403" s="55"/>
      <c r="I1403" s="55"/>
      <c r="J1403" s="65"/>
      <c r="K1403" s="65"/>
      <c r="L1403" s="65"/>
      <c r="M1403" s="65"/>
      <c r="N1403" s="65"/>
      <c r="O1403" s="65"/>
    </row>
    <row r="1404" spans="3:15" s="1" customFormat="1" x14ac:dyDescent="0.25">
      <c r="C1404" s="65"/>
      <c r="D1404" s="55"/>
      <c r="E1404" s="55"/>
      <c r="F1404" s="55"/>
      <c r="G1404" s="55"/>
      <c r="H1404" s="55"/>
      <c r="I1404" s="55"/>
      <c r="J1404" s="65"/>
      <c r="K1404" s="65"/>
      <c r="L1404" s="65"/>
      <c r="M1404" s="65"/>
      <c r="N1404" s="65"/>
      <c r="O1404" s="65"/>
    </row>
    <row r="1405" spans="3:15" s="1" customFormat="1" x14ac:dyDescent="0.25">
      <c r="C1405" s="65"/>
      <c r="D1405" s="55"/>
      <c r="E1405" s="55"/>
      <c r="F1405" s="55"/>
      <c r="G1405" s="55"/>
      <c r="H1405" s="55"/>
      <c r="I1405" s="55"/>
      <c r="J1405" s="65"/>
      <c r="K1405" s="65"/>
      <c r="L1405" s="65"/>
      <c r="M1405" s="65"/>
      <c r="N1405" s="65"/>
      <c r="O1405" s="65"/>
    </row>
    <row r="1406" spans="3:15" s="1" customFormat="1" x14ac:dyDescent="0.25">
      <c r="C1406" s="65"/>
      <c r="D1406" s="55"/>
      <c r="E1406" s="55"/>
      <c r="F1406" s="55"/>
      <c r="G1406" s="55"/>
      <c r="H1406" s="55"/>
      <c r="I1406" s="55"/>
      <c r="J1406" s="65"/>
      <c r="K1406" s="65"/>
      <c r="L1406" s="65"/>
      <c r="M1406" s="65"/>
      <c r="N1406" s="65"/>
      <c r="O1406" s="65"/>
    </row>
    <row r="1407" spans="3:15" s="1" customFormat="1" x14ac:dyDescent="0.25">
      <c r="C1407" s="65"/>
      <c r="D1407" s="55"/>
      <c r="E1407" s="55"/>
      <c r="F1407" s="55"/>
      <c r="G1407" s="55"/>
      <c r="H1407" s="55"/>
      <c r="I1407" s="55"/>
      <c r="J1407" s="65"/>
      <c r="K1407" s="65"/>
      <c r="L1407" s="65"/>
      <c r="M1407" s="65"/>
      <c r="N1407" s="65"/>
      <c r="O1407" s="65"/>
    </row>
    <row r="1408" spans="3:15" s="1" customFormat="1" x14ac:dyDescent="0.25">
      <c r="C1408" s="65"/>
      <c r="D1408" s="55"/>
      <c r="E1408" s="55"/>
      <c r="F1408" s="55"/>
      <c r="G1408" s="55"/>
      <c r="H1408" s="55"/>
      <c r="I1408" s="55"/>
      <c r="J1408" s="65"/>
      <c r="K1408" s="65"/>
      <c r="L1408" s="65"/>
      <c r="M1408" s="65"/>
      <c r="N1408" s="65"/>
      <c r="O1408" s="65"/>
    </row>
    <row r="1409" spans="3:15" s="1" customFormat="1" x14ac:dyDescent="0.25">
      <c r="C1409" s="65"/>
      <c r="D1409" s="55"/>
      <c r="E1409" s="55"/>
      <c r="F1409" s="55"/>
      <c r="G1409" s="55"/>
      <c r="H1409" s="55"/>
      <c r="I1409" s="55"/>
      <c r="J1409" s="65"/>
      <c r="K1409" s="65"/>
      <c r="L1409" s="65"/>
      <c r="M1409" s="65"/>
      <c r="N1409" s="65"/>
      <c r="O1409" s="65"/>
    </row>
    <row r="1410" spans="3:15" s="1" customFormat="1" x14ac:dyDescent="0.25">
      <c r="C1410" s="65"/>
      <c r="D1410" s="55"/>
      <c r="E1410" s="55"/>
      <c r="F1410" s="55"/>
      <c r="G1410" s="55"/>
      <c r="H1410" s="55"/>
      <c r="I1410" s="55"/>
      <c r="J1410" s="65"/>
      <c r="K1410" s="65"/>
      <c r="L1410" s="65"/>
      <c r="M1410" s="65"/>
      <c r="N1410" s="65"/>
      <c r="O1410" s="65"/>
    </row>
    <row r="1411" spans="3:15" s="1" customFormat="1" x14ac:dyDescent="0.25">
      <c r="C1411" s="65"/>
      <c r="D1411" s="55"/>
      <c r="E1411" s="55"/>
      <c r="F1411" s="55"/>
      <c r="G1411" s="55"/>
      <c r="H1411" s="55"/>
      <c r="I1411" s="55"/>
      <c r="J1411" s="65"/>
      <c r="K1411" s="65"/>
      <c r="L1411" s="65"/>
      <c r="M1411" s="65"/>
      <c r="N1411" s="65"/>
      <c r="O1411" s="65"/>
    </row>
    <row r="1412" spans="3:15" s="1" customFormat="1" x14ac:dyDescent="0.25">
      <c r="C1412" s="65"/>
      <c r="D1412" s="55"/>
      <c r="E1412" s="55"/>
      <c r="F1412" s="55"/>
      <c r="G1412" s="55"/>
      <c r="H1412" s="55"/>
      <c r="I1412" s="55"/>
      <c r="J1412" s="65"/>
      <c r="K1412" s="65"/>
      <c r="L1412" s="65"/>
      <c r="M1412" s="65"/>
      <c r="N1412" s="65"/>
      <c r="O1412" s="65"/>
    </row>
    <row r="1413" spans="3:15" s="1" customFormat="1" x14ac:dyDescent="0.25">
      <c r="C1413" s="65"/>
      <c r="D1413" s="55"/>
      <c r="E1413" s="55"/>
      <c r="F1413" s="55"/>
      <c r="G1413" s="55"/>
      <c r="H1413" s="55"/>
      <c r="I1413" s="55"/>
      <c r="J1413" s="65"/>
      <c r="K1413" s="65"/>
      <c r="L1413" s="65"/>
      <c r="M1413" s="65"/>
      <c r="N1413" s="65"/>
      <c r="O1413" s="65"/>
    </row>
    <row r="1414" spans="3:15" s="1" customFormat="1" x14ac:dyDescent="0.25">
      <c r="C1414" s="65"/>
      <c r="D1414" s="55"/>
      <c r="E1414" s="55"/>
      <c r="F1414" s="55"/>
      <c r="G1414" s="55"/>
      <c r="H1414" s="55"/>
      <c r="I1414" s="55"/>
      <c r="J1414" s="65"/>
      <c r="K1414" s="65"/>
      <c r="L1414" s="65"/>
      <c r="M1414" s="65"/>
      <c r="N1414" s="65"/>
      <c r="O1414" s="65"/>
    </row>
    <row r="1415" spans="3:15" s="1" customFormat="1" x14ac:dyDescent="0.25">
      <c r="C1415" s="65"/>
      <c r="D1415" s="55"/>
      <c r="E1415" s="55"/>
      <c r="F1415" s="55"/>
      <c r="G1415" s="55"/>
      <c r="H1415" s="55"/>
      <c r="I1415" s="55"/>
      <c r="J1415" s="65"/>
      <c r="K1415" s="65"/>
      <c r="L1415" s="65"/>
      <c r="M1415" s="65"/>
      <c r="N1415" s="65"/>
      <c r="O1415" s="65"/>
    </row>
    <row r="1416" spans="3:15" s="1" customFormat="1" x14ac:dyDescent="0.25">
      <c r="C1416" s="65"/>
      <c r="D1416" s="55"/>
      <c r="E1416" s="55"/>
      <c r="F1416" s="55"/>
      <c r="G1416" s="55"/>
      <c r="H1416" s="55"/>
      <c r="I1416" s="55"/>
      <c r="J1416" s="65"/>
      <c r="K1416" s="65"/>
      <c r="L1416" s="65"/>
      <c r="M1416" s="65"/>
      <c r="N1416" s="65"/>
      <c r="O1416" s="65"/>
    </row>
    <row r="1417" spans="3:15" s="1" customFormat="1" x14ac:dyDescent="0.25">
      <c r="C1417" s="65"/>
      <c r="D1417" s="55"/>
      <c r="E1417" s="55"/>
      <c r="F1417" s="55"/>
      <c r="G1417" s="55"/>
      <c r="H1417" s="55"/>
      <c r="I1417" s="55"/>
      <c r="J1417" s="65"/>
      <c r="K1417" s="65"/>
      <c r="L1417" s="65"/>
      <c r="M1417" s="65"/>
      <c r="N1417" s="65"/>
      <c r="O1417" s="65"/>
    </row>
    <row r="1418" spans="3:15" s="1" customFormat="1" x14ac:dyDescent="0.25">
      <c r="C1418" s="65"/>
      <c r="D1418" s="55"/>
      <c r="E1418" s="55"/>
      <c r="F1418" s="55"/>
      <c r="G1418" s="55"/>
      <c r="H1418" s="55"/>
      <c r="I1418" s="55"/>
      <c r="J1418" s="65"/>
      <c r="K1418" s="65"/>
      <c r="L1418" s="65"/>
      <c r="M1418" s="65"/>
      <c r="N1418" s="65"/>
      <c r="O1418" s="65"/>
    </row>
    <row r="1419" spans="3:15" s="1" customFormat="1" x14ac:dyDescent="0.25">
      <c r="C1419" s="65"/>
      <c r="D1419" s="55"/>
      <c r="E1419" s="55"/>
      <c r="F1419" s="55"/>
      <c r="G1419" s="55"/>
      <c r="H1419" s="55"/>
      <c r="I1419" s="55"/>
      <c r="J1419" s="65"/>
      <c r="K1419" s="65"/>
      <c r="L1419" s="65"/>
      <c r="M1419" s="65"/>
      <c r="N1419" s="65"/>
      <c r="O1419" s="65"/>
    </row>
    <row r="1420" spans="3:15" s="1" customFormat="1" x14ac:dyDescent="0.25">
      <c r="C1420" s="65"/>
      <c r="D1420" s="55"/>
      <c r="E1420" s="55"/>
      <c r="F1420" s="55"/>
      <c r="G1420" s="55"/>
      <c r="H1420" s="55"/>
      <c r="I1420" s="55"/>
      <c r="J1420" s="65"/>
      <c r="K1420" s="65"/>
      <c r="L1420" s="65"/>
      <c r="M1420" s="65"/>
      <c r="N1420" s="65"/>
      <c r="O1420" s="65"/>
    </row>
    <row r="1421" spans="3:15" s="1" customFormat="1" x14ac:dyDescent="0.25">
      <c r="C1421" s="65"/>
      <c r="D1421" s="55"/>
      <c r="E1421" s="55"/>
      <c r="F1421" s="55"/>
      <c r="G1421" s="55"/>
      <c r="H1421" s="55"/>
      <c r="I1421" s="55"/>
      <c r="J1421" s="65"/>
      <c r="K1421" s="65"/>
      <c r="L1421" s="65"/>
      <c r="M1421" s="65"/>
      <c r="N1421" s="65"/>
      <c r="O1421" s="65"/>
    </row>
    <row r="1422" spans="3:15" s="1" customFormat="1" x14ac:dyDescent="0.25">
      <c r="C1422" s="65"/>
      <c r="D1422" s="55"/>
      <c r="E1422" s="55"/>
      <c r="F1422" s="55"/>
      <c r="G1422" s="55"/>
      <c r="H1422" s="55"/>
      <c r="I1422" s="55"/>
      <c r="J1422" s="65"/>
      <c r="K1422" s="65"/>
      <c r="L1422" s="65"/>
      <c r="M1422" s="65"/>
      <c r="N1422" s="65"/>
      <c r="O1422" s="65"/>
    </row>
    <row r="1423" spans="3:15" s="1" customFormat="1" x14ac:dyDescent="0.25">
      <c r="C1423" s="65"/>
      <c r="D1423" s="55"/>
      <c r="E1423" s="55"/>
      <c r="F1423" s="55"/>
      <c r="G1423" s="55"/>
      <c r="H1423" s="55"/>
      <c r="I1423" s="55"/>
      <c r="J1423" s="65"/>
      <c r="K1423" s="65"/>
      <c r="L1423" s="65"/>
      <c r="M1423" s="65"/>
      <c r="N1423" s="65"/>
      <c r="O1423" s="65"/>
    </row>
    <row r="1424" spans="3:15" s="1" customFormat="1" x14ac:dyDescent="0.25">
      <c r="C1424" s="65"/>
      <c r="D1424" s="55"/>
      <c r="E1424" s="55"/>
      <c r="F1424" s="55"/>
      <c r="G1424" s="55"/>
      <c r="H1424" s="55"/>
      <c r="I1424" s="55"/>
      <c r="J1424" s="65"/>
      <c r="K1424" s="65"/>
      <c r="L1424" s="65"/>
      <c r="M1424" s="65"/>
      <c r="N1424" s="65"/>
      <c r="O1424" s="65"/>
    </row>
    <row r="1425" spans="3:15" s="1" customFormat="1" x14ac:dyDescent="0.25">
      <c r="C1425" s="65"/>
      <c r="D1425" s="55"/>
      <c r="E1425" s="55"/>
      <c r="F1425" s="55"/>
      <c r="G1425" s="55"/>
      <c r="H1425" s="55"/>
      <c r="I1425" s="55"/>
      <c r="J1425" s="65"/>
      <c r="K1425" s="65"/>
      <c r="L1425" s="65"/>
      <c r="M1425" s="65"/>
      <c r="N1425" s="65"/>
      <c r="O1425" s="65"/>
    </row>
    <row r="1426" spans="3:15" s="1" customFormat="1" x14ac:dyDescent="0.25">
      <c r="C1426" s="65"/>
      <c r="D1426" s="55"/>
      <c r="E1426" s="55"/>
      <c r="F1426" s="55"/>
      <c r="G1426" s="55"/>
      <c r="H1426" s="55"/>
      <c r="I1426" s="55"/>
      <c r="J1426" s="65"/>
      <c r="K1426" s="65"/>
      <c r="L1426" s="65"/>
      <c r="M1426" s="65"/>
      <c r="N1426" s="65"/>
      <c r="O1426" s="65"/>
    </row>
    <row r="1427" spans="3:15" s="1" customFormat="1" x14ac:dyDescent="0.25">
      <c r="C1427" s="65"/>
      <c r="D1427" s="55"/>
      <c r="E1427" s="55"/>
      <c r="F1427" s="55"/>
      <c r="G1427" s="55"/>
      <c r="H1427" s="55"/>
      <c r="I1427" s="55"/>
      <c r="J1427" s="65"/>
      <c r="K1427" s="65"/>
      <c r="L1427" s="65"/>
      <c r="M1427" s="65"/>
      <c r="N1427" s="65"/>
      <c r="O1427" s="65"/>
    </row>
    <row r="1428" spans="3:15" s="1" customFormat="1" x14ac:dyDescent="0.25">
      <c r="C1428" s="65"/>
      <c r="D1428" s="55"/>
      <c r="E1428" s="55"/>
      <c r="F1428" s="55"/>
      <c r="G1428" s="55"/>
      <c r="H1428" s="55"/>
      <c r="I1428" s="55"/>
      <c r="J1428" s="65"/>
      <c r="K1428" s="65"/>
      <c r="L1428" s="65"/>
      <c r="M1428" s="65"/>
      <c r="N1428" s="65"/>
      <c r="O1428" s="65"/>
    </row>
    <row r="1429" spans="3:15" s="1" customFormat="1" x14ac:dyDescent="0.25">
      <c r="C1429" s="65"/>
      <c r="D1429" s="55"/>
      <c r="E1429" s="55"/>
      <c r="F1429" s="55"/>
      <c r="G1429" s="55"/>
      <c r="H1429" s="55"/>
      <c r="I1429" s="55"/>
      <c r="J1429" s="65"/>
      <c r="K1429" s="65"/>
      <c r="L1429" s="65"/>
      <c r="M1429" s="65"/>
      <c r="N1429" s="65"/>
      <c r="O1429" s="65"/>
    </row>
    <row r="1430" spans="3:15" s="1" customFormat="1" x14ac:dyDescent="0.25">
      <c r="C1430" s="65"/>
      <c r="D1430" s="55"/>
      <c r="E1430" s="55"/>
      <c r="F1430" s="55"/>
      <c r="G1430" s="55"/>
      <c r="H1430" s="55"/>
      <c r="I1430" s="55"/>
      <c r="J1430" s="65"/>
      <c r="K1430" s="65"/>
      <c r="L1430" s="65"/>
      <c r="M1430" s="65"/>
      <c r="N1430" s="65"/>
      <c r="O1430" s="65"/>
    </row>
    <row r="1431" spans="3:15" s="1" customFormat="1" x14ac:dyDescent="0.25">
      <c r="C1431" s="65"/>
      <c r="D1431" s="55"/>
      <c r="E1431" s="55"/>
      <c r="F1431" s="55"/>
      <c r="G1431" s="55"/>
      <c r="H1431" s="55"/>
      <c r="I1431" s="55"/>
      <c r="J1431" s="65"/>
      <c r="K1431" s="65"/>
      <c r="L1431" s="65"/>
      <c r="M1431" s="65"/>
      <c r="N1431" s="65"/>
      <c r="O1431" s="65"/>
    </row>
    <row r="1432" spans="3:15" s="1" customFormat="1" x14ac:dyDescent="0.25">
      <c r="C1432" s="65"/>
      <c r="D1432" s="55"/>
      <c r="E1432" s="55"/>
      <c r="F1432" s="55"/>
      <c r="G1432" s="55"/>
      <c r="H1432" s="55"/>
      <c r="I1432" s="55"/>
      <c r="J1432" s="65"/>
      <c r="K1432" s="65"/>
      <c r="L1432" s="65"/>
      <c r="M1432" s="65"/>
      <c r="N1432" s="65"/>
      <c r="O1432" s="65"/>
    </row>
    <row r="1433" spans="3:15" s="1" customFormat="1" x14ac:dyDescent="0.25">
      <c r="C1433" s="65"/>
      <c r="D1433" s="55"/>
      <c r="E1433" s="55"/>
      <c r="F1433" s="55"/>
      <c r="G1433" s="55"/>
      <c r="H1433" s="55"/>
      <c r="I1433" s="55"/>
      <c r="J1433" s="65"/>
      <c r="K1433" s="65"/>
      <c r="L1433" s="65"/>
      <c r="M1433" s="65"/>
      <c r="N1433" s="65"/>
      <c r="O1433" s="65"/>
    </row>
    <row r="1434" spans="3:15" s="1" customFormat="1" x14ac:dyDescent="0.25">
      <c r="C1434" s="65"/>
      <c r="D1434" s="55"/>
      <c r="E1434" s="55"/>
      <c r="F1434" s="55"/>
      <c r="G1434" s="55"/>
      <c r="H1434" s="55"/>
      <c r="I1434" s="55"/>
      <c r="J1434" s="65"/>
      <c r="K1434" s="65"/>
      <c r="L1434" s="65"/>
      <c r="M1434" s="65"/>
      <c r="N1434" s="65"/>
      <c r="O1434" s="65"/>
    </row>
    <row r="1435" spans="3:15" s="1" customFormat="1" x14ac:dyDescent="0.25">
      <c r="C1435" s="65"/>
      <c r="D1435" s="55"/>
      <c r="E1435" s="55"/>
      <c r="F1435" s="55"/>
      <c r="G1435" s="55"/>
      <c r="H1435" s="55"/>
      <c r="I1435" s="55"/>
      <c r="J1435" s="65"/>
      <c r="K1435" s="65"/>
      <c r="L1435" s="65"/>
      <c r="M1435" s="65"/>
      <c r="N1435" s="65"/>
      <c r="O1435" s="65"/>
    </row>
    <row r="1436" spans="3:15" s="1" customFormat="1" x14ac:dyDescent="0.25">
      <c r="C1436" s="65"/>
      <c r="D1436" s="55"/>
      <c r="E1436" s="55"/>
      <c r="F1436" s="55"/>
      <c r="G1436" s="55"/>
      <c r="H1436" s="55"/>
      <c r="I1436" s="55"/>
      <c r="J1436" s="65"/>
      <c r="K1436" s="65"/>
      <c r="L1436" s="65"/>
      <c r="M1436" s="65"/>
      <c r="N1436" s="65"/>
      <c r="O1436" s="65"/>
    </row>
    <row r="1437" spans="3:15" s="1" customFormat="1" x14ac:dyDescent="0.25">
      <c r="C1437" s="65"/>
      <c r="D1437" s="55"/>
      <c r="E1437" s="55"/>
      <c r="F1437" s="55"/>
      <c r="G1437" s="55"/>
      <c r="H1437" s="55"/>
      <c r="I1437" s="55"/>
      <c r="J1437" s="65"/>
      <c r="K1437" s="65"/>
      <c r="L1437" s="65"/>
      <c r="M1437" s="65"/>
      <c r="N1437" s="65"/>
      <c r="O1437" s="65"/>
    </row>
    <row r="1438" spans="3:15" s="1" customFormat="1" x14ac:dyDescent="0.25">
      <c r="C1438" s="65"/>
      <c r="D1438" s="55"/>
      <c r="E1438" s="55"/>
      <c r="F1438" s="55"/>
      <c r="G1438" s="55"/>
      <c r="H1438" s="55"/>
      <c r="I1438" s="55"/>
      <c r="J1438" s="65"/>
      <c r="K1438" s="65"/>
      <c r="L1438" s="65"/>
      <c r="M1438" s="65"/>
      <c r="N1438" s="65"/>
      <c r="O1438" s="65"/>
    </row>
    <row r="1439" spans="3:15" s="1" customFormat="1" x14ac:dyDescent="0.25">
      <c r="C1439" s="65"/>
      <c r="D1439" s="55"/>
      <c r="E1439" s="55"/>
      <c r="F1439" s="55"/>
      <c r="G1439" s="55"/>
      <c r="H1439" s="55"/>
      <c r="I1439" s="55"/>
      <c r="J1439" s="65"/>
      <c r="K1439" s="65"/>
      <c r="L1439" s="65"/>
      <c r="M1439" s="65"/>
      <c r="N1439" s="65"/>
      <c r="O1439" s="65"/>
    </row>
    <row r="1440" spans="3:15" s="1" customFormat="1" x14ac:dyDescent="0.25">
      <c r="C1440" s="65"/>
      <c r="D1440" s="55"/>
      <c r="E1440" s="55"/>
      <c r="F1440" s="55"/>
      <c r="G1440" s="55"/>
      <c r="H1440" s="55"/>
      <c r="I1440" s="55"/>
      <c r="J1440" s="65"/>
      <c r="K1440" s="65"/>
      <c r="L1440" s="65"/>
      <c r="M1440" s="65"/>
      <c r="N1440" s="65"/>
      <c r="O1440" s="65"/>
    </row>
    <row r="1441" spans="3:15" s="1" customFormat="1" x14ac:dyDescent="0.25">
      <c r="C1441" s="65"/>
      <c r="D1441" s="55"/>
      <c r="E1441" s="55"/>
      <c r="F1441" s="55"/>
      <c r="G1441" s="55"/>
      <c r="H1441" s="55"/>
      <c r="I1441" s="55"/>
      <c r="J1441" s="65"/>
      <c r="K1441" s="65"/>
      <c r="L1441" s="65"/>
      <c r="M1441" s="65"/>
      <c r="N1441" s="65"/>
      <c r="O1441" s="65"/>
    </row>
    <row r="1442" spans="3:15" s="1" customFormat="1" x14ac:dyDescent="0.25">
      <c r="C1442" s="65"/>
      <c r="D1442" s="55"/>
      <c r="E1442" s="55"/>
      <c r="F1442" s="55"/>
      <c r="G1442" s="55"/>
      <c r="H1442" s="55"/>
      <c r="I1442" s="55"/>
      <c r="J1442" s="65"/>
      <c r="K1442" s="65"/>
      <c r="L1442" s="65"/>
      <c r="M1442" s="65"/>
      <c r="N1442" s="65"/>
      <c r="O1442" s="65"/>
    </row>
    <row r="1443" spans="3:15" s="1" customFormat="1" x14ac:dyDescent="0.25">
      <c r="C1443" s="65"/>
      <c r="D1443" s="55"/>
      <c r="E1443" s="55"/>
      <c r="F1443" s="55"/>
      <c r="G1443" s="55"/>
      <c r="H1443" s="55"/>
      <c r="I1443" s="55"/>
      <c r="J1443" s="65"/>
      <c r="K1443" s="65"/>
      <c r="L1443" s="65"/>
      <c r="M1443" s="65"/>
      <c r="N1443" s="65"/>
      <c r="O1443" s="65"/>
    </row>
    <row r="1444" spans="3:15" s="1" customFormat="1" x14ac:dyDescent="0.25">
      <c r="C1444" s="65"/>
      <c r="D1444" s="55"/>
      <c r="E1444" s="55"/>
      <c r="F1444" s="55"/>
      <c r="G1444" s="55"/>
      <c r="H1444" s="55"/>
      <c r="I1444" s="55"/>
      <c r="J1444" s="65"/>
      <c r="K1444" s="65"/>
      <c r="L1444" s="65"/>
      <c r="M1444" s="65"/>
      <c r="N1444" s="65"/>
      <c r="O1444" s="65"/>
    </row>
    <row r="1445" spans="3:15" s="1" customFormat="1" x14ac:dyDescent="0.25">
      <c r="C1445" s="65"/>
      <c r="D1445" s="55"/>
      <c r="E1445" s="55"/>
      <c r="F1445" s="55"/>
      <c r="G1445" s="55"/>
      <c r="H1445" s="55"/>
      <c r="I1445" s="55"/>
      <c r="J1445" s="65"/>
      <c r="K1445" s="65"/>
      <c r="L1445" s="65"/>
      <c r="M1445" s="65"/>
      <c r="N1445" s="65"/>
      <c r="O1445" s="65"/>
    </row>
    <row r="1446" spans="3:15" s="1" customFormat="1" x14ac:dyDescent="0.25">
      <c r="C1446" s="65"/>
      <c r="D1446" s="55"/>
      <c r="E1446" s="55"/>
      <c r="F1446" s="55"/>
      <c r="G1446" s="55"/>
      <c r="H1446" s="55"/>
      <c r="I1446" s="55"/>
      <c r="J1446" s="65"/>
      <c r="K1446" s="65"/>
      <c r="L1446" s="65"/>
      <c r="M1446" s="65"/>
      <c r="N1446" s="65"/>
      <c r="O1446" s="65"/>
    </row>
    <row r="1447" spans="3:15" s="1" customFormat="1" x14ac:dyDescent="0.25">
      <c r="C1447" s="65"/>
      <c r="D1447" s="55"/>
      <c r="E1447" s="55"/>
      <c r="F1447" s="55"/>
      <c r="G1447" s="55"/>
      <c r="H1447" s="55"/>
      <c r="I1447" s="55"/>
      <c r="J1447" s="65"/>
      <c r="K1447" s="65"/>
      <c r="L1447" s="65"/>
      <c r="M1447" s="65"/>
      <c r="N1447" s="65"/>
      <c r="O1447" s="65"/>
    </row>
    <row r="1448" spans="3:15" s="1" customFormat="1" x14ac:dyDescent="0.25">
      <c r="C1448" s="65"/>
      <c r="D1448" s="55"/>
      <c r="E1448" s="55"/>
      <c r="F1448" s="55"/>
      <c r="G1448" s="55"/>
      <c r="H1448" s="55"/>
      <c r="I1448" s="55"/>
      <c r="J1448" s="65"/>
      <c r="K1448" s="65"/>
      <c r="L1448" s="65"/>
      <c r="M1448" s="65"/>
      <c r="N1448" s="65"/>
      <c r="O1448" s="65"/>
    </row>
    <row r="1449" spans="3:15" s="1" customFormat="1" x14ac:dyDescent="0.25">
      <c r="C1449" s="65"/>
      <c r="D1449" s="55"/>
      <c r="E1449" s="55"/>
      <c r="F1449" s="55"/>
      <c r="G1449" s="55"/>
      <c r="H1449" s="55"/>
      <c r="I1449" s="55"/>
      <c r="J1449" s="65"/>
      <c r="K1449" s="65"/>
      <c r="L1449" s="65"/>
      <c r="M1449" s="65"/>
      <c r="N1449" s="65"/>
      <c r="O1449" s="65"/>
    </row>
    <row r="1450" spans="3:15" s="1" customFormat="1" x14ac:dyDescent="0.25">
      <c r="C1450" s="65"/>
      <c r="D1450" s="55"/>
      <c r="E1450" s="55"/>
      <c r="F1450" s="55"/>
      <c r="G1450" s="55"/>
      <c r="H1450" s="55"/>
      <c r="I1450" s="55"/>
      <c r="J1450" s="65"/>
      <c r="K1450" s="65"/>
      <c r="L1450" s="65"/>
      <c r="M1450" s="65"/>
      <c r="N1450" s="65"/>
      <c r="O1450" s="65"/>
    </row>
    <row r="1451" spans="3:15" s="1" customFormat="1" x14ac:dyDescent="0.25">
      <c r="C1451" s="65"/>
      <c r="D1451" s="55"/>
      <c r="E1451" s="55"/>
      <c r="F1451" s="55"/>
      <c r="G1451" s="55"/>
      <c r="H1451" s="55"/>
      <c r="I1451" s="55"/>
      <c r="J1451" s="65"/>
      <c r="K1451" s="65"/>
      <c r="L1451" s="65"/>
      <c r="M1451" s="65"/>
      <c r="N1451" s="65"/>
      <c r="O1451" s="65"/>
    </row>
    <row r="1452" spans="3:15" s="1" customFormat="1" x14ac:dyDescent="0.25">
      <c r="C1452" s="65"/>
      <c r="D1452" s="55"/>
      <c r="E1452" s="55"/>
      <c r="F1452" s="55"/>
      <c r="G1452" s="55"/>
      <c r="H1452" s="55"/>
      <c r="I1452" s="55"/>
      <c r="J1452" s="65"/>
      <c r="K1452" s="65"/>
      <c r="L1452" s="65"/>
      <c r="M1452" s="65"/>
      <c r="N1452" s="65"/>
      <c r="O1452" s="65"/>
    </row>
    <row r="1453" spans="3:15" s="1" customFormat="1" x14ac:dyDescent="0.25">
      <c r="C1453" s="65"/>
      <c r="D1453" s="55"/>
      <c r="E1453" s="55"/>
      <c r="F1453" s="55"/>
      <c r="G1453" s="55"/>
      <c r="H1453" s="55"/>
      <c r="I1453" s="55"/>
      <c r="J1453" s="65"/>
      <c r="K1453" s="65"/>
      <c r="L1453" s="65"/>
      <c r="M1453" s="65"/>
      <c r="N1453" s="65"/>
      <c r="O1453" s="65"/>
    </row>
    <row r="1454" spans="3:15" s="1" customFormat="1" x14ac:dyDescent="0.25">
      <c r="C1454" s="65"/>
      <c r="D1454" s="55"/>
      <c r="E1454" s="55"/>
      <c r="F1454" s="55"/>
      <c r="G1454" s="55"/>
      <c r="H1454" s="55"/>
      <c r="I1454" s="55"/>
      <c r="J1454" s="65"/>
      <c r="K1454" s="65"/>
      <c r="L1454" s="65"/>
      <c r="M1454" s="65"/>
      <c r="N1454" s="65"/>
      <c r="O1454" s="65"/>
    </row>
    <row r="1455" spans="3:15" s="1" customFormat="1" x14ac:dyDescent="0.25">
      <c r="C1455" s="65"/>
      <c r="D1455" s="55"/>
      <c r="E1455" s="55"/>
      <c r="F1455" s="55"/>
      <c r="G1455" s="55"/>
      <c r="H1455" s="55"/>
      <c r="I1455" s="55"/>
      <c r="J1455" s="65"/>
      <c r="K1455" s="65"/>
      <c r="L1455" s="65"/>
      <c r="M1455" s="65"/>
      <c r="N1455" s="65"/>
      <c r="O1455" s="65"/>
    </row>
    <row r="1456" spans="3:15" s="1" customFormat="1" x14ac:dyDescent="0.25">
      <c r="C1456" s="65"/>
      <c r="D1456" s="55"/>
      <c r="E1456" s="55"/>
      <c r="F1456" s="55"/>
      <c r="G1456" s="55"/>
      <c r="H1456" s="55"/>
      <c r="I1456" s="55"/>
      <c r="J1456" s="65"/>
      <c r="K1456" s="65"/>
      <c r="L1456" s="65"/>
      <c r="M1456" s="65"/>
      <c r="N1456" s="65"/>
      <c r="O1456" s="65"/>
    </row>
    <row r="1457" spans="3:15" s="1" customFormat="1" x14ac:dyDescent="0.25">
      <c r="C1457" s="65"/>
      <c r="D1457" s="55"/>
      <c r="E1457" s="55"/>
      <c r="F1457" s="55"/>
      <c r="G1457" s="55"/>
      <c r="H1457" s="55"/>
      <c r="I1457" s="55"/>
      <c r="J1457" s="65"/>
      <c r="K1457" s="65"/>
      <c r="L1457" s="65"/>
      <c r="M1457" s="65"/>
      <c r="N1457" s="65"/>
      <c r="O1457" s="65"/>
    </row>
    <row r="1458" spans="3:15" s="1" customFormat="1" x14ac:dyDescent="0.25">
      <c r="C1458" s="65"/>
      <c r="D1458" s="55"/>
      <c r="E1458" s="55"/>
      <c r="F1458" s="55"/>
      <c r="G1458" s="55"/>
      <c r="H1458" s="55"/>
      <c r="I1458" s="55"/>
      <c r="J1458" s="65"/>
      <c r="K1458" s="65"/>
      <c r="L1458" s="65"/>
      <c r="M1458" s="65"/>
      <c r="N1458" s="65"/>
      <c r="O1458" s="65"/>
    </row>
    <row r="1459" spans="3:15" s="1" customFormat="1" x14ac:dyDescent="0.25">
      <c r="C1459" s="65"/>
      <c r="D1459" s="55"/>
      <c r="E1459" s="55"/>
      <c r="F1459" s="55"/>
      <c r="G1459" s="55"/>
      <c r="H1459" s="55"/>
      <c r="I1459" s="55"/>
      <c r="J1459" s="65"/>
      <c r="K1459" s="65"/>
      <c r="L1459" s="65"/>
      <c r="M1459" s="65"/>
      <c r="N1459" s="65"/>
      <c r="O1459" s="65"/>
    </row>
    <row r="1460" spans="3:15" s="1" customFormat="1" x14ac:dyDescent="0.25">
      <c r="C1460" s="65"/>
      <c r="D1460" s="55"/>
      <c r="E1460" s="55"/>
      <c r="F1460" s="55"/>
      <c r="G1460" s="55"/>
      <c r="H1460" s="55"/>
      <c r="I1460" s="55"/>
      <c r="J1460" s="65"/>
      <c r="K1460" s="65"/>
      <c r="L1460" s="65"/>
      <c r="M1460" s="65"/>
      <c r="N1460" s="65"/>
      <c r="O1460" s="65"/>
    </row>
    <row r="1461" spans="3:15" s="1" customFormat="1" x14ac:dyDescent="0.25">
      <c r="C1461" s="65"/>
      <c r="D1461" s="55"/>
      <c r="E1461" s="55"/>
      <c r="F1461" s="55"/>
      <c r="G1461" s="55"/>
      <c r="H1461" s="55"/>
      <c r="I1461" s="55"/>
      <c r="J1461" s="65"/>
      <c r="K1461" s="65"/>
      <c r="L1461" s="65"/>
      <c r="M1461" s="65"/>
      <c r="N1461" s="65"/>
      <c r="O1461" s="65"/>
    </row>
    <row r="1462" spans="3:15" s="1" customFormat="1" x14ac:dyDescent="0.25">
      <c r="C1462" s="65"/>
      <c r="D1462" s="55"/>
      <c r="E1462" s="55"/>
      <c r="F1462" s="55"/>
      <c r="G1462" s="55"/>
      <c r="H1462" s="55"/>
      <c r="I1462" s="55"/>
      <c r="J1462" s="65"/>
      <c r="K1462" s="65"/>
      <c r="L1462" s="65"/>
      <c r="M1462" s="65"/>
      <c r="N1462" s="65"/>
      <c r="O1462" s="65"/>
    </row>
    <row r="1463" spans="3:15" s="1" customFormat="1" x14ac:dyDescent="0.25">
      <c r="C1463" s="65"/>
      <c r="D1463" s="55"/>
      <c r="E1463" s="55"/>
      <c r="F1463" s="55"/>
      <c r="G1463" s="55"/>
      <c r="H1463" s="55"/>
      <c r="I1463" s="55"/>
      <c r="J1463" s="65"/>
      <c r="K1463" s="65"/>
      <c r="L1463" s="65"/>
      <c r="M1463" s="65"/>
      <c r="N1463" s="65"/>
      <c r="O1463" s="65"/>
    </row>
    <row r="1464" spans="3:15" s="1" customFormat="1" x14ac:dyDescent="0.25">
      <c r="C1464" s="65"/>
      <c r="D1464" s="55"/>
      <c r="E1464" s="55"/>
      <c r="F1464" s="55"/>
      <c r="G1464" s="55"/>
      <c r="H1464" s="55"/>
      <c r="I1464" s="55"/>
      <c r="J1464" s="65"/>
      <c r="K1464" s="65"/>
      <c r="L1464" s="65"/>
      <c r="M1464" s="65"/>
      <c r="N1464" s="65"/>
      <c r="O1464" s="65"/>
    </row>
    <row r="1465" spans="3:15" s="1" customFormat="1" x14ac:dyDescent="0.25">
      <c r="C1465" s="65"/>
      <c r="D1465" s="55"/>
      <c r="E1465" s="55"/>
      <c r="F1465" s="55"/>
      <c r="G1465" s="55"/>
      <c r="H1465" s="55"/>
      <c r="I1465" s="55"/>
      <c r="J1465" s="65"/>
      <c r="K1465" s="65"/>
      <c r="L1465" s="65"/>
      <c r="M1465" s="65"/>
      <c r="N1465" s="65"/>
      <c r="O1465" s="65"/>
    </row>
    <row r="1466" spans="3:15" s="1" customFormat="1" x14ac:dyDescent="0.25">
      <c r="C1466" s="65"/>
      <c r="D1466" s="55"/>
      <c r="E1466" s="55"/>
      <c r="F1466" s="55"/>
      <c r="G1466" s="55"/>
      <c r="H1466" s="55"/>
      <c r="I1466" s="55"/>
      <c r="J1466" s="65"/>
      <c r="K1466" s="65"/>
      <c r="L1466" s="65"/>
      <c r="M1466" s="65"/>
      <c r="N1466" s="65"/>
      <c r="O1466" s="65"/>
    </row>
    <row r="1467" spans="3:15" s="1" customFormat="1" x14ac:dyDescent="0.25">
      <c r="C1467" s="65"/>
      <c r="D1467" s="55"/>
      <c r="E1467" s="55"/>
      <c r="F1467" s="55"/>
      <c r="G1467" s="55"/>
      <c r="H1467" s="55"/>
      <c r="I1467" s="55"/>
      <c r="J1467" s="65"/>
      <c r="K1467" s="65"/>
      <c r="L1467" s="65"/>
      <c r="M1467" s="65"/>
      <c r="N1467" s="65"/>
      <c r="O1467" s="65"/>
    </row>
    <row r="1468" spans="3:15" s="1" customFormat="1" x14ac:dyDescent="0.25">
      <c r="C1468" s="65"/>
      <c r="D1468" s="55"/>
      <c r="E1468" s="55"/>
      <c r="F1468" s="55"/>
      <c r="G1468" s="55"/>
      <c r="H1468" s="55"/>
      <c r="I1468" s="55"/>
      <c r="J1468" s="65"/>
      <c r="K1468" s="65"/>
      <c r="L1468" s="65"/>
      <c r="M1468" s="65"/>
      <c r="N1468" s="65"/>
      <c r="O1468" s="65"/>
    </row>
    <row r="1469" spans="3:15" s="1" customFormat="1" x14ac:dyDescent="0.25">
      <c r="C1469" s="65"/>
      <c r="D1469" s="55"/>
      <c r="E1469" s="55"/>
      <c r="F1469" s="55"/>
      <c r="G1469" s="55"/>
      <c r="H1469" s="55"/>
      <c r="I1469" s="55"/>
      <c r="J1469" s="65"/>
      <c r="K1469" s="65"/>
      <c r="L1469" s="65"/>
      <c r="M1469" s="65"/>
      <c r="N1469" s="65"/>
      <c r="O1469" s="65"/>
    </row>
    <row r="1470" spans="3:15" s="1" customFormat="1" x14ac:dyDescent="0.25">
      <c r="C1470" s="65"/>
      <c r="D1470" s="55"/>
      <c r="E1470" s="55"/>
      <c r="F1470" s="55"/>
      <c r="G1470" s="55"/>
      <c r="H1470" s="55"/>
      <c r="I1470" s="55"/>
      <c r="J1470" s="65"/>
      <c r="K1470" s="65"/>
      <c r="L1470" s="65"/>
      <c r="M1470" s="65"/>
      <c r="N1470" s="65"/>
      <c r="O1470" s="65"/>
    </row>
    <row r="1471" spans="3:15" s="1" customFormat="1" x14ac:dyDescent="0.25">
      <c r="C1471" s="65"/>
      <c r="D1471" s="55"/>
      <c r="E1471" s="55"/>
      <c r="F1471" s="55"/>
      <c r="G1471" s="55"/>
      <c r="H1471" s="55"/>
      <c r="I1471" s="55"/>
      <c r="J1471" s="65"/>
      <c r="K1471" s="65"/>
      <c r="L1471" s="65"/>
      <c r="M1471" s="65"/>
      <c r="N1471" s="65"/>
      <c r="O1471" s="65"/>
    </row>
    <row r="1472" spans="3:15" s="1" customFormat="1" x14ac:dyDescent="0.25">
      <c r="C1472" s="65"/>
      <c r="D1472" s="55"/>
      <c r="E1472" s="55"/>
      <c r="F1472" s="55"/>
      <c r="G1472" s="55"/>
      <c r="H1472" s="55"/>
      <c r="I1472" s="55"/>
      <c r="J1472" s="65"/>
      <c r="K1472" s="65"/>
      <c r="L1472" s="65"/>
      <c r="M1472" s="65"/>
      <c r="N1472" s="65"/>
      <c r="O1472" s="65"/>
    </row>
    <row r="1473" spans="3:15" s="1" customFormat="1" x14ac:dyDescent="0.25">
      <c r="C1473" s="65"/>
      <c r="D1473" s="55"/>
      <c r="E1473" s="55"/>
      <c r="F1473" s="55"/>
      <c r="G1473" s="55"/>
      <c r="H1473" s="55"/>
      <c r="I1473" s="55"/>
      <c r="J1473" s="65"/>
      <c r="K1473" s="65"/>
      <c r="L1473" s="65"/>
      <c r="M1473" s="65"/>
      <c r="N1473" s="65"/>
      <c r="O1473" s="65"/>
    </row>
    <row r="1474" spans="3:15" s="1" customFormat="1" x14ac:dyDescent="0.25">
      <c r="C1474" s="65"/>
      <c r="D1474" s="55"/>
      <c r="E1474" s="55"/>
      <c r="F1474" s="55"/>
      <c r="G1474" s="55"/>
      <c r="H1474" s="55"/>
      <c r="I1474" s="55"/>
      <c r="J1474" s="65"/>
      <c r="K1474" s="65"/>
      <c r="L1474" s="65"/>
      <c r="M1474" s="65"/>
      <c r="N1474" s="65"/>
      <c r="O1474" s="65"/>
    </row>
    <row r="1475" spans="3:15" s="1" customFormat="1" x14ac:dyDescent="0.25">
      <c r="C1475" s="65"/>
      <c r="D1475" s="55"/>
      <c r="E1475" s="55"/>
      <c r="F1475" s="55"/>
      <c r="G1475" s="55"/>
      <c r="H1475" s="55"/>
      <c r="I1475" s="55"/>
      <c r="J1475" s="65"/>
      <c r="K1475" s="65"/>
      <c r="L1475" s="65"/>
      <c r="M1475" s="65"/>
      <c r="N1475" s="65"/>
      <c r="O1475" s="65"/>
    </row>
    <row r="1476" spans="3:15" s="1" customFormat="1" x14ac:dyDescent="0.25">
      <c r="C1476" s="65"/>
      <c r="D1476" s="55"/>
      <c r="E1476" s="55"/>
      <c r="F1476" s="55"/>
      <c r="G1476" s="55"/>
      <c r="H1476" s="55"/>
      <c r="I1476" s="55"/>
      <c r="J1476" s="65"/>
      <c r="K1476" s="65"/>
      <c r="L1476" s="65"/>
      <c r="M1476" s="65"/>
      <c r="N1476" s="65"/>
      <c r="O1476" s="65"/>
    </row>
    <row r="1477" spans="3:15" s="1" customFormat="1" x14ac:dyDescent="0.25">
      <c r="C1477" s="65"/>
      <c r="D1477" s="55"/>
      <c r="E1477" s="55"/>
      <c r="F1477" s="55"/>
      <c r="G1477" s="55"/>
      <c r="H1477" s="55"/>
      <c r="I1477" s="55"/>
      <c r="J1477" s="65"/>
      <c r="K1477" s="65"/>
      <c r="L1477" s="65"/>
      <c r="M1477" s="65"/>
      <c r="N1477" s="65"/>
      <c r="O1477" s="65"/>
    </row>
    <row r="1478" spans="3:15" s="1" customFormat="1" x14ac:dyDescent="0.25">
      <c r="C1478" s="65"/>
      <c r="D1478" s="55"/>
      <c r="E1478" s="55"/>
      <c r="F1478" s="55"/>
      <c r="G1478" s="55"/>
      <c r="H1478" s="55"/>
      <c r="I1478" s="55"/>
      <c r="J1478" s="65"/>
      <c r="K1478" s="65"/>
      <c r="L1478" s="65"/>
      <c r="M1478" s="65"/>
      <c r="N1478" s="65"/>
      <c r="O1478" s="65"/>
    </row>
    <row r="1479" spans="3:15" s="1" customFormat="1" x14ac:dyDescent="0.25">
      <c r="C1479" s="65"/>
      <c r="D1479" s="55"/>
      <c r="E1479" s="55"/>
      <c r="F1479" s="55"/>
      <c r="G1479" s="55"/>
      <c r="H1479" s="55"/>
      <c r="I1479" s="55"/>
      <c r="J1479" s="65"/>
      <c r="K1479" s="65"/>
      <c r="L1479" s="65"/>
      <c r="M1479" s="65"/>
      <c r="N1479" s="65"/>
      <c r="O1479" s="65"/>
    </row>
    <row r="1480" spans="3:15" s="1" customFormat="1" x14ac:dyDescent="0.25">
      <c r="C1480" s="65"/>
      <c r="D1480" s="55"/>
      <c r="E1480" s="55"/>
      <c r="F1480" s="55"/>
      <c r="G1480" s="55"/>
      <c r="H1480" s="55"/>
      <c r="I1480" s="55"/>
      <c r="J1480" s="65"/>
      <c r="K1480" s="65"/>
      <c r="L1480" s="65"/>
      <c r="M1480" s="65"/>
      <c r="N1480" s="65"/>
      <c r="O1480" s="65"/>
    </row>
    <row r="1481" spans="3:15" s="1" customFormat="1" x14ac:dyDescent="0.25">
      <c r="C1481" s="65"/>
      <c r="D1481" s="55"/>
      <c r="E1481" s="55"/>
      <c r="F1481" s="55"/>
      <c r="G1481" s="55"/>
      <c r="H1481" s="55"/>
      <c r="I1481" s="55"/>
      <c r="J1481" s="65"/>
      <c r="K1481" s="65"/>
      <c r="L1481" s="65"/>
      <c r="M1481" s="65"/>
      <c r="N1481" s="65"/>
      <c r="O1481" s="65"/>
    </row>
    <row r="1482" spans="3:15" s="1" customFormat="1" x14ac:dyDescent="0.25">
      <c r="C1482" s="65"/>
      <c r="D1482" s="55"/>
      <c r="E1482" s="55"/>
      <c r="F1482" s="55"/>
      <c r="G1482" s="55"/>
      <c r="H1482" s="55"/>
      <c r="I1482" s="55"/>
      <c r="J1482" s="65"/>
      <c r="K1482" s="65"/>
      <c r="L1482" s="65"/>
      <c r="M1482" s="65"/>
      <c r="N1482" s="65"/>
      <c r="O1482" s="65"/>
    </row>
    <row r="1483" spans="3:15" s="1" customFormat="1" x14ac:dyDescent="0.25">
      <c r="C1483" s="65"/>
      <c r="D1483" s="55"/>
      <c r="E1483" s="55"/>
      <c r="F1483" s="55"/>
      <c r="G1483" s="55"/>
      <c r="H1483" s="55"/>
      <c r="I1483" s="55"/>
      <c r="J1483" s="65"/>
      <c r="K1483" s="65"/>
      <c r="L1483" s="65"/>
      <c r="M1483" s="65"/>
      <c r="N1483" s="65"/>
      <c r="O1483" s="65"/>
    </row>
    <row r="1484" spans="3:15" s="1" customFormat="1" x14ac:dyDescent="0.25">
      <c r="C1484" s="65"/>
      <c r="D1484" s="55"/>
      <c r="E1484" s="55"/>
      <c r="F1484" s="55"/>
      <c r="G1484" s="55"/>
      <c r="H1484" s="55"/>
      <c r="I1484" s="55"/>
      <c r="J1484" s="65"/>
      <c r="K1484" s="65"/>
      <c r="L1484" s="65"/>
      <c r="M1484" s="65"/>
      <c r="N1484" s="65"/>
      <c r="O1484" s="65"/>
    </row>
    <row r="1485" spans="3:15" s="1" customFormat="1" x14ac:dyDescent="0.25">
      <c r="C1485" s="65"/>
      <c r="D1485" s="55"/>
      <c r="E1485" s="55"/>
      <c r="F1485" s="55"/>
      <c r="G1485" s="55"/>
      <c r="H1485" s="55"/>
      <c r="I1485" s="55"/>
      <c r="J1485" s="65"/>
      <c r="K1485" s="65"/>
      <c r="L1485" s="65"/>
      <c r="M1485" s="65"/>
      <c r="N1485" s="65"/>
      <c r="O1485" s="65"/>
    </row>
    <row r="1486" spans="3:15" s="1" customFormat="1" x14ac:dyDescent="0.25">
      <c r="C1486" s="65"/>
      <c r="D1486" s="55"/>
      <c r="E1486" s="55"/>
      <c r="F1486" s="55"/>
      <c r="G1486" s="55"/>
      <c r="H1486" s="55"/>
      <c r="I1486" s="55"/>
      <c r="J1486" s="65"/>
      <c r="K1486" s="65"/>
      <c r="L1486" s="65"/>
      <c r="M1486" s="65"/>
      <c r="N1486" s="65"/>
      <c r="O1486" s="65"/>
    </row>
    <row r="1487" spans="3:15" s="1" customFormat="1" x14ac:dyDescent="0.25">
      <c r="C1487" s="65"/>
      <c r="D1487" s="55"/>
      <c r="E1487" s="55"/>
      <c r="F1487" s="55"/>
      <c r="G1487" s="55"/>
      <c r="H1487" s="55"/>
      <c r="I1487" s="55"/>
      <c r="J1487" s="65"/>
      <c r="K1487" s="65"/>
      <c r="L1487" s="65"/>
      <c r="M1487" s="65"/>
      <c r="N1487" s="65"/>
      <c r="O1487" s="65"/>
    </row>
    <row r="1488" spans="3:15" s="1" customFormat="1" x14ac:dyDescent="0.25">
      <c r="C1488" s="65"/>
      <c r="D1488" s="55"/>
      <c r="E1488" s="55"/>
      <c r="F1488" s="55"/>
      <c r="G1488" s="55"/>
      <c r="H1488" s="55"/>
      <c r="I1488" s="55"/>
      <c r="J1488" s="65"/>
      <c r="K1488" s="65"/>
      <c r="L1488" s="65"/>
      <c r="M1488" s="65"/>
      <c r="N1488" s="65"/>
      <c r="O1488" s="65"/>
    </row>
    <row r="1489" spans="3:15" s="1" customFormat="1" x14ac:dyDescent="0.25">
      <c r="C1489" s="65"/>
      <c r="D1489" s="55"/>
      <c r="E1489" s="55"/>
      <c r="F1489" s="55"/>
      <c r="G1489" s="55"/>
      <c r="H1489" s="55"/>
      <c r="I1489" s="55"/>
      <c r="J1489" s="65"/>
      <c r="K1489" s="65"/>
      <c r="L1489" s="65"/>
      <c r="M1489" s="65"/>
      <c r="N1489" s="65"/>
      <c r="O1489" s="65"/>
    </row>
    <row r="1490" spans="3:15" s="1" customFormat="1" x14ac:dyDescent="0.25">
      <c r="C1490" s="65"/>
      <c r="D1490" s="55"/>
      <c r="E1490" s="55"/>
      <c r="F1490" s="55"/>
      <c r="G1490" s="55"/>
      <c r="H1490" s="55"/>
      <c r="I1490" s="55"/>
      <c r="J1490" s="65"/>
      <c r="K1490" s="65"/>
      <c r="L1490" s="65"/>
      <c r="M1490" s="65"/>
      <c r="N1490" s="65"/>
      <c r="O1490" s="65"/>
    </row>
    <row r="1491" spans="3:15" s="1" customFormat="1" x14ac:dyDescent="0.25">
      <c r="C1491" s="65"/>
      <c r="D1491" s="55"/>
      <c r="E1491" s="55"/>
      <c r="F1491" s="55"/>
      <c r="G1491" s="55"/>
      <c r="H1491" s="55"/>
      <c r="I1491" s="55"/>
      <c r="J1491" s="65"/>
      <c r="K1491" s="65"/>
      <c r="L1491" s="65"/>
      <c r="M1491" s="65"/>
      <c r="N1491" s="65"/>
      <c r="O1491" s="65"/>
    </row>
    <row r="1492" spans="3:15" s="1" customFormat="1" x14ac:dyDescent="0.25">
      <c r="C1492" s="65"/>
      <c r="D1492" s="55"/>
      <c r="E1492" s="55"/>
      <c r="F1492" s="55"/>
      <c r="G1492" s="55"/>
      <c r="H1492" s="55"/>
      <c r="I1492" s="55"/>
      <c r="J1492" s="65"/>
      <c r="K1492" s="65"/>
      <c r="L1492" s="65"/>
      <c r="M1492" s="65"/>
      <c r="N1492" s="65"/>
      <c r="O1492" s="65"/>
    </row>
    <row r="1493" spans="3:15" s="1" customFormat="1" x14ac:dyDescent="0.25">
      <c r="C1493" s="65"/>
      <c r="D1493" s="55"/>
      <c r="E1493" s="55"/>
      <c r="F1493" s="55"/>
      <c r="G1493" s="55"/>
      <c r="H1493" s="55"/>
      <c r="I1493" s="55"/>
      <c r="J1493" s="65"/>
      <c r="K1493" s="65"/>
      <c r="L1493" s="65"/>
      <c r="M1493" s="65"/>
      <c r="N1493" s="65"/>
      <c r="O1493" s="65"/>
    </row>
    <row r="1494" spans="3:15" s="1" customFormat="1" x14ac:dyDescent="0.25">
      <c r="C1494" s="65"/>
      <c r="D1494" s="55"/>
      <c r="E1494" s="55"/>
      <c r="F1494" s="55"/>
      <c r="G1494" s="55"/>
      <c r="H1494" s="55"/>
      <c r="I1494" s="55"/>
      <c r="J1494" s="65"/>
      <c r="K1494" s="65"/>
      <c r="L1494" s="65"/>
      <c r="M1494" s="65"/>
      <c r="N1494" s="65"/>
      <c r="O1494" s="65"/>
    </row>
    <row r="1495" spans="3:15" s="1" customFormat="1" x14ac:dyDescent="0.25">
      <c r="C1495" s="65"/>
      <c r="D1495" s="55"/>
      <c r="E1495" s="55"/>
      <c r="F1495" s="55"/>
      <c r="G1495" s="55"/>
      <c r="H1495" s="55"/>
      <c r="I1495" s="55"/>
      <c r="J1495" s="65"/>
      <c r="K1495" s="65"/>
      <c r="L1495" s="65"/>
      <c r="M1495" s="65"/>
      <c r="N1495" s="65"/>
      <c r="O1495" s="65"/>
    </row>
    <row r="1496" spans="3:15" s="1" customFormat="1" x14ac:dyDescent="0.25">
      <c r="C1496" s="65"/>
      <c r="D1496" s="55"/>
      <c r="E1496" s="55"/>
      <c r="F1496" s="55"/>
      <c r="G1496" s="55"/>
      <c r="H1496" s="55"/>
      <c r="I1496" s="55"/>
      <c r="J1496" s="65"/>
      <c r="K1496" s="65"/>
      <c r="L1496" s="65"/>
      <c r="M1496" s="65"/>
      <c r="N1496" s="65"/>
      <c r="O1496" s="65"/>
    </row>
    <row r="1497" spans="3:15" s="1" customFormat="1" x14ac:dyDescent="0.25">
      <c r="C1497" s="65"/>
      <c r="D1497" s="55"/>
      <c r="E1497" s="55"/>
      <c r="F1497" s="55"/>
      <c r="G1497" s="55"/>
      <c r="H1497" s="55"/>
      <c r="I1497" s="55"/>
      <c r="J1497" s="65"/>
      <c r="K1497" s="65"/>
      <c r="L1497" s="65"/>
      <c r="M1497" s="65"/>
      <c r="N1497" s="65"/>
      <c r="O1497" s="65"/>
    </row>
    <row r="1498" spans="3:15" s="1" customFormat="1" x14ac:dyDescent="0.25">
      <c r="C1498" s="65"/>
      <c r="D1498" s="55"/>
      <c r="E1498" s="55"/>
      <c r="F1498" s="55"/>
      <c r="G1498" s="55"/>
      <c r="H1498" s="55"/>
      <c r="I1498" s="55"/>
      <c r="J1498" s="65"/>
      <c r="K1498" s="65"/>
      <c r="L1498" s="65"/>
      <c r="M1498" s="65"/>
      <c r="N1498" s="65"/>
      <c r="O1498" s="65"/>
    </row>
    <row r="1499" spans="3:15" s="1" customFormat="1" x14ac:dyDescent="0.25">
      <c r="C1499" s="65"/>
      <c r="D1499" s="55"/>
      <c r="E1499" s="55"/>
      <c r="F1499" s="55"/>
      <c r="G1499" s="55"/>
      <c r="H1499" s="55"/>
      <c r="I1499" s="55"/>
      <c r="J1499" s="65"/>
      <c r="K1499" s="65"/>
      <c r="L1499" s="65"/>
      <c r="M1499" s="65"/>
      <c r="N1499" s="65"/>
      <c r="O1499" s="65"/>
    </row>
    <row r="1500" spans="3:15" s="1" customFormat="1" x14ac:dyDescent="0.25">
      <c r="C1500" s="65"/>
      <c r="D1500" s="55"/>
      <c r="E1500" s="55"/>
      <c r="F1500" s="55"/>
      <c r="G1500" s="55"/>
      <c r="H1500" s="55"/>
      <c r="I1500" s="55"/>
      <c r="J1500" s="65"/>
      <c r="K1500" s="65"/>
      <c r="L1500" s="65"/>
      <c r="M1500" s="65"/>
      <c r="N1500" s="65"/>
      <c r="O1500" s="65"/>
    </row>
    <row r="1501" spans="3:15" s="1" customFormat="1" x14ac:dyDescent="0.25">
      <c r="C1501" s="65"/>
      <c r="D1501" s="55"/>
      <c r="E1501" s="55"/>
      <c r="F1501" s="55"/>
      <c r="G1501" s="55"/>
      <c r="H1501" s="55"/>
      <c r="I1501" s="55"/>
      <c r="J1501" s="65"/>
      <c r="K1501" s="65"/>
      <c r="L1501" s="65"/>
      <c r="M1501" s="65"/>
      <c r="N1501" s="65"/>
      <c r="O1501" s="65"/>
    </row>
    <row r="1502" spans="3:15" s="1" customFormat="1" x14ac:dyDescent="0.25">
      <c r="C1502" s="65"/>
      <c r="D1502" s="55"/>
      <c r="E1502" s="55"/>
      <c r="F1502" s="55"/>
      <c r="G1502" s="55"/>
      <c r="H1502" s="55"/>
      <c r="I1502" s="55"/>
      <c r="J1502" s="65"/>
      <c r="K1502" s="65"/>
      <c r="L1502" s="65"/>
      <c r="M1502" s="65"/>
      <c r="N1502" s="65"/>
      <c r="O1502" s="65"/>
    </row>
    <row r="1503" spans="3:15" s="1" customFormat="1" x14ac:dyDescent="0.25">
      <c r="C1503" s="65"/>
      <c r="D1503" s="55"/>
      <c r="E1503" s="55"/>
      <c r="F1503" s="55"/>
      <c r="G1503" s="55"/>
      <c r="H1503" s="55"/>
      <c r="I1503" s="55"/>
      <c r="J1503" s="65"/>
      <c r="K1503" s="65"/>
      <c r="L1503" s="65"/>
      <c r="M1503" s="65"/>
      <c r="N1503" s="65"/>
      <c r="O1503" s="65"/>
    </row>
    <row r="1504" spans="3:15" s="1" customFormat="1" x14ac:dyDescent="0.25">
      <c r="C1504" s="65"/>
      <c r="D1504" s="55"/>
      <c r="E1504" s="55"/>
      <c r="F1504" s="55"/>
      <c r="G1504" s="55"/>
      <c r="H1504" s="55"/>
      <c r="I1504" s="55"/>
      <c r="J1504" s="65"/>
      <c r="K1504" s="65"/>
      <c r="L1504" s="65"/>
      <c r="M1504" s="65"/>
      <c r="N1504" s="65"/>
      <c r="O1504" s="65"/>
    </row>
    <row r="1505" spans="3:15" s="1" customFormat="1" x14ac:dyDescent="0.25">
      <c r="C1505" s="65"/>
      <c r="D1505" s="55"/>
      <c r="E1505" s="55"/>
      <c r="F1505" s="55"/>
      <c r="G1505" s="55"/>
      <c r="H1505" s="55"/>
      <c r="I1505" s="55"/>
      <c r="J1505" s="65"/>
      <c r="K1505" s="65"/>
      <c r="L1505" s="65"/>
      <c r="M1505" s="65"/>
      <c r="N1505" s="65"/>
      <c r="O1505" s="65"/>
    </row>
    <row r="1506" spans="3:15" s="1" customFormat="1" x14ac:dyDescent="0.25">
      <c r="C1506" s="65"/>
      <c r="D1506" s="55"/>
      <c r="E1506" s="55"/>
      <c r="F1506" s="55"/>
      <c r="G1506" s="55"/>
      <c r="H1506" s="55"/>
      <c r="I1506" s="55"/>
      <c r="J1506" s="65"/>
      <c r="K1506" s="65"/>
      <c r="L1506" s="65"/>
      <c r="M1506" s="65"/>
      <c r="N1506" s="65"/>
      <c r="O1506" s="65"/>
    </row>
    <row r="1507" spans="3:15" s="1" customFormat="1" x14ac:dyDescent="0.25">
      <c r="C1507" s="65"/>
      <c r="D1507" s="55"/>
      <c r="E1507" s="55"/>
      <c r="F1507" s="55"/>
      <c r="G1507" s="55"/>
      <c r="H1507" s="55"/>
      <c r="I1507" s="55"/>
      <c r="J1507" s="65"/>
      <c r="K1507" s="65"/>
      <c r="L1507" s="65"/>
      <c r="M1507" s="65"/>
      <c r="N1507" s="65"/>
      <c r="O1507" s="65"/>
    </row>
    <row r="1508" spans="3:15" s="1" customFormat="1" x14ac:dyDescent="0.25">
      <c r="C1508" s="65"/>
      <c r="D1508" s="55"/>
      <c r="E1508" s="55"/>
      <c r="F1508" s="55"/>
      <c r="G1508" s="55"/>
      <c r="H1508" s="55"/>
      <c r="I1508" s="55"/>
      <c r="J1508" s="65"/>
      <c r="K1508" s="65"/>
      <c r="L1508" s="65"/>
      <c r="M1508" s="65"/>
      <c r="N1508" s="65"/>
      <c r="O1508" s="65"/>
    </row>
    <row r="1509" spans="3:15" s="1" customFormat="1" x14ac:dyDescent="0.25">
      <c r="C1509" s="65"/>
      <c r="D1509" s="55"/>
      <c r="E1509" s="55"/>
      <c r="F1509" s="55"/>
      <c r="G1509" s="55"/>
      <c r="H1509" s="55"/>
      <c r="I1509" s="55"/>
      <c r="J1509" s="65"/>
      <c r="K1509" s="65"/>
      <c r="L1509" s="65"/>
      <c r="M1509" s="65"/>
      <c r="N1509" s="65"/>
      <c r="O1509" s="65"/>
    </row>
    <row r="1510" spans="3:15" s="1" customFormat="1" x14ac:dyDescent="0.25">
      <c r="C1510" s="65"/>
      <c r="D1510" s="55"/>
      <c r="E1510" s="55"/>
      <c r="F1510" s="55"/>
      <c r="G1510" s="55"/>
      <c r="H1510" s="55"/>
      <c r="I1510" s="55"/>
      <c r="J1510" s="65"/>
      <c r="K1510" s="65"/>
      <c r="L1510" s="65"/>
      <c r="M1510" s="65"/>
      <c r="N1510" s="65"/>
      <c r="O1510" s="65"/>
    </row>
    <row r="1511" spans="3:15" s="1" customFormat="1" x14ac:dyDescent="0.25">
      <c r="C1511" s="65"/>
      <c r="D1511" s="55"/>
      <c r="E1511" s="55"/>
      <c r="F1511" s="55"/>
      <c r="G1511" s="55"/>
      <c r="H1511" s="55"/>
      <c r="I1511" s="55"/>
      <c r="J1511" s="65"/>
      <c r="K1511" s="65"/>
      <c r="L1511" s="65"/>
      <c r="M1511" s="65"/>
      <c r="N1511" s="65"/>
      <c r="O1511" s="65"/>
    </row>
    <row r="1512" spans="3:15" s="1" customFormat="1" x14ac:dyDescent="0.25">
      <c r="C1512" s="65"/>
      <c r="D1512" s="55"/>
      <c r="E1512" s="55"/>
      <c r="F1512" s="55"/>
      <c r="G1512" s="55"/>
      <c r="H1512" s="55"/>
      <c r="I1512" s="55"/>
      <c r="J1512" s="65"/>
      <c r="K1512" s="65"/>
      <c r="L1512" s="65"/>
      <c r="M1512" s="65"/>
      <c r="N1512" s="65"/>
      <c r="O1512" s="65"/>
    </row>
    <row r="1513" spans="3:15" s="1" customFormat="1" x14ac:dyDescent="0.25">
      <c r="C1513" s="65"/>
      <c r="D1513" s="55"/>
      <c r="E1513" s="55"/>
      <c r="F1513" s="55"/>
      <c r="G1513" s="55"/>
      <c r="H1513" s="55"/>
      <c r="I1513" s="55"/>
      <c r="J1513" s="65"/>
      <c r="K1513" s="65"/>
      <c r="L1513" s="65"/>
      <c r="M1513" s="65"/>
      <c r="N1513" s="65"/>
      <c r="O1513" s="65"/>
    </row>
    <row r="1514" spans="3:15" s="1" customFormat="1" x14ac:dyDescent="0.25">
      <c r="C1514" s="65"/>
      <c r="D1514" s="55"/>
      <c r="E1514" s="55"/>
      <c r="F1514" s="55"/>
      <c r="G1514" s="55"/>
      <c r="H1514" s="55"/>
      <c r="I1514" s="55"/>
      <c r="J1514" s="65"/>
      <c r="K1514" s="65"/>
      <c r="L1514" s="65"/>
      <c r="M1514" s="65"/>
      <c r="N1514" s="65"/>
      <c r="O1514" s="65"/>
    </row>
    <row r="1515" spans="3:15" s="1" customFormat="1" x14ac:dyDescent="0.25">
      <c r="C1515" s="65"/>
      <c r="D1515" s="55"/>
      <c r="E1515" s="55"/>
      <c r="F1515" s="55"/>
      <c r="G1515" s="55"/>
      <c r="H1515" s="55"/>
      <c r="I1515" s="55"/>
      <c r="J1515" s="65"/>
      <c r="K1515" s="65"/>
      <c r="L1515" s="65"/>
      <c r="M1515" s="65"/>
      <c r="N1515" s="65"/>
      <c r="O1515" s="65"/>
    </row>
    <row r="1516" spans="3:15" s="1" customFormat="1" x14ac:dyDescent="0.25">
      <c r="C1516" s="65"/>
      <c r="D1516" s="55"/>
      <c r="E1516" s="55"/>
      <c r="F1516" s="55"/>
      <c r="G1516" s="55"/>
      <c r="H1516" s="55"/>
      <c r="I1516" s="55"/>
      <c r="J1516" s="65"/>
      <c r="K1516" s="65"/>
      <c r="L1516" s="65"/>
      <c r="M1516" s="65"/>
      <c r="N1516" s="65"/>
      <c r="O1516" s="65"/>
    </row>
    <row r="1517" spans="3:15" s="1" customFormat="1" x14ac:dyDescent="0.25">
      <c r="C1517" s="65"/>
      <c r="D1517" s="55"/>
      <c r="E1517" s="55"/>
      <c r="F1517" s="55"/>
      <c r="G1517" s="55"/>
      <c r="H1517" s="55"/>
      <c r="I1517" s="55"/>
      <c r="J1517" s="65"/>
      <c r="K1517" s="65"/>
      <c r="L1517" s="65"/>
      <c r="M1517" s="65"/>
      <c r="N1517" s="65"/>
      <c r="O1517" s="65"/>
    </row>
    <row r="1518" spans="3:15" s="1" customFormat="1" x14ac:dyDescent="0.25">
      <c r="C1518" s="65"/>
      <c r="D1518" s="55"/>
      <c r="E1518" s="55"/>
      <c r="F1518" s="55"/>
      <c r="G1518" s="55"/>
      <c r="H1518" s="55"/>
      <c r="I1518" s="55"/>
      <c r="J1518" s="65"/>
      <c r="K1518" s="65"/>
      <c r="L1518" s="65"/>
      <c r="M1518" s="65"/>
      <c r="N1518" s="65"/>
      <c r="O1518" s="65"/>
    </row>
    <row r="1519" spans="3:15" s="1" customFormat="1" x14ac:dyDescent="0.25">
      <c r="C1519" s="65"/>
      <c r="D1519" s="55"/>
      <c r="E1519" s="55"/>
      <c r="F1519" s="55"/>
      <c r="G1519" s="55"/>
      <c r="H1519" s="55"/>
      <c r="I1519" s="55"/>
      <c r="J1519" s="65"/>
      <c r="K1519" s="65"/>
      <c r="L1519" s="65"/>
      <c r="M1519" s="65"/>
      <c r="N1519" s="65"/>
      <c r="O1519" s="65"/>
    </row>
    <row r="1520" spans="3:15" s="1" customFormat="1" x14ac:dyDescent="0.25">
      <c r="C1520" s="65"/>
      <c r="D1520" s="55"/>
      <c r="E1520" s="55"/>
      <c r="F1520" s="55"/>
      <c r="G1520" s="55"/>
      <c r="H1520" s="55"/>
      <c r="I1520" s="55"/>
      <c r="J1520" s="65"/>
      <c r="K1520" s="65"/>
      <c r="L1520" s="65"/>
      <c r="M1520" s="65"/>
      <c r="N1520" s="65"/>
      <c r="O1520" s="65"/>
    </row>
    <row r="1521" spans="3:15" s="1" customFormat="1" x14ac:dyDescent="0.25">
      <c r="C1521" s="65"/>
      <c r="D1521" s="55"/>
      <c r="E1521" s="55"/>
      <c r="F1521" s="55"/>
      <c r="G1521" s="55"/>
      <c r="H1521" s="55"/>
      <c r="I1521" s="55"/>
      <c r="J1521" s="65"/>
      <c r="K1521" s="65"/>
      <c r="L1521" s="65"/>
      <c r="M1521" s="65"/>
      <c r="N1521" s="65"/>
      <c r="O1521" s="65"/>
    </row>
    <row r="1522" spans="3:15" s="1" customFormat="1" x14ac:dyDescent="0.25">
      <c r="C1522" s="65"/>
      <c r="D1522" s="55"/>
      <c r="E1522" s="55"/>
      <c r="F1522" s="55"/>
      <c r="G1522" s="55"/>
      <c r="H1522" s="55"/>
      <c r="I1522" s="55"/>
      <c r="J1522" s="65"/>
      <c r="K1522" s="65"/>
      <c r="L1522" s="65"/>
      <c r="M1522" s="65"/>
      <c r="N1522" s="65"/>
      <c r="O1522" s="65"/>
    </row>
    <row r="1523" spans="3:15" s="1" customFormat="1" x14ac:dyDescent="0.25">
      <c r="C1523" s="65"/>
      <c r="D1523" s="55"/>
      <c r="E1523" s="55"/>
      <c r="F1523" s="55"/>
      <c r="G1523" s="55"/>
      <c r="H1523" s="55"/>
      <c r="I1523" s="55"/>
      <c r="J1523" s="65"/>
      <c r="K1523" s="65"/>
      <c r="L1523" s="65"/>
      <c r="M1523" s="65"/>
      <c r="N1523" s="65"/>
      <c r="O1523" s="65"/>
    </row>
    <row r="1524" spans="3:15" s="1" customFormat="1" x14ac:dyDescent="0.25">
      <c r="C1524" s="65"/>
      <c r="D1524" s="55"/>
      <c r="E1524" s="55"/>
      <c r="F1524" s="55"/>
      <c r="G1524" s="55"/>
      <c r="H1524" s="55"/>
      <c r="I1524" s="55"/>
      <c r="J1524" s="65"/>
      <c r="K1524" s="65"/>
      <c r="L1524" s="65"/>
      <c r="M1524" s="65"/>
      <c r="N1524" s="65"/>
      <c r="O1524" s="65"/>
    </row>
    <row r="1525" spans="3:15" s="1" customFormat="1" x14ac:dyDescent="0.25">
      <c r="C1525" s="65"/>
      <c r="D1525" s="55"/>
      <c r="E1525" s="55"/>
      <c r="F1525" s="55"/>
      <c r="G1525" s="55"/>
      <c r="H1525" s="55"/>
      <c r="I1525" s="55"/>
      <c r="J1525" s="65"/>
      <c r="K1525" s="65"/>
      <c r="L1525" s="65"/>
      <c r="M1525" s="65"/>
      <c r="N1525" s="65"/>
      <c r="O1525" s="65"/>
    </row>
    <row r="1526" spans="3:15" s="1" customFormat="1" x14ac:dyDescent="0.25">
      <c r="C1526" s="65"/>
      <c r="D1526" s="55"/>
      <c r="E1526" s="55"/>
      <c r="F1526" s="55"/>
      <c r="G1526" s="55"/>
      <c r="H1526" s="55"/>
      <c r="I1526" s="55"/>
      <c r="J1526" s="65"/>
      <c r="K1526" s="65"/>
      <c r="L1526" s="65"/>
      <c r="M1526" s="65"/>
      <c r="N1526" s="65"/>
      <c r="O1526" s="65"/>
    </row>
    <row r="1527" spans="3:15" s="1" customFormat="1" x14ac:dyDescent="0.25">
      <c r="C1527" s="65"/>
      <c r="D1527" s="55"/>
      <c r="E1527" s="55"/>
      <c r="F1527" s="55"/>
      <c r="G1527" s="55"/>
      <c r="H1527" s="55"/>
      <c r="I1527" s="55"/>
      <c r="J1527" s="65"/>
      <c r="K1527" s="65"/>
      <c r="L1527" s="65"/>
      <c r="M1527" s="65"/>
      <c r="N1527" s="65"/>
      <c r="O1527" s="65"/>
    </row>
    <row r="1528" spans="3:15" s="1" customFormat="1" x14ac:dyDescent="0.25">
      <c r="C1528" s="65"/>
      <c r="D1528" s="55"/>
      <c r="E1528" s="55"/>
      <c r="F1528" s="55"/>
      <c r="G1528" s="55"/>
      <c r="H1528" s="55"/>
      <c r="I1528" s="55"/>
      <c r="J1528" s="65"/>
      <c r="K1528" s="65"/>
      <c r="L1528" s="65"/>
      <c r="M1528" s="65"/>
      <c r="N1528" s="65"/>
      <c r="O1528" s="65"/>
    </row>
    <row r="1529" spans="3:15" s="1" customFormat="1" x14ac:dyDescent="0.25">
      <c r="C1529" s="65"/>
      <c r="D1529" s="55"/>
      <c r="E1529" s="55"/>
      <c r="F1529" s="55"/>
      <c r="G1529" s="55"/>
      <c r="H1529" s="55"/>
      <c r="I1529" s="55"/>
      <c r="J1529" s="65"/>
      <c r="K1529" s="65"/>
      <c r="L1529" s="65"/>
      <c r="M1529" s="65"/>
      <c r="N1529" s="65"/>
      <c r="O1529" s="65"/>
    </row>
    <row r="1530" spans="3:15" s="1" customFormat="1" x14ac:dyDescent="0.25">
      <c r="C1530" s="65"/>
      <c r="D1530" s="55"/>
      <c r="E1530" s="55"/>
      <c r="F1530" s="55"/>
      <c r="G1530" s="55"/>
      <c r="H1530" s="55"/>
      <c r="I1530" s="55"/>
      <c r="J1530" s="65"/>
      <c r="K1530" s="65"/>
      <c r="L1530" s="65"/>
      <c r="M1530" s="65"/>
      <c r="N1530" s="65"/>
      <c r="O1530" s="65"/>
    </row>
    <row r="1531" spans="3:15" s="1" customFormat="1" x14ac:dyDescent="0.25">
      <c r="C1531" s="65"/>
      <c r="D1531" s="55"/>
      <c r="E1531" s="55"/>
      <c r="F1531" s="55"/>
      <c r="G1531" s="55"/>
      <c r="H1531" s="55"/>
      <c r="I1531" s="55"/>
      <c r="J1531" s="65"/>
      <c r="K1531" s="65"/>
      <c r="L1531" s="65"/>
      <c r="M1531" s="65"/>
      <c r="N1531" s="65"/>
      <c r="O1531" s="65"/>
    </row>
    <row r="1532" spans="3:15" s="1" customFormat="1" x14ac:dyDescent="0.25">
      <c r="C1532" s="65"/>
      <c r="D1532" s="55"/>
      <c r="E1532" s="55"/>
      <c r="F1532" s="55"/>
      <c r="G1532" s="55"/>
      <c r="H1532" s="55"/>
      <c r="I1532" s="55"/>
      <c r="J1532" s="65"/>
      <c r="K1532" s="65"/>
      <c r="L1532" s="65"/>
      <c r="M1532" s="65"/>
      <c r="N1532" s="65"/>
      <c r="O1532" s="65"/>
    </row>
    <row r="1533" spans="3:15" s="1" customFormat="1" x14ac:dyDescent="0.25">
      <c r="C1533" s="65"/>
      <c r="D1533" s="55"/>
      <c r="E1533" s="55"/>
      <c r="F1533" s="55"/>
      <c r="G1533" s="55"/>
      <c r="H1533" s="55"/>
      <c r="I1533" s="55"/>
      <c r="J1533" s="65"/>
      <c r="K1533" s="65"/>
      <c r="L1533" s="65"/>
      <c r="M1533" s="65"/>
      <c r="N1533" s="65"/>
      <c r="O1533" s="65"/>
    </row>
    <row r="1534" spans="3:15" s="1" customFormat="1" x14ac:dyDescent="0.25">
      <c r="C1534" s="65"/>
      <c r="D1534" s="55"/>
      <c r="E1534" s="55"/>
      <c r="F1534" s="55"/>
      <c r="G1534" s="55"/>
      <c r="H1534" s="55"/>
      <c r="I1534" s="55"/>
      <c r="J1534" s="65"/>
      <c r="K1534" s="65"/>
      <c r="L1534" s="65"/>
      <c r="M1534" s="65"/>
      <c r="N1534" s="65"/>
      <c r="O1534" s="65"/>
    </row>
    <row r="1535" spans="3:15" s="1" customFormat="1" x14ac:dyDescent="0.25">
      <c r="C1535" s="65"/>
      <c r="D1535" s="55"/>
      <c r="E1535" s="55"/>
      <c r="F1535" s="55"/>
      <c r="G1535" s="55"/>
      <c r="H1535" s="55"/>
      <c r="I1535" s="55"/>
      <c r="J1535" s="65"/>
      <c r="K1535" s="65"/>
      <c r="L1535" s="65"/>
      <c r="M1535" s="65"/>
      <c r="N1535" s="65"/>
      <c r="O1535" s="65"/>
    </row>
    <row r="1536" spans="3:15" s="1" customFormat="1" x14ac:dyDescent="0.25">
      <c r="C1536" s="65"/>
      <c r="D1536" s="55"/>
      <c r="E1536" s="55"/>
      <c r="F1536" s="55"/>
      <c r="G1536" s="55"/>
      <c r="H1536" s="55"/>
      <c r="I1536" s="55"/>
      <c r="J1536" s="65"/>
      <c r="K1536" s="65"/>
      <c r="L1536" s="65"/>
      <c r="M1536" s="65"/>
      <c r="N1536" s="65"/>
      <c r="O1536" s="65"/>
    </row>
    <row r="1537" spans="3:15" s="1" customFormat="1" x14ac:dyDescent="0.25">
      <c r="C1537" s="65"/>
      <c r="D1537" s="55"/>
      <c r="E1537" s="55"/>
      <c r="F1537" s="55"/>
      <c r="G1537" s="55"/>
      <c r="H1537" s="55"/>
      <c r="I1537" s="55"/>
      <c r="J1537" s="65"/>
      <c r="K1537" s="65"/>
      <c r="L1537" s="65"/>
      <c r="M1537" s="65"/>
      <c r="N1537" s="65"/>
      <c r="O1537" s="65"/>
    </row>
    <row r="1538" spans="3:15" s="1" customFormat="1" x14ac:dyDescent="0.25">
      <c r="C1538" s="65"/>
      <c r="D1538" s="55"/>
      <c r="E1538" s="55"/>
      <c r="F1538" s="55"/>
      <c r="G1538" s="55"/>
      <c r="H1538" s="55"/>
      <c r="I1538" s="55"/>
      <c r="J1538" s="65"/>
      <c r="K1538" s="65"/>
      <c r="L1538" s="65"/>
      <c r="M1538" s="65"/>
      <c r="N1538" s="65"/>
      <c r="O1538" s="65"/>
    </row>
    <row r="1539" spans="3:15" s="1" customFormat="1" x14ac:dyDescent="0.25">
      <c r="C1539" s="65"/>
      <c r="D1539" s="55"/>
      <c r="E1539" s="55"/>
      <c r="F1539" s="55"/>
      <c r="G1539" s="55"/>
      <c r="H1539" s="55"/>
      <c r="I1539" s="55"/>
      <c r="J1539" s="65"/>
      <c r="K1539" s="65"/>
      <c r="L1539" s="65"/>
      <c r="M1539" s="65"/>
      <c r="N1539" s="65"/>
      <c r="O1539" s="65"/>
    </row>
    <row r="1540" spans="3:15" s="1" customFormat="1" x14ac:dyDescent="0.25">
      <c r="C1540" s="65"/>
      <c r="D1540" s="55"/>
      <c r="E1540" s="55"/>
      <c r="F1540" s="55"/>
      <c r="G1540" s="55"/>
      <c r="H1540" s="55"/>
      <c r="I1540" s="55"/>
      <c r="J1540" s="65"/>
      <c r="K1540" s="65"/>
      <c r="L1540" s="65"/>
      <c r="M1540" s="65"/>
      <c r="N1540" s="65"/>
      <c r="O1540" s="65"/>
    </row>
    <row r="1541" spans="3:15" s="1" customFormat="1" x14ac:dyDescent="0.25">
      <c r="C1541" s="65"/>
      <c r="D1541" s="55"/>
      <c r="E1541" s="55"/>
      <c r="F1541" s="55"/>
      <c r="G1541" s="55"/>
      <c r="H1541" s="55"/>
      <c r="I1541" s="55"/>
      <c r="J1541" s="65"/>
      <c r="K1541" s="65"/>
      <c r="L1541" s="65"/>
      <c r="M1541" s="65"/>
      <c r="N1541" s="65"/>
      <c r="O1541" s="65"/>
    </row>
    <row r="1542" spans="3:15" s="1" customFormat="1" x14ac:dyDescent="0.25">
      <c r="C1542" s="65"/>
      <c r="D1542" s="55"/>
      <c r="E1542" s="55"/>
      <c r="F1542" s="55"/>
      <c r="G1542" s="55"/>
      <c r="H1542" s="55"/>
      <c r="I1542" s="55"/>
      <c r="J1542" s="65"/>
      <c r="K1542" s="65"/>
      <c r="L1542" s="65"/>
      <c r="M1542" s="65"/>
      <c r="N1542" s="65"/>
      <c r="O1542" s="65"/>
    </row>
    <row r="1543" spans="3:15" s="1" customFormat="1" x14ac:dyDescent="0.25">
      <c r="C1543" s="65"/>
      <c r="D1543" s="55"/>
      <c r="E1543" s="55"/>
      <c r="F1543" s="55"/>
      <c r="G1543" s="55"/>
      <c r="H1543" s="55"/>
      <c r="I1543" s="55"/>
      <c r="J1543" s="65"/>
      <c r="K1543" s="65"/>
      <c r="L1543" s="65"/>
      <c r="M1543" s="65"/>
      <c r="N1543" s="65"/>
      <c r="O1543" s="65"/>
    </row>
    <row r="1544" spans="3:15" s="1" customFormat="1" x14ac:dyDescent="0.25">
      <c r="C1544" s="65"/>
      <c r="D1544" s="55"/>
      <c r="E1544" s="55"/>
      <c r="F1544" s="55"/>
      <c r="G1544" s="55"/>
      <c r="H1544" s="55"/>
      <c r="I1544" s="55"/>
      <c r="J1544" s="65"/>
      <c r="K1544" s="65"/>
      <c r="L1544" s="65"/>
      <c r="M1544" s="65"/>
      <c r="N1544" s="65"/>
      <c r="O1544" s="65"/>
    </row>
    <row r="1545" spans="3:15" s="1" customFormat="1" x14ac:dyDescent="0.25">
      <c r="C1545" s="65"/>
      <c r="D1545" s="55"/>
      <c r="E1545" s="55"/>
      <c r="F1545" s="55"/>
      <c r="G1545" s="55"/>
      <c r="H1545" s="55"/>
      <c r="I1545" s="55"/>
      <c r="J1545" s="65"/>
      <c r="K1545" s="65"/>
      <c r="L1545" s="65"/>
      <c r="M1545" s="65"/>
      <c r="N1545" s="65"/>
      <c r="O1545" s="65"/>
    </row>
    <row r="1546" spans="3:15" s="1" customFormat="1" x14ac:dyDescent="0.25">
      <c r="C1546" s="65"/>
      <c r="D1546" s="55"/>
      <c r="E1546" s="55"/>
      <c r="F1546" s="55"/>
      <c r="G1546" s="55"/>
      <c r="H1546" s="55"/>
      <c r="I1546" s="55"/>
      <c r="J1546" s="65"/>
      <c r="K1546" s="65"/>
      <c r="L1546" s="65"/>
      <c r="M1546" s="65"/>
      <c r="N1546" s="65"/>
      <c r="O1546" s="65"/>
    </row>
    <row r="1547" spans="3:15" s="1" customFormat="1" x14ac:dyDescent="0.25">
      <c r="C1547" s="65"/>
      <c r="D1547" s="55"/>
      <c r="E1547" s="55"/>
      <c r="F1547" s="55"/>
      <c r="G1547" s="55"/>
      <c r="H1547" s="55"/>
      <c r="I1547" s="55"/>
      <c r="J1547" s="65"/>
      <c r="K1547" s="65"/>
      <c r="L1547" s="65"/>
      <c r="M1547" s="65"/>
      <c r="N1547" s="65"/>
      <c r="O1547" s="65"/>
    </row>
    <row r="1548" spans="3:15" s="1" customFormat="1" x14ac:dyDescent="0.25">
      <c r="C1548" s="65"/>
      <c r="D1548" s="55"/>
      <c r="E1548" s="55"/>
      <c r="F1548" s="55"/>
      <c r="G1548" s="55"/>
      <c r="H1548" s="55"/>
      <c r="I1548" s="55"/>
      <c r="J1548" s="65"/>
      <c r="K1548" s="65"/>
      <c r="L1548" s="65"/>
      <c r="M1548" s="65"/>
      <c r="N1548" s="65"/>
      <c r="O1548" s="65"/>
    </row>
    <row r="1549" spans="3:15" s="1" customFormat="1" x14ac:dyDescent="0.25">
      <c r="C1549" s="65"/>
      <c r="D1549" s="55"/>
      <c r="E1549" s="55"/>
      <c r="F1549" s="55"/>
      <c r="G1549" s="55"/>
      <c r="H1549" s="55"/>
      <c r="I1549" s="55"/>
      <c r="J1549" s="65"/>
      <c r="K1549" s="65"/>
      <c r="L1549" s="65"/>
      <c r="M1549" s="65"/>
      <c r="N1549" s="65"/>
      <c r="O1549" s="65"/>
    </row>
    <row r="1550" spans="3:15" s="1" customFormat="1" x14ac:dyDescent="0.25">
      <c r="C1550" s="65"/>
      <c r="D1550" s="55"/>
      <c r="E1550" s="55"/>
      <c r="F1550" s="55"/>
      <c r="G1550" s="55"/>
      <c r="H1550" s="55"/>
      <c r="I1550" s="55"/>
      <c r="J1550" s="65"/>
      <c r="K1550" s="65"/>
      <c r="L1550" s="65"/>
      <c r="M1550" s="65"/>
      <c r="N1550" s="65"/>
      <c r="O1550" s="65"/>
    </row>
    <row r="1551" spans="3:15" s="1" customFormat="1" x14ac:dyDescent="0.25">
      <c r="C1551" s="65"/>
      <c r="D1551" s="55"/>
      <c r="E1551" s="55"/>
      <c r="F1551" s="55"/>
      <c r="G1551" s="55"/>
      <c r="H1551" s="55"/>
      <c r="I1551" s="55"/>
      <c r="J1551" s="65"/>
      <c r="K1551" s="65"/>
      <c r="L1551" s="65"/>
      <c r="M1551" s="65"/>
      <c r="N1551" s="65"/>
      <c r="O1551" s="65"/>
    </row>
    <row r="1552" spans="3:15" s="1" customFormat="1" x14ac:dyDescent="0.25">
      <c r="C1552" s="65"/>
      <c r="D1552" s="55"/>
      <c r="E1552" s="55"/>
      <c r="F1552" s="55"/>
      <c r="G1552" s="55"/>
      <c r="H1552" s="55"/>
      <c r="I1552" s="55"/>
      <c r="J1552" s="65"/>
      <c r="K1552" s="65"/>
      <c r="L1552" s="65"/>
      <c r="M1552" s="65"/>
      <c r="N1552" s="65"/>
      <c r="O1552" s="65"/>
    </row>
    <row r="1553" spans="3:15" s="1" customFormat="1" x14ac:dyDescent="0.25">
      <c r="C1553" s="65"/>
      <c r="D1553" s="55"/>
      <c r="E1553" s="55"/>
      <c r="F1553" s="55"/>
      <c r="G1553" s="55"/>
      <c r="H1553" s="55"/>
      <c r="I1553" s="55"/>
      <c r="J1553" s="65"/>
      <c r="K1553" s="65"/>
      <c r="L1553" s="65"/>
      <c r="M1553" s="65"/>
      <c r="N1553" s="65"/>
      <c r="O1553" s="65"/>
    </row>
    <row r="1554" spans="3:15" s="1" customFormat="1" x14ac:dyDescent="0.25">
      <c r="C1554" s="65"/>
      <c r="D1554" s="55"/>
      <c r="E1554" s="55"/>
      <c r="F1554" s="55"/>
      <c r="G1554" s="55"/>
      <c r="H1554" s="55"/>
      <c r="I1554" s="55"/>
      <c r="J1554" s="65"/>
      <c r="K1554" s="65"/>
      <c r="L1554" s="65"/>
      <c r="M1554" s="65"/>
      <c r="N1554" s="65"/>
      <c r="O1554" s="65"/>
    </row>
    <row r="1555" spans="3:15" s="1" customFormat="1" x14ac:dyDescent="0.25">
      <c r="C1555" s="65"/>
      <c r="D1555" s="55"/>
      <c r="E1555" s="55"/>
      <c r="F1555" s="55"/>
      <c r="G1555" s="55"/>
      <c r="H1555" s="55"/>
      <c r="I1555" s="55"/>
      <c r="J1555" s="65"/>
      <c r="K1555" s="65"/>
      <c r="L1555" s="65"/>
      <c r="M1555" s="65"/>
      <c r="N1555" s="65"/>
      <c r="O1555" s="65"/>
    </row>
    <row r="1556" spans="3:15" s="1" customFormat="1" x14ac:dyDescent="0.25">
      <c r="C1556" s="65"/>
      <c r="D1556" s="55"/>
      <c r="E1556" s="55"/>
      <c r="F1556" s="55"/>
      <c r="G1556" s="55"/>
      <c r="H1556" s="55"/>
      <c r="I1556" s="55"/>
      <c r="J1556" s="65"/>
      <c r="K1556" s="65"/>
      <c r="L1556" s="65"/>
      <c r="M1556" s="65"/>
      <c r="N1556" s="65"/>
      <c r="O1556" s="65"/>
    </row>
    <row r="1557" spans="3:15" s="1" customFormat="1" x14ac:dyDescent="0.25">
      <c r="C1557" s="65"/>
      <c r="D1557" s="55"/>
      <c r="E1557" s="55"/>
      <c r="F1557" s="55"/>
      <c r="G1557" s="55"/>
      <c r="H1557" s="55"/>
      <c r="I1557" s="55"/>
      <c r="J1557" s="65"/>
      <c r="K1557" s="65"/>
      <c r="L1557" s="65"/>
      <c r="M1557" s="65"/>
      <c r="N1557" s="65"/>
      <c r="O1557" s="65"/>
    </row>
    <row r="1558" spans="3:15" s="1" customFormat="1" x14ac:dyDescent="0.25">
      <c r="C1558" s="65"/>
      <c r="D1558" s="55"/>
      <c r="E1558" s="55"/>
      <c r="F1558" s="55"/>
      <c r="G1558" s="55"/>
      <c r="H1558" s="55"/>
      <c r="I1558" s="55"/>
      <c r="J1558" s="65"/>
      <c r="K1558" s="65"/>
      <c r="L1558" s="65"/>
      <c r="M1558" s="65"/>
      <c r="N1558" s="65"/>
      <c r="O1558" s="65"/>
    </row>
    <row r="1559" spans="3:15" s="1" customFormat="1" x14ac:dyDescent="0.25">
      <c r="C1559" s="65"/>
      <c r="D1559" s="55"/>
      <c r="E1559" s="55"/>
      <c r="F1559" s="55"/>
      <c r="G1559" s="55"/>
      <c r="H1559" s="55"/>
      <c r="I1559" s="55"/>
      <c r="J1559" s="65"/>
      <c r="K1559" s="65"/>
      <c r="L1559" s="65"/>
      <c r="M1559" s="65"/>
      <c r="N1559" s="65"/>
      <c r="O1559" s="65"/>
    </row>
    <row r="1560" spans="3:15" s="1" customFormat="1" x14ac:dyDescent="0.25">
      <c r="C1560" s="65"/>
      <c r="D1560" s="55"/>
      <c r="E1560" s="55"/>
      <c r="F1560" s="55"/>
      <c r="G1560" s="55"/>
      <c r="H1560" s="55"/>
      <c r="I1560" s="55"/>
      <c r="J1560" s="65"/>
      <c r="K1560" s="65"/>
      <c r="L1560" s="65"/>
      <c r="M1560" s="65"/>
      <c r="N1560" s="65"/>
      <c r="O1560" s="65"/>
    </row>
    <row r="1561" spans="3:15" s="1" customFormat="1" x14ac:dyDescent="0.25">
      <c r="C1561" s="65"/>
      <c r="D1561" s="55"/>
      <c r="E1561" s="55"/>
      <c r="F1561" s="55"/>
      <c r="G1561" s="55"/>
      <c r="H1561" s="55"/>
      <c r="I1561" s="55"/>
      <c r="J1561" s="65"/>
      <c r="K1561" s="65"/>
      <c r="L1561" s="65"/>
      <c r="M1561" s="65"/>
      <c r="N1561" s="65"/>
      <c r="O1561" s="65"/>
    </row>
    <row r="1562" spans="3:15" s="1" customFormat="1" x14ac:dyDescent="0.25">
      <c r="C1562" s="65"/>
      <c r="D1562" s="55"/>
      <c r="E1562" s="55"/>
      <c r="F1562" s="55"/>
      <c r="G1562" s="55"/>
      <c r="H1562" s="55"/>
      <c r="I1562" s="55"/>
      <c r="J1562" s="65"/>
      <c r="K1562" s="65"/>
      <c r="L1562" s="65"/>
      <c r="M1562" s="65"/>
      <c r="N1562" s="65"/>
      <c r="O1562" s="65"/>
    </row>
    <row r="1563" spans="3:15" s="1" customFormat="1" x14ac:dyDescent="0.25">
      <c r="C1563" s="65"/>
      <c r="D1563" s="55"/>
      <c r="E1563" s="55"/>
      <c r="F1563" s="55"/>
      <c r="G1563" s="55"/>
      <c r="H1563" s="55"/>
      <c r="I1563" s="55"/>
      <c r="J1563" s="65"/>
      <c r="K1563" s="65"/>
      <c r="L1563" s="65"/>
      <c r="M1563" s="65"/>
      <c r="N1563" s="65"/>
      <c r="O1563" s="65"/>
    </row>
    <row r="1564" spans="3:15" s="1" customFormat="1" x14ac:dyDescent="0.25">
      <c r="C1564" s="65"/>
      <c r="D1564" s="55"/>
      <c r="E1564" s="55"/>
      <c r="F1564" s="55"/>
      <c r="G1564" s="55"/>
      <c r="H1564" s="55"/>
      <c r="I1564" s="55"/>
      <c r="J1564" s="65"/>
      <c r="K1564" s="65"/>
      <c r="L1564" s="65"/>
      <c r="M1564" s="65"/>
      <c r="N1564" s="65"/>
      <c r="O1564" s="65"/>
    </row>
    <row r="1565" spans="3:15" s="1" customFormat="1" x14ac:dyDescent="0.25">
      <c r="C1565" s="65"/>
      <c r="D1565" s="55"/>
      <c r="E1565" s="55"/>
      <c r="F1565" s="55"/>
      <c r="G1565" s="55"/>
      <c r="H1565" s="55"/>
      <c r="I1565" s="55"/>
      <c r="J1565" s="65"/>
      <c r="K1565" s="65"/>
      <c r="L1565" s="65"/>
      <c r="M1565" s="65"/>
      <c r="N1565" s="65"/>
      <c r="O1565" s="65"/>
    </row>
    <row r="1566" spans="3:15" s="1" customFormat="1" x14ac:dyDescent="0.25">
      <c r="C1566" s="65"/>
      <c r="D1566" s="55"/>
      <c r="E1566" s="55"/>
      <c r="F1566" s="55"/>
      <c r="G1566" s="55"/>
      <c r="H1566" s="55"/>
      <c r="I1566" s="55"/>
      <c r="J1566" s="65"/>
      <c r="K1566" s="65"/>
      <c r="L1566" s="65"/>
      <c r="M1566" s="65"/>
      <c r="N1566" s="65"/>
      <c r="O1566" s="65"/>
    </row>
    <row r="1567" spans="3:15" s="1" customFormat="1" x14ac:dyDescent="0.25">
      <c r="C1567" s="65"/>
      <c r="D1567" s="55"/>
      <c r="E1567" s="55"/>
      <c r="F1567" s="55"/>
      <c r="G1567" s="55"/>
      <c r="H1567" s="55"/>
      <c r="I1567" s="55"/>
      <c r="J1567" s="65"/>
      <c r="K1567" s="65"/>
      <c r="L1567" s="65"/>
      <c r="M1567" s="65"/>
      <c r="N1567" s="65"/>
      <c r="O1567" s="65"/>
    </row>
    <row r="1568" spans="3:15" s="1" customFormat="1" x14ac:dyDescent="0.25">
      <c r="C1568" s="65"/>
      <c r="D1568" s="55"/>
      <c r="E1568" s="55"/>
      <c r="F1568" s="55"/>
      <c r="G1568" s="55"/>
      <c r="H1568" s="55"/>
      <c r="I1568" s="55"/>
      <c r="J1568" s="65"/>
      <c r="K1568" s="65"/>
      <c r="L1568" s="65"/>
      <c r="M1568" s="65"/>
      <c r="N1568" s="65"/>
      <c r="O1568" s="65"/>
    </row>
    <row r="1569" spans="3:15" s="1" customFormat="1" x14ac:dyDescent="0.25">
      <c r="C1569" s="65"/>
      <c r="D1569" s="55"/>
      <c r="E1569" s="55"/>
      <c r="F1569" s="55"/>
      <c r="G1569" s="55"/>
      <c r="H1569" s="55"/>
      <c r="I1569" s="55"/>
      <c r="J1569" s="65"/>
      <c r="K1569" s="65"/>
      <c r="L1569" s="65"/>
      <c r="M1569" s="65"/>
      <c r="N1569" s="65"/>
      <c r="O1569" s="65"/>
    </row>
    <row r="1570" spans="3:15" s="1" customFormat="1" x14ac:dyDescent="0.25">
      <c r="C1570" s="65"/>
      <c r="D1570" s="55"/>
      <c r="E1570" s="55"/>
      <c r="F1570" s="55"/>
      <c r="G1570" s="55"/>
      <c r="H1570" s="55"/>
      <c r="I1570" s="55"/>
      <c r="J1570" s="65"/>
      <c r="K1570" s="65"/>
      <c r="L1570" s="65"/>
      <c r="M1570" s="65"/>
      <c r="N1570" s="65"/>
      <c r="O1570" s="65"/>
    </row>
    <row r="1571" spans="3:15" s="1" customFormat="1" x14ac:dyDescent="0.25">
      <c r="C1571" s="65"/>
      <c r="D1571" s="55"/>
      <c r="E1571" s="55"/>
      <c r="F1571" s="55"/>
      <c r="G1571" s="55"/>
      <c r="H1571" s="55"/>
      <c r="I1571" s="55"/>
      <c r="J1571" s="65"/>
      <c r="K1571" s="65"/>
      <c r="L1571" s="65"/>
      <c r="M1571" s="65"/>
      <c r="N1571" s="65"/>
      <c r="O1571" s="65"/>
    </row>
    <row r="1572" spans="3:15" s="1" customFormat="1" x14ac:dyDescent="0.25">
      <c r="C1572" s="65"/>
      <c r="D1572" s="55"/>
      <c r="E1572" s="55"/>
      <c r="F1572" s="55"/>
      <c r="G1572" s="55"/>
      <c r="H1572" s="55"/>
      <c r="I1572" s="55"/>
      <c r="J1572" s="65"/>
      <c r="K1572" s="65"/>
      <c r="L1572" s="65"/>
      <c r="M1572" s="65"/>
      <c r="N1572" s="65"/>
      <c r="O1572" s="65"/>
    </row>
    <row r="1573" spans="3:15" s="1" customFormat="1" x14ac:dyDescent="0.25">
      <c r="C1573" s="65"/>
      <c r="D1573" s="55"/>
      <c r="E1573" s="55"/>
      <c r="F1573" s="55"/>
      <c r="G1573" s="55"/>
      <c r="H1573" s="55"/>
      <c r="I1573" s="55"/>
      <c r="J1573" s="65"/>
      <c r="K1573" s="65"/>
      <c r="L1573" s="65"/>
      <c r="M1573" s="65"/>
      <c r="N1573" s="65"/>
      <c r="O1573" s="65"/>
    </row>
    <row r="1574" spans="3:15" s="1" customFormat="1" x14ac:dyDescent="0.25">
      <c r="C1574" s="65"/>
      <c r="D1574" s="55"/>
      <c r="E1574" s="55"/>
      <c r="F1574" s="55"/>
      <c r="G1574" s="55"/>
      <c r="H1574" s="55"/>
      <c r="I1574" s="55"/>
      <c r="J1574" s="65"/>
      <c r="K1574" s="65"/>
      <c r="L1574" s="65"/>
      <c r="M1574" s="65"/>
      <c r="N1574" s="65"/>
      <c r="O1574" s="65"/>
    </row>
    <row r="1575" spans="3:15" s="1" customFormat="1" x14ac:dyDescent="0.25">
      <c r="C1575" s="65"/>
      <c r="D1575" s="55"/>
      <c r="E1575" s="55"/>
      <c r="F1575" s="55"/>
      <c r="G1575" s="55"/>
      <c r="H1575" s="55"/>
      <c r="I1575" s="55"/>
      <c r="J1575" s="65"/>
      <c r="K1575" s="65"/>
      <c r="L1575" s="65"/>
      <c r="M1575" s="65"/>
      <c r="N1575" s="65"/>
      <c r="O1575" s="65"/>
    </row>
    <row r="1576" spans="3:15" s="1" customFormat="1" x14ac:dyDescent="0.25">
      <c r="C1576" s="65"/>
      <c r="D1576" s="55"/>
      <c r="E1576" s="55"/>
      <c r="F1576" s="55"/>
      <c r="G1576" s="55"/>
      <c r="H1576" s="55"/>
      <c r="I1576" s="55"/>
      <c r="J1576" s="65"/>
      <c r="K1576" s="65"/>
      <c r="L1576" s="65"/>
      <c r="M1576" s="65"/>
      <c r="N1576" s="65"/>
      <c r="O1576" s="65"/>
    </row>
    <row r="1577" spans="3:15" s="1" customFormat="1" x14ac:dyDescent="0.25">
      <c r="C1577" s="65"/>
      <c r="D1577" s="55"/>
      <c r="E1577" s="55"/>
      <c r="F1577" s="55"/>
      <c r="G1577" s="55"/>
      <c r="H1577" s="55"/>
      <c r="I1577" s="55"/>
      <c r="J1577" s="65"/>
      <c r="K1577" s="65"/>
      <c r="L1577" s="65"/>
      <c r="M1577" s="65"/>
      <c r="N1577" s="65"/>
      <c r="O1577" s="65"/>
    </row>
    <row r="1578" spans="3:15" s="1" customFormat="1" x14ac:dyDescent="0.25">
      <c r="C1578" s="65"/>
      <c r="D1578" s="55"/>
      <c r="E1578" s="55"/>
      <c r="F1578" s="55"/>
      <c r="G1578" s="55"/>
      <c r="H1578" s="55"/>
      <c r="I1578" s="55"/>
      <c r="J1578" s="65"/>
      <c r="K1578" s="65"/>
      <c r="L1578" s="65"/>
      <c r="M1578" s="65"/>
      <c r="N1578" s="65"/>
      <c r="O1578" s="65"/>
    </row>
    <row r="1579" spans="3:15" s="1" customFormat="1" x14ac:dyDescent="0.25">
      <c r="C1579" s="65"/>
      <c r="D1579" s="55"/>
      <c r="E1579" s="55"/>
      <c r="F1579" s="55"/>
      <c r="G1579" s="55"/>
      <c r="H1579" s="55"/>
      <c r="I1579" s="55"/>
      <c r="J1579" s="65"/>
      <c r="K1579" s="65"/>
      <c r="L1579" s="65"/>
      <c r="M1579" s="65"/>
      <c r="N1579" s="65"/>
      <c r="O1579" s="65"/>
    </row>
    <row r="1580" spans="3:15" s="1" customFormat="1" x14ac:dyDescent="0.25">
      <c r="C1580" s="65"/>
      <c r="D1580" s="55"/>
      <c r="E1580" s="55"/>
      <c r="F1580" s="55"/>
      <c r="G1580" s="55"/>
      <c r="H1580" s="55"/>
      <c r="I1580" s="55"/>
      <c r="J1580" s="65"/>
      <c r="K1580" s="65"/>
      <c r="L1580" s="65"/>
      <c r="M1580" s="65"/>
      <c r="N1580" s="65"/>
      <c r="O1580" s="65"/>
    </row>
    <row r="1581" spans="3:15" s="1" customFormat="1" x14ac:dyDescent="0.25">
      <c r="C1581" s="65"/>
      <c r="D1581" s="55"/>
      <c r="E1581" s="55"/>
      <c r="F1581" s="55"/>
      <c r="G1581" s="55"/>
      <c r="H1581" s="55"/>
      <c r="I1581" s="55"/>
      <c r="J1581" s="65"/>
      <c r="K1581" s="65"/>
      <c r="L1581" s="65"/>
      <c r="M1581" s="65"/>
      <c r="N1581" s="65"/>
      <c r="O1581" s="65"/>
    </row>
    <row r="1582" spans="3:15" s="1" customFormat="1" x14ac:dyDescent="0.25">
      <c r="C1582" s="65"/>
      <c r="D1582" s="55"/>
      <c r="E1582" s="55"/>
      <c r="F1582" s="55"/>
      <c r="G1582" s="55"/>
      <c r="H1582" s="55"/>
      <c r="I1582" s="55"/>
      <c r="J1582" s="65"/>
      <c r="K1582" s="65"/>
      <c r="L1582" s="65"/>
      <c r="M1582" s="65"/>
      <c r="N1582" s="65"/>
      <c r="O1582" s="65"/>
    </row>
    <row r="1583" spans="3:15" s="1" customFormat="1" x14ac:dyDescent="0.25">
      <c r="C1583" s="65"/>
      <c r="D1583" s="55"/>
      <c r="E1583" s="55"/>
      <c r="F1583" s="55"/>
      <c r="G1583" s="55"/>
      <c r="H1583" s="55"/>
      <c r="I1583" s="55"/>
      <c r="J1583" s="65"/>
      <c r="K1583" s="65"/>
      <c r="L1583" s="65"/>
      <c r="M1583" s="65"/>
      <c r="N1583" s="65"/>
      <c r="O1583" s="65"/>
    </row>
    <row r="1584" spans="3:15" s="1" customFormat="1" x14ac:dyDescent="0.25">
      <c r="C1584" s="65"/>
      <c r="D1584" s="55"/>
      <c r="E1584" s="55"/>
      <c r="F1584" s="55"/>
      <c r="G1584" s="55"/>
      <c r="H1584" s="55"/>
      <c r="I1584" s="55"/>
      <c r="J1584" s="65"/>
      <c r="K1584" s="65"/>
      <c r="L1584" s="65"/>
      <c r="M1584" s="65"/>
      <c r="N1584" s="65"/>
      <c r="O1584" s="65"/>
    </row>
    <row r="1585" spans="3:15" s="1" customFormat="1" x14ac:dyDescent="0.25">
      <c r="C1585" s="65"/>
      <c r="D1585" s="55"/>
      <c r="E1585" s="55"/>
      <c r="F1585" s="55"/>
      <c r="G1585" s="55"/>
      <c r="H1585" s="55"/>
      <c r="I1585" s="55"/>
      <c r="J1585" s="65"/>
      <c r="K1585" s="65"/>
      <c r="L1585" s="65"/>
      <c r="M1585" s="65"/>
      <c r="N1585" s="65"/>
      <c r="O1585" s="65"/>
    </row>
    <row r="1586" spans="3:15" s="1" customFormat="1" x14ac:dyDescent="0.25">
      <c r="C1586" s="65"/>
      <c r="D1586" s="55"/>
      <c r="E1586" s="55"/>
      <c r="F1586" s="55"/>
      <c r="G1586" s="55"/>
      <c r="H1586" s="55"/>
      <c r="I1586" s="55"/>
      <c r="J1586" s="65"/>
      <c r="K1586" s="65"/>
      <c r="L1586" s="65"/>
      <c r="M1586" s="65"/>
      <c r="N1586" s="65"/>
      <c r="O1586" s="65"/>
    </row>
    <row r="1587" spans="3:15" s="1" customFormat="1" x14ac:dyDescent="0.25">
      <c r="C1587" s="65"/>
      <c r="D1587" s="55"/>
      <c r="E1587" s="55"/>
      <c r="F1587" s="55"/>
      <c r="G1587" s="55"/>
      <c r="H1587" s="55"/>
      <c r="I1587" s="55"/>
      <c r="J1587" s="65"/>
      <c r="K1587" s="65"/>
      <c r="L1587" s="65"/>
      <c r="M1587" s="65"/>
      <c r="N1587" s="65"/>
      <c r="O1587" s="65"/>
    </row>
    <row r="1588" spans="3:15" s="1" customFormat="1" x14ac:dyDescent="0.25">
      <c r="C1588" s="65"/>
      <c r="D1588" s="55"/>
      <c r="E1588" s="55"/>
      <c r="F1588" s="55"/>
      <c r="G1588" s="55"/>
      <c r="H1588" s="55"/>
      <c r="I1588" s="55"/>
      <c r="J1588" s="65"/>
      <c r="K1588" s="65"/>
      <c r="L1588" s="65"/>
      <c r="M1588" s="65"/>
      <c r="N1588" s="65"/>
      <c r="O1588" s="65"/>
    </row>
    <row r="1589" spans="3:15" s="1" customFormat="1" x14ac:dyDescent="0.25">
      <c r="C1589" s="65"/>
      <c r="D1589" s="55"/>
      <c r="E1589" s="55"/>
      <c r="F1589" s="55"/>
      <c r="G1589" s="55"/>
      <c r="H1589" s="55"/>
      <c r="I1589" s="55"/>
      <c r="J1589" s="65"/>
      <c r="K1589" s="65"/>
      <c r="L1589" s="65"/>
      <c r="M1589" s="65"/>
      <c r="N1589" s="65"/>
      <c r="O1589" s="65"/>
    </row>
    <row r="1590" spans="3:15" s="1" customFormat="1" x14ac:dyDescent="0.25">
      <c r="C1590" s="65"/>
      <c r="D1590" s="55"/>
      <c r="E1590" s="55"/>
      <c r="F1590" s="55"/>
      <c r="G1590" s="55"/>
      <c r="H1590" s="55"/>
      <c r="I1590" s="55"/>
      <c r="J1590" s="65"/>
      <c r="K1590" s="65"/>
      <c r="L1590" s="65"/>
      <c r="M1590" s="65"/>
      <c r="N1590" s="65"/>
      <c r="O1590" s="65"/>
    </row>
    <row r="1591" spans="3:15" s="1" customFormat="1" x14ac:dyDescent="0.25">
      <c r="C1591" s="65"/>
      <c r="D1591" s="55"/>
      <c r="E1591" s="55"/>
      <c r="F1591" s="55"/>
      <c r="G1591" s="55"/>
      <c r="H1591" s="55"/>
      <c r="I1591" s="55"/>
      <c r="J1591" s="65"/>
      <c r="K1591" s="65"/>
      <c r="L1591" s="65"/>
      <c r="M1591" s="65"/>
      <c r="N1591" s="65"/>
      <c r="O1591" s="65"/>
    </row>
    <row r="1592" spans="3:15" s="1" customFormat="1" x14ac:dyDescent="0.25">
      <c r="C1592" s="65"/>
      <c r="D1592" s="55"/>
      <c r="E1592" s="55"/>
      <c r="F1592" s="55"/>
      <c r="G1592" s="55"/>
      <c r="H1592" s="55"/>
      <c r="I1592" s="55"/>
      <c r="J1592" s="65"/>
      <c r="K1592" s="65"/>
      <c r="L1592" s="65"/>
      <c r="M1592" s="65"/>
      <c r="N1592" s="65"/>
      <c r="O1592" s="65"/>
    </row>
    <row r="1593" spans="3:15" s="1" customFormat="1" x14ac:dyDescent="0.25">
      <c r="C1593" s="65"/>
      <c r="D1593" s="55"/>
      <c r="E1593" s="55"/>
      <c r="F1593" s="55"/>
      <c r="G1593" s="55"/>
      <c r="H1593" s="55"/>
      <c r="I1593" s="55"/>
      <c r="J1593" s="65"/>
      <c r="K1593" s="65"/>
      <c r="L1593" s="65"/>
      <c r="M1593" s="65"/>
      <c r="N1593" s="65"/>
      <c r="O1593" s="65"/>
    </row>
    <row r="1594" spans="3:15" s="1" customFormat="1" x14ac:dyDescent="0.25">
      <c r="C1594" s="65"/>
      <c r="D1594" s="55"/>
      <c r="E1594" s="55"/>
      <c r="F1594" s="55"/>
      <c r="G1594" s="55"/>
      <c r="H1594" s="55"/>
      <c r="I1594" s="55"/>
      <c r="J1594" s="65"/>
      <c r="K1594" s="65"/>
      <c r="L1594" s="65"/>
      <c r="M1594" s="65"/>
      <c r="N1594" s="65"/>
      <c r="O1594" s="65"/>
    </row>
    <row r="1595" spans="3:15" s="1" customFormat="1" x14ac:dyDescent="0.25">
      <c r="C1595" s="65"/>
      <c r="D1595" s="55"/>
      <c r="E1595" s="55"/>
      <c r="F1595" s="55"/>
      <c r="G1595" s="55"/>
      <c r="H1595" s="55"/>
      <c r="I1595" s="55"/>
      <c r="J1595" s="65"/>
      <c r="K1595" s="65"/>
      <c r="L1595" s="65"/>
      <c r="M1595" s="65"/>
      <c r="N1595" s="65"/>
      <c r="O1595" s="65"/>
    </row>
    <row r="1596" spans="3:15" s="1" customFormat="1" x14ac:dyDescent="0.25">
      <c r="C1596" s="65"/>
      <c r="D1596" s="55"/>
      <c r="E1596" s="55"/>
      <c r="F1596" s="55"/>
      <c r="G1596" s="55"/>
      <c r="H1596" s="55"/>
      <c r="I1596" s="55"/>
      <c r="J1596" s="65"/>
      <c r="K1596" s="65"/>
      <c r="L1596" s="65"/>
      <c r="M1596" s="65"/>
      <c r="N1596" s="65"/>
      <c r="O1596" s="65"/>
    </row>
    <row r="1597" spans="3:15" s="1" customFormat="1" x14ac:dyDescent="0.25">
      <c r="C1597" s="65"/>
      <c r="D1597" s="55"/>
      <c r="E1597" s="55"/>
      <c r="F1597" s="55"/>
      <c r="G1597" s="55"/>
      <c r="H1597" s="55"/>
      <c r="I1597" s="55"/>
      <c r="J1597" s="65"/>
      <c r="K1597" s="65"/>
      <c r="L1597" s="65"/>
      <c r="M1597" s="65"/>
      <c r="N1597" s="65"/>
      <c r="O1597" s="65"/>
    </row>
    <row r="1598" spans="3:15" s="1" customFormat="1" x14ac:dyDescent="0.25">
      <c r="C1598" s="65"/>
      <c r="D1598" s="55"/>
      <c r="E1598" s="55"/>
      <c r="F1598" s="55"/>
      <c r="G1598" s="55"/>
      <c r="H1598" s="55"/>
      <c r="I1598" s="55"/>
      <c r="J1598" s="65"/>
      <c r="K1598" s="65"/>
      <c r="L1598" s="65"/>
      <c r="M1598" s="65"/>
      <c r="N1598" s="65"/>
      <c r="O1598" s="65"/>
    </row>
    <row r="1599" spans="3:15" s="1" customFormat="1" x14ac:dyDescent="0.25">
      <c r="C1599" s="65"/>
      <c r="D1599" s="55"/>
      <c r="E1599" s="55"/>
      <c r="F1599" s="55"/>
      <c r="G1599" s="55"/>
      <c r="H1599" s="55"/>
      <c r="I1599" s="55"/>
      <c r="J1599" s="65"/>
      <c r="K1599" s="65"/>
      <c r="L1599" s="65"/>
      <c r="M1599" s="65"/>
      <c r="N1599" s="65"/>
      <c r="O1599" s="65"/>
    </row>
    <row r="1600" spans="3:15" s="1" customFormat="1" x14ac:dyDescent="0.25">
      <c r="C1600" s="65"/>
      <c r="D1600" s="55"/>
      <c r="E1600" s="55"/>
      <c r="F1600" s="55"/>
      <c r="G1600" s="55"/>
      <c r="H1600" s="55"/>
      <c r="I1600" s="55"/>
      <c r="J1600" s="65"/>
      <c r="K1600" s="65"/>
      <c r="L1600" s="65"/>
      <c r="M1600" s="65"/>
      <c r="N1600" s="65"/>
      <c r="O1600" s="65"/>
    </row>
    <row r="1601" spans="3:15" s="1" customFormat="1" x14ac:dyDescent="0.25">
      <c r="C1601" s="65"/>
      <c r="D1601" s="55"/>
      <c r="E1601" s="55"/>
      <c r="F1601" s="55"/>
      <c r="G1601" s="55"/>
      <c r="H1601" s="55"/>
      <c r="I1601" s="55"/>
      <c r="J1601" s="65"/>
      <c r="K1601" s="65"/>
      <c r="L1601" s="65"/>
      <c r="M1601" s="65"/>
      <c r="N1601" s="65"/>
      <c r="O1601" s="65"/>
    </row>
    <row r="1602" spans="3:15" s="1" customFormat="1" x14ac:dyDescent="0.25">
      <c r="C1602" s="65"/>
      <c r="D1602" s="55"/>
      <c r="E1602" s="55"/>
      <c r="F1602" s="55"/>
      <c r="G1602" s="55"/>
      <c r="H1602" s="55"/>
      <c r="I1602" s="55"/>
      <c r="J1602" s="65"/>
      <c r="K1602" s="65"/>
      <c r="L1602" s="65"/>
      <c r="M1602" s="65"/>
      <c r="N1602" s="65"/>
      <c r="O1602" s="65"/>
    </row>
    <row r="1603" spans="3:15" s="1" customFormat="1" x14ac:dyDescent="0.25">
      <c r="C1603" s="65"/>
      <c r="D1603" s="55"/>
      <c r="E1603" s="55"/>
      <c r="F1603" s="55"/>
      <c r="G1603" s="55"/>
      <c r="H1603" s="55"/>
      <c r="I1603" s="55"/>
      <c r="J1603" s="65"/>
      <c r="K1603" s="65"/>
      <c r="L1603" s="65"/>
      <c r="M1603" s="65"/>
      <c r="N1603" s="65"/>
      <c r="O1603" s="65"/>
    </row>
    <row r="1604" spans="3:15" s="1" customFormat="1" x14ac:dyDescent="0.25">
      <c r="C1604" s="65"/>
      <c r="D1604" s="55"/>
      <c r="E1604" s="55"/>
      <c r="F1604" s="55"/>
      <c r="G1604" s="55"/>
      <c r="H1604" s="55"/>
      <c r="I1604" s="55"/>
      <c r="J1604" s="65"/>
      <c r="K1604" s="65"/>
      <c r="L1604" s="65"/>
      <c r="M1604" s="65"/>
      <c r="N1604" s="65"/>
      <c r="O1604" s="65"/>
    </row>
    <row r="1605" spans="3:15" s="1" customFormat="1" x14ac:dyDescent="0.25">
      <c r="C1605" s="65"/>
      <c r="D1605" s="55"/>
      <c r="E1605" s="55"/>
      <c r="F1605" s="55"/>
      <c r="G1605" s="55"/>
      <c r="H1605" s="55"/>
      <c r="I1605" s="55"/>
      <c r="J1605" s="65"/>
      <c r="K1605" s="65"/>
      <c r="L1605" s="65"/>
      <c r="M1605" s="65"/>
      <c r="N1605" s="65"/>
      <c r="O1605" s="65"/>
    </row>
    <row r="1606" spans="3:15" s="1" customFormat="1" x14ac:dyDescent="0.25">
      <c r="C1606" s="65"/>
      <c r="D1606" s="55"/>
      <c r="E1606" s="55"/>
      <c r="F1606" s="55"/>
      <c r="G1606" s="55"/>
      <c r="H1606" s="55"/>
      <c r="I1606" s="55"/>
      <c r="J1606" s="65"/>
      <c r="K1606" s="65"/>
      <c r="L1606" s="65"/>
      <c r="M1606" s="65"/>
      <c r="N1606" s="65"/>
      <c r="O1606" s="65"/>
    </row>
    <row r="1607" spans="3:15" s="1" customFormat="1" x14ac:dyDescent="0.25">
      <c r="C1607" s="65"/>
      <c r="D1607" s="55"/>
      <c r="E1607" s="55"/>
      <c r="F1607" s="55"/>
      <c r="G1607" s="55"/>
      <c r="H1607" s="55"/>
      <c r="I1607" s="55"/>
      <c r="J1607" s="65"/>
      <c r="K1607" s="65"/>
      <c r="L1607" s="65"/>
      <c r="M1607" s="65"/>
      <c r="N1607" s="65"/>
      <c r="O1607" s="65"/>
    </row>
    <row r="1608" spans="3:15" s="1" customFormat="1" x14ac:dyDescent="0.25">
      <c r="C1608" s="65"/>
      <c r="D1608" s="55"/>
      <c r="E1608" s="55"/>
      <c r="F1608" s="55"/>
      <c r="G1608" s="55"/>
      <c r="H1608" s="55"/>
      <c r="I1608" s="55"/>
      <c r="J1608" s="65"/>
      <c r="K1608" s="65"/>
      <c r="L1608" s="65"/>
      <c r="M1608" s="65"/>
      <c r="N1608" s="65"/>
      <c r="O1608" s="65"/>
    </row>
    <row r="1609" spans="3:15" s="1" customFormat="1" x14ac:dyDescent="0.25">
      <c r="C1609" s="65"/>
      <c r="D1609" s="55"/>
      <c r="E1609" s="55"/>
      <c r="F1609" s="55"/>
      <c r="G1609" s="55"/>
      <c r="H1609" s="55"/>
      <c r="I1609" s="55"/>
      <c r="J1609" s="65"/>
      <c r="K1609" s="65"/>
      <c r="L1609" s="65"/>
      <c r="M1609" s="65"/>
      <c r="N1609" s="65"/>
      <c r="O1609" s="65"/>
    </row>
    <row r="1610" spans="3:15" s="1" customFormat="1" x14ac:dyDescent="0.25">
      <c r="C1610" s="65"/>
      <c r="D1610" s="55"/>
      <c r="E1610" s="55"/>
      <c r="F1610" s="55"/>
      <c r="G1610" s="55"/>
      <c r="H1610" s="55"/>
      <c r="I1610" s="55"/>
      <c r="J1610" s="65"/>
      <c r="K1610" s="65"/>
      <c r="L1610" s="65"/>
      <c r="M1610" s="65"/>
      <c r="N1610" s="65"/>
      <c r="O1610" s="65"/>
    </row>
    <row r="1611" spans="3:15" s="1" customFormat="1" x14ac:dyDescent="0.25">
      <c r="C1611" s="65"/>
      <c r="D1611" s="55"/>
      <c r="E1611" s="55"/>
      <c r="F1611" s="55"/>
      <c r="G1611" s="55"/>
      <c r="H1611" s="55"/>
      <c r="I1611" s="55"/>
      <c r="J1611" s="65"/>
      <c r="K1611" s="65"/>
      <c r="L1611" s="65"/>
      <c r="M1611" s="65"/>
      <c r="N1611" s="65"/>
      <c r="O1611" s="65"/>
    </row>
    <row r="1612" spans="3:15" s="1" customFormat="1" x14ac:dyDescent="0.25">
      <c r="C1612" s="65"/>
      <c r="D1612" s="55"/>
      <c r="E1612" s="55"/>
      <c r="F1612" s="55"/>
      <c r="G1612" s="55"/>
      <c r="H1612" s="55"/>
      <c r="I1612" s="55"/>
      <c r="J1612" s="65"/>
      <c r="K1612" s="65"/>
      <c r="L1612" s="65"/>
      <c r="M1612" s="65"/>
      <c r="N1612" s="65"/>
      <c r="O1612" s="65"/>
    </row>
    <row r="1613" spans="3:15" s="1" customFormat="1" x14ac:dyDescent="0.25">
      <c r="C1613" s="65"/>
      <c r="D1613" s="55"/>
      <c r="E1613" s="55"/>
      <c r="F1613" s="55"/>
      <c r="G1613" s="55"/>
      <c r="H1613" s="55"/>
      <c r="I1613" s="55"/>
      <c r="J1613" s="65"/>
      <c r="K1613" s="65"/>
      <c r="L1613" s="65"/>
      <c r="M1613" s="65"/>
      <c r="N1613" s="65"/>
      <c r="O1613" s="65"/>
    </row>
    <row r="1614" spans="3:15" s="1" customFormat="1" x14ac:dyDescent="0.25">
      <c r="C1614" s="65"/>
      <c r="D1614" s="55"/>
      <c r="E1614" s="55"/>
      <c r="F1614" s="55"/>
      <c r="G1614" s="55"/>
      <c r="H1614" s="55"/>
      <c r="I1614" s="55"/>
      <c r="J1614" s="65"/>
      <c r="K1614" s="65"/>
      <c r="L1614" s="65"/>
      <c r="M1614" s="65"/>
      <c r="N1614" s="65"/>
      <c r="O1614" s="65"/>
    </row>
    <row r="1615" spans="3:15" s="1" customFormat="1" x14ac:dyDescent="0.25">
      <c r="C1615" s="65"/>
      <c r="D1615" s="55"/>
      <c r="E1615" s="55"/>
      <c r="F1615" s="55"/>
      <c r="G1615" s="55"/>
      <c r="H1615" s="55"/>
      <c r="I1615" s="55"/>
      <c r="J1615" s="65"/>
      <c r="K1615" s="65"/>
      <c r="L1615" s="65"/>
      <c r="M1615" s="65"/>
      <c r="N1615" s="65"/>
      <c r="O1615" s="65"/>
    </row>
    <row r="1616" spans="3:15" s="1" customFormat="1" x14ac:dyDescent="0.25">
      <c r="C1616" s="65"/>
      <c r="D1616" s="55"/>
      <c r="E1616" s="55"/>
      <c r="F1616" s="55"/>
      <c r="G1616" s="55"/>
      <c r="H1616" s="55"/>
      <c r="I1616" s="55"/>
      <c r="J1616" s="65"/>
      <c r="K1616" s="65"/>
      <c r="L1616" s="65"/>
      <c r="M1616" s="65"/>
      <c r="N1616" s="65"/>
      <c r="O1616" s="65"/>
    </row>
    <row r="1617" spans="3:15" s="1" customFormat="1" x14ac:dyDescent="0.25">
      <c r="C1617" s="65"/>
      <c r="D1617" s="55"/>
      <c r="E1617" s="55"/>
      <c r="F1617" s="55"/>
      <c r="G1617" s="55"/>
      <c r="H1617" s="55"/>
      <c r="I1617" s="55"/>
      <c r="J1617" s="65"/>
      <c r="K1617" s="65"/>
      <c r="L1617" s="65"/>
      <c r="M1617" s="65"/>
      <c r="N1617" s="65"/>
      <c r="O1617" s="65"/>
    </row>
    <row r="1618" spans="3:15" s="1" customFormat="1" x14ac:dyDescent="0.25">
      <c r="C1618" s="65"/>
      <c r="D1618" s="55"/>
      <c r="E1618" s="55"/>
      <c r="F1618" s="55"/>
      <c r="G1618" s="55"/>
      <c r="H1618" s="55"/>
      <c r="I1618" s="55"/>
      <c r="J1618" s="65"/>
      <c r="K1618" s="65"/>
      <c r="L1618" s="65"/>
      <c r="M1618" s="65"/>
      <c r="N1618" s="65"/>
      <c r="O1618" s="65"/>
    </row>
    <row r="1619" spans="3:15" s="1" customFormat="1" x14ac:dyDescent="0.25">
      <c r="C1619" s="65"/>
      <c r="D1619" s="55"/>
      <c r="E1619" s="55"/>
      <c r="F1619" s="55"/>
      <c r="G1619" s="55"/>
      <c r="H1619" s="55"/>
      <c r="I1619" s="55"/>
      <c r="J1619" s="65"/>
      <c r="K1619" s="65"/>
      <c r="L1619" s="65"/>
      <c r="M1619" s="65"/>
      <c r="N1619" s="65"/>
      <c r="O1619" s="65"/>
    </row>
    <row r="1620" spans="3:15" s="1" customFormat="1" x14ac:dyDescent="0.25">
      <c r="C1620" s="65"/>
      <c r="D1620" s="55"/>
      <c r="E1620" s="55"/>
      <c r="F1620" s="55"/>
      <c r="G1620" s="55"/>
      <c r="H1620" s="55"/>
      <c r="I1620" s="55"/>
      <c r="J1620" s="65"/>
      <c r="K1620" s="65"/>
      <c r="L1620" s="65"/>
      <c r="M1620" s="65"/>
      <c r="N1620" s="65"/>
      <c r="O1620" s="65"/>
    </row>
    <row r="1621" spans="3:15" s="1" customFormat="1" x14ac:dyDescent="0.25">
      <c r="C1621" s="65"/>
      <c r="D1621" s="55"/>
      <c r="E1621" s="55"/>
      <c r="F1621" s="55"/>
      <c r="G1621" s="55"/>
      <c r="H1621" s="55"/>
      <c r="I1621" s="55"/>
      <c r="J1621" s="65"/>
      <c r="K1621" s="65"/>
      <c r="L1621" s="65"/>
      <c r="M1621" s="65"/>
      <c r="N1621" s="65"/>
      <c r="O1621" s="65"/>
    </row>
    <row r="1622" spans="3:15" s="1" customFormat="1" x14ac:dyDescent="0.25">
      <c r="C1622" s="65"/>
      <c r="D1622" s="55"/>
      <c r="E1622" s="55"/>
      <c r="F1622" s="55"/>
      <c r="G1622" s="55"/>
      <c r="H1622" s="55"/>
      <c r="I1622" s="55"/>
      <c r="J1622" s="65"/>
      <c r="K1622" s="65"/>
      <c r="L1622" s="65"/>
      <c r="M1622" s="65"/>
      <c r="N1622" s="65"/>
      <c r="O1622" s="65"/>
    </row>
    <row r="1623" spans="3:15" s="1" customFormat="1" x14ac:dyDescent="0.25">
      <c r="C1623" s="65"/>
      <c r="D1623" s="55"/>
      <c r="E1623" s="55"/>
      <c r="F1623" s="55"/>
      <c r="G1623" s="55"/>
      <c r="H1623" s="55"/>
      <c r="I1623" s="55"/>
      <c r="J1623" s="65"/>
      <c r="K1623" s="65"/>
      <c r="L1623" s="65"/>
      <c r="M1623" s="65"/>
      <c r="N1623" s="65"/>
      <c r="O1623" s="65"/>
    </row>
    <row r="1624" spans="3:15" s="1" customFormat="1" x14ac:dyDescent="0.25">
      <c r="C1624" s="65"/>
      <c r="D1624" s="55"/>
      <c r="E1624" s="55"/>
      <c r="F1624" s="55"/>
      <c r="G1624" s="55"/>
      <c r="H1624" s="55"/>
      <c r="I1624" s="55"/>
      <c r="J1624" s="65"/>
      <c r="K1624" s="65"/>
      <c r="L1624" s="65"/>
      <c r="M1624" s="65"/>
      <c r="N1624" s="65"/>
      <c r="O1624" s="65"/>
    </row>
    <row r="1625" spans="3:15" s="1" customFormat="1" x14ac:dyDescent="0.25">
      <c r="C1625" s="65"/>
      <c r="D1625" s="55"/>
      <c r="E1625" s="55"/>
      <c r="F1625" s="55"/>
      <c r="G1625" s="55"/>
      <c r="H1625" s="55"/>
      <c r="I1625" s="55"/>
      <c r="J1625" s="65"/>
      <c r="K1625" s="65"/>
      <c r="L1625" s="65"/>
      <c r="M1625" s="65"/>
      <c r="N1625" s="65"/>
      <c r="O1625" s="65"/>
    </row>
    <row r="1626" spans="3:15" s="1" customFormat="1" x14ac:dyDescent="0.25">
      <c r="C1626" s="65"/>
      <c r="D1626" s="55"/>
      <c r="E1626" s="55"/>
      <c r="F1626" s="55"/>
      <c r="G1626" s="55"/>
      <c r="H1626" s="55"/>
      <c r="I1626" s="55"/>
      <c r="J1626" s="65"/>
      <c r="K1626" s="65"/>
      <c r="L1626" s="65"/>
      <c r="M1626" s="65"/>
      <c r="N1626" s="65"/>
      <c r="O1626" s="65"/>
    </row>
    <row r="1627" spans="3:15" s="1" customFormat="1" x14ac:dyDescent="0.25">
      <c r="C1627" s="65"/>
      <c r="D1627" s="55"/>
      <c r="E1627" s="55"/>
      <c r="F1627" s="55"/>
      <c r="G1627" s="55"/>
      <c r="H1627" s="55"/>
      <c r="I1627" s="55"/>
      <c r="J1627" s="65"/>
      <c r="K1627" s="65"/>
      <c r="L1627" s="65"/>
      <c r="M1627" s="65"/>
      <c r="N1627" s="65"/>
      <c r="O1627" s="65"/>
    </row>
    <row r="1628" spans="3:15" s="1" customFormat="1" x14ac:dyDescent="0.25">
      <c r="C1628" s="65"/>
      <c r="D1628" s="55"/>
      <c r="E1628" s="55"/>
      <c r="F1628" s="55"/>
      <c r="G1628" s="55"/>
      <c r="H1628" s="55"/>
      <c r="I1628" s="55"/>
      <c r="J1628" s="65"/>
      <c r="K1628" s="65"/>
      <c r="L1628" s="65"/>
      <c r="M1628" s="65"/>
      <c r="N1628" s="65"/>
      <c r="O1628" s="65"/>
    </row>
    <row r="1629" spans="3:15" s="1" customFormat="1" x14ac:dyDescent="0.25">
      <c r="C1629" s="65"/>
      <c r="D1629" s="55"/>
      <c r="E1629" s="55"/>
      <c r="F1629" s="55"/>
      <c r="G1629" s="55"/>
      <c r="H1629" s="55"/>
      <c r="I1629" s="55"/>
      <c r="J1629" s="65"/>
      <c r="K1629" s="65"/>
      <c r="L1629" s="65"/>
      <c r="M1629" s="65"/>
      <c r="N1629" s="65"/>
      <c r="O1629" s="65"/>
    </row>
    <row r="1630" spans="3:15" s="1" customFormat="1" x14ac:dyDescent="0.25">
      <c r="C1630" s="65"/>
      <c r="D1630" s="55"/>
      <c r="E1630" s="55"/>
      <c r="F1630" s="55"/>
      <c r="G1630" s="55"/>
      <c r="H1630" s="55"/>
      <c r="I1630" s="55"/>
      <c r="J1630" s="65"/>
      <c r="K1630" s="65"/>
      <c r="L1630" s="65"/>
      <c r="M1630" s="65"/>
      <c r="N1630" s="65"/>
      <c r="O1630" s="65"/>
    </row>
    <row r="1631" spans="3:15" s="1" customFormat="1" x14ac:dyDescent="0.25">
      <c r="C1631" s="65"/>
      <c r="D1631" s="55"/>
      <c r="E1631" s="55"/>
      <c r="F1631" s="55"/>
      <c r="G1631" s="55"/>
      <c r="H1631" s="55"/>
      <c r="I1631" s="55"/>
      <c r="J1631" s="65"/>
      <c r="K1631" s="65"/>
      <c r="L1631" s="65"/>
      <c r="M1631" s="65"/>
      <c r="N1631" s="65"/>
      <c r="O1631" s="65"/>
    </row>
    <row r="1632" spans="3:15" s="1" customFormat="1" x14ac:dyDescent="0.25">
      <c r="C1632" s="65"/>
      <c r="D1632" s="55"/>
      <c r="E1632" s="55"/>
      <c r="F1632" s="55"/>
      <c r="G1632" s="55"/>
      <c r="H1632" s="55"/>
      <c r="I1632" s="55"/>
      <c r="J1632" s="65"/>
      <c r="K1632" s="65"/>
      <c r="L1632" s="65"/>
      <c r="M1632" s="65"/>
      <c r="N1632" s="65"/>
      <c r="O1632" s="65"/>
    </row>
    <row r="1633" spans="3:15" s="1" customFormat="1" x14ac:dyDescent="0.25">
      <c r="C1633" s="65"/>
      <c r="D1633" s="55"/>
      <c r="E1633" s="55"/>
      <c r="F1633" s="55"/>
      <c r="G1633" s="55"/>
      <c r="H1633" s="55"/>
      <c r="I1633" s="55"/>
      <c r="J1633" s="65"/>
      <c r="K1633" s="65"/>
      <c r="L1633" s="65"/>
      <c r="M1633" s="65"/>
      <c r="N1633" s="65"/>
      <c r="O1633" s="65"/>
    </row>
    <row r="1634" spans="3:15" s="1" customFormat="1" x14ac:dyDescent="0.25">
      <c r="C1634" s="65"/>
      <c r="D1634" s="55"/>
      <c r="E1634" s="55"/>
      <c r="F1634" s="55"/>
      <c r="G1634" s="55"/>
      <c r="H1634" s="55"/>
      <c r="I1634" s="55"/>
      <c r="J1634" s="65"/>
      <c r="K1634" s="65"/>
      <c r="L1634" s="65"/>
      <c r="M1634" s="65"/>
      <c r="N1634" s="65"/>
      <c r="O1634" s="65"/>
    </row>
    <row r="1635" spans="3:15" s="1" customFormat="1" x14ac:dyDescent="0.25">
      <c r="C1635" s="65"/>
      <c r="D1635" s="55"/>
      <c r="E1635" s="55"/>
      <c r="F1635" s="55"/>
      <c r="G1635" s="55"/>
      <c r="H1635" s="55"/>
      <c r="I1635" s="55"/>
      <c r="J1635" s="65"/>
      <c r="K1635" s="65"/>
      <c r="L1635" s="65"/>
      <c r="M1635" s="65"/>
      <c r="N1635" s="65"/>
      <c r="O1635" s="65"/>
    </row>
    <row r="1636" spans="3:15" s="1" customFormat="1" x14ac:dyDescent="0.25">
      <c r="C1636" s="65"/>
      <c r="D1636" s="55"/>
      <c r="E1636" s="55"/>
      <c r="F1636" s="55"/>
      <c r="G1636" s="55"/>
      <c r="H1636" s="55"/>
      <c r="I1636" s="55"/>
      <c r="J1636" s="65"/>
      <c r="K1636" s="65"/>
      <c r="L1636" s="65"/>
      <c r="M1636" s="65"/>
      <c r="N1636" s="65"/>
      <c r="O1636" s="65"/>
    </row>
    <row r="1637" spans="3:15" s="1" customFormat="1" x14ac:dyDescent="0.25">
      <c r="C1637" s="65"/>
      <c r="D1637" s="55"/>
      <c r="E1637" s="55"/>
      <c r="F1637" s="55"/>
      <c r="G1637" s="55"/>
      <c r="H1637" s="55"/>
      <c r="I1637" s="55"/>
      <c r="J1637" s="65"/>
      <c r="K1637" s="65"/>
      <c r="L1637" s="65"/>
      <c r="M1637" s="65"/>
      <c r="N1637" s="65"/>
      <c r="O1637" s="65"/>
    </row>
    <row r="1638" spans="3:15" s="1" customFormat="1" x14ac:dyDescent="0.25">
      <c r="C1638" s="65"/>
      <c r="D1638" s="55"/>
      <c r="E1638" s="55"/>
      <c r="F1638" s="55"/>
      <c r="G1638" s="55"/>
      <c r="H1638" s="55"/>
      <c r="I1638" s="55"/>
      <c r="J1638" s="65"/>
      <c r="K1638" s="65"/>
      <c r="L1638" s="65"/>
      <c r="M1638" s="65"/>
      <c r="N1638" s="65"/>
      <c r="O1638" s="65"/>
    </row>
    <row r="1639" spans="3:15" s="1" customFormat="1" x14ac:dyDescent="0.25">
      <c r="C1639" s="65"/>
      <c r="D1639" s="55"/>
      <c r="E1639" s="55"/>
      <c r="F1639" s="55"/>
      <c r="G1639" s="55"/>
      <c r="H1639" s="55"/>
      <c r="I1639" s="55"/>
      <c r="J1639" s="65"/>
      <c r="K1639" s="65"/>
      <c r="L1639" s="65"/>
      <c r="M1639" s="65"/>
      <c r="N1639" s="65"/>
      <c r="O1639" s="65"/>
    </row>
    <row r="1640" spans="3:15" s="1" customFormat="1" x14ac:dyDescent="0.25">
      <c r="C1640" s="65"/>
      <c r="D1640" s="55"/>
      <c r="E1640" s="55"/>
      <c r="F1640" s="55"/>
      <c r="G1640" s="55"/>
      <c r="H1640" s="55"/>
      <c r="I1640" s="55"/>
      <c r="J1640" s="65"/>
      <c r="K1640" s="65"/>
      <c r="L1640" s="65"/>
      <c r="M1640" s="65"/>
      <c r="N1640" s="65"/>
      <c r="O1640" s="65"/>
    </row>
    <row r="1641" spans="3:15" s="1" customFormat="1" x14ac:dyDescent="0.25">
      <c r="C1641" s="65"/>
      <c r="D1641" s="55"/>
      <c r="E1641" s="55"/>
      <c r="F1641" s="55"/>
      <c r="G1641" s="55"/>
      <c r="H1641" s="55"/>
      <c r="I1641" s="55"/>
      <c r="J1641" s="65"/>
      <c r="K1641" s="65"/>
      <c r="L1641" s="65"/>
      <c r="M1641" s="65"/>
      <c r="N1641" s="65"/>
      <c r="O1641" s="65"/>
    </row>
    <row r="1642" spans="3:15" s="1" customFormat="1" x14ac:dyDescent="0.25">
      <c r="C1642" s="65"/>
      <c r="D1642" s="55"/>
      <c r="E1642" s="55"/>
      <c r="F1642" s="55"/>
      <c r="G1642" s="55"/>
      <c r="H1642" s="55"/>
      <c r="I1642" s="55"/>
      <c r="J1642" s="65"/>
      <c r="K1642" s="65"/>
      <c r="L1642" s="65"/>
      <c r="M1642" s="65"/>
      <c r="N1642" s="65"/>
      <c r="O1642" s="65"/>
    </row>
    <row r="1643" spans="3:15" s="1" customFormat="1" x14ac:dyDescent="0.25">
      <c r="C1643" s="65"/>
      <c r="D1643" s="55"/>
      <c r="E1643" s="55"/>
      <c r="F1643" s="55"/>
      <c r="G1643" s="55"/>
      <c r="H1643" s="55"/>
      <c r="I1643" s="55"/>
      <c r="J1643" s="65"/>
      <c r="K1643" s="65"/>
      <c r="L1643" s="65"/>
      <c r="M1643" s="65"/>
      <c r="N1643" s="65"/>
      <c r="O1643" s="65"/>
    </row>
    <row r="1644" spans="3:15" s="1" customFormat="1" x14ac:dyDescent="0.25">
      <c r="C1644" s="65"/>
      <c r="D1644" s="55"/>
      <c r="E1644" s="55"/>
      <c r="F1644" s="55"/>
      <c r="G1644" s="55"/>
      <c r="H1644" s="55"/>
      <c r="I1644" s="55"/>
      <c r="J1644" s="65"/>
      <c r="K1644" s="65"/>
      <c r="L1644" s="65"/>
      <c r="M1644" s="65"/>
      <c r="N1644" s="65"/>
      <c r="O1644" s="65"/>
    </row>
    <row r="1645" spans="3:15" s="1" customFormat="1" x14ac:dyDescent="0.25">
      <c r="C1645" s="65"/>
      <c r="D1645" s="55"/>
      <c r="E1645" s="55"/>
      <c r="F1645" s="55"/>
      <c r="G1645" s="55"/>
      <c r="H1645" s="55"/>
      <c r="I1645" s="55"/>
      <c r="J1645" s="65"/>
      <c r="K1645" s="65"/>
      <c r="L1645" s="65"/>
      <c r="M1645" s="65"/>
      <c r="N1645" s="65"/>
      <c r="O1645" s="65"/>
    </row>
    <row r="1646" spans="3:15" s="1" customFormat="1" x14ac:dyDescent="0.25">
      <c r="C1646" s="65"/>
      <c r="D1646" s="55"/>
      <c r="E1646" s="55"/>
      <c r="F1646" s="55"/>
      <c r="G1646" s="55"/>
      <c r="H1646" s="55"/>
      <c r="I1646" s="55"/>
      <c r="J1646" s="65"/>
      <c r="K1646" s="65"/>
      <c r="L1646" s="65"/>
      <c r="M1646" s="65"/>
      <c r="N1646" s="65"/>
      <c r="O1646" s="65"/>
    </row>
    <row r="1647" spans="3:15" s="1" customFormat="1" x14ac:dyDescent="0.25">
      <c r="C1647" s="65"/>
      <c r="D1647" s="55"/>
      <c r="E1647" s="55"/>
      <c r="F1647" s="55"/>
      <c r="G1647" s="55"/>
      <c r="H1647" s="55"/>
      <c r="I1647" s="55"/>
      <c r="J1647" s="65"/>
      <c r="K1647" s="65"/>
      <c r="L1647" s="65"/>
      <c r="M1647" s="65"/>
      <c r="N1647" s="65"/>
      <c r="O1647" s="65"/>
    </row>
    <row r="1648" spans="3:15" s="1" customFormat="1" x14ac:dyDescent="0.25">
      <c r="C1648" s="65"/>
      <c r="D1648" s="55"/>
      <c r="E1648" s="55"/>
      <c r="F1648" s="55"/>
      <c r="G1648" s="55"/>
      <c r="H1648" s="55"/>
      <c r="I1648" s="55"/>
      <c r="J1648" s="65"/>
      <c r="K1648" s="65"/>
      <c r="L1648" s="65"/>
      <c r="M1648" s="65"/>
      <c r="N1648" s="65"/>
      <c r="O1648" s="65"/>
    </row>
    <row r="1649" spans="3:15" s="1" customFormat="1" x14ac:dyDescent="0.25">
      <c r="C1649" s="65"/>
      <c r="D1649" s="55"/>
      <c r="E1649" s="55"/>
      <c r="F1649" s="55"/>
      <c r="G1649" s="55"/>
      <c r="H1649" s="55"/>
      <c r="I1649" s="55"/>
      <c r="J1649" s="65"/>
      <c r="K1649" s="65"/>
      <c r="L1649" s="65"/>
      <c r="M1649" s="65"/>
      <c r="N1649" s="65"/>
      <c r="O1649" s="65"/>
    </row>
    <row r="1650" spans="3:15" s="1" customFormat="1" x14ac:dyDescent="0.25">
      <c r="C1650" s="65"/>
      <c r="D1650" s="55"/>
      <c r="E1650" s="55"/>
      <c r="F1650" s="55"/>
      <c r="G1650" s="55"/>
      <c r="H1650" s="55"/>
      <c r="I1650" s="55"/>
      <c r="J1650" s="65"/>
      <c r="K1650" s="65"/>
      <c r="L1650" s="65"/>
      <c r="M1650" s="65"/>
      <c r="N1650" s="65"/>
      <c r="O1650" s="65"/>
    </row>
    <row r="1651" spans="3:15" s="1" customFormat="1" x14ac:dyDescent="0.25">
      <c r="C1651" s="65"/>
      <c r="D1651" s="55"/>
      <c r="E1651" s="55"/>
      <c r="F1651" s="55"/>
      <c r="G1651" s="55"/>
      <c r="H1651" s="55"/>
      <c r="I1651" s="55"/>
      <c r="J1651" s="65"/>
      <c r="K1651" s="65"/>
      <c r="L1651" s="65"/>
      <c r="M1651" s="65"/>
      <c r="N1651" s="65"/>
      <c r="O1651" s="65"/>
    </row>
    <row r="1652" spans="3:15" s="1" customFormat="1" x14ac:dyDescent="0.25">
      <c r="C1652" s="65"/>
      <c r="D1652" s="55"/>
      <c r="E1652" s="55"/>
      <c r="F1652" s="55"/>
      <c r="G1652" s="55"/>
      <c r="H1652" s="55"/>
      <c r="I1652" s="55"/>
      <c r="J1652" s="65"/>
      <c r="K1652" s="65"/>
      <c r="L1652" s="65"/>
      <c r="M1652" s="65"/>
      <c r="N1652" s="65"/>
      <c r="O1652" s="65"/>
    </row>
    <row r="1653" spans="3:15" s="1" customFormat="1" x14ac:dyDescent="0.25">
      <c r="C1653" s="65"/>
      <c r="D1653" s="55"/>
      <c r="E1653" s="55"/>
      <c r="F1653" s="55"/>
      <c r="G1653" s="55"/>
      <c r="H1653" s="55"/>
      <c r="I1653" s="55"/>
      <c r="J1653" s="65"/>
      <c r="K1653" s="65"/>
      <c r="L1653" s="65"/>
      <c r="M1653" s="65"/>
      <c r="N1653" s="65"/>
      <c r="O1653" s="65"/>
    </row>
    <row r="1654" spans="3:15" s="1" customFormat="1" x14ac:dyDescent="0.25">
      <c r="C1654" s="65"/>
      <c r="D1654" s="55"/>
      <c r="E1654" s="55"/>
      <c r="F1654" s="55"/>
      <c r="G1654" s="55"/>
      <c r="H1654" s="55"/>
      <c r="I1654" s="55"/>
      <c r="J1654" s="65"/>
      <c r="K1654" s="65"/>
      <c r="L1654" s="65"/>
      <c r="M1654" s="65"/>
      <c r="N1654" s="65"/>
      <c r="O1654" s="65"/>
    </row>
    <row r="1655" spans="3:15" s="1" customFormat="1" x14ac:dyDescent="0.25">
      <c r="C1655" s="65"/>
      <c r="D1655" s="55"/>
      <c r="E1655" s="55"/>
      <c r="F1655" s="55"/>
      <c r="G1655" s="55"/>
      <c r="H1655" s="55"/>
      <c r="I1655" s="55"/>
      <c r="J1655" s="65"/>
      <c r="K1655" s="65"/>
      <c r="L1655" s="65"/>
      <c r="M1655" s="65"/>
      <c r="N1655" s="65"/>
      <c r="O1655" s="65"/>
    </row>
    <row r="1656" spans="3:15" s="1" customFormat="1" x14ac:dyDescent="0.25">
      <c r="C1656" s="65"/>
      <c r="D1656" s="55"/>
      <c r="E1656" s="55"/>
      <c r="F1656" s="55"/>
      <c r="G1656" s="55"/>
      <c r="H1656" s="55"/>
      <c r="I1656" s="55"/>
      <c r="J1656" s="65"/>
      <c r="K1656" s="65"/>
      <c r="L1656" s="65"/>
      <c r="M1656" s="65"/>
      <c r="N1656" s="65"/>
      <c r="O1656" s="65"/>
    </row>
    <row r="1657" spans="3:15" s="1" customFormat="1" x14ac:dyDescent="0.25">
      <c r="C1657" s="65"/>
      <c r="D1657" s="55"/>
      <c r="E1657" s="55"/>
      <c r="F1657" s="55"/>
      <c r="G1657" s="55"/>
      <c r="H1657" s="55"/>
      <c r="I1657" s="55"/>
      <c r="J1657" s="65"/>
      <c r="K1657" s="65"/>
      <c r="L1657" s="65"/>
      <c r="M1657" s="65"/>
      <c r="N1657" s="65"/>
      <c r="O1657" s="65"/>
    </row>
    <row r="1658" spans="3:15" s="1" customFormat="1" x14ac:dyDescent="0.25">
      <c r="C1658" s="65"/>
      <c r="D1658" s="55"/>
      <c r="E1658" s="55"/>
      <c r="F1658" s="55"/>
      <c r="G1658" s="55"/>
      <c r="H1658" s="55"/>
      <c r="I1658" s="55"/>
      <c r="J1658" s="65"/>
      <c r="K1658" s="65"/>
      <c r="L1658" s="65"/>
      <c r="M1658" s="65"/>
      <c r="N1658" s="65"/>
      <c r="O1658" s="65"/>
    </row>
    <row r="1659" spans="3:15" s="1" customFormat="1" x14ac:dyDescent="0.25">
      <c r="C1659" s="65"/>
      <c r="D1659" s="55"/>
      <c r="E1659" s="55"/>
      <c r="F1659" s="55"/>
      <c r="G1659" s="55"/>
      <c r="H1659" s="55"/>
      <c r="I1659" s="55"/>
      <c r="J1659" s="65"/>
      <c r="K1659" s="65"/>
      <c r="L1659" s="65"/>
      <c r="M1659" s="65"/>
      <c r="N1659" s="65"/>
      <c r="O1659" s="65"/>
    </row>
    <row r="1660" spans="3:15" s="1" customFormat="1" x14ac:dyDescent="0.25">
      <c r="C1660" s="65"/>
      <c r="D1660" s="55"/>
      <c r="E1660" s="55"/>
      <c r="F1660" s="55"/>
      <c r="G1660" s="55"/>
      <c r="H1660" s="55"/>
      <c r="I1660" s="55"/>
      <c r="J1660" s="65"/>
      <c r="K1660" s="65"/>
      <c r="L1660" s="65"/>
      <c r="M1660" s="65"/>
      <c r="N1660" s="65"/>
      <c r="O1660" s="65"/>
    </row>
    <row r="1661" spans="3:15" s="1" customFormat="1" x14ac:dyDescent="0.25">
      <c r="C1661" s="65"/>
      <c r="D1661" s="55"/>
      <c r="E1661" s="55"/>
      <c r="F1661" s="55"/>
      <c r="G1661" s="55"/>
      <c r="H1661" s="55"/>
      <c r="I1661" s="55"/>
      <c r="J1661" s="65"/>
      <c r="K1661" s="65"/>
      <c r="L1661" s="65"/>
      <c r="M1661" s="65"/>
      <c r="N1661" s="65"/>
      <c r="O1661" s="65"/>
    </row>
    <row r="1662" spans="3:15" s="1" customFormat="1" x14ac:dyDescent="0.25">
      <c r="C1662" s="65"/>
      <c r="D1662" s="55"/>
      <c r="E1662" s="55"/>
      <c r="F1662" s="55"/>
      <c r="G1662" s="55"/>
      <c r="H1662" s="55"/>
      <c r="I1662" s="55"/>
      <c r="J1662" s="65"/>
      <c r="K1662" s="65"/>
      <c r="L1662" s="65"/>
      <c r="M1662" s="65"/>
      <c r="N1662" s="65"/>
      <c r="O1662" s="65"/>
    </row>
    <row r="1663" spans="3:15" s="1" customFormat="1" x14ac:dyDescent="0.25">
      <c r="C1663" s="65"/>
      <c r="D1663" s="55"/>
      <c r="E1663" s="55"/>
      <c r="F1663" s="55"/>
      <c r="G1663" s="55"/>
      <c r="H1663" s="55"/>
      <c r="I1663" s="55"/>
      <c r="J1663" s="65"/>
      <c r="K1663" s="65"/>
      <c r="L1663" s="65"/>
      <c r="M1663" s="65"/>
      <c r="N1663" s="65"/>
      <c r="O1663" s="65"/>
    </row>
    <row r="1664" spans="3:15" s="1" customFormat="1" x14ac:dyDescent="0.25">
      <c r="C1664" s="65"/>
      <c r="D1664" s="55"/>
      <c r="E1664" s="55"/>
      <c r="F1664" s="55"/>
      <c r="G1664" s="55"/>
      <c r="H1664" s="55"/>
      <c r="I1664" s="55"/>
      <c r="J1664" s="65"/>
      <c r="K1664" s="65"/>
      <c r="L1664" s="65"/>
      <c r="M1664" s="65"/>
      <c r="N1664" s="65"/>
      <c r="O1664" s="65"/>
    </row>
    <row r="1665" spans="3:15" s="1" customFormat="1" x14ac:dyDescent="0.25">
      <c r="C1665" s="65"/>
      <c r="D1665" s="55"/>
      <c r="E1665" s="55"/>
      <c r="F1665" s="55"/>
      <c r="G1665" s="55"/>
      <c r="H1665" s="55"/>
      <c r="I1665" s="55"/>
      <c r="J1665" s="65"/>
      <c r="K1665" s="65"/>
      <c r="L1665" s="65"/>
      <c r="M1665" s="65"/>
      <c r="N1665" s="65"/>
      <c r="O1665" s="65"/>
    </row>
    <row r="1666" spans="3:15" s="1" customFormat="1" x14ac:dyDescent="0.25">
      <c r="C1666" s="65"/>
      <c r="D1666" s="55"/>
      <c r="E1666" s="55"/>
      <c r="F1666" s="55"/>
      <c r="G1666" s="55"/>
      <c r="H1666" s="55"/>
      <c r="I1666" s="55"/>
      <c r="J1666" s="65"/>
      <c r="K1666" s="65"/>
      <c r="L1666" s="65"/>
      <c r="M1666" s="65"/>
      <c r="N1666" s="65"/>
      <c r="O1666" s="65"/>
    </row>
    <row r="1667" spans="3:15" s="1" customFormat="1" x14ac:dyDescent="0.25">
      <c r="C1667" s="65"/>
      <c r="D1667" s="55"/>
      <c r="E1667" s="55"/>
      <c r="F1667" s="55"/>
      <c r="G1667" s="55"/>
      <c r="H1667" s="55"/>
      <c r="I1667" s="55"/>
      <c r="J1667" s="65"/>
      <c r="K1667" s="65"/>
      <c r="L1667" s="65"/>
      <c r="M1667" s="65"/>
      <c r="N1667" s="65"/>
      <c r="O1667" s="65"/>
    </row>
    <row r="1668" spans="3:15" s="1" customFormat="1" x14ac:dyDescent="0.25">
      <c r="C1668" s="65"/>
      <c r="D1668" s="55"/>
      <c r="E1668" s="55"/>
      <c r="F1668" s="55"/>
      <c r="G1668" s="55"/>
      <c r="H1668" s="55"/>
      <c r="I1668" s="55"/>
      <c r="J1668" s="65"/>
      <c r="K1668" s="65"/>
      <c r="L1668" s="65"/>
      <c r="M1668" s="65"/>
      <c r="N1668" s="65"/>
      <c r="O1668" s="65"/>
    </row>
    <row r="1669" spans="3:15" s="1" customFormat="1" x14ac:dyDescent="0.25">
      <c r="C1669" s="65"/>
      <c r="D1669" s="55"/>
      <c r="E1669" s="55"/>
      <c r="F1669" s="55"/>
      <c r="G1669" s="55"/>
      <c r="H1669" s="55"/>
      <c r="I1669" s="55"/>
      <c r="J1669" s="65"/>
      <c r="K1669" s="65"/>
      <c r="L1669" s="65"/>
      <c r="M1669" s="65"/>
      <c r="N1669" s="65"/>
      <c r="O1669" s="65"/>
    </row>
    <row r="1670" spans="3:15" s="1" customFormat="1" x14ac:dyDescent="0.25">
      <c r="C1670" s="65"/>
      <c r="D1670" s="55"/>
      <c r="E1670" s="55"/>
      <c r="F1670" s="55"/>
      <c r="G1670" s="55"/>
      <c r="H1670" s="55"/>
      <c r="I1670" s="55"/>
      <c r="J1670" s="65"/>
      <c r="K1670" s="65"/>
      <c r="L1670" s="65"/>
      <c r="M1670" s="65"/>
      <c r="N1670" s="65"/>
      <c r="O1670" s="65"/>
    </row>
    <row r="1671" spans="3:15" s="1" customFormat="1" x14ac:dyDescent="0.25">
      <c r="C1671" s="65"/>
      <c r="D1671" s="55"/>
      <c r="E1671" s="55"/>
      <c r="F1671" s="55"/>
      <c r="G1671" s="55"/>
      <c r="H1671" s="55"/>
      <c r="I1671" s="55"/>
      <c r="J1671" s="65"/>
      <c r="K1671" s="65"/>
      <c r="L1671" s="65"/>
      <c r="M1671" s="65"/>
      <c r="N1671" s="65"/>
      <c r="O1671" s="65"/>
    </row>
    <row r="1672" spans="3:15" s="1" customFormat="1" x14ac:dyDescent="0.25">
      <c r="C1672" s="65"/>
      <c r="D1672" s="55"/>
      <c r="E1672" s="55"/>
      <c r="F1672" s="55"/>
      <c r="G1672" s="55"/>
      <c r="H1672" s="55"/>
      <c r="I1672" s="55"/>
      <c r="J1672" s="65"/>
      <c r="K1672" s="65"/>
      <c r="L1672" s="65"/>
      <c r="M1672" s="65"/>
      <c r="N1672" s="65"/>
      <c r="O1672" s="65"/>
    </row>
    <row r="1673" spans="3:15" s="1" customFormat="1" x14ac:dyDescent="0.25">
      <c r="C1673" s="65"/>
      <c r="D1673" s="55"/>
      <c r="E1673" s="55"/>
      <c r="F1673" s="55"/>
      <c r="G1673" s="55"/>
      <c r="H1673" s="55"/>
      <c r="I1673" s="55"/>
      <c r="J1673" s="65"/>
      <c r="K1673" s="65"/>
      <c r="L1673" s="65"/>
      <c r="M1673" s="65"/>
      <c r="N1673" s="65"/>
      <c r="O1673" s="65"/>
    </row>
    <row r="1674" spans="3:15" s="1" customFormat="1" x14ac:dyDescent="0.25">
      <c r="C1674" s="65"/>
      <c r="D1674" s="55"/>
      <c r="E1674" s="55"/>
      <c r="F1674" s="55"/>
      <c r="G1674" s="55"/>
      <c r="H1674" s="55"/>
      <c r="I1674" s="55"/>
      <c r="J1674" s="65"/>
      <c r="K1674" s="65"/>
      <c r="L1674" s="65"/>
      <c r="M1674" s="65"/>
      <c r="N1674" s="65"/>
      <c r="O1674" s="65"/>
    </row>
    <row r="1675" spans="3:15" s="1" customFormat="1" x14ac:dyDescent="0.25">
      <c r="C1675" s="65"/>
      <c r="D1675" s="55"/>
      <c r="E1675" s="55"/>
      <c r="F1675" s="55"/>
      <c r="G1675" s="55"/>
      <c r="H1675" s="55"/>
      <c r="I1675" s="55"/>
      <c r="J1675" s="65"/>
      <c r="K1675" s="65"/>
      <c r="L1675" s="65"/>
      <c r="M1675" s="65"/>
      <c r="N1675" s="65"/>
      <c r="O1675" s="65"/>
    </row>
    <row r="1676" spans="3:15" s="1" customFormat="1" x14ac:dyDescent="0.25">
      <c r="C1676" s="65"/>
      <c r="D1676" s="55"/>
      <c r="E1676" s="55"/>
      <c r="F1676" s="55"/>
      <c r="G1676" s="55"/>
      <c r="H1676" s="55"/>
      <c r="I1676" s="55"/>
      <c r="J1676" s="65"/>
      <c r="K1676" s="65"/>
      <c r="L1676" s="65"/>
      <c r="M1676" s="65"/>
      <c r="N1676" s="65"/>
      <c r="O1676" s="65"/>
    </row>
    <row r="1677" spans="3:15" s="1" customFormat="1" x14ac:dyDescent="0.25">
      <c r="C1677" s="65"/>
      <c r="D1677" s="55"/>
      <c r="E1677" s="55"/>
      <c r="F1677" s="55"/>
      <c r="G1677" s="55"/>
      <c r="H1677" s="55"/>
      <c r="I1677" s="55"/>
      <c r="J1677" s="65"/>
      <c r="K1677" s="65"/>
      <c r="L1677" s="65"/>
      <c r="M1677" s="65"/>
      <c r="N1677" s="65"/>
      <c r="O1677" s="65"/>
    </row>
    <row r="1678" spans="3:15" s="1" customFormat="1" x14ac:dyDescent="0.25">
      <c r="C1678" s="65"/>
      <c r="D1678" s="55"/>
      <c r="E1678" s="55"/>
      <c r="F1678" s="55"/>
      <c r="G1678" s="55"/>
      <c r="H1678" s="55"/>
      <c r="I1678" s="55"/>
      <c r="J1678" s="65"/>
      <c r="K1678" s="65"/>
      <c r="L1678" s="65"/>
      <c r="M1678" s="65"/>
      <c r="N1678" s="65"/>
      <c r="O1678" s="65"/>
    </row>
    <row r="1679" spans="3:15" s="1" customFormat="1" x14ac:dyDescent="0.25">
      <c r="C1679" s="65"/>
      <c r="D1679" s="55"/>
      <c r="E1679" s="55"/>
      <c r="F1679" s="55"/>
      <c r="G1679" s="55"/>
      <c r="H1679" s="55"/>
      <c r="I1679" s="55"/>
      <c r="J1679" s="65"/>
      <c r="K1679" s="65"/>
      <c r="L1679" s="65"/>
      <c r="M1679" s="65"/>
      <c r="N1679" s="65"/>
      <c r="O1679" s="65"/>
    </row>
    <row r="1680" spans="3:15" s="1" customFormat="1" x14ac:dyDescent="0.25">
      <c r="C1680" s="65"/>
      <c r="D1680" s="55"/>
      <c r="E1680" s="55"/>
      <c r="F1680" s="55"/>
      <c r="G1680" s="55"/>
      <c r="H1680" s="55"/>
      <c r="I1680" s="55"/>
      <c r="J1680" s="65"/>
      <c r="K1680" s="65"/>
      <c r="L1680" s="65"/>
      <c r="M1680" s="65"/>
      <c r="N1680" s="65"/>
      <c r="O1680" s="65"/>
    </row>
    <row r="1681" spans="3:15" s="1" customFormat="1" x14ac:dyDescent="0.25">
      <c r="C1681" s="65"/>
      <c r="D1681" s="55"/>
      <c r="E1681" s="55"/>
      <c r="F1681" s="55"/>
      <c r="G1681" s="55"/>
      <c r="H1681" s="55"/>
      <c r="I1681" s="55"/>
      <c r="J1681" s="65"/>
      <c r="K1681" s="65"/>
      <c r="L1681" s="65"/>
      <c r="M1681" s="65"/>
      <c r="N1681" s="65"/>
      <c r="O1681" s="65"/>
    </row>
    <row r="1682" spans="3:15" s="1" customFormat="1" x14ac:dyDescent="0.25">
      <c r="C1682" s="65"/>
      <c r="D1682" s="55"/>
      <c r="E1682" s="55"/>
      <c r="F1682" s="55"/>
      <c r="G1682" s="55"/>
      <c r="H1682" s="55"/>
      <c r="I1682" s="55"/>
      <c r="J1682" s="65"/>
      <c r="K1682" s="65"/>
      <c r="L1682" s="65"/>
      <c r="M1682" s="65"/>
      <c r="N1682" s="65"/>
      <c r="O1682" s="65"/>
    </row>
    <row r="1683" spans="3:15" s="1" customFormat="1" x14ac:dyDescent="0.25">
      <c r="C1683" s="65"/>
      <c r="D1683" s="55"/>
      <c r="E1683" s="55"/>
      <c r="F1683" s="55"/>
      <c r="G1683" s="55"/>
      <c r="H1683" s="55"/>
      <c r="I1683" s="55"/>
      <c r="J1683" s="65"/>
      <c r="K1683" s="65"/>
      <c r="L1683" s="65"/>
      <c r="M1683" s="65"/>
      <c r="N1683" s="65"/>
      <c r="O1683" s="65"/>
    </row>
    <row r="1684" spans="3:15" s="1" customFormat="1" x14ac:dyDescent="0.25">
      <c r="C1684" s="65"/>
      <c r="D1684" s="55"/>
      <c r="E1684" s="55"/>
      <c r="F1684" s="55"/>
      <c r="G1684" s="55"/>
      <c r="H1684" s="55"/>
      <c r="I1684" s="55"/>
      <c r="J1684" s="65"/>
      <c r="K1684" s="65"/>
      <c r="L1684" s="65"/>
      <c r="M1684" s="65"/>
      <c r="N1684" s="65"/>
      <c r="O1684" s="65"/>
    </row>
    <row r="1685" spans="3:15" s="1" customFormat="1" x14ac:dyDescent="0.25">
      <c r="C1685" s="65"/>
      <c r="D1685" s="55"/>
      <c r="E1685" s="55"/>
      <c r="F1685" s="55"/>
      <c r="G1685" s="55"/>
      <c r="H1685" s="55"/>
      <c r="I1685" s="55"/>
      <c r="J1685" s="65"/>
      <c r="K1685" s="65"/>
      <c r="L1685" s="65"/>
      <c r="M1685" s="65"/>
      <c r="N1685" s="65"/>
      <c r="O1685" s="65"/>
    </row>
    <row r="1686" spans="3:15" s="1" customFormat="1" x14ac:dyDescent="0.25">
      <c r="C1686" s="65"/>
      <c r="D1686" s="55"/>
      <c r="E1686" s="55"/>
      <c r="F1686" s="55"/>
      <c r="G1686" s="55"/>
      <c r="H1686" s="55"/>
      <c r="I1686" s="55"/>
      <c r="J1686" s="65"/>
      <c r="K1686" s="65"/>
      <c r="L1686" s="65"/>
      <c r="M1686" s="65"/>
      <c r="N1686" s="65"/>
      <c r="O1686" s="65"/>
    </row>
    <row r="1687" spans="3:15" s="1" customFormat="1" x14ac:dyDescent="0.25">
      <c r="C1687" s="65"/>
      <c r="D1687" s="55"/>
      <c r="E1687" s="55"/>
      <c r="F1687" s="55"/>
      <c r="G1687" s="55"/>
      <c r="H1687" s="55"/>
      <c r="I1687" s="55"/>
      <c r="J1687" s="65"/>
      <c r="K1687" s="65"/>
      <c r="L1687" s="65"/>
      <c r="M1687" s="65"/>
      <c r="N1687" s="65"/>
      <c r="O1687" s="65"/>
    </row>
    <row r="1688" spans="3:15" s="1" customFormat="1" x14ac:dyDescent="0.25">
      <c r="C1688" s="65"/>
      <c r="D1688" s="55"/>
      <c r="E1688" s="55"/>
      <c r="F1688" s="55"/>
      <c r="G1688" s="55"/>
      <c r="H1688" s="55"/>
      <c r="I1688" s="55"/>
      <c r="J1688" s="65"/>
      <c r="K1688" s="65"/>
      <c r="L1688" s="65"/>
      <c r="M1688" s="65"/>
      <c r="N1688" s="65"/>
      <c r="O1688" s="65"/>
    </row>
    <row r="1689" spans="3:15" s="1" customFormat="1" x14ac:dyDescent="0.25">
      <c r="C1689" s="65"/>
      <c r="D1689" s="55"/>
      <c r="E1689" s="55"/>
      <c r="F1689" s="55"/>
      <c r="G1689" s="55"/>
      <c r="H1689" s="55"/>
      <c r="I1689" s="55"/>
      <c r="J1689" s="65"/>
      <c r="K1689" s="65"/>
      <c r="L1689" s="65"/>
      <c r="M1689" s="65"/>
      <c r="N1689" s="65"/>
      <c r="O1689" s="65"/>
    </row>
    <row r="1690" spans="3:15" s="1" customFormat="1" x14ac:dyDescent="0.25">
      <c r="C1690" s="65"/>
      <c r="D1690" s="55"/>
      <c r="E1690" s="55"/>
      <c r="F1690" s="55"/>
      <c r="G1690" s="55"/>
      <c r="H1690" s="55"/>
      <c r="I1690" s="55"/>
      <c r="J1690" s="65"/>
      <c r="K1690" s="65"/>
      <c r="L1690" s="65"/>
      <c r="M1690" s="65"/>
      <c r="N1690" s="65"/>
      <c r="O1690" s="65"/>
    </row>
    <row r="1691" spans="3:15" s="1" customFormat="1" x14ac:dyDescent="0.25">
      <c r="C1691" s="65"/>
      <c r="D1691" s="55"/>
      <c r="E1691" s="55"/>
      <c r="F1691" s="55"/>
      <c r="G1691" s="55"/>
      <c r="H1691" s="55"/>
      <c r="I1691" s="55"/>
      <c r="J1691" s="65"/>
      <c r="K1691" s="65"/>
      <c r="L1691" s="65"/>
      <c r="M1691" s="65"/>
      <c r="N1691" s="65"/>
      <c r="O1691" s="65"/>
    </row>
    <row r="1692" spans="3:15" s="1" customFormat="1" x14ac:dyDescent="0.25">
      <c r="C1692" s="65"/>
      <c r="D1692" s="55"/>
      <c r="E1692" s="55"/>
      <c r="F1692" s="55"/>
      <c r="G1692" s="55"/>
      <c r="H1692" s="55"/>
      <c r="I1692" s="55"/>
      <c r="J1692" s="65"/>
      <c r="K1692" s="65"/>
      <c r="L1692" s="65"/>
      <c r="M1692" s="65"/>
      <c r="N1692" s="65"/>
      <c r="O1692" s="65"/>
    </row>
    <row r="1693" spans="3:15" s="1" customFormat="1" x14ac:dyDescent="0.25">
      <c r="C1693" s="65"/>
      <c r="D1693" s="55"/>
      <c r="E1693" s="55"/>
      <c r="F1693" s="55"/>
      <c r="G1693" s="55"/>
      <c r="H1693" s="55"/>
      <c r="I1693" s="55"/>
      <c r="J1693" s="65"/>
      <c r="K1693" s="65"/>
      <c r="L1693" s="65"/>
      <c r="M1693" s="65"/>
      <c r="N1693" s="65"/>
      <c r="O1693" s="65"/>
    </row>
    <row r="1694" spans="3:15" s="1" customFormat="1" x14ac:dyDescent="0.25">
      <c r="C1694" s="65"/>
      <c r="D1694" s="55"/>
      <c r="E1694" s="55"/>
      <c r="F1694" s="55"/>
      <c r="G1694" s="55"/>
      <c r="H1694" s="55"/>
      <c r="I1694" s="55"/>
      <c r="J1694" s="65"/>
      <c r="K1694" s="65"/>
      <c r="L1694" s="65"/>
      <c r="M1694" s="65"/>
      <c r="N1694" s="65"/>
      <c r="O1694" s="65"/>
    </row>
    <row r="1695" spans="3:15" s="1" customFormat="1" x14ac:dyDescent="0.25">
      <c r="C1695" s="65"/>
      <c r="D1695" s="55"/>
      <c r="E1695" s="55"/>
      <c r="F1695" s="55"/>
      <c r="G1695" s="55"/>
      <c r="H1695" s="55"/>
      <c r="I1695" s="55"/>
      <c r="J1695" s="65"/>
      <c r="K1695" s="65"/>
      <c r="L1695" s="65"/>
      <c r="M1695" s="65"/>
      <c r="N1695" s="65"/>
      <c r="O1695" s="65"/>
    </row>
    <row r="1696" spans="3:15" s="1" customFormat="1" x14ac:dyDescent="0.25">
      <c r="C1696" s="65"/>
      <c r="D1696" s="55"/>
      <c r="E1696" s="55"/>
      <c r="F1696" s="55"/>
      <c r="G1696" s="55"/>
      <c r="H1696" s="55"/>
      <c r="I1696" s="55"/>
      <c r="J1696" s="65"/>
      <c r="K1696" s="65"/>
      <c r="L1696" s="65"/>
      <c r="M1696" s="65"/>
      <c r="N1696" s="65"/>
      <c r="O1696" s="65"/>
    </row>
    <row r="1697" spans="3:15" s="1" customFormat="1" x14ac:dyDescent="0.25">
      <c r="C1697" s="65"/>
      <c r="D1697" s="55"/>
      <c r="E1697" s="55"/>
      <c r="F1697" s="55"/>
      <c r="G1697" s="55"/>
      <c r="H1697" s="55"/>
      <c r="I1697" s="55"/>
      <c r="J1697" s="65"/>
      <c r="K1697" s="65"/>
      <c r="L1697" s="65"/>
      <c r="M1697" s="65"/>
      <c r="N1697" s="65"/>
      <c r="O1697" s="65"/>
    </row>
    <row r="1698" spans="3:15" s="1" customFormat="1" x14ac:dyDescent="0.25">
      <c r="C1698" s="65"/>
      <c r="D1698" s="55"/>
      <c r="E1698" s="55"/>
      <c r="F1698" s="55"/>
      <c r="G1698" s="55"/>
      <c r="H1698" s="55"/>
      <c r="I1698" s="55"/>
      <c r="J1698" s="65"/>
      <c r="K1698" s="65"/>
      <c r="L1698" s="65"/>
      <c r="M1698" s="65"/>
      <c r="N1698" s="65"/>
      <c r="O1698" s="65"/>
    </row>
    <row r="1699" spans="3:15" s="1" customFormat="1" x14ac:dyDescent="0.25">
      <c r="C1699" s="65"/>
      <c r="D1699" s="55"/>
      <c r="E1699" s="55"/>
      <c r="F1699" s="55"/>
      <c r="G1699" s="55"/>
      <c r="H1699" s="55"/>
      <c r="I1699" s="55"/>
      <c r="J1699" s="65"/>
      <c r="K1699" s="65"/>
      <c r="L1699" s="65"/>
      <c r="M1699" s="65"/>
      <c r="N1699" s="65"/>
      <c r="O1699" s="65"/>
    </row>
    <row r="1700" spans="3:15" s="1" customFormat="1" x14ac:dyDescent="0.25">
      <c r="C1700" s="65"/>
      <c r="D1700" s="55"/>
      <c r="E1700" s="55"/>
      <c r="F1700" s="55"/>
      <c r="G1700" s="55"/>
      <c r="H1700" s="55"/>
      <c r="I1700" s="55"/>
      <c r="J1700" s="65"/>
      <c r="K1700" s="65"/>
      <c r="L1700" s="65"/>
      <c r="M1700" s="65"/>
      <c r="N1700" s="65"/>
      <c r="O1700" s="65"/>
    </row>
    <row r="1701" spans="3:15" s="1" customFormat="1" x14ac:dyDescent="0.25">
      <c r="C1701" s="65"/>
      <c r="D1701" s="55"/>
      <c r="E1701" s="55"/>
      <c r="F1701" s="55"/>
      <c r="G1701" s="55"/>
      <c r="H1701" s="55"/>
      <c r="I1701" s="55"/>
      <c r="J1701" s="65"/>
      <c r="K1701" s="65"/>
      <c r="L1701" s="65"/>
      <c r="M1701" s="65"/>
      <c r="N1701" s="65"/>
      <c r="O1701" s="65"/>
    </row>
    <row r="1702" spans="3:15" s="1" customFormat="1" x14ac:dyDescent="0.25">
      <c r="C1702" s="65"/>
      <c r="D1702" s="55"/>
      <c r="E1702" s="55"/>
      <c r="F1702" s="55"/>
      <c r="G1702" s="55"/>
      <c r="H1702" s="55"/>
      <c r="I1702" s="55"/>
      <c r="J1702" s="65"/>
      <c r="K1702" s="65"/>
      <c r="L1702" s="65"/>
      <c r="M1702" s="65"/>
      <c r="N1702" s="65"/>
      <c r="O1702" s="65"/>
    </row>
    <row r="1703" spans="3:15" s="1" customFormat="1" x14ac:dyDescent="0.25">
      <c r="C1703" s="65"/>
      <c r="D1703" s="55"/>
      <c r="E1703" s="55"/>
      <c r="F1703" s="55"/>
      <c r="G1703" s="55"/>
      <c r="H1703" s="55"/>
      <c r="I1703" s="55"/>
      <c r="J1703" s="65"/>
      <c r="K1703" s="65"/>
      <c r="L1703" s="65"/>
      <c r="M1703" s="65"/>
      <c r="N1703" s="65"/>
      <c r="O1703" s="65"/>
    </row>
    <row r="1704" spans="3:15" s="1" customFormat="1" x14ac:dyDescent="0.25">
      <c r="C1704" s="65"/>
      <c r="D1704" s="55"/>
      <c r="E1704" s="55"/>
      <c r="F1704" s="55"/>
      <c r="G1704" s="55"/>
      <c r="H1704" s="55"/>
      <c r="I1704" s="55"/>
      <c r="J1704" s="65"/>
      <c r="K1704" s="65"/>
      <c r="L1704" s="65"/>
      <c r="M1704" s="65"/>
      <c r="N1704" s="65"/>
      <c r="O1704" s="65"/>
    </row>
    <row r="1705" spans="3:15" s="1" customFormat="1" x14ac:dyDescent="0.25">
      <c r="C1705" s="65"/>
      <c r="D1705" s="55"/>
      <c r="E1705" s="55"/>
      <c r="F1705" s="55"/>
      <c r="G1705" s="55"/>
      <c r="H1705" s="55"/>
      <c r="I1705" s="55"/>
      <c r="J1705" s="65"/>
      <c r="K1705" s="65"/>
      <c r="L1705" s="65"/>
      <c r="M1705" s="65"/>
      <c r="N1705" s="65"/>
      <c r="O1705" s="65"/>
    </row>
    <row r="1706" spans="3:15" s="1" customFormat="1" x14ac:dyDescent="0.25">
      <c r="C1706" s="65"/>
      <c r="D1706" s="55"/>
      <c r="E1706" s="55"/>
      <c r="F1706" s="55"/>
      <c r="G1706" s="55"/>
      <c r="H1706" s="55"/>
      <c r="I1706" s="55"/>
      <c r="J1706" s="65"/>
      <c r="K1706" s="65"/>
      <c r="L1706" s="65"/>
      <c r="M1706" s="65"/>
      <c r="N1706" s="65"/>
      <c r="O1706" s="65"/>
    </row>
    <row r="1707" spans="3:15" s="1" customFormat="1" x14ac:dyDescent="0.25">
      <c r="C1707" s="65"/>
      <c r="D1707" s="55"/>
      <c r="E1707" s="55"/>
      <c r="F1707" s="55"/>
      <c r="G1707" s="55"/>
      <c r="H1707" s="55"/>
      <c r="I1707" s="55"/>
      <c r="J1707" s="65"/>
      <c r="K1707" s="65"/>
      <c r="L1707" s="65"/>
      <c r="M1707" s="65"/>
      <c r="N1707" s="65"/>
      <c r="O1707" s="65"/>
    </row>
    <row r="1708" spans="3:15" s="1" customFormat="1" x14ac:dyDescent="0.25">
      <c r="C1708" s="65"/>
      <c r="D1708" s="55"/>
      <c r="E1708" s="55"/>
      <c r="F1708" s="55"/>
      <c r="G1708" s="55"/>
      <c r="H1708" s="55"/>
      <c r="I1708" s="55"/>
      <c r="J1708" s="65"/>
      <c r="K1708" s="65"/>
      <c r="L1708" s="65"/>
      <c r="M1708" s="65"/>
      <c r="N1708" s="65"/>
      <c r="O1708" s="65"/>
    </row>
    <row r="1709" spans="3:15" s="1" customFormat="1" x14ac:dyDescent="0.25">
      <c r="C1709" s="65"/>
      <c r="D1709" s="55"/>
      <c r="E1709" s="55"/>
      <c r="F1709" s="55"/>
      <c r="G1709" s="55"/>
      <c r="H1709" s="55"/>
      <c r="I1709" s="55"/>
      <c r="J1709" s="65"/>
      <c r="K1709" s="65"/>
      <c r="L1709" s="65"/>
      <c r="M1709" s="65"/>
      <c r="N1709" s="65"/>
      <c r="O1709" s="65"/>
    </row>
    <row r="1710" spans="3:15" s="1" customFormat="1" x14ac:dyDescent="0.25">
      <c r="C1710" s="65"/>
      <c r="D1710" s="55"/>
      <c r="E1710" s="55"/>
      <c r="F1710" s="55"/>
      <c r="G1710" s="55"/>
      <c r="H1710" s="55"/>
      <c r="I1710" s="55"/>
      <c r="J1710" s="65"/>
      <c r="K1710" s="65"/>
      <c r="L1710" s="65"/>
      <c r="M1710" s="65"/>
      <c r="N1710" s="65"/>
      <c r="O1710" s="65"/>
    </row>
    <row r="1711" spans="3:15" s="1" customFormat="1" x14ac:dyDescent="0.25">
      <c r="C1711" s="65"/>
      <c r="D1711" s="55"/>
      <c r="E1711" s="55"/>
      <c r="F1711" s="55"/>
      <c r="G1711" s="55"/>
      <c r="H1711" s="55"/>
      <c r="I1711" s="55"/>
      <c r="J1711" s="65"/>
      <c r="K1711" s="65"/>
      <c r="L1711" s="65"/>
      <c r="M1711" s="65"/>
      <c r="N1711" s="65"/>
      <c r="O1711" s="65"/>
    </row>
    <row r="1712" spans="3:15" s="1" customFormat="1" x14ac:dyDescent="0.25">
      <c r="C1712" s="65"/>
      <c r="D1712" s="55"/>
      <c r="E1712" s="55"/>
      <c r="F1712" s="55"/>
      <c r="G1712" s="55"/>
      <c r="H1712" s="55"/>
      <c r="I1712" s="55"/>
      <c r="J1712" s="65"/>
      <c r="K1712" s="65"/>
      <c r="L1712" s="65"/>
      <c r="M1712" s="65"/>
      <c r="N1712" s="65"/>
      <c r="O1712" s="65"/>
    </row>
    <row r="1713" spans="3:15" s="1" customFormat="1" x14ac:dyDescent="0.25">
      <c r="C1713" s="65"/>
      <c r="D1713" s="55"/>
      <c r="E1713" s="55"/>
      <c r="F1713" s="55"/>
      <c r="G1713" s="55"/>
      <c r="H1713" s="55"/>
      <c r="I1713" s="55"/>
      <c r="J1713" s="65"/>
      <c r="K1713" s="65"/>
      <c r="L1713" s="65"/>
      <c r="M1713" s="65"/>
      <c r="N1713" s="65"/>
      <c r="O1713" s="65"/>
    </row>
    <row r="1714" spans="3:15" s="1" customFormat="1" x14ac:dyDescent="0.25">
      <c r="C1714" s="65"/>
      <c r="D1714" s="55"/>
      <c r="E1714" s="55"/>
      <c r="F1714" s="55"/>
      <c r="G1714" s="55"/>
      <c r="H1714" s="55"/>
      <c r="I1714" s="55"/>
      <c r="J1714" s="65"/>
      <c r="K1714" s="65"/>
      <c r="L1714" s="65"/>
      <c r="M1714" s="65"/>
      <c r="N1714" s="65"/>
      <c r="O1714" s="65"/>
    </row>
    <row r="1715" spans="3:15" s="1" customFormat="1" x14ac:dyDescent="0.25">
      <c r="C1715" s="65"/>
      <c r="D1715" s="55"/>
      <c r="E1715" s="55"/>
      <c r="F1715" s="55"/>
      <c r="G1715" s="55"/>
      <c r="H1715" s="55"/>
      <c r="I1715" s="55"/>
      <c r="J1715" s="65"/>
      <c r="K1715" s="65"/>
      <c r="L1715" s="65"/>
      <c r="M1715" s="65"/>
      <c r="N1715" s="65"/>
      <c r="O1715" s="65"/>
    </row>
    <row r="1716" spans="3:15" s="1" customFormat="1" x14ac:dyDescent="0.25">
      <c r="C1716" s="65"/>
      <c r="D1716" s="55"/>
      <c r="E1716" s="55"/>
      <c r="F1716" s="55"/>
      <c r="G1716" s="55"/>
      <c r="H1716" s="55"/>
      <c r="I1716" s="55"/>
      <c r="J1716" s="65"/>
      <c r="K1716" s="65"/>
      <c r="L1716" s="65"/>
      <c r="M1716" s="65"/>
      <c r="N1716" s="65"/>
      <c r="O1716" s="65"/>
    </row>
    <row r="1717" spans="3:15" s="1" customFormat="1" x14ac:dyDescent="0.25">
      <c r="C1717" s="65"/>
      <c r="D1717" s="55"/>
      <c r="E1717" s="55"/>
      <c r="F1717" s="55"/>
      <c r="G1717" s="55"/>
      <c r="H1717" s="55"/>
      <c r="I1717" s="55"/>
      <c r="J1717" s="65"/>
      <c r="K1717" s="65"/>
      <c r="L1717" s="65"/>
      <c r="M1717" s="65"/>
      <c r="N1717" s="65"/>
      <c r="O1717" s="65"/>
    </row>
    <row r="1718" spans="3:15" s="1" customFormat="1" x14ac:dyDescent="0.25">
      <c r="C1718" s="65"/>
      <c r="D1718" s="55"/>
      <c r="E1718" s="55"/>
      <c r="F1718" s="55"/>
      <c r="G1718" s="55"/>
      <c r="H1718" s="55"/>
      <c r="I1718" s="55"/>
      <c r="J1718" s="65"/>
      <c r="K1718" s="65"/>
      <c r="L1718" s="65"/>
      <c r="M1718" s="65"/>
      <c r="N1718" s="65"/>
      <c r="O1718" s="65"/>
    </row>
    <row r="1719" spans="3:15" s="1" customFormat="1" x14ac:dyDescent="0.25">
      <c r="C1719" s="65"/>
      <c r="D1719" s="55"/>
      <c r="E1719" s="55"/>
      <c r="F1719" s="55"/>
      <c r="G1719" s="55"/>
      <c r="H1719" s="55"/>
      <c r="I1719" s="55"/>
      <c r="J1719" s="65"/>
      <c r="K1719" s="65"/>
      <c r="L1719" s="65"/>
      <c r="M1719" s="65"/>
      <c r="N1719" s="65"/>
      <c r="O1719" s="65"/>
    </row>
    <row r="1720" spans="3:15" s="1" customFormat="1" x14ac:dyDescent="0.25">
      <c r="C1720" s="65"/>
      <c r="D1720" s="55"/>
      <c r="E1720" s="55"/>
      <c r="F1720" s="55"/>
      <c r="G1720" s="55"/>
      <c r="H1720" s="55"/>
      <c r="I1720" s="55"/>
      <c r="J1720" s="65"/>
      <c r="K1720" s="65"/>
      <c r="L1720" s="65"/>
      <c r="M1720" s="65"/>
      <c r="N1720" s="65"/>
      <c r="O1720" s="65"/>
    </row>
    <row r="1721" spans="3:15" s="1" customFormat="1" x14ac:dyDescent="0.25">
      <c r="C1721" s="65"/>
      <c r="D1721" s="55"/>
      <c r="E1721" s="55"/>
      <c r="F1721" s="55"/>
      <c r="G1721" s="55"/>
      <c r="H1721" s="55"/>
      <c r="I1721" s="55"/>
      <c r="J1721" s="65"/>
      <c r="K1721" s="65"/>
      <c r="L1721" s="65"/>
      <c r="M1721" s="65"/>
      <c r="N1721" s="65"/>
      <c r="O1721" s="65"/>
    </row>
    <row r="1722" spans="3:15" s="1" customFormat="1" x14ac:dyDescent="0.25">
      <c r="C1722" s="65"/>
      <c r="D1722" s="55"/>
      <c r="E1722" s="55"/>
      <c r="F1722" s="55"/>
      <c r="G1722" s="55"/>
      <c r="H1722" s="55"/>
      <c r="I1722" s="55"/>
      <c r="J1722" s="65"/>
      <c r="K1722" s="65"/>
      <c r="L1722" s="65"/>
      <c r="M1722" s="65"/>
      <c r="N1722" s="65"/>
      <c r="O1722" s="65"/>
    </row>
    <row r="1723" spans="3:15" s="1" customFormat="1" x14ac:dyDescent="0.25">
      <c r="C1723" s="65"/>
      <c r="D1723" s="55"/>
      <c r="E1723" s="55"/>
      <c r="F1723" s="55"/>
      <c r="G1723" s="55"/>
      <c r="H1723" s="55"/>
      <c r="I1723" s="55"/>
      <c r="J1723" s="65"/>
      <c r="K1723" s="65"/>
      <c r="L1723" s="65"/>
      <c r="M1723" s="65"/>
      <c r="N1723" s="65"/>
      <c r="O1723" s="65"/>
    </row>
    <row r="1724" spans="3:15" s="1" customFormat="1" x14ac:dyDescent="0.25">
      <c r="C1724" s="65"/>
      <c r="D1724" s="55"/>
      <c r="E1724" s="55"/>
      <c r="F1724" s="55"/>
      <c r="G1724" s="55"/>
      <c r="H1724" s="55"/>
      <c r="I1724" s="55"/>
      <c r="J1724" s="65"/>
      <c r="K1724" s="65"/>
      <c r="L1724" s="65"/>
      <c r="M1724" s="65"/>
      <c r="N1724" s="65"/>
      <c r="O1724" s="65"/>
    </row>
    <row r="1725" spans="3:15" s="1" customFormat="1" x14ac:dyDescent="0.25">
      <c r="C1725" s="65"/>
      <c r="D1725" s="55"/>
      <c r="E1725" s="55"/>
      <c r="F1725" s="55"/>
      <c r="G1725" s="55"/>
      <c r="H1725" s="55"/>
      <c r="I1725" s="55"/>
      <c r="J1725" s="65"/>
      <c r="K1725" s="65"/>
      <c r="L1725" s="65"/>
      <c r="M1725" s="65"/>
      <c r="N1725" s="65"/>
      <c r="O1725" s="65"/>
    </row>
    <row r="1726" spans="3:15" s="1" customFormat="1" x14ac:dyDescent="0.25">
      <c r="C1726" s="65"/>
      <c r="D1726" s="55"/>
      <c r="E1726" s="55"/>
      <c r="F1726" s="55"/>
      <c r="G1726" s="55"/>
      <c r="H1726" s="55"/>
      <c r="I1726" s="55"/>
      <c r="J1726" s="65"/>
      <c r="K1726" s="65"/>
      <c r="L1726" s="65"/>
      <c r="M1726" s="65"/>
      <c r="N1726" s="65"/>
      <c r="O1726" s="65"/>
    </row>
    <row r="1727" spans="3:15" s="1" customFormat="1" x14ac:dyDescent="0.25">
      <c r="C1727" s="65"/>
      <c r="D1727" s="55"/>
      <c r="E1727" s="55"/>
      <c r="F1727" s="55"/>
      <c r="G1727" s="55"/>
      <c r="H1727" s="55"/>
      <c r="I1727" s="55"/>
      <c r="J1727" s="65"/>
      <c r="K1727" s="65"/>
      <c r="L1727" s="65"/>
      <c r="M1727" s="65"/>
      <c r="N1727" s="65"/>
      <c r="O1727" s="65"/>
    </row>
    <row r="1728" spans="3:15" s="1" customFormat="1" x14ac:dyDescent="0.25">
      <c r="C1728" s="65"/>
      <c r="D1728" s="55"/>
      <c r="E1728" s="55"/>
      <c r="F1728" s="55"/>
      <c r="G1728" s="55"/>
      <c r="H1728" s="55"/>
      <c r="I1728" s="55"/>
      <c r="J1728" s="65"/>
      <c r="K1728" s="65"/>
      <c r="L1728" s="65"/>
      <c r="M1728" s="65"/>
      <c r="N1728" s="65"/>
      <c r="O1728" s="65"/>
    </row>
    <row r="1729" spans="3:15" s="1" customFormat="1" x14ac:dyDescent="0.25">
      <c r="C1729" s="65"/>
      <c r="D1729" s="55"/>
      <c r="E1729" s="55"/>
      <c r="F1729" s="55"/>
      <c r="G1729" s="55"/>
      <c r="H1729" s="55"/>
      <c r="I1729" s="55"/>
      <c r="J1729" s="65"/>
      <c r="K1729" s="65"/>
      <c r="L1729" s="65"/>
      <c r="M1729" s="65"/>
      <c r="N1729" s="65"/>
      <c r="O1729" s="65"/>
    </row>
    <row r="1730" spans="3:15" s="1" customFormat="1" x14ac:dyDescent="0.25">
      <c r="C1730" s="65"/>
      <c r="D1730" s="55"/>
      <c r="E1730" s="55"/>
      <c r="F1730" s="55"/>
      <c r="G1730" s="55"/>
      <c r="H1730" s="55"/>
      <c r="I1730" s="55"/>
      <c r="J1730" s="65"/>
      <c r="K1730" s="65"/>
      <c r="L1730" s="65"/>
      <c r="M1730" s="65"/>
      <c r="N1730" s="65"/>
      <c r="O1730" s="65"/>
    </row>
    <row r="1731" spans="3:15" s="1" customFormat="1" x14ac:dyDescent="0.25">
      <c r="C1731" s="65"/>
      <c r="D1731" s="55"/>
      <c r="E1731" s="55"/>
      <c r="F1731" s="55"/>
      <c r="G1731" s="55"/>
      <c r="H1731" s="55"/>
      <c r="I1731" s="55"/>
      <c r="J1731" s="65"/>
      <c r="K1731" s="65"/>
      <c r="L1731" s="65"/>
      <c r="M1731" s="65"/>
      <c r="N1731" s="65"/>
      <c r="O1731" s="65"/>
    </row>
    <row r="1732" spans="3:15" s="1" customFormat="1" x14ac:dyDescent="0.25">
      <c r="C1732" s="65"/>
      <c r="D1732" s="55"/>
      <c r="E1732" s="55"/>
      <c r="F1732" s="55"/>
      <c r="G1732" s="55"/>
      <c r="H1732" s="55"/>
      <c r="I1732" s="55"/>
      <c r="J1732" s="65"/>
      <c r="K1732" s="65"/>
      <c r="L1732" s="65"/>
      <c r="M1732" s="65"/>
      <c r="N1732" s="65"/>
      <c r="O1732" s="65"/>
    </row>
    <row r="1733" spans="3:15" s="1" customFormat="1" x14ac:dyDescent="0.25">
      <c r="C1733" s="65"/>
      <c r="D1733" s="55"/>
      <c r="E1733" s="55"/>
      <c r="F1733" s="55"/>
      <c r="G1733" s="55"/>
      <c r="H1733" s="55"/>
      <c r="I1733" s="55"/>
      <c r="J1733" s="65"/>
      <c r="K1733" s="65"/>
      <c r="L1733" s="65"/>
      <c r="M1733" s="65"/>
      <c r="N1733" s="65"/>
      <c r="O1733" s="65"/>
    </row>
    <row r="1734" spans="3:15" s="1" customFormat="1" x14ac:dyDescent="0.25">
      <c r="C1734" s="65"/>
      <c r="D1734" s="55"/>
      <c r="E1734" s="55"/>
      <c r="F1734" s="55"/>
      <c r="G1734" s="55"/>
      <c r="H1734" s="55"/>
      <c r="I1734" s="55"/>
      <c r="J1734" s="65"/>
      <c r="K1734" s="65"/>
      <c r="L1734" s="65"/>
      <c r="M1734" s="65"/>
      <c r="N1734" s="65"/>
      <c r="O1734" s="65"/>
    </row>
    <row r="1735" spans="3:15" s="1" customFormat="1" x14ac:dyDescent="0.25">
      <c r="C1735" s="65"/>
      <c r="D1735" s="55"/>
      <c r="E1735" s="55"/>
      <c r="F1735" s="55"/>
      <c r="G1735" s="55"/>
      <c r="H1735" s="55"/>
      <c r="I1735" s="55"/>
      <c r="J1735" s="65"/>
      <c r="K1735" s="65"/>
      <c r="L1735" s="65"/>
      <c r="M1735" s="65"/>
      <c r="N1735" s="65"/>
      <c r="O1735" s="65"/>
    </row>
    <row r="1736" spans="3:15" s="1" customFormat="1" x14ac:dyDescent="0.25">
      <c r="C1736" s="65"/>
      <c r="D1736" s="55"/>
      <c r="E1736" s="55"/>
      <c r="F1736" s="55"/>
      <c r="G1736" s="55"/>
      <c r="H1736" s="55"/>
      <c r="I1736" s="55"/>
      <c r="J1736" s="65"/>
      <c r="K1736" s="65"/>
      <c r="L1736" s="65"/>
      <c r="M1736" s="65"/>
      <c r="N1736" s="65"/>
      <c r="O1736" s="65"/>
    </row>
    <row r="1737" spans="3:15" s="1" customFormat="1" x14ac:dyDescent="0.25">
      <c r="C1737" s="65"/>
      <c r="D1737" s="55"/>
      <c r="E1737" s="55"/>
      <c r="F1737" s="55"/>
      <c r="G1737" s="55"/>
      <c r="H1737" s="55"/>
      <c r="I1737" s="55"/>
      <c r="J1737" s="65"/>
      <c r="K1737" s="65"/>
      <c r="L1737" s="65"/>
      <c r="M1737" s="65"/>
      <c r="N1737" s="65"/>
      <c r="O1737" s="65"/>
    </row>
    <row r="1738" spans="3:15" s="1" customFormat="1" x14ac:dyDescent="0.25">
      <c r="C1738" s="65"/>
      <c r="D1738" s="55"/>
      <c r="E1738" s="55"/>
      <c r="F1738" s="55"/>
      <c r="G1738" s="55"/>
      <c r="H1738" s="55"/>
      <c r="I1738" s="55"/>
      <c r="J1738" s="65"/>
      <c r="K1738" s="65"/>
      <c r="L1738" s="65"/>
      <c r="M1738" s="65"/>
      <c r="N1738" s="65"/>
      <c r="O1738" s="65"/>
    </row>
    <row r="1739" spans="3:15" s="1" customFormat="1" x14ac:dyDescent="0.25">
      <c r="C1739" s="65"/>
      <c r="D1739" s="55"/>
      <c r="E1739" s="55"/>
      <c r="F1739" s="55"/>
      <c r="G1739" s="55"/>
      <c r="H1739" s="55"/>
      <c r="I1739" s="55"/>
      <c r="J1739" s="65"/>
      <c r="K1739" s="65"/>
      <c r="L1739" s="65"/>
      <c r="M1739" s="65"/>
      <c r="N1739" s="65"/>
      <c r="O1739" s="65"/>
    </row>
    <row r="1740" spans="3:15" s="1" customFormat="1" x14ac:dyDescent="0.25">
      <c r="C1740" s="65"/>
      <c r="D1740" s="55"/>
      <c r="E1740" s="55"/>
      <c r="F1740" s="55"/>
      <c r="G1740" s="55"/>
      <c r="H1740" s="55"/>
      <c r="I1740" s="55"/>
      <c r="J1740" s="65"/>
      <c r="K1740" s="65"/>
      <c r="L1740" s="65"/>
      <c r="M1740" s="65"/>
      <c r="N1740" s="65"/>
      <c r="O1740" s="65"/>
    </row>
    <row r="1741" spans="3:15" s="1" customFormat="1" x14ac:dyDescent="0.25">
      <c r="C1741" s="65"/>
      <c r="D1741" s="55"/>
      <c r="E1741" s="55"/>
      <c r="F1741" s="55"/>
      <c r="G1741" s="55"/>
      <c r="H1741" s="55"/>
      <c r="I1741" s="55"/>
      <c r="J1741" s="65"/>
      <c r="K1741" s="65"/>
      <c r="L1741" s="65"/>
      <c r="M1741" s="65"/>
      <c r="N1741" s="65"/>
      <c r="O1741" s="65"/>
    </row>
    <row r="1742" spans="3:15" s="1" customFormat="1" x14ac:dyDescent="0.25">
      <c r="C1742" s="65"/>
      <c r="D1742" s="55"/>
      <c r="E1742" s="55"/>
      <c r="F1742" s="55"/>
      <c r="G1742" s="55"/>
      <c r="H1742" s="55"/>
      <c r="I1742" s="55"/>
      <c r="J1742" s="65"/>
      <c r="K1742" s="65"/>
      <c r="L1742" s="65"/>
      <c r="M1742" s="65"/>
      <c r="N1742" s="65"/>
      <c r="O1742" s="65"/>
    </row>
    <row r="1743" spans="3:15" s="1" customFormat="1" x14ac:dyDescent="0.25">
      <c r="C1743" s="65"/>
      <c r="D1743" s="55"/>
      <c r="E1743" s="55"/>
      <c r="F1743" s="55"/>
      <c r="G1743" s="55"/>
      <c r="H1743" s="55"/>
      <c r="I1743" s="55"/>
      <c r="J1743" s="65"/>
      <c r="K1743" s="65"/>
      <c r="L1743" s="65"/>
      <c r="M1743" s="65"/>
      <c r="N1743" s="65"/>
      <c r="O1743" s="65"/>
    </row>
    <row r="1744" spans="3:15" s="1" customFormat="1" x14ac:dyDescent="0.25">
      <c r="C1744" s="65"/>
      <c r="D1744" s="55"/>
      <c r="E1744" s="55"/>
      <c r="F1744" s="55"/>
      <c r="G1744" s="55"/>
      <c r="H1744" s="55"/>
      <c r="I1744" s="55"/>
      <c r="J1744" s="65"/>
      <c r="K1744" s="65"/>
      <c r="L1744" s="65"/>
      <c r="M1744" s="65"/>
      <c r="N1744" s="65"/>
      <c r="O1744" s="65"/>
    </row>
    <row r="1745" spans="3:15" s="1" customFormat="1" x14ac:dyDescent="0.25">
      <c r="C1745" s="65"/>
      <c r="D1745" s="55"/>
      <c r="E1745" s="55"/>
      <c r="F1745" s="55"/>
      <c r="G1745" s="55"/>
      <c r="H1745" s="55"/>
      <c r="I1745" s="55"/>
      <c r="J1745" s="65"/>
      <c r="K1745" s="65"/>
      <c r="L1745" s="65"/>
      <c r="M1745" s="65"/>
      <c r="N1745" s="65"/>
      <c r="O1745" s="65"/>
    </row>
    <row r="1746" spans="3:15" s="1" customFormat="1" x14ac:dyDescent="0.25">
      <c r="C1746" s="65"/>
      <c r="D1746" s="55"/>
      <c r="E1746" s="55"/>
      <c r="F1746" s="55"/>
      <c r="G1746" s="55"/>
      <c r="H1746" s="55"/>
      <c r="I1746" s="55"/>
      <c r="J1746" s="65"/>
      <c r="K1746" s="65"/>
      <c r="L1746" s="65"/>
      <c r="M1746" s="65"/>
      <c r="N1746" s="65"/>
      <c r="O1746" s="65"/>
    </row>
    <row r="1747" spans="3:15" s="1" customFormat="1" x14ac:dyDescent="0.25">
      <c r="C1747" s="65"/>
      <c r="D1747" s="55"/>
      <c r="E1747" s="55"/>
      <c r="F1747" s="55"/>
      <c r="G1747" s="55"/>
      <c r="H1747" s="55"/>
      <c r="I1747" s="55"/>
      <c r="J1747" s="65"/>
      <c r="K1747" s="65"/>
      <c r="L1747" s="65"/>
      <c r="M1747" s="65"/>
      <c r="N1747" s="65"/>
      <c r="O1747" s="65"/>
    </row>
    <row r="1748" spans="3:15" s="1" customFormat="1" x14ac:dyDescent="0.25">
      <c r="C1748" s="65"/>
      <c r="D1748" s="55"/>
      <c r="E1748" s="55"/>
      <c r="F1748" s="55"/>
      <c r="G1748" s="55"/>
      <c r="H1748" s="55"/>
      <c r="I1748" s="55"/>
      <c r="J1748" s="65"/>
      <c r="K1748" s="65"/>
      <c r="L1748" s="65"/>
      <c r="M1748" s="65"/>
      <c r="N1748" s="65"/>
      <c r="O1748" s="65"/>
    </row>
    <row r="1749" spans="3:15" s="1" customFormat="1" x14ac:dyDescent="0.25">
      <c r="C1749" s="65"/>
      <c r="D1749" s="55"/>
      <c r="E1749" s="55"/>
      <c r="F1749" s="55"/>
      <c r="G1749" s="55"/>
      <c r="H1749" s="55"/>
      <c r="I1749" s="55"/>
      <c r="J1749" s="65"/>
      <c r="K1749" s="65"/>
      <c r="L1749" s="65"/>
      <c r="M1749" s="65"/>
      <c r="N1749" s="65"/>
      <c r="O1749" s="65"/>
    </row>
    <row r="1750" spans="3:15" s="1" customFormat="1" x14ac:dyDescent="0.25">
      <c r="C1750" s="65"/>
      <c r="D1750" s="55"/>
      <c r="E1750" s="55"/>
      <c r="F1750" s="55"/>
      <c r="G1750" s="55"/>
      <c r="H1750" s="55"/>
      <c r="I1750" s="55"/>
      <c r="J1750" s="65"/>
      <c r="K1750" s="65"/>
      <c r="L1750" s="65"/>
      <c r="M1750" s="65"/>
      <c r="N1750" s="65"/>
      <c r="O1750" s="65"/>
    </row>
    <row r="1751" spans="3:15" s="1" customFormat="1" x14ac:dyDescent="0.25">
      <c r="C1751" s="65"/>
      <c r="D1751" s="55"/>
      <c r="E1751" s="55"/>
      <c r="F1751" s="55"/>
      <c r="G1751" s="55"/>
      <c r="H1751" s="55"/>
      <c r="I1751" s="55"/>
      <c r="J1751" s="65"/>
      <c r="K1751" s="65"/>
      <c r="L1751" s="65"/>
      <c r="M1751" s="65"/>
      <c r="N1751" s="65"/>
      <c r="O1751" s="65"/>
    </row>
    <row r="1752" spans="3:15" s="1" customFormat="1" x14ac:dyDescent="0.25">
      <c r="C1752" s="65"/>
      <c r="D1752" s="55"/>
      <c r="E1752" s="55"/>
      <c r="F1752" s="55"/>
      <c r="G1752" s="55"/>
      <c r="H1752" s="55"/>
      <c r="I1752" s="55"/>
      <c r="J1752" s="65"/>
      <c r="K1752" s="65"/>
      <c r="L1752" s="65"/>
      <c r="M1752" s="65"/>
      <c r="N1752" s="65"/>
      <c r="O1752" s="65"/>
    </row>
    <row r="1753" spans="3:15" s="1" customFormat="1" x14ac:dyDescent="0.25">
      <c r="C1753" s="65"/>
      <c r="D1753" s="55"/>
      <c r="E1753" s="55"/>
      <c r="F1753" s="55"/>
      <c r="G1753" s="55"/>
      <c r="H1753" s="55"/>
      <c r="I1753" s="55"/>
      <c r="J1753" s="65"/>
      <c r="K1753" s="65"/>
      <c r="L1753" s="65"/>
      <c r="M1753" s="65"/>
      <c r="N1753" s="65"/>
      <c r="O1753" s="65"/>
    </row>
    <row r="1754" spans="3:15" s="1" customFormat="1" x14ac:dyDescent="0.25">
      <c r="C1754" s="65"/>
      <c r="D1754" s="55"/>
      <c r="E1754" s="55"/>
      <c r="F1754" s="55"/>
      <c r="G1754" s="55"/>
      <c r="H1754" s="55"/>
      <c r="I1754" s="55"/>
      <c r="J1754" s="65"/>
      <c r="K1754" s="65"/>
      <c r="L1754" s="65"/>
      <c r="M1754" s="65"/>
      <c r="N1754" s="65"/>
      <c r="O1754" s="65"/>
    </row>
    <row r="1755" spans="3:15" s="1" customFormat="1" x14ac:dyDescent="0.25">
      <c r="C1755" s="65"/>
      <c r="D1755" s="55"/>
      <c r="E1755" s="55"/>
      <c r="F1755" s="55"/>
      <c r="G1755" s="55"/>
      <c r="H1755" s="55"/>
      <c r="I1755" s="55"/>
      <c r="J1755" s="65"/>
      <c r="K1755" s="65"/>
      <c r="L1755" s="65"/>
      <c r="M1755" s="65"/>
      <c r="N1755" s="65"/>
      <c r="O1755" s="65"/>
    </row>
    <row r="1756" spans="3:15" s="1" customFormat="1" x14ac:dyDescent="0.25">
      <c r="C1756" s="65"/>
      <c r="D1756" s="55"/>
      <c r="E1756" s="55"/>
      <c r="F1756" s="55"/>
      <c r="G1756" s="55"/>
      <c r="H1756" s="55"/>
      <c r="I1756" s="55"/>
      <c r="J1756" s="65"/>
      <c r="K1756" s="65"/>
      <c r="L1756" s="65"/>
      <c r="M1756" s="65"/>
      <c r="N1756" s="65"/>
      <c r="O1756" s="65"/>
    </row>
    <row r="1757" spans="3:15" s="1" customFormat="1" x14ac:dyDescent="0.25">
      <c r="C1757" s="65"/>
      <c r="D1757" s="55"/>
      <c r="E1757" s="55"/>
      <c r="F1757" s="55"/>
      <c r="G1757" s="55"/>
      <c r="H1757" s="55"/>
      <c r="I1757" s="55"/>
      <c r="J1757" s="65"/>
      <c r="K1757" s="65"/>
      <c r="L1757" s="65"/>
      <c r="M1757" s="65"/>
      <c r="N1757" s="65"/>
      <c r="O1757" s="65"/>
    </row>
    <row r="1758" spans="3:15" s="1" customFormat="1" x14ac:dyDescent="0.25">
      <c r="C1758" s="65"/>
      <c r="D1758" s="55"/>
      <c r="E1758" s="55"/>
      <c r="F1758" s="55"/>
      <c r="G1758" s="55"/>
      <c r="H1758" s="55"/>
      <c r="I1758" s="55"/>
      <c r="J1758" s="65"/>
      <c r="K1758" s="65"/>
      <c r="L1758" s="65"/>
      <c r="M1758" s="65"/>
      <c r="N1758" s="65"/>
      <c r="O1758" s="65"/>
    </row>
    <row r="1759" spans="3:15" s="1" customFormat="1" x14ac:dyDescent="0.25">
      <c r="C1759" s="65"/>
      <c r="D1759" s="55"/>
      <c r="E1759" s="55"/>
      <c r="F1759" s="55"/>
      <c r="G1759" s="55"/>
      <c r="H1759" s="55"/>
      <c r="I1759" s="55"/>
      <c r="J1759" s="65"/>
      <c r="K1759" s="65"/>
      <c r="L1759" s="65"/>
      <c r="M1759" s="65"/>
      <c r="N1759" s="65"/>
      <c r="O1759" s="65"/>
    </row>
    <row r="1760" spans="3:15" s="1" customFormat="1" x14ac:dyDescent="0.25">
      <c r="C1760" s="65"/>
      <c r="D1760" s="55"/>
      <c r="E1760" s="55"/>
      <c r="F1760" s="55"/>
      <c r="G1760" s="55"/>
      <c r="H1760" s="55"/>
      <c r="I1760" s="55"/>
      <c r="J1760" s="65"/>
      <c r="K1760" s="65"/>
      <c r="L1760" s="65"/>
      <c r="M1760" s="65"/>
      <c r="N1760" s="65"/>
      <c r="O1760" s="65"/>
    </row>
    <row r="1761" spans="3:15" s="1" customFormat="1" x14ac:dyDescent="0.25">
      <c r="C1761" s="65"/>
      <c r="D1761" s="55"/>
      <c r="E1761" s="55"/>
      <c r="F1761" s="55"/>
      <c r="G1761" s="55"/>
      <c r="H1761" s="55"/>
      <c r="I1761" s="55"/>
      <c r="J1761" s="65"/>
      <c r="K1761" s="65"/>
      <c r="L1761" s="65"/>
      <c r="M1761" s="65"/>
      <c r="N1761" s="65"/>
      <c r="O1761" s="65"/>
    </row>
    <row r="1762" spans="3:15" s="1" customFormat="1" x14ac:dyDescent="0.25">
      <c r="C1762" s="65"/>
      <c r="D1762" s="55"/>
      <c r="E1762" s="55"/>
      <c r="F1762" s="55"/>
      <c r="G1762" s="55"/>
      <c r="H1762" s="55"/>
      <c r="I1762" s="55"/>
      <c r="J1762" s="65"/>
      <c r="K1762" s="65"/>
      <c r="L1762" s="65"/>
      <c r="M1762" s="65"/>
      <c r="N1762" s="65"/>
      <c r="O1762" s="65"/>
    </row>
    <row r="1763" spans="3:15" s="1" customFormat="1" x14ac:dyDescent="0.25">
      <c r="C1763" s="65"/>
      <c r="D1763" s="55"/>
      <c r="E1763" s="55"/>
      <c r="F1763" s="55"/>
      <c r="G1763" s="55"/>
      <c r="H1763" s="55"/>
      <c r="I1763" s="55"/>
      <c r="J1763" s="65"/>
      <c r="K1763" s="65"/>
      <c r="L1763" s="65"/>
      <c r="M1763" s="65"/>
      <c r="N1763" s="65"/>
      <c r="O1763" s="65"/>
    </row>
    <row r="1764" spans="3:15" s="1" customFormat="1" x14ac:dyDescent="0.25">
      <c r="C1764" s="65"/>
      <c r="D1764" s="55"/>
      <c r="E1764" s="55"/>
      <c r="F1764" s="55"/>
      <c r="G1764" s="55"/>
      <c r="H1764" s="55"/>
      <c r="I1764" s="55"/>
      <c r="J1764" s="65"/>
      <c r="K1764" s="65"/>
      <c r="L1764" s="65"/>
      <c r="M1764" s="65"/>
      <c r="N1764" s="65"/>
      <c r="O1764" s="65"/>
    </row>
    <row r="1765" spans="3:15" s="1" customFormat="1" x14ac:dyDescent="0.25">
      <c r="C1765" s="65"/>
      <c r="D1765" s="55"/>
      <c r="E1765" s="55"/>
      <c r="F1765" s="55"/>
      <c r="G1765" s="55"/>
      <c r="H1765" s="55"/>
      <c r="I1765" s="55"/>
      <c r="J1765" s="65"/>
      <c r="K1765" s="65"/>
      <c r="L1765" s="65"/>
      <c r="M1765" s="65"/>
      <c r="N1765" s="65"/>
      <c r="O1765" s="65"/>
    </row>
    <row r="1766" spans="3:15" s="1" customFormat="1" x14ac:dyDescent="0.25">
      <c r="C1766" s="65"/>
      <c r="D1766" s="55"/>
      <c r="E1766" s="55"/>
      <c r="F1766" s="55"/>
      <c r="G1766" s="55"/>
      <c r="H1766" s="55"/>
      <c r="I1766" s="55"/>
      <c r="J1766" s="65"/>
      <c r="K1766" s="65"/>
      <c r="L1766" s="65"/>
      <c r="M1766" s="65"/>
      <c r="N1766" s="65"/>
      <c r="O1766" s="65"/>
    </row>
    <row r="1767" spans="3:15" s="1" customFormat="1" x14ac:dyDescent="0.25">
      <c r="C1767" s="65"/>
      <c r="D1767" s="55"/>
      <c r="E1767" s="55"/>
      <c r="F1767" s="55"/>
      <c r="G1767" s="55"/>
      <c r="H1767" s="55"/>
      <c r="I1767" s="55"/>
      <c r="J1767" s="65"/>
      <c r="K1767" s="65"/>
      <c r="L1767" s="65"/>
      <c r="M1767" s="65"/>
      <c r="N1767" s="65"/>
      <c r="O1767" s="65"/>
    </row>
    <row r="1768" spans="3:15" s="1" customFormat="1" x14ac:dyDescent="0.25">
      <c r="C1768" s="65"/>
      <c r="D1768" s="55"/>
      <c r="E1768" s="55"/>
      <c r="F1768" s="55"/>
      <c r="G1768" s="55"/>
      <c r="H1768" s="55"/>
      <c r="I1768" s="55"/>
      <c r="J1768" s="65"/>
      <c r="K1768" s="65"/>
      <c r="L1768" s="65"/>
      <c r="M1768" s="65"/>
      <c r="N1768" s="65"/>
      <c r="O1768" s="65"/>
    </row>
    <row r="1769" spans="3:15" s="1" customFormat="1" x14ac:dyDescent="0.25">
      <c r="C1769" s="65"/>
      <c r="D1769" s="55"/>
      <c r="E1769" s="55"/>
      <c r="F1769" s="55"/>
      <c r="G1769" s="55"/>
      <c r="H1769" s="55"/>
      <c r="I1769" s="55"/>
      <c r="J1769" s="65"/>
      <c r="K1769" s="65"/>
      <c r="L1769" s="65"/>
      <c r="M1769" s="65"/>
      <c r="N1769" s="65"/>
      <c r="O1769" s="65"/>
    </row>
    <row r="1770" spans="3:15" s="1" customFormat="1" x14ac:dyDescent="0.25">
      <c r="C1770" s="65"/>
      <c r="D1770" s="55"/>
      <c r="E1770" s="55"/>
      <c r="F1770" s="55"/>
      <c r="G1770" s="55"/>
      <c r="H1770" s="55"/>
      <c r="I1770" s="55"/>
      <c r="J1770" s="65"/>
      <c r="K1770" s="65"/>
      <c r="L1770" s="65"/>
      <c r="M1770" s="65"/>
      <c r="N1770" s="65"/>
      <c r="O1770" s="65"/>
    </row>
    <row r="1771" spans="3:15" s="1" customFormat="1" x14ac:dyDescent="0.25">
      <c r="C1771" s="65"/>
      <c r="D1771" s="55"/>
      <c r="E1771" s="55"/>
      <c r="F1771" s="55"/>
      <c r="G1771" s="55"/>
      <c r="H1771" s="55"/>
      <c r="I1771" s="55"/>
      <c r="J1771" s="65"/>
      <c r="K1771" s="65"/>
      <c r="L1771" s="65"/>
      <c r="M1771" s="65"/>
      <c r="N1771" s="65"/>
      <c r="O1771" s="65"/>
    </row>
    <row r="1772" spans="3:15" s="1" customFormat="1" x14ac:dyDescent="0.25">
      <c r="C1772" s="65"/>
      <c r="D1772" s="55"/>
      <c r="E1772" s="55"/>
      <c r="F1772" s="55"/>
      <c r="G1772" s="55"/>
      <c r="H1772" s="55"/>
      <c r="I1772" s="55"/>
      <c r="J1772" s="65"/>
      <c r="K1772" s="65"/>
      <c r="L1772" s="65"/>
      <c r="M1772" s="65"/>
      <c r="N1772" s="65"/>
      <c r="O1772" s="65"/>
    </row>
    <row r="1773" spans="3:15" s="1" customFormat="1" x14ac:dyDescent="0.25">
      <c r="C1773" s="65"/>
      <c r="D1773" s="55"/>
      <c r="E1773" s="55"/>
      <c r="F1773" s="55"/>
      <c r="G1773" s="55"/>
      <c r="H1773" s="55"/>
      <c r="I1773" s="55"/>
      <c r="J1773" s="65"/>
      <c r="K1773" s="65"/>
      <c r="L1773" s="65"/>
      <c r="M1773" s="65"/>
      <c r="N1773" s="65"/>
      <c r="O1773" s="65"/>
    </row>
    <row r="1774" spans="3:15" s="1" customFormat="1" x14ac:dyDescent="0.25">
      <c r="C1774" s="65"/>
      <c r="D1774" s="55"/>
      <c r="E1774" s="55"/>
      <c r="F1774" s="55"/>
      <c r="G1774" s="55"/>
      <c r="H1774" s="55"/>
      <c r="I1774" s="55"/>
      <c r="J1774" s="65"/>
      <c r="K1774" s="65"/>
      <c r="L1774" s="65"/>
      <c r="M1774" s="65"/>
      <c r="N1774" s="65"/>
      <c r="O1774" s="65"/>
    </row>
    <row r="1775" spans="3:15" s="1" customFormat="1" x14ac:dyDescent="0.25">
      <c r="C1775" s="65"/>
      <c r="D1775" s="55"/>
      <c r="E1775" s="55"/>
      <c r="F1775" s="55"/>
      <c r="G1775" s="55"/>
      <c r="H1775" s="55"/>
      <c r="I1775" s="55"/>
      <c r="J1775" s="65"/>
      <c r="K1775" s="65"/>
      <c r="L1775" s="65"/>
      <c r="M1775" s="65"/>
      <c r="N1775" s="65"/>
      <c r="O1775" s="65"/>
    </row>
    <row r="1776" spans="3:15" s="1" customFormat="1" x14ac:dyDescent="0.25">
      <c r="C1776" s="65"/>
      <c r="D1776" s="55"/>
      <c r="E1776" s="55"/>
      <c r="F1776" s="55"/>
      <c r="G1776" s="55"/>
      <c r="H1776" s="55"/>
      <c r="I1776" s="55"/>
      <c r="J1776" s="65"/>
      <c r="K1776" s="65"/>
      <c r="L1776" s="65"/>
      <c r="M1776" s="65"/>
      <c r="N1776" s="65"/>
      <c r="O1776" s="65"/>
    </row>
    <row r="1777" spans="3:15" s="1" customFormat="1" x14ac:dyDescent="0.25">
      <c r="C1777" s="65"/>
      <c r="D1777" s="55"/>
      <c r="E1777" s="55"/>
      <c r="F1777" s="55"/>
      <c r="G1777" s="55"/>
      <c r="H1777" s="55"/>
      <c r="I1777" s="55"/>
      <c r="J1777" s="65"/>
      <c r="K1777" s="65"/>
      <c r="L1777" s="65"/>
      <c r="M1777" s="65"/>
      <c r="N1777" s="65"/>
      <c r="O1777" s="65"/>
    </row>
    <row r="1778" spans="3:15" s="1" customFormat="1" x14ac:dyDescent="0.25">
      <c r="C1778" s="65"/>
      <c r="D1778" s="55"/>
      <c r="E1778" s="55"/>
      <c r="F1778" s="55"/>
      <c r="G1778" s="55"/>
      <c r="H1778" s="55"/>
      <c r="I1778" s="55"/>
      <c r="J1778" s="65"/>
      <c r="K1778" s="65"/>
      <c r="L1778" s="65"/>
      <c r="M1778" s="65"/>
      <c r="N1778" s="65"/>
      <c r="O1778" s="65"/>
    </row>
    <row r="1779" spans="3:15" s="1" customFormat="1" x14ac:dyDescent="0.25">
      <c r="C1779" s="65"/>
      <c r="D1779" s="55"/>
      <c r="E1779" s="55"/>
      <c r="F1779" s="55"/>
      <c r="G1779" s="55"/>
      <c r="H1779" s="55"/>
      <c r="I1779" s="55"/>
      <c r="J1779" s="65"/>
      <c r="K1779" s="65"/>
      <c r="L1779" s="65"/>
      <c r="M1779" s="65"/>
      <c r="N1779" s="65"/>
      <c r="O1779" s="65"/>
    </row>
    <row r="1780" spans="3:15" s="1" customFormat="1" x14ac:dyDescent="0.25">
      <c r="C1780" s="65"/>
      <c r="D1780" s="55"/>
      <c r="E1780" s="55"/>
      <c r="F1780" s="55"/>
      <c r="G1780" s="55"/>
      <c r="H1780" s="55"/>
      <c r="I1780" s="55"/>
      <c r="J1780" s="65"/>
      <c r="K1780" s="65"/>
      <c r="L1780" s="65"/>
      <c r="M1780" s="65"/>
      <c r="N1780" s="65"/>
      <c r="O1780" s="65"/>
    </row>
    <row r="1781" spans="3:15" s="1" customFormat="1" x14ac:dyDescent="0.25">
      <c r="C1781" s="65"/>
      <c r="D1781" s="55"/>
      <c r="E1781" s="55"/>
      <c r="F1781" s="55"/>
      <c r="G1781" s="55"/>
      <c r="H1781" s="55"/>
      <c r="I1781" s="55"/>
      <c r="J1781" s="65"/>
      <c r="K1781" s="65"/>
      <c r="L1781" s="65"/>
      <c r="M1781" s="65"/>
      <c r="N1781" s="65"/>
      <c r="O1781" s="65"/>
    </row>
    <row r="1782" spans="3:15" s="1" customFormat="1" x14ac:dyDescent="0.25">
      <c r="C1782" s="65"/>
      <c r="D1782" s="55"/>
      <c r="E1782" s="55"/>
      <c r="F1782" s="55"/>
      <c r="G1782" s="55"/>
      <c r="H1782" s="55"/>
      <c r="I1782" s="55"/>
      <c r="J1782" s="65"/>
      <c r="K1782" s="65"/>
      <c r="L1782" s="65"/>
      <c r="M1782" s="65"/>
      <c r="N1782" s="65"/>
      <c r="O1782" s="65"/>
    </row>
    <row r="1783" spans="3:15" s="1" customFormat="1" x14ac:dyDescent="0.25">
      <c r="C1783" s="65"/>
      <c r="D1783" s="55"/>
      <c r="E1783" s="55"/>
      <c r="F1783" s="55"/>
      <c r="G1783" s="55"/>
      <c r="H1783" s="55"/>
      <c r="I1783" s="55"/>
      <c r="J1783" s="65"/>
      <c r="K1783" s="65"/>
      <c r="L1783" s="65"/>
      <c r="M1783" s="65"/>
      <c r="N1783" s="65"/>
      <c r="O1783" s="65"/>
    </row>
    <row r="1784" spans="3:15" s="1" customFormat="1" x14ac:dyDescent="0.25">
      <c r="C1784" s="65"/>
      <c r="D1784" s="55"/>
      <c r="E1784" s="55"/>
      <c r="F1784" s="55"/>
      <c r="G1784" s="55"/>
      <c r="H1784" s="55"/>
      <c r="I1784" s="55"/>
      <c r="J1784" s="65"/>
      <c r="K1784" s="65"/>
      <c r="L1784" s="65"/>
      <c r="M1784" s="65"/>
      <c r="N1784" s="65"/>
      <c r="O1784" s="65"/>
    </row>
    <row r="1785" spans="3:15" s="1" customFormat="1" x14ac:dyDescent="0.25">
      <c r="C1785" s="65"/>
      <c r="D1785" s="55"/>
      <c r="E1785" s="55"/>
      <c r="F1785" s="55"/>
      <c r="G1785" s="55"/>
      <c r="H1785" s="55"/>
      <c r="I1785" s="55"/>
      <c r="J1785" s="65"/>
      <c r="K1785" s="65"/>
      <c r="L1785" s="65"/>
      <c r="M1785" s="65"/>
      <c r="N1785" s="65"/>
      <c r="O1785" s="65"/>
    </row>
    <row r="1786" spans="3:15" s="1" customFormat="1" x14ac:dyDescent="0.25">
      <c r="C1786" s="65"/>
      <c r="D1786" s="55"/>
      <c r="E1786" s="55"/>
      <c r="F1786" s="55"/>
      <c r="G1786" s="55"/>
      <c r="H1786" s="55"/>
      <c r="I1786" s="55"/>
      <c r="J1786" s="65"/>
      <c r="K1786" s="65"/>
      <c r="L1786" s="65"/>
      <c r="M1786" s="65"/>
      <c r="N1786" s="65"/>
      <c r="O1786" s="65"/>
    </row>
    <row r="1787" spans="3:15" s="1" customFormat="1" x14ac:dyDescent="0.25">
      <c r="C1787" s="65"/>
      <c r="D1787" s="55"/>
      <c r="E1787" s="55"/>
      <c r="F1787" s="55"/>
      <c r="G1787" s="55"/>
      <c r="H1787" s="55"/>
      <c r="I1787" s="55"/>
      <c r="J1787" s="65"/>
      <c r="K1787" s="65"/>
      <c r="L1787" s="65"/>
      <c r="M1787" s="65"/>
      <c r="N1787" s="65"/>
      <c r="O1787" s="65"/>
    </row>
    <row r="1788" spans="3:15" s="1" customFormat="1" x14ac:dyDescent="0.25">
      <c r="C1788" s="65"/>
      <c r="D1788" s="55"/>
      <c r="E1788" s="55"/>
      <c r="F1788" s="55"/>
      <c r="G1788" s="55"/>
      <c r="H1788" s="55"/>
      <c r="I1788" s="55"/>
      <c r="J1788" s="65"/>
      <c r="K1788" s="65"/>
      <c r="L1788" s="65"/>
      <c r="M1788" s="65"/>
      <c r="N1788" s="65"/>
      <c r="O1788" s="65"/>
    </row>
    <row r="1789" spans="3:15" s="1" customFormat="1" x14ac:dyDescent="0.25">
      <c r="C1789" s="65"/>
      <c r="D1789" s="55"/>
      <c r="E1789" s="55"/>
      <c r="F1789" s="55"/>
      <c r="G1789" s="55"/>
      <c r="H1789" s="55"/>
      <c r="I1789" s="55"/>
      <c r="J1789" s="65"/>
      <c r="K1789" s="65"/>
      <c r="L1789" s="65"/>
      <c r="M1789" s="65"/>
      <c r="N1789" s="65"/>
      <c r="O1789" s="65"/>
    </row>
    <row r="1790" spans="3:15" s="1" customFormat="1" x14ac:dyDescent="0.25">
      <c r="C1790" s="65"/>
      <c r="D1790" s="55"/>
      <c r="E1790" s="55"/>
      <c r="F1790" s="55"/>
      <c r="G1790" s="55"/>
      <c r="H1790" s="55"/>
      <c r="I1790" s="55"/>
      <c r="J1790" s="65"/>
      <c r="K1790" s="65"/>
      <c r="L1790" s="65"/>
      <c r="M1790" s="65"/>
      <c r="N1790" s="65"/>
      <c r="O1790" s="65"/>
    </row>
    <row r="1791" spans="3:15" s="1" customFormat="1" x14ac:dyDescent="0.25">
      <c r="C1791" s="65"/>
      <c r="D1791" s="55"/>
      <c r="E1791" s="55"/>
      <c r="F1791" s="55"/>
      <c r="G1791" s="55"/>
      <c r="H1791" s="55"/>
      <c r="I1791" s="55"/>
      <c r="J1791" s="65"/>
      <c r="K1791" s="65"/>
      <c r="L1791" s="65"/>
      <c r="M1791" s="65"/>
      <c r="N1791" s="65"/>
      <c r="O1791" s="65"/>
    </row>
    <row r="1792" spans="3:15" s="1" customFormat="1" x14ac:dyDescent="0.25">
      <c r="C1792" s="65"/>
      <c r="D1792" s="55"/>
      <c r="E1792" s="55"/>
      <c r="F1792" s="55"/>
      <c r="G1792" s="55"/>
      <c r="H1792" s="55"/>
      <c r="I1792" s="55"/>
      <c r="J1792" s="65"/>
      <c r="K1792" s="65"/>
      <c r="L1792" s="65"/>
      <c r="M1792" s="65"/>
      <c r="N1792" s="65"/>
      <c r="O1792" s="65"/>
    </row>
    <row r="1793" spans="3:15" s="1" customFormat="1" x14ac:dyDescent="0.25">
      <c r="C1793" s="65"/>
      <c r="D1793" s="55"/>
      <c r="E1793" s="55"/>
      <c r="F1793" s="55"/>
      <c r="G1793" s="55"/>
      <c r="H1793" s="55"/>
      <c r="I1793" s="55"/>
      <c r="J1793" s="65"/>
      <c r="K1793" s="65"/>
      <c r="L1793" s="65"/>
      <c r="M1793" s="65"/>
      <c r="N1793" s="65"/>
      <c r="O1793" s="65"/>
    </row>
    <row r="1794" spans="3:15" s="1" customFormat="1" x14ac:dyDescent="0.25">
      <c r="C1794" s="65"/>
      <c r="D1794" s="55"/>
      <c r="E1794" s="55"/>
      <c r="F1794" s="55"/>
      <c r="G1794" s="55"/>
      <c r="H1794" s="55"/>
      <c r="I1794" s="55"/>
      <c r="J1794" s="65"/>
      <c r="K1794" s="65"/>
      <c r="L1794" s="65"/>
      <c r="M1794" s="65"/>
      <c r="N1794" s="65"/>
      <c r="O1794" s="65"/>
    </row>
    <row r="1795" spans="3:15" s="1" customFormat="1" x14ac:dyDescent="0.25">
      <c r="C1795" s="65"/>
      <c r="D1795" s="55"/>
      <c r="E1795" s="55"/>
      <c r="F1795" s="55"/>
      <c r="G1795" s="55"/>
      <c r="H1795" s="55"/>
      <c r="I1795" s="55"/>
      <c r="J1795" s="65"/>
      <c r="K1795" s="65"/>
      <c r="L1795" s="65"/>
      <c r="M1795" s="65"/>
      <c r="N1795" s="65"/>
      <c r="O1795" s="65"/>
    </row>
    <row r="1796" spans="3:15" s="1" customFormat="1" x14ac:dyDescent="0.25">
      <c r="C1796" s="65"/>
      <c r="D1796" s="55"/>
      <c r="E1796" s="55"/>
      <c r="F1796" s="55"/>
      <c r="G1796" s="55"/>
      <c r="H1796" s="55"/>
      <c r="I1796" s="55"/>
      <c r="J1796" s="65"/>
      <c r="K1796" s="65"/>
      <c r="L1796" s="65"/>
      <c r="M1796" s="65"/>
      <c r="N1796" s="65"/>
      <c r="O1796" s="65"/>
    </row>
    <row r="1797" spans="3:15" s="1" customFormat="1" x14ac:dyDescent="0.25">
      <c r="C1797" s="65"/>
      <c r="D1797" s="55"/>
      <c r="E1797" s="55"/>
      <c r="F1797" s="55"/>
      <c r="G1797" s="55"/>
      <c r="H1797" s="55"/>
      <c r="I1797" s="55"/>
      <c r="J1797" s="65"/>
      <c r="K1797" s="65"/>
      <c r="L1797" s="65"/>
      <c r="M1797" s="65"/>
      <c r="N1797" s="65"/>
      <c r="O1797" s="65"/>
    </row>
    <row r="1798" spans="3:15" s="1" customFormat="1" x14ac:dyDescent="0.25">
      <c r="C1798" s="65"/>
      <c r="D1798" s="55"/>
      <c r="E1798" s="55"/>
      <c r="F1798" s="55"/>
      <c r="G1798" s="55"/>
      <c r="H1798" s="55"/>
      <c r="I1798" s="55"/>
      <c r="J1798" s="65"/>
      <c r="K1798" s="65"/>
      <c r="L1798" s="65"/>
      <c r="M1798" s="65"/>
      <c r="N1798" s="65"/>
      <c r="O1798" s="65"/>
    </row>
    <row r="1799" spans="3:15" s="1" customFormat="1" x14ac:dyDescent="0.25">
      <c r="C1799" s="65"/>
      <c r="D1799" s="55"/>
      <c r="E1799" s="55"/>
      <c r="F1799" s="55"/>
      <c r="G1799" s="55"/>
      <c r="H1799" s="55"/>
      <c r="I1799" s="55"/>
      <c r="J1799" s="65"/>
      <c r="K1799" s="65"/>
      <c r="L1799" s="65"/>
      <c r="M1799" s="65"/>
      <c r="N1799" s="65"/>
      <c r="O1799" s="65"/>
    </row>
    <row r="1800" spans="3:15" s="1" customFormat="1" x14ac:dyDescent="0.25">
      <c r="C1800" s="65"/>
      <c r="D1800" s="55"/>
      <c r="E1800" s="55"/>
      <c r="F1800" s="55"/>
      <c r="G1800" s="55"/>
      <c r="H1800" s="55"/>
      <c r="I1800" s="55"/>
      <c r="J1800" s="65"/>
      <c r="K1800" s="65"/>
      <c r="L1800" s="65"/>
      <c r="M1800" s="65"/>
      <c r="N1800" s="65"/>
      <c r="O1800" s="65"/>
    </row>
    <row r="1801" spans="3:15" s="1" customFormat="1" x14ac:dyDescent="0.25">
      <c r="C1801" s="65"/>
      <c r="D1801" s="55"/>
      <c r="E1801" s="55"/>
      <c r="F1801" s="55"/>
      <c r="G1801" s="55"/>
      <c r="H1801" s="55"/>
      <c r="I1801" s="55"/>
      <c r="J1801" s="65"/>
      <c r="K1801" s="65"/>
      <c r="L1801" s="65"/>
      <c r="M1801" s="65"/>
      <c r="N1801" s="65"/>
      <c r="O1801" s="65"/>
    </row>
    <row r="1802" spans="3:15" s="1" customFormat="1" x14ac:dyDescent="0.25">
      <c r="C1802" s="65"/>
      <c r="D1802" s="55"/>
      <c r="E1802" s="55"/>
      <c r="F1802" s="55"/>
      <c r="G1802" s="55"/>
      <c r="H1802" s="55"/>
      <c r="I1802" s="55"/>
      <c r="J1802" s="65"/>
      <c r="K1802" s="65"/>
      <c r="L1802" s="65"/>
      <c r="M1802" s="65"/>
      <c r="N1802" s="65"/>
      <c r="O1802" s="65"/>
    </row>
    <row r="1803" spans="3:15" s="1" customFormat="1" x14ac:dyDescent="0.25">
      <c r="C1803" s="65"/>
      <c r="D1803" s="55"/>
      <c r="E1803" s="55"/>
      <c r="F1803" s="55"/>
      <c r="G1803" s="55"/>
      <c r="H1803" s="55"/>
      <c r="I1803" s="55"/>
      <c r="J1803" s="65"/>
      <c r="K1803" s="65"/>
      <c r="L1803" s="65"/>
      <c r="M1803" s="65"/>
      <c r="N1803" s="65"/>
      <c r="O1803" s="65"/>
    </row>
    <row r="1804" spans="3:15" s="1" customFormat="1" x14ac:dyDescent="0.25">
      <c r="C1804" s="65"/>
      <c r="D1804" s="55"/>
      <c r="E1804" s="55"/>
      <c r="F1804" s="55"/>
      <c r="G1804" s="55"/>
      <c r="H1804" s="55"/>
      <c r="I1804" s="55"/>
      <c r="J1804" s="65"/>
      <c r="K1804" s="65"/>
      <c r="L1804" s="65"/>
      <c r="M1804" s="65"/>
      <c r="N1804" s="65"/>
      <c r="O1804" s="65"/>
    </row>
    <row r="1805" spans="3:15" s="1" customFormat="1" x14ac:dyDescent="0.25">
      <c r="C1805" s="65"/>
      <c r="D1805" s="55"/>
      <c r="E1805" s="55"/>
      <c r="F1805" s="55"/>
      <c r="G1805" s="55"/>
      <c r="H1805" s="55"/>
      <c r="I1805" s="55"/>
      <c r="J1805" s="65"/>
      <c r="K1805" s="65"/>
      <c r="L1805" s="65"/>
      <c r="M1805" s="65"/>
      <c r="N1805" s="65"/>
      <c r="O1805" s="65"/>
    </row>
    <row r="1806" spans="3:15" s="1" customFormat="1" x14ac:dyDescent="0.25">
      <c r="C1806" s="65"/>
      <c r="D1806" s="55"/>
      <c r="E1806" s="55"/>
      <c r="F1806" s="55"/>
      <c r="G1806" s="55"/>
      <c r="H1806" s="55"/>
      <c r="I1806" s="55"/>
      <c r="J1806" s="65"/>
      <c r="K1806" s="65"/>
      <c r="L1806" s="65"/>
      <c r="M1806" s="65"/>
      <c r="N1806" s="65"/>
      <c r="O1806" s="65"/>
    </row>
    <row r="1807" spans="3:15" s="1" customFormat="1" x14ac:dyDescent="0.25">
      <c r="C1807" s="65"/>
      <c r="D1807" s="55"/>
      <c r="E1807" s="55"/>
      <c r="F1807" s="55"/>
      <c r="G1807" s="55"/>
      <c r="H1807" s="55"/>
      <c r="I1807" s="55"/>
      <c r="J1807" s="65"/>
      <c r="K1807" s="65"/>
      <c r="L1807" s="65"/>
      <c r="M1807" s="65"/>
      <c r="N1807" s="65"/>
      <c r="O1807" s="65"/>
    </row>
    <row r="1808" spans="3:15" s="1" customFormat="1" x14ac:dyDescent="0.25">
      <c r="C1808" s="65"/>
      <c r="D1808" s="55"/>
      <c r="E1808" s="55"/>
      <c r="F1808" s="55"/>
      <c r="G1808" s="55"/>
      <c r="H1808" s="55"/>
      <c r="I1808" s="55"/>
      <c r="J1808" s="65"/>
      <c r="K1808" s="65"/>
      <c r="L1808" s="65"/>
      <c r="M1808" s="65"/>
      <c r="N1808" s="65"/>
      <c r="O1808" s="65"/>
    </row>
    <row r="1809" spans="3:15" s="1" customFormat="1" x14ac:dyDescent="0.25">
      <c r="C1809" s="65"/>
      <c r="D1809" s="55"/>
      <c r="E1809" s="55"/>
      <c r="F1809" s="55"/>
      <c r="G1809" s="55"/>
      <c r="H1809" s="55"/>
      <c r="I1809" s="55"/>
      <c r="J1809" s="65"/>
      <c r="K1809" s="65"/>
      <c r="L1809" s="65"/>
      <c r="M1809" s="65"/>
      <c r="N1809" s="65"/>
      <c r="O1809" s="65"/>
    </row>
    <row r="1810" spans="3:15" s="1" customFormat="1" x14ac:dyDescent="0.25">
      <c r="C1810" s="65"/>
      <c r="D1810" s="55"/>
      <c r="E1810" s="55"/>
      <c r="F1810" s="55"/>
      <c r="G1810" s="55"/>
      <c r="H1810" s="55"/>
      <c r="I1810" s="55"/>
      <c r="J1810" s="65"/>
      <c r="K1810" s="65"/>
      <c r="L1810" s="65"/>
      <c r="M1810" s="65"/>
      <c r="N1810" s="65"/>
      <c r="O1810" s="65"/>
    </row>
    <row r="1811" spans="3:15" s="1" customFormat="1" x14ac:dyDescent="0.25">
      <c r="C1811" s="65"/>
      <c r="D1811" s="55"/>
      <c r="E1811" s="55"/>
      <c r="F1811" s="55"/>
      <c r="G1811" s="55"/>
      <c r="H1811" s="55"/>
      <c r="I1811" s="55"/>
      <c r="J1811" s="65"/>
      <c r="K1811" s="65"/>
      <c r="L1811" s="65"/>
      <c r="M1811" s="65"/>
      <c r="N1811" s="65"/>
      <c r="O1811" s="65"/>
    </row>
    <row r="1812" spans="3:15" s="1" customFormat="1" x14ac:dyDescent="0.25">
      <c r="C1812" s="65"/>
      <c r="D1812" s="55"/>
      <c r="E1812" s="55"/>
      <c r="F1812" s="55"/>
      <c r="G1812" s="55"/>
      <c r="H1812" s="55"/>
      <c r="I1812" s="55"/>
      <c r="J1812" s="65"/>
      <c r="K1812" s="65"/>
      <c r="L1812" s="65"/>
      <c r="M1812" s="65"/>
      <c r="N1812" s="65"/>
      <c r="O1812" s="65"/>
    </row>
    <row r="1813" spans="3:15" s="1" customFormat="1" x14ac:dyDescent="0.25">
      <c r="C1813" s="65"/>
      <c r="D1813" s="55"/>
      <c r="E1813" s="55"/>
      <c r="F1813" s="55"/>
      <c r="G1813" s="55"/>
      <c r="H1813" s="55"/>
      <c r="I1813" s="55"/>
      <c r="J1813" s="65"/>
      <c r="K1813" s="65"/>
      <c r="L1813" s="65"/>
      <c r="M1813" s="65"/>
      <c r="N1813" s="65"/>
      <c r="O1813" s="65"/>
    </row>
    <row r="1814" spans="3:15" s="1" customFormat="1" x14ac:dyDescent="0.25">
      <c r="C1814" s="65"/>
      <c r="D1814" s="55"/>
      <c r="E1814" s="55"/>
      <c r="F1814" s="55"/>
      <c r="G1814" s="55"/>
      <c r="H1814" s="55"/>
      <c r="I1814" s="55"/>
      <c r="J1814" s="65"/>
      <c r="K1814" s="65"/>
      <c r="L1814" s="65"/>
      <c r="M1814" s="65"/>
      <c r="N1814" s="65"/>
      <c r="O1814" s="65"/>
    </row>
    <row r="1815" spans="3:15" s="1" customFormat="1" x14ac:dyDescent="0.25">
      <c r="C1815" s="65"/>
      <c r="D1815" s="55"/>
      <c r="E1815" s="55"/>
      <c r="F1815" s="55"/>
      <c r="G1815" s="55"/>
      <c r="H1815" s="55"/>
      <c r="I1815" s="55"/>
      <c r="J1815" s="65"/>
      <c r="K1815" s="65"/>
      <c r="L1815" s="65"/>
      <c r="M1815" s="65"/>
      <c r="N1815" s="65"/>
      <c r="O1815" s="65"/>
    </row>
    <row r="1816" spans="3:15" s="1" customFormat="1" x14ac:dyDescent="0.25">
      <c r="C1816" s="65"/>
      <c r="D1816" s="55"/>
      <c r="E1816" s="55"/>
      <c r="F1816" s="55"/>
      <c r="G1816" s="55"/>
      <c r="H1816" s="55"/>
      <c r="I1816" s="55"/>
      <c r="J1816" s="65"/>
      <c r="K1816" s="65"/>
      <c r="L1816" s="65"/>
      <c r="M1816" s="65"/>
      <c r="N1816" s="65"/>
      <c r="O1816" s="65"/>
    </row>
    <row r="1817" spans="3:15" s="1" customFormat="1" x14ac:dyDescent="0.25">
      <c r="C1817" s="65"/>
      <c r="D1817" s="55"/>
      <c r="E1817" s="55"/>
      <c r="F1817" s="55"/>
      <c r="G1817" s="55"/>
      <c r="H1817" s="55"/>
      <c r="I1817" s="55"/>
      <c r="J1817" s="65"/>
      <c r="K1817" s="65"/>
      <c r="L1817" s="65"/>
      <c r="M1817" s="65"/>
      <c r="N1817" s="65"/>
      <c r="O1817" s="65"/>
    </row>
    <row r="1818" spans="3:15" s="1" customFormat="1" x14ac:dyDescent="0.25">
      <c r="C1818" s="65"/>
      <c r="D1818" s="55"/>
      <c r="E1818" s="55"/>
      <c r="F1818" s="55"/>
      <c r="G1818" s="55"/>
      <c r="H1818" s="55"/>
      <c r="I1818" s="55"/>
      <c r="J1818" s="65"/>
      <c r="K1818" s="65"/>
      <c r="L1818" s="65"/>
      <c r="M1818" s="65"/>
      <c r="N1818" s="65"/>
      <c r="O1818" s="65"/>
    </row>
    <row r="1819" spans="3:15" s="1" customFormat="1" x14ac:dyDescent="0.25">
      <c r="C1819" s="65"/>
      <c r="D1819" s="55"/>
      <c r="E1819" s="55"/>
      <c r="F1819" s="55"/>
      <c r="G1819" s="55"/>
      <c r="H1819" s="55"/>
      <c r="I1819" s="55"/>
      <c r="J1819" s="65"/>
      <c r="K1819" s="65"/>
      <c r="L1819" s="65"/>
      <c r="M1819" s="65"/>
      <c r="N1819" s="65"/>
      <c r="O1819" s="65"/>
    </row>
    <row r="1820" spans="3:15" s="1" customFormat="1" x14ac:dyDescent="0.25">
      <c r="C1820" s="65"/>
      <c r="D1820" s="55"/>
      <c r="E1820" s="55"/>
      <c r="F1820" s="55"/>
      <c r="G1820" s="55"/>
      <c r="H1820" s="55"/>
      <c r="I1820" s="55"/>
      <c r="J1820" s="65"/>
      <c r="K1820" s="65"/>
      <c r="L1820" s="65"/>
      <c r="M1820" s="65"/>
      <c r="N1820" s="65"/>
      <c r="O1820" s="65"/>
    </row>
    <row r="1821" spans="3:15" s="1" customFormat="1" x14ac:dyDescent="0.25">
      <c r="C1821" s="65"/>
      <c r="D1821" s="55"/>
      <c r="E1821" s="55"/>
      <c r="F1821" s="55"/>
      <c r="G1821" s="55"/>
      <c r="H1821" s="55"/>
      <c r="I1821" s="55"/>
      <c r="J1821" s="65"/>
      <c r="K1821" s="65"/>
      <c r="L1821" s="65"/>
      <c r="M1821" s="65"/>
      <c r="N1821" s="65"/>
      <c r="O1821" s="65"/>
    </row>
    <row r="1822" spans="3:15" s="1" customFormat="1" x14ac:dyDescent="0.25">
      <c r="C1822" s="65"/>
      <c r="D1822" s="55"/>
      <c r="E1822" s="55"/>
      <c r="F1822" s="55"/>
      <c r="G1822" s="55"/>
      <c r="H1822" s="55"/>
      <c r="I1822" s="55"/>
      <c r="J1822" s="65"/>
      <c r="K1822" s="65"/>
      <c r="L1822" s="65"/>
      <c r="M1822" s="65"/>
      <c r="N1822" s="65"/>
      <c r="O1822" s="65"/>
    </row>
    <row r="1823" spans="3:15" s="1" customFormat="1" x14ac:dyDescent="0.25">
      <c r="C1823" s="65"/>
      <c r="D1823" s="55"/>
      <c r="E1823" s="55"/>
      <c r="F1823" s="55"/>
      <c r="G1823" s="55"/>
      <c r="H1823" s="55"/>
      <c r="I1823" s="55"/>
      <c r="J1823" s="65"/>
      <c r="K1823" s="65"/>
      <c r="L1823" s="65"/>
      <c r="M1823" s="65"/>
      <c r="N1823" s="65"/>
      <c r="O1823" s="65"/>
    </row>
    <row r="1824" spans="3:15" s="1" customFormat="1" x14ac:dyDescent="0.25">
      <c r="C1824" s="65"/>
      <c r="D1824" s="55"/>
      <c r="E1824" s="55"/>
      <c r="F1824" s="55"/>
      <c r="G1824" s="55"/>
      <c r="H1824" s="55"/>
      <c r="I1824" s="55"/>
      <c r="J1824" s="65"/>
      <c r="K1824" s="65"/>
      <c r="L1824" s="65"/>
      <c r="M1824" s="65"/>
      <c r="N1824" s="65"/>
      <c r="O1824" s="65"/>
    </row>
    <row r="1825" spans="3:15" s="1" customFormat="1" x14ac:dyDescent="0.25">
      <c r="C1825" s="65"/>
      <c r="D1825" s="55"/>
      <c r="E1825" s="55"/>
      <c r="F1825" s="55"/>
      <c r="G1825" s="55"/>
      <c r="H1825" s="55"/>
      <c r="I1825" s="55"/>
      <c r="J1825" s="65"/>
      <c r="K1825" s="65"/>
      <c r="L1825" s="65"/>
      <c r="M1825" s="65"/>
      <c r="N1825" s="65"/>
      <c r="O1825" s="65"/>
    </row>
    <row r="1826" spans="3:15" s="1" customFormat="1" x14ac:dyDescent="0.25">
      <c r="C1826" s="65"/>
      <c r="D1826" s="55"/>
      <c r="E1826" s="55"/>
      <c r="F1826" s="55"/>
      <c r="G1826" s="55"/>
      <c r="H1826" s="55"/>
      <c r="I1826" s="55"/>
      <c r="J1826" s="65"/>
      <c r="K1826" s="65"/>
      <c r="L1826" s="65"/>
      <c r="M1826" s="65"/>
      <c r="N1826" s="65"/>
      <c r="O1826" s="65"/>
    </row>
    <row r="1827" spans="3:15" s="1" customFormat="1" x14ac:dyDescent="0.25">
      <c r="C1827" s="65"/>
      <c r="D1827" s="55"/>
      <c r="E1827" s="55"/>
      <c r="F1827" s="55"/>
      <c r="G1827" s="55"/>
      <c r="H1827" s="55"/>
      <c r="I1827" s="55"/>
      <c r="J1827" s="65"/>
      <c r="K1827" s="65"/>
      <c r="L1827" s="65"/>
      <c r="M1827" s="65"/>
      <c r="N1827" s="65"/>
      <c r="O1827" s="65"/>
    </row>
    <row r="1828" spans="3:15" s="1" customFormat="1" x14ac:dyDescent="0.25">
      <c r="C1828" s="65"/>
      <c r="D1828" s="55"/>
      <c r="E1828" s="55"/>
      <c r="F1828" s="55"/>
      <c r="G1828" s="55"/>
      <c r="H1828" s="55"/>
      <c r="I1828" s="55"/>
      <c r="J1828" s="65"/>
      <c r="K1828" s="65"/>
      <c r="L1828" s="65"/>
      <c r="M1828" s="65"/>
      <c r="N1828" s="65"/>
      <c r="O1828" s="65"/>
    </row>
    <row r="1829" spans="3:15" s="1" customFormat="1" x14ac:dyDescent="0.25">
      <c r="C1829" s="65"/>
      <c r="D1829" s="55"/>
      <c r="E1829" s="55"/>
      <c r="F1829" s="55"/>
      <c r="G1829" s="55"/>
      <c r="H1829" s="55"/>
      <c r="I1829" s="55"/>
      <c r="J1829" s="65"/>
      <c r="K1829" s="65"/>
      <c r="L1829" s="65"/>
      <c r="M1829" s="65"/>
      <c r="N1829" s="65"/>
      <c r="O1829" s="65"/>
    </row>
    <row r="1830" spans="3:15" s="1" customFormat="1" x14ac:dyDescent="0.25">
      <c r="C1830" s="65"/>
      <c r="D1830" s="55"/>
      <c r="E1830" s="55"/>
      <c r="F1830" s="55"/>
      <c r="G1830" s="55"/>
      <c r="H1830" s="55"/>
      <c r="I1830" s="55"/>
      <c r="J1830" s="65"/>
      <c r="K1830" s="65"/>
      <c r="L1830" s="65"/>
      <c r="M1830" s="65"/>
      <c r="N1830" s="65"/>
      <c r="O1830" s="65"/>
    </row>
    <row r="1831" spans="3:15" s="1" customFormat="1" x14ac:dyDescent="0.25">
      <c r="C1831" s="65"/>
      <c r="D1831" s="55"/>
      <c r="E1831" s="55"/>
      <c r="F1831" s="55"/>
      <c r="G1831" s="55"/>
      <c r="H1831" s="55"/>
      <c r="I1831" s="55"/>
      <c r="J1831" s="65"/>
      <c r="K1831" s="65"/>
      <c r="L1831" s="65"/>
      <c r="M1831" s="65"/>
      <c r="N1831" s="65"/>
      <c r="O1831" s="65"/>
    </row>
    <row r="1832" spans="3:15" s="1" customFormat="1" x14ac:dyDescent="0.25">
      <c r="C1832" s="65"/>
      <c r="D1832" s="55"/>
      <c r="E1832" s="55"/>
      <c r="F1832" s="55"/>
      <c r="G1832" s="55"/>
      <c r="H1832" s="55"/>
      <c r="I1832" s="55"/>
      <c r="J1832" s="65"/>
      <c r="K1832" s="65"/>
      <c r="L1832" s="65"/>
      <c r="M1832" s="65"/>
      <c r="N1832" s="65"/>
      <c r="O1832" s="65"/>
    </row>
    <row r="1833" spans="3:15" s="1" customFormat="1" x14ac:dyDescent="0.25">
      <c r="C1833" s="65"/>
      <c r="D1833" s="55"/>
      <c r="E1833" s="55"/>
      <c r="F1833" s="55"/>
      <c r="G1833" s="55"/>
      <c r="H1833" s="55"/>
      <c r="I1833" s="55"/>
      <c r="J1833" s="65"/>
      <c r="K1833" s="65"/>
      <c r="L1833" s="65"/>
      <c r="M1833" s="65"/>
      <c r="N1833" s="65"/>
      <c r="O1833" s="65"/>
    </row>
    <row r="1834" spans="3:15" s="1" customFormat="1" x14ac:dyDescent="0.25">
      <c r="C1834" s="65"/>
      <c r="D1834" s="55"/>
      <c r="E1834" s="55"/>
      <c r="F1834" s="55"/>
      <c r="G1834" s="55"/>
      <c r="H1834" s="55"/>
      <c r="I1834" s="55"/>
      <c r="J1834" s="65"/>
      <c r="K1834" s="65"/>
      <c r="L1834" s="65"/>
      <c r="M1834" s="65"/>
      <c r="N1834" s="65"/>
      <c r="O1834" s="65"/>
    </row>
    <row r="1835" spans="3:15" s="1" customFormat="1" x14ac:dyDescent="0.25">
      <c r="C1835" s="65"/>
      <c r="D1835" s="55"/>
      <c r="E1835" s="55"/>
      <c r="F1835" s="55"/>
      <c r="G1835" s="55"/>
      <c r="H1835" s="55"/>
      <c r="I1835" s="55"/>
      <c r="J1835" s="65"/>
      <c r="K1835" s="65"/>
      <c r="L1835" s="65"/>
      <c r="M1835" s="65"/>
      <c r="N1835" s="65"/>
      <c r="O1835" s="65"/>
    </row>
    <row r="1836" spans="3:15" s="1" customFormat="1" x14ac:dyDescent="0.25">
      <c r="C1836" s="65"/>
      <c r="D1836" s="55"/>
      <c r="E1836" s="55"/>
      <c r="F1836" s="55"/>
      <c r="G1836" s="55"/>
      <c r="H1836" s="55"/>
      <c r="I1836" s="55"/>
      <c r="J1836" s="65"/>
      <c r="K1836" s="65"/>
      <c r="L1836" s="65"/>
      <c r="M1836" s="65"/>
      <c r="N1836" s="65"/>
      <c r="O1836" s="65"/>
    </row>
    <row r="1837" spans="3:15" s="1" customFormat="1" x14ac:dyDescent="0.25">
      <c r="C1837" s="65"/>
      <c r="D1837" s="55"/>
      <c r="E1837" s="55"/>
      <c r="F1837" s="55"/>
      <c r="G1837" s="55"/>
      <c r="H1837" s="55"/>
      <c r="I1837" s="55"/>
      <c r="J1837" s="65"/>
      <c r="K1837" s="65"/>
      <c r="L1837" s="65"/>
      <c r="M1837" s="65"/>
      <c r="N1837" s="65"/>
      <c r="O1837" s="65"/>
    </row>
    <row r="1838" spans="3:15" s="1" customFormat="1" x14ac:dyDescent="0.25">
      <c r="C1838" s="65"/>
      <c r="D1838" s="55"/>
      <c r="E1838" s="55"/>
      <c r="F1838" s="55"/>
      <c r="G1838" s="55"/>
      <c r="H1838" s="55"/>
      <c r="I1838" s="55"/>
      <c r="J1838" s="65"/>
      <c r="K1838" s="65"/>
      <c r="L1838" s="65"/>
      <c r="M1838" s="65"/>
      <c r="N1838" s="65"/>
      <c r="O1838" s="65"/>
    </row>
    <row r="1839" spans="3:15" s="1" customFormat="1" x14ac:dyDescent="0.25">
      <c r="C1839" s="65"/>
      <c r="D1839" s="55"/>
      <c r="E1839" s="55"/>
      <c r="F1839" s="55"/>
      <c r="G1839" s="55"/>
      <c r="H1839" s="55"/>
      <c r="I1839" s="55"/>
      <c r="J1839" s="65"/>
      <c r="K1839" s="65"/>
      <c r="L1839" s="65"/>
      <c r="M1839" s="65"/>
      <c r="N1839" s="65"/>
      <c r="O1839" s="65"/>
    </row>
    <row r="1840" spans="3:15" s="1" customFormat="1" x14ac:dyDescent="0.25">
      <c r="C1840" s="65"/>
      <c r="D1840" s="55"/>
      <c r="E1840" s="55"/>
      <c r="F1840" s="55"/>
      <c r="G1840" s="55"/>
      <c r="H1840" s="55"/>
      <c r="I1840" s="55"/>
      <c r="J1840" s="65"/>
      <c r="K1840" s="65"/>
      <c r="L1840" s="65"/>
      <c r="M1840" s="65"/>
      <c r="N1840" s="65"/>
      <c r="O1840" s="65"/>
    </row>
    <row r="1841" spans="3:15" s="1" customFormat="1" x14ac:dyDescent="0.25">
      <c r="C1841" s="65"/>
      <c r="D1841" s="55"/>
      <c r="E1841" s="55"/>
      <c r="F1841" s="55"/>
      <c r="G1841" s="55"/>
      <c r="H1841" s="55"/>
      <c r="I1841" s="55"/>
      <c r="J1841" s="65"/>
      <c r="K1841" s="65"/>
      <c r="L1841" s="65"/>
      <c r="M1841" s="65"/>
      <c r="N1841" s="65"/>
      <c r="O1841" s="65"/>
    </row>
    <row r="1842" spans="3:15" s="1" customFormat="1" x14ac:dyDescent="0.25">
      <c r="C1842" s="65"/>
      <c r="D1842" s="55"/>
      <c r="E1842" s="55"/>
      <c r="F1842" s="55"/>
      <c r="G1842" s="55"/>
      <c r="H1842" s="55"/>
      <c r="I1842" s="55"/>
      <c r="J1842" s="65"/>
      <c r="K1842" s="65"/>
      <c r="L1842" s="65"/>
      <c r="M1842" s="65"/>
      <c r="N1842" s="65"/>
      <c r="O1842" s="65"/>
    </row>
    <row r="1843" spans="3:15" s="1" customFormat="1" x14ac:dyDescent="0.25">
      <c r="C1843" s="65"/>
      <c r="D1843" s="55"/>
      <c r="E1843" s="55"/>
      <c r="F1843" s="55"/>
      <c r="G1843" s="55"/>
      <c r="H1843" s="55"/>
      <c r="I1843" s="55"/>
      <c r="J1843" s="65"/>
      <c r="K1843" s="65"/>
      <c r="L1843" s="65"/>
      <c r="M1843" s="65"/>
      <c r="N1843" s="65"/>
      <c r="O1843" s="65"/>
    </row>
    <row r="1844" spans="3:15" s="1" customFormat="1" x14ac:dyDescent="0.25">
      <c r="C1844" s="65"/>
      <c r="D1844" s="55"/>
      <c r="E1844" s="55"/>
      <c r="F1844" s="55"/>
      <c r="G1844" s="55"/>
      <c r="H1844" s="55"/>
      <c r="I1844" s="55"/>
      <c r="J1844" s="65"/>
      <c r="K1844" s="65"/>
      <c r="L1844" s="65"/>
      <c r="M1844" s="65"/>
      <c r="N1844" s="65"/>
      <c r="O1844" s="65"/>
    </row>
    <row r="1845" spans="3:15" s="1" customFormat="1" x14ac:dyDescent="0.25">
      <c r="C1845" s="65"/>
      <c r="D1845" s="55"/>
      <c r="E1845" s="55"/>
      <c r="F1845" s="55"/>
      <c r="G1845" s="55"/>
      <c r="H1845" s="55"/>
      <c r="I1845" s="55"/>
      <c r="J1845" s="65"/>
      <c r="K1845" s="65"/>
      <c r="L1845" s="65"/>
      <c r="M1845" s="65"/>
      <c r="N1845" s="65"/>
      <c r="O1845" s="65"/>
    </row>
    <row r="1846" spans="3:15" s="1" customFormat="1" x14ac:dyDescent="0.25">
      <c r="C1846" s="65"/>
      <c r="D1846" s="55"/>
      <c r="E1846" s="55"/>
      <c r="F1846" s="55"/>
      <c r="G1846" s="55"/>
      <c r="H1846" s="55"/>
      <c r="I1846" s="55"/>
      <c r="J1846" s="65"/>
      <c r="K1846" s="65"/>
      <c r="L1846" s="65"/>
      <c r="M1846" s="65"/>
      <c r="N1846" s="65"/>
      <c r="O1846" s="65"/>
    </row>
    <row r="1847" spans="3:15" s="1" customFormat="1" x14ac:dyDescent="0.25">
      <c r="C1847" s="65"/>
      <c r="D1847" s="55"/>
      <c r="E1847" s="55"/>
      <c r="F1847" s="55"/>
      <c r="G1847" s="55"/>
      <c r="H1847" s="55"/>
      <c r="I1847" s="55"/>
      <c r="J1847" s="65"/>
      <c r="K1847" s="65"/>
      <c r="L1847" s="65"/>
      <c r="M1847" s="65"/>
      <c r="N1847" s="65"/>
      <c r="O1847" s="65"/>
    </row>
    <row r="1848" spans="3:15" s="1" customFormat="1" x14ac:dyDescent="0.25">
      <c r="C1848" s="65"/>
      <c r="D1848" s="55"/>
      <c r="E1848" s="55"/>
      <c r="F1848" s="55"/>
      <c r="G1848" s="55"/>
      <c r="H1848" s="55"/>
      <c r="I1848" s="55"/>
      <c r="J1848" s="65"/>
      <c r="K1848" s="65"/>
      <c r="L1848" s="65"/>
      <c r="M1848" s="65"/>
      <c r="N1848" s="65"/>
      <c r="O1848" s="65"/>
    </row>
    <row r="1849" spans="3:15" s="1" customFormat="1" x14ac:dyDescent="0.25">
      <c r="C1849" s="65"/>
      <c r="D1849" s="55"/>
      <c r="E1849" s="55"/>
      <c r="F1849" s="55"/>
      <c r="G1849" s="55"/>
      <c r="H1849" s="55"/>
      <c r="I1849" s="55"/>
      <c r="J1849" s="65"/>
      <c r="K1849" s="65"/>
      <c r="L1849" s="65"/>
      <c r="M1849" s="65"/>
      <c r="N1849" s="65"/>
      <c r="O1849" s="65"/>
    </row>
    <row r="1850" spans="3:15" s="1" customFormat="1" x14ac:dyDescent="0.25">
      <c r="C1850" s="65"/>
      <c r="D1850" s="55"/>
      <c r="E1850" s="55"/>
      <c r="F1850" s="55"/>
      <c r="G1850" s="55"/>
      <c r="H1850" s="55"/>
      <c r="I1850" s="55"/>
      <c r="J1850" s="65"/>
      <c r="K1850" s="65"/>
      <c r="L1850" s="65"/>
      <c r="M1850" s="65"/>
      <c r="N1850" s="65"/>
      <c r="O1850" s="65"/>
    </row>
    <row r="1851" spans="3:15" s="1" customFormat="1" x14ac:dyDescent="0.25">
      <c r="C1851" s="65"/>
      <c r="D1851" s="55"/>
      <c r="E1851" s="55"/>
      <c r="F1851" s="55"/>
      <c r="G1851" s="55"/>
      <c r="H1851" s="55"/>
      <c r="I1851" s="55"/>
      <c r="J1851" s="65"/>
      <c r="K1851" s="65"/>
      <c r="L1851" s="65"/>
      <c r="M1851" s="65"/>
      <c r="N1851" s="65"/>
      <c r="O1851" s="65"/>
    </row>
  </sheetData>
  <mergeCells count="18">
    <mergeCell ref="B50:R50"/>
    <mergeCell ref="BL11:BN12"/>
    <mergeCell ref="B47:R47"/>
    <mergeCell ref="B48:O48"/>
    <mergeCell ref="B49:N49"/>
    <mergeCell ref="M11:N12"/>
    <mergeCell ref="O11:P12"/>
    <mergeCell ref="Q11:R12"/>
    <mergeCell ref="A6:O6"/>
    <mergeCell ref="L1:BN1"/>
    <mergeCell ref="L2:BN2"/>
    <mergeCell ref="H3:BN3"/>
    <mergeCell ref="I4:BN4"/>
    <mergeCell ref="A11:A13"/>
    <mergeCell ref="B11:B13"/>
    <mergeCell ref="C11:D12"/>
    <mergeCell ref="E11:H12"/>
    <mergeCell ref="I11:L1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46"/>
  <sheetViews>
    <sheetView topLeftCell="C1" workbookViewId="0">
      <selection activeCell="BN7" sqref="BN7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1.28515625" style="1" customWidth="1"/>
    <col min="19" max="62" width="0" style="1" hidden="1" customWidth="1"/>
    <col min="63" max="63" width="8.7109375" style="1" customWidth="1"/>
    <col min="64" max="64" width="8.7109375" style="55" customWidth="1"/>
    <col min="65" max="65" width="9.7109375" style="55" customWidth="1"/>
    <col min="66" max="66" width="8.7109375" style="55" customWidth="1"/>
    <col min="67" max="16384" width="9.140625" style="1"/>
  </cols>
  <sheetData>
    <row r="1" spans="1:66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61"/>
      <c r="J1" s="261"/>
      <c r="K1" s="261"/>
      <c r="L1" s="290" t="s">
        <v>321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  <c r="BL1" s="291"/>
      <c r="BM1" s="291"/>
      <c r="BN1" s="291"/>
    </row>
    <row r="2" spans="1:66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61"/>
      <c r="J2" s="261"/>
      <c r="K2" s="261"/>
      <c r="L2" s="290" t="s">
        <v>321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</row>
    <row r="3" spans="1:66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1"/>
      <c r="BJ3" s="291"/>
      <c r="BK3" s="291"/>
      <c r="BL3" s="291"/>
      <c r="BM3" s="291"/>
      <c r="BN3" s="291"/>
    </row>
    <row r="4" spans="1:66" x14ac:dyDescent="0.25">
      <c r="A4" s="55"/>
      <c r="C4" s="1"/>
      <c r="H4" s="261"/>
      <c r="I4" s="290" t="s">
        <v>321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</row>
    <row r="5" spans="1:66" ht="18.75" customHeight="1" x14ac:dyDescent="0.3">
      <c r="L5" s="21"/>
      <c r="M5" s="21"/>
      <c r="N5" s="202"/>
      <c r="O5" s="202"/>
      <c r="P5" s="202"/>
    </row>
    <row r="6" spans="1:66" ht="21.7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66" s="4" customFormat="1" ht="18.75" x14ac:dyDescent="0.3">
      <c r="A7" s="114"/>
      <c r="B7" s="108" t="s">
        <v>288</v>
      </c>
      <c r="C7" s="6"/>
      <c r="D7" s="5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BL7" s="55"/>
      <c r="BM7" s="55"/>
      <c r="BN7" s="55"/>
    </row>
    <row r="8" spans="1:66" ht="16.5" thickBot="1" x14ac:dyDescent="0.3"/>
    <row r="9" spans="1:66" s="2" customFormat="1" ht="32.25" customHeight="1" x14ac:dyDescent="0.25">
      <c r="A9" s="275" t="s">
        <v>76</v>
      </c>
      <c r="B9" s="275" t="s">
        <v>0</v>
      </c>
      <c r="C9" s="280" t="s">
        <v>3</v>
      </c>
      <c r="D9" s="281"/>
      <c r="E9" s="280" t="s">
        <v>1</v>
      </c>
      <c r="F9" s="305"/>
      <c r="G9" s="305"/>
      <c r="H9" s="281"/>
      <c r="I9" s="280" t="s">
        <v>5</v>
      </c>
      <c r="J9" s="305"/>
      <c r="K9" s="305"/>
      <c r="L9" s="296"/>
      <c r="M9" s="280" t="s">
        <v>51</v>
      </c>
      <c r="N9" s="296"/>
      <c r="O9" s="280" t="s">
        <v>2</v>
      </c>
      <c r="P9" s="296"/>
      <c r="Q9" s="299" t="s">
        <v>71</v>
      </c>
      <c r="R9" s="300"/>
      <c r="AW9" s="9"/>
      <c r="BL9" s="273" t="s">
        <v>308</v>
      </c>
      <c r="BM9" s="274"/>
      <c r="BN9" s="274"/>
    </row>
    <row r="10" spans="1:66" s="2" customFormat="1" ht="15" customHeight="1" thickBot="1" x14ac:dyDescent="0.3">
      <c r="A10" s="276"/>
      <c r="B10" s="278"/>
      <c r="C10" s="282"/>
      <c r="D10" s="283"/>
      <c r="E10" s="282"/>
      <c r="F10" s="306"/>
      <c r="G10" s="306"/>
      <c r="H10" s="283"/>
      <c r="I10" s="282"/>
      <c r="J10" s="306"/>
      <c r="K10" s="306"/>
      <c r="L10" s="283"/>
      <c r="M10" s="282"/>
      <c r="N10" s="283"/>
      <c r="O10" s="297"/>
      <c r="P10" s="298"/>
      <c r="Q10" s="301"/>
      <c r="R10" s="302"/>
      <c r="BL10" s="274"/>
      <c r="BM10" s="274"/>
      <c r="BN10" s="274"/>
    </row>
    <row r="11" spans="1:66" s="2" customFormat="1" ht="33" customHeight="1" thickBot="1" x14ac:dyDescent="0.3">
      <c r="A11" s="277"/>
      <c r="B11" s="279"/>
      <c r="C11" s="33" t="s">
        <v>38</v>
      </c>
      <c r="D11" s="190" t="s">
        <v>39</v>
      </c>
      <c r="E11" s="34" t="s">
        <v>38</v>
      </c>
      <c r="F11" s="260" t="s">
        <v>39</v>
      </c>
      <c r="G11" s="33" t="s">
        <v>38</v>
      </c>
      <c r="H11" s="190" t="s">
        <v>39</v>
      </c>
      <c r="I11" s="33" t="s">
        <v>38</v>
      </c>
      <c r="J11" s="190" t="s">
        <v>39</v>
      </c>
      <c r="K11" s="33" t="s">
        <v>38</v>
      </c>
      <c r="L11" s="190" t="s">
        <v>39</v>
      </c>
      <c r="M11" s="33" t="s">
        <v>38</v>
      </c>
      <c r="N11" s="190" t="s">
        <v>39</v>
      </c>
      <c r="O11" s="33" t="s">
        <v>38</v>
      </c>
      <c r="P11" s="190" t="s">
        <v>39</v>
      </c>
      <c r="Q11" s="33" t="s">
        <v>38</v>
      </c>
      <c r="R11" s="190" t="s">
        <v>39</v>
      </c>
      <c r="BL11" s="256" t="s">
        <v>38</v>
      </c>
      <c r="BM11" s="256"/>
      <c r="BN11" s="256" t="s">
        <v>39</v>
      </c>
    </row>
    <row r="12" spans="1:66" s="2" customFormat="1" ht="15" x14ac:dyDescent="0.25">
      <c r="A12" s="125"/>
      <c r="B12" s="17" t="s">
        <v>6</v>
      </c>
      <c r="C12" s="57"/>
      <c r="D12" s="89"/>
      <c r="E12" s="182"/>
      <c r="F12" s="89"/>
      <c r="G12" s="67"/>
      <c r="H12" s="56"/>
      <c r="I12" s="111"/>
      <c r="J12" s="89"/>
      <c r="K12" s="54"/>
      <c r="L12" s="43"/>
      <c r="M12" s="45"/>
      <c r="N12" s="43"/>
      <c r="O12" s="57"/>
      <c r="P12" s="58"/>
      <c r="Q12" s="137"/>
      <c r="R12" s="112"/>
      <c r="BL12" s="64"/>
      <c r="BM12" s="64"/>
      <c r="BN12" s="64"/>
    </row>
    <row r="13" spans="1:66" s="2" customFormat="1" ht="15" x14ac:dyDescent="0.25">
      <c r="A13" s="178" t="s">
        <v>138</v>
      </c>
      <c r="B13" s="14" t="s">
        <v>139</v>
      </c>
      <c r="C13" s="35">
        <v>220</v>
      </c>
      <c r="D13" s="28">
        <v>250</v>
      </c>
      <c r="E13" s="54">
        <f>5.31/200*220</f>
        <v>5.8409999999999993</v>
      </c>
      <c r="F13" s="43">
        <f>5.31/200*250</f>
        <v>6.6374999999999993</v>
      </c>
      <c r="G13" s="45">
        <f>220*0.06/180</f>
        <v>7.3333333333333334E-2</v>
      </c>
      <c r="H13" s="50">
        <f>250*0.06/180</f>
        <v>8.3333333333333329E-2</v>
      </c>
      <c r="I13" s="45">
        <f>5.09/200*220</f>
        <v>5.5990000000000002</v>
      </c>
      <c r="J13" s="43">
        <f>5.09/200*250</f>
        <v>6.3624999999999998</v>
      </c>
      <c r="K13" s="54">
        <f>0.75*220/180</f>
        <v>0.91666666666666663</v>
      </c>
      <c r="L13" s="43">
        <f>250*0.75/180</f>
        <v>1.0416666666666667</v>
      </c>
      <c r="M13" s="45">
        <f>27.51/200*220</f>
        <v>30.261000000000003</v>
      </c>
      <c r="N13" s="43">
        <f>27.51/200*250</f>
        <v>34.387500000000003</v>
      </c>
      <c r="O13" s="45">
        <f>177/200*220</f>
        <v>194.7</v>
      </c>
      <c r="P13" s="43">
        <f>177/200*250</f>
        <v>221.25</v>
      </c>
      <c r="Q13" s="45">
        <f>0.42/200*220</f>
        <v>0.46199999999999997</v>
      </c>
      <c r="R13" s="43">
        <f>0.42/200*250</f>
        <v>0.52500000000000002</v>
      </c>
      <c r="BL13" s="64"/>
      <c r="BM13" s="64"/>
      <c r="BN13" s="64"/>
    </row>
    <row r="14" spans="1:66" s="2" customFormat="1" ht="15" x14ac:dyDescent="0.25">
      <c r="A14" s="178" t="s">
        <v>157</v>
      </c>
      <c r="B14" s="14" t="s">
        <v>30</v>
      </c>
      <c r="C14" s="35">
        <v>40</v>
      </c>
      <c r="D14" s="28">
        <v>40</v>
      </c>
      <c r="E14" s="72">
        <v>5.08</v>
      </c>
      <c r="F14" s="73">
        <v>5.08</v>
      </c>
      <c r="G14" s="72">
        <v>5.0999999999999996</v>
      </c>
      <c r="H14" s="73">
        <v>5.0999999999999996</v>
      </c>
      <c r="I14" s="72">
        <v>4.5999999999999996</v>
      </c>
      <c r="J14" s="71">
        <v>4.5999999999999996</v>
      </c>
      <c r="K14" s="74">
        <v>0</v>
      </c>
      <c r="L14" s="71">
        <v>0</v>
      </c>
      <c r="M14" s="72">
        <v>0.28000000000000003</v>
      </c>
      <c r="N14" s="71">
        <v>0.28000000000000003</v>
      </c>
      <c r="O14" s="72">
        <v>63</v>
      </c>
      <c r="P14" s="71">
        <v>63</v>
      </c>
      <c r="Q14" s="45">
        <v>0</v>
      </c>
      <c r="R14" s="43">
        <v>0</v>
      </c>
      <c r="BL14" s="64"/>
      <c r="BM14" s="64"/>
      <c r="BN14" s="64"/>
    </row>
    <row r="15" spans="1:66" s="2" customFormat="1" ht="15" x14ac:dyDescent="0.25">
      <c r="A15" s="161" t="s">
        <v>273</v>
      </c>
      <c r="B15" s="158" t="s">
        <v>274</v>
      </c>
      <c r="C15" s="37" t="s">
        <v>275</v>
      </c>
      <c r="D15" s="49" t="s">
        <v>275</v>
      </c>
      <c r="E15" s="45">
        <v>3.88</v>
      </c>
      <c r="F15" s="43">
        <v>3.88</v>
      </c>
      <c r="G15" s="54">
        <v>0</v>
      </c>
      <c r="H15" s="50">
        <v>0</v>
      </c>
      <c r="I15" s="45">
        <v>7.7</v>
      </c>
      <c r="J15" s="43">
        <v>7.7</v>
      </c>
      <c r="K15" s="54">
        <v>0</v>
      </c>
      <c r="L15" s="50">
        <v>0</v>
      </c>
      <c r="M15" s="45">
        <v>23.48</v>
      </c>
      <c r="N15" s="50">
        <v>23.48</v>
      </c>
      <c r="O15" s="45">
        <v>179</v>
      </c>
      <c r="P15" s="43">
        <v>179</v>
      </c>
      <c r="Q15" s="45">
        <v>0</v>
      </c>
      <c r="R15" s="43">
        <v>0</v>
      </c>
      <c r="BL15" s="64"/>
      <c r="BM15" s="64"/>
      <c r="BN15" s="64"/>
    </row>
    <row r="16" spans="1:66" s="2" customFormat="1" ht="15" x14ac:dyDescent="0.25">
      <c r="A16" s="178" t="s">
        <v>141</v>
      </c>
      <c r="B16" s="14" t="s">
        <v>33</v>
      </c>
      <c r="C16" s="35">
        <v>200</v>
      </c>
      <c r="D16" s="28">
        <v>200</v>
      </c>
      <c r="E16" s="54">
        <v>3.87</v>
      </c>
      <c r="F16" s="43">
        <v>3.87</v>
      </c>
      <c r="G16" s="45">
        <v>2.9</v>
      </c>
      <c r="H16" s="50">
        <v>2.9</v>
      </c>
      <c r="I16" s="45">
        <v>3.48</v>
      </c>
      <c r="J16" s="43">
        <v>3.48</v>
      </c>
      <c r="K16" s="54">
        <v>0.6</v>
      </c>
      <c r="L16" s="43">
        <v>0.6</v>
      </c>
      <c r="M16" s="45">
        <v>22.9</v>
      </c>
      <c r="N16" s="43">
        <v>22.9</v>
      </c>
      <c r="O16" s="45">
        <v>138</v>
      </c>
      <c r="P16" s="43">
        <v>138</v>
      </c>
      <c r="Q16" s="45">
        <v>0.52</v>
      </c>
      <c r="R16" s="43">
        <v>0.52</v>
      </c>
      <c r="BL16" s="64"/>
      <c r="BM16" s="64"/>
      <c r="BN16" s="64"/>
    </row>
    <row r="17" spans="1:66" s="24" customFormat="1" ht="15" x14ac:dyDescent="0.25">
      <c r="A17" s="180"/>
      <c r="B17" s="23" t="s">
        <v>7</v>
      </c>
      <c r="C17" s="36">
        <f>C13+C16+60+C14</f>
        <v>520</v>
      </c>
      <c r="D17" s="48">
        <f>D13+D16+60+D14</f>
        <v>550</v>
      </c>
      <c r="E17" s="51">
        <f t="shared" ref="E17:R17" si="0">SUM(E13:E16)</f>
        <v>18.670999999999999</v>
      </c>
      <c r="F17" s="44">
        <f t="shared" si="0"/>
        <v>19.467500000000001</v>
      </c>
      <c r="G17" s="46">
        <f t="shared" si="0"/>
        <v>8.0733333333333324</v>
      </c>
      <c r="H17" s="62">
        <f t="shared" si="0"/>
        <v>8.0833333333333321</v>
      </c>
      <c r="I17" s="46">
        <f t="shared" si="0"/>
        <v>21.379000000000001</v>
      </c>
      <c r="J17" s="44">
        <f t="shared" si="0"/>
        <v>22.142499999999998</v>
      </c>
      <c r="K17" s="51">
        <f t="shared" si="0"/>
        <v>1.5166666666666666</v>
      </c>
      <c r="L17" s="44">
        <f t="shared" si="0"/>
        <v>1.6416666666666666</v>
      </c>
      <c r="M17" s="46">
        <f t="shared" si="0"/>
        <v>76.920999999999992</v>
      </c>
      <c r="N17" s="44">
        <f t="shared" si="0"/>
        <v>81.047500000000014</v>
      </c>
      <c r="O17" s="46">
        <f t="shared" si="0"/>
        <v>574.70000000000005</v>
      </c>
      <c r="P17" s="44">
        <f t="shared" si="0"/>
        <v>601.25</v>
      </c>
      <c r="Q17" s="46">
        <f t="shared" si="0"/>
        <v>0.98199999999999998</v>
      </c>
      <c r="R17" s="44">
        <f t="shared" si="0"/>
        <v>1.0449999999999999</v>
      </c>
      <c r="BL17" s="258">
        <f>O17/O43*100</f>
        <v>22.766617412282962</v>
      </c>
      <c r="BM17" s="258"/>
      <c r="BN17" s="258">
        <f>P17/P43*100</f>
        <v>21.173906000183127</v>
      </c>
    </row>
    <row r="18" spans="1:66" s="2" customFormat="1" ht="15" x14ac:dyDescent="0.25">
      <c r="A18" s="178"/>
      <c r="B18" s="17" t="s">
        <v>8</v>
      </c>
      <c r="C18" s="35"/>
      <c r="D18" s="28"/>
      <c r="E18" s="54"/>
      <c r="F18" s="43"/>
      <c r="G18" s="45"/>
      <c r="H18" s="50"/>
      <c r="I18" s="45"/>
      <c r="J18" s="43"/>
      <c r="K18" s="54"/>
      <c r="L18" s="43"/>
      <c r="M18" s="45"/>
      <c r="N18" s="43"/>
      <c r="O18" s="45"/>
      <c r="P18" s="43"/>
      <c r="Q18" s="138"/>
      <c r="R18" s="42"/>
      <c r="BL18" s="64"/>
      <c r="BM18" s="64"/>
      <c r="BN18" s="64"/>
    </row>
    <row r="19" spans="1:66" s="2" customFormat="1" ht="15" x14ac:dyDescent="0.25">
      <c r="A19" s="178" t="s">
        <v>142</v>
      </c>
      <c r="B19" s="14" t="s">
        <v>49</v>
      </c>
      <c r="C19" s="35">
        <v>70</v>
      </c>
      <c r="D19" s="28">
        <v>80</v>
      </c>
      <c r="E19" s="54">
        <f>1.13/100*70</f>
        <v>0.79099999999999993</v>
      </c>
      <c r="F19" s="43">
        <f>1.13/100*80</f>
        <v>0.90399999999999991</v>
      </c>
      <c r="G19" s="45">
        <v>0</v>
      </c>
      <c r="H19" s="50">
        <v>0</v>
      </c>
      <c r="I19" s="45">
        <f>6.19/100*70</f>
        <v>4.3330000000000002</v>
      </c>
      <c r="J19" s="43">
        <f>6.19/100*80</f>
        <v>4.952</v>
      </c>
      <c r="K19" s="54">
        <v>3.53</v>
      </c>
      <c r="L19" s="43">
        <v>4.03</v>
      </c>
      <c r="M19" s="45">
        <f>4.72/100*70</f>
        <v>3.3039999999999998</v>
      </c>
      <c r="N19" s="50">
        <f>4.72/100*80</f>
        <v>3.7759999999999998</v>
      </c>
      <c r="O19" s="45">
        <f>79.1/100*70</f>
        <v>55.37</v>
      </c>
      <c r="P19" s="43">
        <f>79.1/100*80</f>
        <v>63.279999999999994</v>
      </c>
      <c r="Q19" s="45">
        <f>20.42/100*70</f>
        <v>14.294000000000002</v>
      </c>
      <c r="R19" s="43">
        <f>20.42/100*80</f>
        <v>16.336000000000002</v>
      </c>
      <c r="BL19" s="64"/>
      <c r="BM19" s="64"/>
      <c r="BN19" s="64"/>
    </row>
    <row r="20" spans="1:66" s="2" customFormat="1" ht="15" customHeight="1" x14ac:dyDescent="0.25">
      <c r="A20" s="178" t="s">
        <v>143</v>
      </c>
      <c r="B20" s="14" t="s">
        <v>144</v>
      </c>
      <c r="C20" s="35">
        <v>250</v>
      </c>
      <c r="D20" s="28">
        <v>350</v>
      </c>
      <c r="E20" s="54">
        <v>8.61</v>
      </c>
      <c r="F20" s="43">
        <f>8.61/250*350</f>
        <v>12.054</v>
      </c>
      <c r="G20" s="45">
        <f>0.27*250/300</f>
        <v>0.22500000000000001</v>
      </c>
      <c r="H20" s="50">
        <f>0.27*350/300</f>
        <v>0.315</v>
      </c>
      <c r="I20" s="45">
        <v>8.4</v>
      </c>
      <c r="J20" s="43">
        <f>8.4/250*350</f>
        <v>11.760000000000002</v>
      </c>
      <c r="K20" s="54">
        <f>0.3*250/300</f>
        <v>0.25</v>
      </c>
      <c r="L20" s="43">
        <f>0.3*350/300</f>
        <v>0.35</v>
      </c>
      <c r="M20" s="45">
        <v>14.34</v>
      </c>
      <c r="N20" s="43">
        <f>14.34/250*350</f>
        <v>20.076000000000001</v>
      </c>
      <c r="O20" s="45">
        <v>167.25</v>
      </c>
      <c r="P20" s="43">
        <f>167.25/250*350</f>
        <v>234.15</v>
      </c>
      <c r="Q20" s="45">
        <v>9.11</v>
      </c>
      <c r="R20" s="43">
        <f>9.11/250*350</f>
        <v>12.754</v>
      </c>
      <c r="BL20" s="258"/>
      <c r="BM20" s="258"/>
      <c r="BN20" s="258"/>
    </row>
    <row r="21" spans="1:66" s="2" customFormat="1" ht="15" x14ac:dyDescent="0.25">
      <c r="A21" s="178" t="s">
        <v>145</v>
      </c>
      <c r="B21" s="14" t="s">
        <v>146</v>
      </c>
      <c r="C21" s="35">
        <v>90</v>
      </c>
      <c r="D21" s="28">
        <v>100</v>
      </c>
      <c r="E21" s="54">
        <f>16.09/120*90</f>
        <v>12.067499999999999</v>
      </c>
      <c r="F21" s="50">
        <f>16.09/120*100</f>
        <v>13.408333333333333</v>
      </c>
      <c r="G21" s="72"/>
      <c r="H21" s="73"/>
      <c r="I21" s="45">
        <f>8.89/120*90</f>
        <v>6.6675000000000004</v>
      </c>
      <c r="J21" s="43">
        <f>8.89/120*100</f>
        <v>7.4083333333333332</v>
      </c>
      <c r="K21" s="74"/>
      <c r="L21" s="71"/>
      <c r="M21" s="54">
        <f>5.78/120*90</f>
        <v>4.335</v>
      </c>
      <c r="N21" s="50">
        <f>5.78/120*100</f>
        <v>4.8166666666666673</v>
      </c>
      <c r="O21" s="45">
        <f>167/120*90</f>
        <v>125.25</v>
      </c>
      <c r="P21" s="43">
        <f>5.78/120*100</f>
        <v>4.8166666666666673</v>
      </c>
      <c r="Q21" s="45">
        <f>11.08/120*90</f>
        <v>8.31</v>
      </c>
      <c r="R21" s="43">
        <f>11.08/120*100</f>
        <v>9.2333333333333343</v>
      </c>
      <c r="BL21" s="64"/>
      <c r="BM21" s="64"/>
      <c r="BN21" s="64"/>
    </row>
    <row r="22" spans="1:66" s="2" customFormat="1" ht="15" x14ac:dyDescent="0.25">
      <c r="A22" s="178" t="s">
        <v>147</v>
      </c>
      <c r="B22" s="14" t="s">
        <v>55</v>
      </c>
      <c r="C22" s="35">
        <v>150</v>
      </c>
      <c r="D22" s="28">
        <v>200</v>
      </c>
      <c r="E22" s="54">
        <v>2.34</v>
      </c>
      <c r="F22" s="43">
        <f>2.34/150*200</f>
        <v>3.1199999999999997</v>
      </c>
      <c r="G22" s="45">
        <v>0</v>
      </c>
      <c r="H22" s="50">
        <v>0</v>
      </c>
      <c r="I22" s="45">
        <v>3.69</v>
      </c>
      <c r="J22" s="43">
        <f>3.69/150*200</f>
        <v>4.92</v>
      </c>
      <c r="K22" s="54">
        <v>0</v>
      </c>
      <c r="L22" s="43">
        <v>0</v>
      </c>
      <c r="M22" s="45">
        <v>13.49</v>
      </c>
      <c r="N22" s="43">
        <f>13.49/150*200</f>
        <v>17.986666666666668</v>
      </c>
      <c r="O22" s="45">
        <f>97</f>
        <v>97</v>
      </c>
      <c r="P22" s="43">
        <f>97/150*200</f>
        <v>129.33333333333331</v>
      </c>
      <c r="Q22" s="45">
        <v>10.61</v>
      </c>
      <c r="R22" s="43">
        <f>10.61/150*200</f>
        <v>14.146666666666667</v>
      </c>
      <c r="BL22" s="64"/>
      <c r="BM22" s="64"/>
      <c r="BN22" s="64"/>
    </row>
    <row r="23" spans="1:66" s="2" customFormat="1" ht="15" x14ac:dyDescent="0.25">
      <c r="A23" s="178" t="s">
        <v>148</v>
      </c>
      <c r="B23" s="14" t="s">
        <v>149</v>
      </c>
      <c r="C23" s="35">
        <v>200</v>
      </c>
      <c r="D23" s="28">
        <v>200</v>
      </c>
      <c r="E23" s="54">
        <v>0.11</v>
      </c>
      <c r="F23" s="43">
        <v>0.11</v>
      </c>
      <c r="G23" s="45">
        <v>0</v>
      </c>
      <c r="H23" s="50">
        <v>0</v>
      </c>
      <c r="I23" s="45">
        <v>0.02</v>
      </c>
      <c r="J23" s="43">
        <v>0.02</v>
      </c>
      <c r="K23" s="54">
        <v>0</v>
      </c>
      <c r="L23" s="43">
        <v>0</v>
      </c>
      <c r="M23" s="45">
        <v>18.66</v>
      </c>
      <c r="N23" s="43">
        <v>18.66</v>
      </c>
      <c r="O23" s="45">
        <v>75</v>
      </c>
      <c r="P23" s="43">
        <v>75</v>
      </c>
      <c r="Q23" s="45">
        <v>0.4</v>
      </c>
      <c r="R23" s="43">
        <v>0.4</v>
      </c>
      <c r="BL23" s="64"/>
      <c r="BM23" s="64"/>
      <c r="BN23" s="64"/>
    </row>
    <row r="24" spans="1:66" s="24" customFormat="1" ht="15" x14ac:dyDescent="0.25">
      <c r="A24" s="93"/>
      <c r="B24" s="14" t="s">
        <v>9</v>
      </c>
      <c r="C24" s="35">
        <v>50</v>
      </c>
      <c r="D24" s="28">
        <v>80</v>
      </c>
      <c r="E24" s="45">
        <f>6.6/100*50</f>
        <v>3.3000000000000003</v>
      </c>
      <c r="F24" s="43">
        <f>6.6/100*80</f>
        <v>5.28</v>
      </c>
      <c r="G24" s="54">
        <v>0</v>
      </c>
      <c r="H24" s="50">
        <f>D24*0</f>
        <v>0</v>
      </c>
      <c r="I24" s="45">
        <f>1.2/100*50</f>
        <v>0.6</v>
      </c>
      <c r="J24" s="43">
        <f>1.2/100*80</f>
        <v>0.96</v>
      </c>
      <c r="K24" s="54">
        <v>0</v>
      </c>
      <c r="L24" s="50">
        <v>0</v>
      </c>
      <c r="M24" s="45">
        <f>33.4/100*50</f>
        <v>16.7</v>
      </c>
      <c r="N24" s="43">
        <f>33.4/100*80</f>
        <v>26.72</v>
      </c>
      <c r="O24" s="54">
        <f>174/100*50</f>
        <v>87</v>
      </c>
      <c r="P24" s="50">
        <f>174/100*80</f>
        <v>139.19999999999999</v>
      </c>
      <c r="Q24" s="45">
        <v>0</v>
      </c>
      <c r="R24" s="43">
        <v>0</v>
      </c>
      <c r="S24" s="50"/>
      <c r="BL24" s="257"/>
      <c r="BM24" s="257"/>
      <c r="BN24" s="257"/>
    </row>
    <row r="25" spans="1:66" s="2" customFormat="1" ht="15" x14ac:dyDescent="0.25">
      <c r="A25" s="93"/>
      <c r="B25" s="14" t="s">
        <v>35</v>
      </c>
      <c r="C25" s="35">
        <v>50</v>
      </c>
      <c r="D25" s="28">
        <v>100</v>
      </c>
      <c r="E25" s="45">
        <f>7.7/100*50</f>
        <v>3.85</v>
      </c>
      <c r="F25" s="43">
        <v>7.7</v>
      </c>
      <c r="G25" s="54">
        <v>0</v>
      </c>
      <c r="H25" s="50">
        <v>0</v>
      </c>
      <c r="I25" s="45">
        <f>3/100*50</f>
        <v>1.5</v>
      </c>
      <c r="J25" s="43">
        <v>3</v>
      </c>
      <c r="K25" s="54">
        <v>0</v>
      </c>
      <c r="L25" s="50">
        <v>0</v>
      </c>
      <c r="M25" s="45">
        <f>50.1/100*50</f>
        <v>25.05</v>
      </c>
      <c r="N25" s="43">
        <v>50.1</v>
      </c>
      <c r="O25" s="54">
        <f>259/100*50</f>
        <v>129.5</v>
      </c>
      <c r="P25" s="50">
        <v>259</v>
      </c>
      <c r="Q25" s="45">
        <v>0</v>
      </c>
      <c r="R25" s="43">
        <v>0</v>
      </c>
      <c r="S25" s="50"/>
      <c r="BL25" s="64"/>
      <c r="BM25" s="64"/>
      <c r="BN25" s="64"/>
    </row>
    <row r="26" spans="1:66" s="2" customFormat="1" ht="15" x14ac:dyDescent="0.25">
      <c r="A26" s="203"/>
      <c r="B26" s="13" t="s">
        <v>37</v>
      </c>
      <c r="C26" s="35">
        <v>20</v>
      </c>
      <c r="D26" s="28">
        <v>30</v>
      </c>
      <c r="E26" s="72">
        <f>7.5/100*20</f>
        <v>1.5</v>
      </c>
      <c r="F26" s="71">
        <f>7.5/100*30</f>
        <v>2.25</v>
      </c>
      <c r="G26" s="74">
        <v>0.4</v>
      </c>
      <c r="H26" s="71">
        <v>0.4</v>
      </c>
      <c r="I26" s="72">
        <f>11.8/100*20</f>
        <v>2.3600000000000003</v>
      </c>
      <c r="J26" s="71">
        <f>11.8/100*30</f>
        <v>3.54</v>
      </c>
      <c r="K26" s="72">
        <v>0</v>
      </c>
      <c r="L26" s="73">
        <v>0</v>
      </c>
      <c r="M26" s="72">
        <f>74.9/100*20</f>
        <v>14.980000000000002</v>
      </c>
      <c r="N26" s="71">
        <f>74.9/100*30</f>
        <v>22.470000000000002</v>
      </c>
      <c r="O26" s="72">
        <f>417.1/100*20</f>
        <v>83.42</v>
      </c>
      <c r="P26" s="71">
        <f>417.1/100*30</f>
        <v>125.13000000000001</v>
      </c>
      <c r="Q26" s="45">
        <v>0</v>
      </c>
      <c r="R26" s="43">
        <v>0</v>
      </c>
      <c r="BL26" s="64"/>
      <c r="BM26" s="64"/>
      <c r="BN26" s="64"/>
    </row>
    <row r="27" spans="1:66" s="2" customFormat="1" ht="15" x14ac:dyDescent="0.25">
      <c r="A27" s="178"/>
      <c r="B27" s="184" t="s">
        <v>272</v>
      </c>
      <c r="C27" s="35">
        <v>200</v>
      </c>
      <c r="D27" s="28">
        <v>200</v>
      </c>
      <c r="E27" s="54">
        <f>0.81*2</f>
        <v>1.62</v>
      </c>
      <c r="F27" s="50">
        <v>1.62</v>
      </c>
      <c r="G27" s="45">
        <v>0</v>
      </c>
      <c r="H27" s="50">
        <v>0</v>
      </c>
      <c r="I27" s="45">
        <f>0.314*2</f>
        <v>0.628</v>
      </c>
      <c r="J27" s="43">
        <v>0.63</v>
      </c>
      <c r="K27" s="54">
        <v>0.6</v>
      </c>
      <c r="L27" s="50">
        <f>0.3/100*250</f>
        <v>0.75</v>
      </c>
      <c r="M27" s="54">
        <f>13.34*2</f>
        <v>26.68</v>
      </c>
      <c r="N27" s="50">
        <v>26.68</v>
      </c>
      <c r="O27" s="45">
        <f>38*2</f>
        <v>76</v>
      </c>
      <c r="P27" s="43">
        <v>76</v>
      </c>
      <c r="Q27" s="45">
        <f>38/100*200</f>
        <v>76</v>
      </c>
      <c r="R27" s="43">
        <v>76</v>
      </c>
      <c r="BL27" s="257"/>
      <c r="BM27" s="257"/>
      <c r="BN27" s="257"/>
    </row>
    <row r="28" spans="1:66" s="24" customFormat="1" ht="15" x14ac:dyDescent="0.25">
      <c r="A28" s="180"/>
      <c r="B28" s="23" t="s">
        <v>7</v>
      </c>
      <c r="C28" s="36">
        <f>C19+C20+C21+C22+C23+C24+C25+C27+C26</f>
        <v>1080</v>
      </c>
      <c r="D28" s="109">
        <f t="shared" ref="D28:R28" si="1">D19+D20+D21+D22+D23+D24+D25+D27+D26</f>
        <v>1340</v>
      </c>
      <c r="E28" s="46">
        <f t="shared" si="1"/>
        <v>34.188499999999998</v>
      </c>
      <c r="F28" s="51">
        <f t="shared" si="1"/>
        <v>46.446333333333335</v>
      </c>
      <c r="G28" s="46">
        <f t="shared" si="1"/>
        <v>0.625</v>
      </c>
      <c r="H28" s="46">
        <f t="shared" si="1"/>
        <v>0.71500000000000008</v>
      </c>
      <c r="I28" s="46">
        <f t="shared" si="1"/>
        <v>28.198500000000003</v>
      </c>
      <c r="J28" s="51">
        <f t="shared" si="1"/>
        <v>37.190333333333342</v>
      </c>
      <c r="K28" s="46">
        <f t="shared" si="1"/>
        <v>4.38</v>
      </c>
      <c r="L28" s="46">
        <f t="shared" si="1"/>
        <v>5.13</v>
      </c>
      <c r="M28" s="46">
        <f t="shared" si="1"/>
        <v>137.53899999999999</v>
      </c>
      <c r="N28" s="51">
        <f t="shared" si="1"/>
        <v>191.28533333333334</v>
      </c>
      <c r="O28" s="46">
        <f t="shared" si="1"/>
        <v>895.79</v>
      </c>
      <c r="P28" s="51">
        <f t="shared" si="1"/>
        <v>1105.9100000000001</v>
      </c>
      <c r="Q28" s="46">
        <f t="shared" si="1"/>
        <v>118.724</v>
      </c>
      <c r="R28" s="44">
        <f t="shared" si="1"/>
        <v>128.87</v>
      </c>
      <c r="BL28" s="258">
        <f>O28/O43*100</f>
        <v>35.486528992080999</v>
      </c>
      <c r="BM28" s="258"/>
      <c r="BN28" s="258">
        <f>P28/P43*100</f>
        <v>38.946252614823322</v>
      </c>
    </row>
    <row r="29" spans="1:66" s="2" customFormat="1" ht="15" x14ac:dyDescent="0.25">
      <c r="A29" s="178"/>
      <c r="B29" s="17" t="s">
        <v>10</v>
      </c>
      <c r="C29" s="35"/>
      <c r="D29" s="28"/>
      <c r="E29" s="45"/>
      <c r="F29" s="43"/>
      <c r="G29" s="45"/>
      <c r="H29" s="50"/>
      <c r="I29" s="45"/>
      <c r="J29" s="43"/>
      <c r="K29" s="54"/>
      <c r="L29" s="43"/>
      <c r="M29" s="45"/>
      <c r="N29" s="43"/>
      <c r="O29" s="45"/>
      <c r="P29" s="43"/>
      <c r="Q29" s="138"/>
      <c r="R29" s="42"/>
      <c r="BL29" s="64"/>
      <c r="BM29" s="64"/>
      <c r="BN29" s="64"/>
    </row>
    <row r="30" spans="1:66" s="2" customFormat="1" ht="15" x14ac:dyDescent="0.25">
      <c r="A30" s="178" t="s">
        <v>150</v>
      </c>
      <c r="B30" s="14" t="s">
        <v>70</v>
      </c>
      <c r="C30" s="35">
        <v>200</v>
      </c>
      <c r="D30" s="28">
        <v>200</v>
      </c>
      <c r="E30" s="45">
        <f>2.9/100*200</f>
        <v>5.8</v>
      </c>
      <c r="F30" s="43">
        <v>5.8</v>
      </c>
      <c r="G30" s="45">
        <v>0.57999999999999996</v>
      </c>
      <c r="H30" s="50">
        <v>0.57999999999999996</v>
      </c>
      <c r="I30" s="45">
        <f>3.2/100*200</f>
        <v>6.4</v>
      </c>
      <c r="J30" s="43">
        <v>6.4</v>
      </c>
      <c r="K30" s="54">
        <v>0</v>
      </c>
      <c r="L30" s="43">
        <v>0</v>
      </c>
      <c r="M30" s="45">
        <f>4.7/100*200</f>
        <v>9.4</v>
      </c>
      <c r="N30" s="43">
        <v>9.4</v>
      </c>
      <c r="O30" s="45">
        <f>60/100*200</f>
        <v>120</v>
      </c>
      <c r="P30" s="43">
        <v>120</v>
      </c>
      <c r="Q30" s="45">
        <f>1.3/100*200</f>
        <v>2.6</v>
      </c>
      <c r="R30" s="43">
        <v>2.6</v>
      </c>
      <c r="BL30" s="63"/>
      <c r="BM30" s="63"/>
      <c r="BN30" s="63"/>
    </row>
    <row r="31" spans="1:66" s="2" customFormat="1" ht="15" x14ac:dyDescent="0.25">
      <c r="A31" s="178"/>
      <c r="B31" s="14" t="s">
        <v>58</v>
      </c>
      <c r="C31" s="35">
        <v>90</v>
      </c>
      <c r="D31" s="28">
        <v>90</v>
      </c>
      <c r="E31" s="45">
        <f>22.9*100/150</f>
        <v>15.266666666666667</v>
      </c>
      <c r="F31" s="43">
        <v>15.27</v>
      </c>
      <c r="G31" s="45">
        <f>21.6*100/150</f>
        <v>14.4</v>
      </c>
      <c r="H31" s="50">
        <v>14.4</v>
      </c>
      <c r="I31" s="45">
        <f>18.82*100/150</f>
        <v>12.546666666666667</v>
      </c>
      <c r="J31" s="43">
        <v>12.55</v>
      </c>
      <c r="K31" s="54">
        <f>0.14*100/150</f>
        <v>9.3333333333333351E-2</v>
      </c>
      <c r="L31" s="43">
        <v>0.09</v>
      </c>
      <c r="M31" s="45">
        <f>20.95*100/150</f>
        <v>13.966666666666667</v>
      </c>
      <c r="N31" s="43">
        <v>13.97</v>
      </c>
      <c r="O31" s="45">
        <f>343.08*100/150</f>
        <v>228.72</v>
      </c>
      <c r="P31" s="43">
        <v>228.72</v>
      </c>
      <c r="Q31" s="45">
        <v>0</v>
      </c>
      <c r="R31" s="43">
        <v>0</v>
      </c>
      <c r="BL31" s="258"/>
      <c r="BM31" s="258"/>
      <c r="BN31" s="258"/>
    </row>
    <row r="32" spans="1:66" s="24" customFormat="1" ht="15" x14ac:dyDescent="0.25">
      <c r="A32" s="180"/>
      <c r="B32" s="23" t="s">
        <v>7</v>
      </c>
      <c r="C32" s="36">
        <f>C30+C31</f>
        <v>290</v>
      </c>
      <c r="D32" s="109">
        <f t="shared" ref="D32:R32" si="2">D30+D31</f>
        <v>290</v>
      </c>
      <c r="E32" s="46">
        <f t="shared" si="2"/>
        <v>21.066666666666666</v>
      </c>
      <c r="F32" s="51">
        <f t="shared" si="2"/>
        <v>21.07</v>
      </c>
      <c r="G32" s="46">
        <f t="shared" si="2"/>
        <v>14.98</v>
      </c>
      <c r="H32" s="46">
        <f t="shared" si="2"/>
        <v>14.98</v>
      </c>
      <c r="I32" s="46">
        <f t="shared" si="2"/>
        <v>18.946666666666665</v>
      </c>
      <c r="J32" s="51">
        <f t="shared" si="2"/>
        <v>18.950000000000003</v>
      </c>
      <c r="K32" s="46">
        <f t="shared" si="2"/>
        <v>9.3333333333333351E-2</v>
      </c>
      <c r="L32" s="46">
        <f t="shared" si="2"/>
        <v>0.09</v>
      </c>
      <c r="M32" s="46">
        <f t="shared" si="2"/>
        <v>23.366666666666667</v>
      </c>
      <c r="N32" s="51">
        <f t="shared" si="2"/>
        <v>23.37</v>
      </c>
      <c r="O32" s="46">
        <f t="shared" si="2"/>
        <v>348.72</v>
      </c>
      <c r="P32" s="51">
        <f t="shared" si="2"/>
        <v>348.72</v>
      </c>
      <c r="Q32" s="46">
        <f t="shared" si="2"/>
        <v>2.6</v>
      </c>
      <c r="R32" s="44">
        <f t="shared" si="2"/>
        <v>2.6</v>
      </c>
      <c r="BL32" s="258">
        <f>O32/O43*100</f>
        <v>13.814468112078155</v>
      </c>
      <c r="BM32" s="258"/>
      <c r="BN32" s="258">
        <f>P32/P43*100</f>
        <v>12.280689397727834</v>
      </c>
    </row>
    <row r="33" spans="1:66" s="2" customFormat="1" ht="15" x14ac:dyDescent="0.25">
      <c r="A33" s="178"/>
      <c r="B33" s="17" t="s">
        <v>12</v>
      </c>
      <c r="C33" s="35"/>
      <c r="D33" s="28"/>
      <c r="E33" s="45"/>
      <c r="F33" s="43"/>
      <c r="G33" s="45"/>
      <c r="H33" s="50"/>
      <c r="I33" s="45"/>
      <c r="J33" s="43"/>
      <c r="K33" s="54"/>
      <c r="L33" s="43"/>
      <c r="M33" s="45"/>
      <c r="N33" s="43"/>
      <c r="O33" s="45"/>
      <c r="P33" s="43"/>
      <c r="Q33" s="138"/>
      <c r="R33" s="42"/>
      <c r="BL33" s="64"/>
      <c r="BM33" s="64"/>
      <c r="BN33" s="64"/>
    </row>
    <row r="34" spans="1:66" s="2" customFormat="1" ht="15" x14ac:dyDescent="0.25">
      <c r="A34" s="178" t="s">
        <v>309</v>
      </c>
      <c r="B34" s="14" t="s">
        <v>310</v>
      </c>
      <c r="C34" s="35">
        <v>50</v>
      </c>
      <c r="D34" s="28">
        <v>50</v>
      </c>
      <c r="E34" s="45">
        <f>0.24/30*50</f>
        <v>0.4</v>
      </c>
      <c r="F34" s="43">
        <v>0.4</v>
      </c>
      <c r="G34" s="45"/>
      <c r="H34" s="50"/>
      <c r="I34" s="45">
        <f>0.03/30*50</f>
        <v>0.05</v>
      </c>
      <c r="J34" s="43">
        <v>0.05</v>
      </c>
      <c r="K34" s="54"/>
      <c r="L34" s="43"/>
      <c r="M34" s="45">
        <f>0.51/30*50</f>
        <v>0.85000000000000009</v>
      </c>
      <c r="N34" s="43">
        <v>0.85</v>
      </c>
      <c r="O34" s="45">
        <f>11/100*50</f>
        <v>5.5</v>
      </c>
      <c r="P34" s="43">
        <v>5.5</v>
      </c>
      <c r="Q34" s="45">
        <f>1.5/30*50</f>
        <v>2.5</v>
      </c>
      <c r="R34" s="52">
        <v>2.5</v>
      </c>
      <c r="BL34" s="64"/>
      <c r="BM34" s="64"/>
      <c r="BN34" s="64"/>
    </row>
    <row r="35" spans="1:66" s="2" customFormat="1" ht="27" customHeight="1" x14ac:dyDescent="0.25">
      <c r="A35" s="178" t="s">
        <v>154</v>
      </c>
      <c r="B35" s="14" t="s">
        <v>153</v>
      </c>
      <c r="C35" s="35">
        <v>220</v>
      </c>
      <c r="D35" s="28">
        <v>250</v>
      </c>
      <c r="E35" s="45">
        <f>7.44/100*220</f>
        <v>16.368000000000002</v>
      </c>
      <c r="F35" s="43">
        <f>7.44/100*250</f>
        <v>18.600000000000001</v>
      </c>
      <c r="G35" s="45">
        <f>12.12*110/100</f>
        <v>13.331999999999999</v>
      </c>
      <c r="H35" s="50">
        <f>12.12*130/100</f>
        <v>15.755999999999998</v>
      </c>
      <c r="I35" s="45">
        <f>6.82/100*220</f>
        <v>15.004</v>
      </c>
      <c r="J35" s="43">
        <f>6.82/100*250</f>
        <v>17.05</v>
      </c>
      <c r="K35" s="54">
        <f>2.05*110/100</f>
        <v>2.2549999999999999</v>
      </c>
      <c r="L35" s="43">
        <f>2.05*130/100</f>
        <v>2.665</v>
      </c>
      <c r="M35" s="45">
        <f>13.99/100*220</f>
        <v>30.777999999999999</v>
      </c>
      <c r="N35" s="43">
        <f>13.99/100*250</f>
        <v>34.975000000000001</v>
      </c>
      <c r="O35" s="45">
        <f>147/100*220</f>
        <v>323.39999999999998</v>
      </c>
      <c r="P35" s="43">
        <f>147/100*250</f>
        <v>367.5</v>
      </c>
      <c r="Q35" s="45">
        <f>7.2/100*220</f>
        <v>15.840000000000002</v>
      </c>
      <c r="R35" s="43">
        <f>7.2/100*250</f>
        <v>18.000000000000004</v>
      </c>
      <c r="BL35" s="258"/>
      <c r="BM35" s="258"/>
      <c r="BN35" s="258"/>
    </row>
    <row r="36" spans="1:66" s="2" customFormat="1" ht="15" x14ac:dyDescent="0.25">
      <c r="A36" s="178" t="s">
        <v>152</v>
      </c>
      <c r="B36" s="88" t="s">
        <v>151</v>
      </c>
      <c r="C36" s="35">
        <v>200</v>
      </c>
      <c r="D36" s="28">
        <v>200</v>
      </c>
      <c r="E36" s="45">
        <v>0.11</v>
      </c>
      <c r="F36" s="43">
        <v>0.11</v>
      </c>
      <c r="G36" s="45">
        <v>0</v>
      </c>
      <c r="H36" s="50">
        <v>0</v>
      </c>
      <c r="I36" s="45">
        <v>0.04</v>
      </c>
      <c r="J36" s="43">
        <v>0.04</v>
      </c>
      <c r="K36" s="54">
        <v>0.04</v>
      </c>
      <c r="L36" s="50">
        <v>0.04</v>
      </c>
      <c r="M36" s="45">
        <v>26.96</v>
      </c>
      <c r="N36" s="43">
        <v>26.96</v>
      </c>
      <c r="O36" s="45">
        <v>109</v>
      </c>
      <c r="P36" s="43">
        <v>109</v>
      </c>
      <c r="Q36" s="45">
        <v>3</v>
      </c>
      <c r="R36" s="43">
        <v>3</v>
      </c>
      <c r="BL36" s="64"/>
      <c r="BM36" s="64"/>
      <c r="BN36" s="64"/>
    </row>
    <row r="37" spans="1:66" s="2" customFormat="1" ht="15" x14ac:dyDescent="0.25">
      <c r="A37" s="93"/>
      <c r="B37" s="14" t="s">
        <v>35</v>
      </c>
      <c r="C37" s="35">
        <v>50</v>
      </c>
      <c r="D37" s="28">
        <v>50</v>
      </c>
      <c r="E37" s="45">
        <v>3.85</v>
      </c>
      <c r="F37" s="43">
        <v>3.85</v>
      </c>
      <c r="G37" s="54">
        <v>0</v>
      </c>
      <c r="H37" s="50">
        <v>0</v>
      </c>
      <c r="I37" s="45">
        <v>1.5</v>
      </c>
      <c r="J37" s="43">
        <v>1.5</v>
      </c>
      <c r="K37" s="54">
        <v>0.5</v>
      </c>
      <c r="L37" s="50">
        <v>0.5</v>
      </c>
      <c r="M37" s="45">
        <v>25.05</v>
      </c>
      <c r="N37" s="43">
        <v>25.05</v>
      </c>
      <c r="O37" s="54">
        <v>129.5</v>
      </c>
      <c r="P37" s="50">
        <v>129.5</v>
      </c>
      <c r="Q37" s="45">
        <v>0</v>
      </c>
      <c r="R37" s="43">
        <v>0</v>
      </c>
      <c r="S37" s="50"/>
      <c r="BL37" s="64"/>
      <c r="BM37" s="64"/>
      <c r="BN37" s="64"/>
    </row>
    <row r="38" spans="1:66" s="2" customFormat="1" ht="15" x14ac:dyDescent="0.25">
      <c r="A38" s="93"/>
      <c r="B38" s="14" t="s">
        <v>13</v>
      </c>
      <c r="C38" s="35">
        <v>30</v>
      </c>
      <c r="D38" s="28">
        <v>40</v>
      </c>
      <c r="E38" s="45">
        <f>6.6/100*30</f>
        <v>1.98</v>
      </c>
      <c r="F38" s="43">
        <f>6.6/100*40</f>
        <v>2.64</v>
      </c>
      <c r="G38" s="54">
        <v>0</v>
      </c>
      <c r="H38" s="50">
        <f>D38*0</f>
        <v>0</v>
      </c>
      <c r="I38" s="45">
        <f>1.2/100*30</f>
        <v>0.36</v>
      </c>
      <c r="J38" s="43">
        <f>1.2/100*40</f>
        <v>0.48</v>
      </c>
      <c r="K38" s="54">
        <v>0</v>
      </c>
      <c r="L38" s="50">
        <v>0</v>
      </c>
      <c r="M38" s="45">
        <f>33.4/100*30</f>
        <v>10.02</v>
      </c>
      <c r="N38" s="43">
        <f>33.4/100*40</f>
        <v>13.36</v>
      </c>
      <c r="O38" s="54">
        <f>174/100*30</f>
        <v>52.2</v>
      </c>
      <c r="P38" s="50">
        <f>174/100*40</f>
        <v>69.599999999999994</v>
      </c>
      <c r="Q38" s="45">
        <v>0</v>
      </c>
      <c r="R38" s="43">
        <v>0</v>
      </c>
      <c r="S38" s="50"/>
      <c r="BL38" s="64"/>
      <c r="BM38" s="64"/>
      <c r="BN38" s="64"/>
    </row>
    <row r="39" spans="1:66" s="24" customFormat="1" ht="15" x14ac:dyDescent="0.25">
      <c r="A39" s="180"/>
      <c r="B39" s="23" t="s">
        <v>7</v>
      </c>
      <c r="C39" s="36">
        <f>C34+C35+C36+C37+C38</f>
        <v>550</v>
      </c>
      <c r="D39" s="48">
        <f>D34+D35+D36+D37+D38</f>
        <v>590</v>
      </c>
      <c r="E39" s="46">
        <f>SUM(E34:E38)</f>
        <v>22.708000000000002</v>
      </c>
      <c r="F39" s="44">
        <f>F34+F35+F36+F37+F38</f>
        <v>25.6</v>
      </c>
      <c r="G39" s="46">
        <f t="shared" ref="G39:L39" si="3">SUM(G35:G38)</f>
        <v>13.331999999999999</v>
      </c>
      <c r="H39" s="62">
        <f t="shared" si="3"/>
        <v>15.755999999999998</v>
      </c>
      <c r="I39" s="46">
        <f>SUM(I34:I38)</f>
        <v>16.954000000000001</v>
      </c>
      <c r="J39" s="44">
        <f>SUM(J34:J38)</f>
        <v>19.12</v>
      </c>
      <c r="K39" s="51">
        <f t="shared" si="3"/>
        <v>2.7949999999999999</v>
      </c>
      <c r="L39" s="44">
        <f t="shared" si="3"/>
        <v>3.2050000000000001</v>
      </c>
      <c r="M39" s="46">
        <f>SUM(M34:M38)</f>
        <v>93.658000000000001</v>
      </c>
      <c r="N39" s="44">
        <f>SUM(N34:N38)</f>
        <v>101.19500000000001</v>
      </c>
      <c r="O39" s="46">
        <f>SUM(O34:O38)</f>
        <v>619.6</v>
      </c>
      <c r="P39" s="44">
        <f>SUM(P34:P38)</f>
        <v>681.1</v>
      </c>
      <c r="Q39" s="46">
        <f t="shared" ref="Q39:R39" si="4">SUM(Q34:Q38)</f>
        <v>21.340000000000003</v>
      </c>
      <c r="R39" s="44">
        <f t="shared" si="4"/>
        <v>23.500000000000004</v>
      </c>
      <c r="BL39" s="258">
        <f>(O39+O42)/O43*100</f>
        <v>27.932385483557887</v>
      </c>
      <c r="BM39" s="258"/>
      <c r="BN39" s="258">
        <f>(P39+P42)/P43*100</f>
        <v>27.599151987265724</v>
      </c>
    </row>
    <row r="40" spans="1:66" s="2" customFormat="1" ht="15" x14ac:dyDescent="0.25">
      <c r="A40" s="178"/>
      <c r="B40" s="17" t="s">
        <v>14</v>
      </c>
      <c r="C40" s="35"/>
      <c r="D40" s="28"/>
      <c r="E40" s="35"/>
      <c r="F40" s="28"/>
      <c r="G40" s="35"/>
      <c r="H40" s="19"/>
      <c r="I40" s="35"/>
      <c r="J40" s="28"/>
      <c r="K40" s="54"/>
      <c r="L40" s="43"/>
      <c r="M40" s="45"/>
      <c r="N40" s="43"/>
      <c r="O40" s="45"/>
      <c r="P40" s="43"/>
      <c r="Q40" s="138"/>
      <c r="R40" s="42"/>
      <c r="BL40" s="64"/>
      <c r="BM40" s="64"/>
      <c r="BN40" s="64"/>
    </row>
    <row r="41" spans="1:66" s="2" customFormat="1" ht="15" x14ac:dyDescent="0.25">
      <c r="A41" s="178"/>
      <c r="B41" s="14" t="s">
        <v>295</v>
      </c>
      <c r="C41" s="35">
        <v>150</v>
      </c>
      <c r="D41" s="28">
        <v>180</v>
      </c>
      <c r="E41" s="45">
        <f>2.9/100*150</f>
        <v>4.3499999999999996</v>
      </c>
      <c r="F41" s="50">
        <f>2.9/100*180</f>
        <v>5.22</v>
      </c>
      <c r="G41" s="54">
        <v>5.8</v>
      </c>
      <c r="H41" s="50">
        <v>5.8</v>
      </c>
      <c r="I41" s="45">
        <f>3.2/100*150</f>
        <v>4.8</v>
      </c>
      <c r="J41" s="43">
        <f>3.2/100*180</f>
        <v>5.76</v>
      </c>
      <c r="K41" s="54">
        <v>0</v>
      </c>
      <c r="L41" s="43">
        <v>0</v>
      </c>
      <c r="M41" s="45">
        <f>4.1/100*150</f>
        <v>6.1499999999999995</v>
      </c>
      <c r="N41" s="50">
        <f>4.1/100*180</f>
        <v>7.379999999999999</v>
      </c>
      <c r="O41" s="45">
        <f>57/100*150</f>
        <v>85.499999999999986</v>
      </c>
      <c r="P41" s="43">
        <f>57/100*180</f>
        <v>102.6</v>
      </c>
      <c r="Q41" s="45">
        <f>0.7/100*150</f>
        <v>1.0499999999999998</v>
      </c>
      <c r="R41" s="43">
        <f>0.7/100*180</f>
        <v>1.2599999999999998</v>
      </c>
      <c r="BL41" s="64"/>
      <c r="BM41" s="64"/>
      <c r="BN41" s="64"/>
    </row>
    <row r="42" spans="1:66" s="24" customFormat="1" ht="15" x14ac:dyDescent="0.25">
      <c r="A42" s="116"/>
      <c r="B42" s="23" t="s">
        <v>7</v>
      </c>
      <c r="C42" s="36">
        <f>C41</f>
        <v>150</v>
      </c>
      <c r="D42" s="109">
        <f t="shared" ref="D42:R42" si="5">D41</f>
        <v>180</v>
      </c>
      <c r="E42" s="46">
        <f t="shared" si="5"/>
        <v>4.3499999999999996</v>
      </c>
      <c r="F42" s="51">
        <f t="shared" si="5"/>
        <v>5.22</v>
      </c>
      <c r="G42" s="46">
        <f t="shared" si="5"/>
        <v>5.8</v>
      </c>
      <c r="H42" s="46">
        <f t="shared" si="5"/>
        <v>5.8</v>
      </c>
      <c r="I42" s="46">
        <f t="shared" si="5"/>
        <v>4.8</v>
      </c>
      <c r="J42" s="51">
        <f t="shared" si="5"/>
        <v>5.76</v>
      </c>
      <c r="K42" s="46">
        <f t="shared" si="5"/>
        <v>0</v>
      </c>
      <c r="L42" s="46">
        <f t="shared" si="5"/>
        <v>0</v>
      </c>
      <c r="M42" s="46">
        <f t="shared" si="5"/>
        <v>6.1499999999999995</v>
      </c>
      <c r="N42" s="51">
        <f t="shared" si="5"/>
        <v>7.379999999999999</v>
      </c>
      <c r="O42" s="46">
        <f t="shared" si="5"/>
        <v>85.499999999999986</v>
      </c>
      <c r="P42" s="51">
        <f t="shared" si="5"/>
        <v>102.6</v>
      </c>
      <c r="Q42" s="46">
        <f t="shared" si="5"/>
        <v>1.0499999999999998</v>
      </c>
      <c r="R42" s="44">
        <f t="shared" si="5"/>
        <v>1.2599999999999998</v>
      </c>
      <c r="BL42" s="258"/>
      <c r="BM42" s="258"/>
      <c r="BN42" s="258"/>
    </row>
    <row r="43" spans="1:66" s="24" customFormat="1" thickBot="1" x14ac:dyDescent="0.3">
      <c r="A43" s="117"/>
      <c r="B43" s="25" t="s">
        <v>15</v>
      </c>
      <c r="C43" s="38">
        <f t="shared" ref="C43:R43" si="6">C17+C28+C32+C39+C42</f>
        <v>2590</v>
      </c>
      <c r="D43" s="29">
        <f t="shared" si="6"/>
        <v>2950</v>
      </c>
      <c r="E43" s="41">
        <f t="shared" si="6"/>
        <v>100.98416666666665</v>
      </c>
      <c r="F43" s="47">
        <f t="shared" si="6"/>
        <v>117.80383333333333</v>
      </c>
      <c r="G43" s="39">
        <f t="shared" si="6"/>
        <v>42.810333333333332</v>
      </c>
      <c r="H43" s="70">
        <f t="shared" si="6"/>
        <v>45.334333333333326</v>
      </c>
      <c r="I43" s="39">
        <f t="shared" si="6"/>
        <v>90.278166666666678</v>
      </c>
      <c r="J43" s="47">
        <f t="shared" si="6"/>
        <v>103.16283333333335</v>
      </c>
      <c r="K43" s="41">
        <f t="shared" si="6"/>
        <v>8.7850000000000001</v>
      </c>
      <c r="L43" s="47">
        <f t="shared" si="6"/>
        <v>10.066666666666666</v>
      </c>
      <c r="M43" s="39">
        <f t="shared" si="6"/>
        <v>337.63466666666665</v>
      </c>
      <c r="N43" s="47">
        <f t="shared" si="6"/>
        <v>404.27783333333338</v>
      </c>
      <c r="O43" s="39">
        <f t="shared" si="6"/>
        <v>2524.31</v>
      </c>
      <c r="P43" s="47">
        <f t="shared" si="6"/>
        <v>2839.58</v>
      </c>
      <c r="Q43" s="39">
        <f t="shared" si="6"/>
        <v>144.69600000000003</v>
      </c>
      <c r="R43" s="47">
        <f t="shared" si="6"/>
        <v>157.27499999999998</v>
      </c>
      <c r="BL43" s="258">
        <f>BL17+BL28+BL32+BL39</f>
        <v>100</v>
      </c>
      <c r="BM43" s="258"/>
      <c r="BN43" s="258">
        <f>BN17+BN28+BN32+BN39</f>
        <v>100.00000000000001</v>
      </c>
    </row>
    <row r="44" spans="1:66" s="2" customFormat="1" ht="15" x14ac:dyDescent="0.25">
      <c r="A44" s="64"/>
      <c r="C44" s="63"/>
      <c r="D44" s="64"/>
      <c r="E44" s="64"/>
      <c r="F44" s="64"/>
      <c r="G44" s="64"/>
      <c r="H44" s="64"/>
      <c r="I44" s="64"/>
      <c r="J44" s="64"/>
      <c r="K44" s="63"/>
      <c r="L44" s="63"/>
      <c r="M44" s="63"/>
      <c r="N44" s="63"/>
      <c r="O44" s="63"/>
      <c r="P44" s="63"/>
      <c r="BL44" s="64"/>
      <c r="BM44" s="64"/>
      <c r="BN44" s="64"/>
    </row>
    <row r="45" spans="1:66" s="2" customFormat="1" ht="15" customHeight="1" x14ac:dyDescent="0.25">
      <c r="A45" s="64"/>
      <c r="B45" s="294" t="s">
        <v>106</v>
      </c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BL45" s="257"/>
      <c r="BM45" s="257"/>
      <c r="BN45" s="257"/>
    </row>
    <row r="46" spans="1:66" s="2" customFormat="1" ht="15" x14ac:dyDescent="0.25">
      <c r="A46" s="135"/>
      <c r="B46" s="293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63"/>
      <c r="Q46" s="63"/>
      <c r="R46" s="63"/>
      <c r="BL46" s="258"/>
      <c r="BM46" s="258"/>
      <c r="BN46" s="258"/>
    </row>
    <row r="47" spans="1:66" s="2" customFormat="1" ht="15" x14ac:dyDescent="0.25">
      <c r="A47" s="135"/>
      <c r="B47" s="29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63"/>
      <c r="P47" s="63"/>
      <c r="Q47" s="63"/>
      <c r="R47" s="63"/>
      <c r="BL47" s="64"/>
      <c r="BM47" s="64"/>
      <c r="BN47" s="64"/>
    </row>
    <row r="48" spans="1:66" s="2" customFormat="1" ht="15" customHeight="1" x14ac:dyDescent="0.25">
      <c r="A48" s="135"/>
      <c r="B48" s="292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BL48" s="64"/>
      <c r="BM48" s="64"/>
      <c r="BN48" s="64"/>
    </row>
    <row r="49" spans="1:66" s="2" customFormat="1" ht="15" x14ac:dyDescent="0.25">
      <c r="A49" s="64"/>
      <c r="C49" s="63"/>
      <c r="D49" s="64"/>
      <c r="E49" s="64"/>
      <c r="F49" s="64"/>
      <c r="G49" s="64"/>
      <c r="H49" s="64"/>
      <c r="I49" s="64"/>
      <c r="J49" s="64"/>
      <c r="K49" s="63"/>
      <c r="L49" s="63"/>
      <c r="M49" s="63"/>
      <c r="N49" s="63"/>
      <c r="O49" s="63"/>
      <c r="P49" s="63"/>
      <c r="BL49" s="64"/>
      <c r="BM49" s="64"/>
      <c r="BN49" s="64"/>
    </row>
    <row r="50" spans="1:66" s="2" customFormat="1" ht="15" x14ac:dyDescent="0.25">
      <c r="A50" s="64"/>
      <c r="C50" s="63"/>
      <c r="D50" s="64"/>
      <c r="E50" s="64"/>
      <c r="F50" s="64"/>
      <c r="G50" s="64"/>
      <c r="H50" s="64"/>
      <c r="I50" s="64"/>
      <c r="J50" s="64"/>
      <c r="K50" s="63"/>
      <c r="L50" s="63"/>
      <c r="M50" s="63"/>
      <c r="N50" s="63"/>
      <c r="O50" s="63"/>
      <c r="P50" s="63"/>
      <c r="BL50" s="64"/>
      <c r="BM50" s="64"/>
      <c r="BN50" s="64"/>
    </row>
    <row r="51" spans="1:66" s="2" customFormat="1" ht="15" x14ac:dyDescent="0.25">
      <c r="A51" s="64"/>
      <c r="C51" s="63"/>
      <c r="D51" s="64"/>
      <c r="E51" s="64"/>
      <c r="F51" s="64"/>
      <c r="G51" s="64"/>
      <c r="H51" s="64"/>
      <c r="I51" s="64"/>
      <c r="J51" s="64"/>
      <c r="K51" s="63"/>
      <c r="L51" s="63"/>
      <c r="M51" s="63"/>
      <c r="N51" s="63"/>
      <c r="O51" s="63"/>
      <c r="P51" s="63"/>
      <c r="BL51" s="64"/>
      <c r="BM51" s="64"/>
      <c r="BN51" s="64"/>
    </row>
    <row r="52" spans="1:66" s="2" customFormat="1" ht="15" x14ac:dyDescent="0.25">
      <c r="A52" s="64"/>
      <c r="C52" s="63"/>
      <c r="D52" s="64"/>
      <c r="E52" s="64"/>
      <c r="F52" s="64"/>
      <c r="G52" s="64"/>
      <c r="H52" s="64"/>
      <c r="I52" s="64"/>
      <c r="J52" s="64"/>
      <c r="K52" s="63"/>
      <c r="L52" s="63"/>
      <c r="M52" s="63"/>
      <c r="N52" s="63"/>
      <c r="O52" s="63"/>
      <c r="P52" s="63"/>
      <c r="BL52" s="64"/>
      <c r="BM52" s="64"/>
      <c r="BN52" s="64"/>
    </row>
    <row r="53" spans="1:66" s="2" customFormat="1" ht="15" x14ac:dyDescent="0.25">
      <c r="A53" s="64"/>
      <c r="C53" s="63"/>
      <c r="D53" s="64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BL53" s="64"/>
      <c r="BM53" s="64"/>
      <c r="BN53" s="64"/>
    </row>
    <row r="54" spans="1:66" s="2" customFormat="1" ht="15" x14ac:dyDescent="0.25">
      <c r="A54" s="64"/>
      <c r="C54" s="63"/>
      <c r="D54" s="64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BL54" s="64"/>
      <c r="BM54" s="64"/>
      <c r="BN54" s="64"/>
    </row>
    <row r="55" spans="1:66" s="2" customFormat="1" ht="15" x14ac:dyDescent="0.25">
      <c r="A55" s="64"/>
      <c r="C55" s="63"/>
      <c r="D55" s="64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BL55" s="64"/>
      <c r="BM55" s="64"/>
      <c r="BN55" s="64"/>
    </row>
    <row r="56" spans="1:66" s="2" customFormat="1" ht="15" x14ac:dyDescent="0.25">
      <c r="A56" s="64"/>
      <c r="C56" s="63"/>
      <c r="D56" s="64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BL56" s="64"/>
      <c r="BM56" s="64"/>
      <c r="BN56" s="64"/>
    </row>
    <row r="57" spans="1:66" s="2" customFormat="1" ht="15" x14ac:dyDescent="0.25">
      <c r="A57" s="64"/>
      <c r="C57" s="63"/>
      <c r="D57" s="64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BL57" s="64"/>
      <c r="BM57" s="64"/>
      <c r="BN57" s="64"/>
    </row>
    <row r="58" spans="1:66" s="2" customFormat="1" ht="15" x14ac:dyDescent="0.25">
      <c r="A58" s="64"/>
      <c r="C58" s="63"/>
      <c r="D58" s="64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BL58" s="64"/>
      <c r="BM58" s="64"/>
      <c r="BN58" s="64"/>
    </row>
    <row r="59" spans="1:66" s="2" customFormat="1" ht="15" x14ac:dyDescent="0.25">
      <c r="A59" s="64"/>
      <c r="C59" s="63"/>
      <c r="D59" s="64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BL59" s="64"/>
      <c r="BM59" s="64"/>
      <c r="BN59" s="64"/>
    </row>
    <row r="60" spans="1:66" s="2" customFormat="1" ht="15" x14ac:dyDescent="0.25">
      <c r="A60" s="64"/>
      <c r="C60" s="63"/>
      <c r="D60" s="64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BL60" s="64"/>
      <c r="BM60" s="64"/>
      <c r="BN60" s="64"/>
    </row>
    <row r="61" spans="1:66" s="2" customFormat="1" ht="15" x14ac:dyDescent="0.25">
      <c r="A61" s="64"/>
      <c r="C61" s="63"/>
      <c r="D61" s="64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BL61" s="64"/>
      <c r="BM61" s="64"/>
      <c r="BN61" s="64"/>
    </row>
    <row r="62" spans="1:66" s="2" customFormat="1" ht="15" x14ac:dyDescent="0.25">
      <c r="A62" s="64"/>
      <c r="C62" s="63"/>
      <c r="D62" s="64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BL62" s="64"/>
      <c r="BM62" s="64"/>
      <c r="BN62" s="64"/>
    </row>
    <row r="63" spans="1:66" s="2" customFormat="1" ht="15" x14ac:dyDescent="0.25">
      <c r="A63" s="64"/>
      <c r="C63" s="63"/>
      <c r="D63" s="64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BL63" s="64"/>
      <c r="BM63" s="64"/>
      <c r="BN63" s="64"/>
    </row>
    <row r="64" spans="1:66" s="2" customFormat="1" ht="15" x14ac:dyDescent="0.25">
      <c r="A64" s="64"/>
      <c r="C64" s="63"/>
      <c r="D64" s="64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BL64" s="64"/>
      <c r="BM64" s="64"/>
      <c r="BN64" s="64"/>
    </row>
    <row r="65" spans="1:66" s="2" customFormat="1" ht="15" x14ac:dyDescent="0.25">
      <c r="A65" s="64"/>
      <c r="C65" s="63"/>
      <c r="D65" s="64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BL65" s="64"/>
      <c r="BM65" s="64"/>
      <c r="BN65" s="64"/>
    </row>
    <row r="66" spans="1:66" s="2" customFormat="1" ht="15" x14ac:dyDescent="0.25">
      <c r="A66" s="64"/>
      <c r="C66" s="63"/>
      <c r="D66" s="64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BL66" s="64"/>
      <c r="BM66" s="64"/>
      <c r="BN66" s="64"/>
    </row>
    <row r="67" spans="1:66" s="2" customFormat="1" ht="15" x14ac:dyDescent="0.25">
      <c r="A67" s="64"/>
      <c r="C67" s="63"/>
      <c r="D67" s="64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BL67" s="64"/>
      <c r="BM67" s="64"/>
      <c r="BN67" s="64"/>
    </row>
    <row r="68" spans="1:66" s="2" customFormat="1" ht="15" x14ac:dyDescent="0.25">
      <c r="A68" s="64"/>
      <c r="C68" s="63"/>
      <c r="D68" s="64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BL68" s="64"/>
      <c r="BM68" s="64"/>
      <c r="BN68" s="64"/>
    </row>
    <row r="69" spans="1:66" s="2" customFormat="1" ht="15" x14ac:dyDescent="0.25">
      <c r="A69" s="64"/>
      <c r="C69" s="63"/>
      <c r="D69" s="64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BL69" s="64"/>
      <c r="BM69" s="64"/>
      <c r="BN69" s="64"/>
    </row>
    <row r="70" spans="1:66" s="2" customFormat="1" ht="15" x14ac:dyDescent="0.25">
      <c r="A70" s="64"/>
      <c r="C70" s="63"/>
      <c r="D70" s="64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BL70" s="64"/>
      <c r="BM70" s="64"/>
      <c r="BN70" s="64"/>
    </row>
    <row r="71" spans="1:66" s="2" customFormat="1" ht="15" x14ac:dyDescent="0.25">
      <c r="A71" s="64"/>
      <c r="C71" s="63"/>
      <c r="D71" s="64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BL71" s="64"/>
      <c r="BM71" s="64"/>
      <c r="BN71" s="64"/>
    </row>
    <row r="72" spans="1:66" s="2" customFormat="1" ht="15" x14ac:dyDescent="0.25">
      <c r="A72" s="64"/>
      <c r="C72" s="63"/>
      <c r="D72" s="64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BL72" s="64"/>
      <c r="BM72" s="64"/>
      <c r="BN72" s="64"/>
    </row>
    <row r="73" spans="1:66" s="2" customFormat="1" ht="15" x14ac:dyDescent="0.25">
      <c r="A73" s="64"/>
      <c r="C73" s="63"/>
      <c r="D73" s="64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BL73" s="64"/>
      <c r="BM73" s="64"/>
      <c r="BN73" s="64"/>
    </row>
    <row r="74" spans="1:66" s="2" customFormat="1" ht="15" x14ac:dyDescent="0.25">
      <c r="A74" s="64"/>
      <c r="C74" s="63"/>
      <c r="D74" s="64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BL74" s="64"/>
      <c r="BM74" s="64"/>
      <c r="BN74" s="64"/>
    </row>
    <row r="75" spans="1:66" s="2" customFormat="1" ht="15" x14ac:dyDescent="0.25">
      <c r="A75" s="64"/>
      <c r="C75" s="63"/>
      <c r="D75" s="64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BL75" s="64"/>
      <c r="BM75" s="64"/>
      <c r="BN75" s="64"/>
    </row>
    <row r="76" spans="1:66" s="2" customFormat="1" ht="15" x14ac:dyDescent="0.25">
      <c r="A76" s="64"/>
      <c r="C76" s="63"/>
      <c r="D76" s="64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BL76" s="64"/>
      <c r="BM76" s="64"/>
      <c r="BN76" s="64"/>
    </row>
    <row r="77" spans="1:66" s="2" customFormat="1" ht="15" x14ac:dyDescent="0.25">
      <c r="A77" s="64"/>
      <c r="C77" s="63"/>
      <c r="D77" s="64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BL77" s="64"/>
      <c r="BM77" s="64"/>
      <c r="BN77" s="64"/>
    </row>
    <row r="78" spans="1:66" s="2" customFormat="1" ht="15" x14ac:dyDescent="0.25">
      <c r="A78" s="64"/>
      <c r="C78" s="63"/>
      <c r="D78" s="64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BL78" s="64"/>
      <c r="BM78" s="64"/>
      <c r="BN78" s="64"/>
    </row>
    <row r="79" spans="1:66" s="2" customFormat="1" ht="15" x14ac:dyDescent="0.25">
      <c r="A79" s="64"/>
      <c r="C79" s="63"/>
      <c r="D79" s="64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BL79" s="64"/>
      <c r="BM79" s="64"/>
      <c r="BN79" s="64"/>
    </row>
    <row r="80" spans="1:66" s="2" customFormat="1" ht="15" x14ac:dyDescent="0.25">
      <c r="A80" s="64"/>
      <c r="C80" s="63"/>
      <c r="D80" s="64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BL80" s="64"/>
      <c r="BM80" s="64"/>
      <c r="BN80" s="64"/>
    </row>
    <row r="81" spans="1:66" s="2" customFormat="1" ht="15" x14ac:dyDescent="0.25">
      <c r="A81" s="64"/>
      <c r="C81" s="63"/>
      <c r="D81" s="64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BL81" s="64"/>
      <c r="BM81" s="64"/>
      <c r="BN81" s="64"/>
    </row>
    <row r="82" spans="1:66" s="2" customFormat="1" ht="15" x14ac:dyDescent="0.25">
      <c r="A82" s="64"/>
      <c r="C82" s="63"/>
      <c r="D82" s="64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BL82" s="64"/>
      <c r="BM82" s="64"/>
      <c r="BN82" s="64"/>
    </row>
    <row r="83" spans="1:66" s="2" customFormat="1" ht="15" x14ac:dyDescent="0.25">
      <c r="A83" s="64"/>
      <c r="C83" s="63"/>
      <c r="D83" s="64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BL83" s="64"/>
      <c r="BM83" s="64"/>
      <c r="BN83" s="64"/>
    </row>
    <row r="84" spans="1:66" s="2" customFormat="1" ht="15" x14ac:dyDescent="0.25">
      <c r="A84" s="64"/>
      <c r="C84" s="63"/>
      <c r="D84" s="64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BL84" s="64"/>
      <c r="BM84" s="64"/>
      <c r="BN84" s="64"/>
    </row>
    <row r="85" spans="1:66" s="2" customFormat="1" ht="15" x14ac:dyDescent="0.25">
      <c r="A85" s="64"/>
      <c r="C85" s="63"/>
      <c r="D85" s="64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BL85" s="64"/>
      <c r="BM85" s="64"/>
      <c r="BN85" s="64"/>
    </row>
    <row r="86" spans="1:66" s="2" customFormat="1" ht="15" x14ac:dyDescent="0.25">
      <c r="A86" s="64"/>
      <c r="C86" s="63"/>
      <c r="D86" s="64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BL86" s="64"/>
      <c r="BM86" s="64"/>
      <c r="BN86" s="64"/>
    </row>
    <row r="87" spans="1:66" s="2" customFormat="1" ht="15" x14ac:dyDescent="0.25">
      <c r="A87" s="64"/>
      <c r="C87" s="63"/>
      <c r="D87" s="64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BL87" s="64"/>
      <c r="BM87" s="64"/>
      <c r="BN87" s="64"/>
    </row>
    <row r="88" spans="1:66" s="2" customFormat="1" ht="15" x14ac:dyDescent="0.25">
      <c r="A88" s="64"/>
      <c r="C88" s="63"/>
      <c r="D88" s="64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BL88" s="64"/>
      <c r="BM88" s="64"/>
      <c r="BN88" s="64"/>
    </row>
    <row r="89" spans="1:66" s="2" customFormat="1" ht="15" x14ac:dyDescent="0.25">
      <c r="A89" s="64"/>
      <c r="C89" s="63"/>
      <c r="D89" s="64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BL89" s="64"/>
      <c r="BM89" s="64"/>
      <c r="BN89" s="64"/>
    </row>
    <row r="90" spans="1:66" s="2" customFormat="1" ht="15" x14ac:dyDescent="0.25">
      <c r="A90" s="64"/>
      <c r="C90" s="63"/>
      <c r="D90" s="64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BL90" s="64"/>
      <c r="BM90" s="64"/>
      <c r="BN90" s="64"/>
    </row>
    <row r="91" spans="1:66" s="2" customFormat="1" ht="15" x14ac:dyDescent="0.25">
      <c r="A91" s="64"/>
      <c r="C91" s="63"/>
      <c r="D91" s="64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BL91" s="64"/>
      <c r="BM91" s="64"/>
      <c r="BN91" s="64"/>
    </row>
    <row r="92" spans="1:66" s="2" customFormat="1" ht="15" x14ac:dyDescent="0.25">
      <c r="A92" s="64"/>
      <c r="C92" s="63"/>
      <c r="D92" s="64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BL92" s="64"/>
      <c r="BM92" s="64"/>
      <c r="BN92" s="64"/>
    </row>
    <row r="93" spans="1:66" s="2" customFormat="1" ht="15" x14ac:dyDescent="0.25">
      <c r="A93" s="64"/>
      <c r="C93" s="63"/>
      <c r="D93" s="64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BL93" s="64"/>
      <c r="BM93" s="64"/>
      <c r="BN93" s="64"/>
    </row>
    <row r="94" spans="1:66" s="2" customFormat="1" ht="15" x14ac:dyDescent="0.25">
      <c r="A94" s="64"/>
      <c r="C94" s="63"/>
      <c r="D94" s="64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BL94" s="64"/>
      <c r="BM94" s="64"/>
      <c r="BN94" s="64"/>
    </row>
    <row r="95" spans="1:66" s="2" customFormat="1" ht="15" x14ac:dyDescent="0.25">
      <c r="A95" s="64"/>
      <c r="C95" s="63"/>
      <c r="D95" s="64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BL95" s="64"/>
      <c r="BM95" s="64"/>
      <c r="BN95" s="64"/>
    </row>
    <row r="96" spans="1:66" s="2" customFormat="1" ht="15" x14ac:dyDescent="0.25">
      <c r="A96" s="64"/>
      <c r="C96" s="63"/>
      <c r="D96" s="64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BL96" s="64"/>
      <c r="BM96" s="64"/>
      <c r="BN96" s="64"/>
    </row>
    <row r="97" spans="1:66" s="2" customFormat="1" ht="15" x14ac:dyDescent="0.25">
      <c r="A97" s="64"/>
      <c r="C97" s="63"/>
      <c r="D97" s="64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BL97" s="64"/>
      <c r="BM97" s="64"/>
      <c r="BN97" s="64"/>
    </row>
    <row r="98" spans="1:66" s="2" customFormat="1" ht="15" x14ac:dyDescent="0.25">
      <c r="A98" s="64"/>
      <c r="C98" s="63"/>
      <c r="D98" s="64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BL98" s="64"/>
      <c r="BM98" s="64"/>
      <c r="BN98" s="64"/>
    </row>
    <row r="99" spans="1:66" s="2" customFormat="1" ht="15" x14ac:dyDescent="0.25">
      <c r="A99" s="64"/>
      <c r="C99" s="63"/>
      <c r="D99" s="64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BL99" s="64"/>
      <c r="BM99" s="64"/>
      <c r="BN99" s="64"/>
    </row>
    <row r="100" spans="1:66" s="2" customFormat="1" ht="15" x14ac:dyDescent="0.25">
      <c r="A100" s="64"/>
      <c r="C100" s="63"/>
      <c r="D100" s="64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BL100" s="64"/>
      <c r="BM100" s="64"/>
      <c r="BN100" s="64"/>
    </row>
    <row r="101" spans="1:66" s="2" customFormat="1" ht="15" x14ac:dyDescent="0.25">
      <c r="A101" s="64"/>
      <c r="C101" s="63"/>
      <c r="D101" s="64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BL101" s="64"/>
      <c r="BM101" s="64"/>
      <c r="BN101" s="64"/>
    </row>
    <row r="102" spans="1:66" s="2" customFormat="1" ht="15" x14ac:dyDescent="0.25">
      <c r="A102" s="64"/>
      <c r="C102" s="63"/>
      <c r="D102" s="64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BL102" s="64"/>
      <c r="BM102" s="64"/>
      <c r="BN102" s="64"/>
    </row>
    <row r="103" spans="1:66" s="2" customFormat="1" ht="15" x14ac:dyDescent="0.25">
      <c r="A103" s="64"/>
      <c r="C103" s="63"/>
      <c r="D103" s="64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BL103" s="64"/>
      <c r="BM103" s="64"/>
      <c r="BN103" s="64"/>
    </row>
    <row r="104" spans="1:66" s="2" customFormat="1" ht="15" x14ac:dyDescent="0.25">
      <c r="A104" s="64"/>
      <c r="C104" s="63"/>
      <c r="D104" s="64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BL104" s="64"/>
      <c r="BM104" s="64"/>
      <c r="BN104" s="64"/>
    </row>
    <row r="105" spans="1:66" s="2" customFormat="1" ht="15" x14ac:dyDescent="0.25">
      <c r="A105" s="64"/>
      <c r="C105" s="63"/>
      <c r="D105" s="64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BL105" s="64"/>
      <c r="BM105" s="64"/>
      <c r="BN105" s="64"/>
    </row>
    <row r="106" spans="1:66" s="2" customFormat="1" ht="15" x14ac:dyDescent="0.25">
      <c r="A106" s="64"/>
      <c r="C106" s="63"/>
      <c r="D106" s="64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BL106" s="64"/>
      <c r="BM106" s="64"/>
      <c r="BN106" s="64"/>
    </row>
    <row r="107" spans="1:66" s="2" customFormat="1" ht="15" x14ac:dyDescent="0.25">
      <c r="A107" s="64"/>
      <c r="C107" s="63"/>
      <c r="D107" s="64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BL107" s="64"/>
      <c r="BM107" s="64"/>
      <c r="BN107" s="64"/>
    </row>
    <row r="108" spans="1:66" s="2" customFormat="1" ht="15" x14ac:dyDescent="0.25">
      <c r="A108" s="64"/>
      <c r="C108" s="63"/>
      <c r="D108" s="64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BL108" s="64"/>
      <c r="BM108" s="64"/>
      <c r="BN108" s="64"/>
    </row>
    <row r="109" spans="1:66" s="2" customFormat="1" ht="15" x14ac:dyDescent="0.25">
      <c r="A109" s="64"/>
      <c r="C109" s="63"/>
      <c r="D109" s="64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BL109" s="64"/>
      <c r="BM109" s="64"/>
      <c r="BN109" s="64"/>
    </row>
    <row r="110" spans="1:66" s="2" customFormat="1" ht="15" x14ac:dyDescent="0.25">
      <c r="A110" s="64"/>
      <c r="C110" s="63"/>
      <c r="D110" s="64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BL110" s="64"/>
      <c r="BM110" s="64"/>
      <c r="BN110" s="64"/>
    </row>
    <row r="111" spans="1:66" s="2" customFormat="1" ht="15" x14ac:dyDescent="0.25">
      <c r="A111" s="64"/>
      <c r="C111" s="63"/>
      <c r="D111" s="64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BL111" s="64"/>
      <c r="BM111" s="64"/>
      <c r="BN111" s="64"/>
    </row>
    <row r="112" spans="1:66" s="2" customFormat="1" ht="15" x14ac:dyDescent="0.25">
      <c r="A112" s="64"/>
      <c r="C112" s="63"/>
      <c r="D112" s="64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BL112" s="64"/>
      <c r="BM112" s="64"/>
      <c r="BN112" s="64"/>
    </row>
    <row r="113" spans="1:66" s="2" customFormat="1" ht="15" x14ac:dyDescent="0.25">
      <c r="A113" s="64"/>
      <c r="C113" s="63"/>
      <c r="D113" s="64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BL113" s="64"/>
      <c r="BM113" s="64"/>
      <c r="BN113" s="64"/>
    </row>
    <row r="114" spans="1:66" s="2" customFormat="1" ht="15" x14ac:dyDescent="0.25">
      <c r="A114" s="64"/>
      <c r="C114" s="63"/>
      <c r="D114" s="64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BL114" s="64"/>
      <c r="BM114" s="64"/>
      <c r="BN114" s="64"/>
    </row>
    <row r="115" spans="1:66" s="2" customFormat="1" ht="15" x14ac:dyDescent="0.25">
      <c r="A115" s="64"/>
      <c r="C115" s="63"/>
      <c r="D115" s="64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BL115" s="64"/>
      <c r="BM115" s="64"/>
      <c r="BN115" s="64"/>
    </row>
    <row r="116" spans="1:66" s="2" customFormat="1" ht="15" x14ac:dyDescent="0.25">
      <c r="A116" s="64"/>
      <c r="C116" s="63"/>
      <c r="D116" s="64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BL116" s="64"/>
      <c r="BM116" s="64"/>
      <c r="BN116" s="64"/>
    </row>
    <row r="117" spans="1:66" s="2" customFormat="1" ht="15" x14ac:dyDescent="0.25">
      <c r="A117" s="64"/>
      <c r="C117" s="63"/>
      <c r="D117" s="64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BL117" s="64"/>
      <c r="BM117" s="64"/>
      <c r="BN117" s="64"/>
    </row>
    <row r="118" spans="1:66" s="2" customFormat="1" ht="15" x14ac:dyDescent="0.25">
      <c r="A118" s="64"/>
      <c r="C118" s="63"/>
      <c r="D118" s="64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BL118" s="64"/>
      <c r="BM118" s="64"/>
      <c r="BN118" s="64"/>
    </row>
    <row r="119" spans="1:66" s="2" customFormat="1" ht="15" x14ac:dyDescent="0.25">
      <c r="A119" s="64"/>
      <c r="C119" s="63"/>
      <c r="D119" s="64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BL119" s="64"/>
      <c r="BM119" s="64"/>
      <c r="BN119" s="64"/>
    </row>
    <row r="120" spans="1:66" s="2" customFormat="1" ht="15" x14ac:dyDescent="0.25">
      <c r="A120" s="64"/>
      <c r="C120" s="63"/>
      <c r="D120" s="64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BL120" s="64"/>
      <c r="BM120" s="64"/>
      <c r="BN120" s="64"/>
    </row>
    <row r="121" spans="1:66" s="2" customFormat="1" ht="15" x14ac:dyDescent="0.25">
      <c r="A121" s="64"/>
      <c r="C121" s="63"/>
      <c r="D121" s="64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BL121" s="64"/>
      <c r="BM121" s="64"/>
      <c r="BN121" s="64"/>
    </row>
    <row r="122" spans="1:66" s="2" customFormat="1" ht="15" x14ac:dyDescent="0.25">
      <c r="A122" s="64"/>
      <c r="C122" s="63"/>
      <c r="D122" s="64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BL122" s="64"/>
      <c r="BM122" s="64"/>
      <c r="BN122" s="64"/>
    </row>
    <row r="123" spans="1:66" s="2" customFormat="1" ht="15" x14ac:dyDescent="0.25">
      <c r="A123" s="64"/>
      <c r="C123" s="63"/>
      <c r="D123" s="64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BL123" s="64"/>
      <c r="BM123" s="64"/>
      <c r="BN123" s="64"/>
    </row>
    <row r="124" spans="1:66" s="2" customFormat="1" ht="15" x14ac:dyDescent="0.25">
      <c r="A124" s="64"/>
      <c r="C124" s="63"/>
      <c r="D124" s="64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BL124" s="64"/>
      <c r="BM124" s="64"/>
      <c r="BN124" s="64"/>
    </row>
    <row r="125" spans="1:66" s="2" customFormat="1" ht="15" x14ac:dyDescent="0.25">
      <c r="A125" s="64"/>
      <c r="C125" s="63"/>
      <c r="D125" s="64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BL125" s="64"/>
      <c r="BM125" s="64"/>
      <c r="BN125" s="64"/>
    </row>
    <row r="126" spans="1:66" s="2" customFormat="1" ht="15" x14ac:dyDescent="0.25">
      <c r="A126" s="64"/>
      <c r="C126" s="63"/>
      <c r="D126" s="64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BL126" s="64"/>
      <c r="BM126" s="64"/>
      <c r="BN126" s="64"/>
    </row>
    <row r="127" spans="1:66" s="2" customFormat="1" ht="15" x14ac:dyDescent="0.25">
      <c r="A127" s="64"/>
      <c r="C127" s="63"/>
      <c r="D127" s="64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BL127" s="64"/>
      <c r="BM127" s="64"/>
      <c r="BN127" s="64"/>
    </row>
    <row r="128" spans="1:66" s="2" customFormat="1" ht="15" x14ac:dyDescent="0.25">
      <c r="A128" s="64"/>
      <c r="C128" s="63"/>
      <c r="D128" s="64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BL128" s="64"/>
      <c r="BM128" s="64"/>
      <c r="BN128" s="64"/>
    </row>
    <row r="129" spans="1:66" s="2" customFormat="1" ht="15" x14ac:dyDescent="0.25">
      <c r="A129" s="64"/>
      <c r="C129" s="63"/>
      <c r="D129" s="64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BL129" s="64"/>
      <c r="BM129" s="64"/>
      <c r="BN129" s="64"/>
    </row>
    <row r="130" spans="1:66" s="2" customFormat="1" ht="15" x14ac:dyDescent="0.25">
      <c r="A130" s="64"/>
      <c r="C130" s="63"/>
      <c r="D130" s="64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BL130" s="64"/>
      <c r="BM130" s="64"/>
      <c r="BN130" s="64"/>
    </row>
    <row r="131" spans="1:66" s="2" customFormat="1" ht="15" x14ac:dyDescent="0.25">
      <c r="A131" s="64"/>
      <c r="C131" s="63"/>
      <c r="D131" s="64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BL131" s="64"/>
      <c r="BM131" s="64"/>
      <c r="BN131" s="64"/>
    </row>
    <row r="132" spans="1:66" s="2" customFormat="1" ht="15" x14ac:dyDescent="0.25">
      <c r="A132" s="64"/>
      <c r="C132" s="63"/>
      <c r="D132" s="64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BL132" s="64"/>
      <c r="BM132" s="64"/>
      <c r="BN132" s="64"/>
    </row>
    <row r="133" spans="1:66" s="2" customFormat="1" ht="15" x14ac:dyDescent="0.25">
      <c r="A133" s="64"/>
      <c r="C133" s="63"/>
      <c r="D133" s="64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BL133" s="64"/>
      <c r="BM133" s="64"/>
      <c r="BN133" s="64"/>
    </row>
    <row r="134" spans="1:66" s="2" customFormat="1" ht="15" x14ac:dyDescent="0.25">
      <c r="A134" s="64"/>
      <c r="C134" s="63"/>
      <c r="D134" s="64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BL134" s="64"/>
      <c r="BM134" s="64"/>
      <c r="BN134" s="64"/>
    </row>
    <row r="135" spans="1:66" s="2" customFormat="1" ht="15" x14ac:dyDescent="0.25">
      <c r="A135" s="64"/>
      <c r="C135" s="63"/>
      <c r="D135" s="64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BL135" s="64"/>
      <c r="BM135" s="64"/>
      <c r="BN135" s="64"/>
    </row>
    <row r="136" spans="1:66" s="2" customFormat="1" ht="15" x14ac:dyDescent="0.25">
      <c r="A136" s="64"/>
      <c r="C136" s="63"/>
      <c r="D136" s="64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BL136" s="64"/>
      <c r="BM136" s="64"/>
      <c r="BN136" s="64"/>
    </row>
    <row r="137" spans="1:66" s="2" customFormat="1" ht="15" x14ac:dyDescent="0.25">
      <c r="A137" s="64"/>
      <c r="C137" s="63"/>
      <c r="D137" s="64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BL137" s="64"/>
      <c r="BM137" s="64"/>
      <c r="BN137" s="64"/>
    </row>
    <row r="138" spans="1:66" s="2" customFormat="1" ht="15" x14ac:dyDescent="0.25">
      <c r="A138" s="64"/>
      <c r="C138" s="63"/>
      <c r="D138" s="64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BL138" s="64"/>
      <c r="BM138" s="64"/>
      <c r="BN138" s="64"/>
    </row>
    <row r="139" spans="1:66" s="2" customFormat="1" ht="15" x14ac:dyDescent="0.25">
      <c r="A139" s="64"/>
      <c r="C139" s="63"/>
      <c r="D139" s="64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BL139" s="64"/>
      <c r="BM139" s="64"/>
      <c r="BN139" s="64"/>
    </row>
    <row r="140" spans="1:66" s="2" customFormat="1" ht="15" x14ac:dyDescent="0.25">
      <c r="A140" s="64"/>
      <c r="C140" s="63"/>
      <c r="D140" s="64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BL140" s="64"/>
      <c r="BM140" s="64"/>
      <c r="BN140" s="64"/>
    </row>
    <row r="141" spans="1:66" s="2" customFormat="1" ht="15" x14ac:dyDescent="0.25">
      <c r="A141" s="64"/>
      <c r="C141" s="63"/>
      <c r="D141" s="64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BL141" s="64"/>
      <c r="BM141" s="64"/>
      <c r="BN141" s="64"/>
    </row>
    <row r="142" spans="1:66" s="2" customFormat="1" ht="15" x14ac:dyDescent="0.25">
      <c r="A142" s="64"/>
      <c r="C142" s="63"/>
      <c r="D142" s="64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BL142" s="64"/>
      <c r="BM142" s="64"/>
      <c r="BN142" s="64"/>
    </row>
    <row r="143" spans="1:66" s="2" customFormat="1" ht="15" x14ac:dyDescent="0.25">
      <c r="A143" s="64"/>
      <c r="C143" s="63"/>
      <c r="D143" s="64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BL143" s="64"/>
      <c r="BM143" s="64"/>
      <c r="BN143" s="64"/>
    </row>
    <row r="144" spans="1:66" s="2" customFormat="1" ht="15" x14ac:dyDescent="0.25">
      <c r="A144" s="64"/>
      <c r="C144" s="63"/>
      <c r="D144" s="64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BL144" s="64"/>
      <c r="BM144" s="64"/>
      <c r="BN144" s="64"/>
    </row>
    <row r="145" spans="1:66" s="2" customFormat="1" ht="15" x14ac:dyDescent="0.25">
      <c r="A145" s="64"/>
      <c r="C145" s="63"/>
      <c r="D145" s="64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BL145" s="64"/>
      <c r="BM145" s="64"/>
      <c r="BN145" s="64"/>
    </row>
    <row r="146" spans="1:66" s="2" customFormat="1" ht="15" x14ac:dyDescent="0.25">
      <c r="A146" s="64"/>
      <c r="C146" s="63"/>
      <c r="D146" s="64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BL146" s="64"/>
      <c r="BM146" s="64"/>
      <c r="BN146" s="64"/>
    </row>
    <row r="147" spans="1:66" s="2" customFormat="1" ht="15" x14ac:dyDescent="0.25">
      <c r="A147" s="64"/>
      <c r="C147" s="63"/>
      <c r="D147" s="64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BL147" s="64"/>
      <c r="BM147" s="64"/>
      <c r="BN147" s="64"/>
    </row>
    <row r="148" spans="1:66" s="2" customFormat="1" ht="15" x14ac:dyDescent="0.25">
      <c r="A148" s="64"/>
      <c r="C148" s="63"/>
      <c r="D148" s="64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BL148" s="64"/>
      <c r="BM148" s="64"/>
      <c r="BN148" s="64"/>
    </row>
    <row r="149" spans="1:66" s="2" customFormat="1" ht="15" x14ac:dyDescent="0.25">
      <c r="A149" s="64"/>
      <c r="C149" s="63"/>
      <c r="D149" s="64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BL149" s="64"/>
      <c r="BM149" s="64"/>
      <c r="BN149" s="64"/>
    </row>
    <row r="150" spans="1:66" s="2" customFormat="1" ht="15" x14ac:dyDescent="0.25">
      <c r="A150" s="64"/>
      <c r="C150" s="63"/>
      <c r="D150" s="64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BL150" s="64"/>
      <c r="BM150" s="64"/>
      <c r="BN150" s="64"/>
    </row>
    <row r="151" spans="1:66" s="2" customFormat="1" ht="15" x14ac:dyDescent="0.25">
      <c r="A151" s="64"/>
      <c r="C151" s="63"/>
      <c r="D151" s="64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BL151" s="64"/>
      <c r="BM151" s="64"/>
      <c r="BN151" s="64"/>
    </row>
    <row r="152" spans="1:66" s="2" customFormat="1" ht="15" x14ac:dyDescent="0.25">
      <c r="A152" s="64"/>
      <c r="C152" s="63"/>
      <c r="D152" s="64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BL152" s="64"/>
      <c r="BM152" s="64"/>
      <c r="BN152" s="64"/>
    </row>
    <row r="153" spans="1:66" s="2" customFormat="1" ht="15" x14ac:dyDescent="0.25">
      <c r="A153" s="64"/>
      <c r="C153" s="63"/>
      <c r="D153" s="64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BL153" s="64"/>
      <c r="BM153" s="64"/>
      <c r="BN153" s="64"/>
    </row>
    <row r="154" spans="1:66" s="2" customFormat="1" ht="15" x14ac:dyDescent="0.25">
      <c r="A154" s="64"/>
      <c r="C154" s="63"/>
      <c r="D154" s="64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BL154" s="64"/>
      <c r="BM154" s="64"/>
      <c r="BN154" s="64"/>
    </row>
    <row r="155" spans="1:66" s="2" customFormat="1" ht="15" x14ac:dyDescent="0.25">
      <c r="A155" s="64"/>
      <c r="C155" s="63"/>
      <c r="D155" s="64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BL155" s="64"/>
      <c r="BM155" s="64"/>
      <c r="BN155" s="64"/>
    </row>
    <row r="156" spans="1:66" s="2" customFormat="1" ht="15" x14ac:dyDescent="0.25">
      <c r="A156" s="64"/>
      <c r="C156" s="63"/>
      <c r="D156" s="64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BL156" s="64"/>
      <c r="BM156" s="64"/>
      <c r="BN156" s="64"/>
    </row>
    <row r="157" spans="1:66" s="2" customFormat="1" ht="15" x14ac:dyDescent="0.25">
      <c r="A157" s="64"/>
      <c r="C157" s="63"/>
      <c r="D157" s="64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BL157" s="64"/>
      <c r="BM157" s="64"/>
      <c r="BN157" s="64"/>
    </row>
    <row r="158" spans="1:66" s="2" customFormat="1" ht="15" x14ac:dyDescent="0.25">
      <c r="A158" s="64"/>
      <c r="C158" s="63"/>
      <c r="D158" s="64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BL158" s="64"/>
      <c r="BM158" s="64"/>
      <c r="BN158" s="64"/>
    </row>
    <row r="159" spans="1:66" s="2" customFormat="1" ht="15" x14ac:dyDescent="0.25">
      <c r="A159" s="64"/>
      <c r="C159" s="63"/>
      <c r="D159" s="64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BL159" s="64"/>
      <c r="BM159" s="64"/>
      <c r="BN159" s="64"/>
    </row>
    <row r="160" spans="1:66" s="2" customFormat="1" ht="15" x14ac:dyDescent="0.25">
      <c r="A160" s="64"/>
      <c r="C160" s="63"/>
      <c r="D160" s="64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BL160" s="64"/>
      <c r="BM160" s="64"/>
      <c r="BN160" s="64"/>
    </row>
    <row r="161" spans="1:66" s="2" customFormat="1" ht="15" x14ac:dyDescent="0.25">
      <c r="A161" s="64"/>
      <c r="C161" s="63"/>
      <c r="D161" s="64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BL161" s="64"/>
      <c r="BM161" s="64"/>
      <c r="BN161" s="64"/>
    </row>
    <row r="162" spans="1:66" s="2" customFormat="1" ht="15" x14ac:dyDescent="0.25">
      <c r="A162" s="64"/>
      <c r="C162" s="63"/>
      <c r="D162" s="64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BL162" s="64"/>
      <c r="BM162" s="64"/>
      <c r="BN162" s="64"/>
    </row>
    <row r="163" spans="1:66" s="2" customFormat="1" ht="15" x14ac:dyDescent="0.25">
      <c r="A163" s="64"/>
      <c r="C163" s="63"/>
      <c r="D163" s="64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BL163" s="64"/>
      <c r="BM163" s="64"/>
      <c r="BN163" s="64"/>
    </row>
    <row r="164" spans="1:66" s="2" customFormat="1" ht="15" x14ac:dyDescent="0.25">
      <c r="A164" s="64"/>
      <c r="C164" s="63"/>
      <c r="D164" s="64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BL164" s="64"/>
      <c r="BM164" s="64"/>
      <c r="BN164" s="64"/>
    </row>
    <row r="165" spans="1:66" s="2" customFormat="1" ht="15" x14ac:dyDescent="0.25">
      <c r="A165" s="64"/>
      <c r="C165" s="63"/>
      <c r="D165" s="64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BL165" s="64"/>
      <c r="BM165" s="64"/>
      <c r="BN165" s="64"/>
    </row>
    <row r="166" spans="1:66" s="2" customFormat="1" ht="15" x14ac:dyDescent="0.25">
      <c r="A166" s="64"/>
      <c r="C166" s="63"/>
      <c r="D166" s="64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BL166" s="64"/>
      <c r="BM166" s="64"/>
      <c r="BN166" s="64"/>
    </row>
    <row r="167" spans="1:66" s="2" customFormat="1" ht="15" x14ac:dyDescent="0.25">
      <c r="A167" s="64"/>
      <c r="C167" s="63"/>
      <c r="D167" s="64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BL167" s="64"/>
      <c r="BM167" s="64"/>
      <c r="BN167" s="64"/>
    </row>
    <row r="168" spans="1:66" s="2" customFormat="1" ht="15" x14ac:dyDescent="0.25">
      <c r="A168" s="64"/>
      <c r="C168" s="63"/>
      <c r="D168" s="64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BL168" s="64"/>
      <c r="BM168" s="64"/>
      <c r="BN168" s="64"/>
    </row>
    <row r="169" spans="1:66" s="2" customFormat="1" ht="15" x14ac:dyDescent="0.25">
      <c r="A169" s="64"/>
      <c r="C169" s="63"/>
      <c r="D169" s="64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BL169" s="64"/>
      <c r="BM169" s="64"/>
      <c r="BN169" s="64"/>
    </row>
    <row r="170" spans="1:66" s="2" customFormat="1" ht="15" x14ac:dyDescent="0.25">
      <c r="A170" s="64"/>
      <c r="C170" s="63"/>
      <c r="D170" s="64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BL170" s="64"/>
      <c r="BM170" s="64"/>
      <c r="BN170" s="64"/>
    </row>
    <row r="171" spans="1:66" s="2" customFormat="1" ht="15" x14ac:dyDescent="0.25">
      <c r="A171" s="64"/>
      <c r="C171" s="63"/>
      <c r="D171" s="64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BL171" s="64"/>
      <c r="BM171" s="64"/>
      <c r="BN171" s="64"/>
    </row>
    <row r="172" spans="1:66" s="2" customFormat="1" ht="15" x14ac:dyDescent="0.25">
      <c r="A172" s="64"/>
      <c r="C172" s="63"/>
      <c r="D172" s="64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BL172" s="64"/>
      <c r="BM172" s="64"/>
      <c r="BN172" s="64"/>
    </row>
    <row r="173" spans="1:66" s="2" customFormat="1" ht="15" x14ac:dyDescent="0.25">
      <c r="A173" s="64"/>
      <c r="C173" s="63"/>
      <c r="D173" s="64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BL173" s="64"/>
      <c r="BM173" s="64"/>
      <c r="BN173" s="64"/>
    </row>
    <row r="174" spans="1:66" s="2" customFormat="1" ht="15" x14ac:dyDescent="0.25">
      <c r="A174" s="64"/>
      <c r="C174" s="63"/>
      <c r="D174" s="64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BL174" s="64"/>
      <c r="BM174" s="64"/>
      <c r="BN174" s="64"/>
    </row>
    <row r="175" spans="1:66" s="2" customFormat="1" ht="15" x14ac:dyDescent="0.25">
      <c r="A175" s="64"/>
      <c r="C175" s="63"/>
      <c r="D175" s="64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BL175" s="64"/>
      <c r="BM175" s="64"/>
      <c r="BN175" s="64"/>
    </row>
    <row r="176" spans="1:66" s="2" customFormat="1" ht="15" x14ac:dyDescent="0.25">
      <c r="A176" s="64"/>
      <c r="C176" s="63"/>
      <c r="D176" s="64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BL176" s="64"/>
      <c r="BM176" s="64"/>
      <c r="BN176" s="64"/>
    </row>
    <row r="177" spans="1:66" s="2" customFormat="1" ht="15" x14ac:dyDescent="0.25">
      <c r="A177" s="64"/>
      <c r="C177" s="63"/>
      <c r="D177" s="64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BL177" s="64"/>
      <c r="BM177" s="64"/>
      <c r="BN177" s="64"/>
    </row>
    <row r="178" spans="1:66" s="2" customFormat="1" ht="15" x14ac:dyDescent="0.25">
      <c r="A178" s="64"/>
      <c r="C178" s="63"/>
      <c r="D178" s="64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BL178" s="64"/>
      <c r="BM178" s="64"/>
      <c r="BN178" s="64"/>
    </row>
    <row r="179" spans="1:66" s="2" customFormat="1" ht="15" x14ac:dyDescent="0.25">
      <c r="A179" s="64"/>
      <c r="C179" s="63"/>
      <c r="D179" s="64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BL179" s="64"/>
      <c r="BM179" s="64"/>
      <c r="BN179" s="64"/>
    </row>
    <row r="180" spans="1:66" s="2" customFormat="1" ht="15" x14ac:dyDescent="0.25">
      <c r="A180" s="64"/>
      <c r="C180" s="63"/>
      <c r="D180" s="64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BL180" s="64"/>
      <c r="BM180" s="64"/>
      <c r="BN180" s="64"/>
    </row>
    <row r="181" spans="1:66" s="2" customFormat="1" ht="15" x14ac:dyDescent="0.25">
      <c r="A181" s="64"/>
      <c r="C181" s="63"/>
      <c r="D181" s="64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BL181" s="64"/>
      <c r="BM181" s="64"/>
      <c r="BN181" s="64"/>
    </row>
    <row r="182" spans="1:66" s="2" customFormat="1" ht="15" x14ac:dyDescent="0.25">
      <c r="A182" s="64"/>
      <c r="C182" s="63"/>
      <c r="D182" s="64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BL182" s="64"/>
      <c r="BM182" s="64"/>
      <c r="BN182" s="64"/>
    </row>
    <row r="183" spans="1:66" s="2" customFormat="1" ht="15" x14ac:dyDescent="0.25">
      <c r="A183" s="64"/>
      <c r="C183" s="63"/>
      <c r="D183" s="64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BL183" s="64"/>
      <c r="BM183" s="64"/>
      <c r="BN183" s="64"/>
    </row>
    <row r="184" spans="1:66" s="2" customFormat="1" ht="15" x14ac:dyDescent="0.25">
      <c r="A184" s="64"/>
      <c r="C184" s="63"/>
      <c r="D184" s="64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BL184" s="64"/>
      <c r="BM184" s="64"/>
      <c r="BN184" s="64"/>
    </row>
    <row r="185" spans="1:66" s="2" customFormat="1" ht="15" x14ac:dyDescent="0.25">
      <c r="A185" s="64"/>
      <c r="C185" s="63"/>
      <c r="D185" s="64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BL185" s="64"/>
      <c r="BM185" s="64"/>
      <c r="BN185" s="64"/>
    </row>
    <row r="186" spans="1:66" s="2" customFormat="1" ht="15" x14ac:dyDescent="0.25">
      <c r="A186" s="64"/>
      <c r="C186" s="63"/>
      <c r="D186" s="64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BL186" s="64"/>
      <c r="BM186" s="64"/>
      <c r="BN186" s="64"/>
    </row>
    <row r="187" spans="1:66" s="2" customFormat="1" ht="15" x14ac:dyDescent="0.25">
      <c r="A187" s="64"/>
      <c r="C187" s="63"/>
      <c r="D187" s="64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BL187" s="64"/>
      <c r="BM187" s="64"/>
      <c r="BN187" s="64"/>
    </row>
    <row r="188" spans="1:66" s="2" customFormat="1" ht="15" x14ac:dyDescent="0.25">
      <c r="A188" s="64"/>
      <c r="C188" s="63"/>
      <c r="D188" s="64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BL188" s="64"/>
      <c r="BM188" s="64"/>
      <c r="BN188" s="64"/>
    </row>
    <row r="189" spans="1:66" s="2" customFormat="1" ht="15" x14ac:dyDescent="0.25">
      <c r="A189" s="64"/>
      <c r="C189" s="63"/>
      <c r="D189" s="64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BL189" s="64"/>
      <c r="BM189" s="64"/>
      <c r="BN189" s="64"/>
    </row>
    <row r="190" spans="1:66" s="2" customFormat="1" ht="15" x14ac:dyDescent="0.25">
      <c r="A190" s="64"/>
      <c r="C190" s="63"/>
      <c r="D190" s="64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BL190" s="64"/>
      <c r="BM190" s="64"/>
      <c r="BN190" s="64"/>
    </row>
    <row r="191" spans="1:66" s="2" customFormat="1" ht="15" x14ac:dyDescent="0.25">
      <c r="A191" s="64"/>
      <c r="C191" s="63"/>
      <c r="D191" s="64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BL191" s="64"/>
      <c r="BM191" s="64"/>
      <c r="BN191" s="64"/>
    </row>
    <row r="192" spans="1:66" s="2" customFormat="1" ht="15" x14ac:dyDescent="0.25">
      <c r="A192" s="64"/>
      <c r="C192" s="63"/>
      <c r="D192" s="64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BL192" s="64"/>
      <c r="BM192" s="64"/>
      <c r="BN192" s="64"/>
    </row>
    <row r="193" spans="1:66" s="2" customFormat="1" ht="15" x14ac:dyDescent="0.25">
      <c r="A193" s="64"/>
      <c r="C193" s="63"/>
      <c r="D193" s="64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BL193" s="64"/>
      <c r="BM193" s="64"/>
      <c r="BN193" s="64"/>
    </row>
    <row r="194" spans="1:66" s="2" customFormat="1" ht="15" x14ac:dyDescent="0.25">
      <c r="A194" s="64"/>
      <c r="C194" s="63"/>
      <c r="D194" s="64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BL194" s="64"/>
      <c r="BM194" s="64"/>
      <c r="BN194" s="64"/>
    </row>
    <row r="195" spans="1:66" s="2" customFormat="1" ht="15" x14ac:dyDescent="0.25">
      <c r="A195" s="64"/>
      <c r="C195" s="63"/>
      <c r="D195" s="64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BL195" s="64"/>
      <c r="BM195" s="64"/>
      <c r="BN195" s="64"/>
    </row>
    <row r="196" spans="1:66" s="2" customFormat="1" ht="15" x14ac:dyDescent="0.25">
      <c r="A196" s="64"/>
      <c r="C196" s="63"/>
      <c r="D196" s="64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BL196" s="64"/>
      <c r="BM196" s="64"/>
      <c r="BN196" s="64"/>
    </row>
    <row r="197" spans="1:66" s="2" customFormat="1" ht="15" x14ac:dyDescent="0.25">
      <c r="A197" s="64"/>
      <c r="C197" s="63"/>
      <c r="D197" s="64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BL197" s="64"/>
      <c r="BM197" s="64"/>
      <c r="BN197" s="64"/>
    </row>
    <row r="198" spans="1:66" s="2" customFormat="1" ht="15" x14ac:dyDescent="0.25">
      <c r="A198" s="64"/>
      <c r="C198" s="63"/>
      <c r="D198" s="64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BL198" s="64"/>
      <c r="BM198" s="64"/>
      <c r="BN198" s="64"/>
    </row>
    <row r="199" spans="1:66" s="2" customFormat="1" ht="15" x14ac:dyDescent="0.25">
      <c r="A199" s="64"/>
      <c r="C199" s="63"/>
      <c r="D199" s="64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BL199" s="64"/>
      <c r="BM199" s="64"/>
      <c r="BN199" s="64"/>
    </row>
    <row r="200" spans="1:66" s="2" customFormat="1" ht="15" x14ac:dyDescent="0.25">
      <c r="A200" s="64"/>
      <c r="C200" s="63"/>
      <c r="D200" s="64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BL200" s="64"/>
      <c r="BM200" s="64"/>
      <c r="BN200" s="64"/>
    </row>
    <row r="201" spans="1:66" s="2" customFormat="1" ht="15" x14ac:dyDescent="0.25">
      <c r="A201" s="64"/>
      <c r="C201" s="63"/>
      <c r="D201" s="64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BL201" s="64"/>
      <c r="BM201" s="64"/>
      <c r="BN201" s="64"/>
    </row>
    <row r="202" spans="1:66" s="2" customFormat="1" ht="15" x14ac:dyDescent="0.25">
      <c r="A202" s="64"/>
      <c r="C202" s="63"/>
      <c r="D202" s="64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BL202" s="64"/>
      <c r="BM202" s="64"/>
      <c r="BN202" s="64"/>
    </row>
    <row r="203" spans="1:66" s="2" customFormat="1" ht="15" x14ac:dyDescent="0.25">
      <c r="A203" s="64"/>
      <c r="C203" s="63"/>
      <c r="D203" s="64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BL203" s="64"/>
      <c r="BM203" s="64"/>
      <c r="BN203" s="64"/>
    </row>
    <row r="204" spans="1:66" s="2" customFormat="1" ht="15" x14ac:dyDescent="0.25">
      <c r="A204" s="64"/>
      <c r="C204" s="63"/>
      <c r="D204" s="64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BL204" s="64"/>
      <c r="BM204" s="64"/>
      <c r="BN204" s="64"/>
    </row>
    <row r="205" spans="1:66" s="2" customFormat="1" ht="15" x14ac:dyDescent="0.25">
      <c r="A205" s="64"/>
      <c r="C205" s="63"/>
      <c r="D205" s="64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BL205" s="64"/>
      <c r="BM205" s="64"/>
      <c r="BN205" s="64"/>
    </row>
    <row r="206" spans="1:66" s="2" customFormat="1" ht="15" x14ac:dyDescent="0.25">
      <c r="A206" s="64"/>
      <c r="C206" s="63"/>
      <c r="D206" s="64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BL206" s="64"/>
      <c r="BM206" s="64"/>
      <c r="BN206" s="64"/>
    </row>
    <row r="207" spans="1:66" s="2" customFormat="1" ht="15" x14ac:dyDescent="0.25">
      <c r="A207" s="64"/>
      <c r="C207" s="63"/>
      <c r="D207" s="64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BL207" s="64"/>
      <c r="BM207" s="64"/>
      <c r="BN207" s="64"/>
    </row>
    <row r="208" spans="1:66" s="2" customFormat="1" ht="15" x14ac:dyDescent="0.25">
      <c r="A208" s="64"/>
      <c r="C208" s="63"/>
      <c r="D208" s="64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BL208" s="64"/>
      <c r="BM208" s="64"/>
      <c r="BN208" s="64"/>
    </row>
    <row r="209" spans="1:66" s="2" customFormat="1" ht="15" x14ac:dyDescent="0.25">
      <c r="A209" s="64"/>
      <c r="C209" s="63"/>
      <c r="D209" s="64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BL209" s="64"/>
      <c r="BM209" s="64"/>
      <c r="BN209" s="64"/>
    </row>
    <row r="210" spans="1:66" s="2" customFormat="1" ht="15" x14ac:dyDescent="0.25">
      <c r="A210" s="64"/>
      <c r="C210" s="63"/>
      <c r="D210" s="64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BL210" s="64"/>
      <c r="BM210" s="64"/>
      <c r="BN210" s="64"/>
    </row>
    <row r="211" spans="1:66" s="2" customFormat="1" ht="15" x14ac:dyDescent="0.25">
      <c r="A211" s="64"/>
      <c r="C211" s="63"/>
      <c r="D211" s="64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BL211" s="64"/>
      <c r="BM211" s="64"/>
      <c r="BN211" s="64"/>
    </row>
    <row r="212" spans="1:66" s="2" customFormat="1" ht="15" x14ac:dyDescent="0.25">
      <c r="A212" s="64"/>
      <c r="C212" s="63"/>
      <c r="D212" s="64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BL212" s="64"/>
      <c r="BM212" s="64"/>
      <c r="BN212" s="64"/>
    </row>
    <row r="213" spans="1:66" s="2" customFormat="1" ht="15" x14ac:dyDescent="0.25">
      <c r="A213" s="64"/>
      <c r="C213" s="63"/>
      <c r="D213" s="64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BL213" s="64"/>
      <c r="BM213" s="64"/>
      <c r="BN213" s="64"/>
    </row>
    <row r="214" spans="1:66" s="2" customFormat="1" ht="15" x14ac:dyDescent="0.25">
      <c r="A214" s="64"/>
      <c r="C214" s="63"/>
      <c r="D214" s="64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BL214" s="64"/>
      <c r="BM214" s="64"/>
      <c r="BN214" s="64"/>
    </row>
    <row r="215" spans="1:66" s="2" customFormat="1" ht="15" x14ac:dyDescent="0.25">
      <c r="A215" s="64"/>
      <c r="C215" s="63"/>
      <c r="D215" s="64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BL215" s="64"/>
      <c r="BM215" s="64"/>
      <c r="BN215" s="64"/>
    </row>
    <row r="216" spans="1:66" s="2" customFormat="1" ht="15" x14ac:dyDescent="0.25">
      <c r="A216" s="64"/>
      <c r="C216" s="63"/>
      <c r="D216" s="64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BL216" s="64"/>
      <c r="BM216" s="64"/>
      <c r="BN216" s="64"/>
    </row>
    <row r="217" spans="1:66" s="2" customFormat="1" ht="15" x14ac:dyDescent="0.25">
      <c r="A217" s="64"/>
      <c r="C217" s="63"/>
      <c r="D217" s="64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BL217" s="64"/>
      <c r="BM217" s="64"/>
      <c r="BN217" s="64"/>
    </row>
    <row r="218" spans="1:66" s="2" customFormat="1" ht="15" x14ac:dyDescent="0.25">
      <c r="A218" s="64"/>
      <c r="C218" s="63"/>
      <c r="D218" s="64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BL218" s="64"/>
      <c r="BM218" s="64"/>
      <c r="BN218" s="64"/>
    </row>
    <row r="219" spans="1:66" s="2" customFormat="1" ht="15" x14ac:dyDescent="0.25">
      <c r="A219" s="64"/>
      <c r="C219" s="63"/>
      <c r="D219" s="64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BL219" s="64"/>
      <c r="BM219" s="64"/>
      <c r="BN219" s="64"/>
    </row>
    <row r="220" spans="1:66" s="2" customFormat="1" ht="15" x14ac:dyDescent="0.25">
      <c r="A220" s="64"/>
      <c r="C220" s="63"/>
      <c r="D220" s="64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BL220" s="64"/>
      <c r="BM220" s="64"/>
      <c r="BN220" s="64"/>
    </row>
    <row r="221" spans="1:66" s="2" customFormat="1" ht="15" x14ac:dyDescent="0.25">
      <c r="A221" s="64"/>
      <c r="C221" s="63"/>
      <c r="D221" s="64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BL221" s="64"/>
      <c r="BM221" s="64"/>
      <c r="BN221" s="64"/>
    </row>
    <row r="222" spans="1:66" s="2" customFormat="1" ht="15" x14ac:dyDescent="0.25">
      <c r="A222" s="64"/>
      <c r="C222" s="63"/>
      <c r="D222" s="64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BL222" s="64"/>
      <c r="BM222" s="64"/>
      <c r="BN222" s="64"/>
    </row>
    <row r="223" spans="1:66" s="2" customFormat="1" ht="15" x14ac:dyDescent="0.25">
      <c r="A223" s="64"/>
      <c r="C223" s="63"/>
      <c r="D223" s="64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BL223" s="64"/>
      <c r="BM223" s="64"/>
      <c r="BN223" s="64"/>
    </row>
    <row r="224" spans="1:66" s="2" customFormat="1" ht="15" x14ac:dyDescent="0.25">
      <c r="A224" s="64"/>
      <c r="C224" s="63"/>
      <c r="D224" s="64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BL224" s="64"/>
      <c r="BM224" s="64"/>
      <c r="BN224" s="64"/>
    </row>
    <row r="225" spans="1:66" s="2" customFormat="1" ht="15" x14ac:dyDescent="0.25">
      <c r="A225" s="64"/>
      <c r="C225" s="63"/>
      <c r="D225" s="64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BL225" s="64"/>
      <c r="BM225" s="64"/>
      <c r="BN225" s="64"/>
    </row>
    <row r="226" spans="1:66" s="2" customFormat="1" ht="15" x14ac:dyDescent="0.25">
      <c r="A226" s="64"/>
      <c r="C226" s="63"/>
      <c r="D226" s="64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BL226" s="64"/>
      <c r="BM226" s="64"/>
      <c r="BN226" s="64"/>
    </row>
    <row r="227" spans="1:66" s="2" customFormat="1" ht="15" x14ac:dyDescent="0.25">
      <c r="A227" s="64"/>
      <c r="C227" s="63"/>
      <c r="D227" s="64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BL227" s="64"/>
      <c r="BM227" s="64"/>
      <c r="BN227" s="64"/>
    </row>
    <row r="228" spans="1:66" s="2" customFormat="1" ht="15" x14ac:dyDescent="0.25">
      <c r="A228" s="64"/>
      <c r="C228" s="63"/>
      <c r="D228" s="64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BL228" s="64"/>
      <c r="BM228" s="64"/>
      <c r="BN228" s="64"/>
    </row>
    <row r="229" spans="1:66" s="2" customFormat="1" ht="15" x14ac:dyDescent="0.25">
      <c r="A229" s="64"/>
      <c r="C229" s="63"/>
      <c r="D229" s="64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BL229" s="64"/>
      <c r="BM229" s="64"/>
      <c r="BN229" s="64"/>
    </row>
    <row r="230" spans="1:66" s="2" customFormat="1" ht="15" x14ac:dyDescent="0.25">
      <c r="A230" s="64"/>
      <c r="C230" s="63"/>
      <c r="D230" s="64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BL230" s="64"/>
      <c r="BM230" s="64"/>
      <c r="BN230" s="64"/>
    </row>
    <row r="231" spans="1:66" s="2" customFormat="1" ht="15" x14ac:dyDescent="0.25">
      <c r="A231" s="64"/>
      <c r="C231" s="63"/>
      <c r="D231" s="64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BL231" s="64"/>
      <c r="BM231" s="64"/>
      <c r="BN231" s="64"/>
    </row>
    <row r="232" spans="1:66" s="2" customFormat="1" ht="15" x14ac:dyDescent="0.25">
      <c r="A232" s="64"/>
      <c r="C232" s="63"/>
      <c r="D232" s="64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BL232" s="64"/>
      <c r="BM232" s="64"/>
      <c r="BN232" s="64"/>
    </row>
    <row r="233" spans="1:66" s="2" customFormat="1" ht="15" x14ac:dyDescent="0.25">
      <c r="A233" s="64"/>
      <c r="C233" s="63"/>
      <c r="D233" s="64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BL233" s="64"/>
      <c r="BM233" s="64"/>
      <c r="BN233" s="64"/>
    </row>
    <row r="234" spans="1:66" s="2" customFormat="1" ht="15" x14ac:dyDescent="0.25">
      <c r="A234" s="64"/>
      <c r="C234" s="63"/>
      <c r="D234" s="64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BL234" s="64"/>
      <c r="BM234" s="64"/>
      <c r="BN234" s="64"/>
    </row>
    <row r="235" spans="1:66" s="2" customFormat="1" ht="15" x14ac:dyDescent="0.25">
      <c r="A235" s="64"/>
      <c r="C235" s="63"/>
      <c r="D235" s="64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BL235" s="64"/>
      <c r="BM235" s="64"/>
      <c r="BN235" s="64"/>
    </row>
    <row r="236" spans="1:66" s="2" customFormat="1" ht="15" x14ac:dyDescent="0.25">
      <c r="A236" s="64"/>
      <c r="C236" s="63"/>
      <c r="D236" s="64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BL236" s="64"/>
      <c r="BM236" s="64"/>
      <c r="BN236" s="64"/>
    </row>
    <row r="237" spans="1:66" s="2" customFormat="1" ht="15" x14ac:dyDescent="0.25">
      <c r="A237" s="64"/>
      <c r="C237" s="63"/>
      <c r="D237" s="64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BL237" s="64"/>
      <c r="BM237" s="64"/>
      <c r="BN237" s="64"/>
    </row>
    <row r="238" spans="1:66" s="2" customFormat="1" ht="15" x14ac:dyDescent="0.25">
      <c r="A238" s="64"/>
      <c r="C238" s="63"/>
      <c r="D238" s="64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BL238" s="64"/>
      <c r="BM238" s="64"/>
      <c r="BN238" s="64"/>
    </row>
    <row r="239" spans="1:66" s="2" customFormat="1" ht="15" x14ac:dyDescent="0.25">
      <c r="A239" s="64"/>
      <c r="C239" s="63"/>
      <c r="D239" s="64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BL239" s="64"/>
      <c r="BM239" s="64"/>
      <c r="BN239" s="64"/>
    </row>
    <row r="240" spans="1:66" s="2" customFormat="1" ht="15" x14ac:dyDescent="0.25">
      <c r="A240" s="64"/>
      <c r="C240" s="63"/>
      <c r="D240" s="64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BL240" s="64"/>
      <c r="BM240" s="64"/>
      <c r="BN240" s="64"/>
    </row>
    <row r="241" spans="1:66" s="2" customFormat="1" ht="15" x14ac:dyDescent="0.25">
      <c r="A241" s="64"/>
      <c r="C241" s="63"/>
      <c r="D241" s="64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BL241" s="64"/>
      <c r="BM241" s="64"/>
      <c r="BN241" s="64"/>
    </row>
    <row r="242" spans="1:66" s="2" customFormat="1" ht="15" x14ac:dyDescent="0.25">
      <c r="A242" s="64"/>
      <c r="C242" s="63"/>
      <c r="D242" s="64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BL242" s="64"/>
      <c r="BM242" s="64"/>
      <c r="BN242" s="64"/>
    </row>
    <row r="243" spans="1:66" s="2" customFormat="1" ht="15" x14ac:dyDescent="0.25">
      <c r="A243" s="64"/>
      <c r="C243" s="63"/>
      <c r="D243" s="64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BL243" s="64"/>
      <c r="BM243" s="64"/>
      <c r="BN243" s="64"/>
    </row>
    <row r="244" spans="1:66" s="2" customFormat="1" ht="15" x14ac:dyDescent="0.25">
      <c r="A244" s="64"/>
      <c r="C244" s="63"/>
      <c r="D244" s="64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BL244" s="64"/>
      <c r="BM244" s="64"/>
      <c r="BN244" s="64"/>
    </row>
    <row r="245" spans="1:66" s="2" customFormat="1" ht="15" x14ac:dyDescent="0.25">
      <c r="A245" s="64"/>
      <c r="C245" s="63"/>
      <c r="D245" s="64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BL245" s="64"/>
      <c r="BM245" s="64"/>
      <c r="BN245" s="64"/>
    </row>
    <row r="246" spans="1:66" s="2" customFormat="1" ht="15" x14ac:dyDescent="0.25">
      <c r="A246" s="64"/>
      <c r="C246" s="63"/>
      <c r="D246" s="64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BL246" s="64"/>
      <c r="BM246" s="64"/>
      <c r="BN246" s="64"/>
    </row>
    <row r="247" spans="1:66" s="2" customFormat="1" ht="15" x14ac:dyDescent="0.25">
      <c r="A247" s="64"/>
      <c r="C247" s="63"/>
      <c r="D247" s="64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BL247" s="64"/>
      <c r="BM247" s="64"/>
      <c r="BN247" s="64"/>
    </row>
    <row r="248" spans="1:66" s="2" customFormat="1" ht="15" x14ac:dyDescent="0.25">
      <c r="A248" s="64"/>
      <c r="C248" s="63"/>
      <c r="D248" s="64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BL248" s="64"/>
      <c r="BM248" s="64"/>
      <c r="BN248" s="64"/>
    </row>
    <row r="249" spans="1:66" s="2" customFormat="1" ht="15" x14ac:dyDescent="0.25">
      <c r="A249" s="64"/>
      <c r="C249" s="63"/>
      <c r="D249" s="64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BL249" s="64"/>
      <c r="BM249" s="64"/>
      <c r="BN249" s="64"/>
    </row>
    <row r="250" spans="1:66" s="2" customFormat="1" ht="15" x14ac:dyDescent="0.25">
      <c r="A250" s="64"/>
      <c r="C250" s="63"/>
      <c r="D250" s="64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BL250" s="64"/>
      <c r="BM250" s="64"/>
      <c r="BN250" s="64"/>
    </row>
    <row r="251" spans="1:66" s="2" customFormat="1" ht="15" x14ac:dyDescent="0.25">
      <c r="A251" s="64"/>
      <c r="C251" s="63"/>
      <c r="D251" s="64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BL251" s="64"/>
      <c r="BM251" s="64"/>
      <c r="BN251" s="64"/>
    </row>
    <row r="252" spans="1:66" s="2" customFormat="1" ht="15" x14ac:dyDescent="0.25">
      <c r="A252" s="64"/>
      <c r="C252" s="63"/>
      <c r="D252" s="64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BL252" s="64"/>
      <c r="BM252" s="64"/>
      <c r="BN252" s="64"/>
    </row>
    <row r="253" spans="1:66" s="2" customFormat="1" ht="15" x14ac:dyDescent="0.25">
      <c r="A253" s="64"/>
      <c r="C253" s="63"/>
      <c r="D253" s="64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BL253" s="64"/>
      <c r="BM253" s="64"/>
      <c r="BN253" s="64"/>
    </row>
    <row r="254" spans="1:66" s="2" customFormat="1" ht="15" x14ac:dyDescent="0.25">
      <c r="A254" s="64"/>
      <c r="C254" s="63"/>
      <c r="D254" s="64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BL254" s="64"/>
      <c r="BM254" s="64"/>
      <c r="BN254" s="64"/>
    </row>
    <row r="255" spans="1:66" s="2" customFormat="1" ht="15" x14ac:dyDescent="0.25">
      <c r="A255" s="64"/>
      <c r="C255" s="63"/>
      <c r="D255" s="64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BL255" s="64"/>
      <c r="BM255" s="64"/>
      <c r="BN255" s="64"/>
    </row>
    <row r="256" spans="1:66" s="2" customFormat="1" ht="15" x14ac:dyDescent="0.25">
      <c r="A256" s="64"/>
      <c r="C256" s="63"/>
      <c r="D256" s="64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BL256" s="64"/>
      <c r="BM256" s="64"/>
      <c r="BN256" s="64"/>
    </row>
    <row r="257" spans="1:66" s="2" customFormat="1" ht="15" x14ac:dyDescent="0.25">
      <c r="A257" s="64"/>
      <c r="C257" s="63"/>
      <c r="D257" s="64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BL257" s="64"/>
      <c r="BM257" s="64"/>
      <c r="BN257" s="64"/>
    </row>
    <row r="258" spans="1:66" s="2" customFormat="1" ht="15" x14ac:dyDescent="0.25">
      <c r="A258" s="64"/>
      <c r="C258" s="63"/>
      <c r="D258" s="64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BL258" s="64"/>
      <c r="BM258" s="64"/>
      <c r="BN258" s="64"/>
    </row>
    <row r="259" spans="1:66" s="2" customFormat="1" ht="15" x14ac:dyDescent="0.25">
      <c r="A259" s="64"/>
      <c r="C259" s="63"/>
      <c r="D259" s="64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BL259" s="64"/>
      <c r="BM259" s="64"/>
      <c r="BN259" s="64"/>
    </row>
    <row r="260" spans="1:66" s="2" customFormat="1" ht="15" x14ac:dyDescent="0.25">
      <c r="A260" s="64"/>
      <c r="C260" s="63"/>
      <c r="D260" s="64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BL260" s="64"/>
      <c r="BM260" s="64"/>
      <c r="BN260" s="64"/>
    </row>
    <row r="261" spans="1:66" s="2" customFormat="1" ht="15" x14ac:dyDescent="0.25">
      <c r="A261" s="64"/>
      <c r="C261" s="63"/>
      <c r="D261" s="64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BL261" s="64"/>
      <c r="BM261" s="64"/>
      <c r="BN261" s="64"/>
    </row>
    <row r="262" spans="1:66" s="2" customFormat="1" ht="15" x14ac:dyDescent="0.25">
      <c r="A262" s="64"/>
      <c r="C262" s="63"/>
      <c r="D262" s="64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BL262" s="64"/>
      <c r="BM262" s="64"/>
      <c r="BN262" s="64"/>
    </row>
    <row r="263" spans="1:66" s="2" customFormat="1" ht="15" x14ac:dyDescent="0.25">
      <c r="A263" s="64"/>
      <c r="C263" s="63"/>
      <c r="D263" s="64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BL263" s="64"/>
      <c r="BM263" s="64"/>
      <c r="BN263" s="64"/>
    </row>
    <row r="264" spans="1:66" s="2" customFormat="1" ht="15" x14ac:dyDescent="0.25">
      <c r="A264" s="64"/>
      <c r="C264" s="63"/>
      <c r="D264" s="64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BL264" s="64"/>
      <c r="BM264" s="64"/>
      <c r="BN264" s="64"/>
    </row>
    <row r="265" spans="1:66" s="2" customFormat="1" ht="15" x14ac:dyDescent="0.25">
      <c r="A265" s="64"/>
      <c r="C265" s="63"/>
      <c r="D265" s="64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BL265" s="64"/>
      <c r="BM265" s="64"/>
      <c r="BN265" s="64"/>
    </row>
    <row r="266" spans="1:66" s="2" customFormat="1" ht="15" x14ac:dyDescent="0.25">
      <c r="A266" s="64"/>
      <c r="C266" s="63"/>
      <c r="D266" s="64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BL266" s="64"/>
      <c r="BM266" s="64"/>
      <c r="BN266" s="64"/>
    </row>
    <row r="267" spans="1:66" s="2" customFormat="1" ht="15" x14ac:dyDescent="0.25">
      <c r="A267" s="64"/>
      <c r="C267" s="63"/>
      <c r="D267" s="64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BL267" s="64"/>
      <c r="BM267" s="64"/>
      <c r="BN267" s="64"/>
    </row>
    <row r="268" spans="1:66" s="2" customFormat="1" ht="15" x14ac:dyDescent="0.25">
      <c r="A268" s="64"/>
      <c r="C268" s="63"/>
      <c r="D268" s="64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BL268" s="64"/>
      <c r="BM268" s="64"/>
      <c r="BN268" s="64"/>
    </row>
    <row r="269" spans="1:66" s="2" customFormat="1" ht="15" x14ac:dyDescent="0.25">
      <c r="A269" s="64"/>
      <c r="C269" s="63"/>
      <c r="D269" s="64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BL269" s="64"/>
      <c r="BM269" s="64"/>
      <c r="BN269" s="64"/>
    </row>
    <row r="270" spans="1:66" s="2" customFormat="1" ht="15" x14ac:dyDescent="0.25">
      <c r="A270" s="64"/>
      <c r="C270" s="63"/>
      <c r="D270" s="64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BL270" s="64"/>
      <c r="BM270" s="64"/>
      <c r="BN270" s="64"/>
    </row>
    <row r="271" spans="1:66" s="2" customFormat="1" ht="15" x14ac:dyDescent="0.25">
      <c r="A271" s="64"/>
      <c r="C271" s="63"/>
      <c r="D271" s="64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BL271" s="64"/>
      <c r="BM271" s="64"/>
      <c r="BN271" s="64"/>
    </row>
    <row r="272" spans="1:66" s="2" customFormat="1" ht="15" x14ac:dyDescent="0.25">
      <c r="A272" s="64"/>
      <c r="C272" s="63"/>
      <c r="D272" s="64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BL272" s="64"/>
      <c r="BM272" s="64"/>
      <c r="BN272" s="64"/>
    </row>
    <row r="273" spans="1:66" s="2" customFormat="1" ht="15" x14ac:dyDescent="0.25">
      <c r="A273" s="64"/>
      <c r="C273" s="63"/>
      <c r="D273" s="64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BL273" s="64"/>
      <c r="BM273" s="64"/>
      <c r="BN273" s="64"/>
    </row>
    <row r="274" spans="1:66" s="2" customFormat="1" ht="15" x14ac:dyDescent="0.25">
      <c r="A274" s="64"/>
      <c r="C274" s="63"/>
      <c r="D274" s="64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BL274" s="64"/>
      <c r="BM274" s="64"/>
      <c r="BN274" s="64"/>
    </row>
    <row r="275" spans="1:66" s="2" customFormat="1" ht="15" x14ac:dyDescent="0.25">
      <c r="A275" s="64"/>
      <c r="C275" s="63"/>
      <c r="D275" s="64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BL275" s="64"/>
      <c r="BM275" s="64"/>
      <c r="BN275" s="64"/>
    </row>
    <row r="276" spans="1:66" s="2" customFormat="1" ht="15" x14ac:dyDescent="0.25">
      <c r="A276" s="64"/>
      <c r="C276" s="63"/>
      <c r="D276" s="64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BL276" s="64"/>
      <c r="BM276" s="64"/>
      <c r="BN276" s="64"/>
    </row>
    <row r="277" spans="1:66" s="2" customFormat="1" ht="15" x14ac:dyDescent="0.25">
      <c r="A277" s="64"/>
      <c r="C277" s="63"/>
      <c r="D277" s="64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BL277" s="64"/>
      <c r="BM277" s="64"/>
      <c r="BN277" s="64"/>
    </row>
    <row r="278" spans="1:66" s="2" customFormat="1" ht="15" x14ac:dyDescent="0.25">
      <c r="A278" s="64"/>
      <c r="C278" s="63"/>
      <c r="D278" s="64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BL278" s="64"/>
      <c r="BM278" s="64"/>
      <c r="BN278" s="64"/>
    </row>
    <row r="279" spans="1:66" s="2" customFormat="1" ht="15" x14ac:dyDescent="0.25">
      <c r="A279" s="64"/>
      <c r="C279" s="63"/>
      <c r="D279" s="64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BL279" s="64"/>
      <c r="BM279" s="64"/>
      <c r="BN279" s="64"/>
    </row>
    <row r="280" spans="1:66" s="2" customFormat="1" ht="15" x14ac:dyDescent="0.25">
      <c r="A280" s="64"/>
      <c r="C280" s="63"/>
      <c r="D280" s="64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BL280" s="64"/>
      <c r="BM280" s="64"/>
      <c r="BN280" s="64"/>
    </row>
    <row r="281" spans="1:66" s="2" customFormat="1" ht="15" x14ac:dyDescent="0.25">
      <c r="A281" s="64"/>
      <c r="C281" s="63"/>
      <c r="D281" s="64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BL281" s="64"/>
      <c r="BM281" s="64"/>
      <c r="BN281" s="64"/>
    </row>
    <row r="282" spans="1:66" s="2" customFormat="1" ht="15" x14ac:dyDescent="0.25">
      <c r="A282" s="64"/>
      <c r="C282" s="63"/>
      <c r="D282" s="64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BL282" s="64"/>
      <c r="BM282" s="64"/>
      <c r="BN282" s="64"/>
    </row>
    <row r="283" spans="1:66" s="2" customFormat="1" ht="15" x14ac:dyDescent="0.25">
      <c r="A283" s="64"/>
      <c r="C283" s="63"/>
      <c r="D283" s="64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BL283" s="64"/>
      <c r="BM283" s="64"/>
      <c r="BN283" s="64"/>
    </row>
    <row r="284" spans="1:66" s="2" customFormat="1" ht="15" x14ac:dyDescent="0.25">
      <c r="A284" s="64"/>
      <c r="C284" s="63"/>
      <c r="D284" s="64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BL284" s="64"/>
      <c r="BM284" s="64"/>
      <c r="BN284" s="64"/>
    </row>
    <row r="285" spans="1:66" s="2" customFormat="1" ht="15" x14ac:dyDescent="0.25">
      <c r="A285" s="64"/>
      <c r="C285" s="63"/>
      <c r="D285" s="64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BL285" s="64"/>
      <c r="BM285" s="64"/>
      <c r="BN285" s="64"/>
    </row>
    <row r="286" spans="1:66" s="2" customFormat="1" ht="15" x14ac:dyDescent="0.25">
      <c r="A286" s="64"/>
      <c r="C286" s="63"/>
      <c r="D286" s="64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BL286" s="64"/>
      <c r="BM286" s="64"/>
      <c r="BN286" s="64"/>
    </row>
    <row r="287" spans="1:66" s="2" customFormat="1" ht="15" x14ac:dyDescent="0.25">
      <c r="A287" s="64"/>
      <c r="C287" s="63"/>
      <c r="D287" s="64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BL287" s="64"/>
      <c r="BM287" s="64"/>
      <c r="BN287" s="64"/>
    </row>
    <row r="288" spans="1:66" s="2" customFormat="1" ht="15" x14ac:dyDescent="0.25">
      <c r="A288" s="64"/>
      <c r="C288" s="63"/>
      <c r="D288" s="64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BL288" s="64"/>
      <c r="BM288" s="64"/>
      <c r="BN288" s="64"/>
    </row>
    <row r="289" spans="1:66" s="2" customFormat="1" ht="15" x14ac:dyDescent="0.25">
      <c r="A289" s="64"/>
      <c r="C289" s="63"/>
      <c r="D289" s="64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BL289" s="64"/>
      <c r="BM289" s="64"/>
      <c r="BN289" s="64"/>
    </row>
    <row r="290" spans="1:66" s="2" customFormat="1" ht="15" x14ac:dyDescent="0.25">
      <c r="A290" s="64"/>
      <c r="C290" s="63"/>
      <c r="D290" s="64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BL290" s="64"/>
      <c r="BM290" s="64"/>
      <c r="BN290" s="64"/>
    </row>
    <row r="291" spans="1:66" s="2" customFormat="1" ht="15" x14ac:dyDescent="0.25">
      <c r="A291" s="64"/>
      <c r="C291" s="63"/>
      <c r="D291" s="64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BL291" s="64"/>
      <c r="BM291" s="64"/>
      <c r="BN291" s="64"/>
    </row>
    <row r="292" spans="1:66" s="2" customFormat="1" ht="15" x14ac:dyDescent="0.25">
      <c r="A292" s="64"/>
      <c r="C292" s="63"/>
      <c r="D292" s="64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BL292" s="64"/>
      <c r="BM292" s="64"/>
      <c r="BN292" s="64"/>
    </row>
    <row r="293" spans="1:66" s="2" customFormat="1" ht="15" x14ac:dyDescent="0.25">
      <c r="A293" s="64"/>
      <c r="C293" s="63"/>
      <c r="D293" s="64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BL293" s="64"/>
      <c r="BM293" s="64"/>
      <c r="BN293" s="64"/>
    </row>
    <row r="294" spans="1:66" s="2" customFormat="1" ht="15" x14ac:dyDescent="0.25">
      <c r="A294" s="64"/>
      <c r="C294" s="63"/>
      <c r="D294" s="64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BL294" s="64"/>
      <c r="BM294" s="64"/>
      <c r="BN294" s="64"/>
    </row>
    <row r="295" spans="1:66" s="2" customFormat="1" ht="15" x14ac:dyDescent="0.25">
      <c r="A295" s="64"/>
      <c r="C295" s="63"/>
      <c r="D295" s="64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BL295" s="64"/>
      <c r="BM295" s="64"/>
      <c r="BN295" s="64"/>
    </row>
    <row r="296" spans="1:66" s="2" customFormat="1" ht="15" x14ac:dyDescent="0.25">
      <c r="A296" s="64"/>
      <c r="C296" s="63"/>
      <c r="D296" s="64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BL296" s="64"/>
      <c r="BM296" s="64"/>
      <c r="BN296" s="64"/>
    </row>
    <row r="297" spans="1:66" s="2" customFormat="1" ht="15" x14ac:dyDescent="0.25">
      <c r="A297" s="64"/>
      <c r="C297" s="63"/>
      <c r="D297" s="64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BL297" s="64"/>
      <c r="BM297" s="64"/>
      <c r="BN297" s="64"/>
    </row>
    <row r="298" spans="1:66" s="2" customFormat="1" ht="15" x14ac:dyDescent="0.25">
      <c r="A298" s="64"/>
      <c r="C298" s="63"/>
      <c r="D298" s="64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BL298" s="64"/>
      <c r="BM298" s="64"/>
      <c r="BN298" s="64"/>
    </row>
    <row r="299" spans="1:66" s="2" customFormat="1" ht="15" x14ac:dyDescent="0.25">
      <c r="A299" s="64"/>
      <c r="C299" s="63"/>
      <c r="D299" s="64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BL299" s="64"/>
      <c r="BM299" s="64"/>
      <c r="BN299" s="64"/>
    </row>
    <row r="300" spans="1:66" s="2" customFormat="1" ht="15" x14ac:dyDescent="0.25">
      <c r="A300" s="64"/>
      <c r="C300" s="63"/>
      <c r="D300" s="64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BL300" s="64"/>
      <c r="BM300" s="64"/>
      <c r="BN300" s="64"/>
    </row>
    <row r="301" spans="1:66" s="2" customFormat="1" ht="15" x14ac:dyDescent="0.25">
      <c r="A301" s="64"/>
      <c r="C301" s="63"/>
      <c r="D301" s="64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BL301" s="64"/>
      <c r="BM301" s="64"/>
      <c r="BN301" s="64"/>
    </row>
    <row r="302" spans="1:66" s="2" customFormat="1" ht="15" x14ac:dyDescent="0.25">
      <c r="A302" s="64"/>
      <c r="C302" s="63"/>
      <c r="D302" s="64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BL302" s="64"/>
      <c r="BM302" s="64"/>
      <c r="BN302" s="64"/>
    </row>
    <row r="303" spans="1:66" s="2" customFormat="1" ht="15" x14ac:dyDescent="0.25">
      <c r="A303" s="64"/>
      <c r="C303" s="63"/>
      <c r="D303" s="64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BL303" s="64"/>
      <c r="BM303" s="64"/>
      <c r="BN303" s="64"/>
    </row>
    <row r="304" spans="1:66" s="2" customFormat="1" ht="15" x14ac:dyDescent="0.25">
      <c r="A304" s="64"/>
      <c r="C304" s="63"/>
      <c r="D304" s="64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BL304" s="64"/>
      <c r="BM304" s="64"/>
      <c r="BN304" s="64"/>
    </row>
    <row r="305" spans="1:66" s="2" customFormat="1" ht="15" x14ac:dyDescent="0.25">
      <c r="A305" s="64"/>
      <c r="C305" s="63"/>
      <c r="D305" s="64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BL305" s="64"/>
      <c r="BM305" s="64"/>
      <c r="BN305" s="64"/>
    </row>
    <row r="306" spans="1:66" s="2" customFormat="1" ht="15" x14ac:dyDescent="0.25">
      <c r="A306" s="64"/>
      <c r="C306" s="63"/>
      <c r="D306" s="64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BL306" s="64"/>
      <c r="BM306" s="64"/>
      <c r="BN306" s="64"/>
    </row>
    <row r="307" spans="1:66" s="2" customFormat="1" ht="15" x14ac:dyDescent="0.25">
      <c r="A307" s="64"/>
      <c r="C307" s="63"/>
      <c r="D307" s="64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BL307" s="64"/>
      <c r="BM307" s="64"/>
      <c r="BN307" s="64"/>
    </row>
    <row r="308" spans="1:66" s="2" customFormat="1" ht="15" x14ac:dyDescent="0.25">
      <c r="A308" s="64"/>
      <c r="C308" s="63"/>
      <c r="D308" s="64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BL308" s="64"/>
      <c r="BM308" s="64"/>
      <c r="BN308" s="64"/>
    </row>
    <row r="309" spans="1:66" s="2" customFormat="1" ht="15" x14ac:dyDescent="0.25">
      <c r="A309" s="64"/>
      <c r="C309" s="63"/>
      <c r="D309" s="64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BL309" s="64"/>
      <c r="BM309" s="64"/>
      <c r="BN309" s="64"/>
    </row>
    <row r="310" spans="1:66" s="2" customFormat="1" ht="15" x14ac:dyDescent="0.25">
      <c r="A310" s="64"/>
      <c r="C310" s="63"/>
      <c r="D310" s="64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BL310" s="64"/>
      <c r="BM310" s="64"/>
      <c r="BN310" s="64"/>
    </row>
    <row r="311" spans="1:66" s="2" customFormat="1" ht="15" x14ac:dyDescent="0.25">
      <c r="A311" s="64"/>
      <c r="C311" s="63"/>
      <c r="D311" s="64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BL311" s="64"/>
      <c r="BM311" s="64"/>
      <c r="BN311" s="64"/>
    </row>
    <row r="312" spans="1:66" s="2" customFormat="1" ht="15" x14ac:dyDescent="0.25">
      <c r="A312" s="64"/>
      <c r="C312" s="63"/>
      <c r="D312" s="64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BL312" s="64"/>
      <c r="BM312" s="64"/>
      <c r="BN312" s="64"/>
    </row>
    <row r="313" spans="1:66" s="2" customFormat="1" ht="15" x14ac:dyDescent="0.25">
      <c r="A313" s="64"/>
      <c r="C313" s="63"/>
      <c r="D313" s="64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BL313" s="64"/>
      <c r="BM313" s="64"/>
      <c r="BN313" s="64"/>
    </row>
    <row r="314" spans="1:66" s="2" customFormat="1" ht="15" x14ac:dyDescent="0.25">
      <c r="A314" s="64"/>
      <c r="C314" s="63"/>
      <c r="D314" s="64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BL314" s="64"/>
      <c r="BM314" s="64"/>
      <c r="BN314" s="64"/>
    </row>
    <row r="315" spans="1:66" s="2" customFormat="1" ht="15" x14ac:dyDescent="0.25">
      <c r="A315" s="64"/>
      <c r="C315" s="63"/>
      <c r="D315" s="64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BL315" s="64"/>
      <c r="BM315" s="64"/>
      <c r="BN315" s="64"/>
    </row>
    <row r="316" spans="1:66" s="2" customFormat="1" ht="15" x14ac:dyDescent="0.25">
      <c r="A316" s="64"/>
      <c r="C316" s="63"/>
      <c r="D316" s="64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BL316" s="64"/>
      <c r="BM316" s="64"/>
      <c r="BN316" s="64"/>
    </row>
    <row r="317" spans="1:66" s="2" customFormat="1" ht="15" x14ac:dyDescent="0.25">
      <c r="A317" s="64"/>
      <c r="C317" s="63"/>
      <c r="D317" s="64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BL317" s="64"/>
      <c r="BM317" s="64"/>
      <c r="BN317" s="64"/>
    </row>
    <row r="318" spans="1:66" s="2" customFormat="1" ht="15" x14ac:dyDescent="0.25">
      <c r="A318" s="64"/>
      <c r="C318" s="63"/>
      <c r="D318" s="64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BL318" s="64"/>
      <c r="BM318" s="64"/>
      <c r="BN318" s="64"/>
    </row>
    <row r="319" spans="1:66" s="2" customFormat="1" ht="15" x14ac:dyDescent="0.25">
      <c r="A319" s="64"/>
      <c r="C319" s="63"/>
      <c r="D319" s="64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BL319" s="64"/>
      <c r="BM319" s="64"/>
      <c r="BN319" s="64"/>
    </row>
    <row r="320" spans="1:66" s="2" customFormat="1" ht="15" x14ac:dyDescent="0.25">
      <c r="A320" s="64"/>
      <c r="C320" s="63"/>
      <c r="D320" s="64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BL320" s="64"/>
      <c r="BM320" s="64"/>
      <c r="BN320" s="64"/>
    </row>
    <row r="321" spans="1:66" s="2" customFormat="1" ht="15" x14ac:dyDescent="0.25">
      <c r="A321" s="64"/>
      <c r="C321" s="63"/>
      <c r="D321" s="64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BL321" s="64"/>
      <c r="BM321" s="64"/>
      <c r="BN321" s="64"/>
    </row>
    <row r="322" spans="1:66" s="2" customFormat="1" ht="15" x14ac:dyDescent="0.25">
      <c r="A322" s="64"/>
      <c r="C322" s="63"/>
      <c r="D322" s="64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BL322" s="64"/>
      <c r="BM322" s="64"/>
      <c r="BN322" s="64"/>
    </row>
    <row r="323" spans="1:66" s="2" customFormat="1" ht="15" x14ac:dyDescent="0.25">
      <c r="A323" s="64"/>
      <c r="C323" s="63"/>
      <c r="D323" s="64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BL323" s="64"/>
      <c r="BM323" s="64"/>
      <c r="BN323" s="64"/>
    </row>
    <row r="324" spans="1:66" s="2" customFormat="1" ht="15" x14ac:dyDescent="0.25">
      <c r="A324" s="64"/>
      <c r="C324" s="63"/>
      <c r="D324" s="64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BL324" s="64"/>
      <c r="BM324" s="64"/>
      <c r="BN324" s="64"/>
    </row>
    <row r="325" spans="1:66" s="2" customFormat="1" ht="15" x14ac:dyDescent="0.25">
      <c r="A325" s="64"/>
      <c r="C325" s="63"/>
      <c r="D325" s="64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BL325" s="64"/>
      <c r="BM325" s="64"/>
      <c r="BN325" s="64"/>
    </row>
    <row r="326" spans="1:66" s="2" customFormat="1" ht="15" x14ac:dyDescent="0.25">
      <c r="A326" s="64"/>
      <c r="C326" s="63"/>
      <c r="D326" s="64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BL326" s="64"/>
      <c r="BM326" s="64"/>
      <c r="BN326" s="64"/>
    </row>
    <row r="327" spans="1:66" s="2" customFormat="1" ht="15" x14ac:dyDescent="0.25">
      <c r="A327" s="64"/>
      <c r="C327" s="63"/>
      <c r="D327" s="64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BL327" s="64"/>
      <c r="BM327" s="64"/>
      <c r="BN327" s="64"/>
    </row>
    <row r="328" spans="1:66" s="2" customFormat="1" ht="15" x14ac:dyDescent="0.25">
      <c r="A328" s="64"/>
      <c r="C328" s="63"/>
      <c r="D328" s="64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BL328" s="64"/>
      <c r="BM328" s="64"/>
      <c r="BN328" s="64"/>
    </row>
    <row r="329" spans="1:66" s="2" customFormat="1" ht="15" x14ac:dyDescent="0.25">
      <c r="A329" s="64"/>
      <c r="C329" s="63"/>
      <c r="D329" s="64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BL329" s="64"/>
      <c r="BM329" s="64"/>
      <c r="BN329" s="64"/>
    </row>
    <row r="330" spans="1:66" s="2" customFormat="1" ht="15" x14ac:dyDescent="0.25">
      <c r="A330" s="64"/>
      <c r="C330" s="63"/>
      <c r="D330" s="64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BL330" s="64"/>
      <c r="BM330" s="64"/>
      <c r="BN330" s="64"/>
    </row>
    <row r="331" spans="1:66" s="2" customFormat="1" ht="15" x14ac:dyDescent="0.25">
      <c r="A331" s="64"/>
      <c r="C331" s="63"/>
      <c r="D331" s="64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BL331" s="64"/>
      <c r="BM331" s="64"/>
      <c r="BN331" s="64"/>
    </row>
    <row r="332" spans="1:66" s="2" customFormat="1" ht="15" x14ac:dyDescent="0.25">
      <c r="A332" s="64"/>
      <c r="C332" s="63"/>
      <c r="D332" s="64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BL332" s="64"/>
      <c r="BM332" s="64"/>
      <c r="BN332" s="64"/>
    </row>
    <row r="333" spans="1:66" s="2" customFormat="1" ht="15" x14ac:dyDescent="0.25">
      <c r="A333" s="64"/>
      <c r="C333" s="63"/>
      <c r="D333" s="64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BL333" s="64"/>
      <c r="BM333" s="64"/>
      <c r="BN333" s="64"/>
    </row>
    <row r="334" spans="1:66" x14ac:dyDescent="0.25">
      <c r="C334" s="65"/>
      <c r="K334" s="65"/>
      <c r="L334" s="65"/>
      <c r="M334" s="65"/>
      <c r="N334" s="65"/>
      <c r="O334" s="65"/>
      <c r="P334" s="65"/>
      <c r="BL334" s="64"/>
      <c r="BM334" s="64"/>
      <c r="BN334" s="64"/>
    </row>
    <row r="335" spans="1:66" x14ac:dyDescent="0.25">
      <c r="C335" s="65"/>
      <c r="K335" s="65"/>
      <c r="L335" s="65"/>
      <c r="M335" s="65"/>
      <c r="N335" s="65"/>
      <c r="O335" s="65"/>
      <c r="P335" s="65"/>
      <c r="BL335" s="64"/>
      <c r="BM335" s="64"/>
      <c r="BN335" s="64"/>
    </row>
    <row r="336" spans="1:66" x14ac:dyDescent="0.25">
      <c r="C336" s="65"/>
      <c r="K336" s="65"/>
      <c r="L336" s="65"/>
      <c r="M336" s="65"/>
      <c r="N336" s="65"/>
      <c r="O336" s="65"/>
      <c r="P336" s="65"/>
      <c r="BL336" s="64"/>
      <c r="BM336" s="64"/>
      <c r="BN336" s="64"/>
    </row>
    <row r="337" spans="3:16" s="1" customFormat="1" x14ac:dyDescent="0.25">
      <c r="C337" s="65"/>
      <c r="D337" s="55"/>
      <c r="E337" s="55"/>
      <c r="F337" s="55"/>
      <c r="G337" s="55"/>
      <c r="H337" s="55"/>
      <c r="I337" s="55"/>
      <c r="J337" s="55"/>
      <c r="K337" s="65"/>
      <c r="L337" s="65"/>
      <c r="M337" s="65"/>
      <c r="N337" s="65"/>
      <c r="O337" s="65"/>
      <c r="P337" s="65"/>
    </row>
    <row r="338" spans="3:16" s="1" customFormat="1" x14ac:dyDescent="0.25">
      <c r="C338" s="65"/>
      <c r="D338" s="55"/>
      <c r="E338" s="55"/>
      <c r="F338" s="55"/>
      <c r="G338" s="55"/>
      <c r="H338" s="55"/>
      <c r="I338" s="55"/>
      <c r="J338" s="55"/>
      <c r="K338" s="65"/>
      <c r="L338" s="65"/>
      <c r="M338" s="65"/>
      <c r="N338" s="65"/>
      <c r="O338" s="65"/>
      <c r="P338" s="65"/>
    </row>
    <row r="339" spans="3:16" s="1" customFormat="1" x14ac:dyDescent="0.25">
      <c r="C339" s="65"/>
      <c r="D339" s="55"/>
      <c r="E339" s="55"/>
      <c r="F339" s="55"/>
      <c r="G339" s="55"/>
      <c r="H339" s="55"/>
      <c r="I339" s="55"/>
      <c r="J339" s="55"/>
      <c r="K339" s="65"/>
      <c r="L339" s="65"/>
      <c r="M339" s="65"/>
      <c r="N339" s="65"/>
      <c r="O339" s="65"/>
      <c r="P339" s="65"/>
    </row>
    <row r="340" spans="3:16" s="1" customFormat="1" x14ac:dyDescent="0.25">
      <c r="C340" s="65"/>
      <c r="D340" s="55"/>
      <c r="E340" s="55"/>
      <c r="F340" s="55"/>
      <c r="G340" s="55"/>
      <c r="H340" s="55"/>
      <c r="I340" s="55"/>
      <c r="J340" s="55"/>
      <c r="K340" s="65"/>
      <c r="L340" s="65"/>
      <c r="M340" s="65"/>
      <c r="N340" s="65"/>
      <c r="O340" s="65"/>
      <c r="P340" s="65"/>
    </row>
    <row r="341" spans="3:16" s="1" customFormat="1" x14ac:dyDescent="0.25">
      <c r="C341" s="65"/>
      <c r="D341" s="55"/>
      <c r="E341" s="55"/>
      <c r="F341" s="55"/>
      <c r="G341" s="55"/>
      <c r="H341" s="55"/>
      <c r="I341" s="55"/>
      <c r="J341" s="55"/>
      <c r="K341" s="65"/>
      <c r="L341" s="65"/>
      <c r="M341" s="65"/>
      <c r="N341" s="65"/>
      <c r="O341" s="65"/>
      <c r="P341" s="65"/>
    </row>
    <row r="342" spans="3:16" s="1" customFormat="1" x14ac:dyDescent="0.25">
      <c r="C342" s="65"/>
      <c r="D342" s="55"/>
      <c r="E342" s="55"/>
      <c r="F342" s="55"/>
      <c r="G342" s="55"/>
      <c r="H342" s="55"/>
      <c r="I342" s="55"/>
      <c r="J342" s="55"/>
      <c r="K342" s="65"/>
      <c r="L342" s="65"/>
      <c r="M342" s="65"/>
      <c r="N342" s="65"/>
      <c r="O342" s="65"/>
      <c r="P342" s="65"/>
    </row>
    <row r="343" spans="3:16" s="1" customFormat="1" x14ac:dyDescent="0.25">
      <c r="C343" s="65"/>
      <c r="D343" s="55"/>
      <c r="E343" s="55"/>
      <c r="F343" s="55"/>
      <c r="G343" s="55"/>
      <c r="H343" s="55"/>
      <c r="I343" s="55"/>
      <c r="J343" s="55"/>
      <c r="K343" s="65"/>
      <c r="L343" s="65"/>
      <c r="M343" s="65"/>
      <c r="N343" s="65"/>
      <c r="O343" s="65"/>
      <c r="P343" s="65"/>
    </row>
    <row r="344" spans="3:16" s="1" customFormat="1" x14ac:dyDescent="0.25">
      <c r="C344" s="65"/>
      <c r="D344" s="55"/>
      <c r="E344" s="55"/>
      <c r="F344" s="55"/>
      <c r="G344" s="55"/>
      <c r="H344" s="55"/>
      <c r="I344" s="55"/>
      <c r="J344" s="55"/>
      <c r="K344" s="65"/>
      <c r="L344" s="65"/>
      <c r="M344" s="65"/>
      <c r="N344" s="65"/>
      <c r="O344" s="65"/>
      <c r="P344" s="65"/>
    </row>
    <row r="345" spans="3:16" s="1" customFormat="1" x14ac:dyDescent="0.25">
      <c r="C345" s="65"/>
      <c r="D345" s="55"/>
      <c r="E345" s="55"/>
      <c r="F345" s="55"/>
      <c r="G345" s="55"/>
      <c r="H345" s="55"/>
      <c r="I345" s="55"/>
      <c r="J345" s="55"/>
      <c r="K345" s="65"/>
      <c r="L345" s="65"/>
      <c r="M345" s="65"/>
      <c r="N345" s="65"/>
      <c r="O345" s="65"/>
      <c r="P345" s="65"/>
    </row>
    <row r="346" spans="3:16" s="1" customFormat="1" x14ac:dyDescent="0.25">
      <c r="C346" s="65"/>
      <c r="D346" s="55"/>
      <c r="E346" s="55"/>
      <c r="F346" s="55"/>
      <c r="G346" s="55"/>
      <c r="H346" s="55"/>
      <c r="I346" s="55"/>
      <c r="J346" s="55"/>
      <c r="K346" s="65"/>
      <c r="L346" s="65"/>
      <c r="M346" s="65"/>
      <c r="N346" s="65"/>
      <c r="O346" s="65"/>
      <c r="P346" s="65"/>
    </row>
    <row r="347" spans="3:16" s="1" customFormat="1" x14ac:dyDescent="0.25">
      <c r="C347" s="65"/>
      <c r="D347" s="55"/>
      <c r="E347" s="55"/>
      <c r="F347" s="55"/>
      <c r="G347" s="55"/>
      <c r="H347" s="55"/>
      <c r="I347" s="55"/>
      <c r="J347" s="55"/>
      <c r="K347" s="65"/>
      <c r="L347" s="65"/>
      <c r="M347" s="65"/>
      <c r="N347" s="65"/>
      <c r="O347" s="65"/>
      <c r="P347" s="65"/>
    </row>
    <row r="348" spans="3:16" s="1" customFormat="1" x14ac:dyDescent="0.25">
      <c r="C348" s="65"/>
      <c r="D348" s="55"/>
      <c r="E348" s="55"/>
      <c r="F348" s="55"/>
      <c r="G348" s="55"/>
      <c r="H348" s="55"/>
      <c r="I348" s="55"/>
      <c r="J348" s="55"/>
      <c r="K348" s="65"/>
      <c r="L348" s="65"/>
      <c r="M348" s="65"/>
      <c r="N348" s="65"/>
      <c r="O348" s="65"/>
      <c r="P348" s="65"/>
    </row>
    <row r="349" spans="3:16" s="1" customFormat="1" x14ac:dyDescent="0.25">
      <c r="C349" s="65"/>
      <c r="D349" s="55"/>
      <c r="E349" s="55"/>
      <c r="F349" s="55"/>
      <c r="G349" s="55"/>
      <c r="H349" s="55"/>
      <c r="I349" s="55"/>
      <c r="J349" s="55"/>
      <c r="K349" s="65"/>
      <c r="L349" s="65"/>
      <c r="M349" s="65"/>
      <c r="N349" s="65"/>
      <c r="O349" s="65"/>
      <c r="P349" s="65"/>
    </row>
    <row r="350" spans="3:16" s="1" customFormat="1" x14ac:dyDescent="0.25">
      <c r="C350" s="65"/>
      <c r="D350" s="55"/>
      <c r="E350" s="55"/>
      <c r="F350" s="55"/>
      <c r="G350" s="55"/>
      <c r="H350" s="55"/>
      <c r="I350" s="55"/>
      <c r="J350" s="55"/>
      <c r="K350" s="65"/>
      <c r="L350" s="65"/>
      <c r="M350" s="65"/>
      <c r="N350" s="65"/>
      <c r="O350" s="65"/>
      <c r="P350" s="65"/>
    </row>
    <row r="351" spans="3:16" s="1" customFormat="1" x14ac:dyDescent="0.25">
      <c r="C351" s="65"/>
      <c r="D351" s="55"/>
      <c r="E351" s="55"/>
      <c r="F351" s="55"/>
      <c r="G351" s="55"/>
      <c r="H351" s="55"/>
      <c r="I351" s="55"/>
      <c r="J351" s="55"/>
      <c r="K351" s="65"/>
      <c r="L351" s="65"/>
      <c r="M351" s="65"/>
      <c r="N351" s="65"/>
      <c r="O351" s="65"/>
      <c r="P351" s="65"/>
    </row>
    <row r="352" spans="3:16" s="1" customFormat="1" x14ac:dyDescent="0.25">
      <c r="C352" s="65"/>
      <c r="D352" s="55"/>
      <c r="E352" s="55"/>
      <c r="F352" s="55"/>
      <c r="G352" s="55"/>
      <c r="H352" s="55"/>
      <c r="I352" s="55"/>
      <c r="J352" s="55"/>
      <c r="K352" s="65"/>
      <c r="L352" s="65"/>
      <c r="M352" s="65"/>
      <c r="N352" s="65"/>
      <c r="O352" s="65"/>
      <c r="P352" s="65"/>
    </row>
    <row r="353" spans="3:16" s="1" customFormat="1" x14ac:dyDescent="0.25">
      <c r="C353" s="65"/>
      <c r="D353" s="55"/>
      <c r="E353" s="55"/>
      <c r="F353" s="55"/>
      <c r="G353" s="55"/>
      <c r="H353" s="55"/>
      <c r="I353" s="55"/>
      <c r="J353" s="55"/>
      <c r="K353" s="65"/>
      <c r="L353" s="65"/>
      <c r="M353" s="65"/>
      <c r="N353" s="65"/>
      <c r="O353" s="65"/>
      <c r="P353" s="65"/>
    </row>
    <row r="354" spans="3:16" s="1" customFormat="1" x14ac:dyDescent="0.25">
      <c r="C354" s="65"/>
      <c r="D354" s="55"/>
      <c r="E354" s="55"/>
      <c r="F354" s="55"/>
      <c r="G354" s="55"/>
      <c r="H354" s="55"/>
      <c r="I354" s="55"/>
      <c r="J354" s="55"/>
      <c r="K354" s="65"/>
      <c r="L354" s="65"/>
      <c r="M354" s="65"/>
      <c r="N354" s="65"/>
      <c r="O354" s="65"/>
      <c r="P354" s="65"/>
    </row>
    <row r="355" spans="3:16" s="1" customFormat="1" x14ac:dyDescent="0.25">
      <c r="C355" s="65"/>
      <c r="D355" s="55"/>
      <c r="E355" s="55"/>
      <c r="F355" s="55"/>
      <c r="G355" s="55"/>
      <c r="H355" s="55"/>
      <c r="I355" s="55"/>
      <c r="J355" s="55"/>
      <c r="K355" s="65"/>
      <c r="L355" s="65"/>
      <c r="M355" s="65"/>
      <c r="N355" s="65"/>
      <c r="O355" s="65"/>
      <c r="P355" s="65"/>
    </row>
    <row r="356" spans="3:16" s="1" customFormat="1" x14ac:dyDescent="0.25">
      <c r="C356" s="65"/>
      <c r="D356" s="55"/>
      <c r="E356" s="55"/>
      <c r="F356" s="55"/>
      <c r="G356" s="55"/>
      <c r="H356" s="55"/>
      <c r="I356" s="55"/>
      <c r="J356" s="55"/>
      <c r="K356" s="65"/>
      <c r="L356" s="65"/>
      <c r="M356" s="65"/>
      <c r="N356" s="65"/>
      <c r="O356" s="65"/>
      <c r="P356" s="65"/>
    </row>
    <row r="357" spans="3:16" s="1" customFormat="1" x14ac:dyDescent="0.25">
      <c r="C357" s="65"/>
      <c r="D357" s="55"/>
      <c r="E357" s="55"/>
      <c r="F357" s="55"/>
      <c r="G357" s="55"/>
      <c r="H357" s="55"/>
      <c r="I357" s="55"/>
      <c r="J357" s="55"/>
      <c r="K357" s="65"/>
      <c r="L357" s="65"/>
      <c r="M357" s="65"/>
      <c r="N357" s="65"/>
      <c r="O357" s="65"/>
      <c r="P357" s="65"/>
    </row>
    <row r="358" spans="3:16" s="1" customFormat="1" x14ac:dyDescent="0.25">
      <c r="C358" s="65"/>
      <c r="D358" s="55"/>
      <c r="E358" s="55"/>
      <c r="F358" s="55"/>
      <c r="G358" s="55"/>
      <c r="H358" s="55"/>
      <c r="I358" s="55"/>
      <c r="J358" s="55"/>
      <c r="K358" s="65"/>
      <c r="L358" s="65"/>
      <c r="M358" s="65"/>
      <c r="N358" s="65"/>
      <c r="O358" s="65"/>
      <c r="P358" s="65"/>
    </row>
    <row r="359" spans="3:16" s="1" customFormat="1" x14ac:dyDescent="0.25">
      <c r="C359" s="65"/>
      <c r="D359" s="55"/>
      <c r="E359" s="55"/>
      <c r="F359" s="55"/>
      <c r="G359" s="55"/>
      <c r="H359" s="55"/>
      <c r="I359" s="55"/>
      <c r="J359" s="55"/>
      <c r="K359" s="65"/>
      <c r="L359" s="65"/>
      <c r="M359" s="65"/>
      <c r="N359" s="65"/>
      <c r="O359" s="65"/>
      <c r="P359" s="65"/>
    </row>
    <row r="360" spans="3:16" s="1" customFormat="1" x14ac:dyDescent="0.25">
      <c r="C360" s="65"/>
      <c r="D360" s="55"/>
      <c r="E360" s="55"/>
      <c r="F360" s="55"/>
      <c r="G360" s="55"/>
      <c r="H360" s="55"/>
      <c r="I360" s="55"/>
      <c r="J360" s="55"/>
      <c r="K360" s="65"/>
      <c r="L360" s="65"/>
      <c r="M360" s="65"/>
      <c r="N360" s="65"/>
      <c r="O360" s="65"/>
      <c r="P360" s="65"/>
    </row>
    <row r="361" spans="3:16" s="1" customFormat="1" x14ac:dyDescent="0.25">
      <c r="C361" s="65"/>
      <c r="D361" s="55"/>
      <c r="E361" s="55"/>
      <c r="F361" s="55"/>
      <c r="G361" s="55"/>
      <c r="H361" s="55"/>
      <c r="I361" s="55"/>
      <c r="J361" s="55"/>
      <c r="K361" s="65"/>
      <c r="L361" s="65"/>
      <c r="M361" s="65"/>
      <c r="N361" s="65"/>
      <c r="O361" s="65"/>
      <c r="P361" s="65"/>
    </row>
    <row r="362" spans="3:16" s="1" customFormat="1" x14ac:dyDescent="0.25">
      <c r="C362" s="65"/>
      <c r="D362" s="55"/>
      <c r="E362" s="55"/>
      <c r="F362" s="55"/>
      <c r="G362" s="55"/>
      <c r="H362" s="55"/>
      <c r="I362" s="55"/>
      <c r="J362" s="55"/>
      <c r="K362" s="65"/>
      <c r="L362" s="65"/>
      <c r="M362" s="65"/>
      <c r="N362" s="65"/>
      <c r="O362" s="65"/>
      <c r="P362" s="65"/>
    </row>
    <row r="363" spans="3:16" s="1" customFormat="1" x14ac:dyDescent="0.25">
      <c r="C363" s="65"/>
      <c r="D363" s="55"/>
      <c r="E363" s="55"/>
      <c r="F363" s="55"/>
      <c r="G363" s="55"/>
      <c r="H363" s="55"/>
      <c r="I363" s="55"/>
      <c r="J363" s="55"/>
      <c r="K363" s="65"/>
      <c r="L363" s="65"/>
      <c r="M363" s="65"/>
      <c r="N363" s="65"/>
      <c r="O363" s="65"/>
      <c r="P363" s="65"/>
    </row>
    <row r="364" spans="3:16" s="1" customFormat="1" x14ac:dyDescent="0.25">
      <c r="C364" s="65"/>
      <c r="D364" s="55"/>
      <c r="E364" s="55"/>
      <c r="F364" s="55"/>
      <c r="G364" s="55"/>
      <c r="H364" s="55"/>
      <c r="I364" s="55"/>
      <c r="J364" s="55"/>
      <c r="K364" s="65"/>
      <c r="L364" s="65"/>
      <c r="M364" s="65"/>
      <c r="N364" s="65"/>
      <c r="O364" s="65"/>
      <c r="P364" s="65"/>
    </row>
    <row r="365" spans="3:16" s="1" customFormat="1" x14ac:dyDescent="0.25">
      <c r="C365" s="65"/>
      <c r="D365" s="55"/>
      <c r="E365" s="55"/>
      <c r="F365" s="55"/>
      <c r="G365" s="55"/>
      <c r="H365" s="55"/>
      <c r="I365" s="55"/>
      <c r="J365" s="55"/>
      <c r="K365" s="65"/>
      <c r="L365" s="65"/>
      <c r="M365" s="65"/>
      <c r="N365" s="65"/>
      <c r="O365" s="65"/>
      <c r="P365" s="65"/>
    </row>
    <row r="366" spans="3:16" s="1" customFormat="1" x14ac:dyDescent="0.25">
      <c r="C366" s="65"/>
      <c r="D366" s="55"/>
      <c r="E366" s="55"/>
      <c r="F366" s="55"/>
      <c r="G366" s="55"/>
      <c r="H366" s="55"/>
      <c r="I366" s="55"/>
      <c r="J366" s="55"/>
      <c r="K366" s="65"/>
      <c r="L366" s="65"/>
      <c r="M366" s="65"/>
      <c r="N366" s="65"/>
      <c r="O366" s="65"/>
      <c r="P366" s="65"/>
    </row>
    <row r="367" spans="3:16" s="1" customFormat="1" x14ac:dyDescent="0.25">
      <c r="C367" s="65"/>
      <c r="D367" s="55"/>
      <c r="E367" s="55"/>
      <c r="F367" s="55"/>
      <c r="G367" s="55"/>
      <c r="H367" s="55"/>
      <c r="I367" s="55"/>
      <c r="J367" s="55"/>
      <c r="K367" s="65"/>
      <c r="L367" s="65"/>
      <c r="M367" s="65"/>
      <c r="N367" s="65"/>
      <c r="O367" s="65"/>
      <c r="P367" s="65"/>
    </row>
    <row r="368" spans="3:16" s="1" customFormat="1" x14ac:dyDescent="0.25">
      <c r="C368" s="65"/>
      <c r="D368" s="55"/>
      <c r="E368" s="55"/>
      <c r="F368" s="55"/>
      <c r="G368" s="55"/>
      <c r="H368" s="55"/>
      <c r="I368" s="55"/>
      <c r="J368" s="55"/>
      <c r="K368" s="65"/>
      <c r="L368" s="65"/>
      <c r="M368" s="65"/>
      <c r="N368" s="65"/>
      <c r="O368" s="65"/>
      <c r="P368" s="65"/>
    </row>
    <row r="369" spans="3:16" s="1" customFormat="1" x14ac:dyDescent="0.25">
      <c r="C369" s="65"/>
      <c r="D369" s="55"/>
      <c r="E369" s="55"/>
      <c r="F369" s="55"/>
      <c r="G369" s="55"/>
      <c r="H369" s="55"/>
      <c r="I369" s="55"/>
      <c r="J369" s="55"/>
      <c r="K369" s="65"/>
      <c r="L369" s="65"/>
      <c r="M369" s="65"/>
      <c r="N369" s="65"/>
      <c r="O369" s="65"/>
      <c r="P369" s="65"/>
    </row>
    <row r="370" spans="3:16" s="1" customFormat="1" x14ac:dyDescent="0.25">
      <c r="C370" s="65"/>
      <c r="D370" s="55"/>
      <c r="E370" s="55"/>
      <c r="F370" s="55"/>
      <c r="G370" s="55"/>
      <c r="H370" s="55"/>
      <c r="I370" s="55"/>
      <c r="J370" s="55"/>
      <c r="K370" s="65"/>
      <c r="L370" s="65"/>
      <c r="M370" s="65"/>
      <c r="N370" s="65"/>
      <c r="O370" s="65"/>
      <c r="P370" s="65"/>
    </row>
    <row r="371" spans="3:16" s="1" customFormat="1" x14ac:dyDescent="0.25">
      <c r="C371" s="65"/>
      <c r="D371" s="55"/>
      <c r="E371" s="55"/>
      <c r="F371" s="55"/>
      <c r="G371" s="55"/>
      <c r="H371" s="55"/>
      <c r="I371" s="55"/>
      <c r="J371" s="55"/>
      <c r="K371" s="65"/>
      <c r="L371" s="65"/>
      <c r="M371" s="65"/>
      <c r="N371" s="65"/>
      <c r="O371" s="65"/>
      <c r="P371" s="65"/>
    </row>
    <row r="372" spans="3:16" s="1" customFormat="1" x14ac:dyDescent="0.25">
      <c r="C372" s="65"/>
      <c r="D372" s="55"/>
      <c r="E372" s="55"/>
      <c r="F372" s="55"/>
      <c r="G372" s="55"/>
      <c r="H372" s="55"/>
      <c r="I372" s="55"/>
      <c r="J372" s="55"/>
      <c r="K372" s="65"/>
      <c r="L372" s="65"/>
      <c r="M372" s="65"/>
      <c r="N372" s="65"/>
      <c r="O372" s="65"/>
      <c r="P372" s="65"/>
    </row>
    <row r="373" spans="3:16" s="1" customFormat="1" x14ac:dyDescent="0.25">
      <c r="C373" s="65"/>
      <c r="D373" s="55"/>
      <c r="E373" s="55"/>
      <c r="F373" s="55"/>
      <c r="G373" s="55"/>
      <c r="H373" s="55"/>
      <c r="I373" s="55"/>
      <c r="J373" s="55"/>
      <c r="K373" s="65"/>
      <c r="L373" s="65"/>
      <c r="M373" s="65"/>
      <c r="N373" s="65"/>
      <c r="O373" s="65"/>
      <c r="P373" s="65"/>
    </row>
    <row r="374" spans="3:16" s="1" customFormat="1" x14ac:dyDescent="0.25">
      <c r="C374" s="65"/>
      <c r="D374" s="55"/>
      <c r="E374" s="55"/>
      <c r="F374" s="55"/>
      <c r="G374" s="55"/>
      <c r="H374" s="55"/>
      <c r="I374" s="55"/>
      <c r="J374" s="55"/>
      <c r="K374" s="65"/>
      <c r="L374" s="65"/>
      <c r="M374" s="65"/>
      <c r="N374" s="65"/>
      <c r="O374" s="65"/>
      <c r="P374" s="65"/>
    </row>
    <row r="375" spans="3:16" s="1" customFormat="1" x14ac:dyDescent="0.25">
      <c r="C375" s="65"/>
      <c r="D375" s="55"/>
      <c r="E375" s="55"/>
      <c r="F375" s="55"/>
      <c r="G375" s="55"/>
      <c r="H375" s="55"/>
      <c r="I375" s="55"/>
      <c r="J375" s="55"/>
      <c r="K375" s="65"/>
      <c r="L375" s="65"/>
      <c r="M375" s="65"/>
      <c r="N375" s="65"/>
      <c r="O375" s="65"/>
      <c r="P375" s="65"/>
    </row>
    <row r="376" spans="3:16" s="1" customFormat="1" x14ac:dyDescent="0.25">
      <c r="C376" s="65"/>
      <c r="D376" s="55"/>
      <c r="E376" s="55"/>
      <c r="F376" s="55"/>
      <c r="G376" s="55"/>
      <c r="H376" s="55"/>
      <c r="I376" s="55"/>
      <c r="J376" s="55"/>
      <c r="K376" s="65"/>
      <c r="L376" s="65"/>
      <c r="M376" s="65"/>
      <c r="N376" s="65"/>
      <c r="O376" s="65"/>
      <c r="P376" s="65"/>
    </row>
    <row r="377" spans="3:16" s="1" customFormat="1" x14ac:dyDescent="0.25">
      <c r="C377" s="65"/>
      <c r="D377" s="55"/>
      <c r="E377" s="55"/>
      <c r="F377" s="55"/>
      <c r="G377" s="55"/>
      <c r="H377" s="55"/>
      <c r="I377" s="55"/>
      <c r="J377" s="55"/>
      <c r="K377" s="65"/>
      <c r="L377" s="65"/>
      <c r="M377" s="65"/>
      <c r="N377" s="65"/>
      <c r="O377" s="65"/>
      <c r="P377" s="65"/>
    </row>
    <row r="378" spans="3:16" s="1" customFormat="1" x14ac:dyDescent="0.25">
      <c r="C378" s="65"/>
      <c r="D378" s="55"/>
      <c r="E378" s="55"/>
      <c r="F378" s="55"/>
      <c r="G378" s="55"/>
      <c r="H378" s="55"/>
      <c r="I378" s="55"/>
      <c r="J378" s="55"/>
      <c r="K378" s="65"/>
      <c r="L378" s="65"/>
      <c r="M378" s="65"/>
      <c r="N378" s="65"/>
      <c r="O378" s="65"/>
      <c r="P378" s="65"/>
    </row>
    <row r="379" spans="3:16" s="1" customFormat="1" x14ac:dyDescent="0.25">
      <c r="C379" s="65"/>
      <c r="D379" s="55"/>
      <c r="E379" s="55"/>
      <c r="F379" s="55"/>
      <c r="G379" s="55"/>
      <c r="H379" s="55"/>
      <c r="I379" s="55"/>
      <c r="J379" s="55"/>
      <c r="K379" s="65"/>
      <c r="L379" s="65"/>
      <c r="M379" s="65"/>
      <c r="N379" s="65"/>
      <c r="O379" s="65"/>
      <c r="P379" s="65"/>
    </row>
    <row r="380" spans="3:16" s="1" customFormat="1" x14ac:dyDescent="0.25">
      <c r="C380" s="65"/>
      <c r="D380" s="55"/>
      <c r="E380" s="55"/>
      <c r="F380" s="55"/>
      <c r="G380" s="55"/>
      <c r="H380" s="55"/>
      <c r="I380" s="55"/>
      <c r="J380" s="55"/>
      <c r="K380" s="65"/>
      <c r="L380" s="65"/>
      <c r="M380" s="65"/>
      <c r="N380" s="65"/>
      <c r="O380" s="65"/>
      <c r="P380" s="65"/>
    </row>
    <row r="381" spans="3:16" s="1" customFormat="1" x14ac:dyDescent="0.25">
      <c r="C381" s="65"/>
      <c r="D381" s="55"/>
      <c r="E381" s="55"/>
      <c r="F381" s="55"/>
      <c r="G381" s="55"/>
      <c r="H381" s="55"/>
      <c r="I381" s="55"/>
      <c r="J381" s="55"/>
      <c r="K381" s="65"/>
      <c r="L381" s="65"/>
      <c r="M381" s="65"/>
      <c r="N381" s="65"/>
      <c r="O381" s="65"/>
      <c r="P381" s="65"/>
    </row>
    <row r="382" spans="3:16" s="1" customFormat="1" x14ac:dyDescent="0.25">
      <c r="C382" s="65"/>
      <c r="D382" s="55"/>
      <c r="E382" s="55"/>
      <c r="F382" s="55"/>
      <c r="G382" s="55"/>
      <c r="H382" s="55"/>
      <c r="I382" s="55"/>
      <c r="J382" s="55"/>
      <c r="K382" s="65"/>
      <c r="L382" s="65"/>
      <c r="M382" s="65"/>
      <c r="N382" s="65"/>
      <c r="O382" s="65"/>
      <c r="P382" s="65"/>
    </row>
    <row r="383" spans="3:16" s="1" customFormat="1" x14ac:dyDescent="0.25">
      <c r="C383" s="65"/>
      <c r="D383" s="55"/>
      <c r="E383" s="55"/>
      <c r="F383" s="55"/>
      <c r="G383" s="55"/>
      <c r="H383" s="55"/>
      <c r="I383" s="55"/>
      <c r="J383" s="55"/>
      <c r="K383" s="65"/>
      <c r="L383" s="65"/>
      <c r="M383" s="65"/>
      <c r="N383" s="65"/>
      <c r="O383" s="65"/>
      <c r="P383" s="65"/>
    </row>
    <row r="384" spans="3:16" s="1" customFormat="1" x14ac:dyDescent="0.25">
      <c r="C384" s="65"/>
      <c r="D384" s="55"/>
      <c r="E384" s="55"/>
      <c r="F384" s="55"/>
      <c r="G384" s="55"/>
      <c r="H384" s="55"/>
      <c r="I384" s="55"/>
      <c r="J384" s="55"/>
      <c r="K384" s="65"/>
      <c r="L384" s="65"/>
      <c r="M384" s="65"/>
      <c r="N384" s="65"/>
      <c r="O384" s="65"/>
      <c r="P384" s="65"/>
    </row>
    <row r="385" spans="3:16" s="1" customFormat="1" x14ac:dyDescent="0.25">
      <c r="C385" s="65"/>
      <c r="D385" s="55"/>
      <c r="E385" s="55"/>
      <c r="F385" s="55"/>
      <c r="G385" s="55"/>
      <c r="H385" s="55"/>
      <c r="I385" s="55"/>
      <c r="J385" s="55"/>
      <c r="K385" s="65"/>
      <c r="L385" s="65"/>
      <c r="M385" s="65"/>
      <c r="N385" s="65"/>
      <c r="O385" s="65"/>
      <c r="P385" s="65"/>
    </row>
    <row r="386" spans="3:16" s="1" customFormat="1" x14ac:dyDescent="0.25">
      <c r="C386" s="65"/>
      <c r="D386" s="55"/>
      <c r="E386" s="55"/>
      <c r="F386" s="55"/>
      <c r="G386" s="55"/>
      <c r="H386" s="55"/>
      <c r="I386" s="55"/>
      <c r="J386" s="55"/>
      <c r="K386" s="65"/>
      <c r="L386" s="65"/>
      <c r="M386" s="65"/>
      <c r="N386" s="65"/>
      <c r="O386" s="65"/>
      <c r="P386" s="65"/>
    </row>
    <row r="387" spans="3:16" s="1" customFormat="1" x14ac:dyDescent="0.25">
      <c r="C387" s="65"/>
      <c r="D387" s="55"/>
      <c r="E387" s="55"/>
      <c r="F387" s="55"/>
      <c r="G387" s="55"/>
      <c r="H387" s="55"/>
      <c r="I387" s="55"/>
      <c r="J387" s="55"/>
      <c r="K387" s="65"/>
      <c r="L387" s="65"/>
      <c r="M387" s="65"/>
      <c r="N387" s="65"/>
      <c r="O387" s="65"/>
      <c r="P387" s="65"/>
    </row>
    <row r="388" spans="3:16" s="1" customFormat="1" x14ac:dyDescent="0.25">
      <c r="C388" s="65"/>
      <c r="D388" s="55"/>
      <c r="E388" s="55"/>
      <c r="F388" s="55"/>
      <c r="G388" s="55"/>
      <c r="H388" s="55"/>
      <c r="I388" s="55"/>
      <c r="J388" s="55"/>
      <c r="K388" s="65"/>
      <c r="L388" s="65"/>
      <c r="M388" s="65"/>
      <c r="N388" s="65"/>
      <c r="O388" s="65"/>
      <c r="P388" s="65"/>
    </row>
    <row r="389" spans="3:16" s="1" customFormat="1" x14ac:dyDescent="0.25">
      <c r="C389" s="65"/>
      <c r="D389" s="55"/>
      <c r="E389" s="55"/>
      <c r="F389" s="55"/>
      <c r="G389" s="55"/>
      <c r="H389" s="55"/>
      <c r="I389" s="55"/>
      <c r="J389" s="55"/>
      <c r="K389" s="65"/>
      <c r="L389" s="65"/>
      <c r="M389" s="65"/>
      <c r="N389" s="65"/>
      <c r="O389" s="65"/>
      <c r="P389" s="65"/>
    </row>
    <row r="390" spans="3:16" s="1" customFormat="1" x14ac:dyDescent="0.25">
      <c r="C390" s="65"/>
      <c r="D390" s="55"/>
      <c r="E390" s="55"/>
      <c r="F390" s="55"/>
      <c r="G390" s="55"/>
      <c r="H390" s="55"/>
      <c r="I390" s="55"/>
      <c r="J390" s="55"/>
      <c r="K390" s="65"/>
      <c r="L390" s="65"/>
      <c r="M390" s="65"/>
      <c r="N390" s="65"/>
      <c r="O390" s="65"/>
      <c r="P390" s="65"/>
    </row>
    <row r="391" spans="3:16" s="1" customFormat="1" x14ac:dyDescent="0.25">
      <c r="C391" s="65"/>
      <c r="D391" s="55"/>
      <c r="E391" s="55"/>
      <c r="F391" s="55"/>
      <c r="G391" s="55"/>
      <c r="H391" s="55"/>
      <c r="I391" s="55"/>
      <c r="J391" s="55"/>
      <c r="K391" s="65"/>
      <c r="L391" s="65"/>
      <c r="M391" s="65"/>
      <c r="N391" s="65"/>
      <c r="O391" s="65"/>
      <c r="P391" s="65"/>
    </row>
    <row r="392" spans="3:16" s="1" customFormat="1" x14ac:dyDescent="0.25">
      <c r="C392" s="65"/>
      <c r="D392" s="55"/>
      <c r="E392" s="55"/>
      <c r="F392" s="55"/>
      <c r="G392" s="55"/>
      <c r="H392" s="55"/>
      <c r="I392" s="55"/>
      <c r="J392" s="55"/>
      <c r="K392" s="65"/>
      <c r="L392" s="65"/>
      <c r="M392" s="65"/>
      <c r="N392" s="65"/>
      <c r="O392" s="65"/>
      <c r="P392" s="65"/>
    </row>
    <row r="393" spans="3:16" s="1" customFormat="1" x14ac:dyDescent="0.25">
      <c r="C393" s="65"/>
      <c r="D393" s="55"/>
      <c r="E393" s="55"/>
      <c r="F393" s="55"/>
      <c r="G393" s="55"/>
      <c r="H393" s="55"/>
      <c r="I393" s="55"/>
      <c r="J393" s="55"/>
      <c r="K393" s="65"/>
      <c r="L393" s="65"/>
      <c r="M393" s="65"/>
      <c r="N393" s="65"/>
      <c r="O393" s="65"/>
      <c r="P393" s="65"/>
    </row>
    <row r="394" spans="3:16" s="1" customFormat="1" x14ac:dyDescent="0.25">
      <c r="C394" s="65"/>
      <c r="D394" s="55"/>
      <c r="E394" s="55"/>
      <c r="F394" s="55"/>
      <c r="G394" s="55"/>
      <c r="H394" s="55"/>
      <c r="I394" s="55"/>
      <c r="J394" s="55"/>
      <c r="K394" s="65"/>
      <c r="L394" s="65"/>
      <c r="M394" s="65"/>
      <c r="N394" s="65"/>
      <c r="O394" s="65"/>
      <c r="P394" s="65"/>
    </row>
    <row r="395" spans="3:16" s="1" customFormat="1" x14ac:dyDescent="0.25">
      <c r="C395" s="65"/>
      <c r="D395" s="55"/>
      <c r="E395" s="55"/>
      <c r="F395" s="55"/>
      <c r="G395" s="55"/>
      <c r="H395" s="55"/>
      <c r="I395" s="55"/>
      <c r="J395" s="55"/>
      <c r="K395" s="65"/>
      <c r="L395" s="65"/>
      <c r="M395" s="65"/>
      <c r="N395" s="65"/>
      <c r="O395" s="65"/>
      <c r="P395" s="65"/>
    </row>
    <row r="396" spans="3:16" s="1" customFormat="1" x14ac:dyDescent="0.25">
      <c r="C396" s="65"/>
      <c r="D396" s="55"/>
      <c r="E396" s="55"/>
      <c r="F396" s="55"/>
      <c r="G396" s="55"/>
      <c r="H396" s="55"/>
      <c r="I396" s="55"/>
      <c r="J396" s="55"/>
      <c r="K396" s="65"/>
      <c r="L396" s="65"/>
      <c r="M396" s="65"/>
      <c r="N396" s="65"/>
      <c r="O396" s="65"/>
      <c r="P396" s="65"/>
    </row>
    <row r="397" spans="3:16" s="1" customFormat="1" x14ac:dyDescent="0.25">
      <c r="C397" s="65"/>
      <c r="D397" s="55"/>
      <c r="E397" s="55"/>
      <c r="F397" s="55"/>
      <c r="G397" s="55"/>
      <c r="H397" s="55"/>
      <c r="I397" s="55"/>
      <c r="J397" s="55"/>
      <c r="K397" s="65"/>
      <c r="L397" s="65"/>
      <c r="M397" s="65"/>
      <c r="N397" s="65"/>
      <c r="O397" s="65"/>
      <c r="P397" s="65"/>
    </row>
    <row r="398" spans="3:16" s="1" customFormat="1" x14ac:dyDescent="0.25">
      <c r="C398" s="65"/>
      <c r="D398" s="55"/>
      <c r="E398" s="55"/>
      <c r="F398" s="55"/>
      <c r="G398" s="55"/>
      <c r="H398" s="55"/>
      <c r="I398" s="55"/>
      <c r="J398" s="55"/>
      <c r="K398" s="65"/>
      <c r="L398" s="65"/>
      <c r="M398" s="65"/>
      <c r="N398" s="65"/>
      <c r="O398" s="65"/>
      <c r="P398" s="65"/>
    </row>
    <row r="399" spans="3:16" s="1" customFormat="1" x14ac:dyDescent="0.25">
      <c r="C399" s="65"/>
      <c r="D399" s="55"/>
      <c r="E399" s="55"/>
      <c r="F399" s="55"/>
      <c r="G399" s="55"/>
      <c r="H399" s="55"/>
      <c r="I399" s="55"/>
      <c r="J399" s="55"/>
      <c r="K399" s="65"/>
      <c r="L399" s="65"/>
      <c r="M399" s="65"/>
      <c r="N399" s="65"/>
      <c r="O399" s="65"/>
      <c r="P399" s="65"/>
    </row>
    <row r="400" spans="3:16" s="1" customFormat="1" x14ac:dyDescent="0.25">
      <c r="C400" s="65"/>
      <c r="D400" s="55"/>
      <c r="E400" s="55"/>
      <c r="F400" s="55"/>
      <c r="G400" s="55"/>
      <c r="H400" s="55"/>
      <c r="I400" s="55"/>
      <c r="J400" s="55"/>
      <c r="K400" s="65"/>
      <c r="L400" s="65"/>
      <c r="M400" s="65"/>
      <c r="N400" s="65"/>
      <c r="O400" s="65"/>
      <c r="P400" s="65"/>
    </row>
    <row r="401" spans="3:16" s="1" customFormat="1" x14ac:dyDescent="0.25">
      <c r="C401" s="65"/>
      <c r="D401" s="55"/>
      <c r="E401" s="55"/>
      <c r="F401" s="55"/>
      <c r="G401" s="55"/>
      <c r="H401" s="55"/>
      <c r="I401" s="55"/>
      <c r="J401" s="55"/>
      <c r="K401" s="65"/>
      <c r="L401" s="65"/>
      <c r="M401" s="65"/>
      <c r="N401" s="65"/>
      <c r="O401" s="65"/>
      <c r="P401" s="65"/>
    </row>
    <row r="402" spans="3:16" s="1" customFormat="1" x14ac:dyDescent="0.25">
      <c r="C402" s="65"/>
      <c r="D402" s="55"/>
      <c r="E402" s="55"/>
      <c r="F402" s="55"/>
      <c r="G402" s="55"/>
      <c r="H402" s="55"/>
      <c r="I402" s="55"/>
      <c r="J402" s="55"/>
      <c r="K402" s="65"/>
      <c r="L402" s="65"/>
      <c r="M402" s="65"/>
      <c r="N402" s="65"/>
      <c r="O402" s="65"/>
      <c r="P402" s="65"/>
    </row>
    <row r="403" spans="3:16" s="1" customFormat="1" x14ac:dyDescent="0.25">
      <c r="C403" s="65"/>
      <c r="D403" s="55"/>
      <c r="E403" s="55"/>
      <c r="F403" s="55"/>
      <c r="G403" s="55"/>
      <c r="H403" s="55"/>
      <c r="I403" s="55"/>
      <c r="J403" s="55"/>
      <c r="K403" s="65"/>
      <c r="L403" s="65"/>
      <c r="M403" s="65"/>
      <c r="N403" s="65"/>
      <c r="O403" s="65"/>
      <c r="P403" s="65"/>
    </row>
    <row r="404" spans="3:16" s="1" customFormat="1" x14ac:dyDescent="0.25">
      <c r="C404" s="65"/>
      <c r="D404" s="55"/>
      <c r="E404" s="55"/>
      <c r="F404" s="55"/>
      <c r="G404" s="55"/>
      <c r="H404" s="55"/>
      <c r="I404" s="55"/>
      <c r="J404" s="55"/>
      <c r="K404" s="65"/>
      <c r="L404" s="65"/>
      <c r="M404" s="65"/>
      <c r="N404" s="65"/>
      <c r="O404" s="65"/>
      <c r="P404" s="65"/>
    </row>
    <row r="405" spans="3:16" s="1" customFormat="1" x14ac:dyDescent="0.25">
      <c r="C405" s="65"/>
      <c r="D405" s="55"/>
      <c r="E405" s="55"/>
      <c r="F405" s="55"/>
      <c r="G405" s="55"/>
      <c r="H405" s="55"/>
      <c r="I405" s="55"/>
      <c r="J405" s="55"/>
      <c r="K405" s="65"/>
      <c r="L405" s="65"/>
      <c r="M405" s="65"/>
      <c r="N405" s="65"/>
      <c r="O405" s="65"/>
      <c r="P405" s="65"/>
    </row>
    <row r="406" spans="3:16" s="1" customFormat="1" x14ac:dyDescent="0.25">
      <c r="C406" s="65"/>
      <c r="D406" s="55"/>
      <c r="E406" s="55"/>
      <c r="F406" s="55"/>
      <c r="G406" s="55"/>
      <c r="H406" s="55"/>
      <c r="I406" s="55"/>
      <c r="J406" s="55"/>
      <c r="K406" s="65"/>
      <c r="L406" s="65"/>
      <c r="M406" s="65"/>
      <c r="N406" s="65"/>
      <c r="O406" s="65"/>
      <c r="P406" s="65"/>
    </row>
    <row r="407" spans="3:16" s="1" customFormat="1" x14ac:dyDescent="0.25">
      <c r="C407" s="65"/>
      <c r="D407" s="55"/>
      <c r="E407" s="55"/>
      <c r="F407" s="55"/>
      <c r="G407" s="55"/>
      <c r="H407" s="55"/>
      <c r="I407" s="55"/>
      <c r="J407" s="55"/>
      <c r="K407" s="65"/>
      <c r="L407" s="65"/>
      <c r="M407" s="65"/>
      <c r="N407" s="65"/>
      <c r="O407" s="65"/>
      <c r="P407" s="65"/>
    </row>
    <row r="408" spans="3:16" s="1" customFormat="1" x14ac:dyDescent="0.25">
      <c r="C408" s="65"/>
      <c r="D408" s="55"/>
      <c r="E408" s="55"/>
      <c r="F408" s="55"/>
      <c r="G408" s="55"/>
      <c r="H408" s="55"/>
      <c r="I408" s="55"/>
      <c r="J408" s="55"/>
      <c r="K408" s="65"/>
      <c r="L408" s="65"/>
      <c r="M408" s="65"/>
      <c r="N408" s="65"/>
      <c r="O408" s="65"/>
      <c r="P408" s="65"/>
    </row>
    <row r="409" spans="3:16" s="1" customFormat="1" x14ac:dyDescent="0.25">
      <c r="C409" s="65"/>
      <c r="D409" s="55"/>
      <c r="E409" s="55"/>
      <c r="F409" s="55"/>
      <c r="G409" s="55"/>
      <c r="H409" s="55"/>
      <c r="I409" s="55"/>
      <c r="J409" s="55"/>
      <c r="K409" s="65"/>
      <c r="L409" s="65"/>
      <c r="M409" s="65"/>
      <c r="N409" s="65"/>
      <c r="O409" s="65"/>
      <c r="P409" s="65"/>
    </row>
    <row r="410" spans="3:16" s="1" customFormat="1" x14ac:dyDescent="0.25">
      <c r="C410" s="65"/>
      <c r="D410" s="55"/>
      <c r="E410" s="55"/>
      <c r="F410" s="55"/>
      <c r="G410" s="55"/>
      <c r="H410" s="55"/>
      <c r="I410" s="55"/>
      <c r="J410" s="55"/>
      <c r="K410" s="65"/>
      <c r="L410" s="65"/>
      <c r="M410" s="65"/>
      <c r="N410" s="65"/>
      <c r="O410" s="65"/>
      <c r="P410" s="65"/>
    </row>
    <row r="411" spans="3:16" s="1" customFormat="1" x14ac:dyDescent="0.25">
      <c r="C411" s="65"/>
      <c r="D411" s="55"/>
      <c r="E411" s="55"/>
      <c r="F411" s="55"/>
      <c r="G411" s="55"/>
      <c r="H411" s="55"/>
      <c r="I411" s="55"/>
      <c r="J411" s="55"/>
      <c r="K411" s="65"/>
      <c r="L411" s="65"/>
      <c r="M411" s="65"/>
      <c r="N411" s="65"/>
      <c r="O411" s="65"/>
      <c r="P411" s="65"/>
    </row>
    <row r="412" spans="3:16" s="1" customFormat="1" x14ac:dyDescent="0.25">
      <c r="C412" s="65"/>
      <c r="D412" s="55"/>
      <c r="E412" s="55"/>
      <c r="F412" s="55"/>
      <c r="G412" s="55"/>
      <c r="H412" s="55"/>
      <c r="I412" s="55"/>
      <c r="J412" s="55"/>
      <c r="K412" s="65"/>
      <c r="L412" s="65"/>
      <c r="M412" s="65"/>
      <c r="N412" s="65"/>
      <c r="O412" s="65"/>
      <c r="P412" s="65"/>
    </row>
    <row r="413" spans="3:16" s="1" customFormat="1" x14ac:dyDescent="0.25">
      <c r="C413" s="65"/>
      <c r="D413" s="55"/>
      <c r="E413" s="55"/>
      <c r="F413" s="55"/>
      <c r="G413" s="55"/>
      <c r="H413" s="55"/>
      <c r="I413" s="55"/>
      <c r="J413" s="55"/>
      <c r="K413" s="65"/>
      <c r="L413" s="65"/>
      <c r="M413" s="65"/>
      <c r="N413" s="65"/>
      <c r="O413" s="65"/>
      <c r="P413" s="65"/>
    </row>
    <row r="414" spans="3:16" s="1" customFormat="1" x14ac:dyDescent="0.25">
      <c r="C414" s="65"/>
      <c r="D414" s="55"/>
      <c r="E414" s="55"/>
      <c r="F414" s="55"/>
      <c r="G414" s="55"/>
      <c r="H414" s="55"/>
      <c r="I414" s="55"/>
      <c r="J414" s="55"/>
      <c r="K414" s="65"/>
      <c r="L414" s="65"/>
      <c r="M414" s="65"/>
      <c r="N414" s="65"/>
      <c r="O414" s="65"/>
      <c r="P414" s="65"/>
    </row>
    <row r="415" spans="3:16" s="1" customFormat="1" x14ac:dyDescent="0.25">
      <c r="C415" s="65"/>
      <c r="D415" s="55"/>
      <c r="E415" s="55"/>
      <c r="F415" s="55"/>
      <c r="G415" s="55"/>
      <c r="H415" s="55"/>
      <c r="I415" s="55"/>
      <c r="J415" s="55"/>
      <c r="K415" s="65"/>
      <c r="L415" s="65"/>
      <c r="M415" s="65"/>
      <c r="N415" s="65"/>
      <c r="O415" s="65"/>
      <c r="P415" s="65"/>
    </row>
    <row r="416" spans="3:16" s="1" customFormat="1" x14ac:dyDescent="0.25">
      <c r="C416" s="65"/>
      <c r="D416" s="55"/>
      <c r="E416" s="55"/>
      <c r="F416" s="55"/>
      <c r="G416" s="55"/>
      <c r="H416" s="55"/>
      <c r="I416" s="55"/>
      <c r="J416" s="55"/>
      <c r="K416" s="65"/>
      <c r="L416" s="65"/>
      <c r="M416" s="65"/>
      <c r="N416" s="65"/>
      <c r="O416" s="65"/>
      <c r="P416" s="65"/>
    </row>
    <row r="417" spans="3:16" s="1" customFormat="1" x14ac:dyDescent="0.25">
      <c r="C417" s="65"/>
      <c r="D417" s="55"/>
      <c r="E417" s="55"/>
      <c r="F417" s="55"/>
      <c r="G417" s="55"/>
      <c r="H417" s="55"/>
      <c r="I417" s="55"/>
      <c r="J417" s="55"/>
      <c r="K417" s="65"/>
      <c r="L417" s="65"/>
      <c r="M417" s="65"/>
      <c r="N417" s="65"/>
      <c r="O417" s="65"/>
      <c r="P417" s="65"/>
    </row>
    <row r="418" spans="3:16" s="1" customFormat="1" x14ac:dyDescent="0.25">
      <c r="C418" s="65"/>
      <c r="D418" s="55"/>
      <c r="E418" s="55"/>
      <c r="F418" s="55"/>
      <c r="G418" s="55"/>
      <c r="H418" s="55"/>
      <c r="I418" s="55"/>
      <c r="J418" s="55"/>
      <c r="K418" s="65"/>
      <c r="L418" s="65"/>
      <c r="M418" s="65"/>
      <c r="N418" s="65"/>
      <c r="O418" s="65"/>
      <c r="P418" s="65"/>
    </row>
    <row r="419" spans="3:16" s="1" customFormat="1" x14ac:dyDescent="0.25">
      <c r="C419" s="65"/>
      <c r="D419" s="55"/>
      <c r="E419" s="55"/>
      <c r="F419" s="55"/>
      <c r="G419" s="55"/>
      <c r="H419" s="55"/>
      <c r="I419" s="55"/>
      <c r="J419" s="55"/>
      <c r="K419" s="65"/>
      <c r="L419" s="65"/>
      <c r="M419" s="65"/>
      <c r="N419" s="65"/>
      <c r="O419" s="65"/>
      <c r="P419" s="65"/>
    </row>
    <row r="420" spans="3:16" s="1" customFormat="1" x14ac:dyDescent="0.25">
      <c r="C420" s="65"/>
      <c r="D420" s="55"/>
      <c r="E420" s="55"/>
      <c r="F420" s="55"/>
      <c r="G420" s="55"/>
      <c r="H420" s="55"/>
      <c r="I420" s="55"/>
      <c r="J420" s="55"/>
      <c r="K420" s="65"/>
      <c r="L420" s="65"/>
      <c r="M420" s="65"/>
      <c r="N420" s="65"/>
      <c r="O420" s="65"/>
      <c r="P420" s="65"/>
    </row>
    <row r="421" spans="3:16" s="1" customFormat="1" x14ac:dyDescent="0.25">
      <c r="C421" s="65"/>
      <c r="D421" s="55"/>
      <c r="E421" s="55"/>
      <c r="F421" s="55"/>
      <c r="G421" s="55"/>
      <c r="H421" s="55"/>
      <c r="I421" s="55"/>
      <c r="J421" s="55"/>
      <c r="K421" s="65"/>
      <c r="L421" s="65"/>
      <c r="M421" s="65"/>
      <c r="N421" s="65"/>
      <c r="O421" s="65"/>
      <c r="P421" s="65"/>
    </row>
    <row r="422" spans="3:16" s="1" customFormat="1" x14ac:dyDescent="0.25">
      <c r="C422" s="65"/>
      <c r="D422" s="55"/>
      <c r="E422" s="55"/>
      <c r="F422" s="55"/>
      <c r="G422" s="55"/>
      <c r="H422" s="55"/>
      <c r="I422" s="55"/>
      <c r="J422" s="55"/>
      <c r="K422" s="65"/>
      <c r="L422" s="65"/>
      <c r="M422" s="65"/>
      <c r="N422" s="65"/>
      <c r="O422" s="65"/>
      <c r="P422" s="65"/>
    </row>
    <row r="423" spans="3:16" s="1" customFormat="1" x14ac:dyDescent="0.25">
      <c r="C423" s="65"/>
      <c r="D423" s="55"/>
      <c r="E423" s="55"/>
      <c r="F423" s="55"/>
      <c r="G423" s="55"/>
      <c r="H423" s="55"/>
      <c r="I423" s="55"/>
      <c r="J423" s="55"/>
      <c r="K423" s="65"/>
      <c r="L423" s="65"/>
      <c r="M423" s="65"/>
      <c r="N423" s="65"/>
      <c r="O423" s="65"/>
      <c r="P423" s="65"/>
    </row>
    <row r="424" spans="3:16" s="1" customFormat="1" x14ac:dyDescent="0.25">
      <c r="C424" s="65"/>
      <c r="D424" s="55"/>
      <c r="E424" s="55"/>
      <c r="F424" s="55"/>
      <c r="G424" s="55"/>
      <c r="H424" s="55"/>
      <c r="I424" s="55"/>
      <c r="J424" s="55"/>
      <c r="K424" s="65"/>
      <c r="L424" s="65"/>
      <c r="M424" s="65"/>
      <c r="N424" s="65"/>
      <c r="O424" s="65"/>
      <c r="P424" s="65"/>
    </row>
    <row r="425" spans="3:16" s="1" customFormat="1" x14ac:dyDescent="0.25">
      <c r="C425" s="65"/>
      <c r="D425" s="55"/>
      <c r="E425" s="55"/>
      <c r="F425" s="55"/>
      <c r="G425" s="55"/>
      <c r="H425" s="55"/>
      <c r="I425" s="55"/>
      <c r="J425" s="55"/>
      <c r="K425" s="65"/>
      <c r="L425" s="65"/>
      <c r="M425" s="65"/>
      <c r="N425" s="65"/>
      <c r="O425" s="65"/>
      <c r="P425" s="65"/>
    </row>
    <row r="426" spans="3:16" s="1" customFormat="1" x14ac:dyDescent="0.25">
      <c r="C426" s="65"/>
      <c r="D426" s="55"/>
      <c r="E426" s="55"/>
      <c r="F426" s="55"/>
      <c r="G426" s="55"/>
      <c r="H426" s="55"/>
      <c r="I426" s="55"/>
      <c r="J426" s="55"/>
      <c r="K426" s="65"/>
      <c r="L426" s="65"/>
      <c r="M426" s="65"/>
      <c r="N426" s="65"/>
      <c r="O426" s="65"/>
      <c r="P426" s="65"/>
    </row>
    <row r="427" spans="3:16" s="1" customFormat="1" x14ac:dyDescent="0.25">
      <c r="C427" s="65"/>
      <c r="D427" s="55"/>
      <c r="E427" s="55"/>
      <c r="F427" s="55"/>
      <c r="G427" s="55"/>
      <c r="H427" s="55"/>
      <c r="I427" s="55"/>
      <c r="J427" s="55"/>
      <c r="K427" s="65"/>
      <c r="L427" s="65"/>
      <c r="M427" s="65"/>
      <c r="N427" s="65"/>
      <c r="O427" s="65"/>
      <c r="P427" s="65"/>
    </row>
    <row r="428" spans="3:16" s="1" customFormat="1" x14ac:dyDescent="0.25">
      <c r="C428" s="65"/>
      <c r="D428" s="55"/>
      <c r="E428" s="55"/>
      <c r="F428" s="55"/>
      <c r="G428" s="55"/>
      <c r="H428" s="55"/>
      <c r="I428" s="55"/>
      <c r="J428" s="55"/>
      <c r="K428" s="65"/>
      <c r="L428" s="65"/>
      <c r="M428" s="65"/>
      <c r="N428" s="65"/>
      <c r="O428" s="65"/>
      <c r="P428" s="65"/>
    </row>
    <row r="429" spans="3:16" s="1" customFormat="1" x14ac:dyDescent="0.25">
      <c r="C429" s="65"/>
      <c r="D429" s="55"/>
      <c r="E429" s="55"/>
      <c r="F429" s="55"/>
      <c r="G429" s="55"/>
      <c r="H429" s="55"/>
      <c r="I429" s="55"/>
      <c r="J429" s="55"/>
      <c r="K429" s="65"/>
      <c r="L429" s="65"/>
      <c r="M429" s="65"/>
      <c r="N429" s="65"/>
      <c r="O429" s="65"/>
      <c r="P429" s="65"/>
    </row>
    <row r="430" spans="3:16" s="1" customFormat="1" x14ac:dyDescent="0.25">
      <c r="C430" s="65"/>
      <c r="D430" s="55"/>
      <c r="E430" s="55"/>
      <c r="F430" s="55"/>
      <c r="G430" s="55"/>
      <c r="H430" s="55"/>
      <c r="I430" s="55"/>
      <c r="J430" s="55"/>
      <c r="K430" s="65"/>
      <c r="L430" s="65"/>
      <c r="M430" s="65"/>
      <c r="N430" s="65"/>
      <c r="O430" s="65"/>
      <c r="P430" s="65"/>
    </row>
    <row r="431" spans="3:16" s="1" customFormat="1" x14ac:dyDescent="0.25">
      <c r="C431" s="65"/>
      <c r="D431" s="55"/>
      <c r="E431" s="55"/>
      <c r="F431" s="55"/>
      <c r="G431" s="55"/>
      <c r="H431" s="55"/>
      <c r="I431" s="55"/>
      <c r="J431" s="55"/>
      <c r="K431" s="65"/>
      <c r="L431" s="65"/>
      <c r="M431" s="65"/>
      <c r="N431" s="65"/>
      <c r="O431" s="65"/>
      <c r="P431" s="65"/>
    </row>
    <row r="432" spans="3:16" s="1" customFormat="1" x14ac:dyDescent="0.25">
      <c r="C432" s="65"/>
      <c r="D432" s="55"/>
      <c r="E432" s="55"/>
      <c r="F432" s="55"/>
      <c r="G432" s="55"/>
      <c r="H432" s="55"/>
      <c r="I432" s="55"/>
      <c r="J432" s="55"/>
      <c r="K432" s="65"/>
      <c r="L432" s="65"/>
      <c r="M432" s="65"/>
      <c r="N432" s="65"/>
      <c r="O432" s="65"/>
      <c r="P432" s="65"/>
    </row>
    <row r="433" spans="3:16" s="1" customFormat="1" x14ac:dyDescent="0.25">
      <c r="C433" s="65"/>
      <c r="D433" s="55"/>
      <c r="E433" s="55"/>
      <c r="F433" s="55"/>
      <c r="G433" s="55"/>
      <c r="H433" s="55"/>
      <c r="I433" s="55"/>
      <c r="J433" s="55"/>
      <c r="K433" s="65"/>
      <c r="L433" s="65"/>
      <c r="M433" s="65"/>
      <c r="N433" s="65"/>
      <c r="O433" s="65"/>
      <c r="P433" s="65"/>
    </row>
    <row r="434" spans="3:16" s="1" customFormat="1" x14ac:dyDescent="0.25">
      <c r="C434" s="65"/>
      <c r="D434" s="55"/>
      <c r="E434" s="55"/>
      <c r="F434" s="55"/>
      <c r="G434" s="55"/>
      <c r="H434" s="55"/>
      <c r="I434" s="55"/>
      <c r="J434" s="55"/>
      <c r="K434" s="65"/>
      <c r="L434" s="65"/>
      <c r="M434" s="65"/>
      <c r="N434" s="65"/>
      <c r="O434" s="65"/>
      <c r="P434" s="65"/>
    </row>
    <row r="435" spans="3:16" s="1" customFormat="1" x14ac:dyDescent="0.25">
      <c r="C435" s="65"/>
      <c r="D435" s="55"/>
      <c r="E435" s="55"/>
      <c r="F435" s="55"/>
      <c r="G435" s="55"/>
      <c r="H435" s="55"/>
      <c r="I435" s="55"/>
      <c r="J435" s="55"/>
      <c r="K435" s="65"/>
      <c r="L435" s="65"/>
      <c r="M435" s="65"/>
      <c r="N435" s="65"/>
      <c r="O435" s="65"/>
      <c r="P435" s="65"/>
    </row>
    <row r="436" spans="3:16" s="1" customFormat="1" x14ac:dyDescent="0.25">
      <c r="C436" s="65"/>
      <c r="D436" s="55"/>
      <c r="E436" s="55"/>
      <c r="F436" s="55"/>
      <c r="G436" s="55"/>
      <c r="H436" s="55"/>
      <c r="I436" s="55"/>
      <c r="J436" s="55"/>
      <c r="K436" s="65"/>
      <c r="L436" s="65"/>
      <c r="M436" s="65"/>
      <c r="N436" s="65"/>
      <c r="O436" s="65"/>
      <c r="P436" s="65"/>
    </row>
    <row r="437" spans="3:16" s="1" customFormat="1" x14ac:dyDescent="0.25">
      <c r="C437" s="65"/>
      <c r="D437" s="55"/>
      <c r="E437" s="55"/>
      <c r="F437" s="55"/>
      <c r="G437" s="55"/>
      <c r="H437" s="55"/>
      <c r="I437" s="55"/>
      <c r="J437" s="55"/>
      <c r="K437" s="65"/>
      <c r="L437" s="65"/>
      <c r="M437" s="65"/>
      <c r="N437" s="65"/>
      <c r="O437" s="65"/>
      <c r="P437" s="65"/>
    </row>
    <row r="438" spans="3:16" s="1" customFormat="1" x14ac:dyDescent="0.25">
      <c r="C438" s="65"/>
      <c r="D438" s="55"/>
      <c r="E438" s="55"/>
      <c r="F438" s="55"/>
      <c r="G438" s="55"/>
      <c r="H438" s="55"/>
      <c r="I438" s="55"/>
      <c r="J438" s="55"/>
      <c r="K438" s="65"/>
      <c r="L438" s="65"/>
      <c r="M438" s="65"/>
      <c r="N438" s="65"/>
      <c r="O438" s="65"/>
      <c r="P438" s="65"/>
    </row>
    <row r="439" spans="3:16" s="1" customFormat="1" x14ac:dyDescent="0.25">
      <c r="C439" s="65"/>
      <c r="D439" s="55"/>
      <c r="E439" s="55"/>
      <c r="F439" s="55"/>
      <c r="G439" s="55"/>
      <c r="H439" s="55"/>
      <c r="I439" s="55"/>
      <c r="J439" s="55"/>
      <c r="K439" s="65"/>
      <c r="L439" s="65"/>
      <c r="M439" s="65"/>
      <c r="N439" s="65"/>
      <c r="O439" s="65"/>
      <c r="P439" s="65"/>
    </row>
    <row r="440" spans="3:16" s="1" customFormat="1" x14ac:dyDescent="0.25">
      <c r="C440" s="65"/>
      <c r="D440" s="55"/>
      <c r="E440" s="55"/>
      <c r="F440" s="55"/>
      <c r="G440" s="55"/>
      <c r="H440" s="55"/>
      <c r="I440" s="55"/>
      <c r="J440" s="55"/>
      <c r="K440" s="65"/>
      <c r="L440" s="65"/>
      <c r="M440" s="65"/>
      <c r="N440" s="65"/>
      <c r="O440" s="65"/>
      <c r="P440" s="65"/>
    </row>
    <row r="441" spans="3:16" s="1" customFormat="1" x14ac:dyDescent="0.25">
      <c r="C441" s="65"/>
      <c r="D441" s="55"/>
      <c r="E441" s="55"/>
      <c r="F441" s="55"/>
      <c r="G441" s="55"/>
      <c r="H441" s="55"/>
      <c r="I441" s="55"/>
      <c r="J441" s="55"/>
      <c r="K441" s="65"/>
      <c r="L441" s="65"/>
      <c r="M441" s="65"/>
      <c r="N441" s="65"/>
      <c r="O441" s="65"/>
      <c r="P441" s="65"/>
    </row>
    <row r="442" spans="3:16" s="1" customFormat="1" x14ac:dyDescent="0.25">
      <c r="C442" s="65"/>
      <c r="D442" s="55"/>
      <c r="E442" s="55"/>
      <c r="F442" s="55"/>
      <c r="G442" s="55"/>
      <c r="H442" s="55"/>
      <c r="I442" s="55"/>
      <c r="J442" s="55"/>
      <c r="K442" s="65"/>
      <c r="L442" s="65"/>
      <c r="M442" s="65"/>
      <c r="N442" s="65"/>
      <c r="O442" s="65"/>
      <c r="P442" s="65"/>
    </row>
    <row r="443" spans="3:16" s="1" customFormat="1" x14ac:dyDescent="0.25">
      <c r="C443" s="65"/>
      <c r="D443" s="55"/>
      <c r="E443" s="55"/>
      <c r="F443" s="55"/>
      <c r="G443" s="55"/>
      <c r="H443" s="55"/>
      <c r="I443" s="55"/>
      <c r="J443" s="55"/>
      <c r="K443" s="65"/>
      <c r="L443" s="65"/>
      <c r="M443" s="65"/>
      <c r="N443" s="65"/>
      <c r="O443" s="65"/>
      <c r="P443" s="65"/>
    </row>
    <row r="444" spans="3:16" s="1" customFormat="1" x14ac:dyDescent="0.25">
      <c r="C444" s="65"/>
      <c r="D444" s="55"/>
      <c r="E444" s="55"/>
      <c r="F444" s="55"/>
      <c r="G444" s="55"/>
      <c r="H444" s="55"/>
      <c r="I444" s="55"/>
      <c r="J444" s="55"/>
      <c r="K444" s="65"/>
      <c r="L444" s="65"/>
      <c r="M444" s="65"/>
      <c r="N444" s="65"/>
      <c r="O444" s="65"/>
      <c r="P444" s="65"/>
    </row>
    <row r="445" spans="3:16" s="1" customFormat="1" x14ac:dyDescent="0.25">
      <c r="C445" s="65"/>
      <c r="D445" s="55"/>
      <c r="E445" s="55"/>
      <c r="F445" s="55"/>
      <c r="G445" s="55"/>
      <c r="H445" s="55"/>
      <c r="I445" s="55"/>
      <c r="J445" s="55"/>
      <c r="K445" s="65"/>
      <c r="L445" s="65"/>
      <c r="M445" s="65"/>
      <c r="N445" s="65"/>
      <c r="O445" s="65"/>
      <c r="P445" s="65"/>
    </row>
    <row r="446" spans="3:16" s="1" customFormat="1" x14ac:dyDescent="0.25">
      <c r="C446" s="65"/>
      <c r="D446" s="55"/>
      <c r="E446" s="55"/>
      <c r="F446" s="55"/>
      <c r="G446" s="55"/>
      <c r="H446" s="55"/>
      <c r="I446" s="55"/>
      <c r="J446" s="55"/>
      <c r="K446" s="65"/>
      <c r="L446" s="65"/>
      <c r="M446" s="65"/>
      <c r="N446" s="65"/>
      <c r="O446" s="65"/>
      <c r="P446" s="65"/>
    </row>
    <row r="447" spans="3:16" s="1" customFormat="1" x14ac:dyDescent="0.25">
      <c r="C447" s="65"/>
      <c r="D447" s="55"/>
      <c r="E447" s="55"/>
      <c r="F447" s="55"/>
      <c r="G447" s="55"/>
      <c r="H447" s="55"/>
      <c r="I447" s="55"/>
      <c r="J447" s="55"/>
      <c r="K447" s="65"/>
      <c r="L447" s="65"/>
      <c r="M447" s="65"/>
      <c r="N447" s="65"/>
      <c r="O447" s="65"/>
      <c r="P447" s="65"/>
    </row>
    <row r="448" spans="3:16" s="1" customFormat="1" x14ac:dyDescent="0.25">
      <c r="C448" s="65"/>
      <c r="D448" s="55"/>
      <c r="E448" s="55"/>
      <c r="F448" s="55"/>
      <c r="G448" s="55"/>
      <c r="H448" s="55"/>
      <c r="I448" s="55"/>
      <c r="J448" s="55"/>
      <c r="K448" s="65"/>
      <c r="L448" s="65"/>
      <c r="M448" s="65"/>
      <c r="N448" s="65"/>
      <c r="O448" s="65"/>
      <c r="P448" s="65"/>
    </row>
    <row r="449" spans="3:16" s="1" customFormat="1" x14ac:dyDescent="0.25">
      <c r="C449" s="65"/>
      <c r="D449" s="55"/>
      <c r="E449" s="55"/>
      <c r="F449" s="55"/>
      <c r="G449" s="55"/>
      <c r="H449" s="55"/>
      <c r="I449" s="55"/>
      <c r="J449" s="55"/>
      <c r="K449" s="65"/>
      <c r="L449" s="65"/>
      <c r="M449" s="65"/>
      <c r="N449" s="65"/>
      <c r="O449" s="65"/>
      <c r="P449" s="65"/>
    </row>
    <row r="450" spans="3:16" s="1" customFormat="1" x14ac:dyDescent="0.25">
      <c r="C450" s="65"/>
      <c r="D450" s="55"/>
      <c r="E450" s="55"/>
      <c r="F450" s="55"/>
      <c r="G450" s="55"/>
      <c r="H450" s="55"/>
      <c r="I450" s="55"/>
      <c r="J450" s="55"/>
      <c r="K450" s="65"/>
      <c r="L450" s="65"/>
      <c r="M450" s="65"/>
      <c r="N450" s="65"/>
      <c r="O450" s="65"/>
      <c r="P450" s="65"/>
    </row>
    <row r="451" spans="3:16" s="1" customFormat="1" x14ac:dyDescent="0.25">
      <c r="C451" s="65"/>
      <c r="D451" s="55"/>
      <c r="E451" s="55"/>
      <c r="F451" s="55"/>
      <c r="G451" s="55"/>
      <c r="H451" s="55"/>
      <c r="I451" s="55"/>
      <c r="J451" s="55"/>
      <c r="K451" s="65"/>
      <c r="L451" s="65"/>
      <c r="M451" s="65"/>
      <c r="N451" s="65"/>
      <c r="O451" s="65"/>
      <c r="P451" s="65"/>
    </row>
    <row r="452" spans="3:16" s="1" customFormat="1" x14ac:dyDescent="0.25">
      <c r="C452" s="65"/>
      <c r="D452" s="55"/>
      <c r="E452" s="55"/>
      <c r="F452" s="55"/>
      <c r="G452" s="55"/>
      <c r="H452" s="55"/>
      <c r="I452" s="55"/>
      <c r="J452" s="55"/>
      <c r="K452" s="65"/>
      <c r="L452" s="65"/>
      <c r="M452" s="65"/>
      <c r="N452" s="65"/>
      <c r="O452" s="65"/>
      <c r="P452" s="65"/>
    </row>
    <row r="453" spans="3:16" s="1" customFormat="1" x14ac:dyDescent="0.25">
      <c r="C453" s="65"/>
      <c r="D453" s="55"/>
      <c r="E453" s="55"/>
      <c r="F453" s="55"/>
      <c r="G453" s="55"/>
      <c r="H453" s="55"/>
      <c r="I453" s="55"/>
      <c r="J453" s="55"/>
      <c r="K453" s="65"/>
      <c r="L453" s="65"/>
      <c r="M453" s="65"/>
      <c r="N453" s="65"/>
      <c r="O453" s="65"/>
      <c r="P453" s="65"/>
    </row>
    <row r="454" spans="3:16" s="1" customFormat="1" x14ac:dyDescent="0.25">
      <c r="C454" s="65"/>
      <c r="D454" s="55"/>
      <c r="E454" s="55"/>
      <c r="F454" s="55"/>
      <c r="G454" s="55"/>
      <c r="H454" s="55"/>
      <c r="I454" s="55"/>
      <c r="J454" s="55"/>
      <c r="K454" s="65"/>
      <c r="L454" s="65"/>
      <c r="M454" s="65"/>
      <c r="N454" s="65"/>
      <c r="O454" s="65"/>
      <c r="P454" s="65"/>
    </row>
    <row r="455" spans="3:16" s="1" customFormat="1" x14ac:dyDescent="0.25">
      <c r="C455" s="65"/>
      <c r="D455" s="55"/>
      <c r="E455" s="55"/>
      <c r="F455" s="55"/>
      <c r="G455" s="55"/>
      <c r="H455" s="55"/>
      <c r="I455" s="55"/>
      <c r="J455" s="55"/>
      <c r="K455" s="65"/>
      <c r="L455" s="65"/>
      <c r="M455" s="65"/>
      <c r="N455" s="65"/>
      <c r="O455" s="65"/>
      <c r="P455" s="65"/>
    </row>
    <row r="456" spans="3:16" s="1" customFormat="1" x14ac:dyDescent="0.25">
      <c r="C456" s="65"/>
      <c r="D456" s="55"/>
      <c r="E456" s="55"/>
      <c r="F456" s="55"/>
      <c r="G456" s="55"/>
      <c r="H456" s="55"/>
      <c r="I456" s="55"/>
      <c r="J456" s="55"/>
      <c r="K456" s="65"/>
      <c r="L456" s="65"/>
      <c r="M456" s="65"/>
      <c r="N456" s="65"/>
      <c r="O456" s="65"/>
      <c r="P456" s="65"/>
    </row>
    <row r="457" spans="3:16" s="1" customFormat="1" x14ac:dyDescent="0.25">
      <c r="C457" s="65"/>
      <c r="D457" s="55"/>
      <c r="E457" s="55"/>
      <c r="F457" s="55"/>
      <c r="G457" s="55"/>
      <c r="H457" s="55"/>
      <c r="I457" s="55"/>
      <c r="J457" s="55"/>
      <c r="K457" s="65"/>
      <c r="L457" s="65"/>
      <c r="M457" s="65"/>
      <c r="N457" s="65"/>
      <c r="O457" s="65"/>
      <c r="P457" s="65"/>
    </row>
    <row r="458" spans="3:16" s="1" customFormat="1" x14ac:dyDescent="0.25">
      <c r="C458" s="65"/>
      <c r="D458" s="55"/>
      <c r="E458" s="55"/>
      <c r="F458" s="55"/>
      <c r="G458" s="55"/>
      <c r="H458" s="55"/>
      <c r="I458" s="55"/>
      <c r="J458" s="55"/>
      <c r="K458" s="65"/>
      <c r="L458" s="65"/>
      <c r="M458" s="65"/>
      <c r="N458" s="65"/>
      <c r="O458" s="65"/>
      <c r="P458" s="65"/>
    </row>
    <row r="459" spans="3:16" s="1" customFormat="1" x14ac:dyDescent="0.25">
      <c r="C459" s="65"/>
      <c r="D459" s="55"/>
      <c r="E459" s="55"/>
      <c r="F459" s="55"/>
      <c r="G459" s="55"/>
      <c r="H459" s="55"/>
      <c r="I459" s="55"/>
      <c r="J459" s="55"/>
      <c r="K459" s="65"/>
      <c r="L459" s="65"/>
      <c r="M459" s="65"/>
      <c r="N459" s="65"/>
      <c r="O459" s="65"/>
      <c r="P459" s="65"/>
    </row>
    <row r="460" spans="3:16" s="1" customFormat="1" x14ac:dyDescent="0.25">
      <c r="C460" s="65"/>
      <c r="D460" s="55"/>
      <c r="E460" s="55"/>
      <c r="F460" s="55"/>
      <c r="G460" s="55"/>
      <c r="H460" s="55"/>
      <c r="I460" s="55"/>
      <c r="J460" s="55"/>
      <c r="K460" s="65"/>
      <c r="L460" s="65"/>
      <c r="M460" s="65"/>
      <c r="N460" s="65"/>
      <c r="O460" s="65"/>
      <c r="P460" s="65"/>
    </row>
    <row r="461" spans="3:16" s="1" customFormat="1" x14ac:dyDescent="0.25">
      <c r="C461" s="65"/>
      <c r="D461" s="55"/>
      <c r="E461" s="55"/>
      <c r="F461" s="55"/>
      <c r="G461" s="55"/>
      <c r="H461" s="55"/>
      <c r="I461" s="55"/>
      <c r="J461" s="55"/>
      <c r="K461" s="65"/>
      <c r="L461" s="65"/>
      <c r="M461" s="65"/>
      <c r="N461" s="65"/>
      <c r="O461" s="65"/>
      <c r="P461" s="65"/>
    </row>
    <row r="462" spans="3:16" s="1" customFormat="1" x14ac:dyDescent="0.25">
      <c r="C462" s="65"/>
      <c r="D462" s="55"/>
      <c r="E462" s="55"/>
      <c r="F462" s="55"/>
      <c r="G462" s="55"/>
      <c r="H462" s="55"/>
      <c r="I462" s="55"/>
      <c r="J462" s="55"/>
      <c r="K462" s="65"/>
      <c r="L462" s="65"/>
      <c r="M462" s="65"/>
      <c r="N462" s="65"/>
      <c r="O462" s="65"/>
      <c r="P462" s="65"/>
    </row>
    <row r="463" spans="3:16" s="1" customFormat="1" x14ac:dyDescent="0.25">
      <c r="C463" s="65"/>
      <c r="D463" s="55"/>
      <c r="E463" s="55"/>
      <c r="F463" s="55"/>
      <c r="G463" s="55"/>
      <c r="H463" s="55"/>
      <c r="I463" s="55"/>
      <c r="J463" s="55"/>
      <c r="K463" s="65"/>
      <c r="L463" s="65"/>
      <c r="M463" s="65"/>
      <c r="N463" s="65"/>
      <c r="O463" s="65"/>
      <c r="P463" s="65"/>
    </row>
    <row r="464" spans="3:16" s="1" customFormat="1" x14ac:dyDescent="0.25">
      <c r="C464" s="65"/>
      <c r="D464" s="55"/>
      <c r="E464" s="55"/>
      <c r="F464" s="55"/>
      <c r="G464" s="55"/>
      <c r="H464" s="55"/>
      <c r="I464" s="55"/>
      <c r="J464" s="55"/>
      <c r="K464" s="65"/>
      <c r="L464" s="65"/>
      <c r="M464" s="65"/>
      <c r="N464" s="65"/>
      <c r="O464" s="65"/>
      <c r="P464" s="65"/>
    </row>
    <row r="465" spans="3:16" s="1" customFormat="1" x14ac:dyDescent="0.25">
      <c r="C465" s="65"/>
      <c r="D465" s="55"/>
      <c r="E465" s="55"/>
      <c r="F465" s="55"/>
      <c r="G465" s="55"/>
      <c r="H465" s="55"/>
      <c r="I465" s="55"/>
      <c r="J465" s="55"/>
      <c r="K465" s="65"/>
      <c r="L465" s="65"/>
      <c r="M465" s="65"/>
      <c r="N465" s="65"/>
      <c r="O465" s="65"/>
      <c r="P465" s="65"/>
    </row>
    <row r="466" spans="3:16" s="1" customFormat="1" x14ac:dyDescent="0.25">
      <c r="C466" s="65"/>
      <c r="D466" s="55"/>
      <c r="E466" s="55"/>
      <c r="F466" s="55"/>
      <c r="G466" s="55"/>
      <c r="H466" s="55"/>
      <c r="I466" s="55"/>
      <c r="J466" s="55"/>
      <c r="K466" s="65"/>
      <c r="L466" s="65"/>
      <c r="M466" s="65"/>
      <c r="N466" s="65"/>
      <c r="O466" s="65"/>
      <c r="P466" s="65"/>
    </row>
    <row r="467" spans="3:16" s="1" customFormat="1" x14ac:dyDescent="0.25">
      <c r="C467" s="65"/>
      <c r="D467" s="55"/>
      <c r="E467" s="55"/>
      <c r="F467" s="55"/>
      <c r="G467" s="55"/>
      <c r="H467" s="55"/>
      <c r="I467" s="55"/>
      <c r="J467" s="55"/>
      <c r="K467" s="65"/>
      <c r="L467" s="65"/>
      <c r="M467" s="65"/>
      <c r="N467" s="65"/>
      <c r="O467" s="65"/>
      <c r="P467" s="65"/>
    </row>
    <row r="468" spans="3:16" s="1" customFormat="1" x14ac:dyDescent="0.25">
      <c r="C468" s="65"/>
      <c r="D468" s="55"/>
      <c r="E468" s="55"/>
      <c r="F468" s="55"/>
      <c r="G468" s="55"/>
      <c r="H468" s="55"/>
      <c r="I468" s="55"/>
      <c r="J468" s="55"/>
      <c r="K468" s="65"/>
      <c r="L468" s="65"/>
      <c r="M468" s="65"/>
      <c r="N468" s="65"/>
      <c r="O468" s="65"/>
      <c r="P468" s="65"/>
    </row>
    <row r="469" spans="3:16" s="1" customFormat="1" x14ac:dyDescent="0.25">
      <c r="C469" s="65"/>
      <c r="D469" s="55"/>
      <c r="E469" s="55"/>
      <c r="F469" s="55"/>
      <c r="G469" s="55"/>
      <c r="H469" s="55"/>
      <c r="I469" s="55"/>
      <c r="J469" s="55"/>
      <c r="K469" s="65"/>
      <c r="L469" s="65"/>
      <c r="M469" s="65"/>
      <c r="N469" s="65"/>
      <c r="O469" s="65"/>
      <c r="P469" s="65"/>
    </row>
    <row r="470" spans="3:16" s="1" customFormat="1" x14ac:dyDescent="0.25">
      <c r="C470" s="65"/>
      <c r="D470" s="55"/>
      <c r="E470" s="55"/>
      <c r="F470" s="55"/>
      <c r="G470" s="55"/>
      <c r="H470" s="55"/>
      <c r="I470" s="55"/>
      <c r="J470" s="55"/>
      <c r="K470" s="65"/>
      <c r="L470" s="65"/>
      <c r="M470" s="65"/>
      <c r="N470" s="65"/>
      <c r="O470" s="65"/>
      <c r="P470" s="65"/>
    </row>
    <row r="471" spans="3:16" s="1" customFormat="1" x14ac:dyDescent="0.25">
      <c r="C471" s="65"/>
      <c r="D471" s="55"/>
      <c r="E471" s="55"/>
      <c r="F471" s="55"/>
      <c r="G471" s="55"/>
      <c r="H471" s="55"/>
      <c r="I471" s="55"/>
      <c r="J471" s="55"/>
      <c r="K471" s="65"/>
      <c r="L471" s="65"/>
      <c r="M471" s="65"/>
      <c r="N471" s="65"/>
      <c r="O471" s="65"/>
      <c r="P471" s="65"/>
    </row>
    <row r="472" spans="3:16" s="1" customFormat="1" x14ac:dyDescent="0.25">
      <c r="C472" s="65"/>
      <c r="D472" s="55"/>
      <c r="E472" s="55"/>
      <c r="F472" s="55"/>
      <c r="G472" s="55"/>
      <c r="H472" s="55"/>
      <c r="I472" s="55"/>
      <c r="J472" s="55"/>
      <c r="K472" s="65"/>
      <c r="L472" s="65"/>
      <c r="M472" s="65"/>
      <c r="N472" s="65"/>
      <c r="O472" s="65"/>
      <c r="P472" s="65"/>
    </row>
    <row r="473" spans="3:16" s="1" customFormat="1" x14ac:dyDescent="0.25">
      <c r="C473" s="65"/>
      <c r="D473" s="55"/>
      <c r="E473" s="55"/>
      <c r="F473" s="55"/>
      <c r="G473" s="55"/>
      <c r="H473" s="55"/>
      <c r="I473" s="55"/>
      <c r="J473" s="55"/>
      <c r="K473" s="65"/>
      <c r="L473" s="65"/>
      <c r="M473" s="65"/>
      <c r="N473" s="65"/>
      <c r="O473" s="65"/>
      <c r="P473" s="65"/>
    </row>
    <row r="474" spans="3:16" s="1" customFormat="1" x14ac:dyDescent="0.25">
      <c r="C474" s="65"/>
      <c r="D474" s="55"/>
      <c r="E474" s="55"/>
      <c r="F474" s="55"/>
      <c r="G474" s="55"/>
      <c r="H474" s="55"/>
      <c r="I474" s="55"/>
      <c r="J474" s="55"/>
      <c r="K474" s="65"/>
      <c r="L474" s="65"/>
      <c r="M474" s="65"/>
      <c r="N474" s="65"/>
      <c r="O474" s="65"/>
      <c r="P474" s="65"/>
    </row>
    <row r="475" spans="3:16" s="1" customFormat="1" x14ac:dyDescent="0.25">
      <c r="C475" s="65"/>
      <c r="D475" s="55"/>
      <c r="E475" s="55"/>
      <c r="F475" s="55"/>
      <c r="G475" s="55"/>
      <c r="H475" s="55"/>
      <c r="I475" s="55"/>
      <c r="J475" s="55"/>
      <c r="K475" s="65"/>
      <c r="L475" s="65"/>
      <c r="M475" s="65"/>
      <c r="N475" s="65"/>
      <c r="O475" s="65"/>
      <c r="P475" s="65"/>
    </row>
    <row r="476" spans="3:16" s="1" customFormat="1" x14ac:dyDescent="0.25">
      <c r="C476" s="65"/>
      <c r="D476" s="55"/>
      <c r="E476" s="55"/>
      <c r="F476" s="55"/>
      <c r="G476" s="55"/>
      <c r="H476" s="55"/>
      <c r="I476" s="55"/>
      <c r="J476" s="55"/>
      <c r="K476" s="65"/>
      <c r="L476" s="65"/>
      <c r="M476" s="65"/>
      <c r="N476" s="65"/>
      <c r="O476" s="65"/>
      <c r="P476" s="65"/>
    </row>
    <row r="477" spans="3:16" s="1" customFormat="1" x14ac:dyDescent="0.25">
      <c r="C477" s="65"/>
      <c r="D477" s="55"/>
      <c r="E477" s="55"/>
      <c r="F477" s="55"/>
      <c r="G477" s="55"/>
      <c r="H477" s="55"/>
      <c r="I477" s="55"/>
      <c r="J477" s="55"/>
      <c r="K477" s="65"/>
      <c r="L477" s="65"/>
      <c r="M477" s="65"/>
      <c r="N477" s="65"/>
      <c r="O477" s="65"/>
      <c r="P477" s="65"/>
    </row>
    <row r="478" spans="3:16" s="1" customFormat="1" x14ac:dyDescent="0.25">
      <c r="C478" s="65"/>
      <c r="D478" s="55"/>
      <c r="E478" s="55"/>
      <c r="F478" s="55"/>
      <c r="G478" s="55"/>
      <c r="H478" s="55"/>
      <c r="I478" s="55"/>
      <c r="J478" s="55"/>
      <c r="K478" s="65"/>
      <c r="L478" s="65"/>
      <c r="M478" s="65"/>
      <c r="N478" s="65"/>
      <c r="O478" s="65"/>
      <c r="P478" s="65"/>
    </row>
    <row r="479" spans="3:16" s="1" customFormat="1" x14ac:dyDescent="0.25">
      <c r="C479" s="65"/>
      <c r="D479" s="55"/>
      <c r="E479" s="55"/>
      <c r="F479" s="55"/>
      <c r="G479" s="55"/>
      <c r="H479" s="55"/>
      <c r="I479" s="55"/>
      <c r="J479" s="55"/>
      <c r="K479" s="65"/>
      <c r="L479" s="65"/>
      <c r="M479" s="65"/>
      <c r="N479" s="65"/>
      <c r="O479" s="65"/>
      <c r="P479" s="65"/>
    </row>
    <row r="480" spans="3:16" s="1" customFormat="1" x14ac:dyDescent="0.25">
      <c r="C480" s="65"/>
      <c r="D480" s="55"/>
      <c r="E480" s="55"/>
      <c r="F480" s="55"/>
      <c r="G480" s="55"/>
      <c r="H480" s="55"/>
      <c r="I480" s="55"/>
      <c r="J480" s="55"/>
      <c r="K480" s="65"/>
      <c r="L480" s="65"/>
      <c r="M480" s="65"/>
      <c r="N480" s="65"/>
      <c r="O480" s="65"/>
      <c r="P480" s="65"/>
    </row>
    <row r="481" spans="3:16" s="1" customFormat="1" x14ac:dyDescent="0.25">
      <c r="C481" s="65"/>
      <c r="D481" s="55"/>
      <c r="E481" s="55"/>
      <c r="F481" s="55"/>
      <c r="G481" s="55"/>
      <c r="H481" s="55"/>
      <c r="I481" s="55"/>
      <c r="J481" s="55"/>
      <c r="K481" s="65"/>
      <c r="L481" s="65"/>
      <c r="M481" s="65"/>
      <c r="N481" s="65"/>
      <c r="O481" s="65"/>
      <c r="P481" s="65"/>
    </row>
    <row r="482" spans="3:16" s="1" customFormat="1" x14ac:dyDescent="0.25">
      <c r="C482" s="65"/>
      <c r="D482" s="55"/>
      <c r="E482" s="55"/>
      <c r="F482" s="55"/>
      <c r="G482" s="55"/>
      <c r="H482" s="55"/>
      <c r="I482" s="55"/>
      <c r="J482" s="55"/>
      <c r="K482" s="65"/>
      <c r="L482" s="65"/>
      <c r="M482" s="65"/>
      <c r="N482" s="65"/>
      <c r="O482" s="65"/>
      <c r="P482" s="65"/>
    </row>
    <row r="483" spans="3:16" s="1" customFormat="1" x14ac:dyDescent="0.25">
      <c r="C483" s="65"/>
      <c r="D483" s="55"/>
      <c r="E483" s="55"/>
      <c r="F483" s="55"/>
      <c r="G483" s="55"/>
      <c r="H483" s="55"/>
      <c r="I483" s="55"/>
      <c r="J483" s="55"/>
      <c r="K483" s="65"/>
      <c r="L483" s="65"/>
      <c r="M483" s="65"/>
      <c r="N483" s="65"/>
      <c r="O483" s="65"/>
      <c r="P483" s="65"/>
    </row>
    <row r="484" spans="3:16" s="1" customFormat="1" x14ac:dyDescent="0.25">
      <c r="C484" s="65"/>
      <c r="D484" s="55"/>
      <c r="E484" s="55"/>
      <c r="F484" s="55"/>
      <c r="G484" s="55"/>
      <c r="H484" s="55"/>
      <c r="I484" s="55"/>
      <c r="J484" s="55"/>
      <c r="K484" s="65"/>
      <c r="L484" s="65"/>
      <c r="M484" s="65"/>
      <c r="N484" s="65"/>
      <c r="O484" s="65"/>
      <c r="P484" s="65"/>
    </row>
    <row r="485" spans="3:16" s="1" customFormat="1" x14ac:dyDescent="0.25">
      <c r="C485" s="65"/>
      <c r="D485" s="55"/>
      <c r="E485" s="55"/>
      <c r="F485" s="55"/>
      <c r="G485" s="55"/>
      <c r="H485" s="55"/>
      <c r="I485" s="55"/>
      <c r="J485" s="55"/>
      <c r="K485" s="65"/>
      <c r="L485" s="65"/>
      <c r="M485" s="65"/>
      <c r="N485" s="65"/>
      <c r="O485" s="65"/>
      <c r="P485" s="65"/>
    </row>
    <row r="486" spans="3:16" s="1" customFormat="1" x14ac:dyDescent="0.25">
      <c r="C486" s="65"/>
      <c r="D486" s="55"/>
      <c r="E486" s="55"/>
      <c r="F486" s="55"/>
      <c r="G486" s="55"/>
      <c r="H486" s="55"/>
      <c r="I486" s="55"/>
      <c r="J486" s="55"/>
      <c r="K486" s="65"/>
      <c r="L486" s="65"/>
      <c r="M486" s="65"/>
      <c r="N486" s="65"/>
      <c r="O486" s="65"/>
      <c r="P486" s="65"/>
    </row>
    <row r="487" spans="3:16" s="1" customFormat="1" x14ac:dyDescent="0.25">
      <c r="C487" s="65"/>
      <c r="D487" s="55"/>
      <c r="E487" s="55"/>
      <c r="F487" s="55"/>
      <c r="G487" s="55"/>
      <c r="H487" s="55"/>
      <c r="I487" s="55"/>
      <c r="J487" s="55"/>
      <c r="K487" s="65"/>
      <c r="L487" s="65"/>
      <c r="M487" s="65"/>
      <c r="N487" s="65"/>
      <c r="O487" s="65"/>
      <c r="P487" s="65"/>
    </row>
    <row r="488" spans="3:16" s="1" customFormat="1" x14ac:dyDescent="0.25">
      <c r="C488" s="65"/>
      <c r="D488" s="55"/>
      <c r="E488" s="55"/>
      <c r="F488" s="55"/>
      <c r="G488" s="55"/>
      <c r="H488" s="55"/>
      <c r="I488" s="55"/>
      <c r="J488" s="55"/>
      <c r="K488" s="65"/>
      <c r="L488" s="65"/>
      <c r="M488" s="65"/>
      <c r="N488" s="65"/>
      <c r="O488" s="65"/>
      <c r="P488" s="65"/>
    </row>
    <row r="489" spans="3:16" s="1" customFormat="1" x14ac:dyDescent="0.25">
      <c r="C489" s="65"/>
      <c r="D489" s="55"/>
      <c r="E489" s="55"/>
      <c r="F489" s="55"/>
      <c r="G489" s="55"/>
      <c r="H489" s="55"/>
      <c r="I489" s="55"/>
      <c r="J489" s="55"/>
      <c r="K489" s="65"/>
      <c r="L489" s="65"/>
      <c r="M489" s="65"/>
      <c r="N489" s="65"/>
      <c r="O489" s="65"/>
      <c r="P489" s="65"/>
    </row>
    <row r="490" spans="3:16" s="1" customFormat="1" x14ac:dyDescent="0.25">
      <c r="C490" s="65"/>
      <c r="D490" s="55"/>
      <c r="E490" s="55"/>
      <c r="F490" s="55"/>
      <c r="G490" s="55"/>
      <c r="H490" s="55"/>
      <c r="I490" s="55"/>
      <c r="J490" s="55"/>
      <c r="K490" s="65"/>
      <c r="L490" s="65"/>
      <c r="M490" s="65"/>
      <c r="N490" s="65"/>
      <c r="O490" s="65"/>
      <c r="P490" s="65"/>
    </row>
    <row r="491" spans="3:16" s="1" customFormat="1" x14ac:dyDescent="0.25">
      <c r="C491" s="65"/>
      <c r="D491" s="55"/>
      <c r="E491" s="55"/>
      <c r="F491" s="55"/>
      <c r="G491" s="55"/>
      <c r="H491" s="55"/>
      <c r="I491" s="55"/>
      <c r="J491" s="55"/>
      <c r="K491" s="65"/>
      <c r="L491" s="65"/>
      <c r="M491" s="65"/>
      <c r="N491" s="65"/>
      <c r="O491" s="65"/>
      <c r="P491" s="65"/>
    </row>
    <row r="492" spans="3:16" s="1" customFormat="1" x14ac:dyDescent="0.25">
      <c r="C492" s="65"/>
      <c r="D492" s="55"/>
      <c r="E492" s="55"/>
      <c r="F492" s="55"/>
      <c r="G492" s="55"/>
      <c r="H492" s="55"/>
      <c r="I492" s="55"/>
      <c r="J492" s="55"/>
      <c r="K492" s="65"/>
      <c r="L492" s="65"/>
      <c r="M492" s="65"/>
      <c r="N492" s="65"/>
      <c r="O492" s="65"/>
      <c r="P492" s="65"/>
    </row>
    <row r="493" spans="3:16" s="1" customFormat="1" x14ac:dyDescent="0.25">
      <c r="C493" s="65"/>
      <c r="D493" s="55"/>
      <c r="E493" s="55"/>
      <c r="F493" s="55"/>
      <c r="G493" s="55"/>
      <c r="H493" s="55"/>
      <c r="I493" s="55"/>
      <c r="J493" s="55"/>
      <c r="K493" s="65"/>
      <c r="L493" s="65"/>
      <c r="M493" s="65"/>
      <c r="N493" s="65"/>
      <c r="O493" s="65"/>
      <c r="P493" s="65"/>
    </row>
    <row r="494" spans="3:16" s="1" customFormat="1" x14ac:dyDescent="0.25">
      <c r="C494" s="65"/>
      <c r="D494" s="55"/>
      <c r="E494" s="55"/>
      <c r="F494" s="55"/>
      <c r="G494" s="55"/>
      <c r="H494" s="55"/>
      <c r="I494" s="55"/>
      <c r="J494" s="55"/>
      <c r="K494" s="65"/>
      <c r="L494" s="65"/>
      <c r="M494" s="65"/>
      <c r="N494" s="65"/>
      <c r="O494" s="65"/>
      <c r="P494" s="65"/>
    </row>
    <row r="495" spans="3:16" s="1" customFormat="1" x14ac:dyDescent="0.25">
      <c r="C495" s="65"/>
      <c r="D495" s="55"/>
      <c r="E495" s="55"/>
      <c r="F495" s="55"/>
      <c r="G495" s="55"/>
      <c r="H495" s="55"/>
      <c r="I495" s="55"/>
      <c r="J495" s="55"/>
      <c r="K495" s="65"/>
      <c r="L495" s="65"/>
      <c r="M495" s="65"/>
      <c r="N495" s="65"/>
      <c r="O495" s="65"/>
      <c r="P495" s="65"/>
    </row>
    <row r="496" spans="3:16" s="1" customFormat="1" x14ac:dyDescent="0.25">
      <c r="C496" s="65"/>
      <c r="D496" s="55"/>
      <c r="E496" s="55"/>
      <c r="F496" s="55"/>
      <c r="G496" s="55"/>
      <c r="H496" s="55"/>
      <c r="I496" s="55"/>
      <c r="J496" s="55"/>
      <c r="K496" s="65"/>
      <c r="L496" s="65"/>
      <c r="M496" s="65"/>
      <c r="N496" s="65"/>
      <c r="O496" s="65"/>
      <c r="P496" s="65"/>
    </row>
    <row r="497" spans="3:16" s="1" customFormat="1" x14ac:dyDescent="0.25">
      <c r="C497" s="65"/>
      <c r="D497" s="55"/>
      <c r="E497" s="55"/>
      <c r="F497" s="55"/>
      <c r="G497" s="55"/>
      <c r="H497" s="55"/>
      <c r="I497" s="55"/>
      <c r="J497" s="55"/>
      <c r="K497" s="65"/>
      <c r="L497" s="65"/>
      <c r="M497" s="65"/>
      <c r="N497" s="65"/>
      <c r="O497" s="65"/>
      <c r="P497" s="65"/>
    </row>
    <row r="498" spans="3:16" s="1" customFormat="1" x14ac:dyDescent="0.25">
      <c r="C498" s="65"/>
      <c r="D498" s="55"/>
      <c r="E498" s="55"/>
      <c r="F498" s="55"/>
      <c r="G498" s="55"/>
      <c r="H498" s="55"/>
      <c r="I498" s="55"/>
      <c r="J498" s="55"/>
      <c r="K498" s="65"/>
      <c r="L498" s="65"/>
      <c r="M498" s="65"/>
      <c r="N498" s="65"/>
      <c r="O498" s="65"/>
      <c r="P498" s="65"/>
    </row>
    <row r="499" spans="3:16" s="1" customFormat="1" x14ac:dyDescent="0.25">
      <c r="C499" s="65"/>
      <c r="D499" s="55"/>
      <c r="E499" s="55"/>
      <c r="F499" s="55"/>
      <c r="G499" s="55"/>
      <c r="H499" s="55"/>
      <c r="I499" s="55"/>
      <c r="J499" s="55"/>
      <c r="K499" s="65"/>
      <c r="L499" s="65"/>
      <c r="M499" s="65"/>
      <c r="N499" s="65"/>
      <c r="O499" s="65"/>
      <c r="P499" s="65"/>
    </row>
    <row r="500" spans="3:16" s="1" customFormat="1" x14ac:dyDescent="0.25">
      <c r="C500" s="65"/>
      <c r="D500" s="55"/>
      <c r="E500" s="55"/>
      <c r="F500" s="55"/>
      <c r="G500" s="55"/>
      <c r="H500" s="55"/>
      <c r="I500" s="55"/>
      <c r="J500" s="55"/>
      <c r="K500" s="65"/>
      <c r="L500" s="65"/>
      <c r="M500" s="65"/>
      <c r="N500" s="65"/>
      <c r="O500" s="65"/>
      <c r="P500" s="65"/>
    </row>
    <row r="501" spans="3:16" s="1" customFormat="1" x14ac:dyDescent="0.25">
      <c r="C501" s="65"/>
      <c r="D501" s="55"/>
      <c r="E501" s="55"/>
      <c r="F501" s="55"/>
      <c r="G501" s="55"/>
      <c r="H501" s="55"/>
      <c r="I501" s="55"/>
      <c r="J501" s="55"/>
      <c r="K501" s="65"/>
      <c r="L501" s="65"/>
      <c r="M501" s="65"/>
      <c r="N501" s="65"/>
      <c r="O501" s="65"/>
      <c r="P501" s="65"/>
    </row>
    <row r="502" spans="3:16" s="1" customFormat="1" x14ac:dyDescent="0.25">
      <c r="C502" s="65"/>
      <c r="D502" s="55"/>
      <c r="E502" s="55"/>
      <c r="F502" s="55"/>
      <c r="G502" s="55"/>
      <c r="H502" s="55"/>
      <c r="I502" s="55"/>
      <c r="J502" s="55"/>
      <c r="K502" s="65"/>
      <c r="L502" s="65"/>
      <c r="M502" s="65"/>
      <c r="N502" s="65"/>
      <c r="O502" s="65"/>
      <c r="P502" s="65"/>
    </row>
    <row r="503" spans="3:16" s="1" customFormat="1" x14ac:dyDescent="0.25">
      <c r="C503" s="65"/>
      <c r="D503" s="55"/>
      <c r="E503" s="55"/>
      <c r="F503" s="55"/>
      <c r="G503" s="55"/>
      <c r="H503" s="55"/>
      <c r="I503" s="55"/>
      <c r="J503" s="55"/>
      <c r="K503" s="65"/>
      <c r="L503" s="65"/>
      <c r="M503" s="65"/>
      <c r="N503" s="65"/>
      <c r="O503" s="65"/>
      <c r="P503" s="65"/>
    </row>
    <row r="504" spans="3:16" s="1" customFormat="1" x14ac:dyDescent="0.25">
      <c r="C504" s="65"/>
      <c r="D504" s="55"/>
      <c r="E504" s="55"/>
      <c r="F504" s="55"/>
      <c r="G504" s="55"/>
      <c r="H504" s="55"/>
      <c r="I504" s="55"/>
      <c r="J504" s="55"/>
      <c r="K504" s="65"/>
      <c r="L504" s="65"/>
      <c r="M504" s="65"/>
      <c r="N504" s="65"/>
      <c r="O504" s="65"/>
      <c r="P504" s="65"/>
    </row>
    <row r="505" spans="3:16" s="1" customFormat="1" x14ac:dyDescent="0.25">
      <c r="C505" s="65"/>
      <c r="D505" s="55"/>
      <c r="E505" s="55"/>
      <c r="F505" s="55"/>
      <c r="G505" s="55"/>
      <c r="H505" s="55"/>
      <c r="I505" s="55"/>
      <c r="J505" s="55"/>
      <c r="K505" s="65"/>
      <c r="L505" s="65"/>
      <c r="M505" s="65"/>
      <c r="N505" s="65"/>
      <c r="O505" s="65"/>
      <c r="P505" s="65"/>
    </row>
    <row r="506" spans="3:16" s="1" customFormat="1" x14ac:dyDescent="0.25">
      <c r="C506" s="65"/>
      <c r="D506" s="55"/>
      <c r="E506" s="55"/>
      <c r="F506" s="55"/>
      <c r="G506" s="55"/>
      <c r="H506" s="55"/>
      <c r="I506" s="55"/>
      <c r="J506" s="55"/>
      <c r="K506" s="65"/>
      <c r="L506" s="65"/>
      <c r="M506" s="65"/>
      <c r="N506" s="65"/>
      <c r="O506" s="65"/>
      <c r="P506" s="65"/>
    </row>
    <row r="507" spans="3:16" s="1" customFormat="1" x14ac:dyDescent="0.25">
      <c r="C507" s="65"/>
      <c r="D507" s="55"/>
      <c r="E507" s="55"/>
      <c r="F507" s="55"/>
      <c r="G507" s="55"/>
      <c r="H507" s="55"/>
      <c r="I507" s="55"/>
      <c r="J507" s="55"/>
      <c r="K507" s="65"/>
      <c r="L507" s="65"/>
      <c r="M507" s="65"/>
      <c r="N507" s="65"/>
      <c r="O507" s="65"/>
      <c r="P507" s="65"/>
    </row>
    <row r="508" spans="3:16" s="1" customFormat="1" x14ac:dyDescent="0.25">
      <c r="C508" s="65"/>
      <c r="D508" s="55"/>
      <c r="E508" s="55"/>
      <c r="F508" s="55"/>
      <c r="G508" s="55"/>
      <c r="H508" s="55"/>
      <c r="I508" s="55"/>
      <c r="J508" s="55"/>
      <c r="K508" s="65"/>
      <c r="L508" s="65"/>
      <c r="M508" s="65"/>
      <c r="N508" s="65"/>
      <c r="O508" s="65"/>
      <c r="P508" s="65"/>
    </row>
    <row r="509" spans="3:16" s="1" customFormat="1" x14ac:dyDescent="0.25">
      <c r="C509" s="65"/>
      <c r="D509" s="55"/>
      <c r="E509" s="55"/>
      <c r="F509" s="55"/>
      <c r="G509" s="55"/>
      <c r="H509" s="55"/>
      <c r="I509" s="55"/>
      <c r="J509" s="55"/>
      <c r="K509" s="65"/>
      <c r="L509" s="65"/>
      <c r="M509" s="65"/>
      <c r="N509" s="65"/>
      <c r="O509" s="65"/>
      <c r="P509" s="65"/>
    </row>
    <row r="510" spans="3:16" s="1" customFormat="1" x14ac:dyDescent="0.25">
      <c r="C510" s="65"/>
      <c r="D510" s="55"/>
      <c r="E510" s="55"/>
      <c r="F510" s="55"/>
      <c r="G510" s="55"/>
      <c r="H510" s="55"/>
      <c r="I510" s="55"/>
      <c r="J510" s="55"/>
      <c r="K510" s="65"/>
      <c r="L510" s="65"/>
      <c r="M510" s="65"/>
      <c r="N510" s="65"/>
      <c r="O510" s="65"/>
      <c r="P510" s="65"/>
    </row>
    <row r="511" spans="3:16" s="1" customFormat="1" x14ac:dyDescent="0.25">
      <c r="C511" s="65"/>
      <c r="D511" s="55"/>
      <c r="E511" s="55"/>
      <c r="F511" s="55"/>
      <c r="G511" s="55"/>
      <c r="H511" s="55"/>
      <c r="I511" s="55"/>
      <c r="J511" s="55"/>
      <c r="K511" s="65"/>
      <c r="L511" s="65"/>
      <c r="M511" s="65"/>
      <c r="N511" s="65"/>
      <c r="O511" s="65"/>
      <c r="P511" s="65"/>
    </row>
    <row r="512" spans="3:16" s="1" customFormat="1" x14ac:dyDescent="0.25">
      <c r="C512" s="65"/>
      <c r="D512" s="55"/>
      <c r="E512" s="55"/>
      <c r="F512" s="55"/>
      <c r="G512" s="55"/>
      <c r="H512" s="55"/>
      <c r="I512" s="55"/>
      <c r="J512" s="55"/>
      <c r="K512" s="65"/>
      <c r="L512" s="65"/>
      <c r="M512" s="65"/>
      <c r="N512" s="65"/>
      <c r="O512" s="65"/>
      <c r="P512" s="65"/>
    </row>
    <row r="513" spans="3:16" s="1" customFormat="1" x14ac:dyDescent="0.25">
      <c r="C513" s="65"/>
      <c r="D513" s="55"/>
      <c r="E513" s="55"/>
      <c r="F513" s="55"/>
      <c r="G513" s="55"/>
      <c r="H513" s="55"/>
      <c r="I513" s="55"/>
      <c r="J513" s="55"/>
      <c r="K513" s="65"/>
      <c r="L513" s="65"/>
      <c r="M513" s="65"/>
      <c r="N513" s="65"/>
      <c r="O513" s="65"/>
      <c r="P513" s="65"/>
    </row>
    <row r="514" spans="3:16" s="1" customFormat="1" x14ac:dyDescent="0.25">
      <c r="C514" s="65"/>
      <c r="D514" s="55"/>
      <c r="E514" s="55"/>
      <c r="F514" s="55"/>
      <c r="G514" s="55"/>
      <c r="H514" s="55"/>
      <c r="I514" s="55"/>
      <c r="J514" s="55"/>
      <c r="K514" s="65"/>
      <c r="L514" s="65"/>
      <c r="M514" s="65"/>
      <c r="N514" s="65"/>
      <c r="O514" s="65"/>
      <c r="P514" s="65"/>
    </row>
    <row r="515" spans="3:16" s="1" customFormat="1" x14ac:dyDescent="0.25">
      <c r="C515" s="65"/>
      <c r="D515" s="55"/>
      <c r="E515" s="55"/>
      <c r="F515" s="55"/>
      <c r="G515" s="55"/>
      <c r="H515" s="55"/>
      <c r="I515" s="55"/>
      <c r="J515" s="55"/>
      <c r="K515" s="65"/>
      <c r="L515" s="65"/>
      <c r="M515" s="65"/>
      <c r="N515" s="65"/>
      <c r="O515" s="65"/>
      <c r="P515" s="65"/>
    </row>
    <row r="516" spans="3:16" s="1" customFormat="1" x14ac:dyDescent="0.25">
      <c r="C516" s="65"/>
      <c r="D516" s="55"/>
      <c r="E516" s="55"/>
      <c r="F516" s="55"/>
      <c r="G516" s="55"/>
      <c r="H516" s="55"/>
      <c r="I516" s="55"/>
      <c r="J516" s="55"/>
      <c r="K516" s="65"/>
      <c r="L516" s="65"/>
      <c r="M516" s="65"/>
      <c r="N516" s="65"/>
      <c r="O516" s="65"/>
      <c r="P516" s="65"/>
    </row>
    <row r="517" spans="3:16" s="1" customFormat="1" x14ac:dyDescent="0.25">
      <c r="C517" s="65"/>
      <c r="D517" s="55"/>
      <c r="E517" s="55"/>
      <c r="F517" s="55"/>
      <c r="G517" s="55"/>
      <c r="H517" s="55"/>
      <c r="I517" s="55"/>
      <c r="J517" s="55"/>
      <c r="K517" s="65"/>
      <c r="L517" s="65"/>
      <c r="M517" s="65"/>
      <c r="N517" s="65"/>
      <c r="O517" s="65"/>
      <c r="P517" s="65"/>
    </row>
    <row r="518" spans="3:16" s="1" customFormat="1" x14ac:dyDescent="0.25">
      <c r="C518" s="65"/>
      <c r="D518" s="55"/>
      <c r="E518" s="55"/>
      <c r="F518" s="55"/>
      <c r="G518" s="55"/>
      <c r="H518" s="55"/>
      <c r="I518" s="55"/>
      <c r="J518" s="55"/>
      <c r="K518" s="65"/>
      <c r="L518" s="65"/>
      <c r="M518" s="65"/>
      <c r="N518" s="65"/>
      <c r="O518" s="65"/>
      <c r="P518" s="65"/>
    </row>
    <row r="519" spans="3:16" s="1" customFormat="1" x14ac:dyDescent="0.25">
      <c r="C519" s="65"/>
      <c r="D519" s="55"/>
      <c r="E519" s="55"/>
      <c r="F519" s="55"/>
      <c r="G519" s="55"/>
      <c r="H519" s="55"/>
      <c r="I519" s="55"/>
      <c r="J519" s="55"/>
      <c r="K519" s="65"/>
      <c r="L519" s="65"/>
      <c r="M519" s="65"/>
      <c r="N519" s="65"/>
      <c r="O519" s="65"/>
      <c r="P519" s="65"/>
    </row>
    <row r="520" spans="3:16" s="1" customFormat="1" x14ac:dyDescent="0.25">
      <c r="C520" s="65"/>
      <c r="D520" s="55"/>
      <c r="E520" s="55"/>
      <c r="F520" s="55"/>
      <c r="G520" s="55"/>
      <c r="H520" s="55"/>
      <c r="I520" s="55"/>
      <c r="J520" s="55"/>
      <c r="K520" s="65"/>
      <c r="L520" s="65"/>
      <c r="M520" s="65"/>
      <c r="N520" s="65"/>
      <c r="O520" s="65"/>
      <c r="P520" s="65"/>
    </row>
    <row r="521" spans="3:16" s="1" customFormat="1" x14ac:dyDescent="0.25">
      <c r="C521" s="65"/>
      <c r="D521" s="55"/>
      <c r="E521" s="55"/>
      <c r="F521" s="55"/>
      <c r="G521" s="55"/>
      <c r="H521" s="55"/>
      <c r="I521" s="55"/>
      <c r="J521" s="55"/>
      <c r="K521" s="65"/>
      <c r="L521" s="65"/>
      <c r="M521" s="65"/>
      <c r="N521" s="65"/>
      <c r="O521" s="65"/>
      <c r="P521" s="65"/>
    </row>
    <row r="522" spans="3:16" s="1" customFormat="1" x14ac:dyDescent="0.25">
      <c r="C522" s="65"/>
      <c r="D522" s="55"/>
      <c r="E522" s="55"/>
      <c r="F522" s="55"/>
      <c r="G522" s="55"/>
      <c r="H522" s="55"/>
      <c r="I522" s="55"/>
      <c r="J522" s="55"/>
      <c r="K522" s="65"/>
      <c r="L522" s="65"/>
      <c r="M522" s="65"/>
      <c r="N522" s="65"/>
      <c r="O522" s="65"/>
      <c r="P522" s="65"/>
    </row>
    <row r="523" spans="3:16" s="1" customFormat="1" x14ac:dyDescent="0.25">
      <c r="C523" s="65"/>
      <c r="D523" s="55"/>
      <c r="E523" s="55"/>
      <c r="F523" s="55"/>
      <c r="G523" s="55"/>
      <c r="H523" s="55"/>
      <c r="I523" s="55"/>
      <c r="J523" s="55"/>
      <c r="K523" s="65"/>
      <c r="L523" s="65"/>
      <c r="M523" s="65"/>
      <c r="N523" s="65"/>
      <c r="O523" s="65"/>
      <c r="P523" s="65"/>
    </row>
    <row r="524" spans="3:16" s="1" customFormat="1" x14ac:dyDescent="0.25">
      <c r="C524" s="65"/>
      <c r="D524" s="55"/>
      <c r="E524" s="55"/>
      <c r="F524" s="55"/>
      <c r="G524" s="55"/>
      <c r="H524" s="55"/>
      <c r="I524" s="55"/>
      <c r="J524" s="55"/>
      <c r="K524" s="65"/>
      <c r="L524" s="65"/>
      <c r="M524" s="65"/>
      <c r="N524" s="65"/>
      <c r="O524" s="65"/>
      <c r="P524" s="65"/>
    </row>
    <row r="525" spans="3:16" s="1" customFormat="1" x14ac:dyDescent="0.25">
      <c r="C525" s="65"/>
      <c r="D525" s="55"/>
      <c r="E525" s="55"/>
      <c r="F525" s="55"/>
      <c r="G525" s="55"/>
      <c r="H525" s="55"/>
      <c r="I525" s="55"/>
      <c r="J525" s="55"/>
      <c r="K525" s="65"/>
      <c r="L525" s="65"/>
      <c r="M525" s="65"/>
      <c r="N525" s="65"/>
      <c r="O525" s="65"/>
      <c r="P525" s="65"/>
    </row>
    <row r="526" spans="3:16" s="1" customFormat="1" x14ac:dyDescent="0.25">
      <c r="C526" s="65"/>
      <c r="D526" s="55"/>
      <c r="E526" s="55"/>
      <c r="F526" s="55"/>
      <c r="G526" s="55"/>
      <c r="H526" s="55"/>
      <c r="I526" s="55"/>
      <c r="J526" s="55"/>
      <c r="K526" s="65"/>
      <c r="L526" s="65"/>
      <c r="M526" s="65"/>
      <c r="N526" s="65"/>
      <c r="O526" s="65"/>
      <c r="P526" s="65"/>
    </row>
    <row r="527" spans="3:16" s="1" customFormat="1" x14ac:dyDescent="0.25">
      <c r="C527" s="65"/>
      <c r="D527" s="55"/>
      <c r="E527" s="55"/>
      <c r="F527" s="55"/>
      <c r="G527" s="55"/>
      <c r="H527" s="55"/>
      <c r="I527" s="55"/>
      <c r="J527" s="55"/>
      <c r="K527" s="65"/>
      <c r="L527" s="65"/>
      <c r="M527" s="65"/>
      <c r="N527" s="65"/>
      <c r="O527" s="65"/>
      <c r="P527" s="65"/>
    </row>
    <row r="528" spans="3:16" s="1" customFormat="1" x14ac:dyDescent="0.25">
      <c r="C528" s="65"/>
      <c r="D528" s="55"/>
      <c r="E528" s="55"/>
      <c r="F528" s="55"/>
      <c r="G528" s="55"/>
      <c r="H528" s="55"/>
      <c r="I528" s="55"/>
      <c r="J528" s="55"/>
      <c r="K528" s="65"/>
      <c r="L528" s="65"/>
      <c r="M528" s="65"/>
      <c r="N528" s="65"/>
      <c r="O528" s="65"/>
      <c r="P528" s="65"/>
    </row>
    <row r="529" spans="3:16" s="1" customFormat="1" x14ac:dyDescent="0.25">
      <c r="C529" s="65"/>
      <c r="D529" s="55"/>
      <c r="E529" s="55"/>
      <c r="F529" s="55"/>
      <c r="G529" s="55"/>
      <c r="H529" s="55"/>
      <c r="I529" s="55"/>
      <c r="J529" s="55"/>
      <c r="K529" s="65"/>
      <c r="L529" s="65"/>
      <c r="M529" s="65"/>
      <c r="N529" s="65"/>
      <c r="O529" s="65"/>
      <c r="P529" s="65"/>
    </row>
    <row r="530" spans="3:16" s="1" customFormat="1" x14ac:dyDescent="0.25">
      <c r="C530" s="65"/>
      <c r="D530" s="55"/>
      <c r="E530" s="55"/>
      <c r="F530" s="55"/>
      <c r="G530" s="55"/>
      <c r="H530" s="55"/>
      <c r="I530" s="55"/>
      <c r="J530" s="55"/>
      <c r="K530" s="65"/>
      <c r="L530" s="65"/>
      <c r="M530" s="65"/>
      <c r="N530" s="65"/>
      <c r="O530" s="65"/>
      <c r="P530" s="65"/>
    </row>
    <row r="531" spans="3:16" s="1" customFormat="1" x14ac:dyDescent="0.25">
      <c r="C531" s="65"/>
      <c r="D531" s="55"/>
      <c r="E531" s="55"/>
      <c r="F531" s="55"/>
      <c r="G531" s="55"/>
      <c r="H531" s="55"/>
      <c r="I531" s="55"/>
      <c r="J531" s="55"/>
      <c r="K531" s="65"/>
      <c r="L531" s="65"/>
      <c r="M531" s="65"/>
      <c r="N531" s="65"/>
      <c r="O531" s="65"/>
      <c r="P531" s="65"/>
    </row>
    <row r="532" spans="3:16" s="1" customFormat="1" x14ac:dyDescent="0.25">
      <c r="C532" s="65"/>
      <c r="D532" s="55"/>
      <c r="E532" s="55"/>
      <c r="F532" s="55"/>
      <c r="G532" s="55"/>
      <c r="H532" s="55"/>
      <c r="I532" s="55"/>
      <c r="J532" s="55"/>
      <c r="K532" s="65"/>
      <c r="L532" s="65"/>
      <c r="M532" s="65"/>
      <c r="N532" s="65"/>
      <c r="O532" s="65"/>
      <c r="P532" s="65"/>
    </row>
    <row r="533" spans="3:16" s="1" customFormat="1" x14ac:dyDescent="0.25">
      <c r="C533" s="65"/>
      <c r="D533" s="55"/>
      <c r="E533" s="55"/>
      <c r="F533" s="55"/>
      <c r="G533" s="55"/>
      <c r="H533" s="55"/>
      <c r="I533" s="55"/>
      <c r="J533" s="55"/>
      <c r="K533" s="65"/>
      <c r="L533" s="65"/>
      <c r="M533" s="65"/>
      <c r="N533" s="65"/>
      <c r="O533" s="65"/>
      <c r="P533" s="65"/>
    </row>
    <row r="534" spans="3:16" s="1" customFormat="1" x14ac:dyDescent="0.25">
      <c r="C534" s="65"/>
      <c r="D534" s="55"/>
      <c r="E534" s="55"/>
      <c r="F534" s="55"/>
      <c r="G534" s="55"/>
      <c r="H534" s="55"/>
      <c r="I534" s="55"/>
      <c r="J534" s="55"/>
      <c r="K534" s="65"/>
      <c r="L534" s="65"/>
      <c r="M534" s="65"/>
      <c r="N534" s="65"/>
      <c r="O534" s="65"/>
      <c r="P534" s="65"/>
    </row>
    <row r="535" spans="3:16" s="1" customFormat="1" x14ac:dyDescent="0.25">
      <c r="C535" s="65"/>
      <c r="D535" s="55"/>
      <c r="E535" s="55"/>
      <c r="F535" s="55"/>
      <c r="G535" s="55"/>
      <c r="H535" s="55"/>
      <c r="I535" s="55"/>
      <c r="J535" s="55"/>
      <c r="K535" s="65"/>
      <c r="L535" s="65"/>
      <c r="M535" s="65"/>
      <c r="N535" s="65"/>
      <c r="O535" s="65"/>
      <c r="P535" s="65"/>
    </row>
    <row r="536" spans="3:16" s="1" customFormat="1" x14ac:dyDescent="0.25">
      <c r="C536" s="65"/>
      <c r="D536" s="55"/>
      <c r="E536" s="55"/>
      <c r="F536" s="55"/>
      <c r="G536" s="55"/>
      <c r="H536" s="55"/>
      <c r="I536" s="55"/>
      <c r="J536" s="55"/>
      <c r="K536" s="65"/>
      <c r="L536" s="65"/>
      <c r="M536" s="65"/>
      <c r="N536" s="65"/>
      <c r="O536" s="65"/>
      <c r="P536" s="65"/>
    </row>
    <row r="537" spans="3:16" s="1" customFormat="1" x14ac:dyDescent="0.25">
      <c r="C537" s="65"/>
      <c r="D537" s="55"/>
      <c r="E537" s="55"/>
      <c r="F537" s="55"/>
      <c r="G537" s="55"/>
      <c r="H537" s="55"/>
      <c r="I537" s="55"/>
      <c r="J537" s="55"/>
      <c r="K537" s="65"/>
      <c r="L537" s="65"/>
      <c r="M537" s="65"/>
      <c r="N537" s="65"/>
      <c r="O537" s="65"/>
      <c r="P537" s="65"/>
    </row>
    <row r="538" spans="3:16" s="1" customFormat="1" x14ac:dyDescent="0.25">
      <c r="C538" s="65"/>
      <c r="D538" s="55"/>
      <c r="E538" s="55"/>
      <c r="F538" s="55"/>
      <c r="G538" s="55"/>
      <c r="H538" s="55"/>
      <c r="I538" s="55"/>
      <c r="J538" s="55"/>
      <c r="K538" s="65"/>
      <c r="L538" s="65"/>
      <c r="M538" s="65"/>
      <c r="N538" s="65"/>
      <c r="O538" s="65"/>
      <c r="P538" s="65"/>
    </row>
    <row r="539" spans="3:16" s="1" customFormat="1" x14ac:dyDescent="0.25">
      <c r="C539" s="65"/>
      <c r="D539" s="55"/>
      <c r="E539" s="55"/>
      <c r="F539" s="55"/>
      <c r="G539" s="55"/>
      <c r="H539" s="55"/>
      <c r="I539" s="55"/>
      <c r="J539" s="55"/>
      <c r="K539" s="65"/>
      <c r="L539" s="65"/>
      <c r="M539" s="65"/>
      <c r="N539" s="65"/>
      <c r="O539" s="65"/>
      <c r="P539" s="65"/>
    </row>
    <row r="540" spans="3:16" s="1" customFormat="1" x14ac:dyDescent="0.25">
      <c r="C540" s="65"/>
      <c r="D540" s="55"/>
      <c r="E540" s="55"/>
      <c r="F540" s="55"/>
      <c r="G540" s="55"/>
      <c r="H540" s="55"/>
      <c r="I540" s="55"/>
      <c r="J540" s="55"/>
      <c r="K540" s="65"/>
      <c r="L540" s="65"/>
      <c r="M540" s="65"/>
      <c r="N540" s="65"/>
      <c r="O540" s="65"/>
      <c r="P540" s="65"/>
    </row>
    <row r="541" spans="3:16" s="1" customFormat="1" x14ac:dyDescent="0.25">
      <c r="C541" s="65"/>
      <c r="D541" s="55"/>
      <c r="E541" s="55"/>
      <c r="F541" s="55"/>
      <c r="G541" s="55"/>
      <c r="H541" s="55"/>
      <c r="I541" s="55"/>
      <c r="J541" s="55"/>
      <c r="K541" s="65"/>
      <c r="L541" s="65"/>
      <c r="M541" s="65"/>
      <c r="N541" s="65"/>
      <c r="O541" s="65"/>
      <c r="P541" s="65"/>
    </row>
    <row r="542" spans="3:16" s="1" customFormat="1" x14ac:dyDescent="0.25">
      <c r="C542" s="65"/>
      <c r="D542" s="55"/>
      <c r="E542" s="55"/>
      <c r="F542" s="55"/>
      <c r="G542" s="55"/>
      <c r="H542" s="55"/>
      <c r="I542" s="55"/>
      <c r="J542" s="55"/>
      <c r="K542" s="65"/>
      <c r="L542" s="65"/>
      <c r="M542" s="65"/>
      <c r="N542" s="65"/>
      <c r="O542" s="65"/>
      <c r="P542" s="65"/>
    </row>
    <row r="543" spans="3:16" s="1" customFormat="1" x14ac:dyDescent="0.25">
      <c r="C543" s="65"/>
      <c r="D543" s="55"/>
      <c r="E543" s="55"/>
      <c r="F543" s="55"/>
      <c r="G543" s="55"/>
      <c r="H543" s="55"/>
      <c r="I543" s="55"/>
      <c r="J543" s="55"/>
      <c r="K543" s="65"/>
      <c r="L543" s="65"/>
      <c r="M543" s="65"/>
      <c r="N543" s="65"/>
      <c r="O543" s="65"/>
      <c r="P543" s="65"/>
    </row>
    <row r="544" spans="3:16" s="1" customFormat="1" x14ac:dyDescent="0.25">
      <c r="C544" s="65"/>
      <c r="D544" s="55"/>
      <c r="E544" s="55"/>
      <c r="F544" s="55"/>
      <c r="G544" s="55"/>
      <c r="H544" s="55"/>
      <c r="I544" s="55"/>
      <c r="J544" s="55"/>
      <c r="K544" s="65"/>
      <c r="L544" s="65"/>
      <c r="M544" s="65"/>
      <c r="N544" s="65"/>
      <c r="O544" s="65"/>
      <c r="P544" s="65"/>
    </row>
    <row r="545" spans="3:16" s="1" customFormat="1" x14ac:dyDescent="0.25">
      <c r="C545" s="65"/>
      <c r="D545" s="55"/>
      <c r="E545" s="55"/>
      <c r="F545" s="55"/>
      <c r="G545" s="55"/>
      <c r="H545" s="55"/>
      <c r="I545" s="55"/>
      <c r="J545" s="55"/>
      <c r="K545" s="65"/>
      <c r="L545" s="65"/>
      <c r="M545" s="65"/>
      <c r="N545" s="65"/>
      <c r="O545" s="65"/>
      <c r="P545" s="65"/>
    </row>
    <row r="546" spans="3:16" s="1" customFormat="1" x14ac:dyDescent="0.25">
      <c r="C546" s="65"/>
      <c r="D546" s="55"/>
      <c r="E546" s="55"/>
      <c r="F546" s="55"/>
      <c r="G546" s="55"/>
      <c r="H546" s="55"/>
      <c r="I546" s="55"/>
      <c r="J546" s="55"/>
      <c r="K546" s="65"/>
      <c r="L546" s="65"/>
      <c r="M546" s="65"/>
      <c r="N546" s="65"/>
      <c r="O546" s="65"/>
      <c r="P546" s="65"/>
    </row>
    <row r="547" spans="3:16" s="1" customFormat="1" x14ac:dyDescent="0.25">
      <c r="C547" s="65"/>
      <c r="D547" s="55"/>
      <c r="E547" s="55"/>
      <c r="F547" s="55"/>
      <c r="G547" s="55"/>
      <c r="H547" s="55"/>
      <c r="I547" s="55"/>
      <c r="J547" s="55"/>
      <c r="K547" s="65"/>
      <c r="L547" s="65"/>
      <c r="M547" s="65"/>
      <c r="N547" s="65"/>
      <c r="O547" s="65"/>
      <c r="P547" s="65"/>
    </row>
    <row r="548" spans="3:16" s="1" customFormat="1" x14ac:dyDescent="0.25">
      <c r="C548" s="65"/>
      <c r="D548" s="55"/>
      <c r="E548" s="55"/>
      <c r="F548" s="55"/>
      <c r="G548" s="55"/>
      <c r="H548" s="55"/>
      <c r="I548" s="55"/>
      <c r="J548" s="55"/>
      <c r="K548" s="65"/>
      <c r="L548" s="65"/>
      <c r="M548" s="65"/>
      <c r="N548" s="65"/>
      <c r="O548" s="65"/>
      <c r="P548" s="65"/>
    </row>
    <row r="549" spans="3:16" s="1" customFormat="1" x14ac:dyDescent="0.25">
      <c r="C549" s="65"/>
      <c r="D549" s="55"/>
      <c r="E549" s="55"/>
      <c r="F549" s="55"/>
      <c r="G549" s="55"/>
      <c r="H549" s="55"/>
      <c r="I549" s="55"/>
      <c r="J549" s="55"/>
      <c r="K549" s="65"/>
      <c r="L549" s="65"/>
      <c r="M549" s="65"/>
      <c r="N549" s="65"/>
      <c r="O549" s="65"/>
      <c r="P549" s="65"/>
    </row>
    <row r="550" spans="3:16" s="1" customFormat="1" x14ac:dyDescent="0.25">
      <c r="C550" s="65"/>
      <c r="D550" s="55"/>
      <c r="E550" s="55"/>
      <c r="F550" s="55"/>
      <c r="G550" s="55"/>
      <c r="H550" s="55"/>
      <c r="I550" s="55"/>
      <c r="J550" s="55"/>
      <c r="K550" s="65"/>
      <c r="L550" s="65"/>
      <c r="M550" s="65"/>
      <c r="N550" s="65"/>
      <c r="O550" s="65"/>
      <c r="P550" s="65"/>
    </row>
    <row r="551" spans="3:16" s="1" customFormat="1" x14ac:dyDescent="0.25">
      <c r="C551" s="65"/>
      <c r="D551" s="55"/>
      <c r="E551" s="55"/>
      <c r="F551" s="55"/>
      <c r="G551" s="55"/>
      <c r="H551" s="55"/>
      <c r="I551" s="55"/>
      <c r="J551" s="55"/>
      <c r="K551" s="65"/>
      <c r="L551" s="65"/>
      <c r="M551" s="65"/>
      <c r="N551" s="65"/>
      <c r="O551" s="65"/>
      <c r="P551" s="65"/>
    </row>
    <row r="552" spans="3:16" s="1" customFormat="1" x14ac:dyDescent="0.25">
      <c r="C552" s="65"/>
      <c r="D552" s="55"/>
      <c r="E552" s="55"/>
      <c r="F552" s="55"/>
      <c r="G552" s="55"/>
      <c r="H552" s="55"/>
      <c r="I552" s="55"/>
      <c r="J552" s="55"/>
      <c r="K552" s="65"/>
      <c r="L552" s="65"/>
      <c r="M552" s="65"/>
      <c r="N552" s="65"/>
      <c r="O552" s="65"/>
      <c r="P552" s="65"/>
    </row>
    <row r="553" spans="3:16" s="1" customFormat="1" x14ac:dyDescent="0.25">
      <c r="C553" s="65"/>
      <c r="D553" s="55"/>
      <c r="E553" s="55"/>
      <c r="F553" s="55"/>
      <c r="G553" s="55"/>
      <c r="H553" s="55"/>
      <c r="I553" s="55"/>
      <c r="J553" s="55"/>
      <c r="K553" s="65"/>
      <c r="L553" s="65"/>
      <c r="M553" s="65"/>
      <c r="N553" s="65"/>
      <c r="O553" s="65"/>
      <c r="P553" s="65"/>
    </row>
    <row r="554" spans="3:16" s="1" customFormat="1" x14ac:dyDescent="0.25">
      <c r="C554" s="65"/>
      <c r="D554" s="55"/>
      <c r="E554" s="55"/>
      <c r="F554" s="55"/>
      <c r="G554" s="55"/>
      <c r="H554" s="55"/>
      <c r="I554" s="55"/>
      <c r="J554" s="55"/>
      <c r="K554" s="65"/>
      <c r="L554" s="65"/>
      <c r="M554" s="65"/>
      <c r="N554" s="65"/>
      <c r="O554" s="65"/>
      <c r="P554" s="65"/>
    </row>
    <row r="555" spans="3:16" s="1" customFormat="1" x14ac:dyDescent="0.25">
      <c r="C555" s="65"/>
      <c r="D555" s="55"/>
      <c r="E555" s="55"/>
      <c r="F555" s="55"/>
      <c r="G555" s="55"/>
      <c r="H555" s="55"/>
      <c r="I555" s="55"/>
      <c r="J555" s="55"/>
      <c r="K555" s="65"/>
      <c r="L555" s="65"/>
      <c r="M555" s="65"/>
      <c r="N555" s="65"/>
      <c r="O555" s="65"/>
      <c r="P555" s="65"/>
    </row>
    <row r="556" spans="3:16" s="1" customFormat="1" x14ac:dyDescent="0.25">
      <c r="C556" s="65"/>
      <c r="D556" s="55"/>
      <c r="E556" s="55"/>
      <c r="F556" s="55"/>
      <c r="G556" s="55"/>
      <c r="H556" s="55"/>
      <c r="I556" s="55"/>
      <c r="J556" s="55"/>
      <c r="K556" s="65"/>
      <c r="L556" s="65"/>
      <c r="M556" s="65"/>
      <c r="N556" s="65"/>
      <c r="O556" s="65"/>
      <c r="P556" s="65"/>
    </row>
    <row r="557" spans="3:16" s="1" customFormat="1" x14ac:dyDescent="0.25">
      <c r="C557" s="65"/>
      <c r="D557" s="55"/>
      <c r="E557" s="55"/>
      <c r="F557" s="55"/>
      <c r="G557" s="55"/>
      <c r="H557" s="55"/>
      <c r="I557" s="55"/>
      <c r="J557" s="55"/>
      <c r="K557" s="65"/>
      <c r="L557" s="65"/>
      <c r="M557" s="65"/>
      <c r="N557" s="65"/>
      <c r="O557" s="65"/>
      <c r="P557" s="65"/>
    </row>
    <row r="558" spans="3:16" s="1" customFormat="1" x14ac:dyDescent="0.25">
      <c r="C558" s="65"/>
      <c r="D558" s="55"/>
      <c r="E558" s="55"/>
      <c r="F558" s="55"/>
      <c r="G558" s="55"/>
      <c r="H558" s="55"/>
      <c r="I558" s="55"/>
      <c r="J558" s="55"/>
      <c r="K558" s="65"/>
      <c r="L558" s="65"/>
      <c r="M558" s="65"/>
      <c r="N558" s="65"/>
      <c r="O558" s="65"/>
      <c r="P558" s="65"/>
    </row>
    <row r="559" spans="3:16" s="1" customFormat="1" x14ac:dyDescent="0.25">
      <c r="C559" s="65"/>
      <c r="D559" s="55"/>
      <c r="E559" s="55"/>
      <c r="F559" s="55"/>
      <c r="G559" s="55"/>
      <c r="H559" s="55"/>
      <c r="I559" s="55"/>
      <c r="J559" s="55"/>
      <c r="K559" s="65"/>
      <c r="L559" s="65"/>
      <c r="M559" s="65"/>
      <c r="N559" s="65"/>
      <c r="O559" s="65"/>
      <c r="P559" s="65"/>
    </row>
    <row r="560" spans="3:16" s="1" customFormat="1" x14ac:dyDescent="0.25">
      <c r="C560" s="65"/>
      <c r="D560" s="55"/>
      <c r="E560" s="55"/>
      <c r="F560" s="55"/>
      <c r="G560" s="55"/>
      <c r="H560" s="55"/>
      <c r="I560" s="55"/>
      <c r="J560" s="55"/>
      <c r="K560" s="65"/>
      <c r="L560" s="65"/>
      <c r="M560" s="65"/>
      <c r="N560" s="65"/>
      <c r="O560" s="65"/>
      <c r="P560" s="65"/>
    </row>
    <row r="561" spans="3:16" s="1" customFormat="1" x14ac:dyDescent="0.25">
      <c r="C561" s="65"/>
      <c r="D561" s="55"/>
      <c r="E561" s="55"/>
      <c r="F561" s="55"/>
      <c r="G561" s="55"/>
      <c r="H561" s="55"/>
      <c r="I561" s="55"/>
      <c r="J561" s="55"/>
      <c r="K561" s="65"/>
      <c r="L561" s="65"/>
      <c r="M561" s="65"/>
      <c r="N561" s="65"/>
      <c r="O561" s="65"/>
      <c r="P561" s="65"/>
    </row>
    <row r="562" spans="3:16" s="1" customFormat="1" x14ac:dyDescent="0.25">
      <c r="C562" s="65"/>
      <c r="D562" s="55"/>
      <c r="E562" s="55"/>
      <c r="F562" s="55"/>
      <c r="G562" s="55"/>
      <c r="H562" s="55"/>
      <c r="I562" s="55"/>
      <c r="J562" s="55"/>
      <c r="K562" s="65"/>
      <c r="L562" s="65"/>
      <c r="M562" s="65"/>
      <c r="N562" s="65"/>
      <c r="O562" s="65"/>
      <c r="P562" s="65"/>
    </row>
    <row r="563" spans="3:16" s="1" customFormat="1" x14ac:dyDescent="0.25">
      <c r="C563" s="65"/>
      <c r="D563" s="55"/>
      <c r="E563" s="55"/>
      <c r="F563" s="55"/>
      <c r="G563" s="55"/>
      <c r="H563" s="55"/>
      <c r="I563" s="55"/>
      <c r="J563" s="55"/>
      <c r="K563" s="65"/>
      <c r="L563" s="65"/>
      <c r="M563" s="65"/>
      <c r="N563" s="65"/>
      <c r="O563" s="65"/>
      <c r="P563" s="65"/>
    </row>
    <row r="564" spans="3:16" s="1" customFormat="1" x14ac:dyDescent="0.25">
      <c r="C564" s="65"/>
      <c r="D564" s="55"/>
      <c r="E564" s="55"/>
      <c r="F564" s="55"/>
      <c r="G564" s="55"/>
      <c r="H564" s="55"/>
      <c r="I564" s="55"/>
      <c r="J564" s="55"/>
      <c r="K564" s="65"/>
      <c r="L564" s="65"/>
      <c r="M564" s="65"/>
      <c r="N564" s="65"/>
      <c r="O564" s="65"/>
      <c r="P564" s="65"/>
    </row>
    <row r="565" spans="3:16" s="1" customFormat="1" x14ac:dyDescent="0.25">
      <c r="C565" s="65"/>
      <c r="D565" s="55"/>
      <c r="E565" s="55"/>
      <c r="F565" s="55"/>
      <c r="G565" s="55"/>
      <c r="H565" s="55"/>
      <c r="I565" s="55"/>
      <c r="J565" s="55"/>
      <c r="K565" s="65"/>
      <c r="L565" s="65"/>
      <c r="M565" s="65"/>
      <c r="N565" s="65"/>
      <c r="O565" s="65"/>
      <c r="P565" s="65"/>
    </row>
    <row r="566" spans="3:16" s="1" customFormat="1" x14ac:dyDescent="0.25">
      <c r="C566" s="65"/>
      <c r="D566" s="55"/>
      <c r="E566" s="55"/>
      <c r="F566" s="55"/>
      <c r="G566" s="55"/>
      <c r="H566" s="55"/>
      <c r="I566" s="55"/>
      <c r="J566" s="55"/>
      <c r="K566" s="65"/>
      <c r="L566" s="65"/>
      <c r="M566" s="65"/>
      <c r="N566" s="65"/>
      <c r="O566" s="65"/>
      <c r="P566" s="65"/>
    </row>
    <row r="567" spans="3:16" s="1" customFormat="1" x14ac:dyDescent="0.25">
      <c r="C567" s="65"/>
      <c r="D567" s="55"/>
      <c r="E567" s="55"/>
      <c r="F567" s="55"/>
      <c r="G567" s="55"/>
      <c r="H567" s="55"/>
      <c r="I567" s="55"/>
      <c r="J567" s="55"/>
      <c r="K567" s="65"/>
      <c r="L567" s="65"/>
      <c r="M567" s="65"/>
      <c r="N567" s="65"/>
      <c r="O567" s="65"/>
      <c r="P567" s="65"/>
    </row>
    <row r="568" spans="3:16" s="1" customFormat="1" x14ac:dyDescent="0.25">
      <c r="C568" s="65"/>
      <c r="D568" s="55"/>
      <c r="E568" s="55"/>
      <c r="F568" s="55"/>
      <c r="G568" s="55"/>
      <c r="H568" s="55"/>
      <c r="I568" s="55"/>
      <c r="J568" s="55"/>
      <c r="K568" s="65"/>
      <c r="L568" s="65"/>
      <c r="M568" s="65"/>
      <c r="N568" s="65"/>
      <c r="O568" s="65"/>
      <c r="P568" s="65"/>
    </row>
    <row r="569" spans="3:16" s="1" customFormat="1" x14ac:dyDescent="0.25">
      <c r="C569" s="65"/>
      <c r="D569" s="55"/>
      <c r="E569" s="55"/>
      <c r="F569" s="55"/>
      <c r="G569" s="55"/>
      <c r="H569" s="55"/>
      <c r="I569" s="55"/>
      <c r="J569" s="55"/>
      <c r="K569" s="65"/>
      <c r="L569" s="65"/>
      <c r="M569" s="65"/>
      <c r="N569" s="65"/>
      <c r="O569" s="65"/>
      <c r="P569" s="65"/>
    </row>
    <row r="570" spans="3:16" s="1" customFormat="1" x14ac:dyDescent="0.25">
      <c r="C570" s="65"/>
      <c r="D570" s="55"/>
      <c r="E570" s="55"/>
      <c r="F570" s="55"/>
      <c r="G570" s="55"/>
      <c r="H570" s="55"/>
      <c r="I570" s="55"/>
      <c r="J570" s="55"/>
      <c r="K570" s="65"/>
      <c r="L570" s="65"/>
      <c r="M570" s="65"/>
      <c r="N570" s="65"/>
      <c r="O570" s="65"/>
      <c r="P570" s="65"/>
    </row>
    <row r="571" spans="3:16" s="1" customFormat="1" x14ac:dyDescent="0.25">
      <c r="C571" s="65"/>
      <c r="D571" s="55"/>
      <c r="E571" s="55"/>
      <c r="F571" s="55"/>
      <c r="G571" s="55"/>
      <c r="H571" s="55"/>
      <c r="I571" s="55"/>
      <c r="J571" s="55"/>
      <c r="K571" s="65"/>
      <c r="L571" s="65"/>
      <c r="M571" s="65"/>
      <c r="N571" s="65"/>
      <c r="O571" s="65"/>
      <c r="P571" s="65"/>
    </row>
    <row r="572" spans="3:16" s="1" customFormat="1" x14ac:dyDescent="0.25">
      <c r="C572" s="65"/>
      <c r="D572" s="55"/>
      <c r="E572" s="55"/>
      <c r="F572" s="55"/>
      <c r="G572" s="55"/>
      <c r="H572" s="55"/>
      <c r="I572" s="55"/>
      <c r="J572" s="55"/>
      <c r="K572" s="65"/>
      <c r="L572" s="65"/>
      <c r="M572" s="65"/>
      <c r="N572" s="65"/>
      <c r="O572" s="65"/>
      <c r="P572" s="65"/>
    </row>
    <row r="573" spans="3:16" s="1" customFormat="1" x14ac:dyDescent="0.25">
      <c r="C573" s="65"/>
      <c r="D573" s="55"/>
      <c r="E573" s="55"/>
      <c r="F573" s="55"/>
      <c r="G573" s="55"/>
      <c r="H573" s="55"/>
      <c r="I573" s="55"/>
      <c r="J573" s="55"/>
      <c r="K573" s="65"/>
      <c r="L573" s="65"/>
      <c r="M573" s="65"/>
      <c r="N573" s="65"/>
      <c r="O573" s="65"/>
      <c r="P573" s="65"/>
    </row>
    <row r="574" spans="3:16" s="1" customFormat="1" x14ac:dyDescent="0.25">
      <c r="C574" s="65"/>
      <c r="D574" s="55"/>
      <c r="E574" s="55"/>
      <c r="F574" s="55"/>
      <c r="G574" s="55"/>
      <c r="H574" s="55"/>
      <c r="I574" s="55"/>
      <c r="J574" s="55"/>
      <c r="K574" s="65"/>
      <c r="L574" s="65"/>
      <c r="M574" s="65"/>
      <c r="N574" s="65"/>
      <c r="O574" s="65"/>
      <c r="P574" s="65"/>
    </row>
    <row r="575" spans="3:16" s="1" customFormat="1" x14ac:dyDescent="0.25">
      <c r="C575" s="65"/>
      <c r="D575" s="55"/>
      <c r="E575" s="55"/>
      <c r="F575" s="55"/>
      <c r="G575" s="55"/>
      <c r="H575" s="55"/>
      <c r="I575" s="55"/>
      <c r="J575" s="55"/>
      <c r="K575" s="65"/>
      <c r="L575" s="65"/>
      <c r="M575" s="65"/>
      <c r="N575" s="65"/>
      <c r="O575" s="65"/>
      <c r="P575" s="65"/>
    </row>
    <row r="576" spans="3:16" s="1" customFormat="1" x14ac:dyDescent="0.25">
      <c r="C576" s="65"/>
      <c r="D576" s="55"/>
      <c r="E576" s="55"/>
      <c r="F576" s="55"/>
      <c r="G576" s="55"/>
      <c r="H576" s="55"/>
      <c r="I576" s="55"/>
      <c r="J576" s="55"/>
      <c r="K576" s="65"/>
      <c r="L576" s="65"/>
      <c r="M576" s="65"/>
      <c r="N576" s="65"/>
      <c r="O576" s="65"/>
      <c r="P576" s="65"/>
    </row>
    <row r="577" spans="3:16" s="1" customFormat="1" x14ac:dyDescent="0.25">
      <c r="C577" s="65"/>
      <c r="D577" s="55"/>
      <c r="E577" s="55"/>
      <c r="F577" s="55"/>
      <c r="G577" s="55"/>
      <c r="H577" s="55"/>
      <c r="I577" s="55"/>
      <c r="J577" s="55"/>
      <c r="K577" s="65"/>
      <c r="L577" s="65"/>
      <c r="M577" s="65"/>
      <c r="N577" s="65"/>
      <c r="O577" s="65"/>
      <c r="P577" s="65"/>
    </row>
    <row r="578" spans="3:16" s="1" customFormat="1" x14ac:dyDescent="0.25">
      <c r="C578" s="65"/>
      <c r="D578" s="55"/>
      <c r="E578" s="55"/>
      <c r="F578" s="55"/>
      <c r="G578" s="55"/>
      <c r="H578" s="55"/>
      <c r="I578" s="55"/>
      <c r="J578" s="55"/>
      <c r="K578" s="65"/>
      <c r="L578" s="65"/>
      <c r="M578" s="65"/>
      <c r="N578" s="65"/>
      <c r="O578" s="65"/>
      <c r="P578" s="65"/>
    </row>
    <row r="579" spans="3:16" s="1" customFormat="1" x14ac:dyDescent="0.25">
      <c r="C579" s="65"/>
      <c r="D579" s="55"/>
      <c r="E579" s="55"/>
      <c r="F579" s="55"/>
      <c r="G579" s="55"/>
      <c r="H579" s="55"/>
      <c r="I579" s="55"/>
      <c r="J579" s="55"/>
      <c r="K579" s="65"/>
      <c r="L579" s="65"/>
      <c r="M579" s="65"/>
      <c r="N579" s="65"/>
      <c r="O579" s="65"/>
      <c r="P579" s="65"/>
    </row>
    <row r="580" spans="3:16" s="1" customFormat="1" x14ac:dyDescent="0.25">
      <c r="C580" s="65"/>
      <c r="D580" s="55"/>
      <c r="E580" s="55"/>
      <c r="F580" s="55"/>
      <c r="G580" s="55"/>
      <c r="H580" s="55"/>
      <c r="I580" s="55"/>
      <c r="J580" s="55"/>
      <c r="K580" s="65"/>
      <c r="L580" s="65"/>
      <c r="M580" s="65"/>
      <c r="N580" s="65"/>
      <c r="O580" s="65"/>
      <c r="P580" s="65"/>
    </row>
    <row r="581" spans="3:16" s="1" customFormat="1" x14ac:dyDescent="0.25">
      <c r="C581" s="65"/>
      <c r="D581" s="55"/>
      <c r="E581" s="55"/>
      <c r="F581" s="55"/>
      <c r="G581" s="55"/>
      <c r="H581" s="55"/>
      <c r="I581" s="55"/>
      <c r="J581" s="55"/>
      <c r="K581" s="65"/>
      <c r="L581" s="65"/>
      <c r="M581" s="65"/>
      <c r="N581" s="65"/>
      <c r="O581" s="65"/>
      <c r="P581" s="65"/>
    </row>
    <row r="582" spans="3:16" s="1" customFormat="1" x14ac:dyDescent="0.25">
      <c r="C582" s="65"/>
      <c r="D582" s="55"/>
      <c r="E582" s="55"/>
      <c r="F582" s="55"/>
      <c r="G582" s="55"/>
      <c r="H582" s="55"/>
      <c r="I582" s="55"/>
      <c r="J582" s="55"/>
      <c r="K582" s="65"/>
      <c r="L582" s="65"/>
      <c r="M582" s="65"/>
      <c r="N582" s="65"/>
      <c r="O582" s="65"/>
      <c r="P582" s="65"/>
    </row>
    <row r="583" spans="3:16" s="1" customFormat="1" x14ac:dyDescent="0.25">
      <c r="C583" s="65"/>
      <c r="D583" s="55"/>
      <c r="E583" s="55"/>
      <c r="F583" s="55"/>
      <c r="G583" s="55"/>
      <c r="H583" s="55"/>
      <c r="I583" s="55"/>
      <c r="J583" s="55"/>
      <c r="K583" s="65"/>
      <c r="L583" s="65"/>
      <c r="M583" s="65"/>
      <c r="N583" s="65"/>
      <c r="O583" s="65"/>
      <c r="P583" s="65"/>
    </row>
    <row r="584" spans="3:16" s="1" customFormat="1" x14ac:dyDescent="0.25">
      <c r="C584" s="65"/>
      <c r="D584" s="55"/>
      <c r="E584" s="55"/>
      <c r="F584" s="55"/>
      <c r="G584" s="55"/>
      <c r="H584" s="55"/>
      <c r="I584" s="55"/>
      <c r="J584" s="55"/>
      <c r="K584" s="65"/>
      <c r="L584" s="65"/>
      <c r="M584" s="65"/>
      <c r="N584" s="65"/>
      <c r="O584" s="65"/>
      <c r="P584" s="65"/>
    </row>
    <row r="585" spans="3:16" s="1" customFormat="1" x14ac:dyDescent="0.25">
      <c r="C585" s="65"/>
      <c r="D585" s="55"/>
      <c r="E585" s="55"/>
      <c r="F585" s="55"/>
      <c r="G585" s="55"/>
      <c r="H585" s="55"/>
      <c r="I585" s="55"/>
      <c r="J585" s="55"/>
      <c r="K585" s="65"/>
      <c r="L585" s="65"/>
      <c r="M585" s="65"/>
      <c r="N585" s="65"/>
      <c r="O585" s="65"/>
      <c r="P585" s="65"/>
    </row>
    <row r="586" spans="3:16" s="1" customFormat="1" x14ac:dyDescent="0.25">
      <c r="C586" s="65"/>
      <c r="D586" s="55"/>
      <c r="E586" s="55"/>
      <c r="F586" s="55"/>
      <c r="G586" s="55"/>
      <c r="H586" s="55"/>
      <c r="I586" s="55"/>
      <c r="J586" s="55"/>
      <c r="K586" s="65"/>
      <c r="L586" s="65"/>
      <c r="M586" s="65"/>
      <c r="N586" s="65"/>
      <c r="O586" s="65"/>
      <c r="P586" s="65"/>
    </row>
    <row r="587" spans="3:16" s="1" customFormat="1" x14ac:dyDescent="0.25">
      <c r="C587" s="65"/>
      <c r="D587" s="55"/>
      <c r="E587" s="55"/>
      <c r="F587" s="55"/>
      <c r="G587" s="55"/>
      <c r="H587" s="55"/>
      <c r="I587" s="55"/>
      <c r="J587" s="55"/>
      <c r="K587" s="65"/>
      <c r="L587" s="65"/>
      <c r="M587" s="65"/>
      <c r="N587" s="65"/>
      <c r="O587" s="65"/>
      <c r="P587" s="65"/>
    </row>
    <row r="588" spans="3:16" s="1" customFormat="1" x14ac:dyDescent="0.25">
      <c r="C588" s="65"/>
      <c r="D588" s="55"/>
      <c r="E588" s="55"/>
      <c r="F588" s="55"/>
      <c r="G588" s="55"/>
      <c r="H588" s="55"/>
      <c r="I588" s="55"/>
      <c r="J588" s="55"/>
      <c r="K588" s="65"/>
      <c r="L588" s="65"/>
      <c r="M588" s="65"/>
      <c r="N588" s="65"/>
      <c r="O588" s="65"/>
      <c r="P588" s="65"/>
    </row>
    <row r="589" spans="3:16" s="1" customFormat="1" x14ac:dyDescent="0.25">
      <c r="C589" s="65"/>
      <c r="D589" s="55"/>
      <c r="E589" s="55"/>
      <c r="F589" s="55"/>
      <c r="G589" s="55"/>
      <c r="H589" s="55"/>
      <c r="I589" s="55"/>
      <c r="J589" s="55"/>
      <c r="K589" s="65"/>
      <c r="L589" s="65"/>
      <c r="M589" s="65"/>
      <c r="N589" s="65"/>
      <c r="O589" s="65"/>
      <c r="P589" s="65"/>
    </row>
    <row r="590" spans="3:16" s="1" customFormat="1" x14ac:dyDescent="0.25">
      <c r="C590" s="65"/>
      <c r="D590" s="55"/>
      <c r="E590" s="55"/>
      <c r="F590" s="55"/>
      <c r="G590" s="55"/>
      <c r="H590" s="55"/>
      <c r="I590" s="55"/>
      <c r="J590" s="55"/>
      <c r="K590" s="65"/>
      <c r="L590" s="65"/>
      <c r="M590" s="65"/>
      <c r="N590" s="65"/>
      <c r="O590" s="65"/>
      <c r="P590" s="65"/>
    </row>
    <row r="591" spans="3:16" s="1" customFormat="1" x14ac:dyDescent="0.25">
      <c r="C591" s="65"/>
      <c r="D591" s="55"/>
      <c r="E591" s="55"/>
      <c r="F591" s="55"/>
      <c r="G591" s="55"/>
      <c r="H591" s="55"/>
      <c r="I591" s="55"/>
      <c r="J591" s="55"/>
      <c r="K591" s="65"/>
      <c r="L591" s="65"/>
      <c r="M591" s="65"/>
      <c r="N591" s="65"/>
      <c r="O591" s="65"/>
      <c r="P591" s="65"/>
    </row>
    <row r="592" spans="3:16" s="1" customFormat="1" x14ac:dyDescent="0.25">
      <c r="C592" s="65"/>
      <c r="D592" s="55"/>
      <c r="E592" s="55"/>
      <c r="F592" s="55"/>
      <c r="G592" s="55"/>
      <c r="H592" s="55"/>
      <c r="I592" s="55"/>
      <c r="J592" s="55"/>
      <c r="K592" s="65"/>
      <c r="L592" s="65"/>
      <c r="M592" s="65"/>
      <c r="N592" s="65"/>
      <c r="O592" s="65"/>
      <c r="P592" s="65"/>
    </row>
    <row r="593" spans="3:16" s="1" customFormat="1" x14ac:dyDescent="0.25">
      <c r="C593" s="65"/>
      <c r="D593" s="55"/>
      <c r="E593" s="55"/>
      <c r="F593" s="55"/>
      <c r="G593" s="55"/>
      <c r="H593" s="55"/>
      <c r="I593" s="55"/>
      <c r="J593" s="55"/>
      <c r="K593" s="65"/>
      <c r="L593" s="65"/>
      <c r="M593" s="65"/>
      <c r="N593" s="65"/>
      <c r="O593" s="65"/>
      <c r="P593" s="65"/>
    </row>
    <row r="594" spans="3:16" s="1" customFormat="1" x14ac:dyDescent="0.25">
      <c r="C594" s="65"/>
      <c r="D594" s="55"/>
      <c r="E594" s="55"/>
      <c r="F594" s="55"/>
      <c r="G594" s="55"/>
      <c r="H594" s="55"/>
      <c r="I594" s="55"/>
      <c r="J594" s="55"/>
      <c r="K594" s="65"/>
      <c r="L594" s="65"/>
      <c r="M594" s="65"/>
      <c r="N594" s="65"/>
      <c r="O594" s="65"/>
      <c r="P594" s="65"/>
    </row>
    <row r="595" spans="3:16" s="1" customFormat="1" x14ac:dyDescent="0.25">
      <c r="C595" s="65"/>
      <c r="D595" s="55"/>
      <c r="E595" s="55"/>
      <c r="F595" s="55"/>
      <c r="G595" s="55"/>
      <c r="H595" s="55"/>
      <c r="I595" s="55"/>
      <c r="J595" s="55"/>
      <c r="K595" s="65"/>
      <c r="L595" s="65"/>
      <c r="M595" s="65"/>
      <c r="N595" s="65"/>
      <c r="O595" s="65"/>
      <c r="P595" s="65"/>
    </row>
    <row r="596" spans="3:16" s="1" customFormat="1" x14ac:dyDescent="0.25">
      <c r="C596" s="65"/>
      <c r="D596" s="55"/>
      <c r="E596" s="55"/>
      <c r="F596" s="55"/>
      <c r="G596" s="55"/>
      <c r="H596" s="55"/>
      <c r="I596" s="55"/>
      <c r="J596" s="55"/>
      <c r="K596" s="65"/>
      <c r="L596" s="65"/>
      <c r="M596" s="65"/>
      <c r="N596" s="65"/>
      <c r="O596" s="65"/>
      <c r="P596" s="65"/>
    </row>
    <row r="597" spans="3:16" s="1" customFormat="1" x14ac:dyDescent="0.25">
      <c r="C597" s="65"/>
      <c r="D597" s="55"/>
      <c r="E597" s="55"/>
      <c r="F597" s="55"/>
      <c r="G597" s="55"/>
      <c r="H597" s="55"/>
      <c r="I597" s="55"/>
      <c r="J597" s="55"/>
      <c r="K597" s="65"/>
      <c r="L597" s="65"/>
      <c r="M597" s="65"/>
      <c r="N597" s="65"/>
      <c r="O597" s="65"/>
      <c r="P597" s="65"/>
    </row>
    <row r="598" spans="3:16" s="1" customFormat="1" x14ac:dyDescent="0.25">
      <c r="C598" s="65"/>
      <c r="D598" s="55"/>
      <c r="E598" s="55"/>
      <c r="F598" s="55"/>
      <c r="G598" s="55"/>
      <c r="H598" s="55"/>
      <c r="I598" s="55"/>
      <c r="J598" s="55"/>
      <c r="K598" s="65"/>
      <c r="L598" s="65"/>
      <c r="M598" s="65"/>
      <c r="N598" s="65"/>
      <c r="O598" s="65"/>
      <c r="P598" s="65"/>
    </row>
    <row r="599" spans="3:16" s="1" customFormat="1" x14ac:dyDescent="0.25">
      <c r="C599" s="65"/>
      <c r="D599" s="55"/>
      <c r="E599" s="55"/>
      <c r="F599" s="55"/>
      <c r="G599" s="55"/>
      <c r="H599" s="55"/>
      <c r="I599" s="55"/>
      <c r="J599" s="55"/>
      <c r="K599" s="65"/>
      <c r="L599" s="65"/>
      <c r="M599" s="65"/>
      <c r="N599" s="65"/>
      <c r="O599" s="65"/>
      <c r="P599" s="65"/>
    </row>
    <row r="600" spans="3:16" s="1" customFormat="1" x14ac:dyDescent="0.25">
      <c r="C600" s="65"/>
      <c r="D600" s="55"/>
      <c r="E600" s="55"/>
      <c r="F600" s="55"/>
      <c r="G600" s="55"/>
      <c r="H600" s="55"/>
      <c r="I600" s="55"/>
      <c r="J600" s="55"/>
      <c r="K600" s="65"/>
      <c r="L600" s="65"/>
      <c r="M600" s="65"/>
      <c r="N600" s="65"/>
      <c r="O600" s="65"/>
      <c r="P600" s="65"/>
    </row>
    <row r="601" spans="3:16" s="1" customFormat="1" x14ac:dyDescent="0.25">
      <c r="C601" s="65"/>
      <c r="D601" s="55"/>
      <c r="E601" s="55"/>
      <c r="F601" s="55"/>
      <c r="G601" s="55"/>
      <c r="H601" s="55"/>
      <c r="I601" s="55"/>
      <c r="J601" s="55"/>
      <c r="K601" s="65"/>
      <c r="L601" s="65"/>
      <c r="M601" s="65"/>
      <c r="N601" s="65"/>
      <c r="O601" s="65"/>
      <c r="P601" s="65"/>
    </row>
    <row r="602" spans="3:16" s="1" customFormat="1" x14ac:dyDescent="0.25">
      <c r="C602" s="65"/>
      <c r="D602" s="55"/>
      <c r="E602" s="55"/>
      <c r="F602" s="55"/>
      <c r="G602" s="55"/>
      <c r="H602" s="55"/>
      <c r="I602" s="55"/>
      <c r="J602" s="55"/>
      <c r="K602" s="65"/>
      <c r="L602" s="65"/>
      <c r="M602" s="65"/>
      <c r="N602" s="65"/>
      <c r="O602" s="65"/>
      <c r="P602" s="65"/>
    </row>
    <row r="603" spans="3:16" s="1" customFormat="1" x14ac:dyDescent="0.25">
      <c r="C603" s="65"/>
      <c r="D603" s="55"/>
      <c r="E603" s="55"/>
      <c r="F603" s="55"/>
      <c r="G603" s="55"/>
      <c r="H603" s="55"/>
      <c r="I603" s="55"/>
      <c r="J603" s="55"/>
      <c r="K603" s="65"/>
      <c r="L603" s="65"/>
      <c r="M603" s="65"/>
      <c r="N603" s="65"/>
      <c r="O603" s="65"/>
      <c r="P603" s="65"/>
    </row>
    <row r="604" spans="3:16" s="1" customFormat="1" x14ac:dyDescent="0.25">
      <c r="C604" s="65"/>
      <c r="D604" s="55"/>
      <c r="E604" s="55"/>
      <c r="F604" s="55"/>
      <c r="G604" s="55"/>
      <c r="H604" s="55"/>
      <c r="I604" s="55"/>
      <c r="J604" s="55"/>
      <c r="K604" s="65"/>
      <c r="L604" s="65"/>
      <c r="M604" s="65"/>
      <c r="N604" s="65"/>
      <c r="O604" s="65"/>
      <c r="P604" s="65"/>
    </row>
    <row r="605" spans="3:16" s="1" customFormat="1" x14ac:dyDescent="0.25">
      <c r="C605" s="65"/>
      <c r="D605" s="55"/>
      <c r="E605" s="55"/>
      <c r="F605" s="55"/>
      <c r="G605" s="55"/>
      <c r="H605" s="55"/>
      <c r="I605" s="55"/>
      <c r="J605" s="55"/>
      <c r="K605" s="65"/>
      <c r="L605" s="65"/>
      <c r="M605" s="65"/>
      <c r="N605" s="65"/>
      <c r="O605" s="65"/>
      <c r="P605" s="65"/>
    </row>
    <row r="606" spans="3:16" s="1" customFormat="1" x14ac:dyDescent="0.25">
      <c r="C606" s="65"/>
      <c r="D606" s="55"/>
      <c r="E606" s="55"/>
      <c r="F606" s="55"/>
      <c r="G606" s="55"/>
      <c r="H606" s="55"/>
      <c r="I606" s="55"/>
      <c r="J606" s="55"/>
      <c r="K606" s="65"/>
      <c r="L606" s="65"/>
      <c r="M606" s="65"/>
      <c r="N606" s="65"/>
      <c r="O606" s="65"/>
      <c r="P606" s="65"/>
    </row>
    <row r="607" spans="3:16" s="1" customFormat="1" x14ac:dyDescent="0.25">
      <c r="C607" s="65"/>
      <c r="D607" s="55"/>
      <c r="E607" s="55"/>
      <c r="F607" s="55"/>
      <c r="G607" s="55"/>
      <c r="H607" s="55"/>
      <c r="I607" s="55"/>
      <c r="J607" s="55"/>
      <c r="K607" s="65"/>
      <c r="L607" s="65"/>
      <c r="M607" s="65"/>
      <c r="N607" s="65"/>
      <c r="O607" s="65"/>
      <c r="P607" s="65"/>
    </row>
    <row r="608" spans="3:16" s="1" customFormat="1" x14ac:dyDescent="0.25">
      <c r="C608" s="65"/>
      <c r="D608" s="55"/>
      <c r="E608" s="55"/>
      <c r="F608" s="55"/>
      <c r="G608" s="55"/>
      <c r="H608" s="55"/>
      <c r="I608" s="55"/>
      <c r="J608" s="55"/>
      <c r="K608" s="65"/>
      <c r="L608" s="65"/>
      <c r="M608" s="65"/>
      <c r="N608" s="65"/>
      <c r="O608" s="65"/>
      <c r="P608" s="65"/>
    </row>
    <row r="609" spans="3:16" s="1" customFormat="1" x14ac:dyDescent="0.25">
      <c r="C609" s="65"/>
      <c r="D609" s="55"/>
      <c r="E609" s="55"/>
      <c r="F609" s="55"/>
      <c r="G609" s="55"/>
      <c r="H609" s="55"/>
      <c r="I609" s="55"/>
      <c r="J609" s="55"/>
      <c r="K609" s="65"/>
      <c r="L609" s="65"/>
      <c r="M609" s="65"/>
      <c r="N609" s="65"/>
      <c r="O609" s="65"/>
      <c r="P609" s="65"/>
    </row>
    <row r="610" spans="3:16" s="1" customFormat="1" x14ac:dyDescent="0.25">
      <c r="C610" s="65"/>
      <c r="D610" s="55"/>
      <c r="E610" s="55"/>
      <c r="F610" s="55"/>
      <c r="G610" s="55"/>
      <c r="H610" s="55"/>
      <c r="I610" s="55"/>
      <c r="J610" s="55"/>
      <c r="K610" s="65"/>
      <c r="L610" s="65"/>
      <c r="M610" s="65"/>
      <c r="N610" s="65"/>
      <c r="O610" s="65"/>
      <c r="P610" s="65"/>
    </row>
    <row r="611" spans="3:16" s="1" customFormat="1" x14ac:dyDescent="0.25">
      <c r="C611" s="65"/>
      <c r="D611" s="55"/>
      <c r="E611" s="55"/>
      <c r="F611" s="55"/>
      <c r="G611" s="55"/>
      <c r="H611" s="55"/>
      <c r="I611" s="55"/>
      <c r="J611" s="55"/>
      <c r="K611" s="65"/>
      <c r="L611" s="65"/>
      <c r="M611" s="65"/>
      <c r="N611" s="65"/>
      <c r="O611" s="65"/>
      <c r="P611" s="65"/>
    </row>
    <row r="612" spans="3:16" s="1" customFormat="1" x14ac:dyDescent="0.25">
      <c r="C612" s="65"/>
      <c r="D612" s="55"/>
      <c r="E612" s="55"/>
      <c r="F612" s="55"/>
      <c r="G612" s="55"/>
      <c r="H612" s="55"/>
      <c r="I612" s="55"/>
      <c r="J612" s="55"/>
      <c r="K612" s="65"/>
      <c r="L612" s="65"/>
      <c r="M612" s="65"/>
      <c r="N612" s="65"/>
      <c r="O612" s="65"/>
      <c r="P612" s="65"/>
    </row>
    <row r="613" spans="3:16" s="1" customFormat="1" x14ac:dyDescent="0.25">
      <c r="C613" s="65"/>
      <c r="D613" s="55"/>
      <c r="E613" s="55"/>
      <c r="F613" s="55"/>
      <c r="G613" s="55"/>
      <c r="H613" s="55"/>
      <c r="I613" s="55"/>
      <c r="J613" s="55"/>
      <c r="K613" s="65"/>
      <c r="L613" s="65"/>
      <c r="M613" s="65"/>
      <c r="N613" s="65"/>
      <c r="O613" s="65"/>
      <c r="P613" s="65"/>
    </row>
    <row r="614" spans="3:16" s="1" customFormat="1" x14ac:dyDescent="0.25">
      <c r="C614" s="65"/>
      <c r="D614" s="55"/>
      <c r="E614" s="55"/>
      <c r="F614" s="55"/>
      <c r="G614" s="55"/>
      <c r="H614" s="55"/>
      <c r="I614" s="55"/>
      <c r="J614" s="55"/>
      <c r="K614" s="65"/>
      <c r="L614" s="65"/>
      <c r="M614" s="65"/>
      <c r="N614" s="65"/>
      <c r="O614" s="65"/>
      <c r="P614" s="65"/>
    </row>
    <row r="615" spans="3:16" s="1" customFormat="1" x14ac:dyDescent="0.25">
      <c r="C615" s="65"/>
      <c r="D615" s="55"/>
      <c r="E615" s="55"/>
      <c r="F615" s="55"/>
      <c r="G615" s="55"/>
      <c r="H615" s="55"/>
      <c r="I615" s="55"/>
      <c r="J615" s="55"/>
      <c r="K615" s="65"/>
      <c r="L615" s="65"/>
      <c r="M615" s="65"/>
      <c r="N615" s="65"/>
      <c r="O615" s="65"/>
      <c r="P615" s="65"/>
    </row>
    <row r="616" spans="3:16" s="1" customFormat="1" x14ac:dyDescent="0.25">
      <c r="C616" s="65"/>
      <c r="D616" s="55"/>
      <c r="E616" s="55"/>
      <c r="F616" s="55"/>
      <c r="G616" s="55"/>
      <c r="H616" s="55"/>
      <c r="I616" s="55"/>
      <c r="J616" s="55"/>
      <c r="K616" s="65"/>
      <c r="L616" s="65"/>
      <c r="M616" s="65"/>
      <c r="N616" s="65"/>
      <c r="O616" s="65"/>
      <c r="P616" s="65"/>
    </row>
    <row r="617" spans="3:16" s="1" customFormat="1" x14ac:dyDescent="0.25">
      <c r="C617" s="65"/>
      <c r="D617" s="55"/>
      <c r="E617" s="55"/>
      <c r="F617" s="55"/>
      <c r="G617" s="55"/>
      <c r="H617" s="55"/>
      <c r="I617" s="55"/>
      <c r="J617" s="55"/>
      <c r="K617" s="65"/>
      <c r="L617" s="65"/>
      <c r="M617" s="65"/>
      <c r="N617" s="65"/>
      <c r="O617" s="65"/>
      <c r="P617" s="65"/>
    </row>
    <row r="618" spans="3:16" s="1" customFormat="1" x14ac:dyDescent="0.25">
      <c r="C618" s="65"/>
      <c r="D618" s="55"/>
      <c r="E618" s="55"/>
      <c r="F618" s="55"/>
      <c r="G618" s="55"/>
      <c r="H618" s="55"/>
      <c r="I618" s="55"/>
      <c r="J618" s="55"/>
      <c r="K618" s="65"/>
      <c r="L618" s="65"/>
      <c r="M618" s="65"/>
      <c r="N618" s="65"/>
      <c r="O618" s="65"/>
      <c r="P618" s="65"/>
    </row>
    <row r="619" spans="3:16" s="1" customFormat="1" x14ac:dyDescent="0.25">
      <c r="C619" s="65"/>
      <c r="D619" s="55"/>
      <c r="E619" s="55"/>
      <c r="F619" s="55"/>
      <c r="G619" s="55"/>
      <c r="H619" s="55"/>
      <c r="I619" s="55"/>
      <c r="J619" s="55"/>
      <c r="K619" s="65"/>
      <c r="L619" s="65"/>
      <c r="M619" s="65"/>
      <c r="N619" s="65"/>
      <c r="O619" s="65"/>
      <c r="P619" s="65"/>
    </row>
    <row r="620" spans="3:16" s="1" customFormat="1" x14ac:dyDescent="0.25">
      <c r="C620" s="65"/>
      <c r="D620" s="55"/>
      <c r="E620" s="55"/>
      <c r="F620" s="55"/>
      <c r="G620" s="55"/>
      <c r="H620" s="55"/>
      <c r="I620" s="55"/>
      <c r="J620" s="55"/>
      <c r="K620" s="65"/>
      <c r="L620" s="65"/>
      <c r="M620" s="65"/>
      <c r="N620" s="65"/>
      <c r="O620" s="65"/>
      <c r="P620" s="65"/>
    </row>
    <row r="621" spans="3:16" s="1" customFormat="1" x14ac:dyDescent="0.25">
      <c r="C621" s="65"/>
      <c r="D621" s="55"/>
      <c r="E621" s="55"/>
      <c r="F621" s="55"/>
      <c r="G621" s="55"/>
      <c r="H621" s="55"/>
      <c r="I621" s="55"/>
      <c r="J621" s="55"/>
      <c r="K621" s="65"/>
      <c r="L621" s="65"/>
      <c r="M621" s="65"/>
      <c r="N621" s="65"/>
      <c r="O621" s="65"/>
      <c r="P621" s="65"/>
    </row>
    <row r="622" spans="3:16" s="1" customFormat="1" x14ac:dyDescent="0.25">
      <c r="C622" s="65"/>
      <c r="D622" s="55"/>
      <c r="E622" s="55"/>
      <c r="F622" s="55"/>
      <c r="G622" s="55"/>
      <c r="H622" s="55"/>
      <c r="I622" s="55"/>
      <c r="J622" s="55"/>
      <c r="K622" s="65"/>
      <c r="L622" s="65"/>
      <c r="M622" s="65"/>
      <c r="N622" s="65"/>
      <c r="O622" s="65"/>
      <c r="P622" s="65"/>
    </row>
    <row r="623" spans="3:16" s="1" customFormat="1" x14ac:dyDescent="0.25">
      <c r="C623" s="65"/>
      <c r="D623" s="55"/>
      <c r="E623" s="55"/>
      <c r="F623" s="55"/>
      <c r="G623" s="55"/>
      <c r="H623" s="55"/>
      <c r="I623" s="55"/>
      <c r="J623" s="55"/>
      <c r="K623" s="65"/>
      <c r="L623" s="65"/>
      <c r="M623" s="65"/>
      <c r="N623" s="65"/>
      <c r="O623" s="65"/>
      <c r="P623" s="65"/>
    </row>
    <row r="624" spans="3:16" s="1" customFormat="1" x14ac:dyDescent="0.25">
      <c r="C624" s="65"/>
      <c r="D624" s="55"/>
      <c r="E624" s="55"/>
      <c r="F624" s="55"/>
      <c r="G624" s="55"/>
      <c r="H624" s="55"/>
      <c r="I624" s="55"/>
      <c r="J624" s="55"/>
      <c r="K624" s="65"/>
      <c r="L624" s="65"/>
      <c r="M624" s="65"/>
      <c r="N624" s="65"/>
      <c r="O624" s="65"/>
      <c r="P624" s="65"/>
    </row>
    <row r="625" spans="3:16" s="1" customFormat="1" x14ac:dyDescent="0.25">
      <c r="C625" s="65"/>
      <c r="D625" s="55"/>
      <c r="E625" s="55"/>
      <c r="F625" s="55"/>
      <c r="G625" s="55"/>
      <c r="H625" s="55"/>
      <c r="I625" s="55"/>
      <c r="J625" s="55"/>
      <c r="K625" s="65"/>
      <c r="L625" s="65"/>
      <c r="M625" s="65"/>
      <c r="N625" s="65"/>
      <c r="O625" s="65"/>
      <c r="P625" s="65"/>
    </row>
    <row r="626" spans="3:16" s="1" customFormat="1" x14ac:dyDescent="0.25">
      <c r="C626" s="65"/>
      <c r="D626" s="55"/>
      <c r="E626" s="55"/>
      <c r="F626" s="55"/>
      <c r="G626" s="55"/>
      <c r="H626" s="55"/>
      <c r="I626" s="55"/>
      <c r="J626" s="55"/>
      <c r="K626" s="65"/>
      <c r="L626" s="65"/>
      <c r="M626" s="65"/>
      <c r="N626" s="65"/>
      <c r="O626" s="65"/>
      <c r="P626" s="65"/>
    </row>
    <row r="627" spans="3:16" s="1" customFormat="1" x14ac:dyDescent="0.25">
      <c r="C627" s="65"/>
      <c r="D627" s="55"/>
      <c r="E627" s="55"/>
      <c r="F627" s="55"/>
      <c r="G627" s="55"/>
      <c r="H627" s="55"/>
      <c r="I627" s="55"/>
      <c r="J627" s="55"/>
      <c r="K627" s="65"/>
      <c r="L627" s="65"/>
      <c r="M627" s="65"/>
      <c r="N627" s="65"/>
      <c r="O627" s="65"/>
      <c r="P627" s="65"/>
    </row>
    <row r="628" spans="3:16" s="1" customFormat="1" x14ac:dyDescent="0.25">
      <c r="C628" s="65"/>
      <c r="D628" s="55"/>
      <c r="E628" s="55"/>
      <c r="F628" s="55"/>
      <c r="G628" s="55"/>
      <c r="H628" s="55"/>
      <c r="I628" s="55"/>
      <c r="J628" s="55"/>
      <c r="K628" s="65"/>
      <c r="L628" s="65"/>
      <c r="M628" s="65"/>
      <c r="N628" s="65"/>
      <c r="O628" s="65"/>
      <c r="P628" s="65"/>
    </row>
    <row r="629" spans="3:16" s="1" customFormat="1" x14ac:dyDescent="0.25">
      <c r="C629" s="65"/>
      <c r="D629" s="55"/>
      <c r="E629" s="55"/>
      <c r="F629" s="55"/>
      <c r="G629" s="55"/>
      <c r="H629" s="55"/>
      <c r="I629" s="55"/>
      <c r="J629" s="55"/>
      <c r="K629" s="65"/>
      <c r="L629" s="65"/>
      <c r="M629" s="65"/>
      <c r="N629" s="65"/>
      <c r="O629" s="65"/>
      <c r="P629" s="65"/>
    </row>
    <row r="630" spans="3:16" s="1" customFormat="1" x14ac:dyDescent="0.25">
      <c r="C630" s="65"/>
      <c r="D630" s="55"/>
      <c r="E630" s="55"/>
      <c r="F630" s="55"/>
      <c r="G630" s="55"/>
      <c r="H630" s="55"/>
      <c r="I630" s="55"/>
      <c r="J630" s="55"/>
      <c r="K630" s="65"/>
      <c r="L630" s="65"/>
      <c r="M630" s="65"/>
      <c r="N630" s="65"/>
      <c r="O630" s="65"/>
      <c r="P630" s="65"/>
    </row>
    <row r="631" spans="3:16" s="1" customFormat="1" x14ac:dyDescent="0.25">
      <c r="C631" s="65"/>
      <c r="D631" s="55"/>
      <c r="E631" s="55"/>
      <c r="F631" s="55"/>
      <c r="G631" s="55"/>
      <c r="H631" s="55"/>
      <c r="I631" s="55"/>
      <c r="J631" s="55"/>
      <c r="K631" s="65"/>
      <c r="L631" s="65"/>
      <c r="M631" s="65"/>
      <c r="N631" s="65"/>
      <c r="O631" s="65"/>
      <c r="P631" s="65"/>
    </row>
    <row r="632" spans="3:16" s="1" customFormat="1" x14ac:dyDescent="0.25">
      <c r="C632" s="65"/>
      <c r="D632" s="55"/>
      <c r="E632" s="55"/>
      <c r="F632" s="55"/>
      <c r="G632" s="55"/>
      <c r="H632" s="55"/>
      <c r="I632" s="55"/>
      <c r="J632" s="55"/>
      <c r="K632" s="65"/>
      <c r="L632" s="65"/>
      <c r="M632" s="65"/>
      <c r="N632" s="65"/>
      <c r="O632" s="65"/>
      <c r="P632" s="65"/>
    </row>
    <row r="633" spans="3:16" s="1" customFormat="1" x14ac:dyDescent="0.25">
      <c r="C633" s="65"/>
      <c r="D633" s="55"/>
      <c r="E633" s="55"/>
      <c r="F633" s="55"/>
      <c r="G633" s="55"/>
      <c r="H633" s="55"/>
      <c r="I633" s="55"/>
      <c r="J633" s="55"/>
      <c r="K633" s="65"/>
      <c r="L633" s="65"/>
      <c r="M633" s="65"/>
      <c r="N633" s="65"/>
      <c r="O633" s="65"/>
      <c r="P633" s="65"/>
    </row>
    <row r="634" spans="3:16" s="1" customFormat="1" x14ac:dyDescent="0.25">
      <c r="C634" s="65"/>
      <c r="D634" s="55"/>
      <c r="E634" s="55"/>
      <c r="F634" s="55"/>
      <c r="G634" s="55"/>
      <c r="H634" s="55"/>
      <c r="I634" s="55"/>
      <c r="J634" s="55"/>
      <c r="K634" s="65"/>
      <c r="L634" s="65"/>
      <c r="M634" s="65"/>
      <c r="N634" s="65"/>
      <c r="O634" s="65"/>
      <c r="P634" s="65"/>
    </row>
    <row r="635" spans="3:16" s="1" customFormat="1" x14ac:dyDescent="0.25">
      <c r="C635" s="65"/>
      <c r="D635" s="55"/>
      <c r="E635" s="55"/>
      <c r="F635" s="55"/>
      <c r="G635" s="55"/>
      <c r="H635" s="55"/>
      <c r="I635" s="55"/>
      <c r="J635" s="55"/>
      <c r="K635" s="65"/>
      <c r="L635" s="65"/>
      <c r="M635" s="65"/>
      <c r="N635" s="65"/>
      <c r="O635" s="65"/>
      <c r="P635" s="65"/>
    </row>
    <row r="636" spans="3:16" s="1" customFormat="1" x14ac:dyDescent="0.25">
      <c r="C636" s="65"/>
      <c r="D636" s="55"/>
      <c r="E636" s="55"/>
      <c r="F636" s="55"/>
      <c r="G636" s="55"/>
      <c r="H636" s="55"/>
      <c r="I636" s="55"/>
      <c r="J636" s="55"/>
      <c r="K636" s="65"/>
      <c r="L636" s="65"/>
      <c r="M636" s="65"/>
      <c r="N636" s="65"/>
      <c r="O636" s="65"/>
      <c r="P636" s="65"/>
    </row>
    <row r="637" spans="3:16" s="1" customFormat="1" x14ac:dyDescent="0.25">
      <c r="C637" s="65"/>
      <c r="D637" s="55"/>
      <c r="E637" s="55"/>
      <c r="F637" s="55"/>
      <c r="G637" s="55"/>
      <c r="H637" s="55"/>
      <c r="I637" s="55"/>
      <c r="J637" s="55"/>
      <c r="K637" s="65"/>
      <c r="L637" s="65"/>
      <c r="M637" s="65"/>
      <c r="N637" s="65"/>
      <c r="O637" s="65"/>
      <c r="P637" s="65"/>
    </row>
    <row r="638" spans="3:16" s="1" customFormat="1" x14ac:dyDescent="0.25">
      <c r="C638" s="65"/>
      <c r="D638" s="55"/>
      <c r="E638" s="55"/>
      <c r="F638" s="55"/>
      <c r="G638" s="55"/>
      <c r="H638" s="55"/>
      <c r="I638" s="55"/>
      <c r="J638" s="55"/>
      <c r="K638" s="65"/>
      <c r="L638" s="65"/>
      <c r="M638" s="65"/>
      <c r="N638" s="65"/>
      <c r="O638" s="65"/>
      <c r="P638" s="65"/>
    </row>
    <row r="639" spans="3:16" s="1" customFormat="1" x14ac:dyDescent="0.25">
      <c r="C639" s="65"/>
      <c r="D639" s="55"/>
      <c r="E639" s="55"/>
      <c r="F639" s="55"/>
      <c r="G639" s="55"/>
      <c r="H639" s="55"/>
      <c r="I639" s="55"/>
      <c r="J639" s="55"/>
      <c r="K639" s="65"/>
      <c r="L639" s="65"/>
      <c r="M639" s="65"/>
      <c r="N639" s="65"/>
      <c r="O639" s="65"/>
      <c r="P639" s="65"/>
    </row>
    <row r="640" spans="3:16" s="1" customFormat="1" x14ac:dyDescent="0.25">
      <c r="C640" s="65"/>
      <c r="D640" s="55"/>
      <c r="E640" s="55"/>
      <c r="F640" s="55"/>
      <c r="G640" s="55"/>
      <c r="H640" s="55"/>
      <c r="I640" s="55"/>
      <c r="J640" s="55"/>
      <c r="K640" s="65"/>
      <c r="L640" s="65"/>
      <c r="M640" s="65"/>
      <c r="N640" s="65"/>
      <c r="O640" s="65"/>
      <c r="P640" s="65"/>
    </row>
    <row r="641" spans="3:16" s="1" customFormat="1" x14ac:dyDescent="0.25">
      <c r="C641" s="65"/>
      <c r="D641" s="55"/>
      <c r="E641" s="55"/>
      <c r="F641" s="55"/>
      <c r="G641" s="55"/>
      <c r="H641" s="55"/>
      <c r="I641" s="55"/>
      <c r="J641" s="55"/>
      <c r="K641" s="65"/>
      <c r="L641" s="65"/>
      <c r="M641" s="65"/>
      <c r="N641" s="65"/>
      <c r="O641" s="65"/>
      <c r="P641" s="65"/>
    </row>
    <row r="642" spans="3:16" s="1" customFormat="1" x14ac:dyDescent="0.25">
      <c r="C642" s="65"/>
      <c r="D642" s="55"/>
      <c r="E642" s="55"/>
      <c r="F642" s="55"/>
      <c r="G642" s="55"/>
      <c r="H642" s="55"/>
      <c r="I642" s="55"/>
      <c r="J642" s="55"/>
      <c r="K642" s="65"/>
      <c r="L642" s="65"/>
      <c r="M642" s="65"/>
      <c r="N642" s="65"/>
      <c r="O642" s="65"/>
      <c r="P642" s="65"/>
    </row>
    <row r="643" spans="3:16" s="1" customFormat="1" x14ac:dyDescent="0.25">
      <c r="C643" s="65"/>
      <c r="D643" s="55"/>
      <c r="E643" s="55"/>
      <c r="F643" s="55"/>
      <c r="G643" s="55"/>
      <c r="H643" s="55"/>
      <c r="I643" s="55"/>
      <c r="J643" s="55"/>
      <c r="K643" s="65"/>
      <c r="L643" s="65"/>
      <c r="M643" s="65"/>
      <c r="N643" s="65"/>
      <c r="O643" s="65"/>
      <c r="P643" s="65"/>
    </row>
    <row r="644" spans="3:16" s="1" customFormat="1" x14ac:dyDescent="0.25">
      <c r="C644" s="65"/>
      <c r="D644" s="55"/>
      <c r="E644" s="55"/>
      <c r="F644" s="55"/>
      <c r="G644" s="55"/>
      <c r="H644" s="55"/>
      <c r="I644" s="55"/>
      <c r="J644" s="55"/>
      <c r="K644" s="65"/>
      <c r="L644" s="65"/>
      <c r="M644" s="65"/>
      <c r="N644" s="65"/>
      <c r="O644" s="65"/>
      <c r="P644" s="65"/>
    </row>
    <row r="645" spans="3:16" s="1" customFormat="1" x14ac:dyDescent="0.25">
      <c r="C645" s="65"/>
      <c r="D645" s="55"/>
      <c r="E645" s="55"/>
      <c r="F645" s="55"/>
      <c r="G645" s="55"/>
      <c r="H645" s="55"/>
      <c r="I645" s="55"/>
      <c r="J645" s="55"/>
      <c r="K645" s="65"/>
      <c r="L645" s="65"/>
      <c r="M645" s="65"/>
      <c r="N645" s="65"/>
      <c r="O645" s="65"/>
      <c r="P645" s="65"/>
    </row>
    <row r="646" spans="3:16" s="1" customFormat="1" x14ac:dyDescent="0.25">
      <c r="C646" s="65"/>
      <c r="D646" s="55"/>
      <c r="E646" s="55"/>
      <c r="F646" s="55"/>
      <c r="G646" s="55"/>
      <c r="H646" s="55"/>
      <c r="I646" s="55"/>
      <c r="J646" s="55"/>
      <c r="K646" s="65"/>
      <c r="L646" s="65"/>
      <c r="M646" s="65"/>
      <c r="N646" s="65"/>
      <c r="O646" s="65"/>
      <c r="P646" s="65"/>
    </row>
    <row r="647" spans="3:16" s="1" customFormat="1" x14ac:dyDescent="0.25">
      <c r="C647" s="65"/>
      <c r="D647" s="55"/>
      <c r="E647" s="55"/>
      <c r="F647" s="55"/>
      <c r="G647" s="55"/>
      <c r="H647" s="55"/>
      <c r="I647" s="55"/>
      <c r="J647" s="55"/>
      <c r="K647" s="65"/>
      <c r="L647" s="65"/>
      <c r="M647" s="65"/>
      <c r="N647" s="65"/>
      <c r="O647" s="65"/>
      <c r="P647" s="65"/>
    </row>
    <row r="648" spans="3:16" s="1" customFormat="1" x14ac:dyDescent="0.25">
      <c r="C648" s="65"/>
      <c r="D648" s="55"/>
      <c r="E648" s="55"/>
      <c r="F648" s="55"/>
      <c r="G648" s="55"/>
      <c r="H648" s="55"/>
      <c r="I648" s="55"/>
      <c r="J648" s="55"/>
      <c r="K648" s="65"/>
      <c r="L648" s="65"/>
      <c r="M648" s="65"/>
      <c r="N648" s="65"/>
      <c r="O648" s="65"/>
      <c r="P648" s="65"/>
    </row>
    <row r="649" spans="3:16" s="1" customFormat="1" x14ac:dyDescent="0.25">
      <c r="C649" s="65"/>
      <c r="D649" s="55"/>
      <c r="E649" s="55"/>
      <c r="F649" s="55"/>
      <c r="G649" s="55"/>
      <c r="H649" s="55"/>
      <c r="I649" s="55"/>
      <c r="J649" s="55"/>
      <c r="K649" s="65"/>
      <c r="L649" s="65"/>
      <c r="M649" s="65"/>
      <c r="N649" s="65"/>
      <c r="O649" s="65"/>
      <c r="P649" s="65"/>
    </row>
    <row r="650" spans="3:16" s="1" customFormat="1" x14ac:dyDescent="0.25">
      <c r="C650" s="65"/>
      <c r="D650" s="55"/>
      <c r="E650" s="55"/>
      <c r="F650" s="55"/>
      <c r="G650" s="55"/>
      <c r="H650" s="55"/>
      <c r="I650" s="55"/>
      <c r="J650" s="55"/>
      <c r="K650" s="65"/>
      <c r="L650" s="65"/>
      <c r="M650" s="65"/>
      <c r="N650" s="65"/>
      <c r="O650" s="65"/>
      <c r="P650" s="65"/>
    </row>
    <row r="651" spans="3:16" s="1" customFormat="1" x14ac:dyDescent="0.25">
      <c r="C651" s="65"/>
      <c r="D651" s="55"/>
      <c r="E651" s="55"/>
      <c r="F651" s="55"/>
      <c r="G651" s="55"/>
      <c r="H651" s="55"/>
      <c r="I651" s="55"/>
      <c r="J651" s="55"/>
      <c r="K651" s="65"/>
      <c r="L651" s="65"/>
      <c r="M651" s="65"/>
      <c r="N651" s="65"/>
      <c r="O651" s="65"/>
      <c r="P651" s="65"/>
    </row>
    <row r="652" spans="3:16" s="1" customFormat="1" x14ac:dyDescent="0.25">
      <c r="C652" s="65"/>
      <c r="D652" s="55"/>
      <c r="E652" s="55"/>
      <c r="F652" s="55"/>
      <c r="G652" s="55"/>
      <c r="H652" s="55"/>
      <c r="I652" s="55"/>
      <c r="J652" s="55"/>
      <c r="K652" s="65"/>
      <c r="L652" s="65"/>
      <c r="M652" s="65"/>
      <c r="N652" s="65"/>
      <c r="O652" s="65"/>
      <c r="P652" s="65"/>
    </row>
    <row r="653" spans="3:16" s="1" customFormat="1" x14ac:dyDescent="0.25">
      <c r="C653" s="65"/>
      <c r="D653" s="55"/>
      <c r="E653" s="55"/>
      <c r="F653" s="55"/>
      <c r="G653" s="55"/>
      <c r="H653" s="55"/>
      <c r="I653" s="55"/>
      <c r="J653" s="55"/>
      <c r="K653" s="65"/>
      <c r="L653" s="65"/>
      <c r="M653" s="65"/>
      <c r="N653" s="65"/>
      <c r="O653" s="65"/>
      <c r="P653" s="65"/>
    </row>
    <row r="654" spans="3:16" s="1" customFormat="1" x14ac:dyDescent="0.25">
      <c r="C654" s="65"/>
      <c r="D654" s="55"/>
      <c r="E654" s="55"/>
      <c r="F654" s="55"/>
      <c r="G654" s="55"/>
      <c r="H654" s="55"/>
      <c r="I654" s="55"/>
      <c r="J654" s="55"/>
      <c r="K654" s="65"/>
      <c r="L654" s="65"/>
      <c r="M654" s="65"/>
      <c r="N654" s="65"/>
      <c r="O654" s="65"/>
      <c r="P654" s="65"/>
    </row>
    <row r="655" spans="3:16" s="1" customFormat="1" x14ac:dyDescent="0.25">
      <c r="C655" s="65"/>
      <c r="D655" s="55"/>
      <c r="E655" s="55"/>
      <c r="F655" s="55"/>
      <c r="G655" s="55"/>
      <c r="H655" s="55"/>
      <c r="I655" s="55"/>
      <c r="J655" s="55"/>
      <c r="K655" s="65"/>
      <c r="L655" s="65"/>
      <c r="M655" s="65"/>
      <c r="N655" s="65"/>
      <c r="O655" s="65"/>
      <c r="P655" s="65"/>
    </row>
    <row r="656" spans="3:16" s="1" customFormat="1" x14ac:dyDescent="0.25">
      <c r="C656" s="65"/>
      <c r="D656" s="55"/>
      <c r="E656" s="55"/>
      <c r="F656" s="55"/>
      <c r="G656" s="55"/>
      <c r="H656" s="55"/>
      <c r="I656" s="55"/>
      <c r="J656" s="55"/>
      <c r="K656" s="65"/>
      <c r="L656" s="65"/>
      <c r="M656" s="65"/>
      <c r="N656" s="65"/>
      <c r="O656" s="65"/>
      <c r="P656" s="65"/>
    </row>
    <row r="657" spans="3:16" s="1" customFormat="1" x14ac:dyDescent="0.25">
      <c r="C657" s="65"/>
      <c r="D657" s="55"/>
      <c r="E657" s="55"/>
      <c r="F657" s="55"/>
      <c r="G657" s="55"/>
      <c r="H657" s="55"/>
      <c r="I657" s="55"/>
      <c r="J657" s="55"/>
      <c r="K657" s="65"/>
      <c r="L657" s="65"/>
      <c r="M657" s="65"/>
      <c r="N657" s="65"/>
      <c r="O657" s="65"/>
      <c r="P657" s="65"/>
    </row>
    <row r="658" spans="3:16" s="1" customFormat="1" x14ac:dyDescent="0.25">
      <c r="C658" s="65"/>
      <c r="D658" s="55"/>
      <c r="E658" s="55"/>
      <c r="F658" s="55"/>
      <c r="G658" s="55"/>
      <c r="H658" s="55"/>
      <c r="I658" s="55"/>
      <c r="J658" s="55"/>
      <c r="K658" s="65"/>
      <c r="L658" s="65"/>
      <c r="M658" s="65"/>
      <c r="N658" s="65"/>
      <c r="O658" s="65"/>
      <c r="P658" s="65"/>
    </row>
    <row r="659" spans="3:16" s="1" customFormat="1" x14ac:dyDescent="0.25">
      <c r="C659" s="65"/>
      <c r="D659" s="55"/>
      <c r="E659" s="55"/>
      <c r="F659" s="55"/>
      <c r="G659" s="55"/>
      <c r="H659" s="55"/>
      <c r="I659" s="55"/>
      <c r="J659" s="55"/>
      <c r="K659" s="65"/>
      <c r="L659" s="65"/>
      <c r="M659" s="65"/>
      <c r="N659" s="65"/>
      <c r="O659" s="65"/>
      <c r="P659" s="65"/>
    </row>
    <row r="660" spans="3:16" s="1" customFormat="1" x14ac:dyDescent="0.25">
      <c r="C660" s="65"/>
      <c r="D660" s="55"/>
      <c r="E660" s="55"/>
      <c r="F660" s="55"/>
      <c r="G660" s="55"/>
      <c r="H660" s="55"/>
      <c r="I660" s="55"/>
      <c r="J660" s="55"/>
      <c r="K660" s="65"/>
      <c r="L660" s="65"/>
      <c r="M660" s="65"/>
      <c r="N660" s="65"/>
      <c r="O660" s="65"/>
      <c r="P660" s="65"/>
    </row>
    <row r="661" spans="3:16" s="1" customFormat="1" x14ac:dyDescent="0.25">
      <c r="C661" s="65"/>
      <c r="D661" s="55"/>
      <c r="E661" s="55"/>
      <c r="F661" s="55"/>
      <c r="G661" s="55"/>
      <c r="H661" s="55"/>
      <c r="I661" s="55"/>
      <c r="J661" s="55"/>
      <c r="K661" s="65"/>
      <c r="L661" s="65"/>
      <c r="M661" s="65"/>
      <c r="N661" s="65"/>
      <c r="O661" s="65"/>
      <c r="P661" s="65"/>
    </row>
    <row r="662" spans="3:16" s="1" customFormat="1" x14ac:dyDescent="0.25">
      <c r="C662" s="65"/>
      <c r="D662" s="55"/>
      <c r="E662" s="55"/>
      <c r="F662" s="55"/>
      <c r="G662" s="55"/>
      <c r="H662" s="55"/>
      <c r="I662" s="55"/>
      <c r="J662" s="55"/>
      <c r="K662" s="65"/>
      <c r="L662" s="65"/>
      <c r="M662" s="65"/>
      <c r="N662" s="65"/>
      <c r="O662" s="65"/>
      <c r="P662" s="65"/>
    </row>
    <row r="663" spans="3:16" s="1" customFormat="1" x14ac:dyDescent="0.25">
      <c r="C663" s="65"/>
      <c r="D663" s="55"/>
      <c r="E663" s="55"/>
      <c r="F663" s="55"/>
      <c r="G663" s="55"/>
      <c r="H663" s="55"/>
      <c r="I663" s="55"/>
      <c r="J663" s="55"/>
      <c r="K663" s="65"/>
      <c r="L663" s="65"/>
      <c r="M663" s="65"/>
      <c r="N663" s="65"/>
      <c r="O663" s="65"/>
      <c r="P663" s="65"/>
    </row>
    <row r="664" spans="3:16" s="1" customFormat="1" x14ac:dyDescent="0.25">
      <c r="C664" s="65"/>
      <c r="D664" s="55"/>
      <c r="E664" s="55"/>
      <c r="F664" s="55"/>
      <c r="G664" s="55"/>
      <c r="H664" s="55"/>
      <c r="I664" s="55"/>
      <c r="J664" s="55"/>
      <c r="K664" s="65"/>
      <c r="L664" s="65"/>
      <c r="M664" s="65"/>
      <c r="N664" s="65"/>
      <c r="O664" s="65"/>
      <c r="P664" s="65"/>
    </row>
    <row r="665" spans="3:16" s="1" customFormat="1" x14ac:dyDescent="0.25">
      <c r="C665" s="65"/>
      <c r="D665" s="55"/>
      <c r="E665" s="55"/>
      <c r="F665" s="55"/>
      <c r="G665" s="55"/>
      <c r="H665" s="55"/>
      <c r="I665" s="55"/>
      <c r="J665" s="55"/>
      <c r="K665" s="65"/>
      <c r="L665" s="65"/>
      <c r="M665" s="65"/>
      <c r="N665" s="65"/>
      <c r="O665" s="65"/>
      <c r="P665" s="65"/>
    </row>
    <row r="666" spans="3:16" s="1" customFormat="1" x14ac:dyDescent="0.25">
      <c r="C666" s="65"/>
      <c r="D666" s="55"/>
      <c r="E666" s="55"/>
      <c r="F666" s="55"/>
      <c r="G666" s="55"/>
      <c r="H666" s="55"/>
      <c r="I666" s="55"/>
      <c r="J666" s="55"/>
      <c r="K666" s="65"/>
      <c r="L666" s="65"/>
      <c r="M666" s="65"/>
      <c r="N666" s="65"/>
      <c r="O666" s="65"/>
      <c r="P666" s="65"/>
    </row>
    <row r="667" spans="3:16" s="1" customFormat="1" x14ac:dyDescent="0.25">
      <c r="C667" s="65"/>
      <c r="D667" s="55"/>
      <c r="E667" s="55"/>
      <c r="F667" s="55"/>
      <c r="G667" s="55"/>
      <c r="H667" s="55"/>
      <c r="I667" s="55"/>
      <c r="J667" s="55"/>
      <c r="K667" s="65"/>
      <c r="L667" s="65"/>
      <c r="M667" s="65"/>
      <c r="N667" s="65"/>
      <c r="O667" s="65"/>
      <c r="P667" s="65"/>
    </row>
    <row r="668" spans="3:16" s="1" customFormat="1" x14ac:dyDescent="0.25">
      <c r="C668" s="65"/>
      <c r="D668" s="55"/>
      <c r="E668" s="55"/>
      <c r="F668" s="55"/>
      <c r="G668" s="55"/>
      <c r="H668" s="55"/>
      <c r="I668" s="55"/>
      <c r="J668" s="55"/>
      <c r="K668" s="65"/>
      <c r="L668" s="65"/>
      <c r="M668" s="65"/>
      <c r="N668" s="65"/>
      <c r="O668" s="65"/>
      <c r="P668" s="65"/>
    </row>
    <row r="669" spans="3:16" s="1" customFormat="1" x14ac:dyDescent="0.25">
      <c r="C669" s="65"/>
      <c r="D669" s="55"/>
      <c r="E669" s="55"/>
      <c r="F669" s="55"/>
      <c r="G669" s="55"/>
      <c r="H669" s="55"/>
      <c r="I669" s="55"/>
      <c r="J669" s="55"/>
      <c r="K669" s="65"/>
      <c r="L669" s="65"/>
      <c r="M669" s="65"/>
      <c r="N669" s="65"/>
      <c r="O669" s="65"/>
      <c r="P669" s="65"/>
    </row>
    <row r="670" spans="3:16" s="1" customFormat="1" x14ac:dyDescent="0.25">
      <c r="C670" s="65"/>
      <c r="D670" s="55"/>
      <c r="E670" s="55"/>
      <c r="F670" s="55"/>
      <c r="G670" s="55"/>
      <c r="H670" s="55"/>
      <c r="I670" s="55"/>
      <c r="J670" s="55"/>
      <c r="K670" s="65"/>
      <c r="L670" s="65"/>
      <c r="M670" s="65"/>
      <c r="N670" s="65"/>
      <c r="O670" s="65"/>
      <c r="P670" s="65"/>
    </row>
    <row r="671" spans="3:16" s="1" customFormat="1" x14ac:dyDescent="0.25">
      <c r="C671" s="65"/>
      <c r="D671" s="55"/>
      <c r="E671" s="55"/>
      <c r="F671" s="55"/>
      <c r="G671" s="55"/>
      <c r="H671" s="55"/>
      <c r="I671" s="55"/>
      <c r="J671" s="55"/>
      <c r="K671" s="65"/>
      <c r="L671" s="65"/>
      <c r="M671" s="65"/>
      <c r="N671" s="65"/>
      <c r="O671" s="65"/>
      <c r="P671" s="65"/>
    </row>
    <row r="672" spans="3:16" s="1" customFormat="1" x14ac:dyDescent="0.25">
      <c r="C672" s="65"/>
      <c r="D672" s="55"/>
      <c r="E672" s="55"/>
      <c r="F672" s="55"/>
      <c r="G672" s="55"/>
      <c r="H672" s="55"/>
      <c r="I672" s="55"/>
      <c r="J672" s="55"/>
      <c r="K672" s="65"/>
      <c r="L672" s="65"/>
      <c r="M672" s="65"/>
      <c r="N672" s="65"/>
      <c r="O672" s="65"/>
      <c r="P672" s="65"/>
    </row>
    <row r="673" spans="3:16" s="1" customFormat="1" x14ac:dyDescent="0.25">
      <c r="C673" s="65"/>
      <c r="D673" s="55"/>
      <c r="E673" s="55"/>
      <c r="F673" s="55"/>
      <c r="G673" s="55"/>
      <c r="H673" s="55"/>
      <c r="I673" s="55"/>
      <c r="J673" s="55"/>
      <c r="K673" s="65"/>
      <c r="L673" s="65"/>
      <c r="M673" s="65"/>
      <c r="N673" s="65"/>
      <c r="O673" s="65"/>
      <c r="P673" s="65"/>
    </row>
    <row r="674" spans="3:16" s="1" customFormat="1" x14ac:dyDescent="0.25">
      <c r="C674" s="65"/>
      <c r="D674" s="55"/>
      <c r="E674" s="55"/>
      <c r="F674" s="55"/>
      <c r="G674" s="55"/>
      <c r="H674" s="55"/>
      <c r="I674" s="55"/>
      <c r="J674" s="55"/>
      <c r="K674" s="65"/>
      <c r="L674" s="65"/>
      <c r="M674" s="65"/>
      <c r="N674" s="65"/>
      <c r="O674" s="65"/>
      <c r="P674" s="65"/>
    </row>
    <row r="675" spans="3:16" s="1" customFormat="1" x14ac:dyDescent="0.25">
      <c r="C675" s="65"/>
      <c r="D675" s="55"/>
      <c r="E675" s="55"/>
      <c r="F675" s="55"/>
      <c r="G675" s="55"/>
      <c r="H675" s="55"/>
      <c r="I675" s="55"/>
      <c r="J675" s="55"/>
      <c r="K675" s="65"/>
      <c r="L675" s="65"/>
      <c r="M675" s="65"/>
      <c r="N675" s="65"/>
      <c r="O675" s="65"/>
      <c r="P675" s="65"/>
    </row>
    <row r="676" spans="3:16" s="1" customFormat="1" x14ac:dyDescent="0.25">
      <c r="C676" s="65"/>
      <c r="D676" s="55"/>
      <c r="E676" s="55"/>
      <c r="F676" s="55"/>
      <c r="G676" s="55"/>
      <c r="H676" s="55"/>
      <c r="I676" s="55"/>
      <c r="J676" s="55"/>
      <c r="K676" s="65"/>
      <c r="L676" s="65"/>
      <c r="M676" s="65"/>
      <c r="N676" s="65"/>
      <c r="O676" s="65"/>
      <c r="P676" s="65"/>
    </row>
    <row r="677" spans="3:16" s="1" customFormat="1" x14ac:dyDescent="0.25">
      <c r="C677" s="65"/>
      <c r="D677" s="55"/>
      <c r="E677" s="55"/>
      <c r="F677" s="55"/>
      <c r="G677" s="55"/>
      <c r="H677" s="55"/>
      <c r="I677" s="55"/>
      <c r="J677" s="55"/>
      <c r="K677" s="65"/>
      <c r="L677" s="65"/>
      <c r="M677" s="65"/>
      <c r="N677" s="65"/>
      <c r="O677" s="65"/>
      <c r="P677" s="65"/>
    </row>
    <row r="678" spans="3:16" s="1" customFormat="1" x14ac:dyDescent="0.25">
      <c r="C678" s="65"/>
      <c r="D678" s="55"/>
      <c r="E678" s="55"/>
      <c r="F678" s="55"/>
      <c r="G678" s="55"/>
      <c r="H678" s="55"/>
      <c r="I678" s="55"/>
      <c r="J678" s="55"/>
      <c r="K678" s="65"/>
      <c r="L678" s="65"/>
      <c r="M678" s="65"/>
      <c r="N678" s="65"/>
      <c r="O678" s="65"/>
      <c r="P678" s="65"/>
    </row>
    <row r="679" spans="3:16" s="1" customFormat="1" x14ac:dyDescent="0.25">
      <c r="C679" s="65"/>
      <c r="D679" s="55"/>
      <c r="E679" s="55"/>
      <c r="F679" s="55"/>
      <c r="G679" s="55"/>
      <c r="H679" s="55"/>
      <c r="I679" s="55"/>
      <c r="J679" s="55"/>
      <c r="K679" s="65"/>
      <c r="L679" s="65"/>
      <c r="M679" s="65"/>
      <c r="N679" s="65"/>
      <c r="O679" s="65"/>
      <c r="P679" s="65"/>
    </row>
    <row r="680" spans="3:16" s="1" customFormat="1" x14ac:dyDescent="0.25">
      <c r="C680" s="65"/>
      <c r="D680" s="55"/>
      <c r="E680" s="55"/>
      <c r="F680" s="55"/>
      <c r="G680" s="55"/>
      <c r="H680" s="55"/>
      <c r="I680" s="55"/>
      <c r="J680" s="55"/>
      <c r="K680" s="65"/>
      <c r="L680" s="65"/>
      <c r="M680" s="65"/>
      <c r="N680" s="65"/>
      <c r="O680" s="65"/>
      <c r="P680" s="65"/>
    </row>
    <row r="681" spans="3:16" s="1" customFormat="1" x14ac:dyDescent="0.25">
      <c r="C681" s="65"/>
      <c r="D681" s="55"/>
      <c r="E681" s="55"/>
      <c r="F681" s="55"/>
      <c r="G681" s="55"/>
      <c r="H681" s="55"/>
      <c r="I681" s="55"/>
      <c r="J681" s="55"/>
      <c r="K681" s="65"/>
      <c r="L681" s="65"/>
      <c r="M681" s="65"/>
      <c r="N681" s="65"/>
      <c r="O681" s="65"/>
      <c r="P681" s="65"/>
    </row>
    <row r="682" spans="3:16" s="1" customFormat="1" x14ac:dyDescent="0.25">
      <c r="C682" s="65"/>
      <c r="D682" s="55"/>
      <c r="E682" s="55"/>
      <c r="F682" s="55"/>
      <c r="G682" s="55"/>
      <c r="H682" s="55"/>
      <c r="I682" s="55"/>
      <c r="J682" s="55"/>
      <c r="K682" s="65"/>
      <c r="L682" s="65"/>
      <c r="M682" s="65"/>
      <c r="N682" s="65"/>
      <c r="O682" s="65"/>
      <c r="P682" s="65"/>
    </row>
    <row r="683" spans="3:16" s="1" customFormat="1" x14ac:dyDescent="0.25">
      <c r="C683" s="65"/>
      <c r="D683" s="55"/>
      <c r="E683" s="55"/>
      <c r="F683" s="55"/>
      <c r="G683" s="55"/>
      <c r="H683" s="55"/>
      <c r="I683" s="55"/>
      <c r="J683" s="55"/>
      <c r="K683" s="65"/>
      <c r="L683" s="65"/>
      <c r="M683" s="65"/>
      <c r="N683" s="65"/>
      <c r="O683" s="65"/>
      <c r="P683" s="65"/>
    </row>
    <row r="684" spans="3:16" s="1" customFormat="1" x14ac:dyDescent="0.25">
      <c r="C684" s="65"/>
      <c r="D684" s="55"/>
      <c r="E684" s="55"/>
      <c r="F684" s="55"/>
      <c r="G684" s="55"/>
      <c r="H684" s="55"/>
      <c r="I684" s="55"/>
      <c r="J684" s="55"/>
      <c r="K684" s="65"/>
      <c r="L684" s="65"/>
      <c r="M684" s="65"/>
      <c r="N684" s="65"/>
      <c r="O684" s="65"/>
      <c r="P684" s="65"/>
    </row>
    <row r="685" spans="3:16" s="1" customFormat="1" x14ac:dyDescent="0.25">
      <c r="C685" s="65"/>
      <c r="D685" s="55"/>
      <c r="E685" s="55"/>
      <c r="F685" s="55"/>
      <c r="G685" s="55"/>
      <c r="H685" s="55"/>
      <c r="I685" s="55"/>
      <c r="J685" s="55"/>
      <c r="K685" s="65"/>
      <c r="L685" s="65"/>
      <c r="M685" s="65"/>
      <c r="N685" s="65"/>
      <c r="O685" s="65"/>
      <c r="P685" s="65"/>
    </row>
    <row r="686" spans="3:16" s="1" customFormat="1" x14ac:dyDescent="0.25">
      <c r="C686" s="65"/>
      <c r="D686" s="55"/>
      <c r="E686" s="55"/>
      <c r="F686" s="55"/>
      <c r="G686" s="55"/>
      <c r="H686" s="55"/>
      <c r="I686" s="55"/>
      <c r="J686" s="55"/>
      <c r="K686" s="65"/>
      <c r="L686" s="65"/>
      <c r="M686" s="65"/>
      <c r="N686" s="65"/>
      <c r="O686" s="65"/>
      <c r="P686" s="65"/>
    </row>
    <row r="687" spans="3:16" s="1" customFormat="1" x14ac:dyDescent="0.25">
      <c r="C687" s="65"/>
      <c r="D687" s="55"/>
      <c r="E687" s="55"/>
      <c r="F687" s="55"/>
      <c r="G687" s="55"/>
      <c r="H687" s="55"/>
      <c r="I687" s="55"/>
      <c r="J687" s="55"/>
      <c r="K687" s="65"/>
      <c r="L687" s="65"/>
      <c r="M687" s="65"/>
      <c r="N687" s="65"/>
      <c r="O687" s="65"/>
      <c r="P687" s="65"/>
    </row>
    <row r="688" spans="3:16" s="1" customFormat="1" x14ac:dyDescent="0.25">
      <c r="C688" s="65"/>
      <c r="D688" s="55"/>
      <c r="E688" s="55"/>
      <c r="F688" s="55"/>
      <c r="G688" s="55"/>
      <c r="H688" s="55"/>
      <c r="I688" s="55"/>
      <c r="J688" s="55"/>
      <c r="K688" s="65"/>
      <c r="L688" s="65"/>
      <c r="M688" s="65"/>
      <c r="N688" s="65"/>
      <c r="O688" s="65"/>
      <c r="P688" s="65"/>
    </row>
    <row r="689" spans="3:16" s="1" customFormat="1" x14ac:dyDescent="0.25">
      <c r="C689" s="65"/>
      <c r="D689" s="55"/>
      <c r="E689" s="55"/>
      <c r="F689" s="55"/>
      <c r="G689" s="55"/>
      <c r="H689" s="55"/>
      <c r="I689" s="55"/>
      <c r="J689" s="55"/>
      <c r="K689" s="65"/>
      <c r="L689" s="65"/>
      <c r="M689" s="65"/>
      <c r="N689" s="65"/>
      <c r="O689" s="65"/>
      <c r="P689" s="65"/>
    </row>
    <row r="690" spans="3:16" s="1" customFormat="1" x14ac:dyDescent="0.25">
      <c r="C690" s="65"/>
      <c r="D690" s="55"/>
      <c r="E690" s="55"/>
      <c r="F690" s="55"/>
      <c r="G690" s="55"/>
      <c r="H690" s="55"/>
      <c r="I690" s="55"/>
      <c r="J690" s="55"/>
      <c r="K690" s="65"/>
      <c r="L690" s="65"/>
      <c r="M690" s="65"/>
      <c r="N690" s="65"/>
      <c r="O690" s="65"/>
      <c r="P690" s="65"/>
    </row>
    <row r="691" spans="3:16" s="1" customFormat="1" x14ac:dyDescent="0.25">
      <c r="C691" s="65"/>
      <c r="D691" s="55"/>
      <c r="E691" s="55"/>
      <c r="F691" s="55"/>
      <c r="G691" s="55"/>
      <c r="H691" s="55"/>
      <c r="I691" s="55"/>
      <c r="J691" s="55"/>
      <c r="K691" s="65"/>
      <c r="L691" s="65"/>
      <c r="M691" s="65"/>
      <c r="N691" s="65"/>
      <c r="O691" s="65"/>
      <c r="P691" s="65"/>
    </row>
    <row r="692" spans="3:16" s="1" customFormat="1" x14ac:dyDescent="0.25">
      <c r="C692" s="65"/>
      <c r="D692" s="55"/>
      <c r="E692" s="55"/>
      <c r="F692" s="55"/>
      <c r="G692" s="55"/>
      <c r="H692" s="55"/>
      <c r="I692" s="55"/>
      <c r="J692" s="55"/>
      <c r="K692" s="65"/>
      <c r="L692" s="65"/>
      <c r="M692" s="65"/>
      <c r="N692" s="65"/>
      <c r="O692" s="65"/>
      <c r="P692" s="65"/>
    </row>
    <row r="693" spans="3:16" s="1" customFormat="1" x14ac:dyDescent="0.25">
      <c r="C693" s="65"/>
      <c r="D693" s="55"/>
      <c r="E693" s="55"/>
      <c r="F693" s="55"/>
      <c r="G693" s="55"/>
      <c r="H693" s="55"/>
      <c r="I693" s="55"/>
      <c r="J693" s="55"/>
      <c r="K693" s="65"/>
      <c r="L693" s="65"/>
      <c r="M693" s="65"/>
      <c r="N693" s="65"/>
      <c r="O693" s="65"/>
      <c r="P693" s="65"/>
    </row>
    <row r="694" spans="3:16" s="1" customFormat="1" x14ac:dyDescent="0.25">
      <c r="C694" s="65"/>
      <c r="D694" s="55"/>
      <c r="E694" s="55"/>
      <c r="F694" s="55"/>
      <c r="G694" s="55"/>
      <c r="H694" s="55"/>
      <c r="I694" s="55"/>
      <c r="J694" s="55"/>
      <c r="K694" s="65"/>
      <c r="L694" s="65"/>
      <c r="M694" s="65"/>
      <c r="N694" s="65"/>
      <c r="O694" s="65"/>
      <c r="P694" s="65"/>
    </row>
    <row r="695" spans="3:16" s="1" customFormat="1" x14ac:dyDescent="0.25">
      <c r="C695" s="65"/>
      <c r="D695" s="55"/>
      <c r="E695" s="55"/>
      <c r="F695" s="55"/>
      <c r="G695" s="55"/>
      <c r="H695" s="55"/>
      <c r="I695" s="55"/>
      <c r="J695" s="55"/>
      <c r="K695" s="65"/>
      <c r="L695" s="65"/>
      <c r="M695" s="65"/>
      <c r="N695" s="65"/>
      <c r="O695" s="65"/>
      <c r="P695" s="65"/>
    </row>
    <row r="696" spans="3:16" s="1" customFormat="1" x14ac:dyDescent="0.25">
      <c r="C696" s="65"/>
      <c r="D696" s="55"/>
      <c r="E696" s="55"/>
      <c r="F696" s="55"/>
      <c r="G696" s="55"/>
      <c r="H696" s="55"/>
      <c r="I696" s="55"/>
      <c r="J696" s="55"/>
      <c r="K696" s="65"/>
      <c r="L696" s="65"/>
      <c r="M696" s="65"/>
      <c r="N696" s="65"/>
      <c r="O696" s="65"/>
      <c r="P696" s="65"/>
    </row>
    <row r="697" spans="3:16" s="1" customFormat="1" x14ac:dyDescent="0.25">
      <c r="C697" s="65"/>
      <c r="D697" s="55"/>
      <c r="E697" s="55"/>
      <c r="F697" s="55"/>
      <c r="G697" s="55"/>
      <c r="H697" s="55"/>
      <c r="I697" s="55"/>
      <c r="J697" s="55"/>
      <c r="K697" s="65"/>
      <c r="L697" s="65"/>
      <c r="M697" s="65"/>
      <c r="N697" s="65"/>
      <c r="O697" s="65"/>
      <c r="P697" s="65"/>
    </row>
    <row r="698" spans="3:16" s="1" customFormat="1" x14ac:dyDescent="0.25">
      <c r="C698" s="65"/>
      <c r="D698" s="55"/>
      <c r="E698" s="55"/>
      <c r="F698" s="55"/>
      <c r="G698" s="55"/>
      <c r="H698" s="55"/>
      <c r="I698" s="55"/>
      <c r="J698" s="55"/>
      <c r="K698" s="65"/>
      <c r="L698" s="65"/>
      <c r="M698" s="65"/>
      <c r="N698" s="65"/>
      <c r="O698" s="65"/>
      <c r="P698" s="65"/>
    </row>
    <row r="699" spans="3:16" s="1" customFormat="1" x14ac:dyDescent="0.25">
      <c r="C699" s="65"/>
      <c r="D699" s="55"/>
      <c r="E699" s="55"/>
      <c r="F699" s="55"/>
      <c r="G699" s="55"/>
      <c r="H699" s="55"/>
      <c r="I699" s="55"/>
      <c r="J699" s="55"/>
      <c r="K699" s="65"/>
      <c r="L699" s="65"/>
      <c r="M699" s="65"/>
      <c r="N699" s="65"/>
      <c r="O699" s="65"/>
      <c r="P699" s="65"/>
    </row>
    <row r="700" spans="3:16" s="1" customFormat="1" x14ac:dyDescent="0.25">
      <c r="C700" s="65"/>
      <c r="D700" s="55"/>
      <c r="E700" s="55"/>
      <c r="F700" s="55"/>
      <c r="G700" s="55"/>
      <c r="H700" s="55"/>
      <c r="I700" s="55"/>
      <c r="J700" s="55"/>
      <c r="K700" s="65"/>
      <c r="L700" s="65"/>
      <c r="M700" s="65"/>
      <c r="N700" s="65"/>
      <c r="O700" s="65"/>
      <c r="P700" s="65"/>
    </row>
    <row r="701" spans="3:16" s="1" customFormat="1" x14ac:dyDescent="0.25">
      <c r="C701" s="65"/>
      <c r="D701" s="55"/>
      <c r="E701" s="55"/>
      <c r="F701" s="55"/>
      <c r="G701" s="55"/>
      <c r="H701" s="55"/>
      <c r="I701" s="55"/>
      <c r="J701" s="55"/>
      <c r="K701" s="65"/>
      <c r="L701" s="65"/>
      <c r="M701" s="65"/>
      <c r="N701" s="65"/>
      <c r="O701" s="65"/>
      <c r="P701" s="65"/>
    </row>
    <row r="702" spans="3:16" s="1" customFormat="1" x14ac:dyDescent="0.25">
      <c r="C702" s="65"/>
      <c r="D702" s="55"/>
      <c r="E702" s="55"/>
      <c r="F702" s="55"/>
      <c r="G702" s="55"/>
      <c r="H702" s="55"/>
      <c r="I702" s="55"/>
      <c r="J702" s="55"/>
      <c r="K702" s="65"/>
      <c r="L702" s="65"/>
      <c r="M702" s="65"/>
      <c r="N702" s="65"/>
      <c r="O702" s="65"/>
      <c r="P702" s="65"/>
    </row>
    <row r="703" spans="3:16" s="1" customFormat="1" x14ac:dyDescent="0.25">
      <c r="C703" s="65"/>
      <c r="D703" s="55"/>
      <c r="E703" s="55"/>
      <c r="F703" s="55"/>
      <c r="G703" s="55"/>
      <c r="H703" s="55"/>
      <c r="I703" s="55"/>
      <c r="J703" s="55"/>
      <c r="K703" s="65"/>
      <c r="L703" s="65"/>
      <c r="M703" s="65"/>
      <c r="N703" s="65"/>
      <c r="O703" s="65"/>
      <c r="P703" s="65"/>
    </row>
    <row r="704" spans="3:16" s="1" customFormat="1" x14ac:dyDescent="0.25">
      <c r="C704" s="65"/>
      <c r="D704" s="55"/>
      <c r="E704" s="55"/>
      <c r="F704" s="55"/>
      <c r="G704" s="55"/>
      <c r="H704" s="55"/>
      <c r="I704" s="55"/>
      <c r="J704" s="55"/>
      <c r="K704" s="65"/>
      <c r="L704" s="65"/>
      <c r="M704" s="65"/>
      <c r="N704" s="65"/>
      <c r="O704" s="65"/>
      <c r="P704" s="65"/>
    </row>
    <row r="705" spans="3:16" s="1" customFormat="1" x14ac:dyDescent="0.25">
      <c r="C705" s="65"/>
      <c r="D705" s="55"/>
      <c r="E705" s="55"/>
      <c r="F705" s="55"/>
      <c r="G705" s="55"/>
      <c r="H705" s="55"/>
      <c r="I705" s="55"/>
      <c r="J705" s="55"/>
      <c r="K705" s="65"/>
      <c r="L705" s="65"/>
      <c r="M705" s="65"/>
      <c r="N705" s="65"/>
      <c r="O705" s="65"/>
      <c r="P705" s="65"/>
    </row>
    <row r="706" spans="3:16" s="1" customFormat="1" x14ac:dyDescent="0.25">
      <c r="C706" s="65"/>
      <c r="D706" s="55"/>
      <c r="E706" s="55"/>
      <c r="F706" s="55"/>
      <c r="G706" s="55"/>
      <c r="H706" s="55"/>
      <c r="I706" s="55"/>
      <c r="J706" s="55"/>
      <c r="K706" s="65"/>
      <c r="L706" s="65"/>
      <c r="M706" s="65"/>
      <c r="N706" s="65"/>
      <c r="O706" s="65"/>
      <c r="P706" s="65"/>
    </row>
    <row r="707" spans="3:16" s="1" customFormat="1" x14ac:dyDescent="0.25">
      <c r="C707" s="65"/>
      <c r="D707" s="55"/>
      <c r="E707" s="55"/>
      <c r="F707" s="55"/>
      <c r="G707" s="55"/>
      <c r="H707" s="55"/>
      <c r="I707" s="55"/>
      <c r="J707" s="55"/>
      <c r="K707" s="65"/>
      <c r="L707" s="65"/>
      <c r="M707" s="65"/>
      <c r="N707" s="65"/>
      <c r="O707" s="65"/>
      <c r="P707" s="65"/>
    </row>
    <row r="708" spans="3:16" s="1" customFormat="1" x14ac:dyDescent="0.25">
      <c r="C708" s="65"/>
      <c r="D708" s="55"/>
      <c r="E708" s="55"/>
      <c r="F708" s="55"/>
      <c r="G708" s="55"/>
      <c r="H708" s="55"/>
      <c r="I708" s="55"/>
      <c r="J708" s="55"/>
      <c r="K708" s="65"/>
      <c r="L708" s="65"/>
      <c r="M708" s="65"/>
      <c r="N708" s="65"/>
      <c r="O708" s="65"/>
      <c r="P708" s="65"/>
    </row>
    <row r="709" spans="3:16" s="1" customFormat="1" x14ac:dyDescent="0.25">
      <c r="C709" s="65"/>
      <c r="D709" s="55"/>
      <c r="E709" s="55"/>
      <c r="F709" s="55"/>
      <c r="G709" s="55"/>
      <c r="H709" s="55"/>
      <c r="I709" s="55"/>
      <c r="J709" s="55"/>
      <c r="K709" s="65"/>
      <c r="L709" s="65"/>
      <c r="M709" s="65"/>
      <c r="N709" s="65"/>
      <c r="O709" s="65"/>
      <c r="P709" s="65"/>
    </row>
    <row r="710" spans="3:16" s="1" customFormat="1" x14ac:dyDescent="0.25">
      <c r="C710" s="65"/>
      <c r="D710" s="55"/>
      <c r="E710" s="55"/>
      <c r="F710" s="55"/>
      <c r="G710" s="55"/>
      <c r="H710" s="55"/>
      <c r="I710" s="55"/>
      <c r="J710" s="55"/>
      <c r="K710" s="65"/>
      <c r="L710" s="65"/>
      <c r="M710" s="65"/>
      <c r="N710" s="65"/>
      <c r="O710" s="65"/>
      <c r="P710" s="65"/>
    </row>
    <row r="711" spans="3:16" s="1" customFormat="1" x14ac:dyDescent="0.25">
      <c r="C711" s="65"/>
      <c r="D711" s="55"/>
      <c r="E711" s="55"/>
      <c r="F711" s="55"/>
      <c r="G711" s="55"/>
      <c r="H711" s="55"/>
      <c r="I711" s="55"/>
      <c r="J711" s="55"/>
      <c r="K711" s="65"/>
      <c r="L711" s="65"/>
      <c r="M711" s="65"/>
      <c r="N711" s="65"/>
      <c r="O711" s="65"/>
      <c r="P711" s="65"/>
    </row>
    <row r="712" spans="3:16" s="1" customFormat="1" x14ac:dyDescent="0.25">
      <c r="C712" s="65"/>
      <c r="D712" s="55"/>
      <c r="E712" s="55"/>
      <c r="F712" s="55"/>
      <c r="G712" s="55"/>
      <c r="H712" s="55"/>
      <c r="I712" s="55"/>
      <c r="J712" s="55"/>
      <c r="K712" s="65"/>
      <c r="L712" s="65"/>
      <c r="M712" s="65"/>
      <c r="N712" s="65"/>
      <c r="O712" s="65"/>
      <c r="P712" s="65"/>
    </row>
    <row r="713" spans="3:16" s="1" customFormat="1" x14ac:dyDescent="0.25">
      <c r="C713" s="65"/>
      <c r="D713" s="55"/>
      <c r="E713" s="55"/>
      <c r="F713" s="55"/>
      <c r="G713" s="55"/>
      <c r="H713" s="55"/>
      <c r="I713" s="55"/>
      <c r="J713" s="55"/>
      <c r="K713" s="65"/>
      <c r="L713" s="65"/>
      <c r="M713" s="65"/>
      <c r="N713" s="65"/>
      <c r="O713" s="65"/>
      <c r="P713" s="65"/>
    </row>
    <row r="714" spans="3:16" s="1" customFormat="1" x14ac:dyDescent="0.25">
      <c r="C714" s="65"/>
      <c r="D714" s="55"/>
      <c r="E714" s="55"/>
      <c r="F714" s="55"/>
      <c r="G714" s="55"/>
      <c r="H714" s="55"/>
      <c r="I714" s="55"/>
      <c r="J714" s="55"/>
      <c r="K714" s="65"/>
      <c r="L714" s="65"/>
      <c r="M714" s="65"/>
      <c r="N714" s="65"/>
      <c r="O714" s="65"/>
      <c r="P714" s="65"/>
    </row>
    <row r="715" spans="3:16" s="1" customFormat="1" x14ac:dyDescent="0.25">
      <c r="C715" s="65"/>
      <c r="D715" s="55"/>
      <c r="E715" s="55"/>
      <c r="F715" s="55"/>
      <c r="G715" s="55"/>
      <c r="H715" s="55"/>
      <c r="I715" s="55"/>
      <c r="J715" s="55"/>
      <c r="K715" s="65"/>
      <c r="L715" s="65"/>
      <c r="M715" s="65"/>
      <c r="N715" s="65"/>
      <c r="O715" s="65"/>
      <c r="P715" s="65"/>
    </row>
    <row r="716" spans="3:16" s="1" customFormat="1" x14ac:dyDescent="0.25">
      <c r="C716" s="65"/>
      <c r="D716" s="55"/>
      <c r="E716" s="55"/>
      <c r="F716" s="55"/>
      <c r="G716" s="55"/>
      <c r="H716" s="55"/>
      <c r="I716" s="55"/>
      <c r="J716" s="55"/>
      <c r="K716" s="65"/>
      <c r="L716" s="65"/>
      <c r="M716" s="65"/>
      <c r="N716" s="65"/>
      <c r="O716" s="65"/>
      <c r="P716" s="65"/>
    </row>
    <row r="717" spans="3:16" s="1" customFormat="1" x14ac:dyDescent="0.25">
      <c r="C717" s="65"/>
      <c r="D717" s="55"/>
      <c r="E717" s="55"/>
      <c r="F717" s="55"/>
      <c r="G717" s="55"/>
      <c r="H717" s="55"/>
      <c r="I717" s="55"/>
      <c r="J717" s="55"/>
      <c r="K717" s="65"/>
      <c r="L717" s="65"/>
      <c r="M717" s="65"/>
      <c r="N717" s="65"/>
      <c r="O717" s="65"/>
      <c r="P717" s="65"/>
    </row>
    <row r="718" spans="3:16" s="1" customFormat="1" x14ac:dyDescent="0.25">
      <c r="C718" s="65"/>
      <c r="D718" s="55"/>
      <c r="E718" s="55"/>
      <c r="F718" s="55"/>
      <c r="G718" s="55"/>
      <c r="H718" s="55"/>
      <c r="I718" s="55"/>
      <c r="J718" s="55"/>
      <c r="K718" s="65"/>
      <c r="L718" s="65"/>
      <c r="M718" s="65"/>
      <c r="N718" s="65"/>
      <c r="O718" s="65"/>
      <c r="P718" s="65"/>
    </row>
    <row r="719" spans="3:16" s="1" customFormat="1" x14ac:dyDescent="0.25">
      <c r="C719" s="65"/>
      <c r="D719" s="55"/>
      <c r="E719" s="55"/>
      <c r="F719" s="55"/>
      <c r="G719" s="55"/>
      <c r="H719" s="55"/>
      <c r="I719" s="55"/>
      <c r="J719" s="55"/>
      <c r="K719" s="65"/>
      <c r="L719" s="65"/>
      <c r="M719" s="65"/>
      <c r="N719" s="65"/>
      <c r="O719" s="65"/>
      <c r="P719" s="65"/>
    </row>
    <row r="720" spans="3:16" s="1" customFormat="1" x14ac:dyDescent="0.25">
      <c r="C720" s="65"/>
      <c r="D720" s="55"/>
      <c r="E720" s="55"/>
      <c r="F720" s="55"/>
      <c r="G720" s="55"/>
      <c r="H720" s="55"/>
      <c r="I720" s="55"/>
      <c r="J720" s="55"/>
      <c r="K720" s="65"/>
      <c r="L720" s="65"/>
      <c r="M720" s="65"/>
      <c r="N720" s="65"/>
      <c r="O720" s="65"/>
      <c r="P720" s="65"/>
    </row>
    <row r="721" spans="3:16" s="1" customFormat="1" x14ac:dyDescent="0.25">
      <c r="C721" s="65"/>
      <c r="D721" s="55"/>
      <c r="E721" s="55"/>
      <c r="F721" s="55"/>
      <c r="G721" s="55"/>
      <c r="H721" s="55"/>
      <c r="I721" s="55"/>
      <c r="J721" s="55"/>
      <c r="K721" s="65"/>
      <c r="L721" s="65"/>
      <c r="M721" s="65"/>
      <c r="N721" s="65"/>
      <c r="O721" s="65"/>
      <c r="P721" s="65"/>
    </row>
    <row r="722" spans="3:16" s="1" customFormat="1" x14ac:dyDescent="0.25">
      <c r="C722" s="65"/>
      <c r="D722" s="55"/>
      <c r="E722" s="55"/>
      <c r="F722" s="55"/>
      <c r="G722" s="55"/>
      <c r="H722" s="55"/>
      <c r="I722" s="55"/>
      <c r="J722" s="55"/>
      <c r="K722" s="65"/>
      <c r="L722" s="65"/>
      <c r="M722" s="65"/>
      <c r="N722" s="65"/>
      <c r="O722" s="65"/>
      <c r="P722" s="65"/>
    </row>
    <row r="723" spans="3:16" s="1" customFormat="1" x14ac:dyDescent="0.25">
      <c r="C723" s="65"/>
      <c r="D723" s="55"/>
      <c r="E723" s="55"/>
      <c r="F723" s="55"/>
      <c r="G723" s="55"/>
      <c r="H723" s="55"/>
      <c r="I723" s="55"/>
      <c r="J723" s="55"/>
      <c r="K723" s="65"/>
      <c r="L723" s="65"/>
      <c r="M723" s="65"/>
      <c r="N723" s="65"/>
      <c r="O723" s="65"/>
      <c r="P723" s="65"/>
    </row>
    <row r="724" spans="3:16" s="1" customFormat="1" x14ac:dyDescent="0.25">
      <c r="C724" s="65"/>
      <c r="D724" s="55"/>
      <c r="E724" s="55"/>
      <c r="F724" s="55"/>
      <c r="G724" s="55"/>
      <c r="H724" s="55"/>
      <c r="I724" s="55"/>
      <c r="J724" s="55"/>
      <c r="K724" s="65"/>
      <c r="L724" s="65"/>
      <c r="M724" s="65"/>
      <c r="N724" s="65"/>
      <c r="O724" s="65"/>
      <c r="P724" s="65"/>
    </row>
    <row r="725" spans="3:16" s="1" customFormat="1" x14ac:dyDescent="0.25">
      <c r="C725" s="65"/>
      <c r="D725" s="55"/>
      <c r="E725" s="55"/>
      <c r="F725" s="55"/>
      <c r="G725" s="55"/>
      <c r="H725" s="55"/>
      <c r="I725" s="55"/>
      <c r="J725" s="55"/>
      <c r="K725" s="65"/>
      <c r="L725" s="65"/>
      <c r="M725" s="65"/>
      <c r="N725" s="65"/>
      <c r="O725" s="65"/>
      <c r="P725" s="65"/>
    </row>
    <row r="726" spans="3:16" s="1" customFormat="1" x14ac:dyDescent="0.25">
      <c r="C726" s="65"/>
      <c r="D726" s="55"/>
      <c r="E726" s="55"/>
      <c r="F726" s="55"/>
      <c r="G726" s="55"/>
      <c r="H726" s="55"/>
      <c r="I726" s="55"/>
      <c r="J726" s="55"/>
      <c r="K726" s="65"/>
      <c r="L726" s="65"/>
      <c r="M726" s="65"/>
      <c r="N726" s="65"/>
      <c r="O726" s="65"/>
      <c r="P726" s="65"/>
    </row>
    <row r="727" spans="3:16" s="1" customFormat="1" x14ac:dyDescent="0.25">
      <c r="C727" s="65"/>
      <c r="D727" s="55"/>
      <c r="E727" s="55"/>
      <c r="F727" s="55"/>
      <c r="G727" s="55"/>
      <c r="H727" s="55"/>
      <c r="I727" s="55"/>
      <c r="J727" s="55"/>
      <c r="K727" s="65"/>
      <c r="L727" s="65"/>
      <c r="M727" s="65"/>
      <c r="N727" s="65"/>
      <c r="O727" s="65"/>
      <c r="P727" s="65"/>
    </row>
    <row r="728" spans="3:16" s="1" customFormat="1" x14ac:dyDescent="0.25">
      <c r="C728" s="65"/>
      <c r="D728" s="55"/>
      <c r="E728" s="55"/>
      <c r="F728" s="55"/>
      <c r="G728" s="55"/>
      <c r="H728" s="55"/>
      <c r="I728" s="55"/>
      <c r="J728" s="55"/>
      <c r="K728" s="65"/>
      <c r="L728" s="65"/>
      <c r="M728" s="65"/>
      <c r="N728" s="65"/>
      <c r="O728" s="65"/>
      <c r="P728" s="65"/>
    </row>
    <row r="729" spans="3:16" s="1" customFormat="1" x14ac:dyDescent="0.25">
      <c r="C729" s="65"/>
      <c r="D729" s="55"/>
      <c r="E729" s="55"/>
      <c r="F729" s="55"/>
      <c r="G729" s="55"/>
      <c r="H729" s="55"/>
      <c r="I729" s="55"/>
      <c r="J729" s="55"/>
      <c r="K729" s="65"/>
      <c r="L729" s="65"/>
      <c r="M729" s="65"/>
      <c r="N729" s="65"/>
      <c r="O729" s="65"/>
      <c r="P729" s="65"/>
    </row>
    <row r="730" spans="3:16" s="1" customFormat="1" x14ac:dyDescent="0.25">
      <c r="C730" s="65"/>
      <c r="D730" s="55"/>
      <c r="E730" s="55"/>
      <c r="F730" s="55"/>
      <c r="G730" s="55"/>
      <c r="H730" s="55"/>
      <c r="I730" s="55"/>
      <c r="J730" s="55"/>
      <c r="K730" s="65"/>
      <c r="L730" s="65"/>
      <c r="M730" s="65"/>
      <c r="N730" s="65"/>
      <c r="O730" s="65"/>
      <c r="P730" s="65"/>
    </row>
    <row r="731" spans="3:16" s="1" customFormat="1" x14ac:dyDescent="0.25">
      <c r="C731" s="65"/>
      <c r="D731" s="55"/>
      <c r="E731" s="55"/>
      <c r="F731" s="55"/>
      <c r="G731" s="55"/>
      <c r="H731" s="55"/>
      <c r="I731" s="55"/>
      <c r="J731" s="55"/>
      <c r="K731" s="65"/>
      <c r="L731" s="65"/>
      <c r="M731" s="65"/>
      <c r="N731" s="65"/>
      <c r="O731" s="65"/>
      <c r="P731" s="65"/>
    </row>
    <row r="732" spans="3:16" s="1" customFormat="1" x14ac:dyDescent="0.25">
      <c r="C732" s="65"/>
      <c r="D732" s="55"/>
      <c r="E732" s="55"/>
      <c r="F732" s="55"/>
      <c r="G732" s="55"/>
      <c r="H732" s="55"/>
      <c r="I732" s="55"/>
      <c r="J732" s="55"/>
      <c r="K732" s="65"/>
      <c r="L732" s="65"/>
      <c r="M732" s="65"/>
      <c r="N732" s="65"/>
      <c r="O732" s="65"/>
      <c r="P732" s="65"/>
    </row>
    <row r="733" spans="3:16" s="1" customFormat="1" x14ac:dyDescent="0.25">
      <c r="C733" s="65"/>
      <c r="D733" s="55"/>
      <c r="E733" s="55"/>
      <c r="F733" s="55"/>
      <c r="G733" s="55"/>
      <c r="H733" s="55"/>
      <c r="I733" s="55"/>
      <c r="J733" s="55"/>
      <c r="K733" s="65"/>
      <c r="L733" s="65"/>
      <c r="M733" s="65"/>
      <c r="N733" s="65"/>
      <c r="O733" s="65"/>
      <c r="P733" s="65"/>
    </row>
    <row r="734" spans="3:16" s="1" customFormat="1" x14ac:dyDescent="0.25">
      <c r="C734" s="65"/>
      <c r="D734" s="55"/>
      <c r="E734" s="55"/>
      <c r="F734" s="55"/>
      <c r="G734" s="55"/>
      <c r="H734" s="55"/>
      <c r="I734" s="55"/>
      <c r="J734" s="55"/>
      <c r="K734" s="65"/>
      <c r="L734" s="65"/>
      <c r="M734" s="65"/>
      <c r="N734" s="65"/>
      <c r="O734" s="65"/>
      <c r="P734" s="65"/>
    </row>
    <row r="735" spans="3:16" s="1" customFormat="1" x14ac:dyDescent="0.25">
      <c r="C735" s="65"/>
      <c r="D735" s="55"/>
      <c r="E735" s="55"/>
      <c r="F735" s="55"/>
      <c r="G735" s="55"/>
      <c r="H735" s="55"/>
      <c r="I735" s="55"/>
      <c r="J735" s="55"/>
      <c r="K735" s="65"/>
      <c r="L735" s="65"/>
      <c r="M735" s="65"/>
      <c r="N735" s="65"/>
      <c r="O735" s="65"/>
      <c r="P735" s="65"/>
    </row>
    <row r="736" spans="3:16" s="1" customFormat="1" x14ac:dyDescent="0.25">
      <c r="C736" s="65"/>
      <c r="D736" s="55"/>
      <c r="E736" s="55"/>
      <c r="F736" s="55"/>
      <c r="G736" s="55"/>
      <c r="H736" s="55"/>
      <c r="I736" s="55"/>
      <c r="J736" s="55"/>
      <c r="K736" s="65"/>
      <c r="L736" s="65"/>
      <c r="M736" s="65"/>
      <c r="N736" s="65"/>
      <c r="O736" s="65"/>
      <c r="P736" s="65"/>
    </row>
    <row r="737" spans="3:16" s="1" customFormat="1" x14ac:dyDescent="0.25">
      <c r="C737" s="65"/>
      <c r="D737" s="55"/>
      <c r="E737" s="55"/>
      <c r="F737" s="55"/>
      <c r="G737" s="55"/>
      <c r="H737" s="55"/>
      <c r="I737" s="55"/>
      <c r="J737" s="55"/>
      <c r="K737" s="65"/>
      <c r="L737" s="65"/>
      <c r="M737" s="65"/>
      <c r="N737" s="65"/>
      <c r="O737" s="65"/>
      <c r="P737" s="65"/>
    </row>
    <row r="738" spans="3:16" s="1" customFormat="1" x14ac:dyDescent="0.25">
      <c r="C738" s="65"/>
      <c r="D738" s="55"/>
      <c r="E738" s="55"/>
      <c r="F738" s="55"/>
      <c r="G738" s="55"/>
      <c r="H738" s="55"/>
      <c r="I738" s="55"/>
      <c r="J738" s="55"/>
      <c r="K738" s="65"/>
      <c r="L738" s="65"/>
      <c r="M738" s="65"/>
      <c r="N738" s="65"/>
      <c r="O738" s="65"/>
      <c r="P738" s="65"/>
    </row>
    <row r="739" spans="3:16" s="1" customFormat="1" x14ac:dyDescent="0.25">
      <c r="C739" s="65"/>
      <c r="D739" s="55"/>
      <c r="E739" s="55"/>
      <c r="F739" s="55"/>
      <c r="G739" s="55"/>
      <c r="H739" s="55"/>
      <c r="I739" s="55"/>
      <c r="J739" s="55"/>
      <c r="K739" s="65"/>
      <c r="L739" s="65"/>
      <c r="M739" s="65"/>
      <c r="N739" s="65"/>
      <c r="O739" s="65"/>
      <c r="P739" s="65"/>
    </row>
    <row r="740" spans="3:16" s="1" customFormat="1" x14ac:dyDescent="0.25">
      <c r="C740" s="65"/>
      <c r="D740" s="55"/>
      <c r="E740" s="55"/>
      <c r="F740" s="55"/>
      <c r="G740" s="55"/>
      <c r="H740" s="55"/>
      <c r="I740" s="55"/>
      <c r="J740" s="55"/>
      <c r="K740" s="65"/>
      <c r="L740" s="65"/>
      <c r="M740" s="65"/>
      <c r="N740" s="65"/>
      <c r="O740" s="65"/>
      <c r="P740" s="65"/>
    </row>
    <row r="741" spans="3:16" s="1" customFormat="1" x14ac:dyDescent="0.25">
      <c r="C741" s="65"/>
      <c r="D741" s="55"/>
      <c r="E741" s="55"/>
      <c r="F741" s="55"/>
      <c r="G741" s="55"/>
      <c r="H741" s="55"/>
      <c r="I741" s="55"/>
      <c r="J741" s="55"/>
      <c r="K741" s="65"/>
      <c r="L741" s="65"/>
      <c r="M741" s="65"/>
      <c r="N741" s="65"/>
      <c r="O741" s="65"/>
      <c r="P741" s="65"/>
    </row>
    <row r="742" spans="3:16" s="1" customFormat="1" x14ac:dyDescent="0.25">
      <c r="C742" s="65"/>
      <c r="D742" s="55"/>
      <c r="E742" s="55"/>
      <c r="F742" s="55"/>
      <c r="G742" s="55"/>
      <c r="H742" s="55"/>
      <c r="I742" s="55"/>
      <c r="J742" s="55"/>
      <c r="K742" s="65"/>
      <c r="L742" s="65"/>
      <c r="M742" s="65"/>
      <c r="N742" s="65"/>
      <c r="O742" s="65"/>
      <c r="P742" s="65"/>
    </row>
    <row r="743" spans="3:16" s="1" customFormat="1" x14ac:dyDescent="0.25">
      <c r="C743" s="65"/>
      <c r="D743" s="55"/>
      <c r="E743" s="55"/>
      <c r="F743" s="55"/>
      <c r="G743" s="55"/>
      <c r="H743" s="55"/>
      <c r="I743" s="55"/>
      <c r="J743" s="55"/>
      <c r="K743" s="65"/>
      <c r="L743" s="65"/>
      <c r="M743" s="65"/>
      <c r="N743" s="65"/>
      <c r="O743" s="65"/>
      <c r="P743" s="65"/>
    </row>
    <row r="744" spans="3:16" s="1" customFormat="1" x14ac:dyDescent="0.25">
      <c r="C744" s="65"/>
      <c r="D744" s="55"/>
      <c r="E744" s="55"/>
      <c r="F744" s="55"/>
      <c r="G744" s="55"/>
      <c r="H744" s="55"/>
      <c r="I744" s="55"/>
      <c r="J744" s="55"/>
      <c r="K744" s="65"/>
      <c r="L744" s="65"/>
      <c r="M744" s="65"/>
      <c r="N744" s="65"/>
      <c r="O744" s="65"/>
      <c r="P744" s="65"/>
    </row>
    <row r="745" spans="3:16" s="1" customFormat="1" x14ac:dyDescent="0.25">
      <c r="C745" s="65"/>
      <c r="D745" s="55"/>
      <c r="E745" s="55"/>
      <c r="F745" s="55"/>
      <c r="G745" s="55"/>
      <c r="H745" s="55"/>
      <c r="I745" s="55"/>
      <c r="J745" s="55"/>
      <c r="K745" s="65"/>
      <c r="L745" s="65"/>
      <c r="M745" s="65"/>
      <c r="N745" s="65"/>
      <c r="O745" s="65"/>
      <c r="P745" s="65"/>
    </row>
    <row r="746" spans="3:16" s="1" customFormat="1" x14ac:dyDescent="0.25">
      <c r="C746" s="65"/>
      <c r="D746" s="55"/>
      <c r="E746" s="55"/>
      <c r="F746" s="55"/>
      <c r="G746" s="55"/>
      <c r="H746" s="55"/>
      <c r="I746" s="55"/>
      <c r="J746" s="55"/>
      <c r="K746" s="65"/>
      <c r="L746" s="65"/>
      <c r="M746" s="65"/>
      <c r="N746" s="65"/>
      <c r="O746" s="65"/>
      <c r="P746" s="65"/>
    </row>
    <row r="747" spans="3:16" s="1" customFormat="1" x14ac:dyDescent="0.25">
      <c r="C747" s="65"/>
      <c r="D747" s="55"/>
      <c r="E747" s="55"/>
      <c r="F747" s="55"/>
      <c r="G747" s="55"/>
      <c r="H747" s="55"/>
      <c r="I747" s="55"/>
      <c r="J747" s="55"/>
      <c r="K747" s="65"/>
      <c r="L747" s="65"/>
      <c r="M747" s="65"/>
      <c r="N747" s="65"/>
      <c r="O747" s="65"/>
      <c r="P747" s="65"/>
    </row>
    <row r="748" spans="3:16" s="1" customFormat="1" x14ac:dyDescent="0.25">
      <c r="C748" s="65"/>
      <c r="D748" s="55"/>
      <c r="E748" s="55"/>
      <c r="F748" s="55"/>
      <c r="G748" s="55"/>
      <c r="H748" s="55"/>
      <c r="I748" s="55"/>
      <c r="J748" s="55"/>
      <c r="K748" s="65"/>
      <c r="L748" s="65"/>
      <c r="M748" s="65"/>
      <c r="N748" s="65"/>
      <c r="O748" s="65"/>
      <c r="P748" s="65"/>
    </row>
    <row r="749" spans="3:16" s="1" customFormat="1" x14ac:dyDescent="0.25">
      <c r="C749" s="65"/>
      <c r="D749" s="55"/>
      <c r="E749" s="55"/>
      <c r="F749" s="55"/>
      <c r="G749" s="55"/>
      <c r="H749" s="55"/>
      <c r="I749" s="55"/>
      <c r="J749" s="55"/>
      <c r="K749" s="65"/>
      <c r="L749" s="65"/>
      <c r="M749" s="65"/>
      <c r="N749" s="65"/>
      <c r="O749" s="65"/>
      <c r="P749" s="65"/>
    </row>
    <row r="750" spans="3:16" s="1" customFormat="1" x14ac:dyDescent="0.25">
      <c r="C750" s="65"/>
      <c r="D750" s="55"/>
      <c r="E750" s="55"/>
      <c r="F750" s="55"/>
      <c r="G750" s="55"/>
      <c r="H750" s="55"/>
      <c r="I750" s="55"/>
      <c r="J750" s="55"/>
      <c r="K750" s="65"/>
      <c r="L750" s="65"/>
      <c r="M750" s="65"/>
      <c r="N750" s="65"/>
      <c r="O750" s="65"/>
      <c r="P750" s="65"/>
    </row>
    <row r="751" spans="3:16" s="1" customFormat="1" x14ac:dyDescent="0.25">
      <c r="C751" s="65"/>
      <c r="D751" s="55"/>
      <c r="E751" s="55"/>
      <c r="F751" s="55"/>
      <c r="G751" s="55"/>
      <c r="H751" s="55"/>
      <c r="I751" s="55"/>
      <c r="J751" s="55"/>
      <c r="K751" s="65"/>
      <c r="L751" s="65"/>
      <c r="M751" s="65"/>
      <c r="N751" s="65"/>
      <c r="O751" s="65"/>
      <c r="P751" s="65"/>
    </row>
    <row r="752" spans="3:16" s="1" customFormat="1" x14ac:dyDescent="0.25">
      <c r="C752" s="65"/>
      <c r="D752" s="55"/>
      <c r="E752" s="55"/>
      <c r="F752" s="55"/>
      <c r="G752" s="55"/>
      <c r="H752" s="55"/>
      <c r="I752" s="55"/>
      <c r="J752" s="55"/>
      <c r="K752" s="65"/>
      <c r="L752" s="65"/>
      <c r="M752" s="65"/>
      <c r="N752" s="65"/>
      <c r="O752" s="65"/>
      <c r="P752" s="65"/>
    </row>
    <row r="753" spans="3:16" s="1" customFormat="1" x14ac:dyDescent="0.25">
      <c r="C753" s="65"/>
      <c r="D753" s="55"/>
      <c r="E753" s="55"/>
      <c r="F753" s="55"/>
      <c r="G753" s="55"/>
      <c r="H753" s="55"/>
      <c r="I753" s="55"/>
      <c r="J753" s="55"/>
      <c r="K753" s="65"/>
      <c r="L753" s="65"/>
      <c r="M753" s="65"/>
      <c r="N753" s="65"/>
      <c r="O753" s="65"/>
      <c r="P753" s="65"/>
    </row>
    <row r="754" spans="3:16" s="1" customFormat="1" x14ac:dyDescent="0.25">
      <c r="C754" s="65"/>
      <c r="D754" s="55"/>
      <c r="E754" s="55"/>
      <c r="F754" s="55"/>
      <c r="G754" s="55"/>
      <c r="H754" s="55"/>
      <c r="I754" s="55"/>
      <c r="J754" s="55"/>
      <c r="K754" s="65"/>
      <c r="L754" s="65"/>
      <c r="M754" s="65"/>
      <c r="N754" s="65"/>
      <c r="O754" s="65"/>
      <c r="P754" s="65"/>
    </row>
    <row r="755" spans="3:16" s="1" customFormat="1" x14ac:dyDescent="0.25">
      <c r="C755" s="65"/>
      <c r="D755" s="55"/>
      <c r="E755" s="55"/>
      <c r="F755" s="55"/>
      <c r="G755" s="55"/>
      <c r="H755" s="55"/>
      <c r="I755" s="55"/>
      <c r="J755" s="55"/>
      <c r="K755" s="65"/>
      <c r="L755" s="65"/>
      <c r="M755" s="65"/>
      <c r="N755" s="65"/>
      <c r="O755" s="65"/>
      <c r="P755" s="65"/>
    </row>
    <row r="756" spans="3:16" s="1" customFormat="1" x14ac:dyDescent="0.25">
      <c r="C756" s="65"/>
      <c r="D756" s="55"/>
      <c r="E756" s="55"/>
      <c r="F756" s="55"/>
      <c r="G756" s="55"/>
      <c r="H756" s="55"/>
      <c r="I756" s="55"/>
      <c r="J756" s="55"/>
      <c r="K756" s="65"/>
      <c r="L756" s="65"/>
      <c r="M756" s="65"/>
      <c r="N756" s="65"/>
      <c r="O756" s="65"/>
      <c r="P756" s="65"/>
    </row>
    <row r="757" spans="3:16" s="1" customFormat="1" x14ac:dyDescent="0.25">
      <c r="C757" s="65"/>
      <c r="D757" s="55"/>
      <c r="E757" s="55"/>
      <c r="F757" s="55"/>
      <c r="G757" s="55"/>
      <c r="H757" s="55"/>
      <c r="I757" s="55"/>
      <c r="J757" s="55"/>
      <c r="K757" s="65"/>
      <c r="L757" s="65"/>
      <c r="M757" s="65"/>
      <c r="N757" s="65"/>
      <c r="O757" s="65"/>
      <c r="P757" s="65"/>
    </row>
    <row r="758" spans="3:16" s="1" customFormat="1" x14ac:dyDescent="0.25">
      <c r="C758" s="65"/>
      <c r="D758" s="55"/>
      <c r="E758" s="55"/>
      <c r="F758" s="55"/>
      <c r="G758" s="55"/>
      <c r="H758" s="55"/>
      <c r="I758" s="55"/>
      <c r="J758" s="55"/>
      <c r="K758" s="65"/>
      <c r="L758" s="65"/>
      <c r="M758" s="65"/>
      <c r="N758" s="65"/>
      <c r="O758" s="65"/>
      <c r="P758" s="65"/>
    </row>
    <row r="759" spans="3:16" s="1" customFormat="1" x14ac:dyDescent="0.25">
      <c r="C759" s="65"/>
      <c r="D759" s="55"/>
      <c r="E759" s="55"/>
      <c r="F759" s="55"/>
      <c r="G759" s="55"/>
      <c r="H759" s="55"/>
      <c r="I759" s="55"/>
      <c r="J759" s="55"/>
      <c r="K759" s="65"/>
      <c r="L759" s="65"/>
      <c r="M759" s="65"/>
      <c r="N759" s="65"/>
      <c r="O759" s="65"/>
      <c r="P759" s="65"/>
    </row>
    <row r="760" spans="3:16" s="1" customFormat="1" x14ac:dyDescent="0.25">
      <c r="C760" s="65"/>
      <c r="D760" s="55"/>
      <c r="E760" s="55"/>
      <c r="F760" s="55"/>
      <c r="G760" s="55"/>
      <c r="H760" s="55"/>
      <c r="I760" s="55"/>
      <c r="J760" s="55"/>
      <c r="K760" s="65"/>
      <c r="L760" s="65"/>
      <c r="M760" s="65"/>
      <c r="N760" s="65"/>
      <c r="O760" s="65"/>
      <c r="P760" s="65"/>
    </row>
    <row r="761" spans="3:16" s="1" customFormat="1" x14ac:dyDescent="0.25">
      <c r="C761" s="65"/>
      <c r="D761" s="55"/>
      <c r="E761" s="55"/>
      <c r="F761" s="55"/>
      <c r="G761" s="55"/>
      <c r="H761" s="55"/>
      <c r="I761" s="55"/>
      <c r="J761" s="55"/>
      <c r="K761" s="65"/>
      <c r="L761" s="65"/>
      <c r="M761" s="65"/>
      <c r="N761" s="65"/>
      <c r="O761" s="65"/>
      <c r="P761" s="65"/>
    </row>
    <row r="762" spans="3:16" s="1" customFormat="1" x14ac:dyDescent="0.25">
      <c r="C762" s="65"/>
      <c r="D762" s="55"/>
      <c r="E762" s="55"/>
      <c r="F762" s="55"/>
      <c r="G762" s="55"/>
      <c r="H762" s="55"/>
      <c r="I762" s="55"/>
      <c r="J762" s="55"/>
      <c r="K762" s="65"/>
      <c r="L762" s="65"/>
      <c r="M762" s="65"/>
      <c r="N762" s="65"/>
      <c r="O762" s="65"/>
      <c r="P762" s="65"/>
    </row>
    <row r="763" spans="3:16" s="1" customFormat="1" x14ac:dyDescent="0.25">
      <c r="C763" s="65"/>
      <c r="D763" s="55"/>
      <c r="E763" s="55"/>
      <c r="F763" s="55"/>
      <c r="G763" s="55"/>
      <c r="H763" s="55"/>
      <c r="I763" s="55"/>
      <c r="J763" s="55"/>
      <c r="K763" s="65"/>
      <c r="L763" s="65"/>
      <c r="M763" s="65"/>
      <c r="N763" s="65"/>
      <c r="O763" s="65"/>
      <c r="P763" s="65"/>
    </row>
    <row r="764" spans="3:16" s="1" customFormat="1" x14ac:dyDescent="0.25">
      <c r="C764" s="65"/>
      <c r="D764" s="55"/>
      <c r="E764" s="55"/>
      <c r="F764" s="55"/>
      <c r="G764" s="55"/>
      <c r="H764" s="55"/>
      <c r="I764" s="55"/>
      <c r="J764" s="55"/>
      <c r="K764" s="65"/>
      <c r="L764" s="65"/>
      <c r="M764" s="65"/>
      <c r="N764" s="65"/>
      <c r="O764" s="65"/>
      <c r="P764" s="65"/>
    </row>
    <row r="765" spans="3:16" s="1" customFormat="1" x14ac:dyDescent="0.25">
      <c r="C765" s="65"/>
      <c r="D765" s="55"/>
      <c r="E765" s="55"/>
      <c r="F765" s="55"/>
      <c r="G765" s="55"/>
      <c r="H765" s="55"/>
      <c r="I765" s="55"/>
      <c r="J765" s="55"/>
      <c r="K765" s="65"/>
      <c r="L765" s="65"/>
      <c r="M765" s="65"/>
      <c r="N765" s="65"/>
      <c r="O765" s="65"/>
      <c r="P765" s="65"/>
    </row>
    <row r="766" spans="3:16" s="1" customFormat="1" x14ac:dyDescent="0.25">
      <c r="C766" s="65"/>
      <c r="D766" s="55"/>
      <c r="E766" s="55"/>
      <c r="F766" s="55"/>
      <c r="G766" s="55"/>
      <c r="H766" s="55"/>
      <c r="I766" s="55"/>
      <c r="J766" s="55"/>
      <c r="K766" s="65"/>
      <c r="L766" s="65"/>
      <c r="M766" s="65"/>
      <c r="N766" s="65"/>
      <c r="O766" s="65"/>
      <c r="P766" s="65"/>
    </row>
    <row r="767" spans="3:16" s="1" customFormat="1" x14ac:dyDescent="0.25">
      <c r="C767" s="65"/>
      <c r="D767" s="55"/>
      <c r="E767" s="55"/>
      <c r="F767" s="55"/>
      <c r="G767" s="55"/>
      <c r="H767" s="55"/>
      <c r="I767" s="55"/>
      <c r="J767" s="55"/>
      <c r="K767" s="65"/>
      <c r="L767" s="65"/>
      <c r="M767" s="65"/>
      <c r="N767" s="65"/>
      <c r="O767" s="65"/>
      <c r="P767" s="65"/>
    </row>
    <row r="768" spans="3:16" s="1" customFormat="1" x14ac:dyDescent="0.25">
      <c r="C768" s="65"/>
      <c r="D768" s="55"/>
      <c r="E768" s="55"/>
      <c r="F768" s="55"/>
      <c r="G768" s="55"/>
      <c r="H768" s="55"/>
      <c r="I768" s="55"/>
      <c r="J768" s="55"/>
      <c r="K768" s="65"/>
      <c r="L768" s="65"/>
      <c r="M768" s="65"/>
      <c r="N768" s="65"/>
      <c r="O768" s="65"/>
      <c r="P768" s="65"/>
    </row>
    <row r="769" spans="3:16" s="1" customFormat="1" x14ac:dyDescent="0.25">
      <c r="C769" s="65"/>
      <c r="D769" s="55"/>
      <c r="E769" s="55"/>
      <c r="F769" s="55"/>
      <c r="G769" s="55"/>
      <c r="H769" s="55"/>
      <c r="I769" s="55"/>
      <c r="J769" s="55"/>
      <c r="K769" s="65"/>
      <c r="L769" s="65"/>
      <c r="M769" s="65"/>
      <c r="N769" s="65"/>
      <c r="O769" s="65"/>
      <c r="P769" s="65"/>
    </row>
    <row r="770" spans="3:16" s="1" customFormat="1" x14ac:dyDescent="0.25">
      <c r="C770" s="65"/>
      <c r="D770" s="55"/>
      <c r="E770" s="55"/>
      <c r="F770" s="55"/>
      <c r="G770" s="55"/>
      <c r="H770" s="55"/>
      <c r="I770" s="55"/>
      <c r="J770" s="55"/>
      <c r="K770" s="65"/>
      <c r="L770" s="65"/>
      <c r="M770" s="65"/>
      <c r="N770" s="65"/>
      <c r="O770" s="65"/>
      <c r="P770" s="65"/>
    </row>
    <row r="771" spans="3:16" s="1" customFormat="1" x14ac:dyDescent="0.25">
      <c r="C771" s="65"/>
      <c r="D771" s="55"/>
      <c r="E771" s="55"/>
      <c r="F771" s="55"/>
      <c r="G771" s="55"/>
      <c r="H771" s="55"/>
      <c r="I771" s="55"/>
      <c r="J771" s="55"/>
      <c r="K771" s="65"/>
      <c r="L771" s="65"/>
      <c r="M771" s="65"/>
      <c r="N771" s="65"/>
      <c r="O771" s="65"/>
      <c r="P771" s="65"/>
    </row>
    <row r="772" spans="3:16" s="1" customFormat="1" x14ac:dyDescent="0.25">
      <c r="C772" s="65"/>
      <c r="D772" s="55"/>
      <c r="E772" s="55"/>
      <c r="F772" s="55"/>
      <c r="G772" s="55"/>
      <c r="H772" s="55"/>
      <c r="I772" s="55"/>
      <c r="J772" s="55"/>
      <c r="K772" s="65"/>
      <c r="L772" s="65"/>
      <c r="M772" s="65"/>
      <c r="N772" s="65"/>
      <c r="O772" s="65"/>
      <c r="P772" s="65"/>
    </row>
    <row r="773" spans="3:16" s="1" customFormat="1" x14ac:dyDescent="0.25">
      <c r="C773" s="65"/>
      <c r="D773" s="55"/>
      <c r="E773" s="55"/>
      <c r="F773" s="55"/>
      <c r="G773" s="55"/>
      <c r="H773" s="55"/>
      <c r="I773" s="55"/>
      <c r="J773" s="55"/>
      <c r="K773" s="65"/>
      <c r="L773" s="65"/>
      <c r="M773" s="65"/>
      <c r="N773" s="65"/>
      <c r="O773" s="65"/>
      <c r="P773" s="65"/>
    </row>
    <row r="774" spans="3:16" s="1" customFormat="1" x14ac:dyDescent="0.25">
      <c r="C774" s="65"/>
      <c r="D774" s="55"/>
      <c r="E774" s="55"/>
      <c r="F774" s="55"/>
      <c r="G774" s="55"/>
      <c r="H774" s="55"/>
      <c r="I774" s="55"/>
      <c r="J774" s="55"/>
      <c r="K774" s="65"/>
      <c r="L774" s="65"/>
      <c r="M774" s="65"/>
      <c r="N774" s="65"/>
      <c r="O774" s="65"/>
      <c r="P774" s="65"/>
    </row>
    <row r="775" spans="3:16" s="1" customFormat="1" x14ac:dyDescent="0.25">
      <c r="C775" s="65"/>
      <c r="D775" s="55"/>
      <c r="E775" s="55"/>
      <c r="F775" s="55"/>
      <c r="G775" s="55"/>
      <c r="H775" s="55"/>
      <c r="I775" s="55"/>
      <c r="J775" s="55"/>
      <c r="K775" s="65"/>
      <c r="L775" s="65"/>
      <c r="M775" s="65"/>
      <c r="N775" s="65"/>
      <c r="O775" s="65"/>
      <c r="P775" s="65"/>
    </row>
    <row r="776" spans="3:16" s="1" customFormat="1" x14ac:dyDescent="0.25">
      <c r="C776" s="65"/>
      <c r="D776" s="55"/>
      <c r="E776" s="55"/>
      <c r="F776" s="55"/>
      <c r="G776" s="55"/>
      <c r="H776" s="55"/>
      <c r="I776" s="55"/>
      <c r="J776" s="55"/>
      <c r="K776" s="65"/>
      <c r="L776" s="65"/>
      <c r="M776" s="65"/>
      <c r="N776" s="65"/>
      <c r="O776" s="65"/>
      <c r="P776" s="65"/>
    </row>
    <row r="777" spans="3:16" s="1" customFormat="1" x14ac:dyDescent="0.25">
      <c r="C777" s="65"/>
      <c r="D777" s="55"/>
      <c r="E777" s="55"/>
      <c r="F777" s="55"/>
      <c r="G777" s="55"/>
      <c r="H777" s="55"/>
      <c r="I777" s="55"/>
      <c r="J777" s="55"/>
      <c r="K777" s="65"/>
      <c r="L777" s="65"/>
      <c r="M777" s="65"/>
      <c r="N777" s="65"/>
      <c r="O777" s="65"/>
      <c r="P777" s="65"/>
    </row>
    <row r="778" spans="3:16" s="1" customFormat="1" x14ac:dyDescent="0.25">
      <c r="C778" s="65"/>
      <c r="D778" s="55"/>
      <c r="E778" s="55"/>
      <c r="F778" s="55"/>
      <c r="G778" s="55"/>
      <c r="H778" s="55"/>
      <c r="I778" s="55"/>
      <c r="J778" s="55"/>
      <c r="K778" s="65"/>
      <c r="L778" s="65"/>
      <c r="M778" s="65"/>
      <c r="N778" s="65"/>
      <c r="O778" s="65"/>
      <c r="P778" s="65"/>
    </row>
    <row r="779" spans="3:16" s="1" customFormat="1" x14ac:dyDescent="0.25">
      <c r="C779" s="65"/>
      <c r="D779" s="55"/>
      <c r="E779" s="55"/>
      <c r="F779" s="55"/>
      <c r="G779" s="55"/>
      <c r="H779" s="55"/>
      <c r="I779" s="55"/>
      <c r="J779" s="55"/>
      <c r="K779" s="65"/>
      <c r="L779" s="65"/>
      <c r="M779" s="65"/>
      <c r="N779" s="65"/>
      <c r="O779" s="65"/>
      <c r="P779" s="65"/>
    </row>
    <row r="780" spans="3:16" s="1" customFormat="1" x14ac:dyDescent="0.25">
      <c r="C780" s="65"/>
      <c r="D780" s="55"/>
      <c r="E780" s="55"/>
      <c r="F780" s="55"/>
      <c r="G780" s="55"/>
      <c r="H780" s="55"/>
      <c r="I780" s="55"/>
      <c r="J780" s="55"/>
      <c r="K780" s="65"/>
      <c r="L780" s="65"/>
      <c r="M780" s="65"/>
      <c r="N780" s="65"/>
      <c r="O780" s="65"/>
      <c r="P780" s="65"/>
    </row>
    <row r="781" spans="3:16" s="1" customFormat="1" x14ac:dyDescent="0.25">
      <c r="C781" s="65"/>
      <c r="D781" s="55"/>
      <c r="E781" s="55"/>
      <c r="F781" s="55"/>
      <c r="G781" s="55"/>
      <c r="H781" s="55"/>
      <c r="I781" s="55"/>
      <c r="J781" s="55"/>
      <c r="K781" s="65"/>
      <c r="L781" s="65"/>
      <c r="M781" s="65"/>
      <c r="N781" s="65"/>
      <c r="O781" s="65"/>
      <c r="P781" s="65"/>
    </row>
    <row r="782" spans="3:16" s="1" customFormat="1" x14ac:dyDescent="0.25">
      <c r="C782" s="65"/>
      <c r="D782" s="55"/>
      <c r="E782" s="55"/>
      <c r="F782" s="55"/>
      <c r="G782" s="55"/>
      <c r="H782" s="55"/>
      <c r="I782" s="55"/>
      <c r="J782" s="55"/>
      <c r="K782" s="65"/>
      <c r="L782" s="65"/>
      <c r="M782" s="65"/>
      <c r="N782" s="65"/>
      <c r="O782" s="65"/>
      <c r="P782" s="65"/>
    </row>
    <row r="783" spans="3:16" s="1" customFormat="1" x14ac:dyDescent="0.25">
      <c r="C783" s="65"/>
      <c r="D783" s="55"/>
      <c r="E783" s="55"/>
      <c r="F783" s="55"/>
      <c r="G783" s="55"/>
      <c r="H783" s="55"/>
      <c r="I783" s="55"/>
      <c r="J783" s="55"/>
      <c r="K783" s="65"/>
      <c r="L783" s="65"/>
      <c r="M783" s="65"/>
      <c r="N783" s="65"/>
      <c r="O783" s="65"/>
      <c r="P783" s="65"/>
    </row>
    <row r="784" spans="3:16" s="1" customFormat="1" x14ac:dyDescent="0.25">
      <c r="C784" s="65"/>
      <c r="D784" s="55"/>
      <c r="E784" s="55"/>
      <c r="F784" s="55"/>
      <c r="G784" s="55"/>
      <c r="H784" s="55"/>
      <c r="I784" s="55"/>
      <c r="J784" s="55"/>
      <c r="K784" s="65"/>
      <c r="L784" s="65"/>
      <c r="M784" s="65"/>
      <c r="N784" s="65"/>
      <c r="O784" s="65"/>
      <c r="P784" s="65"/>
    </row>
    <row r="785" spans="3:16" s="1" customFormat="1" x14ac:dyDescent="0.25">
      <c r="C785" s="65"/>
      <c r="D785" s="55"/>
      <c r="E785" s="55"/>
      <c r="F785" s="55"/>
      <c r="G785" s="55"/>
      <c r="H785" s="55"/>
      <c r="I785" s="55"/>
      <c r="J785" s="55"/>
      <c r="K785" s="65"/>
      <c r="L785" s="65"/>
      <c r="M785" s="65"/>
      <c r="N785" s="65"/>
      <c r="O785" s="65"/>
      <c r="P785" s="65"/>
    </row>
    <row r="786" spans="3:16" s="1" customFormat="1" x14ac:dyDescent="0.25">
      <c r="C786" s="65"/>
      <c r="D786" s="55"/>
      <c r="E786" s="55"/>
      <c r="F786" s="55"/>
      <c r="G786" s="55"/>
      <c r="H786" s="55"/>
      <c r="I786" s="55"/>
      <c r="J786" s="55"/>
      <c r="K786" s="65"/>
      <c r="L786" s="65"/>
      <c r="M786" s="65"/>
      <c r="N786" s="65"/>
      <c r="O786" s="65"/>
      <c r="P786" s="65"/>
    </row>
    <row r="787" spans="3:16" s="1" customFormat="1" x14ac:dyDescent="0.25">
      <c r="C787" s="65"/>
      <c r="D787" s="55"/>
      <c r="E787" s="55"/>
      <c r="F787" s="55"/>
      <c r="G787" s="55"/>
      <c r="H787" s="55"/>
      <c r="I787" s="55"/>
      <c r="J787" s="55"/>
      <c r="K787" s="65"/>
      <c r="L787" s="65"/>
      <c r="M787" s="65"/>
      <c r="N787" s="65"/>
      <c r="O787" s="65"/>
      <c r="P787" s="65"/>
    </row>
    <row r="788" spans="3:16" s="1" customFormat="1" x14ac:dyDescent="0.25">
      <c r="C788" s="65"/>
      <c r="D788" s="55"/>
      <c r="E788" s="55"/>
      <c r="F788" s="55"/>
      <c r="G788" s="55"/>
      <c r="H788" s="55"/>
      <c r="I788" s="55"/>
      <c r="J788" s="55"/>
      <c r="K788" s="65"/>
      <c r="L788" s="65"/>
      <c r="M788" s="65"/>
      <c r="N788" s="65"/>
      <c r="O788" s="65"/>
      <c r="P788" s="65"/>
    </row>
    <row r="789" spans="3:16" s="1" customFormat="1" x14ac:dyDescent="0.25">
      <c r="C789" s="65"/>
      <c r="D789" s="55"/>
      <c r="E789" s="55"/>
      <c r="F789" s="55"/>
      <c r="G789" s="55"/>
      <c r="H789" s="55"/>
      <c r="I789" s="55"/>
      <c r="J789" s="55"/>
      <c r="K789" s="65"/>
      <c r="L789" s="65"/>
      <c r="M789" s="65"/>
      <c r="N789" s="65"/>
      <c r="O789" s="65"/>
      <c r="P789" s="65"/>
    </row>
    <row r="790" spans="3:16" s="1" customFormat="1" x14ac:dyDescent="0.25">
      <c r="C790" s="65"/>
      <c r="D790" s="55"/>
      <c r="E790" s="55"/>
      <c r="F790" s="55"/>
      <c r="G790" s="55"/>
      <c r="H790" s="55"/>
      <c r="I790" s="55"/>
      <c r="J790" s="55"/>
      <c r="K790" s="65"/>
      <c r="L790" s="65"/>
      <c r="M790" s="65"/>
      <c r="N790" s="65"/>
      <c r="O790" s="65"/>
      <c r="P790" s="65"/>
    </row>
    <row r="791" spans="3:16" s="1" customFormat="1" x14ac:dyDescent="0.25">
      <c r="C791" s="65"/>
      <c r="D791" s="55"/>
      <c r="E791" s="55"/>
      <c r="F791" s="55"/>
      <c r="G791" s="55"/>
      <c r="H791" s="55"/>
      <c r="I791" s="55"/>
      <c r="J791" s="55"/>
      <c r="K791" s="65"/>
      <c r="L791" s="65"/>
      <c r="M791" s="65"/>
      <c r="N791" s="65"/>
      <c r="O791" s="65"/>
      <c r="P791" s="65"/>
    </row>
    <row r="792" spans="3:16" s="1" customFormat="1" x14ac:dyDescent="0.25">
      <c r="C792" s="65"/>
      <c r="D792" s="55"/>
      <c r="E792" s="55"/>
      <c r="F792" s="55"/>
      <c r="G792" s="55"/>
      <c r="H792" s="55"/>
      <c r="I792" s="55"/>
      <c r="J792" s="55"/>
      <c r="K792" s="65"/>
      <c r="L792" s="65"/>
      <c r="M792" s="65"/>
      <c r="N792" s="65"/>
      <c r="O792" s="65"/>
      <c r="P792" s="65"/>
    </row>
    <row r="793" spans="3:16" s="1" customFormat="1" x14ac:dyDescent="0.25">
      <c r="C793" s="65"/>
      <c r="D793" s="55"/>
      <c r="E793" s="55"/>
      <c r="F793" s="55"/>
      <c r="G793" s="55"/>
      <c r="H793" s="55"/>
      <c r="I793" s="55"/>
      <c r="J793" s="55"/>
      <c r="K793" s="65"/>
      <c r="L793" s="65"/>
      <c r="M793" s="65"/>
      <c r="N793" s="65"/>
      <c r="O793" s="65"/>
      <c r="P793" s="65"/>
    </row>
    <row r="794" spans="3:16" s="1" customFormat="1" x14ac:dyDescent="0.25">
      <c r="C794" s="65"/>
      <c r="D794" s="55"/>
      <c r="E794" s="55"/>
      <c r="F794" s="55"/>
      <c r="G794" s="55"/>
      <c r="H794" s="55"/>
      <c r="I794" s="55"/>
      <c r="J794" s="55"/>
      <c r="K794" s="65"/>
      <c r="L794" s="65"/>
      <c r="M794" s="65"/>
      <c r="N794" s="65"/>
      <c r="O794" s="65"/>
      <c r="P794" s="65"/>
    </row>
    <row r="795" spans="3:16" s="1" customFormat="1" x14ac:dyDescent="0.25">
      <c r="C795" s="65"/>
      <c r="D795" s="55"/>
      <c r="E795" s="55"/>
      <c r="F795" s="55"/>
      <c r="G795" s="55"/>
      <c r="H795" s="55"/>
      <c r="I795" s="55"/>
      <c r="J795" s="55"/>
      <c r="K795" s="65"/>
      <c r="L795" s="65"/>
      <c r="M795" s="65"/>
      <c r="N795" s="65"/>
      <c r="O795" s="65"/>
      <c r="P795" s="65"/>
    </row>
    <row r="796" spans="3:16" s="1" customFormat="1" x14ac:dyDescent="0.25">
      <c r="C796" s="65"/>
      <c r="D796" s="55"/>
      <c r="E796" s="55"/>
      <c r="F796" s="55"/>
      <c r="G796" s="55"/>
      <c r="H796" s="55"/>
      <c r="I796" s="55"/>
      <c r="J796" s="55"/>
      <c r="K796" s="65"/>
      <c r="L796" s="65"/>
      <c r="M796" s="65"/>
      <c r="N796" s="65"/>
      <c r="O796" s="65"/>
      <c r="P796" s="65"/>
    </row>
    <row r="797" spans="3:16" s="1" customFormat="1" x14ac:dyDescent="0.25">
      <c r="C797" s="65"/>
      <c r="D797" s="55"/>
      <c r="E797" s="55"/>
      <c r="F797" s="55"/>
      <c r="G797" s="55"/>
      <c r="H797" s="55"/>
      <c r="I797" s="55"/>
      <c r="J797" s="55"/>
      <c r="K797" s="65"/>
      <c r="L797" s="65"/>
      <c r="M797" s="65"/>
      <c r="N797" s="65"/>
      <c r="O797" s="65"/>
      <c r="P797" s="65"/>
    </row>
    <row r="798" spans="3:16" s="1" customFormat="1" x14ac:dyDescent="0.25">
      <c r="C798" s="65"/>
      <c r="D798" s="55"/>
      <c r="E798" s="55"/>
      <c r="F798" s="55"/>
      <c r="G798" s="55"/>
      <c r="H798" s="55"/>
      <c r="I798" s="55"/>
      <c r="J798" s="55"/>
      <c r="K798" s="65"/>
      <c r="L798" s="65"/>
      <c r="M798" s="65"/>
      <c r="N798" s="65"/>
      <c r="O798" s="65"/>
      <c r="P798" s="65"/>
    </row>
    <row r="799" spans="3:16" s="1" customFormat="1" x14ac:dyDescent="0.25">
      <c r="C799" s="65"/>
      <c r="D799" s="55"/>
      <c r="E799" s="55"/>
      <c r="F799" s="55"/>
      <c r="G799" s="55"/>
      <c r="H799" s="55"/>
      <c r="I799" s="55"/>
      <c r="J799" s="55"/>
      <c r="K799" s="65"/>
      <c r="L799" s="65"/>
      <c r="M799" s="65"/>
      <c r="N799" s="65"/>
      <c r="O799" s="65"/>
      <c r="P799" s="65"/>
    </row>
    <row r="800" spans="3:16" s="1" customFormat="1" x14ac:dyDescent="0.25">
      <c r="C800" s="65"/>
      <c r="D800" s="55"/>
      <c r="E800" s="55"/>
      <c r="F800" s="55"/>
      <c r="G800" s="55"/>
      <c r="H800" s="55"/>
      <c r="I800" s="55"/>
      <c r="J800" s="55"/>
      <c r="K800" s="65"/>
      <c r="L800" s="65"/>
      <c r="M800" s="65"/>
      <c r="N800" s="65"/>
      <c r="O800" s="65"/>
      <c r="P800" s="65"/>
    </row>
    <row r="801" spans="3:16" s="1" customFormat="1" x14ac:dyDescent="0.25">
      <c r="C801" s="65"/>
      <c r="D801" s="55"/>
      <c r="E801" s="55"/>
      <c r="F801" s="55"/>
      <c r="G801" s="55"/>
      <c r="H801" s="55"/>
      <c r="I801" s="55"/>
      <c r="J801" s="55"/>
      <c r="K801" s="65"/>
      <c r="L801" s="65"/>
      <c r="M801" s="65"/>
      <c r="N801" s="65"/>
      <c r="O801" s="65"/>
      <c r="P801" s="65"/>
    </row>
    <row r="802" spans="3:16" s="1" customFormat="1" x14ac:dyDescent="0.25">
      <c r="C802" s="65"/>
      <c r="D802" s="55"/>
      <c r="E802" s="55"/>
      <c r="F802" s="55"/>
      <c r="G802" s="55"/>
      <c r="H802" s="55"/>
      <c r="I802" s="55"/>
      <c r="J802" s="55"/>
      <c r="K802" s="65"/>
      <c r="L802" s="65"/>
      <c r="M802" s="65"/>
      <c r="N802" s="65"/>
      <c r="O802" s="65"/>
      <c r="P802" s="65"/>
    </row>
    <row r="803" spans="3:16" s="1" customFormat="1" x14ac:dyDescent="0.25">
      <c r="C803" s="65"/>
      <c r="D803" s="55"/>
      <c r="E803" s="55"/>
      <c r="F803" s="55"/>
      <c r="G803" s="55"/>
      <c r="H803" s="55"/>
      <c r="I803" s="55"/>
      <c r="J803" s="55"/>
      <c r="K803" s="65"/>
      <c r="L803" s="65"/>
      <c r="M803" s="65"/>
      <c r="N803" s="65"/>
      <c r="O803" s="65"/>
      <c r="P803" s="65"/>
    </row>
    <row r="804" spans="3:16" s="1" customFormat="1" x14ac:dyDescent="0.25">
      <c r="C804" s="65"/>
      <c r="D804" s="55"/>
      <c r="E804" s="55"/>
      <c r="F804" s="55"/>
      <c r="G804" s="55"/>
      <c r="H804" s="55"/>
      <c r="I804" s="55"/>
      <c r="J804" s="55"/>
      <c r="K804" s="65"/>
      <c r="L804" s="65"/>
      <c r="M804" s="65"/>
      <c r="N804" s="65"/>
      <c r="O804" s="65"/>
      <c r="P804" s="65"/>
    </row>
    <row r="805" spans="3:16" s="1" customFormat="1" x14ac:dyDescent="0.25">
      <c r="C805" s="65"/>
      <c r="D805" s="55"/>
      <c r="E805" s="55"/>
      <c r="F805" s="55"/>
      <c r="G805" s="55"/>
      <c r="H805" s="55"/>
      <c r="I805" s="55"/>
      <c r="J805" s="55"/>
      <c r="K805" s="65"/>
      <c r="L805" s="65"/>
      <c r="M805" s="65"/>
      <c r="N805" s="65"/>
      <c r="O805" s="65"/>
      <c r="P805" s="65"/>
    </row>
    <row r="806" spans="3:16" s="1" customFormat="1" x14ac:dyDescent="0.25">
      <c r="C806" s="65"/>
      <c r="D806" s="55"/>
      <c r="E806" s="55"/>
      <c r="F806" s="55"/>
      <c r="G806" s="55"/>
      <c r="H806" s="55"/>
      <c r="I806" s="55"/>
      <c r="J806" s="55"/>
      <c r="K806" s="65"/>
      <c r="L806" s="65"/>
      <c r="M806" s="65"/>
      <c r="N806" s="65"/>
      <c r="O806" s="65"/>
      <c r="P806" s="65"/>
    </row>
    <row r="807" spans="3:16" s="1" customFormat="1" x14ac:dyDescent="0.25">
      <c r="C807" s="65"/>
      <c r="D807" s="55"/>
      <c r="E807" s="55"/>
      <c r="F807" s="55"/>
      <c r="G807" s="55"/>
      <c r="H807" s="55"/>
      <c r="I807" s="55"/>
      <c r="J807" s="55"/>
      <c r="K807" s="65"/>
      <c r="L807" s="65"/>
      <c r="M807" s="65"/>
      <c r="N807" s="65"/>
      <c r="O807" s="65"/>
      <c r="P807" s="65"/>
    </row>
    <row r="808" spans="3:16" s="1" customFormat="1" x14ac:dyDescent="0.25">
      <c r="C808" s="65"/>
      <c r="D808" s="55"/>
      <c r="E808" s="55"/>
      <c r="F808" s="55"/>
      <c r="G808" s="55"/>
      <c r="H808" s="55"/>
      <c r="I808" s="55"/>
      <c r="J808" s="55"/>
      <c r="K808" s="65"/>
      <c r="L808" s="65"/>
      <c r="M808" s="65"/>
      <c r="N808" s="65"/>
      <c r="O808" s="65"/>
      <c r="P808" s="65"/>
    </row>
    <row r="809" spans="3:16" s="1" customFormat="1" x14ac:dyDescent="0.25">
      <c r="C809" s="65"/>
      <c r="D809" s="55"/>
      <c r="E809" s="55"/>
      <c r="F809" s="55"/>
      <c r="G809" s="55"/>
      <c r="H809" s="55"/>
      <c r="I809" s="55"/>
      <c r="J809" s="55"/>
      <c r="K809" s="65"/>
      <c r="L809" s="65"/>
      <c r="M809" s="65"/>
      <c r="N809" s="65"/>
      <c r="O809" s="65"/>
      <c r="P809" s="65"/>
    </row>
    <row r="810" spans="3:16" s="1" customFormat="1" x14ac:dyDescent="0.25">
      <c r="C810" s="65"/>
      <c r="D810" s="55"/>
      <c r="E810" s="55"/>
      <c r="F810" s="55"/>
      <c r="G810" s="55"/>
      <c r="H810" s="55"/>
      <c r="I810" s="55"/>
      <c r="J810" s="55"/>
      <c r="K810" s="65"/>
      <c r="L810" s="65"/>
      <c r="M810" s="65"/>
      <c r="N810" s="65"/>
      <c r="O810" s="65"/>
      <c r="P810" s="65"/>
    </row>
    <row r="811" spans="3:16" s="1" customFormat="1" x14ac:dyDescent="0.25">
      <c r="C811" s="65"/>
      <c r="D811" s="55"/>
      <c r="E811" s="55"/>
      <c r="F811" s="55"/>
      <c r="G811" s="55"/>
      <c r="H811" s="55"/>
      <c r="I811" s="55"/>
      <c r="J811" s="55"/>
      <c r="K811" s="65"/>
      <c r="L811" s="65"/>
      <c r="M811" s="65"/>
      <c r="N811" s="65"/>
      <c r="O811" s="65"/>
      <c r="P811" s="65"/>
    </row>
    <row r="812" spans="3:16" s="1" customFormat="1" x14ac:dyDescent="0.25">
      <c r="C812" s="65"/>
      <c r="D812" s="55"/>
      <c r="E812" s="55"/>
      <c r="F812" s="55"/>
      <c r="G812" s="55"/>
      <c r="H812" s="55"/>
      <c r="I812" s="55"/>
      <c r="J812" s="55"/>
      <c r="K812" s="65"/>
      <c r="L812" s="65"/>
      <c r="M812" s="65"/>
      <c r="N812" s="65"/>
      <c r="O812" s="65"/>
      <c r="P812" s="65"/>
    </row>
    <row r="813" spans="3:16" s="1" customFormat="1" x14ac:dyDescent="0.25">
      <c r="C813" s="65"/>
      <c r="D813" s="55"/>
      <c r="E813" s="55"/>
      <c r="F813" s="55"/>
      <c r="G813" s="55"/>
      <c r="H813" s="55"/>
      <c r="I813" s="55"/>
      <c r="J813" s="55"/>
      <c r="K813" s="65"/>
      <c r="L813" s="65"/>
      <c r="M813" s="65"/>
      <c r="N813" s="65"/>
      <c r="O813" s="65"/>
      <c r="P813" s="65"/>
    </row>
    <row r="814" spans="3:16" s="1" customFormat="1" x14ac:dyDescent="0.25">
      <c r="C814" s="65"/>
      <c r="D814" s="55"/>
      <c r="E814" s="55"/>
      <c r="F814" s="55"/>
      <c r="G814" s="55"/>
      <c r="H814" s="55"/>
      <c r="I814" s="55"/>
      <c r="J814" s="55"/>
      <c r="K814" s="65"/>
      <c r="L814" s="65"/>
      <c r="M814" s="65"/>
      <c r="N814" s="65"/>
      <c r="O814" s="65"/>
      <c r="P814" s="65"/>
    </row>
    <row r="815" spans="3:16" s="1" customFormat="1" x14ac:dyDescent="0.25">
      <c r="C815" s="65"/>
      <c r="D815" s="55"/>
      <c r="E815" s="55"/>
      <c r="F815" s="55"/>
      <c r="G815" s="55"/>
      <c r="H815" s="55"/>
      <c r="I815" s="55"/>
      <c r="J815" s="55"/>
      <c r="K815" s="65"/>
      <c r="L815" s="65"/>
      <c r="M815" s="65"/>
      <c r="N815" s="65"/>
      <c r="O815" s="65"/>
      <c r="P815" s="65"/>
    </row>
    <row r="816" spans="3:16" s="1" customFormat="1" x14ac:dyDescent="0.25">
      <c r="C816" s="65"/>
      <c r="D816" s="55"/>
      <c r="E816" s="55"/>
      <c r="F816" s="55"/>
      <c r="G816" s="55"/>
      <c r="H816" s="55"/>
      <c r="I816" s="55"/>
      <c r="J816" s="55"/>
      <c r="K816" s="65"/>
      <c r="L816" s="65"/>
      <c r="M816" s="65"/>
      <c r="N816" s="65"/>
      <c r="O816" s="65"/>
      <c r="P816" s="65"/>
    </row>
    <row r="817" spans="3:16" s="1" customFormat="1" x14ac:dyDescent="0.25">
      <c r="C817" s="65"/>
      <c r="D817" s="55"/>
      <c r="E817" s="55"/>
      <c r="F817" s="55"/>
      <c r="G817" s="55"/>
      <c r="H817" s="55"/>
      <c r="I817" s="55"/>
      <c r="J817" s="55"/>
      <c r="K817" s="65"/>
      <c r="L817" s="65"/>
      <c r="M817" s="65"/>
      <c r="N817" s="65"/>
      <c r="O817" s="65"/>
      <c r="P817" s="65"/>
    </row>
    <row r="818" spans="3:16" s="1" customFormat="1" x14ac:dyDescent="0.25">
      <c r="C818" s="65"/>
      <c r="D818" s="55"/>
      <c r="E818" s="55"/>
      <c r="F818" s="55"/>
      <c r="G818" s="55"/>
      <c r="H818" s="55"/>
      <c r="I818" s="55"/>
      <c r="J818" s="55"/>
      <c r="K818" s="65"/>
      <c r="L818" s="65"/>
      <c r="M818" s="65"/>
      <c r="N818" s="65"/>
      <c r="O818" s="65"/>
      <c r="P818" s="65"/>
    </row>
    <row r="819" spans="3:16" s="1" customFormat="1" x14ac:dyDescent="0.25">
      <c r="C819" s="65"/>
      <c r="D819" s="55"/>
      <c r="E819" s="55"/>
      <c r="F819" s="55"/>
      <c r="G819" s="55"/>
      <c r="H819" s="55"/>
      <c r="I819" s="55"/>
      <c r="J819" s="55"/>
      <c r="K819" s="65"/>
      <c r="L819" s="65"/>
      <c r="M819" s="65"/>
      <c r="N819" s="65"/>
      <c r="O819" s="65"/>
      <c r="P819" s="65"/>
    </row>
    <row r="820" spans="3:16" s="1" customFormat="1" x14ac:dyDescent="0.25">
      <c r="C820" s="65"/>
      <c r="D820" s="55"/>
      <c r="E820" s="55"/>
      <c r="F820" s="55"/>
      <c r="G820" s="55"/>
      <c r="H820" s="55"/>
      <c r="I820" s="55"/>
      <c r="J820" s="55"/>
      <c r="K820" s="65"/>
      <c r="L820" s="65"/>
      <c r="M820" s="65"/>
      <c r="N820" s="65"/>
      <c r="O820" s="65"/>
      <c r="P820" s="65"/>
    </row>
    <row r="821" spans="3:16" s="1" customFormat="1" x14ac:dyDescent="0.25">
      <c r="C821" s="65"/>
      <c r="D821" s="55"/>
      <c r="E821" s="55"/>
      <c r="F821" s="55"/>
      <c r="G821" s="55"/>
      <c r="H821" s="55"/>
      <c r="I821" s="55"/>
      <c r="J821" s="55"/>
      <c r="K821" s="65"/>
      <c r="L821" s="65"/>
      <c r="M821" s="65"/>
      <c r="N821" s="65"/>
      <c r="O821" s="65"/>
      <c r="P821" s="65"/>
    </row>
    <row r="822" spans="3:16" s="1" customFormat="1" x14ac:dyDescent="0.25">
      <c r="C822" s="65"/>
      <c r="D822" s="55"/>
      <c r="E822" s="55"/>
      <c r="F822" s="55"/>
      <c r="G822" s="55"/>
      <c r="H822" s="55"/>
      <c r="I822" s="55"/>
      <c r="J822" s="55"/>
      <c r="K822" s="65"/>
      <c r="L822" s="65"/>
      <c r="M822" s="65"/>
      <c r="N822" s="65"/>
      <c r="O822" s="65"/>
      <c r="P822" s="65"/>
    </row>
    <row r="823" spans="3:16" s="1" customFormat="1" x14ac:dyDescent="0.25">
      <c r="C823" s="65"/>
      <c r="D823" s="55"/>
      <c r="E823" s="55"/>
      <c r="F823" s="55"/>
      <c r="G823" s="55"/>
      <c r="H823" s="55"/>
      <c r="I823" s="55"/>
      <c r="J823" s="55"/>
      <c r="K823" s="65"/>
      <c r="L823" s="65"/>
      <c r="M823" s="65"/>
      <c r="N823" s="65"/>
      <c r="O823" s="65"/>
      <c r="P823" s="65"/>
    </row>
    <row r="824" spans="3:16" s="1" customFormat="1" x14ac:dyDescent="0.25">
      <c r="C824" s="65"/>
      <c r="D824" s="55"/>
      <c r="E824" s="55"/>
      <c r="F824" s="55"/>
      <c r="G824" s="55"/>
      <c r="H824" s="55"/>
      <c r="I824" s="55"/>
      <c r="J824" s="55"/>
      <c r="K824" s="65"/>
      <c r="L824" s="65"/>
      <c r="M824" s="65"/>
      <c r="N824" s="65"/>
      <c r="O824" s="65"/>
      <c r="P824" s="65"/>
    </row>
    <row r="825" spans="3:16" s="1" customFormat="1" x14ac:dyDescent="0.25">
      <c r="C825" s="65"/>
      <c r="D825" s="55"/>
      <c r="E825" s="55"/>
      <c r="F825" s="55"/>
      <c r="G825" s="55"/>
      <c r="H825" s="55"/>
      <c r="I825" s="55"/>
      <c r="J825" s="55"/>
      <c r="K825" s="65"/>
      <c r="L825" s="65"/>
      <c r="M825" s="65"/>
      <c r="N825" s="65"/>
      <c r="O825" s="65"/>
      <c r="P825" s="65"/>
    </row>
    <row r="826" spans="3:16" s="1" customFormat="1" x14ac:dyDescent="0.25">
      <c r="C826" s="65"/>
      <c r="D826" s="55"/>
      <c r="E826" s="55"/>
      <c r="F826" s="55"/>
      <c r="G826" s="55"/>
      <c r="H826" s="55"/>
      <c r="I826" s="55"/>
      <c r="J826" s="55"/>
      <c r="K826" s="65"/>
      <c r="L826" s="65"/>
      <c r="M826" s="65"/>
      <c r="N826" s="65"/>
      <c r="O826" s="65"/>
      <c r="P826" s="65"/>
    </row>
    <row r="827" spans="3:16" s="1" customFormat="1" x14ac:dyDescent="0.25">
      <c r="C827" s="65"/>
      <c r="D827" s="55"/>
      <c r="E827" s="55"/>
      <c r="F827" s="55"/>
      <c r="G827" s="55"/>
      <c r="H827" s="55"/>
      <c r="I827" s="55"/>
      <c r="J827" s="55"/>
      <c r="K827" s="65"/>
      <c r="L827" s="65"/>
      <c r="M827" s="65"/>
      <c r="N827" s="65"/>
      <c r="O827" s="65"/>
      <c r="P827" s="65"/>
    </row>
    <row r="828" spans="3:16" s="1" customFormat="1" x14ac:dyDescent="0.25">
      <c r="C828" s="65"/>
      <c r="D828" s="55"/>
      <c r="E828" s="55"/>
      <c r="F828" s="55"/>
      <c r="G828" s="55"/>
      <c r="H828" s="55"/>
      <c r="I828" s="55"/>
      <c r="J828" s="55"/>
      <c r="K828" s="65"/>
      <c r="L828" s="65"/>
      <c r="M828" s="65"/>
      <c r="N828" s="65"/>
      <c r="O828" s="65"/>
      <c r="P828" s="65"/>
    </row>
    <row r="829" spans="3:16" s="1" customFormat="1" x14ac:dyDescent="0.25">
      <c r="C829" s="65"/>
      <c r="D829" s="55"/>
      <c r="E829" s="55"/>
      <c r="F829" s="55"/>
      <c r="G829" s="55"/>
      <c r="H829" s="55"/>
      <c r="I829" s="55"/>
      <c r="J829" s="55"/>
      <c r="K829" s="65"/>
      <c r="L829" s="65"/>
      <c r="M829" s="65"/>
      <c r="N829" s="65"/>
      <c r="O829" s="65"/>
      <c r="P829" s="65"/>
    </row>
    <row r="830" spans="3:16" s="1" customFormat="1" x14ac:dyDescent="0.25">
      <c r="C830" s="65"/>
      <c r="D830" s="55"/>
      <c r="E830" s="55"/>
      <c r="F830" s="55"/>
      <c r="G830" s="55"/>
      <c r="H830" s="55"/>
      <c r="I830" s="55"/>
      <c r="J830" s="55"/>
      <c r="K830" s="65"/>
      <c r="L830" s="65"/>
      <c r="M830" s="65"/>
      <c r="N830" s="65"/>
      <c r="O830" s="65"/>
      <c r="P830" s="65"/>
    </row>
    <row r="831" spans="3:16" s="1" customFormat="1" x14ac:dyDescent="0.25">
      <c r="C831" s="65"/>
      <c r="D831" s="55"/>
      <c r="E831" s="55"/>
      <c r="F831" s="55"/>
      <c r="G831" s="55"/>
      <c r="H831" s="55"/>
      <c r="I831" s="55"/>
      <c r="J831" s="55"/>
      <c r="K831" s="65"/>
      <c r="L831" s="65"/>
      <c r="M831" s="65"/>
      <c r="N831" s="65"/>
      <c r="O831" s="65"/>
      <c r="P831" s="65"/>
    </row>
    <row r="832" spans="3:16" s="1" customFormat="1" x14ac:dyDescent="0.25">
      <c r="C832" s="65"/>
      <c r="D832" s="55"/>
      <c r="E832" s="55"/>
      <c r="F832" s="55"/>
      <c r="G832" s="55"/>
      <c r="H832" s="55"/>
      <c r="I832" s="55"/>
      <c r="J832" s="55"/>
      <c r="K832" s="65"/>
      <c r="L832" s="65"/>
      <c r="M832" s="65"/>
      <c r="N832" s="65"/>
      <c r="O832" s="65"/>
      <c r="P832" s="65"/>
    </row>
    <row r="833" spans="3:16" s="1" customFormat="1" x14ac:dyDescent="0.25">
      <c r="C833" s="65"/>
      <c r="D833" s="55"/>
      <c r="E833" s="55"/>
      <c r="F833" s="55"/>
      <c r="G833" s="55"/>
      <c r="H833" s="55"/>
      <c r="I833" s="55"/>
      <c r="J833" s="55"/>
      <c r="K833" s="65"/>
      <c r="L833" s="65"/>
      <c r="M833" s="65"/>
      <c r="N833" s="65"/>
      <c r="O833" s="65"/>
      <c r="P833" s="65"/>
    </row>
    <row r="834" spans="3:16" s="1" customFormat="1" x14ac:dyDescent="0.25">
      <c r="C834" s="65"/>
      <c r="D834" s="55"/>
      <c r="E834" s="55"/>
      <c r="F834" s="55"/>
      <c r="G834" s="55"/>
      <c r="H834" s="55"/>
      <c r="I834" s="55"/>
      <c r="J834" s="55"/>
      <c r="K834" s="65"/>
      <c r="L834" s="65"/>
      <c r="M834" s="65"/>
      <c r="N834" s="65"/>
      <c r="O834" s="65"/>
      <c r="P834" s="65"/>
    </row>
    <row r="835" spans="3:16" s="1" customFormat="1" x14ac:dyDescent="0.25">
      <c r="C835" s="65"/>
      <c r="D835" s="55"/>
      <c r="E835" s="55"/>
      <c r="F835" s="55"/>
      <c r="G835" s="55"/>
      <c r="H835" s="55"/>
      <c r="I835" s="55"/>
      <c r="J835" s="55"/>
      <c r="K835" s="65"/>
      <c r="L835" s="65"/>
      <c r="M835" s="65"/>
      <c r="N835" s="65"/>
      <c r="O835" s="65"/>
      <c r="P835" s="65"/>
    </row>
    <row r="836" spans="3:16" s="1" customFormat="1" x14ac:dyDescent="0.25">
      <c r="C836" s="65"/>
      <c r="D836" s="55"/>
      <c r="E836" s="55"/>
      <c r="F836" s="55"/>
      <c r="G836" s="55"/>
      <c r="H836" s="55"/>
      <c r="I836" s="55"/>
      <c r="J836" s="55"/>
      <c r="K836" s="65"/>
      <c r="L836" s="65"/>
      <c r="M836" s="65"/>
      <c r="N836" s="65"/>
      <c r="O836" s="65"/>
      <c r="P836" s="65"/>
    </row>
    <row r="837" spans="3:16" s="1" customFormat="1" x14ac:dyDescent="0.25">
      <c r="C837" s="65"/>
      <c r="D837" s="55"/>
      <c r="E837" s="55"/>
      <c r="F837" s="55"/>
      <c r="G837" s="55"/>
      <c r="H837" s="55"/>
      <c r="I837" s="55"/>
      <c r="J837" s="55"/>
      <c r="K837" s="65"/>
      <c r="L837" s="65"/>
      <c r="M837" s="65"/>
      <c r="N837" s="65"/>
      <c r="O837" s="65"/>
      <c r="P837" s="65"/>
    </row>
    <row r="838" spans="3:16" s="1" customFormat="1" x14ac:dyDescent="0.25">
      <c r="C838" s="65"/>
      <c r="D838" s="55"/>
      <c r="E838" s="55"/>
      <c r="F838" s="55"/>
      <c r="G838" s="55"/>
      <c r="H838" s="55"/>
      <c r="I838" s="55"/>
      <c r="J838" s="55"/>
      <c r="K838" s="65"/>
      <c r="L838" s="65"/>
      <c r="M838" s="65"/>
      <c r="N838" s="65"/>
      <c r="O838" s="65"/>
      <c r="P838" s="65"/>
    </row>
    <row r="839" spans="3:16" s="1" customFormat="1" x14ac:dyDescent="0.25">
      <c r="C839" s="65"/>
      <c r="D839" s="55"/>
      <c r="E839" s="55"/>
      <c r="F839" s="55"/>
      <c r="G839" s="55"/>
      <c r="H839" s="55"/>
      <c r="I839" s="55"/>
      <c r="J839" s="55"/>
      <c r="K839" s="65"/>
      <c r="L839" s="65"/>
      <c r="M839" s="65"/>
      <c r="N839" s="65"/>
      <c r="O839" s="65"/>
      <c r="P839" s="65"/>
    </row>
    <row r="840" spans="3:16" s="1" customFormat="1" x14ac:dyDescent="0.25">
      <c r="C840" s="65"/>
      <c r="D840" s="55"/>
      <c r="E840" s="55"/>
      <c r="F840" s="55"/>
      <c r="G840" s="55"/>
      <c r="H840" s="55"/>
      <c r="I840" s="55"/>
      <c r="J840" s="55"/>
      <c r="K840" s="65"/>
      <c r="L840" s="65"/>
      <c r="M840" s="65"/>
      <c r="N840" s="65"/>
      <c r="O840" s="65"/>
      <c r="P840" s="65"/>
    </row>
    <row r="841" spans="3:16" s="1" customFormat="1" x14ac:dyDescent="0.25">
      <c r="C841" s="65"/>
      <c r="D841" s="55"/>
      <c r="E841" s="55"/>
      <c r="F841" s="55"/>
      <c r="G841" s="55"/>
      <c r="H841" s="55"/>
      <c r="I841" s="55"/>
      <c r="J841" s="55"/>
      <c r="K841" s="65"/>
      <c r="L841" s="65"/>
      <c r="M841" s="65"/>
      <c r="N841" s="65"/>
      <c r="O841" s="65"/>
      <c r="P841" s="65"/>
    </row>
    <row r="842" spans="3:16" s="1" customFormat="1" x14ac:dyDescent="0.25">
      <c r="C842" s="65"/>
      <c r="D842" s="55"/>
      <c r="E842" s="55"/>
      <c r="F842" s="55"/>
      <c r="G842" s="55"/>
      <c r="H842" s="55"/>
      <c r="I842" s="55"/>
      <c r="J842" s="55"/>
      <c r="K842" s="65"/>
      <c r="L842" s="65"/>
      <c r="M842" s="65"/>
      <c r="N842" s="65"/>
      <c r="O842" s="65"/>
      <c r="P842" s="65"/>
    </row>
    <row r="843" spans="3:16" s="1" customFormat="1" x14ac:dyDescent="0.25">
      <c r="C843" s="65"/>
      <c r="D843" s="55"/>
      <c r="E843" s="55"/>
      <c r="F843" s="55"/>
      <c r="G843" s="55"/>
      <c r="H843" s="55"/>
      <c r="I843" s="55"/>
      <c r="J843" s="55"/>
      <c r="K843" s="65"/>
      <c r="L843" s="65"/>
      <c r="M843" s="65"/>
      <c r="N843" s="65"/>
      <c r="O843" s="65"/>
      <c r="P843" s="65"/>
    </row>
    <row r="844" spans="3:16" s="1" customFormat="1" x14ac:dyDescent="0.25">
      <c r="C844" s="65"/>
      <c r="D844" s="55"/>
      <c r="E844" s="55"/>
      <c r="F844" s="55"/>
      <c r="G844" s="55"/>
      <c r="H844" s="55"/>
      <c r="I844" s="55"/>
      <c r="J844" s="55"/>
      <c r="K844" s="65"/>
      <c r="L844" s="65"/>
      <c r="M844" s="65"/>
      <c r="N844" s="65"/>
      <c r="O844" s="65"/>
      <c r="P844" s="65"/>
    </row>
    <row r="845" spans="3:16" s="1" customFormat="1" x14ac:dyDescent="0.25">
      <c r="C845" s="65"/>
      <c r="D845" s="55"/>
      <c r="E845" s="55"/>
      <c r="F845" s="55"/>
      <c r="G845" s="55"/>
      <c r="H845" s="55"/>
      <c r="I845" s="55"/>
      <c r="J845" s="55"/>
      <c r="K845" s="65"/>
      <c r="L845" s="65"/>
      <c r="M845" s="65"/>
      <c r="N845" s="65"/>
      <c r="O845" s="65"/>
      <c r="P845" s="65"/>
    </row>
    <row r="846" spans="3:16" s="1" customFormat="1" x14ac:dyDescent="0.25">
      <c r="C846" s="65"/>
      <c r="D846" s="55"/>
      <c r="E846" s="55"/>
      <c r="F846" s="55"/>
      <c r="G846" s="55"/>
      <c r="H846" s="55"/>
      <c r="I846" s="55"/>
      <c r="J846" s="55"/>
      <c r="K846" s="65"/>
      <c r="L846" s="65"/>
      <c r="M846" s="65"/>
      <c r="N846" s="65"/>
      <c r="O846" s="65"/>
      <c r="P846" s="65"/>
    </row>
    <row r="847" spans="3:16" s="1" customFormat="1" x14ac:dyDescent="0.25">
      <c r="C847" s="65"/>
      <c r="D847" s="55"/>
      <c r="E847" s="55"/>
      <c r="F847" s="55"/>
      <c r="G847" s="55"/>
      <c r="H847" s="55"/>
      <c r="I847" s="55"/>
      <c r="J847" s="55"/>
      <c r="K847" s="65"/>
      <c r="L847" s="65"/>
      <c r="M847" s="65"/>
      <c r="N847" s="65"/>
      <c r="O847" s="65"/>
      <c r="P847" s="65"/>
    </row>
    <row r="848" spans="3:16" s="1" customFormat="1" x14ac:dyDescent="0.25">
      <c r="C848" s="65"/>
      <c r="D848" s="55"/>
      <c r="E848" s="55"/>
      <c r="F848" s="55"/>
      <c r="G848" s="55"/>
      <c r="H848" s="55"/>
      <c r="I848" s="55"/>
      <c r="J848" s="55"/>
      <c r="K848" s="65"/>
      <c r="L848" s="65"/>
      <c r="M848" s="65"/>
      <c r="N848" s="65"/>
      <c r="O848" s="65"/>
      <c r="P848" s="65"/>
    </row>
    <row r="849" spans="3:16" s="1" customFormat="1" x14ac:dyDescent="0.25">
      <c r="C849" s="65"/>
      <c r="D849" s="55"/>
      <c r="E849" s="55"/>
      <c r="F849" s="55"/>
      <c r="G849" s="55"/>
      <c r="H849" s="55"/>
      <c r="I849" s="55"/>
      <c r="J849" s="55"/>
      <c r="K849" s="65"/>
      <c r="L849" s="65"/>
      <c r="M849" s="65"/>
      <c r="N849" s="65"/>
      <c r="O849" s="65"/>
      <c r="P849" s="65"/>
    </row>
    <row r="850" spans="3:16" s="1" customFormat="1" x14ac:dyDescent="0.25">
      <c r="C850" s="65"/>
      <c r="D850" s="55"/>
      <c r="E850" s="55"/>
      <c r="F850" s="55"/>
      <c r="G850" s="55"/>
      <c r="H850" s="55"/>
      <c r="I850" s="55"/>
      <c r="J850" s="55"/>
      <c r="K850" s="65"/>
      <c r="L850" s="65"/>
      <c r="M850" s="65"/>
      <c r="N850" s="65"/>
      <c r="O850" s="65"/>
      <c r="P850" s="65"/>
    </row>
    <row r="851" spans="3:16" s="1" customFormat="1" x14ac:dyDescent="0.25">
      <c r="C851" s="65"/>
      <c r="D851" s="55"/>
      <c r="E851" s="55"/>
      <c r="F851" s="55"/>
      <c r="G851" s="55"/>
      <c r="H851" s="55"/>
      <c r="I851" s="55"/>
      <c r="J851" s="55"/>
      <c r="K851" s="65"/>
      <c r="L851" s="65"/>
      <c r="M851" s="65"/>
      <c r="N851" s="65"/>
      <c r="O851" s="65"/>
      <c r="P851" s="65"/>
    </row>
    <row r="852" spans="3:16" s="1" customFormat="1" x14ac:dyDescent="0.25">
      <c r="C852" s="65"/>
      <c r="D852" s="55"/>
      <c r="E852" s="55"/>
      <c r="F852" s="55"/>
      <c r="G852" s="55"/>
      <c r="H852" s="55"/>
      <c r="I852" s="55"/>
      <c r="J852" s="55"/>
      <c r="K852" s="65"/>
      <c r="L852" s="65"/>
      <c r="M852" s="65"/>
      <c r="N852" s="65"/>
      <c r="O852" s="65"/>
      <c r="P852" s="65"/>
    </row>
    <row r="853" spans="3:16" s="1" customFormat="1" x14ac:dyDescent="0.25">
      <c r="C853" s="65"/>
      <c r="D853" s="55"/>
      <c r="E853" s="55"/>
      <c r="F853" s="55"/>
      <c r="G853" s="55"/>
      <c r="H853" s="55"/>
      <c r="I853" s="55"/>
      <c r="J853" s="55"/>
      <c r="K853" s="65"/>
      <c r="L853" s="65"/>
      <c r="M853" s="65"/>
      <c r="N853" s="65"/>
      <c r="O853" s="65"/>
      <c r="P853" s="65"/>
    </row>
    <row r="854" spans="3:16" s="1" customFormat="1" x14ac:dyDescent="0.25">
      <c r="C854" s="65"/>
      <c r="D854" s="55"/>
      <c r="E854" s="55"/>
      <c r="F854" s="55"/>
      <c r="G854" s="55"/>
      <c r="H854" s="55"/>
      <c r="I854" s="55"/>
      <c r="J854" s="55"/>
      <c r="K854" s="65"/>
      <c r="L854" s="65"/>
      <c r="M854" s="65"/>
      <c r="N854" s="65"/>
      <c r="O854" s="65"/>
      <c r="P854" s="65"/>
    </row>
    <row r="855" spans="3:16" s="1" customFormat="1" x14ac:dyDescent="0.25">
      <c r="C855" s="65"/>
      <c r="D855" s="55"/>
      <c r="E855" s="55"/>
      <c r="F855" s="55"/>
      <c r="G855" s="55"/>
      <c r="H855" s="55"/>
      <c r="I855" s="55"/>
      <c r="J855" s="55"/>
      <c r="K855" s="65"/>
      <c r="L855" s="65"/>
      <c r="M855" s="65"/>
      <c r="N855" s="65"/>
      <c r="O855" s="65"/>
      <c r="P855" s="65"/>
    </row>
    <row r="856" spans="3:16" s="1" customFormat="1" x14ac:dyDescent="0.25">
      <c r="C856" s="65"/>
      <c r="D856" s="55"/>
      <c r="E856" s="55"/>
      <c r="F856" s="55"/>
      <c r="G856" s="55"/>
      <c r="H856" s="55"/>
      <c r="I856" s="55"/>
      <c r="J856" s="55"/>
      <c r="K856" s="65"/>
      <c r="L856" s="65"/>
      <c r="M856" s="65"/>
      <c r="N856" s="65"/>
      <c r="O856" s="65"/>
      <c r="P856" s="65"/>
    </row>
    <row r="857" spans="3:16" s="1" customFormat="1" x14ac:dyDescent="0.25">
      <c r="C857" s="65"/>
      <c r="D857" s="55"/>
      <c r="E857" s="55"/>
      <c r="F857" s="55"/>
      <c r="G857" s="55"/>
      <c r="H857" s="55"/>
      <c r="I857" s="55"/>
      <c r="J857" s="55"/>
      <c r="K857" s="65"/>
      <c r="L857" s="65"/>
      <c r="M857" s="65"/>
      <c r="N857" s="65"/>
      <c r="O857" s="65"/>
      <c r="P857" s="65"/>
    </row>
    <row r="858" spans="3:16" s="1" customFormat="1" x14ac:dyDescent="0.25">
      <c r="C858" s="65"/>
      <c r="D858" s="55"/>
      <c r="E858" s="55"/>
      <c r="F858" s="55"/>
      <c r="G858" s="55"/>
      <c r="H858" s="55"/>
      <c r="I858" s="55"/>
      <c r="J858" s="55"/>
      <c r="K858" s="65"/>
      <c r="L858" s="65"/>
      <c r="M858" s="65"/>
      <c r="N858" s="65"/>
      <c r="O858" s="65"/>
      <c r="P858" s="65"/>
    </row>
    <row r="859" spans="3:16" s="1" customFormat="1" x14ac:dyDescent="0.25">
      <c r="C859" s="65"/>
      <c r="D859" s="55"/>
      <c r="E859" s="55"/>
      <c r="F859" s="55"/>
      <c r="G859" s="55"/>
      <c r="H859" s="55"/>
      <c r="I859" s="55"/>
      <c r="J859" s="55"/>
      <c r="K859" s="65"/>
      <c r="L859" s="65"/>
      <c r="M859" s="65"/>
      <c r="N859" s="65"/>
      <c r="O859" s="65"/>
      <c r="P859" s="65"/>
    </row>
    <row r="860" spans="3:16" s="1" customFormat="1" x14ac:dyDescent="0.25">
      <c r="C860" s="65"/>
      <c r="D860" s="55"/>
      <c r="E860" s="55"/>
      <c r="F860" s="55"/>
      <c r="G860" s="55"/>
      <c r="H860" s="55"/>
      <c r="I860" s="55"/>
      <c r="J860" s="55"/>
      <c r="K860" s="65"/>
      <c r="L860" s="65"/>
      <c r="M860" s="65"/>
      <c r="N860" s="65"/>
      <c r="O860" s="65"/>
      <c r="P860" s="65"/>
    </row>
    <row r="861" spans="3:16" s="1" customFormat="1" x14ac:dyDescent="0.25">
      <c r="C861" s="65"/>
      <c r="D861" s="55"/>
      <c r="E861" s="55"/>
      <c r="F861" s="55"/>
      <c r="G861" s="55"/>
      <c r="H861" s="55"/>
      <c r="I861" s="55"/>
      <c r="J861" s="55"/>
      <c r="K861" s="65"/>
      <c r="L861" s="65"/>
      <c r="M861" s="65"/>
      <c r="N861" s="65"/>
      <c r="O861" s="65"/>
      <c r="P861" s="65"/>
    </row>
    <row r="862" spans="3:16" s="1" customFormat="1" x14ac:dyDescent="0.25">
      <c r="C862" s="65"/>
      <c r="D862" s="55"/>
      <c r="E862" s="55"/>
      <c r="F862" s="55"/>
      <c r="G862" s="55"/>
      <c r="H862" s="55"/>
      <c r="I862" s="55"/>
      <c r="J862" s="55"/>
      <c r="K862" s="65"/>
      <c r="L862" s="65"/>
      <c r="M862" s="65"/>
      <c r="N862" s="65"/>
      <c r="O862" s="65"/>
      <c r="P862" s="65"/>
    </row>
    <row r="863" spans="3:16" s="1" customFormat="1" x14ac:dyDescent="0.25">
      <c r="C863" s="65"/>
      <c r="D863" s="55"/>
      <c r="E863" s="55"/>
      <c r="F863" s="55"/>
      <c r="G863" s="55"/>
      <c r="H863" s="55"/>
      <c r="I863" s="55"/>
      <c r="J863" s="55"/>
      <c r="K863" s="65"/>
      <c r="L863" s="65"/>
      <c r="M863" s="65"/>
      <c r="N863" s="65"/>
      <c r="O863" s="65"/>
      <c r="P863" s="65"/>
    </row>
    <row r="864" spans="3:16" s="1" customFormat="1" x14ac:dyDescent="0.25">
      <c r="C864" s="65"/>
      <c r="D864" s="55"/>
      <c r="E864" s="55"/>
      <c r="F864" s="55"/>
      <c r="G864" s="55"/>
      <c r="H864" s="55"/>
      <c r="I864" s="55"/>
      <c r="J864" s="55"/>
      <c r="K864" s="65"/>
      <c r="L864" s="65"/>
      <c r="M864" s="65"/>
      <c r="N864" s="65"/>
      <c r="O864" s="65"/>
      <c r="P864" s="65"/>
    </row>
    <row r="865" spans="3:16" s="1" customFormat="1" x14ac:dyDescent="0.25">
      <c r="C865" s="65"/>
      <c r="D865" s="55"/>
      <c r="E865" s="55"/>
      <c r="F865" s="55"/>
      <c r="G865" s="55"/>
      <c r="H865" s="55"/>
      <c r="I865" s="55"/>
      <c r="J865" s="55"/>
      <c r="K865" s="65"/>
      <c r="L865" s="65"/>
      <c r="M865" s="65"/>
      <c r="N865" s="65"/>
      <c r="O865" s="65"/>
      <c r="P865" s="65"/>
    </row>
    <row r="866" spans="3:16" s="1" customFormat="1" x14ac:dyDescent="0.25">
      <c r="C866" s="65"/>
      <c r="D866" s="55"/>
      <c r="E866" s="55"/>
      <c r="F866" s="55"/>
      <c r="G866" s="55"/>
      <c r="H866" s="55"/>
      <c r="I866" s="55"/>
      <c r="J866" s="55"/>
      <c r="K866" s="65"/>
      <c r="L866" s="65"/>
      <c r="M866" s="65"/>
      <c r="N866" s="65"/>
      <c r="O866" s="65"/>
      <c r="P866" s="65"/>
    </row>
    <row r="867" spans="3:16" s="1" customFormat="1" x14ac:dyDescent="0.25">
      <c r="C867" s="65"/>
      <c r="D867" s="55"/>
      <c r="E867" s="55"/>
      <c r="F867" s="55"/>
      <c r="G867" s="55"/>
      <c r="H867" s="55"/>
      <c r="I867" s="55"/>
      <c r="J867" s="55"/>
      <c r="K867" s="65"/>
      <c r="L867" s="65"/>
      <c r="M867" s="65"/>
      <c r="N867" s="65"/>
      <c r="O867" s="65"/>
      <c r="P867" s="65"/>
    </row>
    <row r="868" spans="3:16" s="1" customFormat="1" x14ac:dyDescent="0.25">
      <c r="C868" s="65"/>
      <c r="D868" s="55"/>
      <c r="E868" s="55"/>
      <c r="F868" s="55"/>
      <c r="G868" s="55"/>
      <c r="H868" s="55"/>
      <c r="I868" s="55"/>
      <c r="J868" s="55"/>
      <c r="K868" s="65"/>
      <c r="L868" s="65"/>
      <c r="M868" s="65"/>
      <c r="N868" s="65"/>
      <c r="O868" s="65"/>
      <c r="P868" s="65"/>
    </row>
    <row r="869" spans="3:16" s="1" customFormat="1" x14ac:dyDescent="0.25">
      <c r="C869" s="65"/>
      <c r="D869" s="55"/>
      <c r="E869" s="55"/>
      <c r="F869" s="55"/>
      <c r="G869" s="55"/>
      <c r="H869" s="55"/>
      <c r="I869" s="55"/>
      <c r="J869" s="55"/>
      <c r="K869" s="65"/>
      <c r="L869" s="65"/>
      <c r="M869" s="65"/>
      <c r="N869" s="65"/>
      <c r="O869" s="65"/>
      <c r="P869" s="65"/>
    </row>
    <row r="870" spans="3:16" s="1" customFormat="1" x14ac:dyDescent="0.25">
      <c r="C870" s="65"/>
      <c r="D870" s="55"/>
      <c r="E870" s="55"/>
      <c r="F870" s="55"/>
      <c r="G870" s="55"/>
      <c r="H870" s="55"/>
      <c r="I870" s="55"/>
      <c r="J870" s="55"/>
      <c r="K870" s="65"/>
      <c r="L870" s="65"/>
      <c r="M870" s="65"/>
      <c r="N870" s="65"/>
      <c r="O870" s="65"/>
      <c r="P870" s="65"/>
    </row>
    <row r="871" spans="3:16" s="1" customFormat="1" x14ac:dyDescent="0.25">
      <c r="C871" s="65"/>
      <c r="D871" s="55"/>
      <c r="E871" s="55"/>
      <c r="F871" s="55"/>
      <c r="G871" s="55"/>
      <c r="H871" s="55"/>
      <c r="I871" s="55"/>
      <c r="J871" s="55"/>
      <c r="K871" s="65"/>
      <c r="L871" s="65"/>
      <c r="M871" s="65"/>
      <c r="N871" s="65"/>
      <c r="O871" s="65"/>
      <c r="P871" s="65"/>
    </row>
    <row r="872" spans="3:16" s="1" customFormat="1" x14ac:dyDescent="0.25">
      <c r="C872" s="65"/>
      <c r="D872" s="55"/>
      <c r="E872" s="55"/>
      <c r="F872" s="55"/>
      <c r="G872" s="55"/>
      <c r="H872" s="55"/>
      <c r="I872" s="55"/>
      <c r="J872" s="55"/>
      <c r="K872" s="65"/>
      <c r="L872" s="65"/>
      <c r="M872" s="65"/>
      <c r="N872" s="65"/>
      <c r="O872" s="65"/>
      <c r="P872" s="65"/>
    </row>
    <row r="873" spans="3:16" s="1" customFormat="1" x14ac:dyDescent="0.25">
      <c r="C873" s="65"/>
      <c r="D873" s="55"/>
      <c r="E873" s="55"/>
      <c r="F873" s="55"/>
      <c r="G873" s="55"/>
      <c r="H873" s="55"/>
      <c r="I873" s="55"/>
      <c r="J873" s="55"/>
      <c r="K873" s="65"/>
      <c r="L873" s="65"/>
      <c r="M873" s="65"/>
      <c r="N873" s="65"/>
      <c r="O873" s="65"/>
      <c r="P873" s="65"/>
    </row>
    <row r="874" spans="3:16" s="1" customFormat="1" x14ac:dyDescent="0.25">
      <c r="C874" s="65"/>
      <c r="D874" s="55"/>
      <c r="E874" s="55"/>
      <c r="F874" s="55"/>
      <c r="G874" s="55"/>
      <c r="H874" s="55"/>
      <c r="I874" s="55"/>
      <c r="J874" s="55"/>
      <c r="K874" s="65"/>
      <c r="L874" s="65"/>
      <c r="M874" s="65"/>
      <c r="N874" s="65"/>
      <c r="O874" s="65"/>
      <c r="P874" s="65"/>
    </row>
    <row r="875" spans="3:16" s="1" customFormat="1" x14ac:dyDescent="0.25">
      <c r="C875" s="65"/>
      <c r="D875" s="55"/>
      <c r="E875" s="55"/>
      <c r="F875" s="55"/>
      <c r="G875" s="55"/>
      <c r="H875" s="55"/>
      <c r="I875" s="55"/>
      <c r="J875" s="55"/>
      <c r="K875" s="65"/>
      <c r="L875" s="65"/>
      <c r="M875" s="65"/>
      <c r="N875" s="65"/>
      <c r="O875" s="65"/>
      <c r="P875" s="65"/>
    </row>
    <row r="876" spans="3:16" s="1" customFormat="1" x14ac:dyDescent="0.25">
      <c r="C876" s="65"/>
      <c r="D876" s="55"/>
      <c r="E876" s="55"/>
      <c r="F876" s="55"/>
      <c r="G876" s="55"/>
      <c r="H876" s="55"/>
      <c r="I876" s="55"/>
      <c r="J876" s="55"/>
      <c r="K876" s="65"/>
      <c r="L876" s="65"/>
      <c r="M876" s="65"/>
      <c r="N876" s="65"/>
      <c r="O876" s="65"/>
      <c r="P876" s="65"/>
    </row>
    <row r="877" spans="3:16" s="1" customFormat="1" x14ac:dyDescent="0.25">
      <c r="C877" s="65"/>
      <c r="D877" s="55"/>
      <c r="E877" s="55"/>
      <c r="F877" s="55"/>
      <c r="G877" s="55"/>
      <c r="H877" s="55"/>
      <c r="I877" s="55"/>
      <c r="J877" s="55"/>
      <c r="K877" s="65"/>
      <c r="L877" s="65"/>
      <c r="M877" s="65"/>
      <c r="N877" s="65"/>
      <c r="O877" s="65"/>
      <c r="P877" s="65"/>
    </row>
    <row r="878" spans="3:16" s="1" customFormat="1" x14ac:dyDescent="0.25">
      <c r="C878" s="65"/>
      <c r="D878" s="55"/>
      <c r="E878" s="55"/>
      <c r="F878" s="55"/>
      <c r="G878" s="55"/>
      <c r="H878" s="55"/>
      <c r="I878" s="55"/>
      <c r="J878" s="55"/>
      <c r="K878" s="65"/>
      <c r="L878" s="65"/>
      <c r="M878" s="65"/>
      <c r="N878" s="65"/>
      <c r="O878" s="65"/>
      <c r="P878" s="65"/>
    </row>
    <row r="879" spans="3:16" s="1" customFormat="1" x14ac:dyDescent="0.25">
      <c r="C879" s="65"/>
      <c r="D879" s="55"/>
      <c r="E879" s="55"/>
      <c r="F879" s="55"/>
      <c r="G879" s="55"/>
      <c r="H879" s="55"/>
      <c r="I879" s="55"/>
      <c r="J879" s="55"/>
      <c r="K879" s="65"/>
      <c r="L879" s="65"/>
      <c r="M879" s="65"/>
      <c r="N879" s="65"/>
      <c r="O879" s="65"/>
      <c r="P879" s="65"/>
    </row>
    <row r="880" spans="3:16" s="1" customFormat="1" x14ac:dyDescent="0.25">
      <c r="C880" s="65"/>
      <c r="D880" s="55"/>
      <c r="E880" s="55"/>
      <c r="F880" s="55"/>
      <c r="G880" s="55"/>
      <c r="H880" s="55"/>
      <c r="I880" s="55"/>
      <c r="J880" s="55"/>
      <c r="K880" s="65"/>
      <c r="L880" s="65"/>
      <c r="M880" s="65"/>
      <c r="N880" s="65"/>
      <c r="O880" s="65"/>
      <c r="P880" s="65"/>
    </row>
    <row r="881" spans="3:16" s="1" customFormat="1" x14ac:dyDescent="0.25">
      <c r="C881" s="65"/>
      <c r="D881" s="55"/>
      <c r="E881" s="55"/>
      <c r="F881" s="55"/>
      <c r="G881" s="55"/>
      <c r="H881" s="55"/>
      <c r="I881" s="55"/>
      <c r="J881" s="55"/>
      <c r="K881" s="65"/>
      <c r="L881" s="65"/>
      <c r="M881" s="65"/>
      <c r="N881" s="65"/>
      <c r="O881" s="65"/>
      <c r="P881" s="65"/>
    </row>
    <row r="882" spans="3:16" s="1" customFormat="1" x14ac:dyDescent="0.25">
      <c r="C882" s="65"/>
      <c r="D882" s="55"/>
      <c r="E882" s="55"/>
      <c r="F882" s="55"/>
      <c r="G882" s="55"/>
      <c r="H882" s="55"/>
      <c r="I882" s="55"/>
      <c r="J882" s="55"/>
      <c r="K882" s="65"/>
      <c r="L882" s="65"/>
      <c r="M882" s="65"/>
      <c r="N882" s="65"/>
      <c r="O882" s="65"/>
      <c r="P882" s="65"/>
    </row>
    <row r="883" spans="3:16" s="1" customFormat="1" x14ac:dyDescent="0.25">
      <c r="C883" s="65"/>
      <c r="D883" s="55"/>
      <c r="E883" s="55"/>
      <c r="F883" s="55"/>
      <c r="G883" s="55"/>
      <c r="H883" s="55"/>
      <c r="I883" s="55"/>
      <c r="J883" s="55"/>
      <c r="K883" s="65"/>
      <c r="L883" s="65"/>
      <c r="M883" s="65"/>
      <c r="N883" s="65"/>
      <c r="O883" s="65"/>
      <c r="P883" s="65"/>
    </row>
    <row r="884" spans="3:16" s="1" customFormat="1" x14ac:dyDescent="0.25">
      <c r="C884" s="65"/>
      <c r="D884" s="55"/>
      <c r="E884" s="55"/>
      <c r="F884" s="55"/>
      <c r="G884" s="55"/>
      <c r="H884" s="55"/>
      <c r="I884" s="55"/>
      <c r="J884" s="55"/>
      <c r="K884" s="65"/>
      <c r="L884" s="65"/>
      <c r="M884" s="65"/>
      <c r="N884" s="65"/>
      <c r="O884" s="65"/>
      <c r="P884" s="65"/>
    </row>
    <row r="885" spans="3:16" s="1" customFormat="1" x14ac:dyDescent="0.25">
      <c r="C885" s="65"/>
      <c r="D885" s="55"/>
      <c r="E885" s="55"/>
      <c r="F885" s="55"/>
      <c r="G885" s="55"/>
      <c r="H885" s="55"/>
      <c r="I885" s="55"/>
      <c r="J885" s="55"/>
      <c r="K885" s="65"/>
      <c r="L885" s="65"/>
      <c r="M885" s="65"/>
      <c r="N885" s="65"/>
      <c r="O885" s="65"/>
      <c r="P885" s="65"/>
    </row>
    <row r="886" spans="3:16" s="1" customFormat="1" x14ac:dyDescent="0.25">
      <c r="C886" s="65"/>
      <c r="D886" s="55"/>
      <c r="E886" s="55"/>
      <c r="F886" s="55"/>
      <c r="G886" s="55"/>
      <c r="H886" s="55"/>
      <c r="I886" s="55"/>
      <c r="J886" s="55"/>
      <c r="K886" s="65"/>
      <c r="L886" s="65"/>
      <c r="M886" s="65"/>
      <c r="N886" s="65"/>
      <c r="O886" s="65"/>
      <c r="P886" s="65"/>
    </row>
    <row r="887" spans="3:16" s="1" customFormat="1" x14ac:dyDescent="0.25">
      <c r="C887" s="65"/>
      <c r="D887" s="55"/>
      <c r="E887" s="55"/>
      <c r="F887" s="55"/>
      <c r="G887" s="55"/>
      <c r="H887" s="55"/>
      <c r="I887" s="55"/>
      <c r="J887" s="55"/>
      <c r="K887" s="65"/>
      <c r="L887" s="65"/>
      <c r="M887" s="65"/>
      <c r="N887" s="65"/>
      <c r="O887" s="65"/>
      <c r="P887" s="65"/>
    </row>
    <row r="888" spans="3:16" s="1" customFormat="1" x14ac:dyDescent="0.25">
      <c r="C888" s="65"/>
      <c r="D888" s="55"/>
      <c r="E888" s="55"/>
      <c r="F888" s="55"/>
      <c r="G888" s="55"/>
      <c r="H888" s="55"/>
      <c r="I888" s="55"/>
      <c r="J888" s="55"/>
      <c r="K888" s="65"/>
      <c r="L888" s="65"/>
      <c r="M888" s="65"/>
      <c r="N888" s="65"/>
      <c r="O888" s="65"/>
      <c r="P888" s="65"/>
    </row>
    <row r="889" spans="3:16" s="1" customFormat="1" x14ac:dyDescent="0.25">
      <c r="C889" s="65"/>
      <c r="D889" s="55"/>
      <c r="E889" s="55"/>
      <c r="F889" s="55"/>
      <c r="G889" s="55"/>
      <c r="H889" s="55"/>
      <c r="I889" s="55"/>
      <c r="J889" s="55"/>
      <c r="K889" s="65"/>
      <c r="L889" s="65"/>
      <c r="M889" s="65"/>
      <c r="N889" s="65"/>
      <c r="O889" s="65"/>
      <c r="P889" s="65"/>
    </row>
    <row r="890" spans="3:16" s="1" customFormat="1" x14ac:dyDescent="0.25">
      <c r="C890" s="65"/>
      <c r="D890" s="55"/>
      <c r="E890" s="55"/>
      <c r="F890" s="55"/>
      <c r="G890" s="55"/>
      <c r="H890" s="55"/>
      <c r="I890" s="55"/>
      <c r="J890" s="55"/>
      <c r="K890" s="65"/>
      <c r="L890" s="65"/>
      <c r="M890" s="65"/>
      <c r="N890" s="65"/>
      <c r="O890" s="65"/>
      <c r="P890" s="65"/>
    </row>
    <row r="891" spans="3:16" s="1" customFormat="1" x14ac:dyDescent="0.25">
      <c r="C891" s="65"/>
      <c r="D891" s="55"/>
      <c r="E891" s="55"/>
      <c r="F891" s="55"/>
      <c r="G891" s="55"/>
      <c r="H891" s="55"/>
      <c r="I891" s="55"/>
      <c r="J891" s="55"/>
      <c r="K891" s="65"/>
      <c r="L891" s="65"/>
      <c r="M891" s="65"/>
      <c r="N891" s="65"/>
      <c r="O891" s="65"/>
      <c r="P891" s="65"/>
    </row>
    <row r="892" spans="3:16" s="1" customFormat="1" x14ac:dyDescent="0.25">
      <c r="C892" s="65"/>
      <c r="D892" s="55"/>
      <c r="E892" s="55"/>
      <c r="F892" s="55"/>
      <c r="G892" s="55"/>
      <c r="H892" s="55"/>
      <c r="I892" s="55"/>
      <c r="J892" s="55"/>
      <c r="K892" s="65"/>
      <c r="L892" s="65"/>
      <c r="M892" s="65"/>
      <c r="N892" s="65"/>
      <c r="O892" s="65"/>
      <c r="P892" s="65"/>
    </row>
    <row r="893" spans="3:16" s="1" customFormat="1" x14ac:dyDescent="0.25">
      <c r="C893" s="65"/>
      <c r="D893" s="55"/>
      <c r="E893" s="55"/>
      <c r="F893" s="55"/>
      <c r="G893" s="55"/>
      <c r="H893" s="55"/>
      <c r="I893" s="55"/>
      <c r="J893" s="55"/>
      <c r="K893" s="65"/>
      <c r="L893" s="65"/>
      <c r="M893" s="65"/>
      <c r="N893" s="65"/>
      <c r="O893" s="65"/>
      <c r="P893" s="65"/>
    </row>
    <row r="894" spans="3:16" s="1" customFormat="1" x14ac:dyDescent="0.25">
      <c r="C894" s="65"/>
      <c r="D894" s="55"/>
      <c r="E894" s="55"/>
      <c r="F894" s="55"/>
      <c r="G894" s="55"/>
      <c r="H894" s="55"/>
      <c r="I894" s="55"/>
      <c r="J894" s="55"/>
      <c r="K894" s="65"/>
      <c r="L894" s="65"/>
      <c r="M894" s="65"/>
      <c r="N894" s="65"/>
      <c r="O894" s="65"/>
      <c r="P894" s="65"/>
    </row>
    <row r="895" spans="3:16" s="1" customFormat="1" x14ac:dyDescent="0.25">
      <c r="C895" s="65"/>
      <c r="D895" s="55"/>
      <c r="E895" s="55"/>
      <c r="F895" s="55"/>
      <c r="G895" s="55"/>
      <c r="H895" s="55"/>
      <c r="I895" s="55"/>
      <c r="J895" s="55"/>
      <c r="K895" s="65"/>
      <c r="L895" s="65"/>
      <c r="M895" s="65"/>
      <c r="N895" s="65"/>
      <c r="O895" s="65"/>
      <c r="P895" s="65"/>
    </row>
    <row r="896" spans="3:16" s="1" customFormat="1" x14ac:dyDescent="0.25">
      <c r="C896" s="65"/>
      <c r="D896" s="55"/>
      <c r="E896" s="55"/>
      <c r="F896" s="55"/>
      <c r="G896" s="55"/>
      <c r="H896" s="55"/>
      <c r="I896" s="55"/>
      <c r="J896" s="55"/>
      <c r="K896" s="65"/>
      <c r="L896" s="65"/>
      <c r="M896" s="65"/>
      <c r="N896" s="65"/>
      <c r="O896" s="65"/>
      <c r="P896" s="65"/>
    </row>
    <row r="897" spans="3:16" s="1" customFormat="1" x14ac:dyDescent="0.25">
      <c r="C897" s="65"/>
      <c r="D897" s="55"/>
      <c r="E897" s="55"/>
      <c r="F897" s="55"/>
      <c r="G897" s="55"/>
      <c r="H897" s="55"/>
      <c r="I897" s="55"/>
      <c r="J897" s="55"/>
      <c r="K897" s="65"/>
      <c r="L897" s="65"/>
      <c r="M897" s="65"/>
      <c r="N897" s="65"/>
      <c r="O897" s="65"/>
      <c r="P897" s="65"/>
    </row>
    <row r="898" spans="3:16" s="1" customFormat="1" x14ac:dyDescent="0.25">
      <c r="C898" s="65"/>
      <c r="D898" s="55"/>
      <c r="E898" s="55"/>
      <c r="F898" s="55"/>
      <c r="G898" s="55"/>
      <c r="H898" s="55"/>
      <c r="I898" s="55"/>
      <c r="J898" s="55"/>
      <c r="K898" s="65"/>
      <c r="L898" s="65"/>
      <c r="M898" s="65"/>
      <c r="N898" s="65"/>
      <c r="O898" s="65"/>
      <c r="P898" s="65"/>
    </row>
    <row r="899" spans="3:16" s="1" customFormat="1" x14ac:dyDescent="0.25">
      <c r="C899" s="65"/>
      <c r="D899" s="55"/>
      <c r="E899" s="55"/>
      <c r="F899" s="55"/>
      <c r="G899" s="55"/>
      <c r="H899" s="55"/>
      <c r="I899" s="55"/>
      <c r="J899" s="55"/>
      <c r="K899" s="65"/>
      <c r="L899" s="65"/>
      <c r="M899" s="65"/>
      <c r="N899" s="65"/>
      <c r="O899" s="65"/>
      <c r="P899" s="65"/>
    </row>
    <row r="900" spans="3:16" s="1" customFormat="1" x14ac:dyDescent="0.25">
      <c r="C900" s="65"/>
      <c r="D900" s="55"/>
      <c r="E900" s="55"/>
      <c r="F900" s="55"/>
      <c r="G900" s="55"/>
      <c r="H900" s="55"/>
      <c r="I900" s="55"/>
      <c r="J900" s="55"/>
      <c r="K900" s="65"/>
      <c r="L900" s="65"/>
      <c r="M900" s="65"/>
      <c r="N900" s="65"/>
      <c r="O900" s="65"/>
      <c r="P900" s="65"/>
    </row>
    <row r="901" spans="3:16" s="1" customFormat="1" x14ac:dyDescent="0.25">
      <c r="C901" s="65"/>
      <c r="D901" s="55"/>
      <c r="E901" s="55"/>
      <c r="F901" s="55"/>
      <c r="G901" s="55"/>
      <c r="H901" s="55"/>
      <c r="I901" s="55"/>
      <c r="J901" s="55"/>
      <c r="K901" s="65"/>
      <c r="L901" s="65"/>
      <c r="M901" s="65"/>
      <c r="N901" s="65"/>
      <c r="O901" s="65"/>
      <c r="P901" s="65"/>
    </row>
    <row r="902" spans="3:16" s="1" customFormat="1" x14ac:dyDescent="0.25">
      <c r="C902" s="65"/>
      <c r="D902" s="55"/>
      <c r="E902" s="55"/>
      <c r="F902" s="55"/>
      <c r="G902" s="55"/>
      <c r="H902" s="55"/>
      <c r="I902" s="55"/>
      <c r="J902" s="55"/>
      <c r="K902" s="65"/>
      <c r="L902" s="65"/>
      <c r="M902" s="65"/>
      <c r="N902" s="65"/>
      <c r="O902" s="65"/>
      <c r="P902" s="65"/>
    </row>
    <row r="903" spans="3:16" s="1" customFormat="1" x14ac:dyDescent="0.25">
      <c r="C903" s="65"/>
      <c r="D903" s="55"/>
      <c r="E903" s="55"/>
      <c r="F903" s="55"/>
      <c r="G903" s="55"/>
      <c r="H903" s="55"/>
      <c r="I903" s="55"/>
      <c r="J903" s="55"/>
      <c r="K903" s="65"/>
      <c r="L903" s="65"/>
      <c r="M903" s="65"/>
      <c r="N903" s="65"/>
      <c r="O903" s="65"/>
      <c r="P903" s="65"/>
    </row>
    <row r="904" spans="3:16" s="1" customFormat="1" x14ac:dyDescent="0.25">
      <c r="C904" s="65"/>
      <c r="D904" s="55"/>
      <c r="E904" s="55"/>
      <c r="F904" s="55"/>
      <c r="G904" s="55"/>
      <c r="H904" s="55"/>
      <c r="I904" s="55"/>
      <c r="J904" s="55"/>
      <c r="K904" s="65"/>
      <c r="L904" s="65"/>
      <c r="M904" s="65"/>
      <c r="N904" s="65"/>
      <c r="O904" s="65"/>
      <c r="P904" s="65"/>
    </row>
    <row r="905" spans="3:16" s="1" customFormat="1" x14ac:dyDescent="0.25">
      <c r="C905" s="65"/>
      <c r="D905" s="55"/>
      <c r="E905" s="55"/>
      <c r="F905" s="55"/>
      <c r="G905" s="55"/>
      <c r="H905" s="55"/>
      <c r="I905" s="55"/>
      <c r="J905" s="55"/>
      <c r="K905" s="65"/>
      <c r="L905" s="65"/>
      <c r="M905" s="65"/>
      <c r="N905" s="65"/>
      <c r="O905" s="65"/>
      <c r="P905" s="65"/>
    </row>
    <row r="906" spans="3:16" s="1" customFormat="1" x14ac:dyDescent="0.25">
      <c r="C906" s="65"/>
      <c r="D906" s="55"/>
      <c r="E906" s="55"/>
      <c r="F906" s="55"/>
      <c r="G906" s="55"/>
      <c r="H906" s="55"/>
      <c r="I906" s="55"/>
      <c r="J906" s="55"/>
      <c r="K906" s="65"/>
      <c r="L906" s="65"/>
      <c r="M906" s="65"/>
      <c r="N906" s="65"/>
      <c r="O906" s="65"/>
      <c r="P906" s="65"/>
    </row>
    <row r="907" spans="3:16" s="1" customFormat="1" x14ac:dyDescent="0.25">
      <c r="C907" s="65"/>
      <c r="D907" s="55"/>
      <c r="E907" s="55"/>
      <c r="F907" s="55"/>
      <c r="G907" s="55"/>
      <c r="H907" s="55"/>
      <c r="I907" s="55"/>
      <c r="J907" s="55"/>
      <c r="K907" s="65"/>
      <c r="L907" s="65"/>
      <c r="M907" s="65"/>
      <c r="N907" s="65"/>
      <c r="O907" s="65"/>
      <c r="P907" s="65"/>
    </row>
    <row r="908" spans="3:16" s="1" customFormat="1" x14ac:dyDescent="0.25">
      <c r="C908" s="65"/>
      <c r="D908" s="55"/>
      <c r="E908" s="55"/>
      <c r="F908" s="55"/>
      <c r="G908" s="55"/>
      <c r="H908" s="55"/>
      <c r="I908" s="55"/>
      <c r="J908" s="55"/>
      <c r="K908" s="65"/>
      <c r="L908" s="65"/>
      <c r="M908" s="65"/>
      <c r="N908" s="65"/>
      <c r="O908" s="65"/>
      <c r="P908" s="65"/>
    </row>
    <row r="909" spans="3:16" s="1" customFormat="1" x14ac:dyDescent="0.25">
      <c r="C909" s="65"/>
      <c r="D909" s="55"/>
      <c r="E909" s="55"/>
      <c r="F909" s="55"/>
      <c r="G909" s="55"/>
      <c r="H909" s="55"/>
      <c r="I909" s="55"/>
      <c r="J909" s="55"/>
      <c r="K909" s="65"/>
      <c r="L909" s="65"/>
      <c r="M909" s="65"/>
      <c r="N909" s="65"/>
      <c r="O909" s="65"/>
      <c r="P909" s="65"/>
    </row>
    <row r="910" spans="3:16" s="1" customFormat="1" x14ac:dyDescent="0.25">
      <c r="C910" s="65"/>
      <c r="D910" s="55"/>
      <c r="E910" s="55"/>
      <c r="F910" s="55"/>
      <c r="G910" s="55"/>
      <c r="H910" s="55"/>
      <c r="I910" s="55"/>
      <c r="J910" s="55"/>
      <c r="K910" s="65"/>
      <c r="L910" s="65"/>
      <c r="M910" s="65"/>
      <c r="N910" s="65"/>
      <c r="O910" s="65"/>
      <c r="P910" s="65"/>
    </row>
    <row r="911" spans="3:16" s="1" customFormat="1" x14ac:dyDescent="0.25">
      <c r="C911" s="65"/>
      <c r="D911" s="55"/>
      <c r="E911" s="55"/>
      <c r="F911" s="55"/>
      <c r="G911" s="55"/>
      <c r="H911" s="55"/>
      <c r="I911" s="55"/>
      <c r="J911" s="55"/>
      <c r="K911" s="65"/>
      <c r="L911" s="65"/>
      <c r="M911" s="65"/>
      <c r="N911" s="65"/>
      <c r="O911" s="65"/>
      <c r="P911" s="65"/>
    </row>
    <row r="912" spans="3:16" s="1" customFormat="1" x14ac:dyDescent="0.25">
      <c r="C912" s="65"/>
      <c r="D912" s="55"/>
      <c r="E912" s="55"/>
      <c r="F912" s="55"/>
      <c r="G912" s="55"/>
      <c r="H912" s="55"/>
      <c r="I912" s="55"/>
      <c r="J912" s="55"/>
      <c r="K912" s="65"/>
      <c r="L912" s="65"/>
      <c r="M912" s="65"/>
      <c r="N912" s="65"/>
      <c r="O912" s="65"/>
      <c r="P912" s="65"/>
    </row>
    <row r="913" spans="3:16" s="1" customFormat="1" x14ac:dyDescent="0.25">
      <c r="C913" s="65"/>
      <c r="D913" s="55"/>
      <c r="E913" s="55"/>
      <c r="F913" s="55"/>
      <c r="G913" s="55"/>
      <c r="H913" s="55"/>
      <c r="I913" s="55"/>
      <c r="J913" s="55"/>
      <c r="K913" s="65"/>
      <c r="L913" s="65"/>
      <c r="M913" s="65"/>
      <c r="N913" s="65"/>
      <c r="O913" s="65"/>
      <c r="P913" s="65"/>
    </row>
    <row r="914" spans="3:16" s="1" customFormat="1" x14ac:dyDescent="0.25">
      <c r="C914" s="65"/>
      <c r="D914" s="55"/>
      <c r="E914" s="55"/>
      <c r="F914" s="55"/>
      <c r="G914" s="55"/>
      <c r="H914" s="55"/>
      <c r="I914" s="55"/>
      <c r="J914" s="55"/>
      <c r="K914" s="65"/>
      <c r="L914" s="65"/>
      <c r="M914" s="65"/>
      <c r="N914" s="65"/>
      <c r="O914" s="65"/>
      <c r="P914" s="65"/>
    </row>
    <row r="915" spans="3:16" s="1" customFormat="1" x14ac:dyDescent="0.25">
      <c r="C915" s="65"/>
      <c r="D915" s="55"/>
      <c r="E915" s="55"/>
      <c r="F915" s="55"/>
      <c r="G915" s="55"/>
      <c r="H915" s="55"/>
      <c r="I915" s="55"/>
      <c r="J915" s="55"/>
      <c r="K915" s="65"/>
      <c r="L915" s="65"/>
      <c r="M915" s="65"/>
      <c r="N915" s="65"/>
      <c r="O915" s="65"/>
      <c r="P915" s="65"/>
    </row>
    <row r="916" spans="3:16" s="1" customFormat="1" x14ac:dyDescent="0.25">
      <c r="C916" s="65"/>
      <c r="D916" s="55"/>
      <c r="E916" s="55"/>
      <c r="F916" s="55"/>
      <c r="G916" s="55"/>
      <c r="H916" s="55"/>
      <c r="I916" s="55"/>
      <c r="J916" s="55"/>
      <c r="K916" s="65"/>
      <c r="L916" s="65"/>
      <c r="M916" s="65"/>
      <c r="N916" s="65"/>
      <c r="O916" s="65"/>
      <c r="P916" s="65"/>
    </row>
    <row r="917" spans="3:16" s="1" customFormat="1" x14ac:dyDescent="0.25">
      <c r="C917" s="65"/>
      <c r="D917" s="55"/>
      <c r="E917" s="55"/>
      <c r="F917" s="55"/>
      <c r="G917" s="55"/>
      <c r="H917" s="55"/>
      <c r="I917" s="55"/>
      <c r="J917" s="55"/>
      <c r="K917" s="65"/>
      <c r="L917" s="65"/>
      <c r="M917" s="65"/>
      <c r="N917" s="65"/>
      <c r="O917" s="65"/>
      <c r="P917" s="65"/>
    </row>
    <row r="918" spans="3:16" s="1" customFormat="1" x14ac:dyDescent="0.25">
      <c r="C918" s="65"/>
      <c r="D918" s="55"/>
      <c r="E918" s="55"/>
      <c r="F918" s="55"/>
      <c r="G918" s="55"/>
      <c r="H918" s="55"/>
      <c r="I918" s="55"/>
      <c r="J918" s="55"/>
      <c r="K918" s="65"/>
      <c r="L918" s="65"/>
      <c r="M918" s="65"/>
      <c r="N918" s="65"/>
      <c r="O918" s="65"/>
      <c r="P918" s="65"/>
    </row>
    <row r="919" spans="3:16" s="1" customFormat="1" x14ac:dyDescent="0.25">
      <c r="C919" s="65"/>
      <c r="D919" s="55"/>
      <c r="E919" s="55"/>
      <c r="F919" s="55"/>
      <c r="G919" s="55"/>
      <c r="H919" s="55"/>
      <c r="I919" s="55"/>
      <c r="J919" s="55"/>
      <c r="K919" s="65"/>
      <c r="L919" s="65"/>
      <c r="M919" s="65"/>
      <c r="N919" s="65"/>
      <c r="O919" s="65"/>
      <c r="P919" s="65"/>
    </row>
    <row r="920" spans="3:16" s="1" customFormat="1" x14ac:dyDescent="0.25">
      <c r="C920" s="65"/>
      <c r="D920" s="55"/>
      <c r="E920" s="55"/>
      <c r="F920" s="55"/>
      <c r="G920" s="55"/>
      <c r="H920" s="55"/>
      <c r="I920" s="55"/>
      <c r="J920" s="55"/>
      <c r="K920" s="65"/>
      <c r="L920" s="65"/>
      <c r="M920" s="65"/>
      <c r="N920" s="65"/>
      <c r="O920" s="65"/>
      <c r="P920" s="65"/>
    </row>
    <row r="921" spans="3:16" s="1" customFormat="1" x14ac:dyDescent="0.25">
      <c r="C921" s="65"/>
      <c r="D921" s="55"/>
      <c r="E921" s="55"/>
      <c r="F921" s="55"/>
      <c r="G921" s="55"/>
      <c r="H921" s="55"/>
      <c r="I921" s="55"/>
      <c r="J921" s="55"/>
      <c r="K921" s="65"/>
      <c r="L921" s="65"/>
      <c r="M921" s="65"/>
      <c r="N921" s="65"/>
      <c r="O921" s="65"/>
      <c r="P921" s="65"/>
    </row>
    <row r="922" spans="3:16" s="1" customFormat="1" x14ac:dyDescent="0.25">
      <c r="C922" s="65"/>
      <c r="D922" s="55"/>
      <c r="E922" s="55"/>
      <c r="F922" s="55"/>
      <c r="G922" s="55"/>
      <c r="H922" s="55"/>
      <c r="I922" s="55"/>
      <c r="J922" s="55"/>
      <c r="K922" s="65"/>
      <c r="L922" s="65"/>
      <c r="M922" s="65"/>
      <c r="N922" s="65"/>
      <c r="O922" s="65"/>
      <c r="P922" s="65"/>
    </row>
    <row r="923" spans="3:16" s="1" customFormat="1" x14ac:dyDescent="0.25">
      <c r="C923" s="65"/>
      <c r="D923" s="55"/>
      <c r="E923" s="55"/>
      <c r="F923" s="55"/>
      <c r="G923" s="55"/>
      <c r="H923" s="55"/>
      <c r="I923" s="55"/>
      <c r="J923" s="55"/>
      <c r="K923" s="65"/>
      <c r="L923" s="65"/>
      <c r="M923" s="65"/>
      <c r="N923" s="65"/>
      <c r="O923" s="65"/>
      <c r="P923" s="65"/>
    </row>
    <row r="924" spans="3:16" s="1" customFormat="1" x14ac:dyDescent="0.25">
      <c r="C924" s="65"/>
      <c r="D924" s="55"/>
      <c r="E924" s="55"/>
      <c r="F924" s="55"/>
      <c r="G924" s="55"/>
      <c r="H924" s="55"/>
      <c r="I924" s="55"/>
      <c r="J924" s="55"/>
      <c r="K924" s="65"/>
      <c r="L924" s="65"/>
      <c r="M924" s="65"/>
      <c r="N924" s="65"/>
      <c r="O924" s="65"/>
      <c r="P924" s="65"/>
    </row>
    <row r="925" spans="3:16" s="1" customFormat="1" x14ac:dyDescent="0.25">
      <c r="C925" s="65"/>
      <c r="D925" s="55"/>
      <c r="E925" s="55"/>
      <c r="F925" s="55"/>
      <c r="G925" s="55"/>
      <c r="H925" s="55"/>
      <c r="I925" s="55"/>
      <c r="J925" s="55"/>
      <c r="K925" s="65"/>
      <c r="L925" s="65"/>
      <c r="M925" s="65"/>
      <c r="N925" s="65"/>
      <c r="O925" s="65"/>
      <c r="P925" s="65"/>
    </row>
    <row r="926" spans="3:16" s="1" customFormat="1" x14ac:dyDescent="0.25">
      <c r="C926" s="65"/>
      <c r="D926" s="55"/>
      <c r="E926" s="55"/>
      <c r="F926" s="55"/>
      <c r="G926" s="55"/>
      <c r="H926" s="55"/>
      <c r="I926" s="55"/>
      <c r="J926" s="55"/>
      <c r="K926" s="65"/>
      <c r="L926" s="65"/>
      <c r="M926" s="65"/>
      <c r="N926" s="65"/>
      <c r="O926" s="65"/>
      <c r="P926" s="65"/>
    </row>
    <row r="927" spans="3:16" s="1" customFormat="1" x14ac:dyDescent="0.25">
      <c r="C927" s="65"/>
      <c r="D927" s="55"/>
      <c r="E927" s="55"/>
      <c r="F927" s="55"/>
      <c r="G927" s="55"/>
      <c r="H927" s="55"/>
      <c r="I927" s="55"/>
      <c r="J927" s="55"/>
      <c r="K927" s="65"/>
      <c r="L927" s="65"/>
      <c r="M927" s="65"/>
      <c r="N927" s="65"/>
      <c r="O927" s="65"/>
      <c r="P927" s="65"/>
    </row>
    <row r="928" spans="3:16" s="1" customFormat="1" x14ac:dyDescent="0.25">
      <c r="C928" s="65"/>
      <c r="D928" s="55"/>
      <c r="E928" s="55"/>
      <c r="F928" s="55"/>
      <c r="G928" s="55"/>
      <c r="H928" s="55"/>
      <c r="I928" s="55"/>
      <c r="J928" s="55"/>
      <c r="K928" s="65"/>
      <c r="L928" s="65"/>
      <c r="M928" s="65"/>
      <c r="N928" s="65"/>
      <c r="O928" s="65"/>
      <c r="P928" s="65"/>
    </row>
    <row r="929" spans="3:16" s="1" customFormat="1" x14ac:dyDescent="0.25">
      <c r="C929" s="65"/>
      <c r="D929" s="55"/>
      <c r="E929" s="55"/>
      <c r="F929" s="55"/>
      <c r="G929" s="55"/>
      <c r="H929" s="55"/>
      <c r="I929" s="55"/>
      <c r="J929" s="55"/>
      <c r="K929" s="65"/>
      <c r="L929" s="65"/>
      <c r="M929" s="65"/>
      <c r="N929" s="65"/>
      <c r="O929" s="65"/>
      <c r="P929" s="65"/>
    </row>
    <row r="930" spans="3:16" s="1" customFormat="1" x14ac:dyDescent="0.25">
      <c r="C930" s="65"/>
      <c r="D930" s="55"/>
      <c r="E930" s="55"/>
      <c r="F930" s="55"/>
      <c r="G930" s="55"/>
      <c r="H930" s="55"/>
      <c r="I930" s="55"/>
      <c r="J930" s="55"/>
      <c r="K930" s="65"/>
      <c r="L930" s="65"/>
      <c r="M930" s="65"/>
      <c r="N930" s="65"/>
      <c r="O930" s="65"/>
      <c r="P930" s="65"/>
    </row>
    <row r="931" spans="3:16" s="1" customFormat="1" x14ac:dyDescent="0.25">
      <c r="C931" s="65"/>
      <c r="D931" s="55"/>
      <c r="E931" s="55"/>
      <c r="F931" s="55"/>
      <c r="G931" s="55"/>
      <c r="H931" s="55"/>
      <c r="I931" s="55"/>
      <c r="J931" s="55"/>
      <c r="K931" s="65"/>
      <c r="L931" s="65"/>
      <c r="M931" s="65"/>
      <c r="N931" s="65"/>
      <c r="O931" s="65"/>
      <c r="P931" s="65"/>
    </row>
    <row r="932" spans="3:16" s="1" customFormat="1" x14ac:dyDescent="0.25">
      <c r="C932" s="65"/>
      <c r="D932" s="55"/>
      <c r="E932" s="55"/>
      <c r="F932" s="55"/>
      <c r="G932" s="55"/>
      <c r="H932" s="55"/>
      <c r="I932" s="55"/>
      <c r="J932" s="55"/>
      <c r="K932" s="65"/>
      <c r="L932" s="65"/>
      <c r="M932" s="65"/>
      <c r="N932" s="65"/>
      <c r="O932" s="65"/>
      <c r="P932" s="65"/>
    </row>
    <row r="933" spans="3:16" s="1" customFormat="1" x14ac:dyDescent="0.25">
      <c r="C933" s="65"/>
      <c r="D933" s="55"/>
      <c r="E933" s="55"/>
      <c r="F933" s="55"/>
      <c r="G933" s="55"/>
      <c r="H933" s="55"/>
      <c r="I933" s="55"/>
      <c r="J933" s="55"/>
      <c r="K933" s="65"/>
      <c r="L933" s="65"/>
      <c r="M933" s="65"/>
      <c r="N933" s="65"/>
      <c r="O933" s="65"/>
      <c r="P933" s="65"/>
    </row>
    <row r="934" spans="3:16" s="1" customFormat="1" x14ac:dyDescent="0.25">
      <c r="C934" s="65"/>
      <c r="D934" s="55"/>
      <c r="E934" s="55"/>
      <c r="F934" s="55"/>
      <c r="G934" s="55"/>
      <c r="H934" s="55"/>
      <c r="I934" s="55"/>
      <c r="J934" s="55"/>
      <c r="K934" s="65"/>
      <c r="L934" s="65"/>
      <c r="M934" s="65"/>
      <c r="N934" s="65"/>
      <c r="O934" s="65"/>
      <c r="P934" s="65"/>
    </row>
    <row r="935" spans="3:16" s="1" customFormat="1" x14ac:dyDescent="0.25">
      <c r="C935" s="65"/>
      <c r="D935" s="55"/>
      <c r="E935" s="55"/>
      <c r="F935" s="55"/>
      <c r="G935" s="55"/>
      <c r="H935" s="55"/>
      <c r="I935" s="55"/>
      <c r="J935" s="55"/>
      <c r="K935" s="65"/>
      <c r="L935" s="65"/>
      <c r="M935" s="65"/>
      <c r="N935" s="65"/>
      <c r="O935" s="65"/>
      <c r="P935" s="65"/>
    </row>
    <row r="936" spans="3:16" s="1" customFormat="1" x14ac:dyDescent="0.25">
      <c r="C936" s="65"/>
      <c r="D936" s="55"/>
      <c r="E936" s="55"/>
      <c r="F936" s="55"/>
      <c r="G936" s="55"/>
      <c r="H936" s="55"/>
      <c r="I936" s="55"/>
      <c r="J936" s="55"/>
      <c r="K936" s="65"/>
      <c r="L936" s="65"/>
      <c r="M936" s="65"/>
      <c r="N936" s="65"/>
      <c r="O936" s="65"/>
      <c r="P936" s="65"/>
    </row>
    <row r="937" spans="3:16" s="1" customFormat="1" x14ac:dyDescent="0.25">
      <c r="C937" s="65"/>
      <c r="D937" s="55"/>
      <c r="E937" s="55"/>
      <c r="F937" s="55"/>
      <c r="G937" s="55"/>
      <c r="H937" s="55"/>
      <c r="I937" s="55"/>
      <c r="J937" s="55"/>
      <c r="K937" s="65"/>
      <c r="L937" s="65"/>
      <c r="M937" s="65"/>
      <c r="N937" s="65"/>
      <c r="O937" s="65"/>
      <c r="P937" s="65"/>
    </row>
    <row r="938" spans="3:16" s="1" customFormat="1" x14ac:dyDescent="0.25">
      <c r="C938" s="65"/>
      <c r="D938" s="55"/>
      <c r="E938" s="55"/>
      <c r="F938" s="55"/>
      <c r="G938" s="55"/>
      <c r="H938" s="55"/>
      <c r="I938" s="55"/>
      <c r="J938" s="55"/>
      <c r="K938" s="65"/>
      <c r="L938" s="65"/>
      <c r="M938" s="65"/>
      <c r="N938" s="65"/>
      <c r="O938" s="65"/>
      <c r="P938" s="65"/>
    </row>
    <row r="939" spans="3:16" s="1" customFormat="1" x14ac:dyDescent="0.25">
      <c r="C939" s="65"/>
      <c r="D939" s="55"/>
      <c r="E939" s="55"/>
      <c r="F939" s="55"/>
      <c r="G939" s="55"/>
      <c r="H939" s="55"/>
      <c r="I939" s="55"/>
      <c r="J939" s="55"/>
      <c r="K939" s="65"/>
      <c r="L939" s="65"/>
      <c r="M939" s="65"/>
      <c r="N939" s="65"/>
      <c r="O939" s="65"/>
      <c r="P939" s="65"/>
    </row>
    <row r="940" spans="3:16" s="1" customFormat="1" x14ac:dyDescent="0.25">
      <c r="C940" s="65"/>
      <c r="D940" s="55"/>
      <c r="E940" s="55"/>
      <c r="F940" s="55"/>
      <c r="G940" s="55"/>
      <c r="H940" s="55"/>
      <c r="I940" s="55"/>
      <c r="J940" s="55"/>
      <c r="K940" s="65"/>
      <c r="L940" s="65"/>
      <c r="M940" s="65"/>
      <c r="N940" s="65"/>
      <c r="O940" s="65"/>
      <c r="P940" s="65"/>
    </row>
    <row r="941" spans="3:16" s="1" customFormat="1" x14ac:dyDescent="0.25">
      <c r="C941" s="65"/>
      <c r="D941" s="55"/>
      <c r="E941" s="55"/>
      <c r="F941" s="55"/>
      <c r="G941" s="55"/>
      <c r="H941" s="55"/>
      <c r="I941" s="55"/>
      <c r="J941" s="55"/>
      <c r="K941" s="65"/>
      <c r="L941" s="65"/>
      <c r="M941" s="65"/>
      <c r="N941" s="65"/>
      <c r="O941" s="65"/>
      <c r="P941" s="65"/>
    </row>
    <row r="942" spans="3:16" s="1" customFormat="1" x14ac:dyDescent="0.25">
      <c r="C942" s="65"/>
      <c r="D942" s="55"/>
      <c r="E942" s="55"/>
      <c r="F942" s="55"/>
      <c r="G942" s="55"/>
      <c r="H942" s="55"/>
      <c r="I942" s="55"/>
      <c r="J942" s="55"/>
      <c r="K942" s="65"/>
      <c r="L942" s="65"/>
      <c r="M942" s="65"/>
      <c r="N942" s="65"/>
      <c r="O942" s="65"/>
      <c r="P942" s="65"/>
    </row>
    <row r="943" spans="3:16" s="1" customFormat="1" x14ac:dyDescent="0.25">
      <c r="C943" s="65"/>
      <c r="D943" s="55"/>
      <c r="E943" s="55"/>
      <c r="F943" s="55"/>
      <c r="G943" s="55"/>
      <c r="H943" s="55"/>
      <c r="I943" s="55"/>
      <c r="J943" s="55"/>
      <c r="K943" s="65"/>
      <c r="L943" s="65"/>
      <c r="M943" s="65"/>
      <c r="N943" s="65"/>
      <c r="O943" s="65"/>
      <c r="P943" s="65"/>
    </row>
    <row r="944" spans="3:16" s="1" customFormat="1" x14ac:dyDescent="0.25">
      <c r="C944" s="65"/>
      <c r="D944" s="55"/>
      <c r="E944" s="55"/>
      <c r="F944" s="55"/>
      <c r="G944" s="55"/>
      <c r="H944" s="55"/>
      <c r="I944" s="55"/>
      <c r="J944" s="55"/>
      <c r="K944" s="65"/>
      <c r="L944" s="65"/>
      <c r="M944" s="65"/>
      <c r="N944" s="65"/>
      <c r="O944" s="65"/>
      <c r="P944" s="65"/>
    </row>
    <row r="945" spans="3:16" s="1" customFormat="1" x14ac:dyDescent="0.25">
      <c r="C945" s="65"/>
      <c r="D945" s="55"/>
      <c r="E945" s="55"/>
      <c r="F945" s="55"/>
      <c r="G945" s="55"/>
      <c r="H945" s="55"/>
      <c r="I945" s="55"/>
      <c r="J945" s="55"/>
      <c r="K945" s="65"/>
      <c r="L945" s="65"/>
      <c r="M945" s="65"/>
      <c r="N945" s="65"/>
      <c r="O945" s="65"/>
      <c r="P945" s="65"/>
    </row>
    <row r="946" spans="3:16" s="1" customFormat="1" x14ac:dyDescent="0.25">
      <c r="C946" s="65"/>
      <c r="D946" s="55"/>
      <c r="E946" s="55"/>
      <c r="F946" s="55"/>
      <c r="G946" s="55"/>
      <c r="H946" s="55"/>
      <c r="I946" s="55"/>
      <c r="J946" s="55"/>
      <c r="K946" s="65"/>
      <c r="L946" s="65"/>
      <c r="M946" s="65"/>
      <c r="N946" s="65"/>
      <c r="O946" s="65"/>
      <c r="P946" s="65"/>
    </row>
    <row r="947" spans="3:16" s="1" customFormat="1" x14ac:dyDescent="0.25">
      <c r="C947" s="65"/>
      <c r="D947" s="55"/>
      <c r="E947" s="55"/>
      <c r="F947" s="55"/>
      <c r="G947" s="55"/>
      <c r="H947" s="55"/>
      <c r="I947" s="55"/>
      <c r="J947" s="55"/>
      <c r="K947" s="65"/>
      <c r="L947" s="65"/>
      <c r="M947" s="65"/>
      <c r="N947" s="65"/>
      <c r="O947" s="65"/>
      <c r="P947" s="65"/>
    </row>
    <row r="948" spans="3:16" s="1" customFormat="1" x14ac:dyDescent="0.25">
      <c r="C948" s="65"/>
      <c r="D948" s="55"/>
      <c r="E948" s="55"/>
      <c r="F948" s="55"/>
      <c r="G948" s="55"/>
      <c r="H948" s="55"/>
      <c r="I948" s="55"/>
      <c r="J948" s="55"/>
      <c r="K948" s="65"/>
      <c r="L948" s="65"/>
      <c r="M948" s="65"/>
      <c r="N948" s="65"/>
      <c r="O948" s="65"/>
      <c r="P948" s="65"/>
    </row>
    <row r="949" spans="3:16" s="1" customFormat="1" x14ac:dyDescent="0.25">
      <c r="C949" s="65"/>
      <c r="D949" s="55"/>
      <c r="E949" s="55"/>
      <c r="F949" s="55"/>
      <c r="G949" s="55"/>
      <c r="H949" s="55"/>
      <c r="I949" s="55"/>
      <c r="J949" s="55"/>
      <c r="K949" s="65"/>
      <c r="L949" s="65"/>
      <c r="M949" s="65"/>
      <c r="N949" s="65"/>
      <c r="O949" s="65"/>
      <c r="P949" s="65"/>
    </row>
    <row r="950" spans="3:16" s="1" customFormat="1" x14ac:dyDescent="0.25">
      <c r="C950" s="65"/>
      <c r="D950" s="55"/>
      <c r="E950" s="55"/>
      <c r="F950" s="55"/>
      <c r="G950" s="55"/>
      <c r="H950" s="55"/>
      <c r="I950" s="55"/>
      <c r="J950" s="55"/>
      <c r="K950" s="65"/>
      <c r="L950" s="65"/>
      <c r="M950" s="65"/>
      <c r="N950" s="65"/>
      <c r="O950" s="65"/>
      <c r="P950" s="65"/>
    </row>
    <row r="951" spans="3:16" s="1" customFormat="1" x14ac:dyDescent="0.25">
      <c r="C951" s="65"/>
      <c r="D951" s="55"/>
      <c r="E951" s="55"/>
      <c r="F951" s="55"/>
      <c r="G951" s="55"/>
      <c r="H951" s="55"/>
      <c r="I951" s="55"/>
      <c r="J951" s="55"/>
      <c r="K951" s="65"/>
      <c r="L951" s="65"/>
      <c r="M951" s="65"/>
      <c r="N951" s="65"/>
      <c r="O951" s="65"/>
      <c r="P951" s="65"/>
    </row>
    <row r="952" spans="3:16" s="1" customFormat="1" x14ac:dyDescent="0.25">
      <c r="C952" s="65"/>
      <c r="D952" s="55"/>
      <c r="E952" s="55"/>
      <c r="F952" s="55"/>
      <c r="G952" s="55"/>
      <c r="H952" s="55"/>
      <c r="I952" s="55"/>
      <c r="J952" s="55"/>
      <c r="K952" s="65"/>
      <c r="L952" s="65"/>
      <c r="M952" s="65"/>
      <c r="N952" s="65"/>
      <c r="O952" s="65"/>
      <c r="P952" s="65"/>
    </row>
    <row r="953" spans="3:16" s="1" customFormat="1" x14ac:dyDescent="0.25">
      <c r="C953" s="65"/>
      <c r="D953" s="55"/>
      <c r="E953" s="55"/>
      <c r="F953" s="55"/>
      <c r="G953" s="55"/>
      <c r="H953" s="55"/>
      <c r="I953" s="55"/>
      <c r="J953" s="55"/>
      <c r="K953" s="65"/>
      <c r="L953" s="65"/>
      <c r="M953" s="65"/>
      <c r="N953" s="65"/>
      <c r="O953" s="65"/>
      <c r="P953" s="65"/>
    </row>
    <row r="954" spans="3:16" s="1" customFormat="1" x14ac:dyDescent="0.25">
      <c r="C954" s="65"/>
      <c r="D954" s="55"/>
      <c r="E954" s="55"/>
      <c r="F954" s="55"/>
      <c r="G954" s="55"/>
      <c r="H954" s="55"/>
      <c r="I954" s="55"/>
      <c r="J954" s="55"/>
      <c r="K954" s="65"/>
      <c r="L954" s="65"/>
      <c r="M954" s="65"/>
      <c r="N954" s="65"/>
      <c r="O954" s="65"/>
      <c r="P954" s="65"/>
    </row>
    <row r="955" spans="3:16" s="1" customFormat="1" x14ac:dyDescent="0.25">
      <c r="C955" s="65"/>
      <c r="D955" s="55"/>
      <c r="E955" s="55"/>
      <c r="F955" s="55"/>
      <c r="G955" s="55"/>
      <c r="H955" s="55"/>
      <c r="I955" s="55"/>
      <c r="J955" s="55"/>
      <c r="K955" s="65"/>
      <c r="L955" s="65"/>
      <c r="M955" s="65"/>
      <c r="N955" s="65"/>
      <c r="O955" s="65"/>
      <c r="P955" s="65"/>
    </row>
    <row r="956" spans="3:16" s="1" customFormat="1" x14ac:dyDescent="0.25">
      <c r="C956" s="65"/>
      <c r="D956" s="55"/>
      <c r="E956" s="55"/>
      <c r="F956" s="55"/>
      <c r="G956" s="55"/>
      <c r="H956" s="55"/>
      <c r="I956" s="55"/>
      <c r="J956" s="55"/>
      <c r="K956" s="65"/>
      <c r="L956" s="65"/>
      <c r="M956" s="65"/>
      <c r="N956" s="65"/>
      <c r="O956" s="65"/>
      <c r="P956" s="65"/>
    </row>
    <row r="957" spans="3:16" s="1" customFormat="1" x14ac:dyDescent="0.25">
      <c r="C957" s="65"/>
      <c r="D957" s="55"/>
      <c r="E957" s="55"/>
      <c r="F957" s="55"/>
      <c r="G957" s="55"/>
      <c r="H957" s="55"/>
      <c r="I957" s="55"/>
      <c r="J957" s="55"/>
      <c r="K957" s="65"/>
      <c r="L957" s="65"/>
      <c r="M957" s="65"/>
      <c r="N957" s="65"/>
      <c r="O957" s="65"/>
      <c r="P957" s="65"/>
    </row>
    <row r="958" spans="3:16" s="1" customFormat="1" x14ac:dyDescent="0.25">
      <c r="C958" s="65"/>
      <c r="D958" s="55"/>
      <c r="E958" s="55"/>
      <c r="F958" s="55"/>
      <c r="G958" s="55"/>
      <c r="H958" s="55"/>
      <c r="I958" s="55"/>
      <c r="J958" s="55"/>
      <c r="K958" s="65"/>
      <c r="L958" s="65"/>
      <c r="M958" s="65"/>
      <c r="N958" s="65"/>
      <c r="O958" s="65"/>
      <c r="P958" s="65"/>
    </row>
    <row r="959" spans="3:16" s="1" customFormat="1" x14ac:dyDescent="0.25">
      <c r="C959" s="65"/>
      <c r="D959" s="55"/>
      <c r="E959" s="55"/>
      <c r="F959" s="55"/>
      <c r="G959" s="55"/>
      <c r="H959" s="55"/>
      <c r="I959" s="55"/>
      <c r="J959" s="55"/>
      <c r="K959" s="65"/>
      <c r="L959" s="65"/>
      <c r="M959" s="65"/>
      <c r="N959" s="65"/>
      <c r="O959" s="65"/>
      <c r="P959" s="65"/>
    </row>
    <row r="960" spans="3:16" s="1" customFormat="1" x14ac:dyDescent="0.25">
      <c r="C960" s="65"/>
      <c r="D960" s="55"/>
      <c r="E960" s="55"/>
      <c r="F960" s="55"/>
      <c r="G960" s="55"/>
      <c r="H960" s="55"/>
      <c r="I960" s="55"/>
      <c r="J960" s="55"/>
      <c r="K960" s="65"/>
      <c r="L960" s="65"/>
      <c r="M960" s="65"/>
      <c r="N960" s="65"/>
      <c r="O960" s="65"/>
      <c r="P960" s="65"/>
    </row>
    <row r="961" spans="3:16" s="1" customFormat="1" x14ac:dyDescent="0.25">
      <c r="C961" s="65"/>
      <c r="D961" s="55"/>
      <c r="E961" s="55"/>
      <c r="F961" s="55"/>
      <c r="G961" s="55"/>
      <c r="H961" s="55"/>
      <c r="I961" s="55"/>
      <c r="J961" s="55"/>
      <c r="K961" s="65"/>
      <c r="L961" s="65"/>
      <c r="M961" s="65"/>
      <c r="N961" s="65"/>
      <c r="O961" s="65"/>
      <c r="P961" s="65"/>
    </row>
    <row r="962" spans="3:16" s="1" customFormat="1" x14ac:dyDescent="0.25">
      <c r="C962" s="65"/>
      <c r="D962" s="55"/>
      <c r="E962" s="55"/>
      <c r="F962" s="55"/>
      <c r="G962" s="55"/>
      <c r="H962" s="55"/>
      <c r="I962" s="55"/>
      <c r="J962" s="55"/>
      <c r="K962" s="65"/>
      <c r="L962" s="65"/>
      <c r="M962" s="65"/>
      <c r="N962" s="65"/>
      <c r="O962" s="65"/>
      <c r="P962" s="65"/>
    </row>
    <row r="963" spans="3:16" s="1" customFormat="1" x14ac:dyDescent="0.25">
      <c r="C963" s="65"/>
      <c r="D963" s="55"/>
      <c r="E963" s="55"/>
      <c r="F963" s="55"/>
      <c r="G963" s="55"/>
      <c r="H963" s="55"/>
      <c r="I963" s="55"/>
      <c r="J963" s="55"/>
      <c r="K963" s="65"/>
      <c r="L963" s="65"/>
      <c r="M963" s="65"/>
      <c r="N963" s="65"/>
      <c r="O963" s="65"/>
      <c r="P963" s="65"/>
    </row>
    <row r="964" spans="3:16" s="1" customFormat="1" x14ac:dyDescent="0.25">
      <c r="C964" s="65"/>
      <c r="D964" s="55"/>
      <c r="E964" s="55"/>
      <c r="F964" s="55"/>
      <c r="G964" s="55"/>
      <c r="H964" s="55"/>
      <c r="I964" s="55"/>
      <c r="J964" s="55"/>
      <c r="K964" s="65"/>
      <c r="L964" s="65"/>
      <c r="M964" s="65"/>
      <c r="N964" s="65"/>
      <c r="O964" s="65"/>
      <c r="P964" s="65"/>
    </row>
    <row r="965" spans="3:16" s="1" customFormat="1" x14ac:dyDescent="0.25">
      <c r="C965" s="65"/>
      <c r="D965" s="55"/>
      <c r="E965" s="55"/>
      <c r="F965" s="55"/>
      <c r="G965" s="55"/>
      <c r="H965" s="55"/>
      <c r="I965" s="55"/>
      <c r="J965" s="55"/>
      <c r="K965" s="65"/>
      <c r="L965" s="65"/>
      <c r="M965" s="65"/>
      <c r="N965" s="65"/>
      <c r="O965" s="65"/>
      <c r="P965" s="65"/>
    </row>
    <row r="966" spans="3:16" s="1" customFormat="1" x14ac:dyDescent="0.25">
      <c r="C966" s="65"/>
      <c r="D966" s="55"/>
      <c r="E966" s="55"/>
      <c r="F966" s="55"/>
      <c r="G966" s="55"/>
      <c r="H966" s="55"/>
      <c r="I966" s="55"/>
      <c r="J966" s="55"/>
      <c r="K966" s="65"/>
      <c r="L966" s="65"/>
      <c r="M966" s="65"/>
      <c r="N966" s="65"/>
      <c r="O966" s="65"/>
      <c r="P966" s="65"/>
    </row>
    <row r="967" spans="3:16" s="1" customFormat="1" x14ac:dyDescent="0.25">
      <c r="C967" s="65"/>
      <c r="D967" s="55"/>
      <c r="E967" s="55"/>
      <c r="F967" s="55"/>
      <c r="G967" s="55"/>
      <c r="H967" s="55"/>
      <c r="I967" s="55"/>
      <c r="J967" s="55"/>
      <c r="K967" s="65"/>
      <c r="L967" s="65"/>
      <c r="M967" s="65"/>
      <c r="N967" s="65"/>
      <c r="O967" s="65"/>
      <c r="P967" s="65"/>
    </row>
    <row r="968" spans="3:16" s="1" customFormat="1" x14ac:dyDescent="0.25">
      <c r="C968" s="65"/>
      <c r="D968" s="55"/>
      <c r="E968" s="55"/>
      <c r="F968" s="55"/>
      <c r="G968" s="55"/>
      <c r="H968" s="55"/>
      <c r="I968" s="55"/>
      <c r="J968" s="55"/>
      <c r="K968" s="65"/>
      <c r="L968" s="65"/>
      <c r="M968" s="65"/>
      <c r="N968" s="65"/>
      <c r="O968" s="65"/>
      <c r="P968" s="65"/>
    </row>
    <row r="969" spans="3:16" s="1" customFormat="1" x14ac:dyDescent="0.25">
      <c r="C969" s="65"/>
      <c r="D969" s="55"/>
      <c r="E969" s="55"/>
      <c r="F969" s="55"/>
      <c r="G969" s="55"/>
      <c r="H969" s="55"/>
      <c r="I969" s="55"/>
      <c r="J969" s="55"/>
      <c r="K969" s="65"/>
      <c r="L969" s="65"/>
      <c r="M969" s="65"/>
      <c r="N969" s="65"/>
      <c r="O969" s="65"/>
      <c r="P969" s="65"/>
    </row>
    <row r="970" spans="3:16" s="1" customFormat="1" x14ac:dyDescent="0.25">
      <c r="C970" s="65"/>
      <c r="D970" s="55"/>
      <c r="E970" s="55"/>
      <c r="F970" s="55"/>
      <c r="G970" s="55"/>
      <c r="H970" s="55"/>
      <c r="I970" s="55"/>
      <c r="J970" s="55"/>
      <c r="K970" s="65"/>
      <c r="L970" s="65"/>
      <c r="M970" s="65"/>
      <c r="N970" s="65"/>
      <c r="O970" s="65"/>
      <c r="P970" s="65"/>
    </row>
    <row r="971" spans="3:16" s="1" customFormat="1" x14ac:dyDescent="0.25">
      <c r="C971" s="65"/>
      <c r="D971" s="55"/>
      <c r="E971" s="55"/>
      <c r="F971" s="55"/>
      <c r="G971" s="55"/>
      <c r="H971" s="55"/>
      <c r="I971" s="55"/>
      <c r="J971" s="55"/>
      <c r="K971" s="65"/>
      <c r="L971" s="65"/>
      <c r="M971" s="65"/>
      <c r="N971" s="65"/>
      <c r="O971" s="65"/>
      <c r="P971" s="65"/>
    </row>
    <row r="972" spans="3:16" s="1" customFormat="1" x14ac:dyDescent="0.25">
      <c r="C972" s="65"/>
      <c r="D972" s="55"/>
      <c r="E972" s="55"/>
      <c r="F972" s="55"/>
      <c r="G972" s="55"/>
      <c r="H972" s="55"/>
      <c r="I972" s="55"/>
      <c r="J972" s="55"/>
      <c r="K972" s="65"/>
      <c r="L972" s="65"/>
      <c r="M972" s="65"/>
      <c r="N972" s="65"/>
      <c r="O972" s="65"/>
      <c r="P972" s="65"/>
    </row>
    <row r="973" spans="3:16" s="1" customFormat="1" x14ac:dyDescent="0.25">
      <c r="C973" s="65"/>
      <c r="D973" s="55"/>
      <c r="E973" s="55"/>
      <c r="F973" s="55"/>
      <c r="G973" s="55"/>
      <c r="H973" s="55"/>
      <c r="I973" s="55"/>
      <c r="J973" s="55"/>
      <c r="K973" s="65"/>
      <c r="L973" s="65"/>
      <c r="M973" s="65"/>
      <c r="N973" s="65"/>
      <c r="O973" s="65"/>
      <c r="P973" s="65"/>
    </row>
    <row r="974" spans="3:16" s="1" customFormat="1" x14ac:dyDescent="0.25">
      <c r="C974" s="65"/>
      <c r="D974" s="55"/>
      <c r="E974" s="55"/>
      <c r="F974" s="55"/>
      <c r="G974" s="55"/>
      <c r="H974" s="55"/>
      <c r="I974" s="55"/>
      <c r="J974" s="55"/>
      <c r="K974" s="65"/>
      <c r="L974" s="65"/>
      <c r="M974" s="65"/>
      <c r="N974" s="65"/>
      <c r="O974" s="65"/>
      <c r="P974" s="65"/>
    </row>
    <row r="975" spans="3:16" s="1" customFormat="1" x14ac:dyDescent="0.25">
      <c r="C975" s="65"/>
      <c r="D975" s="55"/>
      <c r="E975" s="55"/>
      <c r="F975" s="55"/>
      <c r="G975" s="55"/>
      <c r="H975" s="55"/>
      <c r="I975" s="55"/>
      <c r="J975" s="55"/>
      <c r="K975" s="65"/>
      <c r="L975" s="65"/>
      <c r="M975" s="65"/>
      <c r="N975" s="65"/>
      <c r="O975" s="65"/>
      <c r="P975" s="65"/>
    </row>
    <row r="976" spans="3:16" s="1" customFormat="1" x14ac:dyDescent="0.25">
      <c r="C976" s="65"/>
      <c r="D976" s="55"/>
      <c r="E976" s="55"/>
      <c r="F976" s="55"/>
      <c r="G976" s="55"/>
      <c r="H976" s="55"/>
      <c r="I976" s="55"/>
      <c r="J976" s="55"/>
      <c r="K976" s="65"/>
      <c r="L976" s="65"/>
      <c r="M976" s="65"/>
      <c r="N976" s="65"/>
      <c r="O976" s="65"/>
      <c r="P976" s="65"/>
    </row>
    <row r="977" spans="3:16" s="1" customFormat="1" x14ac:dyDescent="0.25">
      <c r="C977" s="65"/>
      <c r="D977" s="55"/>
      <c r="E977" s="55"/>
      <c r="F977" s="55"/>
      <c r="G977" s="55"/>
      <c r="H977" s="55"/>
      <c r="I977" s="55"/>
      <c r="J977" s="55"/>
      <c r="K977" s="65"/>
      <c r="L977" s="65"/>
      <c r="M977" s="65"/>
      <c r="N977" s="65"/>
      <c r="O977" s="65"/>
      <c r="P977" s="65"/>
    </row>
    <row r="978" spans="3:16" s="1" customFormat="1" x14ac:dyDescent="0.25">
      <c r="C978" s="65"/>
      <c r="D978" s="55"/>
      <c r="E978" s="55"/>
      <c r="F978" s="55"/>
      <c r="G978" s="55"/>
      <c r="H978" s="55"/>
      <c r="I978" s="55"/>
      <c r="J978" s="55"/>
      <c r="K978" s="65"/>
      <c r="L978" s="65"/>
      <c r="M978" s="65"/>
      <c r="N978" s="65"/>
      <c r="O978" s="65"/>
      <c r="P978" s="65"/>
    </row>
    <row r="979" spans="3:16" s="1" customFormat="1" x14ac:dyDescent="0.25">
      <c r="C979" s="65"/>
      <c r="D979" s="55"/>
      <c r="E979" s="55"/>
      <c r="F979" s="55"/>
      <c r="G979" s="55"/>
      <c r="H979" s="55"/>
      <c r="I979" s="55"/>
      <c r="J979" s="55"/>
      <c r="K979" s="65"/>
      <c r="L979" s="65"/>
      <c r="M979" s="65"/>
      <c r="N979" s="65"/>
      <c r="O979" s="65"/>
      <c r="P979" s="65"/>
    </row>
    <row r="980" spans="3:16" s="1" customFormat="1" x14ac:dyDescent="0.25">
      <c r="C980" s="65"/>
      <c r="D980" s="55"/>
      <c r="E980" s="55"/>
      <c r="F980" s="55"/>
      <c r="G980" s="55"/>
      <c r="H980" s="55"/>
      <c r="I980" s="55"/>
      <c r="J980" s="55"/>
      <c r="K980" s="65"/>
      <c r="L980" s="65"/>
      <c r="M980" s="65"/>
      <c r="N980" s="65"/>
      <c r="O980" s="65"/>
      <c r="P980" s="65"/>
    </row>
    <row r="981" spans="3:16" s="1" customFormat="1" x14ac:dyDescent="0.25">
      <c r="C981" s="65"/>
      <c r="D981" s="55"/>
      <c r="E981" s="55"/>
      <c r="F981" s="55"/>
      <c r="G981" s="55"/>
      <c r="H981" s="55"/>
      <c r="I981" s="55"/>
      <c r="J981" s="55"/>
      <c r="K981" s="65"/>
      <c r="L981" s="65"/>
      <c r="M981" s="65"/>
      <c r="N981" s="65"/>
      <c r="O981" s="65"/>
      <c r="P981" s="65"/>
    </row>
    <row r="982" spans="3:16" s="1" customFormat="1" x14ac:dyDescent="0.25">
      <c r="C982" s="65"/>
      <c r="D982" s="55"/>
      <c r="E982" s="55"/>
      <c r="F982" s="55"/>
      <c r="G982" s="55"/>
      <c r="H982" s="55"/>
      <c r="I982" s="55"/>
      <c r="J982" s="55"/>
      <c r="K982" s="65"/>
      <c r="L982" s="65"/>
      <c r="M982" s="65"/>
      <c r="N982" s="65"/>
      <c r="O982" s="65"/>
      <c r="P982" s="65"/>
    </row>
    <row r="983" spans="3:16" s="1" customFormat="1" x14ac:dyDescent="0.25">
      <c r="C983" s="65"/>
      <c r="D983" s="55"/>
      <c r="E983" s="55"/>
      <c r="F983" s="55"/>
      <c r="G983" s="55"/>
      <c r="H983" s="55"/>
      <c r="I983" s="55"/>
      <c r="J983" s="55"/>
      <c r="K983" s="65"/>
      <c r="L983" s="65"/>
      <c r="M983" s="65"/>
      <c r="N983" s="65"/>
      <c r="O983" s="65"/>
      <c r="P983" s="65"/>
    </row>
    <row r="984" spans="3:16" s="1" customFormat="1" x14ac:dyDescent="0.25">
      <c r="C984" s="65"/>
      <c r="D984" s="55"/>
      <c r="E984" s="55"/>
      <c r="F984" s="55"/>
      <c r="G984" s="55"/>
      <c r="H984" s="55"/>
      <c r="I984" s="55"/>
      <c r="J984" s="55"/>
      <c r="K984" s="65"/>
      <c r="L984" s="65"/>
      <c r="M984" s="65"/>
      <c r="N984" s="65"/>
      <c r="O984" s="65"/>
      <c r="P984" s="65"/>
    </row>
    <row r="985" spans="3:16" s="1" customFormat="1" x14ac:dyDescent="0.25">
      <c r="C985" s="65"/>
      <c r="D985" s="55"/>
      <c r="E985" s="55"/>
      <c r="F985" s="55"/>
      <c r="G985" s="55"/>
      <c r="H985" s="55"/>
      <c r="I985" s="55"/>
      <c r="J985" s="55"/>
      <c r="K985" s="65"/>
      <c r="L985" s="65"/>
      <c r="M985" s="65"/>
      <c r="N985" s="65"/>
      <c r="O985" s="65"/>
      <c r="P985" s="65"/>
    </row>
    <row r="986" spans="3:16" s="1" customFormat="1" x14ac:dyDescent="0.25">
      <c r="C986" s="65"/>
      <c r="D986" s="55"/>
      <c r="E986" s="55"/>
      <c r="F986" s="55"/>
      <c r="G986" s="55"/>
      <c r="H986" s="55"/>
      <c r="I986" s="55"/>
      <c r="J986" s="55"/>
      <c r="K986" s="65"/>
      <c r="L986" s="65"/>
      <c r="M986" s="65"/>
      <c r="N986" s="65"/>
      <c r="O986" s="65"/>
      <c r="P986" s="65"/>
    </row>
    <row r="987" spans="3:16" s="1" customFormat="1" x14ac:dyDescent="0.25">
      <c r="C987" s="65"/>
      <c r="D987" s="55"/>
      <c r="E987" s="55"/>
      <c r="F987" s="55"/>
      <c r="G987" s="55"/>
      <c r="H987" s="55"/>
      <c r="I987" s="55"/>
      <c r="J987" s="55"/>
      <c r="K987" s="65"/>
      <c r="L987" s="65"/>
      <c r="M987" s="65"/>
      <c r="N987" s="65"/>
      <c r="O987" s="65"/>
      <c r="P987" s="65"/>
    </row>
    <row r="988" spans="3:16" s="1" customFormat="1" x14ac:dyDescent="0.25">
      <c r="C988" s="65"/>
      <c r="D988" s="55"/>
      <c r="E988" s="55"/>
      <c r="F988" s="55"/>
      <c r="G988" s="55"/>
      <c r="H988" s="55"/>
      <c r="I988" s="55"/>
      <c r="J988" s="55"/>
      <c r="K988" s="65"/>
      <c r="L988" s="65"/>
      <c r="M988" s="65"/>
      <c r="N988" s="65"/>
      <c r="O988" s="65"/>
      <c r="P988" s="65"/>
    </row>
    <row r="989" spans="3:16" s="1" customFormat="1" x14ac:dyDescent="0.25">
      <c r="C989" s="65"/>
      <c r="D989" s="55"/>
      <c r="E989" s="55"/>
      <c r="F989" s="55"/>
      <c r="G989" s="55"/>
      <c r="H989" s="55"/>
      <c r="I989" s="55"/>
      <c r="J989" s="55"/>
      <c r="K989" s="65"/>
      <c r="L989" s="65"/>
      <c r="M989" s="65"/>
      <c r="N989" s="65"/>
      <c r="O989" s="65"/>
      <c r="P989" s="65"/>
    </row>
    <row r="990" spans="3:16" s="1" customFormat="1" x14ac:dyDescent="0.25">
      <c r="C990" s="65"/>
      <c r="D990" s="55"/>
      <c r="E990" s="55"/>
      <c r="F990" s="55"/>
      <c r="G990" s="55"/>
      <c r="H990" s="55"/>
      <c r="I990" s="55"/>
      <c r="J990" s="55"/>
      <c r="K990" s="65"/>
      <c r="L990" s="65"/>
      <c r="M990" s="65"/>
      <c r="N990" s="65"/>
      <c r="O990" s="65"/>
      <c r="P990" s="65"/>
    </row>
    <row r="991" spans="3:16" s="1" customFormat="1" x14ac:dyDescent="0.25">
      <c r="C991" s="65"/>
      <c r="D991" s="55"/>
      <c r="E991" s="55"/>
      <c r="F991" s="55"/>
      <c r="G991" s="55"/>
      <c r="H991" s="55"/>
      <c r="I991" s="55"/>
      <c r="J991" s="55"/>
      <c r="K991" s="65"/>
      <c r="L991" s="65"/>
      <c r="M991" s="65"/>
      <c r="N991" s="65"/>
      <c r="O991" s="65"/>
      <c r="P991" s="65"/>
    </row>
    <row r="992" spans="3:16" s="1" customFormat="1" x14ac:dyDescent="0.25">
      <c r="C992" s="65"/>
      <c r="D992" s="55"/>
      <c r="E992" s="55"/>
      <c r="F992" s="55"/>
      <c r="G992" s="55"/>
      <c r="H992" s="55"/>
      <c r="I992" s="55"/>
      <c r="J992" s="55"/>
      <c r="K992" s="65"/>
      <c r="L992" s="65"/>
      <c r="M992" s="65"/>
      <c r="N992" s="65"/>
      <c r="O992" s="65"/>
      <c r="P992" s="65"/>
    </row>
    <row r="993" spans="3:16" s="1" customFormat="1" x14ac:dyDescent="0.25">
      <c r="C993" s="65"/>
      <c r="D993" s="55"/>
      <c r="E993" s="55"/>
      <c r="F993" s="55"/>
      <c r="G993" s="55"/>
      <c r="H993" s="55"/>
      <c r="I993" s="55"/>
      <c r="J993" s="55"/>
      <c r="K993" s="65"/>
      <c r="L993" s="65"/>
      <c r="M993" s="65"/>
      <c r="N993" s="65"/>
      <c r="O993" s="65"/>
      <c r="P993" s="65"/>
    </row>
    <row r="994" spans="3:16" s="1" customFormat="1" x14ac:dyDescent="0.25">
      <c r="C994" s="65"/>
      <c r="D994" s="55"/>
      <c r="E994" s="55"/>
      <c r="F994" s="55"/>
      <c r="G994" s="55"/>
      <c r="H994" s="55"/>
      <c r="I994" s="55"/>
      <c r="J994" s="55"/>
      <c r="K994" s="65"/>
      <c r="L994" s="65"/>
      <c r="M994" s="65"/>
      <c r="N994" s="65"/>
      <c r="O994" s="65"/>
      <c r="P994" s="65"/>
    </row>
    <row r="995" spans="3:16" s="1" customFormat="1" x14ac:dyDescent="0.25">
      <c r="C995" s="65"/>
      <c r="D995" s="55"/>
      <c r="E995" s="55"/>
      <c r="F995" s="55"/>
      <c r="G995" s="55"/>
      <c r="H995" s="55"/>
      <c r="I995" s="55"/>
      <c r="J995" s="55"/>
      <c r="K995" s="65"/>
      <c r="L995" s="65"/>
      <c r="M995" s="65"/>
      <c r="N995" s="65"/>
      <c r="O995" s="65"/>
      <c r="P995" s="65"/>
    </row>
    <row r="996" spans="3:16" s="1" customFormat="1" x14ac:dyDescent="0.25">
      <c r="C996" s="65"/>
      <c r="D996" s="55"/>
      <c r="E996" s="55"/>
      <c r="F996" s="55"/>
      <c r="G996" s="55"/>
      <c r="H996" s="55"/>
      <c r="I996" s="55"/>
      <c r="J996" s="55"/>
      <c r="K996" s="65"/>
      <c r="L996" s="65"/>
      <c r="M996" s="65"/>
      <c r="N996" s="65"/>
      <c r="O996" s="65"/>
      <c r="P996" s="65"/>
    </row>
    <row r="997" spans="3:16" s="1" customFormat="1" x14ac:dyDescent="0.25">
      <c r="C997" s="65"/>
      <c r="D997" s="55"/>
      <c r="E997" s="55"/>
      <c r="F997" s="55"/>
      <c r="G997" s="55"/>
      <c r="H997" s="55"/>
      <c r="I997" s="55"/>
      <c r="J997" s="55"/>
      <c r="K997" s="65"/>
      <c r="L997" s="65"/>
      <c r="M997" s="65"/>
      <c r="N997" s="65"/>
      <c r="O997" s="65"/>
      <c r="P997" s="65"/>
    </row>
    <row r="998" spans="3:16" s="1" customFormat="1" x14ac:dyDescent="0.25">
      <c r="C998" s="65"/>
      <c r="D998" s="55"/>
      <c r="E998" s="55"/>
      <c r="F998" s="55"/>
      <c r="G998" s="55"/>
      <c r="H998" s="55"/>
      <c r="I998" s="55"/>
      <c r="J998" s="55"/>
      <c r="K998" s="65"/>
      <c r="L998" s="65"/>
      <c r="M998" s="65"/>
      <c r="N998" s="65"/>
      <c r="O998" s="65"/>
      <c r="P998" s="65"/>
    </row>
    <row r="999" spans="3:16" s="1" customFormat="1" x14ac:dyDescent="0.25">
      <c r="C999" s="65"/>
      <c r="D999" s="55"/>
      <c r="E999" s="55"/>
      <c r="F999" s="55"/>
      <c r="G999" s="55"/>
      <c r="H999" s="55"/>
      <c r="I999" s="55"/>
      <c r="J999" s="55"/>
      <c r="K999" s="65"/>
      <c r="L999" s="65"/>
      <c r="M999" s="65"/>
      <c r="N999" s="65"/>
      <c r="O999" s="65"/>
      <c r="P999" s="65"/>
    </row>
    <row r="1000" spans="3:16" s="1" customFormat="1" x14ac:dyDescent="0.25">
      <c r="C1000" s="65"/>
      <c r="D1000" s="55"/>
      <c r="E1000" s="55"/>
      <c r="F1000" s="55"/>
      <c r="G1000" s="55"/>
      <c r="H1000" s="55"/>
      <c r="I1000" s="55"/>
      <c r="J1000" s="55"/>
      <c r="K1000" s="65"/>
      <c r="L1000" s="65"/>
      <c r="M1000" s="65"/>
      <c r="N1000" s="65"/>
      <c r="O1000" s="65"/>
      <c r="P1000" s="65"/>
    </row>
    <row r="1001" spans="3:16" s="1" customFormat="1" x14ac:dyDescent="0.25">
      <c r="C1001" s="65"/>
      <c r="D1001" s="55"/>
      <c r="E1001" s="55"/>
      <c r="F1001" s="55"/>
      <c r="G1001" s="55"/>
      <c r="H1001" s="55"/>
      <c r="I1001" s="55"/>
      <c r="J1001" s="55"/>
      <c r="K1001" s="65"/>
      <c r="L1001" s="65"/>
      <c r="M1001" s="65"/>
      <c r="N1001" s="65"/>
      <c r="O1001" s="65"/>
      <c r="P1001" s="65"/>
    </row>
    <row r="1002" spans="3:16" s="1" customFormat="1" x14ac:dyDescent="0.25">
      <c r="C1002" s="65"/>
      <c r="D1002" s="55"/>
      <c r="E1002" s="55"/>
      <c r="F1002" s="55"/>
      <c r="G1002" s="55"/>
      <c r="H1002" s="55"/>
      <c r="I1002" s="55"/>
      <c r="J1002" s="55"/>
      <c r="K1002" s="65"/>
      <c r="L1002" s="65"/>
      <c r="M1002" s="65"/>
      <c r="N1002" s="65"/>
      <c r="O1002" s="65"/>
      <c r="P1002" s="65"/>
    </row>
    <row r="1003" spans="3:16" s="1" customFormat="1" x14ac:dyDescent="0.25">
      <c r="C1003" s="65"/>
      <c r="D1003" s="55"/>
      <c r="E1003" s="55"/>
      <c r="F1003" s="55"/>
      <c r="G1003" s="55"/>
      <c r="H1003" s="55"/>
      <c r="I1003" s="55"/>
      <c r="J1003" s="55"/>
      <c r="K1003" s="65"/>
      <c r="L1003" s="65"/>
      <c r="M1003" s="65"/>
      <c r="N1003" s="65"/>
      <c r="O1003" s="65"/>
      <c r="P1003" s="65"/>
    </row>
    <row r="1004" spans="3:16" s="1" customFormat="1" x14ac:dyDescent="0.25">
      <c r="C1004" s="65"/>
      <c r="D1004" s="55"/>
      <c r="E1004" s="55"/>
      <c r="F1004" s="55"/>
      <c r="G1004" s="55"/>
      <c r="H1004" s="55"/>
      <c r="I1004" s="55"/>
      <c r="J1004" s="55"/>
      <c r="K1004" s="65"/>
      <c r="L1004" s="65"/>
      <c r="M1004" s="65"/>
      <c r="N1004" s="65"/>
      <c r="O1004" s="65"/>
      <c r="P1004" s="65"/>
    </row>
    <row r="1005" spans="3:16" s="1" customFormat="1" x14ac:dyDescent="0.25">
      <c r="C1005" s="65"/>
      <c r="D1005" s="55"/>
      <c r="E1005" s="55"/>
      <c r="F1005" s="55"/>
      <c r="G1005" s="55"/>
      <c r="H1005" s="55"/>
      <c r="I1005" s="55"/>
      <c r="J1005" s="55"/>
      <c r="K1005" s="65"/>
      <c r="L1005" s="65"/>
      <c r="M1005" s="65"/>
      <c r="N1005" s="65"/>
      <c r="O1005" s="65"/>
      <c r="P1005" s="65"/>
    </row>
    <row r="1006" spans="3:16" s="1" customFormat="1" x14ac:dyDescent="0.25">
      <c r="C1006" s="65"/>
      <c r="D1006" s="55"/>
      <c r="E1006" s="55"/>
      <c r="F1006" s="55"/>
      <c r="G1006" s="55"/>
      <c r="H1006" s="55"/>
      <c r="I1006" s="55"/>
      <c r="J1006" s="55"/>
      <c r="K1006" s="65"/>
      <c r="L1006" s="65"/>
      <c r="M1006" s="65"/>
      <c r="N1006" s="65"/>
      <c r="O1006" s="65"/>
      <c r="P1006" s="65"/>
    </row>
    <row r="1007" spans="3:16" s="1" customFormat="1" x14ac:dyDescent="0.25">
      <c r="C1007" s="65"/>
      <c r="D1007" s="55"/>
      <c r="E1007" s="55"/>
      <c r="F1007" s="55"/>
      <c r="G1007" s="55"/>
      <c r="H1007" s="55"/>
      <c r="I1007" s="55"/>
      <c r="J1007" s="55"/>
      <c r="K1007" s="65"/>
      <c r="L1007" s="65"/>
      <c r="M1007" s="65"/>
      <c r="N1007" s="65"/>
      <c r="O1007" s="65"/>
      <c r="P1007" s="65"/>
    </row>
    <row r="1008" spans="3:16" s="1" customFormat="1" x14ac:dyDescent="0.25">
      <c r="C1008" s="65"/>
      <c r="D1008" s="55"/>
      <c r="E1008" s="55"/>
      <c r="F1008" s="55"/>
      <c r="G1008" s="55"/>
      <c r="H1008" s="55"/>
      <c r="I1008" s="55"/>
      <c r="J1008" s="55"/>
      <c r="K1008" s="65"/>
      <c r="L1008" s="65"/>
      <c r="M1008" s="65"/>
      <c r="N1008" s="65"/>
      <c r="O1008" s="65"/>
      <c r="P1008" s="65"/>
    </row>
    <row r="1009" spans="3:16" s="1" customFormat="1" x14ac:dyDescent="0.25">
      <c r="C1009" s="65"/>
      <c r="D1009" s="55"/>
      <c r="E1009" s="55"/>
      <c r="F1009" s="55"/>
      <c r="G1009" s="55"/>
      <c r="H1009" s="55"/>
      <c r="I1009" s="55"/>
      <c r="J1009" s="55"/>
      <c r="K1009" s="65"/>
      <c r="L1009" s="65"/>
      <c r="M1009" s="65"/>
      <c r="N1009" s="65"/>
      <c r="O1009" s="65"/>
      <c r="P1009" s="65"/>
    </row>
    <row r="1010" spans="3:16" s="1" customFormat="1" x14ac:dyDescent="0.25">
      <c r="C1010" s="65"/>
      <c r="D1010" s="55"/>
      <c r="E1010" s="55"/>
      <c r="F1010" s="55"/>
      <c r="G1010" s="55"/>
      <c r="H1010" s="55"/>
      <c r="I1010" s="55"/>
      <c r="J1010" s="55"/>
      <c r="K1010" s="65"/>
      <c r="L1010" s="65"/>
      <c r="M1010" s="65"/>
      <c r="N1010" s="65"/>
      <c r="O1010" s="65"/>
      <c r="P1010" s="65"/>
    </row>
    <row r="1011" spans="3:16" s="1" customFormat="1" x14ac:dyDescent="0.25">
      <c r="C1011" s="65"/>
      <c r="D1011" s="55"/>
      <c r="E1011" s="55"/>
      <c r="F1011" s="55"/>
      <c r="G1011" s="55"/>
      <c r="H1011" s="55"/>
      <c r="I1011" s="55"/>
      <c r="J1011" s="55"/>
      <c r="K1011" s="65"/>
      <c r="L1011" s="65"/>
      <c r="M1011" s="65"/>
      <c r="N1011" s="65"/>
      <c r="O1011" s="65"/>
      <c r="P1011" s="65"/>
    </row>
    <row r="1012" spans="3:16" s="1" customFormat="1" x14ac:dyDescent="0.25">
      <c r="C1012" s="65"/>
      <c r="D1012" s="55"/>
      <c r="E1012" s="55"/>
      <c r="F1012" s="55"/>
      <c r="G1012" s="55"/>
      <c r="H1012" s="55"/>
      <c r="I1012" s="55"/>
      <c r="J1012" s="55"/>
      <c r="K1012" s="65"/>
      <c r="L1012" s="65"/>
      <c r="M1012" s="65"/>
      <c r="N1012" s="65"/>
      <c r="O1012" s="65"/>
      <c r="P1012" s="65"/>
    </row>
    <row r="1013" spans="3:16" s="1" customFormat="1" x14ac:dyDescent="0.25">
      <c r="C1013" s="65"/>
      <c r="D1013" s="55"/>
      <c r="E1013" s="55"/>
      <c r="F1013" s="55"/>
      <c r="G1013" s="55"/>
      <c r="H1013" s="55"/>
      <c r="I1013" s="55"/>
      <c r="J1013" s="55"/>
      <c r="K1013" s="65"/>
      <c r="L1013" s="65"/>
      <c r="M1013" s="65"/>
      <c r="N1013" s="65"/>
      <c r="O1013" s="65"/>
      <c r="P1013" s="65"/>
    </row>
    <row r="1014" spans="3:16" s="1" customFormat="1" x14ac:dyDescent="0.25">
      <c r="C1014" s="65"/>
      <c r="D1014" s="55"/>
      <c r="E1014" s="55"/>
      <c r="F1014" s="55"/>
      <c r="G1014" s="55"/>
      <c r="H1014" s="55"/>
      <c r="I1014" s="55"/>
      <c r="J1014" s="55"/>
      <c r="K1014" s="65"/>
      <c r="L1014" s="65"/>
      <c r="M1014" s="65"/>
      <c r="N1014" s="65"/>
      <c r="O1014" s="65"/>
      <c r="P1014" s="65"/>
    </row>
    <row r="1015" spans="3:16" s="1" customFormat="1" x14ac:dyDescent="0.25">
      <c r="C1015" s="65"/>
      <c r="D1015" s="55"/>
      <c r="E1015" s="55"/>
      <c r="F1015" s="55"/>
      <c r="G1015" s="55"/>
      <c r="H1015" s="55"/>
      <c r="I1015" s="55"/>
      <c r="J1015" s="55"/>
      <c r="K1015" s="65"/>
      <c r="L1015" s="65"/>
      <c r="M1015" s="65"/>
      <c r="N1015" s="65"/>
      <c r="O1015" s="65"/>
      <c r="P1015" s="65"/>
    </row>
    <row r="1016" spans="3:16" s="1" customFormat="1" x14ac:dyDescent="0.25">
      <c r="C1016" s="65"/>
      <c r="D1016" s="55"/>
      <c r="E1016" s="55"/>
      <c r="F1016" s="55"/>
      <c r="G1016" s="55"/>
      <c r="H1016" s="55"/>
      <c r="I1016" s="55"/>
      <c r="J1016" s="55"/>
      <c r="K1016" s="65"/>
      <c r="L1016" s="65"/>
      <c r="M1016" s="65"/>
      <c r="N1016" s="65"/>
      <c r="O1016" s="65"/>
      <c r="P1016" s="65"/>
    </row>
    <row r="1017" spans="3:16" s="1" customFormat="1" x14ac:dyDescent="0.25">
      <c r="C1017" s="65"/>
      <c r="D1017" s="55"/>
      <c r="E1017" s="55"/>
      <c r="F1017" s="55"/>
      <c r="G1017" s="55"/>
      <c r="H1017" s="55"/>
      <c r="I1017" s="55"/>
      <c r="J1017" s="55"/>
      <c r="K1017" s="65"/>
      <c r="L1017" s="65"/>
      <c r="M1017" s="65"/>
      <c r="N1017" s="65"/>
      <c r="O1017" s="65"/>
      <c r="P1017" s="65"/>
    </row>
    <row r="1018" spans="3:16" s="1" customFormat="1" x14ac:dyDescent="0.25">
      <c r="C1018" s="65"/>
      <c r="D1018" s="55"/>
      <c r="E1018" s="55"/>
      <c r="F1018" s="55"/>
      <c r="G1018" s="55"/>
      <c r="H1018" s="55"/>
      <c r="I1018" s="55"/>
      <c r="J1018" s="55"/>
      <c r="K1018" s="65"/>
      <c r="L1018" s="65"/>
      <c r="M1018" s="65"/>
      <c r="N1018" s="65"/>
      <c r="O1018" s="65"/>
      <c r="P1018" s="65"/>
    </row>
    <row r="1019" spans="3:16" s="1" customFormat="1" x14ac:dyDescent="0.25">
      <c r="C1019" s="65"/>
      <c r="D1019" s="55"/>
      <c r="E1019" s="55"/>
      <c r="F1019" s="55"/>
      <c r="G1019" s="55"/>
      <c r="H1019" s="55"/>
      <c r="I1019" s="55"/>
      <c r="J1019" s="55"/>
      <c r="K1019" s="65"/>
      <c r="L1019" s="65"/>
      <c r="M1019" s="65"/>
      <c r="N1019" s="65"/>
      <c r="O1019" s="65"/>
      <c r="P1019" s="65"/>
    </row>
    <row r="1020" spans="3:16" s="1" customFormat="1" x14ac:dyDescent="0.25">
      <c r="C1020" s="65"/>
      <c r="D1020" s="55"/>
      <c r="E1020" s="55"/>
      <c r="F1020" s="55"/>
      <c r="G1020" s="55"/>
      <c r="H1020" s="55"/>
      <c r="I1020" s="55"/>
      <c r="J1020" s="55"/>
      <c r="K1020" s="65"/>
      <c r="L1020" s="65"/>
      <c r="M1020" s="65"/>
      <c r="N1020" s="65"/>
      <c r="O1020" s="65"/>
      <c r="P1020" s="65"/>
    </row>
    <row r="1021" spans="3:16" s="1" customFormat="1" x14ac:dyDescent="0.25">
      <c r="C1021" s="65"/>
      <c r="D1021" s="55"/>
      <c r="E1021" s="55"/>
      <c r="F1021" s="55"/>
      <c r="G1021" s="55"/>
      <c r="H1021" s="55"/>
      <c r="I1021" s="55"/>
      <c r="J1021" s="55"/>
      <c r="K1021" s="65"/>
      <c r="L1021" s="65"/>
      <c r="M1021" s="65"/>
      <c r="N1021" s="65"/>
      <c r="O1021" s="65"/>
      <c r="P1021" s="65"/>
    </row>
    <row r="1022" spans="3:16" s="1" customFormat="1" x14ac:dyDescent="0.25">
      <c r="C1022" s="65"/>
      <c r="D1022" s="55"/>
      <c r="E1022" s="55"/>
      <c r="F1022" s="55"/>
      <c r="G1022" s="55"/>
      <c r="H1022" s="55"/>
      <c r="I1022" s="55"/>
      <c r="J1022" s="55"/>
      <c r="K1022" s="65"/>
      <c r="L1022" s="65"/>
      <c r="M1022" s="65"/>
      <c r="N1022" s="65"/>
      <c r="O1022" s="65"/>
      <c r="P1022" s="65"/>
    </row>
    <row r="1023" spans="3:16" s="1" customFormat="1" x14ac:dyDescent="0.25">
      <c r="C1023" s="65"/>
      <c r="D1023" s="55"/>
      <c r="E1023" s="55"/>
      <c r="F1023" s="55"/>
      <c r="G1023" s="55"/>
      <c r="H1023" s="55"/>
      <c r="I1023" s="55"/>
      <c r="J1023" s="55"/>
      <c r="K1023" s="65"/>
      <c r="L1023" s="65"/>
      <c r="M1023" s="65"/>
      <c r="N1023" s="65"/>
      <c r="O1023" s="65"/>
      <c r="P1023" s="65"/>
    </row>
    <row r="1024" spans="3:16" s="1" customFormat="1" x14ac:dyDescent="0.25">
      <c r="C1024" s="65"/>
      <c r="D1024" s="55"/>
      <c r="E1024" s="55"/>
      <c r="F1024" s="55"/>
      <c r="G1024" s="55"/>
      <c r="H1024" s="55"/>
      <c r="I1024" s="55"/>
      <c r="J1024" s="55"/>
      <c r="K1024" s="65"/>
      <c r="L1024" s="65"/>
      <c r="M1024" s="65"/>
      <c r="N1024" s="65"/>
      <c r="O1024" s="65"/>
      <c r="P1024" s="65"/>
    </row>
    <row r="1025" spans="3:16" s="1" customFormat="1" x14ac:dyDescent="0.25">
      <c r="C1025" s="65"/>
      <c r="D1025" s="55"/>
      <c r="E1025" s="55"/>
      <c r="F1025" s="55"/>
      <c r="G1025" s="55"/>
      <c r="H1025" s="55"/>
      <c r="I1025" s="55"/>
      <c r="J1025" s="55"/>
      <c r="K1025" s="65"/>
      <c r="L1025" s="65"/>
      <c r="M1025" s="65"/>
      <c r="N1025" s="65"/>
      <c r="O1025" s="65"/>
      <c r="P1025" s="65"/>
    </row>
    <row r="1026" spans="3:16" s="1" customFormat="1" x14ac:dyDescent="0.25">
      <c r="C1026" s="65"/>
      <c r="D1026" s="55"/>
      <c r="E1026" s="55"/>
      <c r="F1026" s="55"/>
      <c r="G1026" s="55"/>
      <c r="H1026" s="55"/>
      <c r="I1026" s="55"/>
      <c r="J1026" s="55"/>
      <c r="K1026" s="65"/>
      <c r="L1026" s="65"/>
      <c r="M1026" s="65"/>
      <c r="N1026" s="65"/>
      <c r="O1026" s="65"/>
      <c r="P1026" s="65"/>
    </row>
    <row r="1027" spans="3:16" s="1" customFormat="1" x14ac:dyDescent="0.25">
      <c r="C1027" s="65"/>
      <c r="D1027" s="55"/>
      <c r="E1027" s="55"/>
      <c r="F1027" s="55"/>
      <c r="G1027" s="55"/>
      <c r="H1027" s="55"/>
      <c r="I1027" s="55"/>
      <c r="J1027" s="55"/>
      <c r="K1027" s="65"/>
      <c r="L1027" s="65"/>
      <c r="M1027" s="65"/>
      <c r="N1027" s="65"/>
      <c r="O1027" s="65"/>
      <c r="P1027" s="65"/>
    </row>
    <row r="1028" spans="3:16" s="1" customFormat="1" x14ac:dyDescent="0.25">
      <c r="C1028" s="65"/>
      <c r="D1028" s="55"/>
      <c r="E1028" s="55"/>
      <c r="F1028" s="55"/>
      <c r="G1028" s="55"/>
      <c r="H1028" s="55"/>
      <c r="I1028" s="55"/>
      <c r="J1028" s="55"/>
      <c r="K1028" s="65"/>
      <c r="L1028" s="65"/>
      <c r="M1028" s="65"/>
      <c r="N1028" s="65"/>
      <c r="O1028" s="65"/>
      <c r="P1028" s="65"/>
    </row>
    <row r="1029" spans="3:16" s="1" customFormat="1" x14ac:dyDescent="0.25">
      <c r="C1029" s="65"/>
      <c r="D1029" s="55"/>
      <c r="E1029" s="55"/>
      <c r="F1029" s="55"/>
      <c r="G1029" s="55"/>
      <c r="H1029" s="55"/>
      <c r="I1029" s="55"/>
      <c r="J1029" s="55"/>
      <c r="K1029" s="65"/>
      <c r="L1029" s="65"/>
      <c r="M1029" s="65"/>
      <c r="N1029" s="65"/>
      <c r="O1029" s="65"/>
      <c r="P1029" s="65"/>
    </row>
    <row r="1030" spans="3:16" s="1" customFormat="1" x14ac:dyDescent="0.25">
      <c r="C1030" s="65"/>
      <c r="D1030" s="55"/>
      <c r="E1030" s="55"/>
      <c r="F1030" s="55"/>
      <c r="G1030" s="55"/>
      <c r="H1030" s="55"/>
      <c r="I1030" s="55"/>
      <c r="J1030" s="55"/>
      <c r="K1030" s="65"/>
      <c r="L1030" s="65"/>
      <c r="M1030" s="65"/>
      <c r="N1030" s="65"/>
      <c r="O1030" s="65"/>
      <c r="P1030" s="65"/>
    </row>
    <row r="1031" spans="3:16" s="1" customFormat="1" x14ac:dyDescent="0.25">
      <c r="C1031" s="65"/>
      <c r="D1031" s="55"/>
      <c r="E1031" s="55"/>
      <c r="F1031" s="55"/>
      <c r="G1031" s="55"/>
      <c r="H1031" s="55"/>
      <c r="I1031" s="55"/>
      <c r="J1031" s="55"/>
      <c r="K1031" s="65"/>
      <c r="L1031" s="65"/>
      <c r="M1031" s="65"/>
      <c r="N1031" s="65"/>
      <c r="O1031" s="65"/>
      <c r="P1031" s="65"/>
    </row>
    <row r="1032" spans="3:16" s="1" customFormat="1" x14ac:dyDescent="0.25">
      <c r="C1032" s="65"/>
      <c r="D1032" s="55"/>
      <c r="E1032" s="55"/>
      <c r="F1032" s="55"/>
      <c r="G1032" s="55"/>
      <c r="H1032" s="55"/>
      <c r="I1032" s="55"/>
      <c r="J1032" s="55"/>
      <c r="K1032" s="65"/>
      <c r="L1032" s="65"/>
      <c r="M1032" s="65"/>
      <c r="N1032" s="65"/>
      <c r="O1032" s="65"/>
      <c r="P1032" s="65"/>
    </row>
    <row r="1033" spans="3:16" s="1" customFormat="1" x14ac:dyDescent="0.25">
      <c r="C1033" s="65"/>
      <c r="D1033" s="55"/>
      <c r="E1033" s="55"/>
      <c r="F1033" s="55"/>
      <c r="G1033" s="55"/>
      <c r="H1033" s="55"/>
      <c r="I1033" s="55"/>
      <c r="J1033" s="55"/>
      <c r="K1033" s="65"/>
      <c r="L1033" s="65"/>
      <c r="M1033" s="65"/>
      <c r="N1033" s="65"/>
      <c r="O1033" s="65"/>
      <c r="P1033" s="65"/>
    </row>
    <row r="1034" spans="3:16" s="1" customFormat="1" x14ac:dyDescent="0.25">
      <c r="C1034" s="65"/>
      <c r="D1034" s="55"/>
      <c r="E1034" s="55"/>
      <c r="F1034" s="55"/>
      <c r="G1034" s="55"/>
      <c r="H1034" s="55"/>
      <c r="I1034" s="55"/>
      <c r="J1034" s="55"/>
      <c r="K1034" s="65"/>
      <c r="L1034" s="65"/>
      <c r="M1034" s="65"/>
      <c r="N1034" s="65"/>
      <c r="O1034" s="65"/>
      <c r="P1034" s="65"/>
    </row>
    <row r="1035" spans="3:16" s="1" customFormat="1" x14ac:dyDescent="0.25">
      <c r="C1035" s="65"/>
      <c r="D1035" s="55"/>
      <c r="E1035" s="55"/>
      <c r="F1035" s="55"/>
      <c r="G1035" s="55"/>
      <c r="H1035" s="55"/>
      <c r="I1035" s="55"/>
      <c r="J1035" s="55"/>
      <c r="K1035" s="65"/>
      <c r="L1035" s="65"/>
      <c r="M1035" s="65"/>
      <c r="N1035" s="65"/>
      <c r="O1035" s="65"/>
      <c r="P1035" s="65"/>
    </row>
    <row r="1036" spans="3:16" s="1" customFormat="1" x14ac:dyDescent="0.25">
      <c r="C1036" s="65"/>
      <c r="D1036" s="55"/>
      <c r="E1036" s="55"/>
      <c r="F1036" s="55"/>
      <c r="G1036" s="55"/>
      <c r="H1036" s="55"/>
      <c r="I1036" s="55"/>
      <c r="J1036" s="55"/>
      <c r="K1036" s="65"/>
      <c r="L1036" s="65"/>
      <c r="M1036" s="65"/>
      <c r="N1036" s="65"/>
      <c r="O1036" s="65"/>
      <c r="P1036" s="65"/>
    </row>
    <row r="1037" spans="3:16" s="1" customFormat="1" x14ac:dyDescent="0.25">
      <c r="C1037" s="65"/>
      <c r="D1037" s="55"/>
      <c r="E1037" s="55"/>
      <c r="F1037" s="55"/>
      <c r="G1037" s="55"/>
      <c r="H1037" s="55"/>
      <c r="I1037" s="55"/>
      <c r="J1037" s="55"/>
      <c r="K1037" s="65"/>
      <c r="L1037" s="65"/>
      <c r="M1037" s="65"/>
      <c r="N1037" s="65"/>
      <c r="O1037" s="65"/>
      <c r="P1037" s="65"/>
    </row>
    <row r="1038" spans="3:16" s="1" customFormat="1" x14ac:dyDescent="0.25">
      <c r="C1038" s="65"/>
      <c r="D1038" s="55"/>
      <c r="E1038" s="55"/>
      <c r="F1038" s="55"/>
      <c r="G1038" s="55"/>
      <c r="H1038" s="55"/>
      <c r="I1038" s="55"/>
      <c r="J1038" s="55"/>
      <c r="K1038" s="65"/>
      <c r="L1038" s="65"/>
      <c r="M1038" s="65"/>
      <c r="N1038" s="65"/>
      <c r="O1038" s="65"/>
      <c r="P1038" s="65"/>
    </row>
    <row r="1039" spans="3:16" s="1" customFormat="1" x14ac:dyDescent="0.25">
      <c r="C1039" s="65"/>
      <c r="D1039" s="55"/>
      <c r="E1039" s="55"/>
      <c r="F1039" s="55"/>
      <c r="G1039" s="55"/>
      <c r="H1039" s="55"/>
      <c r="I1039" s="55"/>
      <c r="J1039" s="55"/>
      <c r="K1039" s="65"/>
      <c r="L1039" s="65"/>
      <c r="M1039" s="65"/>
      <c r="N1039" s="65"/>
      <c r="O1039" s="65"/>
      <c r="P1039" s="65"/>
    </row>
    <row r="1040" spans="3:16" s="1" customFormat="1" x14ac:dyDescent="0.25">
      <c r="C1040" s="65"/>
      <c r="D1040" s="55"/>
      <c r="E1040" s="55"/>
      <c r="F1040" s="55"/>
      <c r="G1040" s="55"/>
      <c r="H1040" s="55"/>
      <c r="I1040" s="55"/>
      <c r="J1040" s="55"/>
      <c r="K1040" s="65"/>
      <c r="L1040" s="65"/>
      <c r="M1040" s="65"/>
      <c r="N1040" s="65"/>
      <c r="O1040" s="65"/>
      <c r="P1040" s="65"/>
    </row>
    <row r="1041" spans="3:16" s="1" customFormat="1" x14ac:dyDescent="0.25">
      <c r="C1041" s="65"/>
      <c r="D1041" s="55"/>
      <c r="E1041" s="55"/>
      <c r="F1041" s="55"/>
      <c r="G1041" s="55"/>
      <c r="H1041" s="55"/>
      <c r="I1041" s="55"/>
      <c r="J1041" s="55"/>
      <c r="K1041" s="65"/>
      <c r="L1041" s="65"/>
      <c r="M1041" s="65"/>
      <c r="N1041" s="65"/>
      <c r="O1041" s="65"/>
      <c r="P1041" s="65"/>
    </row>
    <row r="1042" spans="3:16" s="1" customFormat="1" x14ac:dyDescent="0.25">
      <c r="C1042" s="65"/>
      <c r="D1042" s="55"/>
      <c r="E1042" s="55"/>
      <c r="F1042" s="55"/>
      <c r="G1042" s="55"/>
      <c r="H1042" s="55"/>
      <c r="I1042" s="55"/>
      <c r="J1042" s="55"/>
      <c r="K1042" s="65"/>
      <c r="L1042" s="65"/>
      <c r="M1042" s="65"/>
      <c r="N1042" s="65"/>
      <c r="O1042" s="65"/>
      <c r="P1042" s="65"/>
    </row>
    <row r="1043" spans="3:16" s="1" customFormat="1" x14ac:dyDescent="0.25">
      <c r="C1043" s="65"/>
      <c r="D1043" s="55"/>
      <c r="E1043" s="55"/>
      <c r="F1043" s="55"/>
      <c r="G1043" s="55"/>
      <c r="H1043" s="55"/>
      <c r="I1043" s="55"/>
      <c r="J1043" s="55"/>
      <c r="K1043" s="65"/>
      <c r="L1043" s="65"/>
      <c r="M1043" s="65"/>
      <c r="N1043" s="65"/>
      <c r="O1043" s="65"/>
      <c r="P1043" s="65"/>
    </row>
    <row r="1044" spans="3:16" s="1" customFormat="1" x14ac:dyDescent="0.25">
      <c r="C1044" s="65"/>
      <c r="D1044" s="55"/>
      <c r="E1044" s="55"/>
      <c r="F1044" s="55"/>
      <c r="G1044" s="55"/>
      <c r="H1044" s="55"/>
      <c r="I1044" s="55"/>
      <c r="J1044" s="55"/>
      <c r="K1044" s="65"/>
      <c r="L1044" s="65"/>
      <c r="M1044" s="65"/>
      <c r="N1044" s="65"/>
      <c r="O1044" s="65"/>
      <c r="P1044" s="65"/>
    </row>
    <row r="1045" spans="3:16" s="1" customFormat="1" x14ac:dyDescent="0.25">
      <c r="C1045" s="65"/>
      <c r="D1045" s="55"/>
      <c r="E1045" s="55"/>
      <c r="F1045" s="55"/>
      <c r="G1045" s="55"/>
      <c r="H1045" s="55"/>
      <c r="I1045" s="55"/>
      <c r="J1045" s="55"/>
      <c r="K1045" s="65"/>
      <c r="L1045" s="65"/>
      <c r="M1045" s="65"/>
      <c r="N1045" s="65"/>
      <c r="O1045" s="65"/>
      <c r="P1045" s="65"/>
    </row>
    <row r="1046" spans="3:16" s="1" customFormat="1" x14ac:dyDescent="0.25">
      <c r="C1046" s="65"/>
      <c r="D1046" s="55"/>
      <c r="E1046" s="55"/>
      <c r="F1046" s="55"/>
      <c r="G1046" s="55"/>
      <c r="H1046" s="55"/>
      <c r="I1046" s="55"/>
      <c r="J1046" s="55"/>
      <c r="K1046" s="65"/>
      <c r="L1046" s="65"/>
      <c r="M1046" s="65"/>
      <c r="N1046" s="65"/>
      <c r="O1046" s="65"/>
      <c r="P1046" s="65"/>
    </row>
    <row r="1047" spans="3:16" s="1" customFormat="1" x14ac:dyDescent="0.25">
      <c r="C1047" s="65"/>
      <c r="D1047" s="55"/>
      <c r="E1047" s="55"/>
      <c r="F1047" s="55"/>
      <c r="G1047" s="55"/>
      <c r="H1047" s="55"/>
      <c r="I1047" s="55"/>
      <c r="J1047" s="55"/>
      <c r="K1047" s="65"/>
      <c r="L1047" s="65"/>
      <c r="M1047" s="65"/>
      <c r="N1047" s="65"/>
      <c r="O1047" s="65"/>
      <c r="P1047" s="65"/>
    </row>
    <row r="1048" spans="3:16" s="1" customFormat="1" x14ac:dyDescent="0.25">
      <c r="C1048" s="65"/>
      <c r="D1048" s="55"/>
      <c r="E1048" s="55"/>
      <c r="F1048" s="55"/>
      <c r="G1048" s="55"/>
      <c r="H1048" s="55"/>
      <c r="I1048" s="55"/>
      <c r="J1048" s="55"/>
      <c r="K1048" s="65"/>
      <c r="L1048" s="65"/>
      <c r="M1048" s="65"/>
      <c r="N1048" s="65"/>
      <c r="O1048" s="65"/>
      <c r="P1048" s="65"/>
    </row>
    <row r="1049" spans="3:16" s="1" customFormat="1" x14ac:dyDescent="0.25">
      <c r="C1049" s="65"/>
      <c r="D1049" s="55"/>
      <c r="E1049" s="55"/>
      <c r="F1049" s="55"/>
      <c r="G1049" s="55"/>
      <c r="H1049" s="55"/>
      <c r="I1049" s="55"/>
      <c r="J1049" s="55"/>
      <c r="K1049" s="65"/>
      <c r="L1049" s="65"/>
      <c r="M1049" s="65"/>
      <c r="N1049" s="65"/>
      <c r="O1049" s="65"/>
      <c r="P1049" s="65"/>
    </row>
    <row r="1050" spans="3:16" s="1" customFormat="1" x14ac:dyDescent="0.25">
      <c r="C1050" s="65"/>
      <c r="D1050" s="55"/>
      <c r="E1050" s="55"/>
      <c r="F1050" s="55"/>
      <c r="G1050" s="55"/>
      <c r="H1050" s="55"/>
      <c r="I1050" s="55"/>
      <c r="J1050" s="55"/>
      <c r="K1050" s="65"/>
      <c r="L1050" s="65"/>
      <c r="M1050" s="65"/>
      <c r="N1050" s="65"/>
      <c r="O1050" s="65"/>
      <c r="P1050" s="65"/>
    </row>
    <row r="1051" spans="3:16" s="1" customFormat="1" x14ac:dyDescent="0.25">
      <c r="C1051" s="65"/>
      <c r="D1051" s="55"/>
      <c r="E1051" s="55"/>
      <c r="F1051" s="55"/>
      <c r="G1051" s="55"/>
      <c r="H1051" s="55"/>
      <c r="I1051" s="55"/>
      <c r="J1051" s="55"/>
      <c r="K1051" s="65"/>
      <c r="L1051" s="65"/>
      <c r="M1051" s="65"/>
      <c r="N1051" s="65"/>
      <c r="O1051" s="65"/>
      <c r="P1051" s="65"/>
    </row>
    <row r="1052" spans="3:16" s="1" customFormat="1" x14ac:dyDescent="0.25">
      <c r="C1052" s="65"/>
      <c r="D1052" s="55"/>
      <c r="E1052" s="55"/>
      <c r="F1052" s="55"/>
      <c r="G1052" s="55"/>
      <c r="H1052" s="55"/>
      <c r="I1052" s="55"/>
      <c r="J1052" s="55"/>
      <c r="K1052" s="65"/>
      <c r="L1052" s="65"/>
      <c r="M1052" s="65"/>
      <c r="N1052" s="65"/>
      <c r="O1052" s="65"/>
      <c r="P1052" s="65"/>
    </row>
    <row r="1053" spans="3:16" s="1" customFormat="1" x14ac:dyDescent="0.25">
      <c r="C1053" s="65"/>
      <c r="D1053" s="55"/>
      <c r="E1053" s="55"/>
      <c r="F1053" s="55"/>
      <c r="G1053" s="55"/>
      <c r="H1053" s="55"/>
      <c r="I1053" s="55"/>
      <c r="J1053" s="55"/>
      <c r="K1053" s="65"/>
      <c r="L1053" s="65"/>
      <c r="M1053" s="65"/>
      <c r="N1053" s="65"/>
      <c r="O1053" s="65"/>
      <c r="P1053" s="65"/>
    </row>
    <row r="1054" spans="3:16" s="1" customFormat="1" x14ac:dyDescent="0.25">
      <c r="C1054" s="65"/>
      <c r="D1054" s="55"/>
      <c r="E1054" s="55"/>
      <c r="F1054" s="55"/>
      <c r="G1054" s="55"/>
      <c r="H1054" s="55"/>
      <c r="I1054" s="55"/>
      <c r="J1054" s="55"/>
      <c r="K1054" s="65"/>
      <c r="L1054" s="65"/>
      <c r="M1054" s="65"/>
      <c r="N1054" s="65"/>
      <c r="O1054" s="65"/>
      <c r="P1054" s="65"/>
    </row>
    <row r="1055" spans="3:16" s="1" customFormat="1" x14ac:dyDescent="0.25">
      <c r="C1055" s="65"/>
      <c r="D1055" s="55"/>
      <c r="E1055" s="55"/>
      <c r="F1055" s="55"/>
      <c r="G1055" s="55"/>
      <c r="H1055" s="55"/>
      <c r="I1055" s="55"/>
      <c r="J1055" s="55"/>
      <c r="K1055" s="65"/>
      <c r="L1055" s="65"/>
      <c r="M1055" s="65"/>
      <c r="N1055" s="65"/>
      <c r="O1055" s="65"/>
      <c r="P1055" s="65"/>
    </row>
    <row r="1056" spans="3:16" s="1" customFormat="1" x14ac:dyDescent="0.25">
      <c r="C1056" s="65"/>
      <c r="D1056" s="55"/>
      <c r="E1056" s="55"/>
      <c r="F1056" s="55"/>
      <c r="G1056" s="55"/>
      <c r="H1056" s="55"/>
      <c r="I1056" s="55"/>
      <c r="J1056" s="55"/>
      <c r="K1056" s="65"/>
      <c r="L1056" s="65"/>
      <c r="M1056" s="65"/>
      <c r="N1056" s="65"/>
      <c r="O1056" s="65"/>
      <c r="P1056" s="65"/>
    </row>
    <row r="1057" spans="3:16" s="1" customFormat="1" x14ac:dyDescent="0.25">
      <c r="C1057" s="65"/>
      <c r="D1057" s="55"/>
      <c r="E1057" s="55"/>
      <c r="F1057" s="55"/>
      <c r="G1057" s="55"/>
      <c r="H1057" s="55"/>
      <c r="I1057" s="55"/>
      <c r="J1057" s="55"/>
      <c r="K1057" s="65"/>
      <c r="L1057" s="65"/>
      <c r="M1057" s="65"/>
      <c r="N1057" s="65"/>
      <c r="O1057" s="65"/>
      <c r="P1057" s="65"/>
    </row>
    <row r="1058" spans="3:16" s="1" customFormat="1" x14ac:dyDescent="0.25">
      <c r="C1058" s="65"/>
      <c r="D1058" s="55"/>
      <c r="E1058" s="55"/>
      <c r="F1058" s="55"/>
      <c r="G1058" s="55"/>
      <c r="H1058" s="55"/>
      <c r="I1058" s="55"/>
      <c r="J1058" s="55"/>
      <c r="K1058" s="65"/>
      <c r="L1058" s="65"/>
      <c r="M1058" s="65"/>
      <c r="N1058" s="65"/>
      <c r="O1058" s="65"/>
      <c r="P1058" s="65"/>
    </row>
    <row r="1059" spans="3:16" s="1" customFormat="1" x14ac:dyDescent="0.25">
      <c r="C1059" s="65"/>
      <c r="D1059" s="55"/>
      <c r="E1059" s="55"/>
      <c r="F1059" s="55"/>
      <c r="G1059" s="55"/>
      <c r="H1059" s="55"/>
      <c r="I1059" s="55"/>
      <c r="J1059" s="55"/>
      <c r="K1059" s="65"/>
      <c r="L1059" s="65"/>
      <c r="M1059" s="65"/>
      <c r="N1059" s="65"/>
      <c r="O1059" s="65"/>
      <c r="P1059" s="65"/>
    </row>
    <row r="1060" spans="3:16" s="1" customFormat="1" x14ac:dyDescent="0.25">
      <c r="C1060" s="65"/>
      <c r="D1060" s="55"/>
      <c r="E1060" s="55"/>
      <c r="F1060" s="55"/>
      <c r="G1060" s="55"/>
      <c r="H1060" s="55"/>
      <c r="I1060" s="55"/>
      <c r="J1060" s="55"/>
      <c r="K1060" s="65"/>
      <c r="L1060" s="65"/>
      <c r="M1060" s="65"/>
      <c r="N1060" s="65"/>
      <c r="O1060" s="65"/>
      <c r="P1060" s="65"/>
    </row>
    <row r="1061" spans="3:16" s="1" customFormat="1" x14ac:dyDescent="0.25">
      <c r="C1061" s="65"/>
      <c r="D1061" s="55"/>
      <c r="E1061" s="55"/>
      <c r="F1061" s="55"/>
      <c r="G1061" s="55"/>
      <c r="H1061" s="55"/>
      <c r="I1061" s="55"/>
      <c r="J1061" s="55"/>
      <c r="K1061" s="65"/>
      <c r="L1061" s="65"/>
      <c r="M1061" s="65"/>
      <c r="N1061" s="65"/>
      <c r="O1061" s="65"/>
      <c r="P1061" s="65"/>
    </row>
    <row r="1062" spans="3:16" s="1" customFormat="1" x14ac:dyDescent="0.25">
      <c r="C1062" s="65"/>
      <c r="D1062" s="55"/>
      <c r="E1062" s="55"/>
      <c r="F1062" s="55"/>
      <c r="G1062" s="55"/>
      <c r="H1062" s="55"/>
      <c r="I1062" s="55"/>
      <c r="J1062" s="55"/>
      <c r="K1062" s="65"/>
      <c r="L1062" s="65"/>
      <c r="M1062" s="65"/>
      <c r="N1062" s="65"/>
      <c r="O1062" s="65"/>
      <c r="P1062" s="65"/>
    </row>
    <row r="1063" spans="3:16" s="1" customFormat="1" x14ac:dyDescent="0.25">
      <c r="C1063" s="65"/>
      <c r="D1063" s="55"/>
      <c r="E1063" s="55"/>
      <c r="F1063" s="55"/>
      <c r="G1063" s="55"/>
      <c r="H1063" s="55"/>
      <c r="I1063" s="55"/>
      <c r="J1063" s="55"/>
      <c r="K1063" s="65"/>
      <c r="L1063" s="65"/>
      <c r="M1063" s="65"/>
      <c r="N1063" s="65"/>
      <c r="O1063" s="65"/>
      <c r="P1063" s="65"/>
    </row>
    <row r="1064" spans="3:16" s="1" customFormat="1" x14ac:dyDescent="0.25">
      <c r="C1064" s="65"/>
      <c r="D1064" s="55"/>
      <c r="E1064" s="55"/>
      <c r="F1064" s="55"/>
      <c r="G1064" s="55"/>
      <c r="H1064" s="55"/>
      <c r="I1064" s="55"/>
      <c r="J1064" s="55"/>
      <c r="K1064" s="65"/>
      <c r="L1064" s="65"/>
      <c r="M1064" s="65"/>
      <c r="N1064" s="65"/>
      <c r="O1064" s="65"/>
      <c r="P1064" s="65"/>
    </row>
    <row r="1065" spans="3:16" s="1" customFormat="1" x14ac:dyDescent="0.25">
      <c r="C1065" s="65"/>
      <c r="D1065" s="55"/>
      <c r="E1065" s="55"/>
      <c r="F1065" s="55"/>
      <c r="G1065" s="55"/>
      <c r="H1065" s="55"/>
      <c r="I1065" s="55"/>
      <c r="J1065" s="55"/>
      <c r="K1065" s="65"/>
      <c r="L1065" s="65"/>
      <c r="M1065" s="65"/>
      <c r="N1065" s="65"/>
      <c r="O1065" s="65"/>
      <c r="P1065" s="65"/>
    </row>
    <row r="1066" spans="3:16" s="1" customFormat="1" x14ac:dyDescent="0.25">
      <c r="C1066" s="65"/>
      <c r="D1066" s="55"/>
      <c r="E1066" s="55"/>
      <c r="F1066" s="55"/>
      <c r="G1066" s="55"/>
      <c r="H1066" s="55"/>
      <c r="I1066" s="55"/>
      <c r="J1066" s="55"/>
      <c r="K1066" s="65"/>
      <c r="L1066" s="65"/>
      <c r="M1066" s="65"/>
      <c r="N1066" s="65"/>
      <c r="O1066" s="65"/>
      <c r="P1066" s="65"/>
    </row>
    <row r="1067" spans="3:16" s="1" customFormat="1" x14ac:dyDescent="0.25">
      <c r="C1067" s="65"/>
      <c r="D1067" s="55"/>
      <c r="E1067" s="55"/>
      <c r="F1067" s="55"/>
      <c r="G1067" s="55"/>
      <c r="H1067" s="55"/>
      <c r="I1067" s="55"/>
      <c r="J1067" s="55"/>
      <c r="K1067" s="65"/>
      <c r="L1067" s="65"/>
      <c r="M1067" s="65"/>
      <c r="N1067" s="65"/>
      <c r="O1067" s="65"/>
      <c r="P1067" s="65"/>
    </row>
    <row r="1068" spans="3:16" s="1" customFormat="1" x14ac:dyDescent="0.25">
      <c r="C1068" s="65"/>
      <c r="D1068" s="55"/>
      <c r="E1068" s="55"/>
      <c r="F1068" s="55"/>
      <c r="G1068" s="55"/>
      <c r="H1068" s="55"/>
      <c r="I1068" s="55"/>
      <c r="J1068" s="55"/>
      <c r="K1068" s="65"/>
      <c r="L1068" s="65"/>
      <c r="M1068" s="65"/>
      <c r="N1068" s="65"/>
      <c r="O1068" s="65"/>
      <c r="P1068" s="65"/>
    </row>
    <row r="1069" spans="3:16" s="1" customFormat="1" x14ac:dyDescent="0.25">
      <c r="C1069" s="65"/>
      <c r="D1069" s="55"/>
      <c r="E1069" s="55"/>
      <c r="F1069" s="55"/>
      <c r="G1069" s="55"/>
      <c r="H1069" s="55"/>
      <c r="I1069" s="55"/>
      <c r="J1069" s="55"/>
      <c r="K1069" s="65"/>
      <c r="L1069" s="65"/>
      <c r="M1069" s="65"/>
      <c r="N1069" s="65"/>
      <c r="O1069" s="65"/>
      <c r="P1069" s="65"/>
    </row>
    <row r="1070" spans="3:16" s="1" customFormat="1" x14ac:dyDescent="0.25">
      <c r="C1070" s="65"/>
      <c r="D1070" s="55"/>
      <c r="E1070" s="55"/>
      <c r="F1070" s="55"/>
      <c r="G1070" s="55"/>
      <c r="H1070" s="55"/>
      <c r="I1070" s="55"/>
      <c r="J1070" s="55"/>
      <c r="K1070" s="65"/>
      <c r="L1070" s="65"/>
      <c r="M1070" s="65"/>
      <c r="N1070" s="65"/>
      <c r="O1070" s="65"/>
      <c r="P1070" s="65"/>
    </row>
    <row r="1071" spans="3:16" s="1" customFormat="1" x14ac:dyDescent="0.25">
      <c r="C1071" s="65"/>
      <c r="D1071" s="55"/>
      <c r="E1071" s="55"/>
      <c r="F1071" s="55"/>
      <c r="G1071" s="55"/>
      <c r="H1071" s="55"/>
      <c r="I1071" s="55"/>
      <c r="J1071" s="55"/>
      <c r="K1071" s="65"/>
      <c r="L1071" s="65"/>
      <c r="M1071" s="65"/>
      <c r="N1071" s="65"/>
      <c r="O1071" s="65"/>
      <c r="P1071" s="65"/>
    </row>
    <row r="1072" spans="3:16" s="1" customFormat="1" x14ac:dyDescent="0.25">
      <c r="C1072" s="65"/>
      <c r="D1072" s="55"/>
      <c r="E1072" s="55"/>
      <c r="F1072" s="55"/>
      <c r="G1072" s="55"/>
      <c r="H1072" s="55"/>
      <c r="I1072" s="55"/>
      <c r="J1072" s="55"/>
      <c r="K1072" s="65"/>
      <c r="L1072" s="65"/>
      <c r="M1072" s="65"/>
      <c r="N1072" s="65"/>
      <c r="O1072" s="65"/>
      <c r="P1072" s="65"/>
    </row>
    <row r="1073" spans="3:16" s="1" customFormat="1" x14ac:dyDescent="0.25">
      <c r="C1073" s="65"/>
      <c r="D1073" s="55"/>
      <c r="E1073" s="55"/>
      <c r="F1073" s="55"/>
      <c r="G1073" s="55"/>
      <c r="H1073" s="55"/>
      <c r="I1073" s="55"/>
      <c r="J1073" s="55"/>
      <c r="K1073" s="65"/>
      <c r="L1073" s="65"/>
      <c r="M1073" s="65"/>
      <c r="N1073" s="65"/>
      <c r="O1073" s="65"/>
      <c r="P1073" s="65"/>
    </row>
    <row r="1074" spans="3:16" s="1" customFormat="1" x14ac:dyDescent="0.25">
      <c r="C1074" s="65"/>
      <c r="D1074" s="55"/>
      <c r="E1074" s="55"/>
      <c r="F1074" s="55"/>
      <c r="G1074" s="55"/>
      <c r="H1074" s="55"/>
      <c r="I1074" s="55"/>
      <c r="J1074" s="55"/>
      <c r="K1074" s="65"/>
      <c r="L1074" s="65"/>
      <c r="M1074" s="65"/>
      <c r="N1074" s="65"/>
      <c r="O1074" s="65"/>
      <c r="P1074" s="65"/>
    </row>
    <row r="1075" spans="3:16" s="1" customFormat="1" x14ac:dyDescent="0.25">
      <c r="C1075" s="65"/>
      <c r="D1075" s="55"/>
      <c r="E1075" s="55"/>
      <c r="F1075" s="55"/>
      <c r="G1075" s="55"/>
      <c r="H1075" s="55"/>
      <c r="I1075" s="55"/>
      <c r="J1075" s="55"/>
      <c r="K1075" s="65"/>
      <c r="L1075" s="65"/>
      <c r="M1075" s="65"/>
      <c r="N1075" s="65"/>
      <c r="O1075" s="65"/>
      <c r="P1075" s="65"/>
    </row>
    <row r="1076" spans="3:16" s="1" customFormat="1" x14ac:dyDescent="0.25">
      <c r="C1076" s="65"/>
      <c r="D1076" s="55"/>
      <c r="E1076" s="55"/>
      <c r="F1076" s="55"/>
      <c r="G1076" s="55"/>
      <c r="H1076" s="55"/>
      <c r="I1076" s="55"/>
      <c r="J1076" s="55"/>
      <c r="K1076" s="65"/>
      <c r="L1076" s="65"/>
      <c r="M1076" s="65"/>
      <c r="N1076" s="65"/>
      <c r="O1076" s="65"/>
      <c r="P1076" s="65"/>
    </row>
    <row r="1077" spans="3:16" s="1" customFormat="1" x14ac:dyDescent="0.25">
      <c r="C1077" s="65"/>
      <c r="D1077" s="55"/>
      <c r="E1077" s="55"/>
      <c r="F1077" s="55"/>
      <c r="G1077" s="55"/>
      <c r="H1077" s="55"/>
      <c r="I1077" s="55"/>
      <c r="J1077" s="55"/>
      <c r="K1077" s="65"/>
      <c r="L1077" s="65"/>
      <c r="M1077" s="65"/>
      <c r="N1077" s="65"/>
      <c r="O1077" s="65"/>
      <c r="P1077" s="65"/>
    </row>
    <row r="1078" spans="3:16" s="1" customFormat="1" x14ac:dyDescent="0.25">
      <c r="C1078" s="65"/>
      <c r="D1078" s="55"/>
      <c r="E1078" s="55"/>
      <c r="F1078" s="55"/>
      <c r="G1078" s="55"/>
      <c r="H1078" s="55"/>
      <c r="I1078" s="55"/>
      <c r="J1078" s="55"/>
      <c r="K1078" s="65"/>
      <c r="L1078" s="65"/>
      <c r="M1078" s="65"/>
      <c r="N1078" s="65"/>
      <c r="O1078" s="65"/>
      <c r="P1078" s="65"/>
    </row>
    <row r="1079" spans="3:16" s="1" customFormat="1" x14ac:dyDescent="0.25">
      <c r="C1079" s="65"/>
      <c r="D1079" s="55"/>
      <c r="E1079" s="55"/>
      <c r="F1079" s="55"/>
      <c r="G1079" s="55"/>
      <c r="H1079" s="55"/>
      <c r="I1079" s="55"/>
      <c r="J1079" s="55"/>
      <c r="K1079" s="65"/>
      <c r="L1079" s="65"/>
      <c r="M1079" s="65"/>
      <c r="N1079" s="65"/>
      <c r="O1079" s="65"/>
      <c r="P1079" s="65"/>
    </row>
    <row r="1080" spans="3:16" s="1" customFormat="1" x14ac:dyDescent="0.25">
      <c r="C1080" s="65"/>
      <c r="D1080" s="55"/>
      <c r="E1080" s="55"/>
      <c r="F1080" s="55"/>
      <c r="G1080" s="55"/>
      <c r="H1080" s="55"/>
      <c r="I1080" s="55"/>
      <c r="J1080" s="55"/>
      <c r="K1080" s="65"/>
      <c r="L1080" s="65"/>
      <c r="M1080" s="65"/>
      <c r="N1080" s="65"/>
      <c r="O1080" s="65"/>
      <c r="P1080" s="65"/>
    </row>
    <row r="1081" spans="3:16" s="1" customFormat="1" x14ac:dyDescent="0.25">
      <c r="C1081" s="65"/>
      <c r="D1081" s="55"/>
      <c r="E1081" s="55"/>
      <c r="F1081" s="55"/>
      <c r="G1081" s="55"/>
      <c r="H1081" s="55"/>
      <c r="I1081" s="55"/>
      <c r="J1081" s="55"/>
      <c r="K1081" s="65"/>
      <c r="L1081" s="65"/>
      <c r="M1081" s="65"/>
      <c r="N1081" s="65"/>
      <c r="O1081" s="65"/>
      <c r="P1081" s="65"/>
    </row>
    <row r="1082" spans="3:16" s="1" customFormat="1" x14ac:dyDescent="0.25">
      <c r="C1082" s="65"/>
      <c r="D1082" s="55"/>
      <c r="E1082" s="55"/>
      <c r="F1082" s="55"/>
      <c r="G1082" s="55"/>
      <c r="H1082" s="55"/>
      <c r="I1082" s="55"/>
      <c r="J1082" s="55"/>
      <c r="K1082" s="65"/>
      <c r="L1082" s="65"/>
      <c r="M1082" s="65"/>
      <c r="N1082" s="65"/>
      <c r="O1082" s="65"/>
      <c r="P1082" s="65"/>
    </row>
    <row r="1083" spans="3:16" s="1" customFormat="1" x14ac:dyDescent="0.25">
      <c r="C1083" s="65"/>
      <c r="D1083" s="55"/>
      <c r="E1083" s="55"/>
      <c r="F1083" s="55"/>
      <c r="G1083" s="55"/>
      <c r="H1083" s="55"/>
      <c r="I1083" s="55"/>
      <c r="J1083" s="55"/>
      <c r="K1083" s="65"/>
      <c r="L1083" s="65"/>
      <c r="M1083" s="65"/>
      <c r="N1083" s="65"/>
      <c r="O1083" s="65"/>
      <c r="P1083" s="65"/>
    </row>
    <row r="1084" spans="3:16" s="1" customFormat="1" x14ac:dyDescent="0.25">
      <c r="C1084" s="65"/>
      <c r="D1084" s="55"/>
      <c r="E1084" s="55"/>
      <c r="F1084" s="55"/>
      <c r="G1084" s="55"/>
      <c r="H1084" s="55"/>
      <c r="I1084" s="55"/>
      <c r="J1084" s="55"/>
      <c r="K1084" s="65"/>
      <c r="L1084" s="65"/>
      <c r="M1084" s="65"/>
      <c r="N1084" s="65"/>
      <c r="O1084" s="65"/>
      <c r="P1084" s="65"/>
    </row>
    <row r="1085" spans="3:16" s="1" customFormat="1" x14ac:dyDescent="0.25">
      <c r="C1085" s="65"/>
      <c r="D1085" s="55"/>
      <c r="E1085" s="55"/>
      <c r="F1085" s="55"/>
      <c r="G1085" s="55"/>
      <c r="H1085" s="55"/>
      <c r="I1085" s="55"/>
      <c r="J1085" s="55"/>
      <c r="K1085" s="65"/>
      <c r="L1085" s="65"/>
      <c r="M1085" s="65"/>
      <c r="N1085" s="65"/>
      <c r="O1085" s="65"/>
      <c r="P1085" s="65"/>
    </row>
    <row r="1086" spans="3:16" s="1" customFormat="1" x14ac:dyDescent="0.25">
      <c r="C1086" s="65"/>
      <c r="D1086" s="55"/>
      <c r="E1086" s="55"/>
      <c r="F1086" s="55"/>
      <c r="G1086" s="55"/>
      <c r="H1086" s="55"/>
      <c r="I1086" s="55"/>
      <c r="J1086" s="55"/>
      <c r="K1086" s="65"/>
      <c r="L1086" s="65"/>
      <c r="M1086" s="65"/>
      <c r="N1086" s="65"/>
      <c r="O1086" s="65"/>
      <c r="P1086" s="65"/>
    </row>
    <row r="1087" spans="3:16" s="1" customFormat="1" x14ac:dyDescent="0.25">
      <c r="C1087" s="65"/>
      <c r="D1087" s="55"/>
      <c r="E1087" s="55"/>
      <c r="F1087" s="55"/>
      <c r="G1087" s="55"/>
      <c r="H1087" s="55"/>
      <c r="I1087" s="55"/>
      <c r="J1087" s="55"/>
      <c r="K1087" s="65"/>
      <c r="L1087" s="65"/>
      <c r="M1087" s="65"/>
      <c r="N1087" s="65"/>
      <c r="O1087" s="65"/>
      <c r="P1087" s="65"/>
    </row>
    <row r="1088" spans="3:16" s="1" customFormat="1" x14ac:dyDescent="0.25">
      <c r="C1088" s="65"/>
      <c r="D1088" s="55"/>
      <c r="E1088" s="55"/>
      <c r="F1088" s="55"/>
      <c r="G1088" s="55"/>
      <c r="H1088" s="55"/>
      <c r="I1088" s="55"/>
      <c r="J1088" s="55"/>
      <c r="K1088" s="65"/>
      <c r="L1088" s="65"/>
      <c r="M1088" s="65"/>
      <c r="N1088" s="65"/>
      <c r="O1088" s="65"/>
      <c r="P1088" s="65"/>
    </row>
    <row r="1089" spans="3:16" s="1" customFormat="1" x14ac:dyDescent="0.25">
      <c r="C1089" s="65"/>
      <c r="D1089" s="55"/>
      <c r="E1089" s="55"/>
      <c r="F1089" s="55"/>
      <c r="G1089" s="55"/>
      <c r="H1089" s="55"/>
      <c r="I1089" s="55"/>
      <c r="J1089" s="55"/>
      <c r="K1089" s="65"/>
      <c r="L1089" s="65"/>
      <c r="M1089" s="65"/>
      <c r="N1089" s="65"/>
      <c r="O1089" s="65"/>
      <c r="P1089" s="65"/>
    </row>
    <row r="1090" spans="3:16" s="1" customFormat="1" x14ac:dyDescent="0.25">
      <c r="C1090" s="65"/>
      <c r="D1090" s="55"/>
      <c r="E1090" s="55"/>
      <c r="F1090" s="55"/>
      <c r="G1090" s="55"/>
      <c r="H1090" s="55"/>
      <c r="I1090" s="55"/>
      <c r="J1090" s="55"/>
      <c r="K1090" s="65"/>
      <c r="L1090" s="65"/>
      <c r="M1090" s="65"/>
      <c r="N1090" s="65"/>
      <c r="O1090" s="65"/>
      <c r="P1090" s="65"/>
    </row>
    <row r="1091" spans="3:16" s="1" customFormat="1" x14ac:dyDescent="0.25">
      <c r="C1091" s="65"/>
      <c r="D1091" s="55"/>
      <c r="E1091" s="55"/>
      <c r="F1091" s="55"/>
      <c r="G1091" s="55"/>
      <c r="H1091" s="55"/>
      <c r="I1091" s="55"/>
      <c r="J1091" s="55"/>
      <c r="K1091" s="65"/>
      <c r="L1091" s="65"/>
      <c r="M1091" s="65"/>
      <c r="N1091" s="65"/>
      <c r="O1091" s="65"/>
      <c r="P1091" s="65"/>
    </row>
    <row r="1092" spans="3:16" s="1" customFormat="1" x14ac:dyDescent="0.25">
      <c r="C1092" s="65"/>
      <c r="D1092" s="55"/>
      <c r="E1092" s="55"/>
      <c r="F1092" s="55"/>
      <c r="G1092" s="55"/>
      <c r="H1092" s="55"/>
      <c r="I1092" s="55"/>
      <c r="J1092" s="55"/>
      <c r="K1092" s="65"/>
      <c r="L1092" s="65"/>
      <c r="M1092" s="65"/>
      <c r="N1092" s="65"/>
      <c r="O1092" s="65"/>
      <c r="P1092" s="65"/>
    </row>
    <row r="1093" spans="3:16" s="1" customFormat="1" x14ac:dyDescent="0.25">
      <c r="C1093" s="65"/>
      <c r="D1093" s="55"/>
      <c r="E1093" s="55"/>
      <c r="F1093" s="55"/>
      <c r="G1093" s="55"/>
      <c r="H1093" s="55"/>
      <c r="I1093" s="55"/>
      <c r="J1093" s="55"/>
      <c r="K1093" s="65"/>
      <c r="L1093" s="65"/>
      <c r="M1093" s="65"/>
      <c r="N1093" s="65"/>
      <c r="O1093" s="65"/>
      <c r="P1093" s="65"/>
    </row>
    <row r="1094" spans="3:16" s="1" customFormat="1" x14ac:dyDescent="0.25">
      <c r="C1094" s="65"/>
      <c r="D1094" s="55"/>
      <c r="E1094" s="55"/>
      <c r="F1094" s="55"/>
      <c r="G1094" s="55"/>
      <c r="H1094" s="55"/>
      <c r="I1094" s="55"/>
      <c r="J1094" s="55"/>
      <c r="K1094" s="65"/>
      <c r="L1094" s="65"/>
      <c r="M1094" s="65"/>
      <c r="N1094" s="65"/>
      <c r="O1094" s="65"/>
      <c r="P1094" s="65"/>
    </row>
    <row r="1095" spans="3:16" s="1" customFormat="1" x14ac:dyDescent="0.25">
      <c r="C1095" s="65"/>
      <c r="D1095" s="55"/>
      <c r="E1095" s="55"/>
      <c r="F1095" s="55"/>
      <c r="G1095" s="55"/>
      <c r="H1095" s="55"/>
      <c r="I1095" s="55"/>
      <c r="J1095" s="55"/>
      <c r="K1095" s="65"/>
      <c r="L1095" s="65"/>
      <c r="M1095" s="65"/>
      <c r="N1095" s="65"/>
      <c r="O1095" s="65"/>
      <c r="P1095" s="65"/>
    </row>
    <row r="1096" spans="3:16" s="1" customFormat="1" x14ac:dyDescent="0.25">
      <c r="C1096" s="65"/>
      <c r="D1096" s="55"/>
      <c r="E1096" s="55"/>
      <c r="F1096" s="55"/>
      <c r="G1096" s="55"/>
      <c r="H1096" s="55"/>
      <c r="I1096" s="55"/>
      <c r="J1096" s="55"/>
      <c r="K1096" s="65"/>
      <c r="L1096" s="65"/>
      <c r="M1096" s="65"/>
      <c r="N1096" s="65"/>
      <c r="O1096" s="65"/>
      <c r="P1096" s="65"/>
    </row>
    <row r="1097" spans="3:16" s="1" customFormat="1" x14ac:dyDescent="0.25">
      <c r="C1097" s="65"/>
      <c r="D1097" s="55"/>
      <c r="E1097" s="55"/>
      <c r="F1097" s="55"/>
      <c r="G1097" s="55"/>
      <c r="H1097" s="55"/>
      <c r="I1097" s="55"/>
      <c r="J1097" s="55"/>
      <c r="K1097" s="65"/>
      <c r="L1097" s="65"/>
      <c r="M1097" s="65"/>
      <c r="N1097" s="65"/>
      <c r="O1097" s="65"/>
      <c r="P1097" s="65"/>
    </row>
    <row r="1098" spans="3:16" s="1" customFormat="1" x14ac:dyDescent="0.25">
      <c r="C1098" s="65"/>
      <c r="D1098" s="55"/>
      <c r="E1098" s="55"/>
      <c r="F1098" s="55"/>
      <c r="G1098" s="55"/>
      <c r="H1098" s="55"/>
      <c r="I1098" s="55"/>
      <c r="J1098" s="55"/>
      <c r="K1098" s="65"/>
      <c r="L1098" s="65"/>
      <c r="M1098" s="65"/>
      <c r="N1098" s="65"/>
      <c r="O1098" s="65"/>
      <c r="P1098" s="65"/>
    </row>
    <row r="1099" spans="3:16" s="1" customFormat="1" x14ac:dyDescent="0.25">
      <c r="C1099" s="65"/>
      <c r="D1099" s="55"/>
      <c r="E1099" s="55"/>
      <c r="F1099" s="55"/>
      <c r="G1099" s="55"/>
      <c r="H1099" s="55"/>
      <c r="I1099" s="55"/>
      <c r="J1099" s="55"/>
      <c r="K1099" s="65"/>
      <c r="L1099" s="65"/>
      <c r="M1099" s="65"/>
      <c r="N1099" s="65"/>
      <c r="O1099" s="65"/>
      <c r="P1099" s="65"/>
    </row>
    <row r="1100" spans="3:16" s="1" customFormat="1" x14ac:dyDescent="0.25">
      <c r="C1100" s="65"/>
      <c r="D1100" s="55"/>
      <c r="E1100" s="55"/>
      <c r="F1100" s="55"/>
      <c r="G1100" s="55"/>
      <c r="H1100" s="55"/>
      <c r="I1100" s="55"/>
      <c r="J1100" s="55"/>
      <c r="K1100" s="65"/>
      <c r="L1100" s="65"/>
      <c r="M1100" s="65"/>
      <c r="N1100" s="65"/>
      <c r="O1100" s="65"/>
      <c r="P1100" s="65"/>
    </row>
    <row r="1101" spans="3:16" s="1" customFormat="1" x14ac:dyDescent="0.25">
      <c r="C1101" s="65"/>
      <c r="D1101" s="55"/>
      <c r="E1101" s="55"/>
      <c r="F1101" s="55"/>
      <c r="G1101" s="55"/>
      <c r="H1101" s="55"/>
      <c r="I1101" s="55"/>
      <c r="J1101" s="55"/>
      <c r="K1101" s="65"/>
      <c r="L1101" s="65"/>
      <c r="M1101" s="65"/>
      <c r="N1101" s="65"/>
      <c r="O1101" s="65"/>
      <c r="P1101" s="65"/>
    </row>
    <row r="1102" spans="3:16" s="1" customFormat="1" x14ac:dyDescent="0.25">
      <c r="C1102" s="65"/>
      <c r="D1102" s="55"/>
      <c r="E1102" s="55"/>
      <c r="F1102" s="55"/>
      <c r="G1102" s="55"/>
      <c r="H1102" s="55"/>
      <c r="I1102" s="55"/>
      <c r="J1102" s="55"/>
      <c r="K1102" s="65"/>
      <c r="L1102" s="65"/>
      <c r="M1102" s="65"/>
      <c r="N1102" s="65"/>
      <c r="O1102" s="65"/>
      <c r="P1102" s="65"/>
    </row>
    <row r="1103" spans="3:16" s="1" customFormat="1" x14ac:dyDescent="0.25">
      <c r="C1103" s="65"/>
      <c r="D1103" s="55"/>
      <c r="E1103" s="55"/>
      <c r="F1103" s="55"/>
      <c r="G1103" s="55"/>
      <c r="H1103" s="55"/>
      <c r="I1103" s="55"/>
      <c r="J1103" s="55"/>
      <c r="K1103" s="65"/>
      <c r="L1103" s="65"/>
      <c r="M1103" s="65"/>
      <c r="N1103" s="65"/>
      <c r="O1103" s="65"/>
      <c r="P1103" s="65"/>
    </row>
    <row r="1104" spans="3:16" s="1" customFormat="1" x14ac:dyDescent="0.25">
      <c r="C1104" s="65"/>
      <c r="D1104" s="55"/>
      <c r="E1104" s="55"/>
      <c r="F1104" s="55"/>
      <c r="G1104" s="55"/>
      <c r="H1104" s="55"/>
      <c r="I1104" s="55"/>
      <c r="J1104" s="55"/>
      <c r="K1104" s="65"/>
      <c r="L1104" s="65"/>
      <c r="M1104" s="65"/>
      <c r="N1104" s="65"/>
      <c r="O1104" s="65"/>
      <c r="P1104" s="65"/>
    </row>
    <row r="1105" spans="3:16" s="1" customFormat="1" x14ac:dyDescent="0.25">
      <c r="C1105" s="65"/>
      <c r="D1105" s="55"/>
      <c r="E1105" s="55"/>
      <c r="F1105" s="55"/>
      <c r="G1105" s="55"/>
      <c r="H1105" s="55"/>
      <c r="I1105" s="55"/>
      <c r="J1105" s="55"/>
      <c r="K1105" s="65"/>
      <c r="L1105" s="65"/>
      <c r="M1105" s="65"/>
      <c r="N1105" s="65"/>
      <c r="O1105" s="65"/>
      <c r="P1105" s="65"/>
    </row>
    <row r="1106" spans="3:16" s="1" customFormat="1" x14ac:dyDescent="0.25">
      <c r="C1106" s="65"/>
      <c r="D1106" s="55"/>
      <c r="E1106" s="55"/>
      <c r="F1106" s="55"/>
      <c r="G1106" s="55"/>
      <c r="H1106" s="55"/>
      <c r="I1106" s="55"/>
      <c r="J1106" s="55"/>
      <c r="K1106" s="65"/>
      <c r="L1106" s="65"/>
      <c r="M1106" s="65"/>
      <c r="N1106" s="65"/>
      <c r="O1106" s="65"/>
      <c r="P1106" s="65"/>
    </row>
    <row r="1107" spans="3:16" s="1" customFormat="1" x14ac:dyDescent="0.25">
      <c r="C1107" s="65"/>
      <c r="D1107" s="55"/>
      <c r="E1107" s="55"/>
      <c r="F1107" s="55"/>
      <c r="G1107" s="55"/>
      <c r="H1107" s="55"/>
      <c r="I1107" s="55"/>
      <c r="J1107" s="55"/>
      <c r="K1107" s="65"/>
      <c r="L1107" s="65"/>
      <c r="M1107" s="65"/>
      <c r="N1107" s="65"/>
      <c r="O1107" s="65"/>
      <c r="P1107" s="65"/>
    </row>
    <row r="1108" spans="3:16" s="1" customFormat="1" x14ac:dyDescent="0.25">
      <c r="C1108" s="65"/>
      <c r="D1108" s="55"/>
      <c r="E1108" s="55"/>
      <c r="F1108" s="55"/>
      <c r="G1108" s="55"/>
      <c r="H1108" s="55"/>
      <c r="I1108" s="55"/>
      <c r="J1108" s="55"/>
      <c r="K1108" s="65"/>
      <c r="L1108" s="65"/>
      <c r="M1108" s="65"/>
      <c r="N1108" s="65"/>
      <c r="O1108" s="65"/>
      <c r="P1108" s="65"/>
    </row>
    <row r="1109" spans="3:16" s="1" customFormat="1" x14ac:dyDescent="0.25">
      <c r="C1109" s="65"/>
      <c r="D1109" s="55"/>
      <c r="E1109" s="55"/>
      <c r="F1109" s="55"/>
      <c r="G1109" s="55"/>
      <c r="H1109" s="55"/>
      <c r="I1109" s="55"/>
      <c r="J1109" s="55"/>
      <c r="K1109" s="65"/>
      <c r="L1109" s="65"/>
      <c r="M1109" s="65"/>
      <c r="N1109" s="65"/>
      <c r="O1109" s="65"/>
      <c r="P1109" s="65"/>
    </row>
    <row r="1110" spans="3:16" s="1" customFormat="1" x14ac:dyDescent="0.25">
      <c r="C1110" s="65"/>
      <c r="D1110" s="55"/>
      <c r="E1110" s="55"/>
      <c r="F1110" s="55"/>
      <c r="G1110" s="55"/>
      <c r="H1110" s="55"/>
      <c r="I1110" s="55"/>
      <c r="J1110" s="55"/>
      <c r="K1110" s="65"/>
      <c r="L1110" s="65"/>
      <c r="M1110" s="65"/>
      <c r="N1110" s="65"/>
      <c r="O1110" s="65"/>
      <c r="P1110" s="65"/>
    </row>
    <row r="1111" spans="3:16" s="1" customFormat="1" x14ac:dyDescent="0.25">
      <c r="C1111" s="65"/>
      <c r="D1111" s="55"/>
      <c r="E1111" s="55"/>
      <c r="F1111" s="55"/>
      <c r="G1111" s="55"/>
      <c r="H1111" s="55"/>
      <c r="I1111" s="55"/>
      <c r="J1111" s="55"/>
      <c r="K1111" s="65"/>
      <c r="L1111" s="65"/>
      <c r="M1111" s="65"/>
      <c r="N1111" s="65"/>
      <c r="O1111" s="65"/>
      <c r="P1111" s="65"/>
    </row>
    <row r="1112" spans="3:16" s="1" customFormat="1" x14ac:dyDescent="0.25">
      <c r="C1112" s="65"/>
      <c r="D1112" s="55"/>
      <c r="E1112" s="55"/>
      <c r="F1112" s="55"/>
      <c r="G1112" s="55"/>
      <c r="H1112" s="55"/>
      <c r="I1112" s="55"/>
      <c r="J1112" s="55"/>
      <c r="K1112" s="65"/>
      <c r="L1112" s="65"/>
      <c r="M1112" s="65"/>
      <c r="N1112" s="65"/>
      <c r="O1112" s="65"/>
      <c r="P1112" s="65"/>
    </row>
    <row r="1113" spans="3:16" s="1" customFormat="1" x14ac:dyDescent="0.25">
      <c r="C1113" s="65"/>
      <c r="D1113" s="55"/>
      <c r="E1113" s="55"/>
      <c r="F1113" s="55"/>
      <c r="G1113" s="55"/>
      <c r="H1113" s="55"/>
      <c r="I1113" s="55"/>
      <c r="J1113" s="55"/>
      <c r="K1113" s="65"/>
      <c r="L1113" s="65"/>
      <c r="M1113" s="65"/>
      <c r="N1113" s="65"/>
      <c r="O1113" s="65"/>
      <c r="P1113" s="65"/>
    </row>
    <row r="1114" spans="3:16" s="1" customFormat="1" x14ac:dyDescent="0.25">
      <c r="C1114" s="65"/>
      <c r="D1114" s="55"/>
      <c r="E1114" s="55"/>
      <c r="F1114" s="55"/>
      <c r="G1114" s="55"/>
      <c r="H1114" s="55"/>
      <c r="I1114" s="55"/>
      <c r="J1114" s="55"/>
      <c r="K1114" s="65"/>
      <c r="L1114" s="65"/>
      <c r="M1114" s="65"/>
      <c r="N1114" s="65"/>
      <c r="O1114" s="65"/>
      <c r="P1114" s="65"/>
    </row>
    <row r="1115" spans="3:16" s="1" customFormat="1" x14ac:dyDescent="0.25">
      <c r="C1115" s="65"/>
      <c r="D1115" s="55"/>
      <c r="E1115" s="55"/>
      <c r="F1115" s="55"/>
      <c r="G1115" s="55"/>
      <c r="H1115" s="55"/>
      <c r="I1115" s="55"/>
      <c r="J1115" s="55"/>
      <c r="K1115" s="65"/>
      <c r="L1115" s="65"/>
      <c r="M1115" s="65"/>
      <c r="N1115" s="65"/>
      <c r="O1115" s="65"/>
      <c r="P1115" s="65"/>
    </row>
    <row r="1116" spans="3:16" s="1" customFormat="1" x14ac:dyDescent="0.25">
      <c r="C1116" s="65"/>
      <c r="D1116" s="55"/>
      <c r="E1116" s="55"/>
      <c r="F1116" s="55"/>
      <c r="G1116" s="55"/>
      <c r="H1116" s="55"/>
      <c r="I1116" s="55"/>
      <c r="J1116" s="55"/>
      <c r="K1116" s="65"/>
      <c r="L1116" s="65"/>
      <c r="M1116" s="65"/>
      <c r="N1116" s="65"/>
      <c r="O1116" s="65"/>
      <c r="P1116" s="65"/>
    </row>
    <row r="1117" spans="3:16" s="1" customFormat="1" x14ac:dyDescent="0.25">
      <c r="C1117" s="65"/>
      <c r="D1117" s="55"/>
      <c r="E1117" s="55"/>
      <c r="F1117" s="55"/>
      <c r="G1117" s="55"/>
      <c r="H1117" s="55"/>
      <c r="I1117" s="55"/>
      <c r="J1117" s="55"/>
      <c r="K1117" s="65"/>
      <c r="L1117" s="65"/>
      <c r="M1117" s="65"/>
      <c r="N1117" s="65"/>
      <c r="O1117" s="65"/>
      <c r="P1117" s="65"/>
    </row>
    <row r="1118" spans="3:16" s="1" customFormat="1" x14ac:dyDescent="0.25">
      <c r="C1118" s="65"/>
      <c r="D1118" s="55"/>
      <c r="E1118" s="55"/>
      <c r="F1118" s="55"/>
      <c r="G1118" s="55"/>
      <c r="H1118" s="55"/>
      <c r="I1118" s="55"/>
      <c r="J1118" s="55"/>
      <c r="K1118" s="65"/>
      <c r="L1118" s="65"/>
      <c r="M1118" s="65"/>
      <c r="N1118" s="65"/>
      <c r="O1118" s="65"/>
      <c r="P1118" s="65"/>
    </row>
    <row r="1119" spans="3:16" s="1" customFormat="1" x14ac:dyDescent="0.25">
      <c r="C1119" s="65"/>
      <c r="D1119" s="55"/>
      <c r="E1119" s="55"/>
      <c r="F1119" s="55"/>
      <c r="G1119" s="55"/>
      <c r="H1119" s="55"/>
      <c r="I1119" s="55"/>
      <c r="J1119" s="55"/>
      <c r="K1119" s="65"/>
      <c r="L1119" s="65"/>
      <c r="M1119" s="65"/>
      <c r="N1119" s="65"/>
      <c r="O1119" s="65"/>
      <c r="P1119" s="65"/>
    </row>
    <row r="1120" spans="3:16" s="1" customFormat="1" x14ac:dyDescent="0.25">
      <c r="C1120" s="65"/>
      <c r="D1120" s="55"/>
      <c r="E1120" s="55"/>
      <c r="F1120" s="55"/>
      <c r="G1120" s="55"/>
      <c r="H1120" s="55"/>
      <c r="I1120" s="55"/>
      <c r="J1120" s="55"/>
      <c r="K1120" s="65"/>
      <c r="L1120" s="65"/>
      <c r="M1120" s="65"/>
      <c r="N1120" s="65"/>
      <c r="O1120" s="65"/>
      <c r="P1120" s="65"/>
    </row>
    <row r="1121" spans="3:16" s="1" customFormat="1" x14ac:dyDescent="0.25">
      <c r="C1121" s="65"/>
      <c r="D1121" s="55"/>
      <c r="E1121" s="55"/>
      <c r="F1121" s="55"/>
      <c r="G1121" s="55"/>
      <c r="H1121" s="55"/>
      <c r="I1121" s="55"/>
      <c r="J1121" s="55"/>
      <c r="K1121" s="65"/>
      <c r="L1121" s="65"/>
      <c r="M1121" s="65"/>
      <c r="N1121" s="65"/>
      <c r="O1121" s="65"/>
      <c r="P1121" s="65"/>
    </row>
    <row r="1122" spans="3:16" s="1" customFormat="1" x14ac:dyDescent="0.25">
      <c r="C1122" s="65"/>
      <c r="D1122" s="55"/>
      <c r="E1122" s="55"/>
      <c r="F1122" s="55"/>
      <c r="G1122" s="55"/>
      <c r="H1122" s="55"/>
      <c r="I1122" s="55"/>
      <c r="J1122" s="55"/>
      <c r="K1122" s="65"/>
      <c r="L1122" s="65"/>
      <c r="M1122" s="65"/>
      <c r="N1122" s="65"/>
      <c r="O1122" s="65"/>
      <c r="P1122" s="65"/>
    </row>
    <row r="1123" spans="3:16" s="1" customFormat="1" x14ac:dyDescent="0.25">
      <c r="C1123" s="65"/>
      <c r="D1123" s="55"/>
      <c r="E1123" s="55"/>
      <c r="F1123" s="55"/>
      <c r="G1123" s="55"/>
      <c r="H1123" s="55"/>
      <c r="I1123" s="55"/>
      <c r="J1123" s="55"/>
      <c r="K1123" s="65"/>
      <c r="L1123" s="65"/>
      <c r="M1123" s="65"/>
      <c r="N1123" s="65"/>
      <c r="O1123" s="65"/>
      <c r="P1123" s="65"/>
    </row>
    <row r="1124" spans="3:16" s="1" customFormat="1" x14ac:dyDescent="0.25">
      <c r="C1124" s="65"/>
      <c r="D1124" s="55"/>
      <c r="E1124" s="55"/>
      <c r="F1124" s="55"/>
      <c r="G1124" s="55"/>
      <c r="H1124" s="55"/>
      <c r="I1124" s="55"/>
      <c r="J1124" s="55"/>
      <c r="K1124" s="65"/>
      <c r="L1124" s="65"/>
      <c r="M1124" s="65"/>
      <c r="N1124" s="65"/>
      <c r="O1124" s="65"/>
      <c r="P1124" s="65"/>
    </row>
    <row r="1125" spans="3:16" s="1" customFormat="1" x14ac:dyDescent="0.25">
      <c r="C1125" s="65"/>
      <c r="D1125" s="55"/>
      <c r="E1125" s="55"/>
      <c r="F1125" s="55"/>
      <c r="G1125" s="55"/>
      <c r="H1125" s="55"/>
      <c r="I1125" s="55"/>
      <c r="J1125" s="55"/>
      <c r="K1125" s="65"/>
      <c r="L1125" s="65"/>
      <c r="M1125" s="65"/>
      <c r="N1125" s="65"/>
      <c r="O1125" s="65"/>
      <c r="P1125" s="65"/>
    </row>
    <row r="1126" spans="3:16" s="1" customFormat="1" x14ac:dyDescent="0.25">
      <c r="C1126" s="65"/>
      <c r="D1126" s="55"/>
      <c r="E1126" s="55"/>
      <c r="F1126" s="55"/>
      <c r="G1126" s="55"/>
      <c r="H1126" s="55"/>
      <c r="I1126" s="55"/>
      <c r="J1126" s="55"/>
      <c r="K1126" s="65"/>
      <c r="L1126" s="65"/>
      <c r="M1126" s="65"/>
      <c r="N1126" s="65"/>
      <c r="O1126" s="65"/>
      <c r="P1126" s="65"/>
    </row>
    <row r="1127" spans="3:16" s="1" customFormat="1" x14ac:dyDescent="0.25">
      <c r="C1127" s="65"/>
      <c r="D1127" s="55"/>
      <c r="E1127" s="55"/>
      <c r="F1127" s="55"/>
      <c r="G1127" s="55"/>
      <c r="H1127" s="55"/>
      <c r="I1127" s="55"/>
      <c r="J1127" s="55"/>
      <c r="K1127" s="65"/>
      <c r="L1127" s="65"/>
      <c r="M1127" s="65"/>
      <c r="N1127" s="65"/>
      <c r="O1127" s="65"/>
      <c r="P1127" s="65"/>
    </row>
    <row r="1128" spans="3:16" s="1" customFormat="1" x14ac:dyDescent="0.25">
      <c r="C1128" s="65"/>
      <c r="D1128" s="55"/>
      <c r="E1128" s="55"/>
      <c r="F1128" s="55"/>
      <c r="G1128" s="55"/>
      <c r="H1128" s="55"/>
      <c r="I1128" s="55"/>
      <c r="J1128" s="55"/>
      <c r="K1128" s="65"/>
      <c r="L1128" s="65"/>
      <c r="M1128" s="65"/>
      <c r="N1128" s="65"/>
      <c r="O1128" s="65"/>
      <c r="P1128" s="65"/>
    </row>
    <row r="1129" spans="3:16" s="1" customFormat="1" x14ac:dyDescent="0.25">
      <c r="C1129" s="65"/>
      <c r="D1129" s="55"/>
      <c r="E1129" s="55"/>
      <c r="F1129" s="55"/>
      <c r="G1129" s="55"/>
      <c r="H1129" s="55"/>
      <c r="I1129" s="55"/>
      <c r="J1129" s="55"/>
      <c r="K1129" s="65"/>
      <c r="L1129" s="65"/>
      <c r="M1129" s="65"/>
      <c r="N1129" s="65"/>
      <c r="O1129" s="65"/>
      <c r="P1129" s="65"/>
    </row>
    <row r="1130" spans="3:16" s="1" customFormat="1" x14ac:dyDescent="0.25">
      <c r="C1130" s="65"/>
      <c r="D1130" s="55"/>
      <c r="E1130" s="55"/>
      <c r="F1130" s="55"/>
      <c r="G1130" s="55"/>
      <c r="H1130" s="55"/>
      <c r="I1130" s="55"/>
      <c r="J1130" s="55"/>
      <c r="K1130" s="65"/>
      <c r="L1130" s="65"/>
      <c r="M1130" s="65"/>
      <c r="N1130" s="65"/>
      <c r="O1130" s="65"/>
      <c r="P1130" s="65"/>
    </row>
    <row r="1131" spans="3:16" s="1" customFormat="1" x14ac:dyDescent="0.25">
      <c r="C1131" s="65"/>
      <c r="D1131" s="55"/>
      <c r="E1131" s="55"/>
      <c r="F1131" s="55"/>
      <c r="G1131" s="55"/>
      <c r="H1131" s="55"/>
      <c r="I1131" s="55"/>
      <c r="J1131" s="55"/>
      <c r="K1131" s="65"/>
      <c r="L1131" s="65"/>
      <c r="M1131" s="65"/>
      <c r="N1131" s="65"/>
      <c r="O1131" s="65"/>
      <c r="P1131" s="65"/>
    </row>
    <row r="1132" spans="3:16" s="1" customFormat="1" x14ac:dyDescent="0.25">
      <c r="C1132" s="65"/>
      <c r="D1132" s="55"/>
      <c r="E1132" s="55"/>
      <c r="F1132" s="55"/>
      <c r="G1132" s="55"/>
      <c r="H1132" s="55"/>
      <c r="I1132" s="55"/>
      <c r="J1132" s="55"/>
      <c r="K1132" s="65"/>
      <c r="L1132" s="65"/>
      <c r="M1132" s="65"/>
      <c r="N1132" s="65"/>
      <c r="O1132" s="65"/>
      <c r="P1132" s="65"/>
    </row>
    <row r="1133" spans="3:16" s="1" customFormat="1" x14ac:dyDescent="0.25">
      <c r="C1133" s="65"/>
      <c r="D1133" s="55"/>
      <c r="E1133" s="55"/>
      <c r="F1133" s="55"/>
      <c r="G1133" s="55"/>
      <c r="H1133" s="55"/>
      <c r="I1133" s="55"/>
      <c r="J1133" s="55"/>
      <c r="K1133" s="65"/>
      <c r="L1133" s="65"/>
      <c r="M1133" s="65"/>
      <c r="N1133" s="65"/>
      <c r="O1133" s="65"/>
      <c r="P1133" s="65"/>
    </row>
    <row r="1134" spans="3:16" s="1" customFormat="1" x14ac:dyDescent="0.25">
      <c r="C1134" s="65"/>
      <c r="D1134" s="55"/>
      <c r="E1134" s="55"/>
      <c r="F1134" s="55"/>
      <c r="G1134" s="55"/>
      <c r="H1134" s="55"/>
      <c r="I1134" s="55"/>
      <c r="J1134" s="55"/>
      <c r="K1134" s="65"/>
      <c r="L1134" s="65"/>
      <c r="M1134" s="65"/>
      <c r="N1134" s="65"/>
      <c r="O1134" s="65"/>
      <c r="P1134" s="65"/>
    </row>
    <row r="1135" spans="3:16" s="1" customFormat="1" x14ac:dyDescent="0.25">
      <c r="C1135" s="65"/>
      <c r="D1135" s="55"/>
      <c r="E1135" s="55"/>
      <c r="F1135" s="55"/>
      <c r="G1135" s="55"/>
      <c r="H1135" s="55"/>
      <c r="I1135" s="55"/>
      <c r="J1135" s="55"/>
      <c r="K1135" s="65"/>
      <c r="L1135" s="65"/>
      <c r="M1135" s="65"/>
      <c r="N1135" s="65"/>
      <c r="O1135" s="65"/>
      <c r="P1135" s="65"/>
    </row>
    <row r="1136" spans="3:16" s="1" customFormat="1" x14ac:dyDescent="0.25">
      <c r="C1136" s="65"/>
      <c r="D1136" s="55"/>
      <c r="E1136" s="55"/>
      <c r="F1136" s="55"/>
      <c r="G1136" s="55"/>
      <c r="H1136" s="55"/>
      <c r="I1136" s="55"/>
      <c r="J1136" s="55"/>
      <c r="K1136" s="65"/>
      <c r="L1136" s="65"/>
      <c r="M1136" s="65"/>
      <c r="N1136" s="65"/>
      <c r="O1136" s="65"/>
      <c r="P1136" s="65"/>
    </row>
    <row r="1137" spans="3:16" s="1" customFormat="1" x14ac:dyDescent="0.25">
      <c r="C1137" s="65"/>
      <c r="D1137" s="55"/>
      <c r="E1137" s="55"/>
      <c r="F1137" s="55"/>
      <c r="G1137" s="55"/>
      <c r="H1137" s="55"/>
      <c r="I1137" s="55"/>
      <c r="J1137" s="55"/>
      <c r="K1137" s="65"/>
      <c r="L1137" s="65"/>
      <c r="M1137" s="65"/>
      <c r="N1137" s="65"/>
      <c r="O1137" s="65"/>
      <c r="P1137" s="65"/>
    </row>
    <row r="1138" spans="3:16" s="1" customFormat="1" x14ac:dyDescent="0.25">
      <c r="C1138" s="65"/>
      <c r="D1138" s="55"/>
      <c r="E1138" s="55"/>
      <c r="F1138" s="55"/>
      <c r="G1138" s="55"/>
      <c r="H1138" s="55"/>
      <c r="I1138" s="55"/>
      <c r="J1138" s="55"/>
      <c r="K1138" s="65"/>
      <c r="L1138" s="65"/>
      <c r="M1138" s="65"/>
      <c r="N1138" s="65"/>
      <c r="O1138" s="65"/>
      <c r="P1138" s="65"/>
    </row>
    <row r="1139" spans="3:16" s="1" customFormat="1" x14ac:dyDescent="0.25">
      <c r="C1139" s="65"/>
      <c r="D1139" s="55"/>
      <c r="E1139" s="55"/>
      <c r="F1139" s="55"/>
      <c r="G1139" s="55"/>
      <c r="H1139" s="55"/>
      <c r="I1139" s="55"/>
      <c r="J1139" s="55"/>
      <c r="K1139" s="65"/>
      <c r="L1139" s="65"/>
      <c r="M1139" s="65"/>
      <c r="N1139" s="65"/>
      <c r="O1139" s="65"/>
      <c r="P1139" s="65"/>
    </row>
    <row r="1140" spans="3:16" s="1" customFormat="1" x14ac:dyDescent="0.25">
      <c r="C1140" s="65"/>
      <c r="D1140" s="55"/>
      <c r="E1140" s="55"/>
      <c r="F1140" s="55"/>
      <c r="G1140" s="55"/>
      <c r="H1140" s="55"/>
      <c r="I1140" s="55"/>
      <c r="J1140" s="55"/>
      <c r="K1140" s="65"/>
      <c r="L1140" s="65"/>
      <c r="M1140" s="65"/>
      <c r="N1140" s="65"/>
      <c r="O1140" s="65"/>
      <c r="P1140" s="65"/>
    </row>
    <row r="1141" spans="3:16" s="1" customFormat="1" x14ac:dyDescent="0.25">
      <c r="C1141" s="65"/>
      <c r="D1141" s="55"/>
      <c r="E1141" s="55"/>
      <c r="F1141" s="55"/>
      <c r="G1141" s="55"/>
      <c r="H1141" s="55"/>
      <c r="I1141" s="55"/>
      <c r="J1141" s="55"/>
      <c r="K1141" s="65"/>
      <c r="L1141" s="65"/>
      <c r="M1141" s="65"/>
      <c r="N1141" s="65"/>
      <c r="O1141" s="65"/>
      <c r="P1141" s="65"/>
    </row>
    <row r="1142" spans="3:16" s="1" customFormat="1" x14ac:dyDescent="0.25">
      <c r="C1142" s="65"/>
      <c r="D1142" s="55"/>
      <c r="E1142" s="55"/>
      <c r="F1142" s="55"/>
      <c r="G1142" s="55"/>
      <c r="H1142" s="55"/>
      <c r="I1142" s="55"/>
      <c r="J1142" s="55"/>
      <c r="K1142" s="65"/>
      <c r="L1142" s="65"/>
      <c r="M1142" s="65"/>
      <c r="N1142" s="65"/>
      <c r="O1142" s="65"/>
      <c r="P1142" s="65"/>
    </row>
    <row r="1143" spans="3:16" s="1" customFormat="1" x14ac:dyDescent="0.25">
      <c r="C1143" s="65"/>
      <c r="D1143" s="55"/>
      <c r="E1143" s="55"/>
      <c r="F1143" s="55"/>
      <c r="G1143" s="55"/>
      <c r="H1143" s="55"/>
      <c r="I1143" s="55"/>
      <c r="J1143" s="55"/>
      <c r="K1143" s="65"/>
      <c r="L1143" s="65"/>
      <c r="M1143" s="65"/>
      <c r="N1143" s="65"/>
      <c r="O1143" s="65"/>
      <c r="P1143" s="65"/>
    </row>
    <row r="1144" spans="3:16" s="1" customFormat="1" x14ac:dyDescent="0.25">
      <c r="C1144" s="65"/>
      <c r="D1144" s="55"/>
      <c r="E1144" s="55"/>
      <c r="F1144" s="55"/>
      <c r="G1144" s="55"/>
      <c r="H1144" s="55"/>
      <c r="I1144" s="55"/>
      <c r="J1144" s="55"/>
      <c r="K1144" s="65"/>
      <c r="L1144" s="65"/>
      <c r="M1144" s="65"/>
      <c r="N1144" s="65"/>
      <c r="O1144" s="65"/>
      <c r="P1144" s="65"/>
    </row>
    <row r="1145" spans="3:16" s="1" customFormat="1" x14ac:dyDescent="0.25">
      <c r="C1145" s="65"/>
      <c r="D1145" s="55"/>
      <c r="E1145" s="55"/>
      <c r="F1145" s="55"/>
      <c r="G1145" s="55"/>
      <c r="H1145" s="55"/>
      <c r="I1145" s="55"/>
      <c r="J1145" s="55"/>
      <c r="K1145" s="65"/>
      <c r="L1145" s="65"/>
      <c r="M1145" s="65"/>
      <c r="N1145" s="65"/>
      <c r="O1145" s="65"/>
      <c r="P1145" s="65"/>
    </row>
    <row r="1146" spans="3:16" s="1" customFormat="1" x14ac:dyDescent="0.25">
      <c r="C1146" s="65"/>
      <c r="D1146" s="55"/>
      <c r="E1146" s="55"/>
      <c r="F1146" s="55"/>
      <c r="G1146" s="55"/>
      <c r="H1146" s="55"/>
      <c r="I1146" s="55"/>
      <c r="J1146" s="55"/>
      <c r="K1146" s="65"/>
      <c r="L1146" s="65"/>
      <c r="M1146" s="65"/>
      <c r="N1146" s="65"/>
      <c r="O1146" s="65"/>
      <c r="P1146" s="65"/>
    </row>
    <row r="1147" spans="3:16" s="1" customFormat="1" x14ac:dyDescent="0.25">
      <c r="C1147" s="65"/>
      <c r="D1147" s="55"/>
      <c r="E1147" s="55"/>
      <c r="F1147" s="55"/>
      <c r="G1147" s="55"/>
      <c r="H1147" s="55"/>
      <c r="I1147" s="55"/>
      <c r="J1147" s="55"/>
      <c r="K1147" s="65"/>
      <c r="L1147" s="65"/>
      <c r="M1147" s="65"/>
      <c r="N1147" s="65"/>
      <c r="O1147" s="65"/>
      <c r="P1147" s="65"/>
    </row>
    <row r="1148" spans="3:16" s="1" customFormat="1" x14ac:dyDescent="0.25">
      <c r="C1148" s="65"/>
      <c r="D1148" s="55"/>
      <c r="E1148" s="55"/>
      <c r="F1148" s="55"/>
      <c r="G1148" s="55"/>
      <c r="H1148" s="55"/>
      <c r="I1148" s="55"/>
      <c r="J1148" s="55"/>
      <c r="K1148" s="65"/>
      <c r="L1148" s="65"/>
      <c r="M1148" s="65"/>
      <c r="N1148" s="65"/>
      <c r="O1148" s="65"/>
      <c r="P1148" s="65"/>
    </row>
    <row r="1149" spans="3:16" s="1" customFormat="1" x14ac:dyDescent="0.25">
      <c r="C1149" s="65"/>
      <c r="D1149" s="55"/>
      <c r="E1149" s="55"/>
      <c r="F1149" s="55"/>
      <c r="G1149" s="55"/>
      <c r="H1149" s="55"/>
      <c r="I1149" s="55"/>
      <c r="J1149" s="55"/>
      <c r="K1149" s="65"/>
      <c r="L1149" s="65"/>
      <c r="M1149" s="65"/>
      <c r="N1149" s="65"/>
      <c r="O1149" s="65"/>
      <c r="P1149" s="65"/>
    </row>
    <row r="1150" spans="3:16" s="1" customFormat="1" x14ac:dyDescent="0.25">
      <c r="C1150" s="65"/>
      <c r="D1150" s="55"/>
      <c r="E1150" s="55"/>
      <c r="F1150" s="55"/>
      <c r="G1150" s="55"/>
      <c r="H1150" s="55"/>
      <c r="I1150" s="55"/>
      <c r="J1150" s="55"/>
      <c r="K1150" s="65"/>
      <c r="L1150" s="65"/>
      <c r="M1150" s="65"/>
      <c r="N1150" s="65"/>
      <c r="O1150" s="65"/>
      <c r="P1150" s="65"/>
    </row>
    <row r="1151" spans="3:16" s="1" customFormat="1" x14ac:dyDescent="0.25">
      <c r="C1151" s="65"/>
      <c r="D1151" s="55"/>
      <c r="E1151" s="55"/>
      <c r="F1151" s="55"/>
      <c r="G1151" s="55"/>
      <c r="H1151" s="55"/>
      <c r="I1151" s="55"/>
      <c r="J1151" s="55"/>
      <c r="K1151" s="65"/>
      <c r="L1151" s="65"/>
      <c r="M1151" s="65"/>
      <c r="N1151" s="65"/>
      <c r="O1151" s="65"/>
      <c r="P1151" s="65"/>
    </row>
    <row r="1152" spans="3:16" s="1" customFormat="1" x14ac:dyDescent="0.25">
      <c r="C1152" s="65"/>
      <c r="D1152" s="55"/>
      <c r="E1152" s="55"/>
      <c r="F1152" s="55"/>
      <c r="G1152" s="55"/>
      <c r="H1152" s="55"/>
      <c r="I1152" s="55"/>
      <c r="J1152" s="55"/>
      <c r="K1152" s="65"/>
      <c r="L1152" s="65"/>
      <c r="M1152" s="65"/>
      <c r="N1152" s="65"/>
      <c r="O1152" s="65"/>
      <c r="P1152" s="65"/>
    </row>
    <row r="1153" spans="3:16" s="1" customFormat="1" x14ac:dyDescent="0.25">
      <c r="C1153" s="65"/>
      <c r="D1153" s="55"/>
      <c r="E1153" s="55"/>
      <c r="F1153" s="55"/>
      <c r="G1153" s="55"/>
      <c r="H1153" s="55"/>
      <c r="I1153" s="55"/>
      <c r="J1153" s="55"/>
      <c r="K1153" s="65"/>
      <c r="L1153" s="65"/>
      <c r="M1153" s="65"/>
      <c r="N1153" s="65"/>
      <c r="O1153" s="65"/>
      <c r="P1153" s="65"/>
    </row>
    <row r="1154" spans="3:16" s="1" customFormat="1" x14ac:dyDescent="0.25">
      <c r="C1154" s="65"/>
      <c r="D1154" s="55"/>
      <c r="E1154" s="55"/>
      <c r="F1154" s="55"/>
      <c r="G1154" s="55"/>
      <c r="H1154" s="55"/>
      <c r="I1154" s="55"/>
      <c r="J1154" s="55"/>
      <c r="K1154" s="65"/>
      <c r="L1154" s="65"/>
      <c r="M1154" s="65"/>
      <c r="N1154" s="65"/>
      <c r="O1154" s="65"/>
      <c r="P1154" s="65"/>
    </row>
    <row r="1155" spans="3:16" s="1" customFormat="1" x14ac:dyDescent="0.25">
      <c r="C1155" s="65"/>
      <c r="D1155" s="55"/>
      <c r="E1155" s="55"/>
      <c r="F1155" s="55"/>
      <c r="G1155" s="55"/>
      <c r="H1155" s="55"/>
      <c r="I1155" s="55"/>
      <c r="J1155" s="55"/>
      <c r="K1155" s="65"/>
      <c r="L1155" s="65"/>
      <c r="M1155" s="65"/>
      <c r="N1155" s="65"/>
      <c r="O1155" s="65"/>
      <c r="P1155" s="65"/>
    </row>
    <row r="1156" spans="3:16" s="1" customFormat="1" x14ac:dyDescent="0.25">
      <c r="C1156" s="65"/>
      <c r="D1156" s="55"/>
      <c r="E1156" s="55"/>
      <c r="F1156" s="55"/>
      <c r="G1156" s="55"/>
      <c r="H1156" s="55"/>
      <c r="I1156" s="55"/>
      <c r="J1156" s="55"/>
      <c r="K1156" s="65"/>
      <c r="L1156" s="65"/>
      <c r="M1156" s="65"/>
      <c r="N1156" s="65"/>
      <c r="O1156" s="65"/>
      <c r="P1156" s="65"/>
    </row>
    <row r="1157" spans="3:16" s="1" customFormat="1" x14ac:dyDescent="0.25">
      <c r="C1157" s="65"/>
      <c r="D1157" s="55"/>
      <c r="E1157" s="55"/>
      <c r="F1157" s="55"/>
      <c r="G1157" s="55"/>
      <c r="H1157" s="55"/>
      <c r="I1157" s="55"/>
      <c r="J1157" s="55"/>
      <c r="K1157" s="65"/>
      <c r="L1157" s="65"/>
      <c r="M1157" s="65"/>
      <c r="N1157" s="65"/>
      <c r="O1157" s="65"/>
      <c r="P1157" s="65"/>
    </row>
    <row r="1158" spans="3:16" s="1" customFormat="1" x14ac:dyDescent="0.25">
      <c r="C1158" s="65"/>
      <c r="D1158" s="55"/>
      <c r="E1158" s="55"/>
      <c r="F1158" s="55"/>
      <c r="G1158" s="55"/>
      <c r="H1158" s="55"/>
      <c r="I1158" s="55"/>
      <c r="J1158" s="55"/>
      <c r="K1158" s="65"/>
      <c r="L1158" s="65"/>
      <c r="M1158" s="65"/>
      <c r="N1158" s="65"/>
      <c r="O1158" s="65"/>
      <c r="P1158" s="65"/>
    </row>
    <row r="1159" spans="3:16" s="1" customFormat="1" x14ac:dyDescent="0.25">
      <c r="C1159" s="65"/>
      <c r="D1159" s="55"/>
      <c r="E1159" s="55"/>
      <c r="F1159" s="55"/>
      <c r="G1159" s="55"/>
      <c r="H1159" s="55"/>
      <c r="I1159" s="55"/>
      <c r="J1159" s="55"/>
      <c r="K1159" s="65"/>
      <c r="L1159" s="65"/>
      <c r="M1159" s="65"/>
      <c r="N1159" s="65"/>
      <c r="O1159" s="65"/>
      <c r="P1159" s="65"/>
    </row>
    <row r="1160" spans="3:16" s="1" customFormat="1" x14ac:dyDescent="0.25">
      <c r="C1160" s="65"/>
      <c r="D1160" s="55"/>
      <c r="E1160" s="55"/>
      <c r="F1160" s="55"/>
      <c r="G1160" s="55"/>
      <c r="H1160" s="55"/>
      <c r="I1160" s="55"/>
      <c r="J1160" s="55"/>
      <c r="K1160" s="65"/>
      <c r="L1160" s="65"/>
      <c r="M1160" s="65"/>
      <c r="N1160" s="65"/>
      <c r="O1160" s="65"/>
      <c r="P1160" s="65"/>
    </row>
    <row r="1161" spans="3:16" s="1" customFormat="1" x14ac:dyDescent="0.25">
      <c r="C1161" s="65"/>
      <c r="D1161" s="55"/>
      <c r="E1161" s="55"/>
      <c r="F1161" s="55"/>
      <c r="G1161" s="55"/>
      <c r="H1161" s="55"/>
      <c r="I1161" s="55"/>
      <c r="J1161" s="55"/>
      <c r="K1161" s="65"/>
      <c r="L1161" s="65"/>
      <c r="M1161" s="65"/>
      <c r="N1161" s="65"/>
      <c r="O1161" s="65"/>
      <c r="P1161" s="65"/>
    </row>
    <row r="1162" spans="3:16" s="1" customFormat="1" x14ac:dyDescent="0.25">
      <c r="C1162" s="65"/>
      <c r="D1162" s="55"/>
      <c r="E1162" s="55"/>
      <c r="F1162" s="55"/>
      <c r="G1162" s="55"/>
      <c r="H1162" s="55"/>
      <c r="I1162" s="55"/>
      <c r="J1162" s="55"/>
      <c r="K1162" s="65"/>
      <c r="L1162" s="65"/>
      <c r="M1162" s="65"/>
      <c r="N1162" s="65"/>
      <c r="O1162" s="65"/>
      <c r="P1162" s="65"/>
    </row>
    <row r="1163" spans="3:16" s="1" customFormat="1" x14ac:dyDescent="0.25">
      <c r="C1163" s="65"/>
      <c r="D1163" s="55"/>
      <c r="E1163" s="55"/>
      <c r="F1163" s="55"/>
      <c r="G1163" s="55"/>
      <c r="H1163" s="55"/>
      <c r="I1163" s="55"/>
      <c r="J1163" s="55"/>
      <c r="K1163" s="65"/>
      <c r="L1163" s="65"/>
      <c r="M1163" s="65"/>
      <c r="N1163" s="65"/>
      <c r="O1163" s="65"/>
      <c r="P1163" s="65"/>
    </row>
    <row r="1164" spans="3:16" s="1" customFormat="1" x14ac:dyDescent="0.25">
      <c r="C1164" s="65"/>
      <c r="D1164" s="55"/>
      <c r="E1164" s="55"/>
      <c r="F1164" s="55"/>
      <c r="G1164" s="55"/>
      <c r="H1164" s="55"/>
      <c r="I1164" s="55"/>
      <c r="J1164" s="55"/>
      <c r="K1164" s="65"/>
      <c r="L1164" s="65"/>
      <c r="M1164" s="65"/>
      <c r="N1164" s="65"/>
      <c r="O1164" s="65"/>
      <c r="P1164" s="65"/>
    </row>
    <row r="1165" spans="3:16" s="1" customFormat="1" x14ac:dyDescent="0.25">
      <c r="C1165" s="65"/>
      <c r="D1165" s="55"/>
      <c r="E1165" s="55"/>
      <c r="F1165" s="55"/>
      <c r="G1165" s="55"/>
      <c r="H1165" s="55"/>
      <c r="I1165" s="55"/>
      <c r="J1165" s="55"/>
      <c r="K1165" s="65"/>
      <c r="L1165" s="65"/>
      <c r="M1165" s="65"/>
      <c r="N1165" s="65"/>
      <c r="O1165" s="65"/>
      <c r="P1165" s="65"/>
    </row>
    <row r="1166" spans="3:16" s="1" customFormat="1" x14ac:dyDescent="0.25">
      <c r="C1166" s="65"/>
      <c r="D1166" s="55"/>
      <c r="E1166" s="55"/>
      <c r="F1166" s="55"/>
      <c r="G1166" s="55"/>
      <c r="H1166" s="55"/>
      <c r="I1166" s="55"/>
      <c r="J1166" s="55"/>
      <c r="K1166" s="65"/>
      <c r="L1166" s="65"/>
      <c r="M1166" s="65"/>
      <c r="N1166" s="65"/>
      <c r="O1166" s="65"/>
      <c r="P1166" s="65"/>
    </row>
    <row r="1167" spans="3:16" s="1" customFormat="1" x14ac:dyDescent="0.25">
      <c r="C1167" s="65"/>
      <c r="D1167" s="55"/>
      <c r="E1167" s="55"/>
      <c r="F1167" s="55"/>
      <c r="G1167" s="55"/>
      <c r="H1167" s="55"/>
      <c r="I1167" s="55"/>
      <c r="J1167" s="55"/>
      <c r="K1167" s="65"/>
      <c r="L1167" s="65"/>
      <c r="M1167" s="65"/>
      <c r="N1167" s="65"/>
      <c r="O1167" s="65"/>
      <c r="P1167" s="65"/>
    </row>
    <row r="1168" spans="3:16" s="1" customFormat="1" x14ac:dyDescent="0.25">
      <c r="C1168" s="65"/>
      <c r="D1168" s="55"/>
      <c r="E1168" s="55"/>
      <c r="F1168" s="55"/>
      <c r="G1168" s="55"/>
      <c r="H1168" s="55"/>
      <c r="I1168" s="55"/>
      <c r="J1168" s="55"/>
      <c r="K1168" s="65"/>
      <c r="L1168" s="65"/>
      <c r="M1168" s="65"/>
      <c r="N1168" s="65"/>
      <c r="O1168" s="65"/>
      <c r="P1168" s="65"/>
    </row>
    <row r="1169" spans="3:16" s="1" customFormat="1" x14ac:dyDescent="0.25">
      <c r="C1169" s="65"/>
      <c r="D1169" s="55"/>
      <c r="E1169" s="55"/>
      <c r="F1169" s="55"/>
      <c r="G1169" s="55"/>
      <c r="H1169" s="55"/>
      <c r="I1169" s="55"/>
      <c r="J1169" s="55"/>
      <c r="K1169" s="65"/>
      <c r="L1169" s="65"/>
      <c r="M1169" s="65"/>
      <c r="N1169" s="65"/>
      <c r="O1169" s="65"/>
      <c r="P1169" s="65"/>
    </row>
    <row r="1170" spans="3:16" s="1" customFormat="1" x14ac:dyDescent="0.25">
      <c r="C1170" s="65"/>
      <c r="D1170" s="55"/>
      <c r="E1170" s="55"/>
      <c r="F1170" s="55"/>
      <c r="G1170" s="55"/>
      <c r="H1170" s="55"/>
      <c r="I1170" s="55"/>
      <c r="J1170" s="55"/>
      <c r="K1170" s="65"/>
      <c r="L1170" s="65"/>
      <c r="M1170" s="65"/>
      <c r="N1170" s="65"/>
      <c r="O1170" s="65"/>
      <c r="P1170" s="65"/>
    </row>
    <row r="1171" spans="3:16" s="1" customFormat="1" x14ac:dyDescent="0.25">
      <c r="C1171" s="65"/>
      <c r="D1171" s="55"/>
      <c r="E1171" s="55"/>
      <c r="F1171" s="55"/>
      <c r="G1171" s="55"/>
      <c r="H1171" s="55"/>
      <c r="I1171" s="55"/>
      <c r="J1171" s="55"/>
      <c r="K1171" s="65"/>
      <c r="L1171" s="65"/>
      <c r="M1171" s="65"/>
      <c r="N1171" s="65"/>
      <c r="O1171" s="65"/>
      <c r="P1171" s="65"/>
    </row>
    <row r="1172" spans="3:16" s="1" customFormat="1" x14ac:dyDescent="0.25">
      <c r="C1172" s="65"/>
      <c r="D1172" s="55"/>
      <c r="E1172" s="55"/>
      <c r="F1172" s="55"/>
      <c r="G1172" s="55"/>
      <c r="H1172" s="55"/>
      <c r="I1172" s="55"/>
      <c r="J1172" s="55"/>
      <c r="K1172" s="65"/>
      <c r="L1172" s="65"/>
      <c r="M1172" s="65"/>
      <c r="N1172" s="65"/>
      <c r="O1172" s="65"/>
      <c r="P1172" s="65"/>
    </row>
    <row r="1173" spans="3:16" s="1" customFormat="1" x14ac:dyDescent="0.25">
      <c r="C1173" s="65"/>
      <c r="D1173" s="55"/>
      <c r="E1173" s="55"/>
      <c r="F1173" s="55"/>
      <c r="G1173" s="55"/>
      <c r="H1173" s="55"/>
      <c r="I1173" s="55"/>
      <c r="J1173" s="55"/>
      <c r="K1173" s="65"/>
      <c r="L1173" s="65"/>
      <c r="M1173" s="65"/>
      <c r="N1173" s="65"/>
      <c r="O1173" s="65"/>
      <c r="P1173" s="65"/>
    </row>
    <row r="1174" spans="3:16" s="1" customFormat="1" x14ac:dyDescent="0.25">
      <c r="C1174" s="65"/>
      <c r="D1174" s="55"/>
      <c r="E1174" s="55"/>
      <c r="F1174" s="55"/>
      <c r="G1174" s="55"/>
      <c r="H1174" s="55"/>
      <c r="I1174" s="55"/>
      <c r="J1174" s="55"/>
      <c r="K1174" s="65"/>
      <c r="L1174" s="65"/>
      <c r="M1174" s="65"/>
      <c r="N1174" s="65"/>
      <c r="O1174" s="65"/>
      <c r="P1174" s="65"/>
    </row>
    <row r="1175" spans="3:16" s="1" customFormat="1" x14ac:dyDescent="0.25">
      <c r="C1175" s="65"/>
      <c r="D1175" s="55"/>
      <c r="E1175" s="55"/>
      <c r="F1175" s="55"/>
      <c r="G1175" s="55"/>
      <c r="H1175" s="55"/>
      <c r="I1175" s="55"/>
      <c r="J1175" s="55"/>
      <c r="K1175" s="65"/>
      <c r="L1175" s="65"/>
      <c r="M1175" s="65"/>
      <c r="N1175" s="65"/>
      <c r="O1175" s="65"/>
      <c r="P1175" s="65"/>
    </row>
    <row r="1176" spans="3:16" s="1" customFormat="1" x14ac:dyDescent="0.25">
      <c r="C1176" s="65"/>
      <c r="D1176" s="55"/>
      <c r="E1176" s="55"/>
      <c r="F1176" s="55"/>
      <c r="G1176" s="55"/>
      <c r="H1176" s="55"/>
      <c r="I1176" s="55"/>
      <c r="J1176" s="55"/>
      <c r="K1176" s="65"/>
      <c r="L1176" s="65"/>
      <c r="M1176" s="65"/>
      <c r="N1176" s="65"/>
      <c r="O1176" s="65"/>
      <c r="P1176" s="65"/>
    </row>
    <row r="1177" spans="3:16" s="1" customFormat="1" x14ac:dyDescent="0.25">
      <c r="C1177" s="65"/>
      <c r="D1177" s="55"/>
      <c r="E1177" s="55"/>
      <c r="F1177" s="55"/>
      <c r="G1177" s="55"/>
      <c r="H1177" s="55"/>
      <c r="I1177" s="55"/>
      <c r="J1177" s="55"/>
      <c r="K1177" s="65"/>
      <c r="L1177" s="65"/>
      <c r="M1177" s="65"/>
      <c r="N1177" s="65"/>
      <c r="O1177" s="65"/>
      <c r="P1177" s="65"/>
    </row>
    <row r="1178" spans="3:16" s="1" customFormat="1" x14ac:dyDescent="0.25">
      <c r="C1178" s="65"/>
      <c r="D1178" s="55"/>
      <c r="E1178" s="55"/>
      <c r="F1178" s="55"/>
      <c r="G1178" s="55"/>
      <c r="H1178" s="55"/>
      <c r="I1178" s="55"/>
      <c r="J1178" s="55"/>
      <c r="K1178" s="65"/>
      <c r="L1178" s="65"/>
      <c r="M1178" s="65"/>
      <c r="N1178" s="65"/>
      <c r="O1178" s="65"/>
      <c r="P1178" s="65"/>
    </row>
    <row r="1179" spans="3:16" s="1" customFormat="1" x14ac:dyDescent="0.25">
      <c r="C1179" s="65"/>
      <c r="D1179" s="55"/>
      <c r="E1179" s="55"/>
      <c r="F1179" s="55"/>
      <c r="G1179" s="55"/>
      <c r="H1179" s="55"/>
      <c r="I1179" s="55"/>
      <c r="J1179" s="55"/>
      <c r="K1179" s="65"/>
      <c r="L1179" s="65"/>
      <c r="M1179" s="65"/>
      <c r="N1179" s="65"/>
      <c r="O1179" s="65"/>
      <c r="P1179" s="65"/>
    </row>
    <row r="1180" spans="3:16" s="1" customFormat="1" x14ac:dyDescent="0.25">
      <c r="C1180" s="65"/>
      <c r="D1180" s="55"/>
      <c r="E1180" s="55"/>
      <c r="F1180" s="55"/>
      <c r="G1180" s="55"/>
      <c r="H1180" s="55"/>
      <c r="I1180" s="55"/>
      <c r="J1180" s="55"/>
      <c r="K1180" s="65"/>
      <c r="L1180" s="65"/>
      <c r="M1180" s="65"/>
      <c r="N1180" s="65"/>
      <c r="O1180" s="65"/>
      <c r="P1180" s="65"/>
    </row>
    <row r="1181" spans="3:16" s="1" customFormat="1" x14ac:dyDescent="0.25">
      <c r="C1181" s="65"/>
      <c r="D1181" s="55"/>
      <c r="E1181" s="55"/>
      <c r="F1181" s="55"/>
      <c r="G1181" s="55"/>
      <c r="H1181" s="55"/>
      <c r="I1181" s="55"/>
      <c r="J1181" s="55"/>
      <c r="K1181" s="65"/>
      <c r="L1181" s="65"/>
      <c r="M1181" s="65"/>
      <c r="N1181" s="65"/>
      <c r="O1181" s="65"/>
      <c r="P1181" s="65"/>
    </row>
    <row r="1182" spans="3:16" s="1" customFormat="1" x14ac:dyDescent="0.25">
      <c r="C1182" s="65"/>
      <c r="D1182" s="55"/>
      <c r="E1182" s="55"/>
      <c r="F1182" s="55"/>
      <c r="G1182" s="55"/>
      <c r="H1182" s="55"/>
      <c r="I1182" s="55"/>
      <c r="J1182" s="55"/>
      <c r="K1182" s="65"/>
      <c r="L1182" s="65"/>
      <c r="M1182" s="65"/>
      <c r="N1182" s="65"/>
      <c r="O1182" s="65"/>
      <c r="P1182" s="65"/>
    </row>
    <row r="1183" spans="3:16" s="1" customFormat="1" x14ac:dyDescent="0.25">
      <c r="C1183" s="65"/>
      <c r="D1183" s="55"/>
      <c r="E1183" s="55"/>
      <c r="F1183" s="55"/>
      <c r="G1183" s="55"/>
      <c r="H1183" s="55"/>
      <c r="I1183" s="55"/>
      <c r="J1183" s="55"/>
      <c r="K1183" s="65"/>
      <c r="L1183" s="65"/>
      <c r="M1183" s="65"/>
      <c r="N1183" s="65"/>
      <c r="O1183" s="65"/>
      <c r="P1183" s="65"/>
    </row>
    <row r="1184" spans="3:16" s="1" customFormat="1" x14ac:dyDescent="0.25">
      <c r="C1184" s="65"/>
      <c r="D1184" s="55"/>
      <c r="E1184" s="55"/>
      <c r="F1184" s="55"/>
      <c r="G1184" s="55"/>
      <c r="H1184" s="55"/>
      <c r="I1184" s="55"/>
      <c r="J1184" s="55"/>
      <c r="K1184" s="65"/>
      <c r="L1184" s="65"/>
      <c r="M1184" s="65"/>
      <c r="N1184" s="65"/>
      <c r="O1184" s="65"/>
      <c r="P1184" s="65"/>
    </row>
    <row r="1185" spans="3:16" s="1" customFormat="1" x14ac:dyDescent="0.25">
      <c r="C1185" s="65"/>
      <c r="D1185" s="55"/>
      <c r="E1185" s="55"/>
      <c r="F1185" s="55"/>
      <c r="G1185" s="55"/>
      <c r="H1185" s="55"/>
      <c r="I1185" s="55"/>
      <c r="J1185" s="55"/>
      <c r="K1185" s="65"/>
      <c r="L1185" s="65"/>
      <c r="M1185" s="65"/>
      <c r="N1185" s="65"/>
      <c r="O1185" s="65"/>
      <c r="P1185" s="65"/>
    </row>
    <row r="1186" spans="3:16" s="1" customFormat="1" x14ac:dyDescent="0.25">
      <c r="C1186" s="65"/>
      <c r="D1186" s="55"/>
      <c r="E1186" s="55"/>
      <c r="F1186" s="55"/>
      <c r="G1186" s="55"/>
      <c r="H1186" s="55"/>
      <c r="I1186" s="55"/>
      <c r="J1186" s="55"/>
      <c r="K1186" s="65"/>
      <c r="L1186" s="65"/>
      <c r="M1186" s="65"/>
      <c r="N1186" s="65"/>
      <c r="O1186" s="65"/>
      <c r="P1186" s="65"/>
    </row>
    <row r="1187" spans="3:16" s="1" customFormat="1" x14ac:dyDescent="0.25">
      <c r="C1187" s="65"/>
      <c r="D1187" s="55"/>
      <c r="E1187" s="55"/>
      <c r="F1187" s="55"/>
      <c r="G1187" s="55"/>
      <c r="H1187" s="55"/>
      <c r="I1187" s="55"/>
      <c r="J1187" s="55"/>
      <c r="K1187" s="65"/>
      <c r="L1187" s="65"/>
      <c r="M1187" s="65"/>
      <c r="N1187" s="65"/>
      <c r="O1187" s="65"/>
      <c r="P1187" s="65"/>
    </row>
    <row r="1188" spans="3:16" s="1" customFormat="1" x14ac:dyDescent="0.25">
      <c r="C1188" s="65"/>
      <c r="D1188" s="55"/>
      <c r="E1188" s="55"/>
      <c r="F1188" s="55"/>
      <c r="G1188" s="55"/>
      <c r="H1188" s="55"/>
      <c r="I1188" s="55"/>
      <c r="J1188" s="55"/>
      <c r="K1188" s="65"/>
      <c r="L1188" s="65"/>
      <c r="M1188" s="65"/>
      <c r="N1188" s="65"/>
      <c r="O1188" s="65"/>
      <c r="P1188" s="65"/>
    </row>
    <row r="1189" spans="3:16" s="1" customFormat="1" x14ac:dyDescent="0.25">
      <c r="C1189" s="65"/>
      <c r="D1189" s="55"/>
      <c r="E1189" s="55"/>
      <c r="F1189" s="55"/>
      <c r="G1189" s="55"/>
      <c r="H1189" s="55"/>
      <c r="I1189" s="55"/>
      <c r="J1189" s="55"/>
      <c r="K1189" s="65"/>
      <c r="L1189" s="65"/>
      <c r="M1189" s="65"/>
      <c r="N1189" s="65"/>
      <c r="O1189" s="65"/>
      <c r="P1189" s="65"/>
    </row>
    <row r="1190" spans="3:16" s="1" customFormat="1" x14ac:dyDescent="0.25">
      <c r="C1190" s="65"/>
      <c r="D1190" s="55"/>
      <c r="E1190" s="55"/>
      <c r="F1190" s="55"/>
      <c r="G1190" s="55"/>
      <c r="H1190" s="55"/>
      <c r="I1190" s="55"/>
      <c r="J1190" s="55"/>
      <c r="K1190" s="65"/>
      <c r="L1190" s="65"/>
      <c r="M1190" s="65"/>
      <c r="N1190" s="65"/>
      <c r="O1190" s="65"/>
      <c r="P1190" s="65"/>
    </row>
    <row r="1191" spans="3:16" s="1" customFormat="1" x14ac:dyDescent="0.25">
      <c r="C1191" s="65"/>
      <c r="D1191" s="55"/>
      <c r="E1191" s="55"/>
      <c r="F1191" s="55"/>
      <c r="G1191" s="55"/>
      <c r="H1191" s="55"/>
      <c r="I1191" s="55"/>
      <c r="J1191" s="55"/>
      <c r="K1191" s="65"/>
      <c r="L1191" s="65"/>
      <c r="M1191" s="65"/>
      <c r="N1191" s="65"/>
      <c r="O1191" s="65"/>
      <c r="P1191" s="65"/>
    </row>
    <row r="1192" spans="3:16" s="1" customFormat="1" x14ac:dyDescent="0.25">
      <c r="C1192" s="65"/>
      <c r="D1192" s="55"/>
      <c r="E1192" s="55"/>
      <c r="F1192" s="55"/>
      <c r="G1192" s="55"/>
      <c r="H1192" s="55"/>
      <c r="I1192" s="55"/>
      <c r="J1192" s="55"/>
      <c r="K1192" s="65"/>
      <c r="L1192" s="65"/>
      <c r="M1192" s="65"/>
      <c r="N1192" s="65"/>
      <c r="O1192" s="65"/>
      <c r="P1192" s="65"/>
    </row>
    <row r="1193" spans="3:16" s="1" customFormat="1" x14ac:dyDescent="0.25">
      <c r="C1193" s="65"/>
      <c r="D1193" s="55"/>
      <c r="E1193" s="55"/>
      <c r="F1193" s="55"/>
      <c r="G1193" s="55"/>
      <c r="H1193" s="55"/>
      <c r="I1193" s="55"/>
      <c r="J1193" s="55"/>
      <c r="K1193" s="65"/>
      <c r="L1193" s="65"/>
      <c r="M1193" s="65"/>
      <c r="N1193" s="65"/>
      <c r="O1193" s="65"/>
      <c r="P1193" s="65"/>
    </row>
    <row r="1194" spans="3:16" s="1" customFormat="1" x14ac:dyDescent="0.25">
      <c r="C1194" s="65"/>
      <c r="D1194" s="55"/>
      <c r="E1194" s="55"/>
      <c r="F1194" s="55"/>
      <c r="G1194" s="55"/>
      <c r="H1194" s="55"/>
      <c r="I1194" s="55"/>
      <c r="J1194" s="55"/>
      <c r="K1194" s="65"/>
      <c r="L1194" s="65"/>
      <c r="M1194" s="65"/>
      <c r="N1194" s="65"/>
      <c r="O1194" s="65"/>
      <c r="P1194" s="65"/>
    </row>
    <row r="1195" spans="3:16" s="1" customFormat="1" x14ac:dyDescent="0.25">
      <c r="C1195" s="65"/>
      <c r="D1195" s="55"/>
      <c r="E1195" s="55"/>
      <c r="F1195" s="55"/>
      <c r="G1195" s="55"/>
      <c r="H1195" s="55"/>
      <c r="I1195" s="55"/>
      <c r="J1195" s="55"/>
      <c r="K1195" s="65"/>
      <c r="L1195" s="65"/>
      <c r="M1195" s="65"/>
      <c r="N1195" s="65"/>
      <c r="O1195" s="65"/>
      <c r="P1195" s="65"/>
    </row>
    <row r="1196" spans="3:16" s="1" customFormat="1" x14ac:dyDescent="0.25">
      <c r="C1196" s="65"/>
      <c r="D1196" s="55"/>
      <c r="E1196" s="55"/>
      <c r="F1196" s="55"/>
      <c r="G1196" s="55"/>
      <c r="H1196" s="55"/>
      <c r="I1196" s="55"/>
      <c r="J1196" s="55"/>
      <c r="K1196" s="65"/>
      <c r="L1196" s="65"/>
      <c r="M1196" s="65"/>
      <c r="N1196" s="65"/>
      <c r="O1196" s="65"/>
      <c r="P1196" s="65"/>
    </row>
    <row r="1197" spans="3:16" s="1" customFormat="1" x14ac:dyDescent="0.25">
      <c r="C1197" s="65"/>
      <c r="D1197" s="55"/>
      <c r="E1197" s="55"/>
      <c r="F1197" s="55"/>
      <c r="G1197" s="55"/>
      <c r="H1197" s="55"/>
      <c r="I1197" s="55"/>
      <c r="J1197" s="55"/>
      <c r="K1197" s="65"/>
      <c r="L1197" s="65"/>
      <c r="M1197" s="65"/>
      <c r="N1197" s="65"/>
      <c r="O1197" s="65"/>
      <c r="P1197" s="65"/>
    </row>
    <row r="1198" spans="3:16" s="1" customFormat="1" x14ac:dyDescent="0.25">
      <c r="C1198" s="65"/>
      <c r="D1198" s="55"/>
      <c r="E1198" s="55"/>
      <c r="F1198" s="55"/>
      <c r="G1198" s="55"/>
      <c r="H1198" s="55"/>
      <c r="I1198" s="55"/>
      <c r="J1198" s="55"/>
      <c r="K1198" s="65"/>
      <c r="L1198" s="65"/>
      <c r="M1198" s="65"/>
      <c r="N1198" s="65"/>
      <c r="O1198" s="65"/>
      <c r="P1198" s="65"/>
    </row>
    <row r="1199" spans="3:16" s="1" customFormat="1" x14ac:dyDescent="0.25">
      <c r="C1199" s="65"/>
      <c r="D1199" s="55"/>
      <c r="E1199" s="55"/>
      <c r="F1199" s="55"/>
      <c r="G1199" s="55"/>
      <c r="H1199" s="55"/>
      <c r="I1199" s="55"/>
      <c r="J1199" s="55"/>
      <c r="K1199" s="65"/>
      <c r="L1199" s="65"/>
      <c r="M1199" s="65"/>
      <c r="N1199" s="65"/>
      <c r="O1199" s="65"/>
      <c r="P1199" s="65"/>
    </row>
    <row r="1200" spans="3:16" s="1" customFormat="1" x14ac:dyDescent="0.25">
      <c r="C1200" s="65"/>
      <c r="D1200" s="55"/>
      <c r="E1200" s="55"/>
      <c r="F1200" s="55"/>
      <c r="G1200" s="55"/>
      <c r="H1200" s="55"/>
      <c r="I1200" s="55"/>
      <c r="J1200" s="55"/>
      <c r="K1200" s="65"/>
      <c r="L1200" s="65"/>
      <c r="M1200" s="65"/>
      <c r="N1200" s="65"/>
      <c r="O1200" s="65"/>
      <c r="P1200" s="65"/>
    </row>
    <row r="1201" spans="3:16" s="1" customFormat="1" x14ac:dyDescent="0.25">
      <c r="C1201" s="65"/>
      <c r="D1201" s="55"/>
      <c r="E1201" s="55"/>
      <c r="F1201" s="55"/>
      <c r="G1201" s="55"/>
      <c r="H1201" s="55"/>
      <c r="I1201" s="55"/>
      <c r="J1201" s="55"/>
      <c r="K1201" s="65"/>
      <c r="L1201" s="65"/>
      <c r="M1201" s="65"/>
      <c r="N1201" s="65"/>
      <c r="O1201" s="65"/>
      <c r="P1201" s="65"/>
    </row>
    <row r="1202" spans="3:16" s="1" customFormat="1" x14ac:dyDescent="0.25">
      <c r="C1202" s="65"/>
      <c r="D1202" s="55"/>
      <c r="E1202" s="55"/>
      <c r="F1202" s="55"/>
      <c r="G1202" s="55"/>
      <c r="H1202" s="55"/>
      <c r="I1202" s="55"/>
      <c r="J1202" s="55"/>
      <c r="K1202" s="65"/>
      <c r="L1202" s="65"/>
      <c r="M1202" s="65"/>
      <c r="N1202" s="65"/>
      <c r="O1202" s="65"/>
      <c r="P1202" s="65"/>
    </row>
    <row r="1203" spans="3:16" s="1" customFormat="1" x14ac:dyDescent="0.25">
      <c r="C1203" s="65"/>
      <c r="D1203" s="55"/>
      <c r="E1203" s="55"/>
      <c r="F1203" s="55"/>
      <c r="G1203" s="55"/>
      <c r="H1203" s="55"/>
      <c r="I1203" s="55"/>
      <c r="J1203" s="55"/>
      <c r="K1203" s="65"/>
      <c r="L1203" s="65"/>
      <c r="M1203" s="65"/>
      <c r="N1203" s="65"/>
      <c r="O1203" s="65"/>
      <c r="P1203" s="65"/>
    </row>
    <row r="1204" spans="3:16" s="1" customFormat="1" x14ac:dyDescent="0.25">
      <c r="C1204" s="65"/>
      <c r="D1204" s="55"/>
      <c r="E1204" s="55"/>
      <c r="F1204" s="55"/>
      <c r="G1204" s="55"/>
      <c r="H1204" s="55"/>
      <c r="I1204" s="55"/>
      <c r="J1204" s="55"/>
      <c r="K1204" s="65"/>
      <c r="L1204" s="65"/>
      <c r="M1204" s="65"/>
      <c r="N1204" s="65"/>
      <c r="O1204" s="65"/>
      <c r="P1204" s="65"/>
    </row>
    <row r="1205" spans="3:16" s="1" customFormat="1" x14ac:dyDescent="0.25">
      <c r="C1205" s="65"/>
      <c r="D1205" s="55"/>
      <c r="E1205" s="55"/>
      <c r="F1205" s="55"/>
      <c r="G1205" s="55"/>
      <c r="H1205" s="55"/>
      <c r="I1205" s="55"/>
      <c r="J1205" s="55"/>
      <c r="K1205" s="65"/>
      <c r="L1205" s="65"/>
      <c r="M1205" s="65"/>
      <c r="N1205" s="65"/>
      <c r="O1205" s="65"/>
      <c r="P1205" s="65"/>
    </row>
    <row r="1206" spans="3:16" s="1" customFormat="1" x14ac:dyDescent="0.25">
      <c r="C1206" s="65"/>
      <c r="D1206" s="55"/>
      <c r="E1206" s="55"/>
      <c r="F1206" s="55"/>
      <c r="G1206" s="55"/>
      <c r="H1206" s="55"/>
      <c r="I1206" s="55"/>
      <c r="J1206" s="55"/>
      <c r="K1206" s="65"/>
      <c r="L1206" s="65"/>
      <c r="M1206" s="65"/>
      <c r="N1206" s="65"/>
      <c r="O1206" s="65"/>
      <c r="P1206" s="65"/>
    </row>
    <row r="1207" spans="3:16" s="1" customFormat="1" x14ac:dyDescent="0.25">
      <c r="C1207" s="65"/>
      <c r="D1207" s="55"/>
      <c r="E1207" s="55"/>
      <c r="F1207" s="55"/>
      <c r="G1207" s="55"/>
      <c r="H1207" s="55"/>
      <c r="I1207" s="55"/>
      <c r="J1207" s="55"/>
      <c r="K1207" s="65"/>
      <c r="L1207" s="65"/>
      <c r="M1207" s="65"/>
      <c r="N1207" s="65"/>
      <c r="O1207" s="65"/>
      <c r="P1207" s="65"/>
    </row>
    <row r="1208" spans="3:16" s="1" customFormat="1" x14ac:dyDescent="0.25">
      <c r="C1208" s="65"/>
      <c r="D1208" s="55"/>
      <c r="E1208" s="55"/>
      <c r="F1208" s="55"/>
      <c r="G1208" s="55"/>
      <c r="H1208" s="55"/>
      <c r="I1208" s="55"/>
      <c r="J1208" s="55"/>
      <c r="K1208" s="65"/>
      <c r="L1208" s="65"/>
      <c r="M1208" s="65"/>
      <c r="N1208" s="65"/>
      <c r="O1208" s="65"/>
      <c r="P1208" s="65"/>
    </row>
    <row r="1209" spans="3:16" s="1" customFormat="1" x14ac:dyDescent="0.25">
      <c r="C1209" s="65"/>
      <c r="D1209" s="55"/>
      <c r="E1209" s="55"/>
      <c r="F1209" s="55"/>
      <c r="G1209" s="55"/>
      <c r="H1209" s="55"/>
      <c r="I1209" s="55"/>
      <c r="J1209" s="55"/>
      <c r="K1209" s="65"/>
      <c r="L1209" s="65"/>
      <c r="M1209" s="65"/>
      <c r="N1209" s="65"/>
      <c r="O1209" s="65"/>
      <c r="P1209" s="65"/>
    </row>
    <row r="1210" spans="3:16" s="1" customFormat="1" x14ac:dyDescent="0.25">
      <c r="C1210" s="65"/>
      <c r="D1210" s="55"/>
      <c r="E1210" s="55"/>
      <c r="F1210" s="55"/>
      <c r="G1210" s="55"/>
      <c r="H1210" s="55"/>
      <c r="I1210" s="55"/>
      <c r="J1210" s="55"/>
      <c r="K1210" s="65"/>
      <c r="L1210" s="65"/>
      <c r="M1210" s="65"/>
      <c r="N1210" s="65"/>
      <c r="O1210" s="65"/>
      <c r="P1210" s="65"/>
    </row>
    <row r="1211" spans="3:16" s="1" customFormat="1" x14ac:dyDescent="0.25">
      <c r="C1211" s="65"/>
      <c r="D1211" s="55"/>
      <c r="E1211" s="55"/>
      <c r="F1211" s="55"/>
      <c r="G1211" s="55"/>
      <c r="H1211" s="55"/>
      <c r="I1211" s="55"/>
      <c r="J1211" s="55"/>
      <c r="K1211" s="65"/>
      <c r="L1211" s="65"/>
      <c r="M1211" s="65"/>
      <c r="N1211" s="65"/>
      <c r="O1211" s="65"/>
      <c r="P1211" s="65"/>
    </row>
    <row r="1212" spans="3:16" s="1" customFormat="1" x14ac:dyDescent="0.25">
      <c r="C1212" s="65"/>
      <c r="D1212" s="55"/>
      <c r="E1212" s="55"/>
      <c r="F1212" s="55"/>
      <c r="G1212" s="55"/>
      <c r="H1212" s="55"/>
      <c r="I1212" s="55"/>
      <c r="J1212" s="55"/>
      <c r="K1212" s="65"/>
      <c r="L1212" s="65"/>
      <c r="M1212" s="65"/>
      <c r="N1212" s="65"/>
      <c r="O1212" s="65"/>
      <c r="P1212" s="65"/>
    </row>
    <row r="1213" spans="3:16" s="1" customFormat="1" x14ac:dyDescent="0.25">
      <c r="C1213" s="65"/>
      <c r="D1213" s="55"/>
      <c r="E1213" s="55"/>
      <c r="F1213" s="55"/>
      <c r="G1213" s="55"/>
      <c r="H1213" s="55"/>
      <c r="I1213" s="55"/>
      <c r="J1213" s="55"/>
      <c r="K1213" s="65"/>
      <c r="L1213" s="65"/>
      <c r="M1213" s="65"/>
      <c r="N1213" s="65"/>
      <c r="O1213" s="65"/>
      <c r="P1213" s="65"/>
    </row>
    <row r="1214" spans="3:16" s="1" customFormat="1" x14ac:dyDescent="0.25">
      <c r="C1214" s="65"/>
      <c r="D1214" s="55"/>
      <c r="E1214" s="55"/>
      <c r="F1214" s="55"/>
      <c r="G1214" s="55"/>
      <c r="H1214" s="55"/>
      <c r="I1214" s="55"/>
      <c r="J1214" s="55"/>
      <c r="K1214" s="65"/>
      <c r="L1214" s="65"/>
      <c r="M1214" s="65"/>
      <c r="N1214" s="65"/>
      <c r="O1214" s="65"/>
      <c r="P1214" s="65"/>
    </row>
    <row r="1215" spans="3:16" s="1" customFormat="1" x14ac:dyDescent="0.25">
      <c r="C1215" s="65"/>
      <c r="D1215" s="55"/>
      <c r="E1215" s="55"/>
      <c r="F1215" s="55"/>
      <c r="G1215" s="55"/>
      <c r="H1215" s="55"/>
      <c r="I1215" s="55"/>
      <c r="J1215" s="55"/>
      <c r="K1215" s="65"/>
      <c r="L1215" s="65"/>
      <c r="M1215" s="65"/>
      <c r="N1215" s="65"/>
      <c r="O1215" s="65"/>
      <c r="P1215" s="65"/>
    </row>
    <row r="1216" spans="3:16" s="1" customFormat="1" x14ac:dyDescent="0.25">
      <c r="C1216" s="65"/>
      <c r="D1216" s="55"/>
      <c r="E1216" s="55"/>
      <c r="F1216" s="55"/>
      <c r="G1216" s="55"/>
      <c r="H1216" s="55"/>
      <c r="I1216" s="55"/>
      <c r="J1216" s="55"/>
      <c r="K1216" s="65"/>
      <c r="L1216" s="65"/>
      <c r="M1216" s="65"/>
      <c r="N1216" s="65"/>
      <c r="O1216" s="65"/>
      <c r="P1216" s="65"/>
    </row>
    <row r="1217" spans="3:16" s="1" customFormat="1" x14ac:dyDescent="0.25">
      <c r="C1217" s="65"/>
      <c r="D1217" s="55"/>
      <c r="E1217" s="55"/>
      <c r="F1217" s="55"/>
      <c r="G1217" s="55"/>
      <c r="H1217" s="55"/>
      <c r="I1217" s="55"/>
      <c r="J1217" s="55"/>
      <c r="K1217" s="65"/>
      <c r="L1217" s="65"/>
      <c r="M1217" s="65"/>
      <c r="N1217" s="65"/>
      <c r="O1217" s="65"/>
      <c r="P1217" s="65"/>
    </row>
    <row r="1218" spans="3:16" s="1" customFormat="1" x14ac:dyDescent="0.25">
      <c r="C1218" s="65"/>
      <c r="D1218" s="55"/>
      <c r="E1218" s="55"/>
      <c r="F1218" s="55"/>
      <c r="G1218" s="55"/>
      <c r="H1218" s="55"/>
      <c r="I1218" s="55"/>
      <c r="J1218" s="55"/>
      <c r="K1218" s="65"/>
      <c r="L1218" s="65"/>
      <c r="M1218" s="65"/>
      <c r="N1218" s="65"/>
      <c r="O1218" s="65"/>
      <c r="P1218" s="65"/>
    </row>
    <row r="1219" spans="3:16" s="1" customFormat="1" x14ac:dyDescent="0.25">
      <c r="C1219" s="65"/>
      <c r="D1219" s="55"/>
      <c r="E1219" s="55"/>
      <c r="F1219" s="55"/>
      <c r="G1219" s="55"/>
      <c r="H1219" s="55"/>
      <c r="I1219" s="55"/>
      <c r="J1219" s="55"/>
      <c r="K1219" s="65"/>
      <c r="L1219" s="65"/>
      <c r="M1219" s="65"/>
      <c r="N1219" s="65"/>
      <c r="O1219" s="65"/>
      <c r="P1219" s="65"/>
    </row>
    <row r="1220" spans="3:16" s="1" customFormat="1" x14ac:dyDescent="0.25">
      <c r="C1220" s="65"/>
      <c r="D1220" s="55"/>
      <c r="E1220" s="55"/>
      <c r="F1220" s="55"/>
      <c r="G1220" s="55"/>
      <c r="H1220" s="55"/>
      <c r="I1220" s="55"/>
      <c r="J1220" s="55"/>
      <c r="K1220" s="65"/>
      <c r="L1220" s="65"/>
      <c r="M1220" s="65"/>
      <c r="N1220" s="65"/>
      <c r="O1220" s="65"/>
      <c r="P1220" s="65"/>
    </row>
    <row r="1221" spans="3:16" s="1" customFormat="1" x14ac:dyDescent="0.25">
      <c r="C1221" s="65"/>
      <c r="D1221" s="55"/>
      <c r="E1221" s="55"/>
      <c r="F1221" s="55"/>
      <c r="G1221" s="55"/>
      <c r="H1221" s="55"/>
      <c r="I1221" s="55"/>
      <c r="J1221" s="55"/>
      <c r="K1221" s="65"/>
      <c r="L1221" s="65"/>
      <c r="M1221" s="65"/>
      <c r="N1221" s="65"/>
      <c r="O1221" s="65"/>
      <c r="P1221" s="65"/>
    </row>
    <row r="1222" spans="3:16" s="1" customFormat="1" x14ac:dyDescent="0.25">
      <c r="C1222" s="65"/>
      <c r="D1222" s="55"/>
      <c r="E1222" s="55"/>
      <c r="F1222" s="55"/>
      <c r="G1222" s="55"/>
      <c r="H1222" s="55"/>
      <c r="I1222" s="55"/>
      <c r="J1222" s="55"/>
      <c r="K1222" s="65"/>
      <c r="L1222" s="65"/>
      <c r="M1222" s="65"/>
      <c r="N1222" s="65"/>
      <c r="O1222" s="65"/>
      <c r="P1222" s="65"/>
    </row>
    <row r="1223" spans="3:16" s="1" customFormat="1" x14ac:dyDescent="0.25">
      <c r="C1223" s="65"/>
      <c r="D1223" s="55"/>
      <c r="E1223" s="55"/>
      <c r="F1223" s="55"/>
      <c r="G1223" s="55"/>
      <c r="H1223" s="55"/>
      <c r="I1223" s="55"/>
      <c r="J1223" s="55"/>
      <c r="K1223" s="65"/>
      <c r="L1223" s="65"/>
      <c r="M1223" s="65"/>
      <c r="N1223" s="65"/>
      <c r="O1223" s="65"/>
      <c r="P1223" s="65"/>
    </row>
    <row r="1224" spans="3:16" s="1" customFormat="1" x14ac:dyDescent="0.25">
      <c r="C1224" s="65"/>
      <c r="D1224" s="55"/>
      <c r="E1224" s="55"/>
      <c r="F1224" s="55"/>
      <c r="G1224" s="55"/>
      <c r="H1224" s="55"/>
      <c r="I1224" s="55"/>
      <c r="J1224" s="55"/>
      <c r="K1224" s="65"/>
      <c r="L1224" s="65"/>
      <c r="M1224" s="65"/>
      <c r="N1224" s="65"/>
      <c r="O1224" s="65"/>
      <c r="P1224" s="65"/>
    </row>
    <row r="1225" spans="3:16" s="1" customFormat="1" x14ac:dyDescent="0.25">
      <c r="C1225" s="65"/>
      <c r="D1225" s="55"/>
      <c r="E1225" s="55"/>
      <c r="F1225" s="55"/>
      <c r="G1225" s="55"/>
      <c r="H1225" s="55"/>
      <c r="I1225" s="55"/>
      <c r="J1225" s="55"/>
      <c r="K1225" s="65"/>
      <c r="L1225" s="65"/>
      <c r="M1225" s="65"/>
      <c r="N1225" s="65"/>
      <c r="O1225" s="65"/>
      <c r="P1225" s="65"/>
    </row>
    <row r="1226" spans="3:16" s="1" customFormat="1" x14ac:dyDescent="0.25">
      <c r="C1226" s="65"/>
      <c r="D1226" s="55"/>
      <c r="E1226" s="55"/>
      <c r="F1226" s="55"/>
      <c r="G1226" s="55"/>
      <c r="H1226" s="55"/>
      <c r="I1226" s="55"/>
      <c r="J1226" s="55"/>
      <c r="K1226" s="65"/>
      <c r="L1226" s="65"/>
      <c r="M1226" s="65"/>
      <c r="N1226" s="65"/>
      <c r="O1226" s="65"/>
      <c r="P1226" s="65"/>
    </row>
    <row r="1227" spans="3:16" s="1" customFormat="1" x14ac:dyDescent="0.25">
      <c r="C1227" s="65"/>
      <c r="D1227" s="55"/>
      <c r="E1227" s="55"/>
      <c r="F1227" s="55"/>
      <c r="G1227" s="55"/>
      <c r="H1227" s="55"/>
      <c r="I1227" s="55"/>
      <c r="J1227" s="55"/>
      <c r="K1227" s="65"/>
      <c r="L1227" s="65"/>
      <c r="M1227" s="65"/>
      <c r="N1227" s="65"/>
      <c r="O1227" s="65"/>
      <c r="P1227" s="65"/>
    </row>
    <row r="1228" spans="3:16" s="1" customFormat="1" x14ac:dyDescent="0.25">
      <c r="C1228" s="65"/>
      <c r="D1228" s="55"/>
      <c r="E1228" s="55"/>
      <c r="F1228" s="55"/>
      <c r="G1228" s="55"/>
      <c r="H1228" s="55"/>
      <c r="I1228" s="55"/>
      <c r="J1228" s="55"/>
      <c r="K1228" s="65"/>
      <c r="L1228" s="65"/>
      <c r="M1228" s="65"/>
      <c r="N1228" s="65"/>
      <c r="O1228" s="65"/>
      <c r="P1228" s="65"/>
    </row>
    <row r="1229" spans="3:16" s="1" customFormat="1" x14ac:dyDescent="0.25">
      <c r="C1229" s="65"/>
      <c r="D1229" s="55"/>
      <c r="E1229" s="55"/>
      <c r="F1229" s="55"/>
      <c r="G1229" s="55"/>
      <c r="H1229" s="55"/>
      <c r="I1229" s="55"/>
      <c r="J1229" s="55"/>
      <c r="K1229" s="65"/>
      <c r="L1229" s="65"/>
      <c r="M1229" s="65"/>
      <c r="N1229" s="65"/>
      <c r="O1229" s="65"/>
      <c r="P1229" s="65"/>
    </row>
    <row r="1230" spans="3:16" s="1" customFormat="1" x14ac:dyDescent="0.25">
      <c r="C1230" s="65"/>
      <c r="D1230" s="55"/>
      <c r="E1230" s="55"/>
      <c r="F1230" s="55"/>
      <c r="G1230" s="55"/>
      <c r="H1230" s="55"/>
      <c r="I1230" s="55"/>
      <c r="J1230" s="55"/>
      <c r="K1230" s="65"/>
      <c r="L1230" s="65"/>
      <c r="M1230" s="65"/>
      <c r="N1230" s="65"/>
      <c r="O1230" s="65"/>
      <c r="P1230" s="65"/>
    </row>
    <row r="1231" spans="3:16" s="1" customFormat="1" x14ac:dyDescent="0.25">
      <c r="C1231" s="65"/>
      <c r="D1231" s="55"/>
      <c r="E1231" s="55"/>
      <c r="F1231" s="55"/>
      <c r="G1231" s="55"/>
      <c r="H1231" s="55"/>
      <c r="I1231" s="55"/>
      <c r="J1231" s="55"/>
      <c r="K1231" s="65"/>
      <c r="L1231" s="65"/>
      <c r="M1231" s="65"/>
      <c r="N1231" s="65"/>
      <c r="O1231" s="65"/>
      <c r="P1231" s="65"/>
    </row>
    <row r="1232" spans="3:16" s="1" customFormat="1" x14ac:dyDescent="0.25">
      <c r="C1232" s="65"/>
      <c r="D1232" s="55"/>
      <c r="E1232" s="55"/>
      <c r="F1232" s="55"/>
      <c r="G1232" s="55"/>
      <c r="H1232" s="55"/>
      <c r="I1232" s="55"/>
      <c r="J1232" s="55"/>
      <c r="K1232" s="65"/>
      <c r="L1232" s="65"/>
      <c r="M1232" s="65"/>
      <c r="N1232" s="65"/>
      <c r="O1232" s="65"/>
      <c r="P1232" s="65"/>
    </row>
    <row r="1233" spans="3:16" s="1" customFormat="1" x14ac:dyDescent="0.25">
      <c r="C1233" s="65"/>
      <c r="D1233" s="55"/>
      <c r="E1233" s="55"/>
      <c r="F1233" s="55"/>
      <c r="G1233" s="55"/>
      <c r="H1233" s="55"/>
      <c r="I1233" s="55"/>
      <c r="J1233" s="55"/>
      <c r="K1233" s="65"/>
      <c r="L1233" s="65"/>
      <c r="M1233" s="65"/>
      <c r="N1233" s="65"/>
      <c r="O1233" s="65"/>
      <c r="P1233" s="65"/>
    </row>
    <row r="1234" spans="3:16" s="1" customFormat="1" x14ac:dyDescent="0.25">
      <c r="C1234" s="65"/>
      <c r="D1234" s="55"/>
      <c r="E1234" s="55"/>
      <c r="F1234" s="55"/>
      <c r="G1234" s="55"/>
      <c r="H1234" s="55"/>
      <c r="I1234" s="55"/>
      <c r="J1234" s="55"/>
      <c r="K1234" s="65"/>
      <c r="L1234" s="65"/>
      <c r="M1234" s="65"/>
      <c r="N1234" s="65"/>
      <c r="O1234" s="65"/>
      <c r="P1234" s="65"/>
    </row>
    <row r="1235" spans="3:16" s="1" customFormat="1" x14ac:dyDescent="0.25">
      <c r="C1235" s="65"/>
      <c r="D1235" s="55"/>
      <c r="E1235" s="55"/>
      <c r="F1235" s="55"/>
      <c r="G1235" s="55"/>
      <c r="H1235" s="55"/>
      <c r="I1235" s="55"/>
      <c r="J1235" s="55"/>
      <c r="K1235" s="65"/>
      <c r="L1235" s="65"/>
      <c r="M1235" s="65"/>
      <c r="N1235" s="65"/>
      <c r="O1235" s="65"/>
      <c r="P1235" s="65"/>
    </row>
    <row r="1236" spans="3:16" s="1" customFormat="1" x14ac:dyDescent="0.25">
      <c r="C1236" s="65"/>
      <c r="D1236" s="55"/>
      <c r="E1236" s="55"/>
      <c r="F1236" s="55"/>
      <c r="G1236" s="55"/>
      <c r="H1236" s="55"/>
      <c r="I1236" s="55"/>
      <c r="J1236" s="55"/>
      <c r="K1236" s="65"/>
      <c r="L1236" s="65"/>
      <c r="M1236" s="65"/>
      <c r="N1236" s="65"/>
      <c r="O1236" s="65"/>
      <c r="P1236" s="65"/>
    </row>
    <row r="1237" spans="3:16" s="1" customFormat="1" x14ac:dyDescent="0.25">
      <c r="C1237" s="65"/>
      <c r="D1237" s="55"/>
      <c r="E1237" s="55"/>
      <c r="F1237" s="55"/>
      <c r="G1237" s="55"/>
      <c r="H1237" s="55"/>
      <c r="I1237" s="55"/>
      <c r="J1237" s="55"/>
      <c r="K1237" s="65"/>
      <c r="L1237" s="65"/>
      <c r="M1237" s="65"/>
      <c r="N1237" s="65"/>
      <c r="O1237" s="65"/>
      <c r="P1237" s="65"/>
    </row>
    <row r="1238" spans="3:16" s="1" customFormat="1" x14ac:dyDescent="0.25">
      <c r="C1238" s="65"/>
      <c r="D1238" s="55"/>
      <c r="E1238" s="55"/>
      <c r="F1238" s="55"/>
      <c r="G1238" s="55"/>
      <c r="H1238" s="55"/>
      <c r="I1238" s="55"/>
      <c r="J1238" s="55"/>
      <c r="K1238" s="65"/>
      <c r="L1238" s="65"/>
      <c r="M1238" s="65"/>
      <c r="N1238" s="65"/>
      <c r="O1238" s="65"/>
      <c r="P1238" s="65"/>
    </row>
    <row r="1239" spans="3:16" s="1" customFormat="1" x14ac:dyDescent="0.25">
      <c r="C1239" s="65"/>
      <c r="D1239" s="55"/>
      <c r="E1239" s="55"/>
      <c r="F1239" s="55"/>
      <c r="G1239" s="55"/>
      <c r="H1239" s="55"/>
      <c r="I1239" s="55"/>
      <c r="J1239" s="55"/>
      <c r="K1239" s="65"/>
      <c r="L1239" s="65"/>
      <c r="M1239" s="65"/>
      <c r="N1239" s="65"/>
      <c r="O1239" s="65"/>
      <c r="P1239" s="65"/>
    </row>
    <row r="1240" spans="3:16" s="1" customFormat="1" x14ac:dyDescent="0.25">
      <c r="C1240" s="65"/>
      <c r="D1240" s="55"/>
      <c r="E1240" s="55"/>
      <c r="F1240" s="55"/>
      <c r="G1240" s="55"/>
      <c r="H1240" s="55"/>
      <c r="I1240" s="55"/>
      <c r="J1240" s="55"/>
      <c r="K1240" s="65"/>
      <c r="L1240" s="65"/>
      <c r="M1240" s="65"/>
      <c r="N1240" s="65"/>
      <c r="O1240" s="65"/>
      <c r="P1240" s="65"/>
    </row>
    <row r="1241" spans="3:16" s="1" customFormat="1" x14ac:dyDescent="0.25">
      <c r="C1241" s="65"/>
      <c r="D1241" s="55"/>
      <c r="E1241" s="55"/>
      <c r="F1241" s="55"/>
      <c r="G1241" s="55"/>
      <c r="H1241" s="55"/>
      <c r="I1241" s="55"/>
      <c r="J1241" s="55"/>
      <c r="K1241" s="65"/>
      <c r="L1241" s="65"/>
      <c r="M1241" s="65"/>
      <c r="N1241" s="65"/>
      <c r="O1241" s="65"/>
      <c r="P1241" s="65"/>
    </row>
    <row r="1242" spans="3:16" s="1" customFormat="1" x14ac:dyDescent="0.25">
      <c r="C1242" s="65"/>
      <c r="D1242" s="55"/>
      <c r="E1242" s="55"/>
      <c r="F1242" s="55"/>
      <c r="G1242" s="55"/>
      <c r="H1242" s="55"/>
      <c r="I1242" s="55"/>
      <c r="J1242" s="55"/>
      <c r="K1242" s="65"/>
      <c r="L1242" s="65"/>
      <c r="M1242" s="65"/>
      <c r="N1242" s="65"/>
      <c r="O1242" s="65"/>
      <c r="P1242" s="65"/>
    </row>
    <row r="1243" spans="3:16" s="1" customFormat="1" x14ac:dyDescent="0.25">
      <c r="C1243" s="65"/>
      <c r="D1243" s="55"/>
      <c r="E1243" s="55"/>
      <c r="F1243" s="55"/>
      <c r="G1243" s="55"/>
      <c r="H1243" s="55"/>
      <c r="I1243" s="55"/>
      <c r="J1243" s="55"/>
      <c r="K1243" s="65"/>
      <c r="L1243" s="65"/>
      <c r="M1243" s="65"/>
      <c r="N1243" s="65"/>
      <c r="O1243" s="65"/>
      <c r="P1243" s="65"/>
    </row>
    <row r="1244" spans="3:16" s="1" customFormat="1" x14ac:dyDescent="0.25">
      <c r="C1244" s="65"/>
      <c r="D1244" s="55"/>
      <c r="E1244" s="55"/>
      <c r="F1244" s="55"/>
      <c r="G1244" s="55"/>
      <c r="H1244" s="55"/>
      <c r="I1244" s="55"/>
      <c r="J1244" s="55"/>
      <c r="K1244" s="65"/>
      <c r="L1244" s="65"/>
      <c r="M1244" s="65"/>
      <c r="N1244" s="65"/>
      <c r="O1244" s="65"/>
      <c r="P1244" s="65"/>
    </row>
    <row r="1245" spans="3:16" s="1" customFormat="1" x14ac:dyDescent="0.25">
      <c r="C1245" s="65"/>
      <c r="D1245" s="55"/>
      <c r="E1245" s="55"/>
      <c r="F1245" s="55"/>
      <c r="G1245" s="55"/>
      <c r="H1245" s="55"/>
      <c r="I1245" s="55"/>
      <c r="J1245" s="55"/>
      <c r="K1245" s="65"/>
      <c r="L1245" s="65"/>
      <c r="M1245" s="65"/>
      <c r="N1245" s="65"/>
      <c r="O1245" s="65"/>
      <c r="P1245" s="65"/>
    </row>
    <row r="1246" spans="3:16" s="1" customFormat="1" x14ac:dyDescent="0.25">
      <c r="C1246" s="65"/>
      <c r="D1246" s="55"/>
      <c r="E1246" s="55"/>
      <c r="F1246" s="55"/>
      <c r="G1246" s="55"/>
      <c r="H1246" s="55"/>
      <c r="I1246" s="55"/>
      <c r="J1246" s="55"/>
      <c r="K1246" s="65"/>
      <c r="L1246" s="65"/>
      <c r="M1246" s="65"/>
      <c r="N1246" s="65"/>
      <c r="O1246" s="65"/>
      <c r="P1246" s="65"/>
    </row>
    <row r="1247" spans="3:16" s="1" customFormat="1" x14ac:dyDescent="0.25">
      <c r="C1247" s="65"/>
      <c r="D1247" s="55"/>
      <c r="E1247" s="55"/>
      <c r="F1247" s="55"/>
      <c r="G1247" s="55"/>
      <c r="H1247" s="55"/>
      <c r="I1247" s="55"/>
      <c r="J1247" s="55"/>
      <c r="K1247" s="65"/>
      <c r="L1247" s="65"/>
      <c r="M1247" s="65"/>
      <c r="N1247" s="65"/>
      <c r="O1247" s="65"/>
      <c r="P1247" s="65"/>
    </row>
    <row r="1248" spans="3:16" s="1" customFormat="1" x14ac:dyDescent="0.25">
      <c r="C1248" s="65"/>
      <c r="D1248" s="55"/>
      <c r="E1248" s="55"/>
      <c r="F1248" s="55"/>
      <c r="G1248" s="55"/>
      <c r="H1248" s="55"/>
      <c r="I1248" s="55"/>
      <c r="J1248" s="55"/>
      <c r="K1248" s="65"/>
      <c r="L1248" s="65"/>
      <c r="M1248" s="65"/>
      <c r="N1248" s="65"/>
      <c r="O1248" s="65"/>
      <c r="P1248" s="65"/>
    </row>
    <row r="1249" spans="3:16" s="1" customFormat="1" x14ac:dyDescent="0.25">
      <c r="C1249" s="65"/>
      <c r="D1249" s="55"/>
      <c r="E1249" s="55"/>
      <c r="F1249" s="55"/>
      <c r="G1249" s="55"/>
      <c r="H1249" s="55"/>
      <c r="I1249" s="55"/>
      <c r="J1249" s="55"/>
      <c r="K1249" s="65"/>
      <c r="L1249" s="65"/>
      <c r="M1249" s="65"/>
      <c r="N1249" s="65"/>
      <c r="O1249" s="65"/>
      <c r="P1249" s="65"/>
    </row>
    <row r="1250" spans="3:16" s="1" customFormat="1" x14ac:dyDescent="0.25">
      <c r="C1250" s="65"/>
      <c r="D1250" s="55"/>
      <c r="E1250" s="55"/>
      <c r="F1250" s="55"/>
      <c r="G1250" s="55"/>
      <c r="H1250" s="55"/>
      <c r="I1250" s="55"/>
      <c r="J1250" s="55"/>
      <c r="K1250" s="65"/>
      <c r="L1250" s="65"/>
      <c r="M1250" s="65"/>
      <c r="N1250" s="65"/>
      <c r="O1250" s="65"/>
      <c r="P1250" s="65"/>
    </row>
    <row r="1251" spans="3:16" s="1" customFormat="1" x14ac:dyDescent="0.25">
      <c r="C1251" s="65"/>
      <c r="D1251" s="55"/>
      <c r="E1251" s="55"/>
      <c r="F1251" s="55"/>
      <c r="G1251" s="55"/>
      <c r="H1251" s="55"/>
      <c r="I1251" s="55"/>
      <c r="J1251" s="55"/>
      <c r="K1251" s="65"/>
      <c r="L1251" s="65"/>
      <c r="M1251" s="65"/>
      <c r="N1251" s="65"/>
      <c r="O1251" s="65"/>
      <c r="P1251" s="65"/>
    </row>
    <row r="1252" spans="3:16" s="1" customFormat="1" x14ac:dyDescent="0.25">
      <c r="C1252" s="65"/>
      <c r="D1252" s="55"/>
      <c r="E1252" s="55"/>
      <c r="F1252" s="55"/>
      <c r="G1252" s="55"/>
      <c r="H1252" s="55"/>
      <c r="I1252" s="55"/>
      <c r="J1252" s="55"/>
      <c r="K1252" s="65"/>
      <c r="L1252" s="65"/>
      <c r="M1252" s="65"/>
      <c r="N1252" s="65"/>
      <c r="O1252" s="65"/>
      <c r="P1252" s="65"/>
    </row>
    <row r="1253" spans="3:16" s="1" customFormat="1" x14ac:dyDescent="0.25">
      <c r="C1253" s="65"/>
      <c r="D1253" s="55"/>
      <c r="E1253" s="55"/>
      <c r="F1253" s="55"/>
      <c r="G1253" s="55"/>
      <c r="H1253" s="55"/>
      <c r="I1253" s="55"/>
      <c r="J1253" s="55"/>
      <c r="K1253" s="65"/>
      <c r="L1253" s="65"/>
      <c r="M1253" s="65"/>
      <c r="N1253" s="65"/>
      <c r="O1253" s="65"/>
      <c r="P1253" s="65"/>
    </row>
    <row r="1254" spans="3:16" s="1" customFormat="1" x14ac:dyDescent="0.25">
      <c r="C1254" s="65"/>
      <c r="D1254" s="55"/>
      <c r="E1254" s="55"/>
      <c r="F1254" s="55"/>
      <c r="G1254" s="55"/>
      <c r="H1254" s="55"/>
      <c r="I1254" s="55"/>
      <c r="J1254" s="55"/>
      <c r="K1254" s="65"/>
      <c r="L1254" s="65"/>
      <c r="M1254" s="65"/>
      <c r="N1254" s="65"/>
      <c r="O1254" s="65"/>
      <c r="P1254" s="65"/>
    </row>
    <row r="1255" spans="3:16" s="1" customFormat="1" x14ac:dyDescent="0.25">
      <c r="C1255" s="65"/>
      <c r="D1255" s="55"/>
      <c r="E1255" s="55"/>
      <c r="F1255" s="55"/>
      <c r="G1255" s="55"/>
      <c r="H1255" s="55"/>
      <c r="I1255" s="55"/>
      <c r="J1255" s="55"/>
      <c r="K1255" s="65"/>
      <c r="L1255" s="65"/>
      <c r="M1255" s="65"/>
      <c r="N1255" s="65"/>
      <c r="O1255" s="65"/>
      <c r="P1255" s="65"/>
    </row>
    <row r="1256" spans="3:16" s="1" customFormat="1" x14ac:dyDescent="0.25">
      <c r="C1256" s="65"/>
      <c r="D1256" s="55"/>
      <c r="E1256" s="55"/>
      <c r="F1256" s="55"/>
      <c r="G1256" s="55"/>
      <c r="H1256" s="55"/>
      <c r="I1256" s="55"/>
      <c r="J1256" s="55"/>
      <c r="K1256" s="65"/>
      <c r="L1256" s="65"/>
      <c r="M1256" s="65"/>
      <c r="N1256" s="65"/>
      <c r="O1256" s="65"/>
      <c r="P1256" s="65"/>
    </row>
    <row r="1257" spans="3:16" s="1" customFormat="1" x14ac:dyDescent="0.25">
      <c r="C1257" s="65"/>
      <c r="D1257" s="55"/>
      <c r="E1257" s="55"/>
      <c r="F1257" s="55"/>
      <c r="G1257" s="55"/>
      <c r="H1257" s="55"/>
      <c r="I1257" s="55"/>
      <c r="J1257" s="55"/>
      <c r="K1257" s="65"/>
      <c r="L1257" s="65"/>
      <c r="M1257" s="65"/>
      <c r="N1257" s="65"/>
      <c r="O1257" s="65"/>
      <c r="P1257" s="65"/>
    </row>
    <row r="1258" spans="3:16" s="1" customFormat="1" x14ac:dyDescent="0.25">
      <c r="C1258" s="65"/>
      <c r="D1258" s="55"/>
      <c r="E1258" s="55"/>
      <c r="F1258" s="55"/>
      <c r="G1258" s="55"/>
      <c r="H1258" s="55"/>
      <c r="I1258" s="55"/>
      <c r="J1258" s="55"/>
      <c r="K1258" s="65"/>
      <c r="L1258" s="65"/>
      <c r="M1258" s="65"/>
      <c r="N1258" s="65"/>
      <c r="O1258" s="65"/>
      <c r="P1258" s="65"/>
    </row>
    <row r="1259" spans="3:16" s="1" customFormat="1" x14ac:dyDescent="0.25">
      <c r="C1259" s="65"/>
      <c r="D1259" s="55"/>
      <c r="E1259" s="55"/>
      <c r="F1259" s="55"/>
      <c r="G1259" s="55"/>
      <c r="H1259" s="55"/>
      <c r="I1259" s="55"/>
      <c r="J1259" s="55"/>
      <c r="K1259" s="65"/>
      <c r="L1259" s="65"/>
      <c r="M1259" s="65"/>
      <c r="N1259" s="65"/>
      <c r="O1259" s="65"/>
      <c r="P1259" s="65"/>
    </row>
    <row r="1260" spans="3:16" s="1" customFormat="1" x14ac:dyDescent="0.25">
      <c r="C1260" s="65"/>
      <c r="D1260" s="55"/>
      <c r="E1260" s="55"/>
      <c r="F1260" s="55"/>
      <c r="G1260" s="55"/>
      <c r="H1260" s="55"/>
      <c r="I1260" s="55"/>
      <c r="J1260" s="55"/>
      <c r="K1260" s="65"/>
      <c r="L1260" s="65"/>
      <c r="M1260" s="65"/>
      <c r="N1260" s="65"/>
      <c r="O1260" s="65"/>
      <c r="P1260" s="65"/>
    </row>
    <row r="1261" spans="3:16" s="1" customFormat="1" x14ac:dyDescent="0.25">
      <c r="C1261" s="65"/>
      <c r="D1261" s="55"/>
      <c r="E1261" s="55"/>
      <c r="F1261" s="55"/>
      <c r="G1261" s="55"/>
      <c r="H1261" s="55"/>
      <c r="I1261" s="55"/>
      <c r="J1261" s="55"/>
      <c r="K1261" s="65"/>
      <c r="L1261" s="65"/>
      <c r="M1261" s="65"/>
      <c r="N1261" s="65"/>
      <c r="O1261" s="65"/>
      <c r="P1261" s="65"/>
    </row>
    <row r="1262" spans="3:16" s="1" customFormat="1" x14ac:dyDescent="0.25">
      <c r="C1262" s="65"/>
      <c r="D1262" s="55"/>
      <c r="E1262" s="55"/>
      <c r="F1262" s="55"/>
      <c r="G1262" s="55"/>
      <c r="H1262" s="55"/>
      <c r="I1262" s="55"/>
      <c r="J1262" s="55"/>
      <c r="K1262" s="65"/>
      <c r="L1262" s="65"/>
      <c r="M1262" s="65"/>
      <c r="N1262" s="65"/>
      <c r="O1262" s="65"/>
      <c r="P1262" s="65"/>
    </row>
    <row r="1263" spans="3:16" s="1" customFormat="1" x14ac:dyDescent="0.25">
      <c r="C1263" s="65"/>
      <c r="D1263" s="55"/>
      <c r="E1263" s="55"/>
      <c r="F1263" s="55"/>
      <c r="G1263" s="55"/>
      <c r="H1263" s="55"/>
      <c r="I1263" s="55"/>
      <c r="J1263" s="55"/>
      <c r="K1263" s="65"/>
      <c r="L1263" s="65"/>
      <c r="M1263" s="65"/>
      <c r="N1263" s="65"/>
      <c r="O1263" s="65"/>
      <c r="P1263" s="65"/>
    </row>
    <row r="1264" spans="3:16" s="1" customFormat="1" x14ac:dyDescent="0.25">
      <c r="C1264" s="65"/>
      <c r="D1264" s="55"/>
      <c r="E1264" s="55"/>
      <c r="F1264" s="55"/>
      <c r="G1264" s="55"/>
      <c r="H1264" s="55"/>
      <c r="I1264" s="55"/>
      <c r="J1264" s="55"/>
      <c r="K1264" s="65"/>
      <c r="L1264" s="65"/>
      <c r="M1264" s="65"/>
      <c r="N1264" s="65"/>
      <c r="O1264" s="65"/>
      <c r="P1264" s="65"/>
    </row>
    <row r="1265" spans="3:16" s="1" customFormat="1" x14ac:dyDescent="0.25">
      <c r="C1265" s="65"/>
      <c r="D1265" s="55"/>
      <c r="E1265" s="55"/>
      <c r="F1265" s="55"/>
      <c r="G1265" s="55"/>
      <c r="H1265" s="55"/>
      <c r="I1265" s="55"/>
      <c r="J1265" s="55"/>
      <c r="K1265" s="65"/>
      <c r="L1265" s="65"/>
      <c r="M1265" s="65"/>
      <c r="N1265" s="65"/>
      <c r="O1265" s="65"/>
      <c r="P1265" s="65"/>
    </row>
    <row r="1266" spans="3:16" s="1" customFormat="1" x14ac:dyDescent="0.25">
      <c r="C1266" s="65"/>
      <c r="D1266" s="55"/>
      <c r="E1266" s="55"/>
      <c r="F1266" s="55"/>
      <c r="G1266" s="55"/>
      <c r="H1266" s="55"/>
      <c r="I1266" s="55"/>
      <c r="J1266" s="55"/>
      <c r="K1266" s="65"/>
      <c r="L1266" s="65"/>
      <c r="M1266" s="65"/>
      <c r="N1266" s="65"/>
      <c r="O1266" s="65"/>
      <c r="P1266" s="65"/>
    </row>
    <row r="1267" spans="3:16" s="1" customFormat="1" x14ac:dyDescent="0.25">
      <c r="C1267" s="65"/>
      <c r="D1267" s="55"/>
      <c r="E1267" s="55"/>
      <c r="F1267" s="55"/>
      <c r="G1267" s="55"/>
      <c r="H1267" s="55"/>
      <c r="I1267" s="55"/>
      <c r="J1267" s="55"/>
      <c r="K1267" s="65"/>
      <c r="L1267" s="65"/>
      <c r="M1267" s="65"/>
      <c r="N1267" s="65"/>
      <c r="O1267" s="65"/>
      <c r="P1267" s="65"/>
    </row>
    <row r="1268" spans="3:16" s="1" customFormat="1" x14ac:dyDescent="0.25">
      <c r="C1268" s="65"/>
      <c r="D1268" s="55"/>
      <c r="E1268" s="55"/>
      <c r="F1268" s="55"/>
      <c r="G1268" s="55"/>
      <c r="H1268" s="55"/>
      <c r="I1268" s="55"/>
      <c r="J1268" s="55"/>
      <c r="K1268" s="65"/>
      <c r="L1268" s="65"/>
      <c r="M1268" s="65"/>
      <c r="N1268" s="65"/>
      <c r="O1268" s="65"/>
      <c r="P1268" s="65"/>
    </row>
    <row r="1269" spans="3:16" s="1" customFormat="1" x14ac:dyDescent="0.25">
      <c r="C1269" s="65"/>
      <c r="D1269" s="55"/>
      <c r="E1269" s="55"/>
      <c r="F1269" s="55"/>
      <c r="G1269" s="55"/>
      <c r="H1269" s="55"/>
      <c r="I1269" s="55"/>
      <c r="J1269" s="55"/>
      <c r="K1269" s="65"/>
      <c r="L1269" s="65"/>
      <c r="M1269" s="65"/>
      <c r="N1269" s="65"/>
      <c r="O1269" s="65"/>
      <c r="P1269" s="65"/>
    </row>
    <row r="1270" spans="3:16" s="1" customFormat="1" x14ac:dyDescent="0.25">
      <c r="C1270" s="65"/>
      <c r="D1270" s="55"/>
      <c r="E1270" s="55"/>
      <c r="F1270" s="55"/>
      <c r="G1270" s="55"/>
      <c r="H1270" s="55"/>
      <c r="I1270" s="55"/>
      <c r="J1270" s="55"/>
      <c r="K1270" s="65"/>
      <c r="L1270" s="65"/>
      <c r="M1270" s="65"/>
      <c r="N1270" s="65"/>
      <c r="O1270" s="65"/>
      <c r="P1270" s="65"/>
    </row>
    <row r="1271" spans="3:16" s="1" customFormat="1" x14ac:dyDescent="0.25">
      <c r="C1271" s="65"/>
      <c r="D1271" s="55"/>
      <c r="E1271" s="55"/>
      <c r="F1271" s="55"/>
      <c r="G1271" s="55"/>
      <c r="H1271" s="55"/>
      <c r="I1271" s="55"/>
      <c r="J1271" s="55"/>
      <c r="K1271" s="65"/>
      <c r="L1271" s="65"/>
      <c r="M1271" s="65"/>
      <c r="N1271" s="65"/>
      <c r="O1271" s="65"/>
      <c r="P1271" s="65"/>
    </row>
    <row r="1272" spans="3:16" s="1" customFormat="1" x14ac:dyDescent="0.25">
      <c r="C1272" s="65"/>
      <c r="D1272" s="55"/>
      <c r="E1272" s="55"/>
      <c r="F1272" s="55"/>
      <c r="G1272" s="55"/>
      <c r="H1272" s="55"/>
      <c r="I1272" s="55"/>
      <c r="J1272" s="55"/>
      <c r="K1272" s="65"/>
      <c r="L1272" s="65"/>
      <c r="M1272" s="65"/>
      <c r="N1272" s="65"/>
      <c r="O1272" s="65"/>
      <c r="P1272" s="65"/>
    </row>
    <row r="1273" spans="3:16" s="1" customFormat="1" x14ac:dyDescent="0.25">
      <c r="C1273" s="65"/>
      <c r="D1273" s="55"/>
      <c r="E1273" s="55"/>
      <c r="F1273" s="55"/>
      <c r="G1273" s="55"/>
      <c r="H1273" s="55"/>
      <c r="I1273" s="55"/>
      <c r="J1273" s="55"/>
      <c r="K1273" s="65"/>
      <c r="L1273" s="65"/>
      <c r="M1273" s="65"/>
      <c r="N1273" s="65"/>
      <c r="O1273" s="65"/>
      <c r="P1273" s="65"/>
    </row>
    <row r="1274" spans="3:16" s="1" customFormat="1" x14ac:dyDescent="0.25">
      <c r="C1274" s="65"/>
      <c r="D1274" s="55"/>
      <c r="E1274" s="55"/>
      <c r="F1274" s="55"/>
      <c r="G1274" s="55"/>
      <c r="H1274" s="55"/>
      <c r="I1274" s="55"/>
      <c r="J1274" s="55"/>
      <c r="K1274" s="65"/>
      <c r="L1274" s="65"/>
      <c r="M1274" s="65"/>
      <c r="N1274" s="65"/>
      <c r="O1274" s="65"/>
      <c r="P1274" s="65"/>
    </row>
    <row r="1275" spans="3:16" s="1" customFormat="1" x14ac:dyDescent="0.25">
      <c r="C1275" s="65"/>
      <c r="D1275" s="55"/>
      <c r="E1275" s="55"/>
      <c r="F1275" s="55"/>
      <c r="G1275" s="55"/>
      <c r="H1275" s="55"/>
      <c r="I1275" s="55"/>
      <c r="J1275" s="55"/>
      <c r="K1275" s="65"/>
      <c r="L1275" s="65"/>
      <c r="M1275" s="65"/>
      <c r="N1275" s="65"/>
      <c r="O1275" s="65"/>
      <c r="P1275" s="65"/>
    </row>
    <row r="1276" spans="3:16" s="1" customFormat="1" x14ac:dyDescent="0.25">
      <c r="C1276" s="65"/>
      <c r="D1276" s="55"/>
      <c r="E1276" s="55"/>
      <c r="F1276" s="55"/>
      <c r="G1276" s="55"/>
      <c r="H1276" s="55"/>
      <c r="I1276" s="55"/>
      <c r="J1276" s="55"/>
      <c r="K1276" s="65"/>
      <c r="L1276" s="65"/>
      <c r="M1276" s="65"/>
      <c r="N1276" s="65"/>
      <c r="O1276" s="65"/>
      <c r="P1276" s="65"/>
    </row>
    <row r="1277" spans="3:16" s="1" customFormat="1" x14ac:dyDescent="0.25">
      <c r="C1277" s="65"/>
      <c r="D1277" s="55"/>
      <c r="E1277" s="55"/>
      <c r="F1277" s="55"/>
      <c r="G1277" s="55"/>
      <c r="H1277" s="55"/>
      <c r="I1277" s="55"/>
      <c r="J1277" s="55"/>
      <c r="K1277" s="65"/>
      <c r="L1277" s="65"/>
      <c r="M1277" s="65"/>
      <c r="N1277" s="65"/>
      <c r="O1277" s="65"/>
      <c r="P1277" s="65"/>
    </row>
    <row r="1278" spans="3:16" s="1" customFormat="1" x14ac:dyDescent="0.25">
      <c r="C1278" s="65"/>
      <c r="D1278" s="55"/>
      <c r="E1278" s="55"/>
      <c r="F1278" s="55"/>
      <c r="G1278" s="55"/>
      <c r="H1278" s="55"/>
      <c r="I1278" s="55"/>
      <c r="J1278" s="55"/>
      <c r="K1278" s="65"/>
      <c r="L1278" s="65"/>
      <c r="M1278" s="65"/>
      <c r="N1278" s="65"/>
      <c r="O1278" s="65"/>
      <c r="P1278" s="65"/>
    </row>
    <row r="1279" spans="3:16" s="1" customFormat="1" x14ac:dyDescent="0.25">
      <c r="C1279" s="65"/>
      <c r="D1279" s="55"/>
      <c r="E1279" s="55"/>
      <c r="F1279" s="55"/>
      <c r="G1279" s="55"/>
      <c r="H1279" s="55"/>
      <c r="I1279" s="55"/>
      <c r="J1279" s="55"/>
      <c r="K1279" s="65"/>
      <c r="L1279" s="65"/>
      <c r="M1279" s="65"/>
      <c r="N1279" s="65"/>
      <c r="O1279" s="65"/>
      <c r="P1279" s="65"/>
    </row>
    <row r="1280" spans="3:16" s="1" customFormat="1" x14ac:dyDescent="0.25">
      <c r="C1280" s="65"/>
      <c r="D1280" s="55"/>
      <c r="E1280" s="55"/>
      <c r="F1280" s="55"/>
      <c r="G1280" s="55"/>
      <c r="H1280" s="55"/>
      <c r="I1280" s="55"/>
      <c r="J1280" s="55"/>
      <c r="K1280" s="65"/>
      <c r="L1280" s="65"/>
      <c r="M1280" s="65"/>
      <c r="N1280" s="65"/>
      <c r="O1280" s="65"/>
      <c r="P1280" s="65"/>
    </row>
    <row r="1281" spans="3:16" s="1" customFormat="1" x14ac:dyDescent="0.25">
      <c r="C1281" s="65"/>
      <c r="D1281" s="55"/>
      <c r="E1281" s="55"/>
      <c r="F1281" s="55"/>
      <c r="G1281" s="55"/>
      <c r="H1281" s="55"/>
      <c r="I1281" s="55"/>
      <c r="J1281" s="55"/>
      <c r="K1281" s="65"/>
      <c r="L1281" s="65"/>
      <c r="M1281" s="65"/>
      <c r="N1281" s="65"/>
      <c r="O1281" s="65"/>
      <c r="P1281" s="65"/>
    </row>
    <row r="1282" spans="3:16" s="1" customFormat="1" x14ac:dyDescent="0.25">
      <c r="C1282" s="65"/>
      <c r="D1282" s="55"/>
      <c r="E1282" s="55"/>
      <c r="F1282" s="55"/>
      <c r="G1282" s="55"/>
      <c r="H1282" s="55"/>
      <c r="I1282" s="55"/>
      <c r="J1282" s="55"/>
      <c r="K1282" s="65"/>
      <c r="L1282" s="65"/>
      <c r="M1282" s="65"/>
      <c r="N1282" s="65"/>
      <c r="O1282" s="65"/>
      <c r="P1282" s="65"/>
    </row>
    <row r="1283" spans="3:16" s="1" customFormat="1" x14ac:dyDescent="0.25">
      <c r="C1283" s="65"/>
      <c r="D1283" s="55"/>
      <c r="E1283" s="55"/>
      <c r="F1283" s="55"/>
      <c r="G1283" s="55"/>
      <c r="H1283" s="55"/>
      <c r="I1283" s="55"/>
      <c r="J1283" s="55"/>
      <c r="K1283" s="65"/>
      <c r="L1283" s="65"/>
      <c r="M1283" s="65"/>
      <c r="N1283" s="65"/>
      <c r="O1283" s="65"/>
      <c r="P1283" s="65"/>
    </row>
    <row r="1284" spans="3:16" s="1" customFormat="1" x14ac:dyDescent="0.25">
      <c r="C1284" s="65"/>
      <c r="D1284" s="55"/>
      <c r="E1284" s="55"/>
      <c r="F1284" s="55"/>
      <c r="G1284" s="55"/>
      <c r="H1284" s="55"/>
      <c r="I1284" s="55"/>
      <c r="J1284" s="55"/>
      <c r="K1284" s="65"/>
      <c r="L1284" s="65"/>
      <c r="M1284" s="65"/>
      <c r="N1284" s="65"/>
      <c r="O1284" s="65"/>
      <c r="P1284" s="65"/>
    </row>
    <row r="1285" spans="3:16" s="1" customFormat="1" x14ac:dyDescent="0.25">
      <c r="C1285" s="65"/>
      <c r="D1285" s="55"/>
      <c r="E1285" s="55"/>
      <c r="F1285" s="55"/>
      <c r="G1285" s="55"/>
      <c r="H1285" s="55"/>
      <c r="I1285" s="55"/>
      <c r="J1285" s="55"/>
      <c r="K1285" s="65"/>
      <c r="L1285" s="65"/>
      <c r="M1285" s="65"/>
      <c r="N1285" s="65"/>
      <c r="O1285" s="65"/>
      <c r="P1285" s="65"/>
    </row>
    <row r="1286" spans="3:16" s="1" customFormat="1" x14ac:dyDescent="0.25">
      <c r="C1286" s="65"/>
      <c r="D1286" s="55"/>
      <c r="E1286" s="55"/>
      <c r="F1286" s="55"/>
      <c r="G1286" s="55"/>
      <c r="H1286" s="55"/>
      <c r="I1286" s="55"/>
      <c r="J1286" s="55"/>
      <c r="K1286" s="65"/>
      <c r="L1286" s="65"/>
      <c r="M1286" s="65"/>
      <c r="N1286" s="65"/>
      <c r="O1286" s="65"/>
      <c r="P1286" s="65"/>
    </row>
    <row r="1287" spans="3:16" s="1" customFormat="1" x14ac:dyDescent="0.25">
      <c r="C1287" s="65"/>
      <c r="D1287" s="55"/>
      <c r="E1287" s="55"/>
      <c r="F1287" s="55"/>
      <c r="G1287" s="55"/>
      <c r="H1287" s="55"/>
      <c r="I1287" s="55"/>
      <c r="J1287" s="55"/>
      <c r="K1287" s="65"/>
      <c r="L1287" s="65"/>
      <c r="M1287" s="65"/>
      <c r="N1287" s="65"/>
      <c r="O1287" s="65"/>
      <c r="P1287" s="65"/>
    </row>
    <row r="1288" spans="3:16" s="1" customFormat="1" x14ac:dyDescent="0.25">
      <c r="C1288" s="65"/>
      <c r="D1288" s="55"/>
      <c r="E1288" s="55"/>
      <c r="F1288" s="55"/>
      <c r="G1288" s="55"/>
      <c r="H1288" s="55"/>
      <c r="I1288" s="55"/>
      <c r="J1288" s="55"/>
      <c r="K1288" s="65"/>
      <c r="L1288" s="65"/>
      <c r="M1288" s="65"/>
      <c r="N1288" s="65"/>
      <c r="O1288" s="65"/>
      <c r="P1288" s="65"/>
    </row>
    <row r="1289" spans="3:16" s="1" customFormat="1" x14ac:dyDescent="0.25">
      <c r="C1289" s="65"/>
      <c r="D1289" s="55"/>
      <c r="E1289" s="55"/>
      <c r="F1289" s="55"/>
      <c r="G1289" s="55"/>
      <c r="H1289" s="55"/>
      <c r="I1289" s="55"/>
      <c r="J1289" s="55"/>
      <c r="K1289" s="65"/>
      <c r="L1289" s="65"/>
      <c r="M1289" s="65"/>
      <c r="N1289" s="65"/>
      <c r="O1289" s="65"/>
      <c r="P1289" s="65"/>
    </row>
    <row r="1290" spans="3:16" s="1" customFormat="1" x14ac:dyDescent="0.25">
      <c r="C1290" s="65"/>
      <c r="D1290" s="55"/>
      <c r="E1290" s="55"/>
      <c r="F1290" s="55"/>
      <c r="G1290" s="55"/>
      <c r="H1290" s="55"/>
      <c r="I1290" s="55"/>
      <c r="J1290" s="55"/>
      <c r="K1290" s="65"/>
      <c r="L1290" s="65"/>
      <c r="M1290" s="65"/>
      <c r="N1290" s="65"/>
      <c r="O1290" s="65"/>
      <c r="P1290" s="65"/>
    </row>
    <row r="1291" spans="3:16" s="1" customFormat="1" x14ac:dyDescent="0.25">
      <c r="C1291" s="65"/>
      <c r="D1291" s="55"/>
      <c r="E1291" s="55"/>
      <c r="F1291" s="55"/>
      <c r="G1291" s="55"/>
      <c r="H1291" s="55"/>
      <c r="I1291" s="55"/>
      <c r="J1291" s="55"/>
      <c r="K1291" s="65"/>
      <c r="L1291" s="65"/>
      <c r="M1291" s="65"/>
      <c r="N1291" s="65"/>
      <c r="O1291" s="65"/>
      <c r="P1291" s="65"/>
    </row>
    <row r="1292" spans="3:16" s="1" customFormat="1" x14ac:dyDescent="0.25">
      <c r="C1292" s="65"/>
      <c r="D1292" s="55"/>
      <c r="E1292" s="55"/>
      <c r="F1292" s="55"/>
      <c r="G1292" s="55"/>
      <c r="H1292" s="55"/>
      <c r="I1292" s="55"/>
      <c r="J1292" s="55"/>
      <c r="K1292" s="65"/>
      <c r="L1292" s="65"/>
      <c r="M1292" s="65"/>
      <c r="N1292" s="65"/>
      <c r="O1292" s="65"/>
      <c r="P1292" s="65"/>
    </row>
    <row r="1293" spans="3:16" s="1" customFormat="1" x14ac:dyDescent="0.25">
      <c r="C1293" s="65"/>
      <c r="D1293" s="55"/>
      <c r="E1293" s="55"/>
      <c r="F1293" s="55"/>
      <c r="G1293" s="55"/>
      <c r="H1293" s="55"/>
      <c r="I1293" s="55"/>
      <c r="J1293" s="55"/>
      <c r="K1293" s="65"/>
      <c r="L1293" s="65"/>
      <c r="M1293" s="65"/>
      <c r="N1293" s="65"/>
      <c r="O1293" s="65"/>
      <c r="P1293" s="65"/>
    </row>
    <row r="1294" spans="3:16" s="1" customFormat="1" x14ac:dyDescent="0.25">
      <c r="C1294" s="65"/>
      <c r="D1294" s="55"/>
      <c r="E1294" s="55"/>
      <c r="F1294" s="55"/>
      <c r="G1294" s="55"/>
      <c r="H1294" s="55"/>
      <c r="I1294" s="55"/>
      <c r="J1294" s="55"/>
      <c r="K1294" s="65"/>
      <c r="L1294" s="65"/>
      <c r="M1294" s="65"/>
      <c r="N1294" s="65"/>
      <c r="O1294" s="65"/>
      <c r="P1294" s="65"/>
    </row>
    <row r="1295" spans="3:16" s="1" customFormat="1" x14ac:dyDescent="0.25">
      <c r="C1295" s="65"/>
      <c r="D1295" s="55"/>
      <c r="E1295" s="55"/>
      <c r="F1295" s="55"/>
      <c r="G1295" s="55"/>
      <c r="H1295" s="55"/>
      <c r="I1295" s="55"/>
      <c r="J1295" s="55"/>
      <c r="K1295" s="65"/>
      <c r="L1295" s="65"/>
      <c r="M1295" s="65"/>
      <c r="N1295" s="65"/>
      <c r="O1295" s="65"/>
      <c r="P1295" s="65"/>
    </row>
    <row r="1296" spans="3:16" s="1" customFormat="1" x14ac:dyDescent="0.25">
      <c r="C1296" s="65"/>
      <c r="D1296" s="55"/>
      <c r="E1296" s="55"/>
      <c r="F1296" s="55"/>
      <c r="G1296" s="55"/>
      <c r="H1296" s="55"/>
      <c r="I1296" s="55"/>
      <c r="J1296" s="55"/>
      <c r="K1296" s="65"/>
      <c r="L1296" s="65"/>
      <c r="M1296" s="65"/>
      <c r="N1296" s="65"/>
      <c r="O1296" s="65"/>
      <c r="P1296" s="65"/>
    </row>
    <row r="1297" spans="3:16" s="1" customFormat="1" x14ac:dyDescent="0.25">
      <c r="C1297" s="65"/>
      <c r="D1297" s="55"/>
      <c r="E1297" s="55"/>
      <c r="F1297" s="55"/>
      <c r="G1297" s="55"/>
      <c r="H1297" s="55"/>
      <c r="I1297" s="55"/>
      <c r="J1297" s="55"/>
      <c r="K1297" s="65"/>
      <c r="L1297" s="65"/>
      <c r="M1297" s="65"/>
      <c r="N1297" s="65"/>
      <c r="O1297" s="65"/>
      <c r="P1297" s="65"/>
    </row>
    <row r="1298" spans="3:16" s="1" customFormat="1" x14ac:dyDescent="0.25">
      <c r="C1298" s="65"/>
      <c r="D1298" s="55"/>
      <c r="E1298" s="55"/>
      <c r="F1298" s="55"/>
      <c r="G1298" s="55"/>
      <c r="H1298" s="55"/>
      <c r="I1298" s="55"/>
      <c r="J1298" s="55"/>
      <c r="K1298" s="65"/>
      <c r="L1298" s="65"/>
      <c r="M1298" s="65"/>
      <c r="N1298" s="65"/>
      <c r="O1298" s="65"/>
      <c r="P1298" s="65"/>
    </row>
    <row r="1299" spans="3:16" s="1" customFormat="1" x14ac:dyDescent="0.25">
      <c r="C1299" s="65"/>
      <c r="D1299" s="55"/>
      <c r="E1299" s="55"/>
      <c r="F1299" s="55"/>
      <c r="G1299" s="55"/>
      <c r="H1299" s="55"/>
      <c r="I1299" s="55"/>
      <c r="J1299" s="55"/>
      <c r="K1299" s="65"/>
      <c r="L1299" s="65"/>
      <c r="M1299" s="65"/>
      <c r="N1299" s="65"/>
      <c r="O1299" s="65"/>
      <c r="P1299" s="65"/>
    </row>
    <row r="1300" spans="3:16" s="1" customFormat="1" x14ac:dyDescent="0.25">
      <c r="C1300" s="65"/>
      <c r="D1300" s="55"/>
      <c r="E1300" s="55"/>
      <c r="F1300" s="55"/>
      <c r="G1300" s="55"/>
      <c r="H1300" s="55"/>
      <c r="I1300" s="55"/>
      <c r="J1300" s="55"/>
      <c r="K1300" s="65"/>
      <c r="L1300" s="65"/>
      <c r="M1300" s="65"/>
      <c r="N1300" s="65"/>
      <c r="O1300" s="65"/>
      <c r="P1300" s="65"/>
    </row>
    <row r="1301" spans="3:16" s="1" customFormat="1" x14ac:dyDescent="0.25">
      <c r="C1301" s="65"/>
      <c r="D1301" s="55"/>
      <c r="E1301" s="55"/>
      <c r="F1301" s="55"/>
      <c r="G1301" s="55"/>
      <c r="H1301" s="55"/>
      <c r="I1301" s="55"/>
      <c r="J1301" s="55"/>
      <c r="K1301" s="65"/>
      <c r="L1301" s="65"/>
      <c r="M1301" s="65"/>
      <c r="N1301" s="65"/>
      <c r="O1301" s="65"/>
      <c r="P1301" s="65"/>
    </row>
    <row r="1302" spans="3:16" s="1" customFormat="1" x14ac:dyDescent="0.25">
      <c r="C1302" s="65"/>
      <c r="D1302" s="55"/>
      <c r="E1302" s="55"/>
      <c r="F1302" s="55"/>
      <c r="G1302" s="55"/>
      <c r="H1302" s="55"/>
      <c r="I1302" s="55"/>
      <c r="J1302" s="55"/>
      <c r="K1302" s="65"/>
      <c r="L1302" s="65"/>
      <c r="M1302" s="65"/>
      <c r="N1302" s="65"/>
      <c r="O1302" s="65"/>
      <c r="P1302" s="65"/>
    </row>
    <row r="1303" spans="3:16" s="1" customFormat="1" x14ac:dyDescent="0.25">
      <c r="C1303" s="65"/>
      <c r="D1303" s="55"/>
      <c r="E1303" s="55"/>
      <c r="F1303" s="55"/>
      <c r="G1303" s="55"/>
      <c r="H1303" s="55"/>
      <c r="I1303" s="55"/>
      <c r="J1303" s="55"/>
      <c r="K1303" s="65"/>
      <c r="L1303" s="65"/>
      <c r="M1303" s="65"/>
      <c r="N1303" s="65"/>
      <c r="O1303" s="65"/>
      <c r="P1303" s="65"/>
    </row>
    <row r="1304" spans="3:16" s="1" customFormat="1" x14ac:dyDescent="0.25">
      <c r="C1304" s="65"/>
      <c r="D1304" s="55"/>
      <c r="E1304" s="55"/>
      <c r="F1304" s="55"/>
      <c r="G1304" s="55"/>
      <c r="H1304" s="55"/>
      <c r="I1304" s="55"/>
      <c r="J1304" s="55"/>
      <c r="K1304" s="65"/>
      <c r="L1304" s="65"/>
      <c r="M1304" s="65"/>
      <c r="N1304" s="65"/>
      <c r="O1304" s="65"/>
      <c r="P1304" s="65"/>
    </row>
    <row r="1305" spans="3:16" s="1" customFormat="1" x14ac:dyDescent="0.25">
      <c r="C1305" s="65"/>
      <c r="D1305" s="55"/>
      <c r="E1305" s="55"/>
      <c r="F1305" s="55"/>
      <c r="G1305" s="55"/>
      <c r="H1305" s="55"/>
      <c r="I1305" s="55"/>
      <c r="J1305" s="55"/>
      <c r="K1305" s="65"/>
      <c r="L1305" s="65"/>
      <c r="M1305" s="65"/>
      <c r="N1305" s="65"/>
      <c r="O1305" s="65"/>
      <c r="P1305" s="65"/>
    </row>
    <row r="1306" spans="3:16" s="1" customFormat="1" x14ac:dyDescent="0.25">
      <c r="C1306" s="65"/>
      <c r="D1306" s="55"/>
      <c r="E1306" s="55"/>
      <c r="F1306" s="55"/>
      <c r="G1306" s="55"/>
      <c r="H1306" s="55"/>
      <c r="I1306" s="55"/>
      <c r="J1306" s="55"/>
      <c r="K1306" s="65"/>
      <c r="L1306" s="65"/>
      <c r="M1306" s="65"/>
      <c r="N1306" s="65"/>
      <c r="O1306" s="65"/>
      <c r="P1306" s="65"/>
    </row>
    <row r="1307" spans="3:16" s="1" customFormat="1" x14ac:dyDescent="0.25">
      <c r="C1307" s="65"/>
      <c r="D1307" s="55"/>
      <c r="E1307" s="55"/>
      <c r="F1307" s="55"/>
      <c r="G1307" s="55"/>
      <c r="H1307" s="55"/>
      <c r="I1307" s="55"/>
      <c r="J1307" s="55"/>
      <c r="K1307" s="65"/>
      <c r="L1307" s="65"/>
      <c r="M1307" s="65"/>
      <c r="N1307" s="65"/>
      <c r="O1307" s="65"/>
      <c r="P1307" s="65"/>
    </row>
    <row r="1308" spans="3:16" s="1" customFormat="1" x14ac:dyDescent="0.25">
      <c r="C1308" s="65"/>
      <c r="D1308" s="55"/>
      <c r="E1308" s="55"/>
      <c r="F1308" s="55"/>
      <c r="G1308" s="55"/>
      <c r="H1308" s="55"/>
      <c r="I1308" s="55"/>
      <c r="J1308" s="55"/>
      <c r="K1308" s="65"/>
      <c r="L1308" s="65"/>
      <c r="M1308" s="65"/>
      <c r="N1308" s="65"/>
      <c r="O1308" s="65"/>
      <c r="P1308" s="65"/>
    </row>
    <row r="1309" spans="3:16" s="1" customFormat="1" x14ac:dyDescent="0.25">
      <c r="C1309" s="65"/>
      <c r="D1309" s="55"/>
      <c r="E1309" s="55"/>
      <c r="F1309" s="55"/>
      <c r="G1309" s="55"/>
      <c r="H1309" s="55"/>
      <c r="I1309" s="55"/>
      <c r="J1309" s="55"/>
      <c r="K1309" s="65"/>
      <c r="L1309" s="65"/>
      <c r="M1309" s="65"/>
      <c r="N1309" s="65"/>
      <c r="O1309" s="65"/>
      <c r="P1309" s="65"/>
    </row>
    <row r="1310" spans="3:16" s="1" customFormat="1" x14ac:dyDescent="0.25">
      <c r="C1310" s="65"/>
      <c r="D1310" s="55"/>
      <c r="E1310" s="55"/>
      <c r="F1310" s="55"/>
      <c r="G1310" s="55"/>
      <c r="H1310" s="55"/>
      <c r="I1310" s="55"/>
      <c r="J1310" s="55"/>
      <c r="K1310" s="65"/>
      <c r="L1310" s="65"/>
      <c r="M1310" s="65"/>
      <c r="N1310" s="65"/>
      <c r="O1310" s="65"/>
      <c r="P1310" s="65"/>
    </row>
    <row r="1311" spans="3:16" s="1" customFormat="1" x14ac:dyDescent="0.25">
      <c r="C1311" s="65"/>
      <c r="D1311" s="55"/>
      <c r="E1311" s="55"/>
      <c r="F1311" s="55"/>
      <c r="G1311" s="55"/>
      <c r="H1311" s="55"/>
      <c r="I1311" s="55"/>
      <c r="J1311" s="55"/>
      <c r="K1311" s="65"/>
      <c r="L1311" s="65"/>
      <c r="M1311" s="65"/>
      <c r="N1311" s="65"/>
      <c r="O1311" s="65"/>
      <c r="P1311" s="65"/>
    </row>
    <row r="1312" spans="3:16" s="1" customFormat="1" x14ac:dyDescent="0.25">
      <c r="C1312" s="65"/>
      <c r="D1312" s="55"/>
      <c r="E1312" s="55"/>
      <c r="F1312" s="55"/>
      <c r="G1312" s="55"/>
      <c r="H1312" s="55"/>
      <c r="I1312" s="55"/>
      <c r="J1312" s="55"/>
      <c r="K1312" s="65"/>
      <c r="L1312" s="65"/>
      <c r="M1312" s="65"/>
      <c r="N1312" s="65"/>
      <c r="O1312" s="65"/>
      <c r="P1312" s="65"/>
    </row>
    <row r="1313" spans="3:16" s="1" customFormat="1" x14ac:dyDescent="0.25">
      <c r="C1313" s="65"/>
      <c r="D1313" s="55"/>
      <c r="E1313" s="55"/>
      <c r="F1313" s="55"/>
      <c r="G1313" s="55"/>
      <c r="H1313" s="55"/>
      <c r="I1313" s="55"/>
      <c r="J1313" s="55"/>
      <c r="K1313" s="65"/>
      <c r="L1313" s="65"/>
      <c r="M1313" s="65"/>
      <c r="N1313" s="65"/>
      <c r="O1313" s="65"/>
      <c r="P1313" s="65"/>
    </row>
    <row r="1314" spans="3:16" s="1" customFormat="1" x14ac:dyDescent="0.25">
      <c r="C1314" s="65"/>
      <c r="D1314" s="55"/>
      <c r="E1314" s="55"/>
      <c r="F1314" s="55"/>
      <c r="G1314" s="55"/>
      <c r="H1314" s="55"/>
      <c r="I1314" s="55"/>
      <c r="J1314" s="55"/>
      <c r="K1314" s="65"/>
      <c r="L1314" s="65"/>
      <c r="M1314" s="65"/>
      <c r="N1314" s="65"/>
      <c r="O1314" s="65"/>
      <c r="P1314" s="65"/>
    </row>
    <row r="1315" spans="3:16" s="1" customFormat="1" x14ac:dyDescent="0.25">
      <c r="C1315" s="65"/>
      <c r="D1315" s="55"/>
      <c r="E1315" s="55"/>
      <c r="F1315" s="55"/>
      <c r="G1315" s="55"/>
      <c r="H1315" s="55"/>
      <c r="I1315" s="55"/>
      <c r="J1315" s="55"/>
      <c r="K1315" s="65"/>
      <c r="L1315" s="65"/>
      <c r="M1315" s="65"/>
      <c r="N1315" s="65"/>
      <c r="O1315" s="65"/>
      <c r="P1315" s="65"/>
    </row>
    <row r="1316" spans="3:16" s="1" customFormat="1" x14ac:dyDescent="0.25">
      <c r="C1316" s="65"/>
      <c r="D1316" s="55"/>
      <c r="E1316" s="55"/>
      <c r="F1316" s="55"/>
      <c r="G1316" s="55"/>
      <c r="H1316" s="55"/>
      <c r="I1316" s="55"/>
      <c r="J1316" s="55"/>
      <c r="K1316" s="65"/>
      <c r="L1316" s="65"/>
      <c r="M1316" s="65"/>
      <c r="N1316" s="65"/>
      <c r="O1316" s="65"/>
      <c r="P1316" s="65"/>
    </row>
    <row r="1317" spans="3:16" s="1" customFormat="1" x14ac:dyDescent="0.25">
      <c r="C1317" s="65"/>
      <c r="D1317" s="55"/>
      <c r="E1317" s="55"/>
      <c r="F1317" s="55"/>
      <c r="G1317" s="55"/>
      <c r="H1317" s="55"/>
      <c r="I1317" s="55"/>
      <c r="J1317" s="55"/>
      <c r="K1317" s="65"/>
      <c r="L1317" s="65"/>
      <c r="M1317" s="65"/>
      <c r="N1317" s="65"/>
      <c r="O1317" s="65"/>
      <c r="P1317" s="65"/>
    </row>
    <row r="1318" spans="3:16" s="1" customFormat="1" x14ac:dyDescent="0.25">
      <c r="C1318" s="65"/>
      <c r="D1318" s="55"/>
      <c r="E1318" s="55"/>
      <c r="F1318" s="55"/>
      <c r="G1318" s="55"/>
      <c r="H1318" s="55"/>
      <c r="I1318" s="55"/>
      <c r="J1318" s="55"/>
      <c r="K1318" s="65"/>
      <c r="L1318" s="65"/>
      <c r="M1318" s="65"/>
      <c r="N1318" s="65"/>
      <c r="O1318" s="65"/>
      <c r="P1318" s="65"/>
    </row>
    <row r="1319" spans="3:16" s="1" customFormat="1" x14ac:dyDescent="0.25">
      <c r="C1319" s="65"/>
      <c r="D1319" s="55"/>
      <c r="E1319" s="55"/>
      <c r="F1319" s="55"/>
      <c r="G1319" s="55"/>
      <c r="H1319" s="55"/>
      <c r="I1319" s="55"/>
      <c r="J1319" s="55"/>
      <c r="K1319" s="65"/>
      <c r="L1319" s="65"/>
      <c r="M1319" s="65"/>
      <c r="N1319" s="65"/>
      <c r="O1319" s="65"/>
      <c r="P1319" s="65"/>
    </row>
    <row r="1320" spans="3:16" s="1" customFormat="1" x14ac:dyDescent="0.25">
      <c r="C1320" s="65"/>
      <c r="D1320" s="55"/>
      <c r="E1320" s="55"/>
      <c r="F1320" s="55"/>
      <c r="G1320" s="55"/>
      <c r="H1320" s="55"/>
      <c r="I1320" s="55"/>
      <c r="J1320" s="55"/>
      <c r="K1320" s="65"/>
      <c r="L1320" s="65"/>
      <c r="M1320" s="65"/>
      <c r="N1320" s="65"/>
      <c r="O1320" s="65"/>
      <c r="P1320" s="65"/>
    </row>
    <row r="1321" spans="3:16" s="1" customFormat="1" x14ac:dyDescent="0.25">
      <c r="C1321" s="65"/>
      <c r="D1321" s="55"/>
      <c r="E1321" s="55"/>
      <c r="F1321" s="55"/>
      <c r="G1321" s="55"/>
      <c r="H1321" s="55"/>
      <c r="I1321" s="55"/>
      <c r="J1321" s="55"/>
      <c r="K1321" s="65"/>
      <c r="L1321" s="65"/>
      <c r="M1321" s="65"/>
      <c r="N1321" s="65"/>
      <c r="O1321" s="65"/>
      <c r="P1321" s="65"/>
    </row>
    <row r="1322" spans="3:16" s="1" customFormat="1" x14ac:dyDescent="0.25">
      <c r="C1322" s="65"/>
      <c r="D1322" s="55"/>
      <c r="E1322" s="55"/>
      <c r="F1322" s="55"/>
      <c r="G1322" s="55"/>
      <c r="H1322" s="55"/>
      <c r="I1322" s="55"/>
      <c r="J1322" s="55"/>
      <c r="K1322" s="65"/>
      <c r="L1322" s="65"/>
      <c r="M1322" s="65"/>
      <c r="N1322" s="65"/>
      <c r="O1322" s="65"/>
      <c r="P1322" s="65"/>
    </row>
    <row r="1323" spans="3:16" s="1" customFormat="1" x14ac:dyDescent="0.25">
      <c r="C1323" s="65"/>
      <c r="D1323" s="55"/>
      <c r="E1323" s="55"/>
      <c r="F1323" s="55"/>
      <c r="G1323" s="55"/>
      <c r="H1323" s="55"/>
      <c r="I1323" s="55"/>
      <c r="J1323" s="55"/>
      <c r="K1323" s="65"/>
      <c r="L1323" s="65"/>
      <c r="M1323" s="65"/>
      <c r="N1323" s="65"/>
      <c r="O1323" s="65"/>
      <c r="P1323" s="65"/>
    </row>
    <row r="1324" spans="3:16" s="1" customFormat="1" x14ac:dyDescent="0.25">
      <c r="C1324" s="65"/>
      <c r="D1324" s="55"/>
      <c r="E1324" s="55"/>
      <c r="F1324" s="55"/>
      <c r="G1324" s="55"/>
      <c r="H1324" s="55"/>
      <c r="I1324" s="55"/>
      <c r="J1324" s="55"/>
      <c r="K1324" s="65"/>
      <c r="L1324" s="65"/>
      <c r="M1324" s="65"/>
      <c r="N1324" s="65"/>
      <c r="O1324" s="65"/>
      <c r="P1324" s="65"/>
    </row>
    <row r="1325" spans="3:16" s="1" customFormat="1" x14ac:dyDescent="0.25">
      <c r="C1325" s="65"/>
      <c r="D1325" s="55"/>
      <c r="E1325" s="55"/>
      <c r="F1325" s="55"/>
      <c r="G1325" s="55"/>
      <c r="H1325" s="55"/>
      <c r="I1325" s="55"/>
      <c r="J1325" s="55"/>
      <c r="K1325" s="65"/>
      <c r="L1325" s="65"/>
      <c r="M1325" s="65"/>
      <c r="N1325" s="65"/>
      <c r="O1325" s="65"/>
      <c r="P1325" s="65"/>
    </row>
    <row r="1326" spans="3:16" s="1" customFormat="1" x14ac:dyDescent="0.25">
      <c r="C1326" s="65"/>
      <c r="D1326" s="55"/>
      <c r="E1326" s="55"/>
      <c r="F1326" s="55"/>
      <c r="G1326" s="55"/>
      <c r="H1326" s="55"/>
      <c r="I1326" s="55"/>
      <c r="J1326" s="55"/>
      <c r="K1326" s="65"/>
      <c r="L1326" s="65"/>
      <c r="M1326" s="65"/>
      <c r="N1326" s="65"/>
      <c r="O1326" s="65"/>
      <c r="P1326" s="65"/>
    </row>
    <row r="1327" spans="3:16" s="1" customFormat="1" x14ac:dyDescent="0.25">
      <c r="C1327" s="65"/>
      <c r="D1327" s="55"/>
      <c r="E1327" s="55"/>
      <c r="F1327" s="55"/>
      <c r="G1327" s="55"/>
      <c r="H1327" s="55"/>
      <c r="I1327" s="55"/>
      <c r="J1327" s="55"/>
      <c r="K1327" s="65"/>
      <c r="L1327" s="65"/>
      <c r="M1327" s="65"/>
      <c r="N1327" s="65"/>
      <c r="O1327" s="65"/>
      <c r="P1327" s="65"/>
    </row>
    <row r="1328" spans="3:16" s="1" customFormat="1" x14ac:dyDescent="0.25">
      <c r="C1328" s="65"/>
      <c r="D1328" s="55"/>
      <c r="E1328" s="55"/>
      <c r="F1328" s="55"/>
      <c r="G1328" s="55"/>
      <c r="H1328" s="55"/>
      <c r="I1328" s="55"/>
      <c r="J1328" s="55"/>
      <c r="K1328" s="65"/>
      <c r="L1328" s="65"/>
      <c r="M1328" s="65"/>
      <c r="N1328" s="65"/>
      <c r="O1328" s="65"/>
      <c r="P1328" s="65"/>
    </row>
    <row r="1329" spans="3:16" s="1" customFormat="1" x14ac:dyDescent="0.25">
      <c r="C1329" s="65"/>
      <c r="D1329" s="55"/>
      <c r="E1329" s="55"/>
      <c r="F1329" s="55"/>
      <c r="G1329" s="55"/>
      <c r="H1329" s="55"/>
      <c r="I1329" s="55"/>
      <c r="J1329" s="55"/>
      <c r="K1329" s="65"/>
      <c r="L1329" s="65"/>
      <c r="M1329" s="65"/>
      <c r="N1329" s="65"/>
      <c r="O1329" s="65"/>
      <c r="P1329" s="65"/>
    </row>
    <row r="1330" spans="3:16" s="1" customFormat="1" x14ac:dyDescent="0.25">
      <c r="C1330" s="65"/>
      <c r="D1330" s="55"/>
      <c r="E1330" s="55"/>
      <c r="F1330" s="55"/>
      <c r="G1330" s="55"/>
      <c r="H1330" s="55"/>
      <c r="I1330" s="55"/>
      <c r="J1330" s="55"/>
      <c r="K1330" s="65"/>
      <c r="L1330" s="65"/>
      <c r="M1330" s="65"/>
      <c r="N1330" s="65"/>
      <c r="O1330" s="65"/>
      <c r="P1330" s="65"/>
    </row>
    <row r="1331" spans="3:16" s="1" customFormat="1" x14ac:dyDescent="0.25">
      <c r="C1331" s="65"/>
      <c r="D1331" s="55"/>
      <c r="E1331" s="55"/>
      <c r="F1331" s="55"/>
      <c r="G1331" s="55"/>
      <c r="H1331" s="55"/>
      <c r="I1331" s="55"/>
      <c r="J1331" s="55"/>
      <c r="K1331" s="65"/>
      <c r="L1331" s="65"/>
      <c r="M1331" s="65"/>
      <c r="N1331" s="65"/>
      <c r="O1331" s="65"/>
      <c r="P1331" s="65"/>
    </row>
    <row r="1332" spans="3:16" s="1" customFormat="1" x14ac:dyDescent="0.25">
      <c r="C1332" s="65"/>
      <c r="D1332" s="55"/>
      <c r="E1332" s="55"/>
      <c r="F1332" s="55"/>
      <c r="G1332" s="55"/>
      <c r="H1332" s="55"/>
      <c r="I1332" s="55"/>
      <c r="J1332" s="55"/>
      <c r="K1332" s="65"/>
      <c r="L1332" s="65"/>
      <c r="M1332" s="65"/>
      <c r="N1332" s="65"/>
      <c r="O1332" s="65"/>
      <c r="P1332" s="65"/>
    </row>
    <row r="1333" spans="3:16" s="1" customFormat="1" x14ac:dyDescent="0.25">
      <c r="C1333" s="65"/>
      <c r="D1333" s="55"/>
      <c r="E1333" s="55"/>
      <c r="F1333" s="55"/>
      <c r="G1333" s="55"/>
      <c r="H1333" s="55"/>
      <c r="I1333" s="55"/>
      <c r="J1333" s="55"/>
      <c r="K1333" s="65"/>
      <c r="L1333" s="65"/>
      <c r="M1333" s="65"/>
      <c r="N1333" s="65"/>
      <c r="O1333" s="65"/>
      <c r="P1333" s="65"/>
    </row>
    <row r="1334" spans="3:16" s="1" customFormat="1" x14ac:dyDescent="0.25">
      <c r="C1334" s="65"/>
      <c r="D1334" s="55"/>
      <c r="E1334" s="55"/>
      <c r="F1334" s="55"/>
      <c r="G1334" s="55"/>
      <c r="H1334" s="55"/>
      <c r="I1334" s="55"/>
      <c r="J1334" s="55"/>
      <c r="K1334" s="65"/>
      <c r="L1334" s="65"/>
      <c r="M1334" s="65"/>
      <c r="N1334" s="65"/>
      <c r="O1334" s="65"/>
      <c r="P1334" s="65"/>
    </row>
    <row r="1335" spans="3:16" s="1" customFormat="1" x14ac:dyDescent="0.25">
      <c r="C1335" s="65"/>
      <c r="D1335" s="55"/>
      <c r="E1335" s="55"/>
      <c r="F1335" s="55"/>
      <c r="G1335" s="55"/>
      <c r="H1335" s="55"/>
      <c r="I1335" s="55"/>
      <c r="J1335" s="55"/>
      <c r="K1335" s="65"/>
      <c r="L1335" s="65"/>
      <c r="M1335" s="65"/>
      <c r="N1335" s="65"/>
      <c r="O1335" s="65"/>
      <c r="P1335" s="65"/>
    </row>
    <row r="1336" spans="3:16" s="1" customFormat="1" x14ac:dyDescent="0.25">
      <c r="C1336" s="65"/>
      <c r="D1336" s="55"/>
      <c r="E1336" s="55"/>
      <c r="F1336" s="55"/>
      <c r="G1336" s="55"/>
      <c r="H1336" s="55"/>
      <c r="I1336" s="55"/>
      <c r="J1336" s="55"/>
      <c r="K1336" s="65"/>
      <c r="L1336" s="65"/>
      <c r="M1336" s="65"/>
      <c r="N1336" s="65"/>
      <c r="O1336" s="65"/>
      <c r="P1336" s="65"/>
    </row>
    <row r="1337" spans="3:16" s="1" customFormat="1" x14ac:dyDescent="0.25">
      <c r="C1337" s="65"/>
      <c r="D1337" s="55"/>
      <c r="E1337" s="55"/>
      <c r="F1337" s="55"/>
      <c r="G1337" s="55"/>
      <c r="H1337" s="55"/>
      <c r="I1337" s="55"/>
      <c r="J1337" s="55"/>
      <c r="K1337" s="65"/>
      <c r="L1337" s="65"/>
      <c r="M1337" s="65"/>
      <c r="N1337" s="65"/>
      <c r="O1337" s="65"/>
      <c r="P1337" s="65"/>
    </row>
    <row r="1338" spans="3:16" s="1" customFormat="1" x14ac:dyDescent="0.25">
      <c r="C1338" s="65"/>
      <c r="D1338" s="55"/>
      <c r="E1338" s="55"/>
      <c r="F1338" s="55"/>
      <c r="G1338" s="55"/>
      <c r="H1338" s="55"/>
      <c r="I1338" s="55"/>
      <c r="J1338" s="55"/>
      <c r="K1338" s="65"/>
      <c r="L1338" s="65"/>
      <c r="M1338" s="65"/>
      <c r="N1338" s="65"/>
      <c r="O1338" s="65"/>
      <c r="P1338" s="65"/>
    </row>
    <row r="1339" spans="3:16" s="1" customFormat="1" x14ac:dyDescent="0.25">
      <c r="C1339" s="65"/>
      <c r="D1339" s="55"/>
      <c r="E1339" s="55"/>
      <c r="F1339" s="55"/>
      <c r="G1339" s="55"/>
      <c r="H1339" s="55"/>
      <c r="I1339" s="55"/>
      <c r="J1339" s="55"/>
      <c r="K1339" s="65"/>
      <c r="L1339" s="65"/>
      <c r="M1339" s="65"/>
      <c r="N1339" s="65"/>
      <c r="O1339" s="65"/>
      <c r="P1339" s="65"/>
    </row>
    <row r="1340" spans="3:16" s="1" customFormat="1" x14ac:dyDescent="0.25">
      <c r="C1340" s="65"/>
      <c r="D1340" s="55"/>
      <c r="E1340" s="55"/>
      <c r="F1340" s="55"/>
      <c r="G1340" s="55"/>
      <c r="H1340" s="55"/>
      <c r="I1340" s="55"/>
      <c r="J1340" s="55"/>
      <c r="K1340" s="65"/>
      <c r="L1340" s="65"/>
      <c r="M1340" s="65"/>
      <c r="N1340" s="65"/>
      <c r="O1340" s="65"/>
      <c r="P1340" s="65"/>
    </row>
    <row r="1341" spans="3:16" s="1" customFormat="1" x14ac:dyDescent="0.25">
      <c r="C1341" s="65"/>
      <c r="D1341" s="55"/>
      <c r="E1341" s="55"/>
      <c r="F1341" s="55"/>
      <c r="G1341" s="55"/>
      <c r="H1341" s="55"/>
      <c r="I1341" s="55"/>
      <c r="J1341" s="55"/>
      <c r="K1341" s="65"/>
      <c r="L1341" s="65"/>
      <c r="M1341" s="65"/>
      <c r="N1341" s="65"/>
      <c r="O1341" s="65"/>
      <c r="P1341" s="65"/>
    </row>
    <row r="1342" spans="3:16" s="1" customFormat="1" x14ac:dyDescent="0.25">
      <c r="C1342" s="65"/>
      <c r="D1342" s="55"/>
      <c r="E1342" s="55"/>
      <c r="F1342" s="55"/>
      <c r="G1342" s="55"/>
      <c r="H1342" s="55"/>
      <c r="I1342" s="55"/>
      <c r="J1342" s="55"/>
      <c r="K1342" s="65"/>
      <c r="L1342" s="65"/>
      <c r="M1342" s="65"/>
      <c r="N1342" s="65"/>
      <c r="O1342" s="65"/>
      <c r="P1342" s="65"/>
    </row>
    <row r="1343" spans="3:16" s="1" customFormat="1" x14ac:dyDescent="0.25">
      <c r="C1343" s="65"/>
      <c r="D1343" s="55"/>
      <c r="E1343" s="55"/>
      <c r="F1343" s="55"/>
      <c r="G1343" s="55"/>
      <c r="H1343" s="55"/>
      <c r="I1343" s="55"/>
      <c r="J1343" s="55"/>
      <c r="K1343" s="65"/>
      <c r="L1343" s="65"/>
      <c r="M1343" s="65"/>
      <c r="N1343" s="65"/>
      <c r="O1343" s="65"/>
      <c r="P1343" s="65"/>
    </row>
    <row r="1344" spans="3:16" s="1" customFormat="1" x14ac:dyDescent="0.25">
      <c r="C1344" s="65"/>
      <c r="D1344" s="55"/>
      <c r="E1344" s="55"/>
      <c r="F1344" s="55"/>
      <c r="G1344" s="55"/>
      <c r="H1344" s="55"/>
      <c r="I1344" s="55"/>
      <c r="J1344" s="55"/>
      <c r="K1344" s="65"/>
      <c r="L1344" s="65"/>
      <c r="M1344" s="65"/>
      <c r="N1344" s="65"/>
      <c r="O1344" s="65"/>
      <c r="P1344" s="65"/>
    </row>
    <row r="1345" spans="3:16" s="1" customFormat="1" x14ac:dyDescent="0.25">
      <c r="C1345" s="65"/>
      <c r="D1345" s="55"/>
      <c r="E1345" s="55"/>
      <c r="F1345" s="55"/>
      <c r="G1345" s="55"/>
      <c r="H1345" s="55"/>
      <c r="I1345" s="55"/>
      <c r="J1345" s="55"/>
      <c r="K1345" s="65"/>
      <c r="L1345" s="65"/>
      <c r="M1345" s="65"/>
      <c r="N1345" s="65"/>
      <c r="O1345" s="65"/>
      <c r="P1345" s="65"/>
    </row>
    <row r="1346" spans="3:16" s="1" customFormat="1" x14ac:dyDescent="0.25">
      <c r="C1346" s="65"/>
      <c r="D1346" s="55"/>
      <c r="E1346" s="55"/>
      <c r="F1346" s="55"/>
      <c r="G1346" s="55"/>
      <c r="H1346" s="55"/>
      <c r="I1346" s="55"/>
      <c r="J1346" s="55"/>
      <c r="K1346" s="65"/>
      <c r="L1346" s="65"/>
      <c r="M1346" s="65"/>
      <c r="N1346" s="65"/>
      <c r="O1346" s="65"/>
      <c r="P1346" s="65"/>
    </row>
    <row r="1347" spans="3:16" s="1" customFormat="1" x14ac:dyDescent="0.25">
      <c r="C1347" s="65"/>
      <c r="D1347" s="55"/>
      <c r="E1347" s="55"/>
      <c r="F1347" s="55"/>
      <c r="G1347" s="55"/>
      <c r="H1347" s="55"/>
      <c r="I1347" s="55"/>
      <c r="J1347" s="55"/>
      <c r="K1347" s="65"/>
      <c r="L1347" s="65"/>
      <c r="M1347" s="65"/>
      <c r="N1347" s="65"/>
      <c r="O1347" s="65"/>
      <c r="P1347" s="65"/>
    </row>
    <row r="1348" spans="3:16" s="1" customFormat="1" x14ac:dyDescent="0.25">
      <c r="C1348" s="65"/>
      <c r="D1348" s="55"/>
      <c r="E1348" s="55"/>
      <c r="F1348" s="55"/>
      <c r="G1348" s="55"/>
      <c r="H1348" s="55"/>
      <c r="I1348" s="55"/>
      <c r="J1348" s="55"/>
      <c r="K1348" s="65"/>
      <c r="L1348" s="65"/>
      <c r="M1348" s="65"/>
      <c r="N1348" s="65"/>
      <c r="O1348" s="65"/>
      <c r="P1348" s="65"/>
    </row>
    <row r="1349" spans="3:16" s="1" customFormat="1" x14ac:dyDescent="0.25">
      <c r="C1349" s="65"/>
      <c r="D1349" s="55"/>
      <c r="E1349" s="55"/>
      <c r="F1349" s="55"/>
      <c r="G1349" s="55"/>
      <c r="H1349" s="55"/>
      <c r="I1349" s="55"/>
      <c r="J1349" s="55"/>
      <c r="K1349" s="65"/>
      <c r="L1349" s="65"/>
      <c r="M1349" s="65"/>
      <c r="N1349" s="65"/>
      <c r="O1349" s="65"/>
      <c r="P1349" s="65"/>
    </row>
    <row r="1350" spans="3:16" s="1" customFormat="1" x14ac:dyDescent="0.25">
      <c r="C1350" s="65"/>
      <c r="D1350" s="55"/>
      <c r="E1350" s="55"/>
      <c r="F1350" s="55"/>
      <c r="G1350" s="55"/>
      <c r="H1350" s="55"/>
      <c r="I1350" s="55"/>
      <c r="J1350" s="55"/>
      <c r="K1350" s="65"/>
      <c r="L1350" s="65"/>
      <c r="M1350" s="65"/>
      <c r="N1350" s="65"/>
      <c r="O1350" s="65"/>
      <c r="P1350" s="65"/>
    </row>
    <row r="1351" spans="3:16" s="1" customFormat="1" x14ac:dyDescent="0.25">
      <c r="C1351" s="65"/>
      <c r="D1351" s="55"/>
      <c r="E1351" s="55"/>
      <c r="F1351" s="55"/>
      <c r="G1351" s="55"/>
      <c r="H1351" s="55"/>
      <c r="I1351" s="55"/>
      <c r="J1351" s="55"/>
      <c r="K1351" s="65"/>
      <c r="L1351" s="65"/>
      <c r="M1351" s="65"/>
      <c r="N1351" s="65"/>
      <c r="O1351" s="65"/>
      <c r="P1351" s="65"/>
    </row>
    <row r="1352" spans="3:16" s="1" customFormat="1" x14ac:dyDescent="0.25">
      <c r="C1352" s="65"/>
      <c r="D1352" s="55"/>
      <c r="E1352" s="55"/>
      <c r="F1352" s="55"/>
      <c r="G1352" s="55"/>
      <c r="H1352" s="55"/>
      <c r="I1352" s="55"/>
      <c r="J1352" s="55"/>
      <c r="K1352" s="65"/>
      <c r="L1352" s="65"/>
      <c r="M1352" s="65"/>
      <c r="N1352" s="65"/>
      <c r="O1352" s="65"/>
      <c r="P1352" s="65"/>
    </row>
    <row r="1353" spans="3:16" s="1" customFormat="1" x14ac:dyDescent="0.25">
      <c r="C1353" s="65"/>
      <c r="D1353" s="55"/>
      <c r="E1353" s="55"/>
      <c r="F1353" s="55"/>
      <c r="G1353" s="55"/>
      <c r="H1353" s="55"/>
      <c r="I1353" s="55"/>
      <c r="J1353" s="55"/>
      <c r="K1353" s="65"/>
      <c r="L1353" s="65"/>
      <c r="M1353" s="65"/>
      <c r="N1353" s="65"/>
      <c r="O1353" s="65"/>
      <c r="P1353" s="65"/>
    </row>
    <row r="1354" spans="3:16" s="1" customFormat="1" x14ac:dyDescent="0.25">
      <c r="C1354" s="65"/>
      <c r="D1354" s="55"/>
      <c r="E1354" s="55"/>
      <c r="F1354" s="55"/>
      <c r="G1354" s="55"/>
      <c r="H1354" s="55"/>
      <c r="I1354" s="55"/>
      <c r="J1354" s="55"/>
      <c r="K1354" s="65"/>
      <c r="L1354" s="65"/>
      <c r="M1354" s="65"/>
      <c r="N1354" s="65"/>
      <c r="O1354" s="65"/>
      <c r="P1354" s="65"/>
    </row>
    <row r="1355" spans="3:16" s="1" customFormat="1" x14ac:dyDescent="0.25">
      <c r="C1355" s="65"/>
      <c r="D1355" s="55"/>
      <c r="E1355" s="55"/>
      <c r="F1355" s="55"/>
      <c r="G1355" s="55"/>
      <c r="H1355" s="55"/>
      <c r="I1355" s="55"/>
      <c r="J1355" s="55"/>
      <c r="K1355" s="65"/>
      <c r="L1355" s="65"/>
      <c r="M1355" s="65"/>
      <c r="N1355" s="65"/>
      <c r="O1355" s="65"/>
      <c r="P1355" s="65"/>
    </row>
    <row r="1356" spans="3:16" s="1" customFormat="1" x14ac:dyDescent="0.25">
      <c r="C1356" s="65"/>
      <c r="D1356" s="55"/>
      <c r="E1356" s="55"/>
      <c r="F1356" s="55"/>
      <c r="G1356" s="55"/>
      <c r="H1356" s="55"/>
      <c r="I1356" s="55"/>
      <c r="J1356" s="55"/>
      <c r="K1356" s="65"/>
      <c r="L1356" s="65"/>
      <c r="M1356" s="65"/>
      <c r="N1356" s="65"/>
      <c r="O1356" s="65"/>
      <c r="P1356" s="65"/>
    </row>
    <row r="1357" spans="3:16" s="1" customFormat="1" x14ac:dyDescent="0.25">
      <c r="C1357" s="65"/>
      <c r="D1357" s="55"/>
      <c r="E1357" s="55"/>
      <c r="F1357" s="55"/>
      <c r="G1357" s="55"/>
      <c r="H1357" s="55"/>
      <c r="I1357" s="55"/>
      <c r="J1357" s="55"/>
      <c r="K1357" s="65"/>
      <c r="L1357" s="65"/>
      <c r="M1357" s="65"/>
      <c r="N1357" s="65"/>
      <c r="O1357" s="65"/>
      <c r="P1357" s="65"/>
    </row>
    <row r="1358" spans="3:16" s="1" customFormat="1" x14ac:dyDescent="0.25">
      <c r="C1358" s="65"/>
      <c r="D1358" s="55"/>
      <c r="E1358" s="55"/>
      <c r="F1358" s="55"/>
      <c r="G1358" s="55"/>
      <c r="H1358" s="55"/>
      <c r="I1358" s="55"/>
      <c r="J1358" s="55"/>
      <c r="K1358" s="65"/>
      <c r="L1358" s="65"/>
      <c r="M1358" s="65"/>
      <c r="N1358" s="65"/>
      <c r="O1358" s="65"/>
      <c r="P1358" s="65"/>
    </row>
    <row r="1359" spans="3:16" s="1" customFormat="1" x14ac:dyDescent="0.25">
      <c r="C1359" s="65"/>
      <c r="D1359" s="55"/>
      <c r="E1359" s="55"/>
      <c r="F1359" s="55"/>
      <c r="G1359" s="55"/>
      <c r="H1359" s="55"/>
      <c r="I1359" s="55"/>
      <c r="J1359" s="55"/>
      <c r="K1359" s="65"/>
      <c r="L1359" s="65"/>
      <c r="M1359" s="65"/>
      <c r="N1359" s="65"/>
      <c r="O1359" s="65"/>
      <c r="P1359" s="65"/>
    </row>
    <row r="1360" spans="3:16" s="1" customFormat="1" x14ac:dyDescent="0.25">
      <c r="C1360" s="65"/>
      <c r="D1360" s="55"/>
      <c r="E1360" s="55"/>
      <c r="F1360" s="55"/>
      <c r="G1360" s="55"/>
      <c r="H1360" s="55"/>
      <c r="I1360" s="55"/>
      <c r="J1360" s="55"/>
      <c r="K1360" s="65"/>
      <c r="L1360" s="65"/>
      <c r="M1360" s="65"/>
      <c r="N1360" s="65"/>
      <c r="O1360" s="65"/>
      <c r="P1360" s="65"/>
    </row>
    <row r="1361" spans="3:16" s="1" customFormat="1" x14ac:dyDescent="0.25">
      <c r="C1361" s="65"/>
      <c r="D1361" s="55"/>
      <c r="E1361" s="55"/>
      <c r="F1361" s="55"/>
      <c r="G1361" s="55"/>
      <c r="H1361" s="55"/>
      <c r="I1361" s="55"/>
      <c r="J1361" s="55"/>
      <c r="K1361" s="65"/>
      <c r="L1361" s="65"/>
      <c r="M1361" s="65"/>
      <c r="N1361" s="65"/>
      <c r="O1361" s="65"/>
      <c r="P1361" s="65"/>
    </row>
    <row r="1362" spans="3:16" s="1" customFormat="1" x14ac:dyDescent="0.25">
      <c r="C1362" s="65"/>
      <c r="D1362" s="55"/>
      <c r="E1362" s="55"/>
      <c r="F1362" s="55"/>
      <c r="G1362" s="55"/>
      <c r="H1362" s="55"/>
      <c r="I1362" s="55"/>
      <c r="J1362" s="55"/>
      <c r="K1362" s="65"/>
      <c r="L1362" s="65"/>
      <c r="M1362" s="65"/>
      <c r="N1362" s="65"/>
      <c r="O1362" s="65"/>
      <c r="P1362" s="65"/>
    </row>
    <row r="1363" spans="3:16" s="1" customFormat="1" x14ac:dyDescent="0.25">
      <c r="C1363" s="65"/>
      <c r="D1363" s="55"/>
      <c r="E1363" s="55"/>
      <c r="F1363" s="55"/>
      <c r="G1363" s="55"/>
      <c r="H1363" s="55"/>
      <c r="I1363" s="55"/>
      <c r="J1363" s="55"/>
      <c r="K1363" s="65"/>
      <c r="L1363" s="65"/>
      <c r="M1363" s="65"/>
      <c r="N1363" s="65"/>
      <c r="O1363" s="65"/>
      <c r="P1363" s="65"/>
    </row>
    <row r="1364" spans="3:16" s="1" customFormat="1" x14ac:dyDescent="0.25">
      <c r="C1364" s="65"/>
      <c r="D1364" s="55"/>
      <c r="E1364" s="55"/>
      <c r="F1364" s="55"/>
      <c r="G1364" s="55"/>
      <c r="H1364" s="55"/>
      <c r="I1364" s="55"/>
      <c r="J1364" s="55"/>
      <c r="K1364" s="65"/>
      <c r="L1364" s="65"/>
      <c r="M1364" s="65"/>
      <c r="N1364" s="65"/>
      <c r="O1364" s="65"/>
      <c r="P1364" s="65"/>
    </row>
    <row r="1365" spans="3:16" s="1" customFormat="1" x14ac:dyDescent="0.25">
      <c r="C1365" s="65"/>
      <c r="D1365" s="55"/>
      <c r="E1365" s="55"/>
      <c r="F1365" s="55"/>
      <c r="G1365" s="55"/>
      <c r="H1365" s="55"/>
      <c r="I1365" s="55"/>
      <c r="J1365" s="55"/>
      <c r="K1365" s="65"/>
      <c r="L1365" s="65"/>
      <c r="M1365" s="65"/>
      <c r="N1365" s="65"/>
      <c r="O1365" s="65"/>
      <c r="P1365" s="65"/>
    </row>
    <row r="1366" spans="3:16" s="1" customFormat="1" x14ac:dyDescent="0.25">
      <c r="C1366" s="65"/>
      <c r="D1366" s="55"/>
      <c r="E1366" s="55"/>
      <c r="F1366" s="55"/>
      <c r="G1366" s="55"/>
      <c r="H1366" s="55"/>
      <c r="I1366" s="55"/>
      <c r="J1366" s="55"/>
      <c r="K1366" s="65"/>
      <c r="L1366" s="65"/>
      <c r="M1366" s="65"/>
      <c r="N1366" s="65"/>
      <c r="O1366" s="65"/>
      <c r="P1366" s="65"/>
    </row>
    <row r="1367" spans="3:16" s="1" customFormat="1" x14ac:dyDescent="0.25">
      <c r="C1367" s="65"/>
      <c r="D1367" s="55"/>
      <c r="E1367" s="55"/>
      <c r="F1367" s="55"/>
      <c r="G1367" s="55"/>
      <c r="H1367" s="55"/>
      <c r="I1367" s="55"/>
      <c r="J1367" s="55"/>
      <c r="K1367" s="65"/>
      <c r="L1367" s="65"/>
      <c r="M1367" s="65"/>
      <c r="N1367" s="65"/>
      <c r="O1367" s="65"/>
      <c r="P1367" s="65"/>
    </row>
    <row r="1368" spans="3:16" s="1" customFormat="1" x14ac:dyDescent="0.25">
      <c r="C1368" s="65"/>
      <c r="D1368" s="55"/>
      <c r="E1368" s="55"/>
      <c r="F1368" s="55"/>
      <c r="G1368" s="55"/>
      <c r="H1368" s="55"/>
      <c r="I1368" s="55"/>
      <c r="J1368" s="55"/>
      <c r="K1368" s="65"/>
      <c r="L1368" s="65"/>
      <c r="M1368" s="65"/>
      <c r="N1368" s="65"/>
      <c r="O1368" s="65"/>
      <c r="P1368" s="65"/>
    </row>
    <row r="1369" spans="3:16" s="1" customFormat="1" x14ac:dyDescent="0.25">
      <c r="C1369" s="65"/>
      <c r="D1369" s="55"/>
      <c r="E1369" s="55"/>
      <c r="F1369" s="55"/>
      <c r="G1369" s="55"/>
      <c r="H1369" s="55"/>
      <c r="I1369" s="55"/>
      <c r="J1369" s="55"/>
      <c r="K1369" s="65"/>
      <c r="L1369" s="65"/>
      <c r="M1369" s="65"/>
      <c r="N1369" s="65"/>
      <c r="O1369" s="65"/>
      <c r="P1369" s="65"/>
    </row>
    <row r="1370" spans="3:16" s="1" customFormat="1" x14ac:dyDescent="0.25">
      <c r="C1370" s="65"/>
      <c r="D1370" s="55"/>
      <c r="E1370" s="55"/>
      <c r="F1370" s="55"/>
      <c r="G1370" s="55"/>
      <c r="H1370" s="55"/>
      <c r="I1370" s="55"/>
      <c r="J1370" s="55"/>
      <c r="K1370" s="65"/>
      <c r="L1370" s="65"/>
      <c r="M1370" s="65"/>
      <c r="N1370" s="65"/>
      <c r="O1370" s="65"/>
      <c r="P1370" s="65"/>
    </row>
    <row r="1371" spans="3:16" s="1" customFormat="1" x14ac:dyDescent="0.25">
      <c r="C1371" s="65"/>
      <c r="D1371" s="55"/>
      <c r="E1371" s="55"/>
      <c r="F1371" s="55"/>
      <c r="G1371" s="55"/>
      <c r="H1371" s="55"/>
      <c r="I1371" s="55"/>
      <c r="J1371" s="55"/>
      <c r="K1371" s="65"/>
      <c r="L1371" s="65"/>
      <c r="M1371" s="65"/>
      <c r="N1371" s="65"/>
      <c r="O1371" s="65"/>
      <c r="P1371" s="65"/>
    </row>
    <row r="1372" spans="3:16" s="1" customFormat="1" x14ac:dyDescent="0.25">
      <c r="C1372" s="65"/>
      <c r="D1372" s="55"/>
      <c r="E1372" s="55"/>
      <c r="F1372" s="55"/>
      <c r="G1372" s="55"/>
      <c r="H1372" s="55"/>
      <c r="I1372" s="55"/>
      <c r="J1372" s="55"/>
      <c r="K1372" s="65"/>
      <c r="L1372" s="65"/>
      <c r="M1372" s="65"/>
      <c r="N1372" s="65"/>
      <c r="O1372" s="65"/>
      <c r="P1372" s="65"/>
    </row>
    <row r="1373" spans="3:16" s="1" customFormat="1" x14ac:dyDescent="0.25">
      <c r="C1373" s="65"/>
      <c r="D1373" s="55"/>
      <c r="E1373" s="55"/>
      <c r="F1373" s="55"/>
      <c r="G1373" s="55"/>
      <c r="H1373" s="55"/>
      <c r="I1373" s="55"/>
      <c r="J1373" s="55"/>
      <c r="K1373" s="65"/>
      <c r="L1373" s="65"/>
      <c r="M1373" s="65"/>
      <c r="N1373" s="65"/>
      <c r="O1373" s="65"/>
      <c r="P1373" s="65"/>
    </row>
    <row r="1374" spans="3:16" s="1" customFormat="1" x14ac:dyDescent="0.25">
      <c r="C1374" s="65"/>
      <c r="D1374" s="55"/>
      <c r="E1374" s="55"/>
      <c r="F1374" s="55"/>
      <c r="G1374" s="55"/>
      <c r="H1374" s="55"/>
      <c r="I1374" s="55"/>
      <c r="J1374" s="55"/>
      <c r="K1374" s="65"/>
      <c r="L1374" s="65"/>
      <c r="M1374" s="65"/>
      <c r="N1374" s="65"/>
      <c r="O1374" s="65"/>
      <c r="P1374" s="65"/>
    </row>
    <row r="1375" spans="3:16" s="1" customFormat="1" x14ac:dyDescent="0.25">
      <c r="C1375" s="65"/>
      <c r="D1375" s="55"/>
      <c r="E1375" s="55"/>
      <c r="F1375" s="55"/>
      <c r="G1375" s="55"/>
      <c r="H1375" s="55"/>
      <c r="I1375" s="55"/>
      <c r="J1375" s="55"/>
      <c r="K1375" s="65"/>
      <c r="L1375" s="65"/>
      <c r="M1375" s="65"/>
      <c r="N1375" s="65"/>
      <c r="O1375" s="65"/>
      <c r="P1375" s="65"/>
    </row>
    <row r="1376" spans="3:16" s="1" customFormat="1" x14ac:dyDescent="0.25">
      <c r="C1376" s="65"/>
      <c r="D1376" s="55"/>
      <c r="E1376" s="55"/>
      <c r="F1376" s="55"/>
      <c r="G1376" s="55"/>
      <c r="H1376" s="55"/>
      <c r="I1376" s="55"/>
      <c r="J1376" s="55"/>
      <c r="K1376" s="65"/>
      <c r="L1376" s="65"/>
      <c r="M1376" s="65"/>
      <c r="N1376" s="65"/>
      <c r="O1376" s="65"/>
      <c r="P1376" s="65"/>
    </row>
    <row r="1377" spans="3:16" s="1" customFormat="1" x14ac:dyDescent="0.25">
      <c r="C1377" s="65"/>
      <c r="D1377" s="55"/>
      <c r="E1377" s="55"/>
      <c r="F1377" s="55"/>
      <c r="G1377" s="55"/>
      <c r="H1377" s="55"/>
      <c r="I1377" s="55"/>
      <c r="J1377" s="55"/>
      <c r="K1377" s="65"/>
      <c r="L1377" s="65"/>
      <c r="M1377" s="65"/>
      <c r="N1377" s="65"/>
      <c r="O1377" s="65"/>
      <c r="P1377" s="65"/>
    </row>
    <row r="1378" spans="3:16" s="1" customFormat="1" x14ac:dyDescent="0.25">
      <c r="C1378" s="65"/>
      <c r="D1378" s="55"/>
      <c r="E1378" s="55"/>
      <c r="F1378" s="55"/>
      <c r="G1378" s="55"/>
      <c r="H1378" s="55"/>
      <c r="I1378" s="55"/>
      <c r="J1378" s="55"/>
      <c r="K1378" s="65"/>
      <c r="L1378" s="65"/>
      <c r="M1378" s="65"/>
      <c r="N1378" s="65"/>
      <c r="O1378" s="65"/>
      <c r="P1378" s="65"/>
    </row>
    <row r="1379" spans="3:16" s="1" customFormat="1" x14ac:dyDescent="0.25">
      <c r="C1379" s="65"/>
      <c r="D1379" s="55"/>
      <c r="E1379" s="55"/>
      <c r="F1379" s="55"/>
      <c r="G1379" s="55"/>
      <c r="H1379" s="55"/>
      <c r="I1379" s="55"/>
      <c r="J1379" s="55"/>
      <c r="K1379" s="65"/>
      <c r="L1379" s="65"/>
      <c r="M1379" s="65"/>
      <c r="N1379" s="65"/>
      <c r="O1379" s="65"/>
      <c r="P1379" s="65"/>
    </row>
    <row r="1380" spans="3:16" s="1" customFormat="1" x14ac:dyDescent="0.25">
      <c r="C1380" s="65"/>
      <c r="D1380" s="55"/>
      <c r="E1380" s="55"/>
      <c r="F1380" s="55"/>
      <c r="G1380" s="55"/>
      <c r="H1380" s="55"/>
      <c r="I1380" s="55"/>
      <c r="J1380" s="55"/>
      <c r="K1380" s="65"/>
      <c r="L1380" s="65"/>
      <c r="M1380" s="65"/>
      <c r="N1380" s="65"/>
      <c r="O1380" s="65"/>
      <c r="P1380" s="65"/>
    </row>
    <row r="1381" spans="3:16" s="1" customFormat="1" x14ac:dyDescent="0.25">
      <c r="C1381" s="65"/>
      <c r="D1381" s="55"/>
      <c r="E1381" s="55"/>
      <c r="F1381" s="55"/>
      <c r="G1381" s="55"/>
      <c r="H1381" s="55"/>
      <c r="I1381" s="55"/>
      <c r="J1381" s="55"/>
      <c r="K1381" s="65"/>
      <c r="L1381" s="65"/>
      <c r="M1381" s="65"/>
      <c r="N1381" s="65"/>
      <c r="O1381" s="65"/>
      <c r="P1381" s="65"/>
    </row>
    <row r="1382" spans="3:16" s="1" customFormat="1" x14ac:dyDescent="0.25">
      <c r="C1382" s="65"/>
      <c r="D1382" s="55"/>
      <c r="E1382" s="55"/>
      <c r="F1382" s="55"/>
      <c r="G1382" s="55"/>
      <c r="H1382" s="55"/>
      <c r="I1382" s="55"/>
      <c r="J1382" s="55"/>
      <c r="K1382" s="65"/>
      <c r="L1382" s="65"/>
      <c r="M1382" s="65"/>
      <c r="N1382" s="65"/>
      <c r="O1382" s="65"/>
      <c r="P1382" s="65"/>
    </row>
    <row r="1383" spans="3:16" s="1" customFormat="1" x14ac:dyDescent="0.25">
      <c r="C1383" s="65"/>
      <c r="D1383" s="55"/>
      <c r="E1383" s="55"/>
      <c r="F1383" s="55"/>
      <c r="G1383" s="55"/>
      <c r="H1383" s="55"/>
      <c r="I1383" s="55"/>
      <c r="J1383" s="55"/>
      <c r="K1383" s="65"/>
      <c r="L1383" s="65"/>
      <c r="M1383" s="65"/>
      <c r="N1383" s="65"/>
      <c r="O1383" s="65"/>
      <c r="P1383" s="65"/>
    </row>
    <row r="1384" spans="3:16" s="1" customFormat="1" x14ac:dyDescent="0.25">
      <c r="C1384" s="65"/>
      <c r="D1384" s="55"/>
      <c r="E1384" s="55"/>
      <c r="F1384" s="55"/>
      <c r="G1384" s="55"/>
      <c r="H1384" s="55"/>
      <c r="I1384" s="55"/>
      <c r="J1384" s="55"/>
      <c r="K1384" s="65"/>
      <c r="L1384" s="65"/>
      <c r="M1384" s="65"/>
      <c r="N1384" s="65"/>
      <c r="O1384" s="65"/>
      <c r="P1384" s="65"/>
    </row>
    <row r="1385" spans="3:16" s="1" customFormat="1" x14ac:dyDescent="0.25">
      <c r="C1385" s="65"/>
      <c r="D1385" s="55"/>
      <c r="E1385" s="55"/>
      <c r="F1385" s="55"/>
      <c r="G1385" s="55"/>
      <c r="H1385" s="55"/>
      <c r="I1385" s="55"/>
      <c r="J1385" s="55"/>
      <c r="K1385" s="65"/>
      <c r="L1385" s="65"/>
      <c r="M1385" s="65"/>
      <c r="N1385" s="65"/>
      <c r="O1385" s="65"/>
      <c r="P1385" s="65"/>
    </row>
    <row r="1386" spans="3:16" s="1" customFormat="1" x14ac:dyDescent="0.25">
      <c r="C1386" s="65"/>
      <c r="D1386" s="55"/>
      <c r="E1386" s="55"/>
      <c r="F1386" s="55"/>
      <c r="G1386" s="55"/>
      <c r="H1386" s="55"/>
      <c r="I1386" s="55"/>
      <c r="J1386" s="55"/>
      <c r="K1386" s="65"/>
      <c r="L1386" s="65"/>
      <c r="M1386" s="65"/>
      <c r="N1386" s="65"/>
      <c r="O1386" s="65"/>
      <c r="P1386" s="65"/>
    </row>
    <row r="1387" spans="3:16" s="1" customFormat="1" x14ac:dyDescent="0.25">
      <c r="C1387" s="65"/>
      <c r="D1387" s="55"/>
      <c r="E1387" s="55"/>
      <c r="F1387" s="55"/>
      <c r="G1387" s="55"/>
      <c r="H1387" s="55"/>
      <c r="I1387" s="55"/>
      <c r="J1387" s="55"/>
      <c r="K1387" s="65"/>
      <c r="L1387" s="65"/>
      <c r="M1387" s="65"/>
      <c r="N1387" s="65"/>
      <c r="O1387" s="65"/>
      <c r="P1387" s="65"/>
    </row>
    <row r="1388" spans="3:16" s="1" customFormat="1" x14ac:dyDescent="0.25">
      <c r="C1388" s="65"/>
      <c r="D1388" s="55"/>
      <c r="E1388" s="55"/>
      <c r="F1388" s="55"/>
      <c r="G1388" s="55"/>
      <c r="H1388" s="55"/>
      <c r="I1388" s="55"/>
      <c r="J1388" s="55"/>
      <c r="K1388" s="65"/>
      <c r="L1388" s="65"/>
      <c r="M1388" s="65"/>
      <c r="N1388" s="65"/>
      <c r="O1388" s="65"/>
      <c r="P1388" s="65"/>
    </row>
    <row r="1389" spans="3:16" s="1" customFormat="1" x14ac:dyDescent="0.25">
      <c r="C1389" s="65"/>
      <c r="D1389" s="55"/>
      <c r="E1389" s="55"/>
      <c r="F1389" s="55"/>
      <c r="G1389" s="55"/>
      <c r="H1389" s="55"/>
      <c r="I1389" s="55"/>
      <c r="J1389" s="55"/>
      <c r="K1389" s="65"/>
      <c r="L1389" s="65"/>
      <c r="M1389" s="65"/>
      <c r="N1389" s="65"/>
      <c r="O1389" s="65"/>
      <c r="P1389" s="65"/>
    </row>
    <row r="1390" spans="3:16" s="1" customFormat="1" x14ac:dyDescent="0.25">
      <c r="C1390" s="65"/>
      <c r="D1390" s="55"/>
      <c r="E1390" s="55"/>
      <c r="F1390" s="55"/>
      <c r="G1390" s="55"/>
      <c r="H1390" s="55"/>
      <c r="I1390" s="55"/>
      <c r="J1390" s="55"/>
      <c r="K1390" s="65"/>
      <c r="L1390" s="65"/>
      <c r="M1390" s="65"/>
      <c r="N1390" s="65"/>
      <c r="O1390" s="65"/>
      <c r="P1390" s="65"/>
    </row>
    <row r="1391" spans="3:16" s="1" customFormat="1" x14ac:dyDescent="0.25">
      <c r="C1391" s="65"/>
      <c r="D1391" s="55"/>
      <c r="E1391" s="55"/>
      <c r="F1391" s="55"/>
      <c r="G1391" s="55"/>
      <c r="H1391" s="55"/>
      <c r="I1391" s="55"/>
      <c r="J1391" s="55"/>
      <c r="K1391" s="65"/>
      <c r="L1391" s="65"/>
      <c r="M1391" s="65"/>
      <c r="N1391" s="65"/>
      <c r="O1391" s="65"/>
      <c r="P1391" s="65"/>
    </row>
    <row r="1392" spans="3:16" s="1" customFormat="1" x14ac:dyDescent="0.25">
      <c r="C1392" s="65"/>
      <c r="D1392" s="55"/>
      <c r="E1392" s="55"/>
      <c r="F1392" s="55"/>
      <c r="G1392" s="55"/>
      <c r="H1392" s="55"/>
      <c r="I1392" s="55"/>
      <c r="J1392" s="55"/>
      <c r="K1392" s="65"/>
      <c r="L1392" s="65"/>
      <c r="M1392" s="65"/>
      <c r="N1392" s="65"/>
      <c r="O1392" s="65"/>
      <c r="P1392" s="65"/>
    </row>
    <row r="1393" spans="3:16" s="1" customFormat="1" x14ac:dyDescent="0.25">
      <c r="C1393" s="65"/>
      <c r="D1393" s="55"/>
      <c r="E1393" s="55"/>
      <c r="F1393" s="55"/>
      <c r="G1393" s="55"/>
      <c r="H1393" s="55"/>
      <c r="I1393" s="55"/>
      <c r="J1393" s="55"/>
      <c r="K1393" s="65"/>
      <c r="L1393" s="65"/>
      <c r="M1393" s="65"/>
      <c r="N1393" s="65"/>
      <c r="O1393" s="65"/>
      <c r="P1393" s="65"/>
    </row>
    <row r="1394" spans="3:16" s="1" customFormat="1" x14ac:dyDescent="0.25">
      <c r="C1394" s="65"/>
      <c r="D1394" s="55"/>
      <c r="E1394" s="55"/>
      <c r="F1394" s="55"/>
      <c r="G1394" s="55"/>
      <c r="H1394" s="55"/>
      <c r="I1394" s="55"/>
      <c r="J1394" s="55"/>
      <c r="K1394" s="65"/>
      <c r="L1394" s="65"/>
      <c r="M1394" s="65"/>
      <c r="N1394" s="65"/>
      <c r="O1394" s="65"/>
      <c r="P1394" s="65"/>
    </row>
    <row r="1395" spans="3:16" s="1" customFormat="1" x14ac:dyDescent="0.25">
      <c r="C1395" s="65"/>
      <c r="D1395" s="55"/>
      <c r="E1395" s="55"/>
      <c r="F1395" s="55"/>
      <c r="G1395" s="55"/>
      <c r="H1395" s="55"/>
      <c r="I1395" s="55"/>
      <c r="J1395" s="55"/>
      <c r="K1395" s="65"/>
      <c r="L1395" s="65"/>
      <c r="M1395" s="65"/>
      <c r="N1395" s="65"/>
      <c r="O1395" s="65"/>
      <c r="P1395" s="65"/>
    </row>
    <row r="1396" spans="3:16" s="1" customFormat="1" x14ac:dyDescent="0.25">
      <c r="C1396" s="65"/>
      <c r="D1396" s="55"/>
      <c r="E1396" s="55"/>
      <c r="F1396" s="55"/>
      <c r="G1396" s="55"/>
      <c r="H1396" s="55"/>
      <c r="I1396" s="55"/>
      <c r="J1396" s="55"/>
      <c r="K1396" s="65"/>
      <c r="L1396" s="65"/>
      <c r="M1396" s="65"/>
      <c r="N1396" s="65"/>
      <c r="O1396" s="65"/>
      <c r="P1396" s="65"/>
    </row>
    <row r="1397" spans="3:16" s="1" customFormat="1" x14ac:dyDescent="0.25">
      <c r="C1397" s="65"/>
      <c r="D1397" s="55"/>
      <c r="E1397" s="55"/>
      <c r="F1397" s="55"/>
      <c r="G1397" s="55"/>
      <c r="H1397" s="55"/>
      <c r="I1397" s="55"/>
      <c r="J1397" s="55"/>
      <c r="K1397" s="65"/>
      <c r="L1397" s="65"/>
      <c r="M1397" s="65"/>
      <c r="N1397" s="65"/>
      <c r="O1397" s="65"/>
      <c r="P1397" s="65"/>
    </row>
    <row r="1398" spans="3:16" s="1" customFormat="1" x14ac:dyDescent="0.25">
      <c r="C1398" s="65"/>
      <c r="D1398" s="55"/>
      <c r="E1398" s="55"/>
      <c r="F1398" s="55"/>
      <c r="G1398" s="55"/>
      <c r="H1398" s="55"/>
      <c r="I1398" s="55"/>
      <c r="J1398" s="55"/>
      <c r="K1398" s="65"/>
      <c r="L1398" s="65"/>
      <c r="M1398" s="65"/>
      <c r="N1398" s="65"/>
      <c r="O1398" s="65"/>
      <c r="P1398" s="65"/>
    </row>
    <row r="1399" spans="3:16" s="1" customFormat="1" x14ac:dyDescent="0.25">
      <c r="C1399" s="65"/>
      <c r="D1399" s="55"/>
      <c r="E1399" s="55"/>
      <c r="F1399" s="55"/>
      <c r="G1399" s="55"/>
      <c r="H1399" s="55"/>
      <c r="I1399" s="55"/>
      <c r="J1399" s="55"/>
      <c r="K1399" s="65"/>
      <c r="L1399" s="65"/>
      <c r="M1399" s="65"/>
      <c r="N1399" s="65"/>
      <c r="O1399" s="65"/>
      <c r="P1399" s="65"/>
    </row>
    <row r="1400" spans="3:16" s="1" customFormat="1" x14ac:dyDescent="0.25">
      <c r="C1400" s="65"/>
      <c r="D1400" s="55"/>
      <c r="E1400" s="55"/>
      <c r="F1400" s="55"/>
      <c r="G1400" s="55"/>
      <c r="H1400" s="55"/>
      <c r="I1400" s="55"/>
      <c r="J1400" s="55"/>
      <c r="K1400" s="65"/>
      <c r="L1400" s="65"/>
      <c r="M1400" s="65"/>
      <c r="N1400" s="65"/>
      <c r="O1400" s="65"/>
      <c r="P1400" s="65"/>
    </row>
    <row r="1401" spans="3:16" s="1" customFormat="1" x14ac:dyDescent="0.25">
      <c r="C1401" s="65"/>
      <c r="D1401" s="55"/>
      <c r="E1401" s="55"/>
      <c r="F1401" s="55"/>
      <c r="G1401" s="55"/>
      <c r="H1401" s="55"/>
      <c r="I1401" s="55"/>
      <c r="J1401" s="55"/>
      <c r="K1401" s="65"/>
      <c r="L1401" s="65"/>
      <c r="M1401" s="65"/>
      <c r="N1401" s="65"/>
      <c r="O1401" s="65"/>
      <c r="P1401" s="65"/>
    </row>
    <row r="1402" spans="3:16" s="1" customFormat="1" x14ac:dyDescent="0.25">
      <c r="C1402" s="65"/>
      <c r="D1402" s="55"/>
      <c r="E1402" s="55"/>
      <c r="F1402" s="55"/>
      <c r="G1402" s="55"/>
      <c r="H1402" s="55"/>
      <c r="I1402" s="55"/>
      <c r="J1402" s="55"/>
      <c r="K1402" s="65"/>
      <c r="L1402" s="65"/>
      <c r="M1402" s="65"/>
      <c r="N1402" s="65"/>
      <c r="O1402" s="65"/>
      <c r="P1402" s="65"/>
    </row>
    <row r="1403" spans="3:16" s="1" customFormat="1" x14ac:dyDescent="0.25">
      <c r="C1403" s="65"/>
      <c r="D1403" s="55"/>
      <c r="E1403" s="55"/>
      <c r="F1403" s="55"/>
      <c r="G1403" s="55"/>
      <c r="H1403" s="55"/>
      <c r="I1403" s="55"/>
      <c r="J1403" s="55"/>
      <c r="K1403" s="65"/>
      <c r="L1403" s="65"/>
      <c r="M1403" s="65"/>
      <c r="N1403" s="65"/>
      <c r="O1403" s="65"/>
      <c r="P1403" s="65"/>
    </row>
    <row r="1404" spans="3:16" s="1" customFormat="1" x14ac:dyDescent="0.25">
      <c r="C1404" s="65"/>
      <c r="D1404" s="55"/>
      <c r="E1404" s="55"/>
      <c r="F1404" s="55"/>
      <c r="G1404" s="55"/>
      <c r="H1404" s="55"/>
      <c r="I1404" s="55"/>
      <c r="J1404" s="55"/>
      <c r="K1404" s="65"/>
      <c r="L1404" s="65"/>
      <c r="M1404" s="65"/>
      <c r="N1404" s="65"/>
      <c r="O1404" s="65"/>
      <c r="P1404" s="65"/>
    </row>
    <row r="1405" spans="3:16" s="1" customFormat="1" x14ac:dyDescent="0.25">
      <c r="C1405" s="65"/>
      <c r="D1405" s="55"/>
      <c r="E1405" s="55"/>
      <c r="F1405" s="55"/>
      <c r="G1405" s="55"/>
      <c r="H1405" s="55"/>
      <c r="I1405" s="55"/>
      <c r="J1405" s="55"/>
      <c r="K1405" s="65"/>
      <c r="L1405" s="65"/>
      <c r="M1405" s="65"/>
      <c r="N1405" s="65"/>
      <c r="O1405" s="65"/>
      <c r="P1405" s="65"/>
    </row>
    <row r="1406" spans="3:16" s="1" customFormat="1" x14ac:dyDescent="0.25">
      <c r="C1406" s="65"/>
      <c r="D1406" s="55"/>
      <c r="E1406" s="55"/>
      <c r="F1406" s="55"/>
      <c r="G1406" s="55"/>
      <c r="H1406" s="55"/>
      <c r="I1406" s="55"/>
      <c r="J1406" s="55"/>
      <c r="K1406" s="65"/>
      <c r="L1406" s="65"/>
      <c r="M1406" s="65"/>
      <c r="N1406" s="65"/>
      <c r="O1406" s="65"/>
      <c r="P1406" s="65"/>
    </row>
    <row r="1407" spans="3:16" s="1" customFormat="1" x14ac:dyDescent="0.25">
      <c r="C1407" s="65"/>
      <c r="D1407" s="55"/>
      <c r="E1407" s="55"/>
      <c r="F1407" s="55"/>
      <c r="G1407" s="55"/>
      <c r="H1407" s="55"/>
      <c r="I1407" s="55"/>
      <c r="J1407" s="55"/>
      <c r="K1407" s="65"/>
      <c r="L1407" s="65"/>
      <c r="M1407" s="65"/>
      <c r="N1407" s="65"/>
      <c r="O1407" s="65"/>
      <c r="P1407" s="65"/>
    </row>
    <row r="1408" spans="3:16" s="1" customFormat="1" x14ac:dyDescent="0.25">
      <c r="C1408" s="65"/>
      <c r="D1408" s="55"/>
      <c r="E1408" s="55"/>
      <c r="F1408" s="55"/>
      <c r="G1408" s="55"/>
      <c r="H1408" s="55"/>
      <c r="I1408" s="55"/>
      <c r="J1408" s="55"/>
      <c r="K1408" s="65"/>
      <c r="L1408" s="65"/>
      <c r="M1408" s="65"/>
      <c r="N1408" s="65"/>
      <c r="O1408" s="65"/>
      <c r="P1408" s="65"/>
    </row>
    <row r="1409" spans="3:16" s="1" customFormat="1" x14ac:dyDescent="0.25">
      <c r="C1409" s="65"/>
      <c r="D1409" s="55"/>
      <c r="E1409" s="55"/>
      <c r="F1409" s="55"/>
      <c r="G1409" s="55"/>
      <c r="H1409" s="55"/>
      <c r="I1409" s="55"/>
      <c r="J1409" s="55"/>
      <c r="K1409" s="65"/>
      <c r="L1409" s="65"/>
      <c r="M1409" s="65"/>
      <c r="N1409" s="65"/>
      <c r="O1409" s="65"/>
      <c r="P1409" s="65"/>
    </row>
    <row r="1410" spans="3:16" s="1" customFormat="1" x14ac:dyDescent="0.25">
      <c r="C1410" s="65"/>
      <c r="D1410" s="55"/>
      <c r="E1410" s="55"/>
      <c r="F1410" s="55"/>
      <c r="G1410" s="55"/>
      <c r="H1410" s="55"/>
      <c r="I1410" s="55"/>
      <c r="J1410" s="55"/>
      <c r="K1410" s="65"/>
      <c r="L1410" s="65"/>
      <c r="M1410" s="65"/>
      <c r="N1410" s="65"/>
      <c r="O1410" s="65"/>
      <c r="P1410" s="65"/>
    </row>
    <row r="1411" spans="3:16" s="1" customFormat="1" x14ac:dyDescent="0.25">
      <c r="C1411" s="65"/>
      <c r="D1411" s="55"/>
      <c r="E1411" s="55"/>
      <c r="F1411" s="55"/>
      <c r="G1411" s="55"/>
      <c r="H1411" s="55"/>
      <c r="I1411" s="55"/>
      <c r="J1411" s="55"/>
      <c r="K1411" s="65"/>
      <c r="L1411" s="65"/>
      <c r="M1411" s="65"/>
      <c r="N1411" s="65"/>
      <c r="O1411" s="65"/>
      <c r="P1411" s="65"/>
    </row>
    <row r="1412" spans="3:16" s="1" customFormat="1" x14ac:dyDescent="0.25">
      <c r="C1412" s="65"/>
      <c r="D1412" s="55"/>
      <c r="E1412" s="55"/>
      <c r="F1412" s="55"/>
      <c r="G1412" s="55"/>
      <c r="H1412" s="55"/>
      <c r="I1412" s="55"/>
      <c r="J1412" s="55"/>
      <c r="K1412" s="65"/>
      <c r="L1412" s="65"/>
      <c r="M1412" s="65"/>
      <c r="N1412" s="65"/>
      <c r="O1412" s="65"/>
      <c r="P1412" s="65"/>
    </row>
    <row r="1413" spans="3:16" s="1" customFormat="1" x14ac:dyDescent="0.25">
      <c r="C1413" s="65"/>
      <c r="D1413" s="55"/>
      <c r="E1413" s="55"/>
      <c r="F1413" s="55"/>
      <c r="G1413" s="55"/>
      <c r="H1413" s="55"/>
      <c r="I1413" s="55"/>
      <c r="J1413" s="55"/>
      <c r="K1413" s="65"/>
      <c r="L1413" s="65"/>
      <c r="M1413" s="65"/>
      <c r="N1413" s="65"/>
      <c r="O1413" s="65"/>
      <c r="P1413" s="65"/>
    </row>
    <row r="1414" spans="3:16" s="1" customFormat="1" x14ac:dyDescent="0.25">
      <c r="C1414" s="65"/>
      <c r="D1414" s="55"/>
      <c r="E1414" s="55"/>
      <c r="F1414" s="55"/>
      <c r="G1414" s="55"/>
      <c r="H1414" s="55"/>
      <c r="I1414" s="55"/>
      <c r="J1414" s="55"/>
      <c r="K1414" s="65"/>
      <c r="L1414" s="65"/>
      <c r="M1414" s="65"/>
      <c r="N1414" s="65"/>
      <c r="O1414" s="65"/>
      <c r="P1414" s="65"/>
    </row>
    <row r="1415" spans="3:16" s="1" customFormat="1" x14ac:dyDescent="0.25">
      <c r="C1415" s="65"/>
      <c r="D1415" s="55"/>
      <c r="E1415" s="55"/>
      <c r="F1415" s="55"/>
      <c r="G1415" s="55"/>
      <c r="H1415" s="55"/>
      <c r="I1415" s="55"/>
      <c r="J1415" s="55"/>
      <c r="K1415" s="65"/>
      <c r="L1415" s="65"/>
      <c r="M1415" s="65"/>
      <c r="N1415" s="65"/>
      <c r="O1415" s="65"/>
      <c r="P1415" s="65"/>
    </row>
    <row r="1416" spans="3:16" s="1" customFormat="1" x14ac:dyDescent="0.25">
      <c r="C1416" s="65"/>
      <c r="D1416" s="55"/>
      <c r="E1416" s="55"/>
      <c r="F1416" s="55"/>
      <c r="G1416" s="55"/>
      <c r="H1416" s="55"/>
      <c r="I1416" s="55"/>
      <c r="J1416" s="55"/>
      <c r="K1416" s="65"/>
      <c r="L1416" s="65"/>
      <c r="M1416" s="65"/>
      <c r="N1416" s="65"/>
      <c r="O1416" s="65"/>
      <c r="P1416" s="65"/>
    </row>
    <row r="1417" spans="3:16" s="1" customFormat="1" x14ac:dyDescent="0.25">
      <c r="C1417" s="65"/>
      <c r="D1417" s="55"/>
      <c r="E1417" s="55"/>
      <c r="F1417" s="55"/>
      <c r="G1417" s="55"/>
      <c r="H1417" s="55"/>
      <c r="I1417" s="55"/>
      <c r="J1417" s="55"/>
      <c r="K1417" s="65"/>
      <c r="L1417" s="65"/>
      <c r="M1417" s="65"/>
      <c r="N1417" s="65"/>
      <c r="O1417" s="65"/>
      <c r="P1417" s="65"/>
    </row>
    <row r="1418" spans="3:16" s="1" customFormat="1" x14ac:dyDescent="0.25">
      <c r="C1418" s="65"/>
      <c r="D1418" s="55"/>
      <c r="E1418" s="55"/>
      <c r="F1418" s="55"/>
      <c r="G1418" s="55"/>
      <c r="H1418" s="55"/>
      <c r="I1418" s="55"/>
      <c r="J1418" s="55"/>
      <c r="K1418" s="65"/>
      <c r="L1418" s="65"/>
      <c r="M1418" s="65"/>
      <c r="N1418" s="65"/>
      <c r="O1418" s="65"/>
      <c r="P1418" s="65"/>
    </row>
    <row r="1419" spans="3:16" s="1" customFormat="1" x14ac:dyDescent="0.25">
      <c r="C1419" s="65"/>
      <c r="D1419" s="55"/>
      <c r="E1419" s="55"/>
      <c r="F1419" s="55"/>
      <c r="G1419" s="55"/>
      <c r="H1419" s="55"/>
      <c r="I1419" s="55"/>
      <c r="J1419" s="55"/>
      <c r="K1419" s="65"/>
      <c r="L1419" s="65"/>
      <c r="M1419" s="65"/>
      <c r="N1419" s="65"/>
      <c r="O1419" s="65"/>
      <c r="P1419" s="65"/>
    </row>
    <row r="1420" spans="3:16" s="1" customFormat="1" x14ac:dyDescent="0.25">
      <c r="C1420" s="65"/>
      <c r="D1420" s="55"/>
      <c r="E1420" s="55"/>
      <c r="F1420" s="55"/>
      <c r="G1420" s="55"/>
      <c r="H1420" s="55"/>
      <c r="I1420" s="55"/>
      <c r="J1420" s="55"/>
      <c r="K1420" s="65"/>
      <c r="L1420" s="65"/>
      <c r="M1420" s="65"/>
      <c r="N1420" s="65"/>
      <c r="O1420" s="65"/>
      <c r="P1420" s="65"/>
    </row>
    <row r="1421" spans="3:16" s="1" customFormat="1" x14ac:dyDescent="0.25">
      <c r="C1421" s="65"/>
      <c r="D1421" s="55"/>
      <c r="E1421" s="55"/>
      <c r="F1421" s="55"/>
      <c r="G1421" s="55"/>
      <c r="H1421" s="55"/>
      <c r="I1421" s="55"/>
      <c r="J1421" s="55"/>
      <c r="K1421" s="65"/>
      <c r="L1421" s="65"/>
      <c r="M1421" s="65"/>
      <c r="N1421" s="65"/>
      <c r="O1421" s="65"/>
      <c r="P1421" s="65"/>
    </row>
    <row r="1422" spans="3:16" s="1" customFormat="1" x14ac:dyDescent="0.25">
      <c r="C1422" s="65"/>
      <c r="D1422" s="55"/>
      <c r="E1422" s="55"/>
      <c r="F1422" s="55"/>
      <c r="G1422" s="55"/>
      <c r="H1422" s="55"/>
      <c r="I1422" s="55"/>
      <c r="J1422" s="55"/>
      <c r="K1422" s="65"/>
      <c r="L1422" s="65"/>
      <c r="M1422" s="65"/>
      <c r="N1422" s="65"/>
      <c r="O1422" s="65"/>
      <c r="P1422" s="65"/>
    </row>
    <row r="1423" spans="3:16" s="1" customFormat="1" x14ac:dyDescent="0.25">
      <c r="C1423" s="65"/>
      <c r="D1423" s="55"/>
      <c r="E1423" s="55"/>
      <c r="F1423" s="55"/>
      <c r="G1423" s="55"/>
      <c r="H1423" s="55"/>
      <c r="I1423" s="55"/>
      <c r="J1423" s="55"/>
      <c r="K1423" s="65"/>
      <c r="L1423" s="65"/>
      <c r="M1423" s="65"/>
      <c r="N1423" s="65"/>
      <c r="O1423" s="65"/>
      <c r="P1423" s="65"/>
    </row>
    <row r="1424" spans="3:16" s="1" customFormat="1" x14ac:dyDescent="0.25">
      <c r="C1424" s="65"/>
      <c r="D1424" s="55"/>
      <c r="E1424" s="55"/>
      <c r="F1424" s="55"/>
      <c r="G1424" s="55"/>
      <c r="H1424" s="55"/>
      <c r="I1424" s="55"/>
      <c r="J1424" s="55"/>
      <c r="K1424" s="65"/>
      <c r="L1424" s="65"/>
      <c r="M1424" s="65"/>
      <c r="N1424" s="65"/>
      <c r="O1424" s="65"/>
      <c r="P1424" s="65"/>
    </row>
    <row r="1425" spans="3:16" s="1" customFormat="1" x14ac:dyDescent="0.25">
      <c r="C1425" s="65"/>
      <c r="D1425" s="55"/>
      <c r="E1425" s="55"/>
      <c r="F1425" s="55"/>
      <c r="G1425" s="55"/>
      <c r="H1425" s="55"/>
      <c r="I1425" s="55"/>
      <c r="J1425" s="55"/>
      <c r="K1425" s="65"/>
      <c r="L1425" s="65"/>
      <c r="M1425" s="65"/>
      <c r="N1425" s="65"/>
      <c r="O1425" s="65"/>
      <c r="P1425" s="65"/>
    </row>
    <row r="1426" spans="3:16" s="1" customFormat="1" x14ac:dyDescent="0.25">
      <c r="C1426" s="65"/>
      <c r="D1426" s="55"/>
      <c r="E1426" s="55"/>
      <c r="F1426" s="55"/>
      <c r="G1426" s="55"/>
      <c r="H1426" s="55"/>
      <c r="I1426" s="55"/>
      <c r="J1426" s="55"/>
      <c r="K1426" s="65"/>
      <c r="L1426" s="65"/>
      <c r="M1426" s="65"/>
      <c r="N1426" s="65"/>
      <c r="O1426" s="65"/>
      <c r="P1426" s="65"/>
    </row>
    <row r="1427" spans="3:16" s="1" customFormat="1" x14ac:dyDescent="0.25">
      <c r="C1427" s="65"/>
      <c r="D1427" s="55"/>
      <c r="E1427" s="55"/>
      <c r="F1427" s="55"/>
      <c r="G1427" s="55"/>
      <c r="H1427" s="55"/>
      <c r="I1427" s="55"/>
      <c r="J1427" s="55"/>
      <c r="K1427" s="65"/>
      <c r="L1427" s="65"/>
      <c r="M1427" s="65"/>
      <c r="N1427" s="65"/>
      <c r="O1427" s="65"/>
      <c r="P1427" s="65"/>
    </row>
    <row r="1428" spans="3:16" s="1" customFormat="1" x14ac:dyDescent="0.25">
      <c r="C1428" s="65"/>
      <c r="D1428" s="55"/>
      <c r="E1428" s="55"/>
      <c r="F1428" s="55"/>
      <c r="G1428" s="55"/>
      <c r="H1428" s="55"/>
      <c r="I1428" s="55"/>
      <c r="J1428" s="55"/>
      <c r="K1428" s="65"/>
      <c r="L1428" s="65"/>
      <c r="M1428" s="65"/>
      <c r="N1428" s="65"/>
      <c r="O1428" s="65"/>
      <c r="P1428" s="65"/>
    </row>
    <row r="1429" spans="3:16" s="1" customFormat="1" x14ac:dyDescent="0.25">
      <c r="C1429" s="65"/>
      <c r="D1429" s="55"/>
      <c r="E1429" s="55"/>
      <c r="F1429" s="55"/>
      <c r="G1429" s="55"/>
      <c r="H1429" s="55"/>
      <c r="I1429" s="55"/>
      <c r="J1429" s="55"/>
      <c r="K1429" s="65"/>
      <c r="L1429" s="65"/>
      <c r="M1429" s="65"/>
      <c r="N1429" s="65"/>
      <c r="O1429" s="65"/>
      <c r="P1429" s="65"/>
    </row>
    <row r="1430" spans="3:16" s="1" customFormat="1" x14ac:dyDescent="0.25">
      <c r="C1430" s="65"/>
      <c r="D1430" s="55"/>
      <c r="E1430" s="55"/>
      <c r="F1430" s="55"/>
      <c r="G1430" s="55"/>
      <c r="H1430" s="55"/>
      <c r="I1430" s="55"/>
      <c r="J1430" s="55"/>
      <c r="K1430" s="65"/>
      <c r="L1430" s="65"/>
      <c r="M1430" s="65"/>
      <c r="N1430" s="65"/>
      <c r="O1430" s="65"/>
      <c r="P1430" s="65"/>
    </row>
    <row r="1431" spans="3:16" s="1" customFormat="1" x14ac:dyDescent="0.25">
      <c r="C1431" s="65"/>
      <c r="D1431" s="55"/>
      <c r="E1431" s="55"/>
      <c r="F1431" s="55"/>
      <c r="G1431" s="55"/>
      <c r="H1431" s="55"/>
      <c r="I1431" s="55"/>
      <c r="J1431" s="55"/>
      <c r="K1431" s="65"/>
      <c r="L1431" s="65"/>
      <c r="M1431" s="65"/>
      <c r="N1431" s="65"/>
      <c r="O1431" s="65"/>
      <c r="P1431" s="65"/>
    </row>
    <row r="1432" spans="3:16" s="1" customFormat="1" x14ac:dyDescent="0.25">
      <c r="C1432" s="65"/>
      <c r="D1432" s="55"/>
      <c r="E1432" s="55"/>
      <c r="F1432" s="55"/>
      <c r="G1432" s="55"/>
      <c r="H1432" s="55"/>
      <c r="I1432" s="55"/>
      <c r="J1432" s="55"/>
      <c r="K1432" s="65"/>
      <c r="L1432" s="65"/>
      <c r="M1432" s="65"/>
      <c r="N1432" s="65"/>
      <c r="O1432" s="65"/>
      <c r="P1432" s="65"/>
    </row>
    <row r="1433" spans="3:16" s="1" customFormat="1" x14ac:dyDescent="0.25">
      <c r="C1433" s="65"/>
      <c r="D1433" s="55"/>
      <c r="E1433" s="55"/>
      <c r="F1433" s="55"/>
      <c r="G1433" s="55"/>
      <c r="H1433" s="55"/>
      <c r="I1433" s="55"/>
      <c r="J1433" s="55"/>
      <c r="K1433" s="65"/>
      <c r="L1433" s="65"/>
      <c r="M1433" s="65"/>
      <c r="N1433" s="65"/>
      <c r="O1433" s="65"/>
      <c r="P1433" s="65"/>
    </row>
    <row r="1434" spans="3:16" s="1" customFormat="1" x14ac:dyDescent="0.25">
      <c r="C1434" s="65"/>
      <c r="D1434" s="55"/>
      <c r="E1434" s="55"/>
      <c r="F1434" s="55"/>
      <c r="G1434" s="55"/>
      <c r="H1434" s="55"/>
      <c r="I1434" s="55"/>
      <c r="J1434" s="55"/>
      <c r="K1434" s="65"/>
      <c r="L1434" s="65"/>
      <c r="M1434" s="65"/>
      <c r="N1434" s="65"/>
      <c r="O1434" s="65"/>
      <c r="P1434" s="65"/>
    </row>
    <row r="1435" spans="3:16" s="1" customFormat="1" x14ac:dyDescent="0.25">
      <c r="C1435" s="65"/>
      <c r="D1435" s="55"/>
      <c r="E1435" s="55"/>
      <c r="F1435" s="55"/>
      <c r="G1435" s="55"/>
      <c r="H1435" s="55"/>
      <c r="I1435" s="55"/>
      <c r="J1435" s="55"/>
      <c r="K1435" s="65"/>
      <c r="L1435" s="65"/>
      <c r="M1435" s="65"/>
      <c r="N1435" s="65"/>
      <c r="O1435" s="65"/>
      <c r="P1435" s="65"/>
    </row>
    <row r="1436" spans="3:16" s="1" customFormat="1" x14ac:dyDescent="0.25">
      <c r="C1436" s="65"/>
      <c r="D1436" s="55"/>
      <c r="E1436" s="55"/>
      <c r="F1436" s="55"/>
      <c r="G1436" s="55"/>
      <c r="H1436" s="55"/>
      <c r="I1436" s="55"/>
      <c r="J1436" s="55"/>
      <c r="K1436" s="65"/>
      <c r="L1436" s="65"/>
      <c r="M1436" s="65"/>
      <c r="N1436" s="65"/>
      <c r="O1436" s="65"/>
      <c r="P1436" s="65"/>
    </row>
    <row r="1437" spans="3:16" s="1" customFormat="1" x14ac:dyDescent="0.25">
      <c r="C1437" s="65"/>
      <c r="D1437" s="55"/>
      <c r="E1437" s="55"/>
      <c r="F1437" s="55"/>
      <c r="G1437" s="55"/>
      <c r="H1437" s="55"/>
      <c r="I1437" s="55"/>
      <c r="J1437" s="55"/>
      <c r="K1437" s="65"/>
      <c r="L1437" s="65"/>
      <c r="M1437" s="65"/>
      <c r="N1437" s="65"/>
      <c r="O1437" s="65"/>
      <c r="P1437" s="65"/>
    </row>
    <row r="1438" spans="3:16" s="1" customFormat="1" x14ac:dyDescent="0.25">
      <c r="C1438" s="65"/>
      <c r="D1438" s="55"/>
      <c r="E1438" s="55"/>
      <c r="F1438" s="55"/>
      <c r="G1438" s="55"/>
      <c r="H1438" s="55"/>
      <c r="I1438" s="55"/>
      <c r="J1438" s="55"/>
      <c r="K1438" s="65"/>
      <c r="L1438" s="65"/>
      <c r="M1438" s="65"/>
      <c r="N1438" s="65"/>
      <c r="O1438" s="65"/>
      <c r="P1438" s="65"/>
    </row>
    <row r="1439" spans="3:16" s="1" customFormat="1" x14ac:dyDescent="0.25">
      <c r="C1439" s="65"/>
      <c r="D1439" s="55"/>
      <c r="E1439" s="55"/>
      <c r="F1439" s="55"/>
      <c r="G1439" s="55"/>
      <c r="H1439" s="55"/>
      <c r="I1439" s="55"/>
      <c r="J1439" s="55"/>
      <c r="K1439" s="65"/>
      <c r="L1439" s="65"/>
      <c r="M1439" s="65"/>
      <c r="N1439" s="65"/>
      <c r="O1439" s="65"/>
      <c r="P1439" s="65"/>
    </row>
    <row r="1440" spans="3:16" s="1" customFormat="1" x14ac:dyDescent="0.25">
      <c r="C1440" s="65"/>
      <c r="D1440" s="55"/>
      <c r="E1440" s="55"/>
      <c r="F1440" s="55"/>
      <c r="G1440" s="55"/>
      <c r="H1440" s="55"/>
      <c r="I1440" s="55"/>
      <c r="J1440" s="55"/>
      <c r="K1440" s="65"/>
      <c r="L1440" s="65"/>
      <c r="M1440" s="65"/>
      <c r="N1440" s="65"/>
      <c r="O1440" s="65"/>
      <c r="P1440" s="65"/>
    </row>
    <row r="1441" spans="3:16" s="1" customFormat="1" x14ac:dyDescent="0.25">
      <c r="C1441" s="65"/>
      <c r="D1441" s="55"/>
      <c r="E1441" s="55"/>
      <c r="F1441" s="55"/>
      <c r="G1441" s="55"/>
      <c r="H1441" s="55"/>
      <c r="I1441" s="55"/>
      <c r="J1441" s="55"/>
      <c r="K1441" s="65"/>
      <c r="L1441" s="65"/>
      <c r="M1441" s="65"/>
      <c r="N1441" s="65"/>
      <c r="O1441" s="65"/>
      <c r="P1441" s="65"/>
    </row>
    <row r="1442" spans="3:16" s="1" customFormat="1" x14ac:dyDescent="0.25">
      <c r="C1442" s="65"/>
      <c r="D1442" s="55"/>
      <c r="E1442" s="55"/>
      <c r="F1442" s="55"/>
      <c r="G1442" s="55"/>
      <c r="H1442" s="55"/>
      <c r="I1442" s="55"/>
      <c r="J1442" s="55"/>
      <c r="K1442" s="65"/>
      <c r="L1442" s="65"/>
      <c r="M1442" s="65"/>
      <c r="N1442" s="65"/>
      <c r="O1442" s="65"/>
      <c r="P1442" s="65"/>
    </row>
    <row r="1443" spans="3:16" s="1" customFormat="1" x14ac:dyDescent="0.25">
      <c r="C1443" s="65"/>
      <c r="D1443" s="55"/>
      <c r="E1443" s="55"/>
      <c r="F1443" s="55"/>
      <c r="G1443" s="55"/>
      <c r="H1443" s="55"/>
      <c r="I1443" s="55"/>
      <c r="J1443" s="55"/>
      <c r="K1443" s="65"/>
      <c r="L1443" s="65"/>
      <c r="M1443" s="65"/>
      <c r="N1443" s="65"/>
      <c r="O1443" s="65"/>
      <c r="P1443" s="65"/>
    </row>
    <row r="1444" spans="3:16" s="1" customFormat="1" x14ac:dyDescent="0.25">
      <c r="C1444" s="65"/>
      <c r="D1444" s="55"/>
      <c r="E1444" s="55"/>
      <c r="F1444" s="55"/>
      <c r="G1444" s="55"/>
      <c r="H1444" s="55"/>
      <c r="I1444" s="55"/>
      <c r="J1444" s="55"/>
      <c r="K1444" s="65"/>
      <c r="L1444" s="65"/>
      <c r="M1444" s="65"/>
      <c r="N1444" s="65"/>
      <c r="O1444" s="65"/>
      <c r="P1444" s="65"/>
    </row>
    <row r="1445" spans="3:16" s="1" customFormat="1" x14ac:dyDescent="0.25">
      <c r="C1445" s="65"/>
      <c r="D1445" s="55"/>
      <c r="E1445" s="55"/>
      <c r="F1445" s="55"/>
      <c r="G1445" s="55"/>
      <c r="H1445" s="55"/>
      <c r="I1445" s="55"/>
      <c r="J1445" s="55"/>
      <c r="K1445" s="65"/>
      <c r="L1445" s="65"/>
      <c r="M1445" s="65"/>
      <c r="N1445" s="65"/>
      <c r="O1445" s="65"/>
      <c r="P1445" s="65"/>
    </row>
    <row r="1446" spans="3:16" s="1" customFormat="1" x14ac:dyDescent="0.25">
      <c r="C1446" s="65"/>
      <c r="D1446" s="55"/>
      <c r="E1446" s="55"/>
      <c r="F1446" s="55"/>
      <c r="G1446" s="55"/>
      <c r="H1446" s="55"/>
      <c r="I1446" s="55"/>
      <c r="J1446" s="55"/>
      <c r="K1446" s="65"/>
      <c r="L1446" s="65"/>
      <c r="M1446" s="65"/>
      <c r="N1446" s="65"/>
      <c r="O1446" s="65"/>
      <c r="P1446" s="65"/>
    </row>
    <row r="1447" spans="3:16" s="1" customFormat="1" x14ac:dyDescent="0.25">
      <c r="C1447" s="65"/>
      <c r="D1447" s="55"/>
      <c r="E1447" s="55"/>
      <c r="F1447" s="55"/>
      <c r="G1447" s="55"/>
      <c r="H1447" s="55"/>
      <c r="I1447" s="55"/>
      <c r="J1447" s="55"/>
      <c r="K1447" s="65"/>
      <c r="L1447" s="65"/>
      <c r="M1447" s="65"/>
      <c r="N1447" s="65"/>
      <c r="O1447" s="65"/>
      <c r="P1447" s="65"/>
    </row>
    <row r="1448" spans="3:16" s="1" customFormat="1" x14ac:dyDescent="0.25">
      <c r="C1448" s="65"/>
      <c r="D1448" s="55"/>
      <c r="E1448" s="55"/>
      <c r="F1448" s="55"/>
      <c r="G1448" s="55"/>
      <c r="H1448" s="55"/>
      <c r="I1448" s="55"/>
      <c r="J1448" s="55"/>
      <c r="K1448" s="65"/>
      <c r="L1448" s="65"/>
      <c r="M1448" s="65"/>
      <c r="N1448" s="65"/>
      <c r="O1448" s="65"/>
      <c r="P1448" s="65"/>
    </row>
    <row r="1449" spans="3:16" s="1" customFormat="1" x14ac:dyDescent="0.25">
      <c r="C1449" s="65"/>
      <c r="D1449" s="55"/>
      <c r="E1449" s="55"/>
      <c r="F1449" s="55"/>
      <c r="G1449" s="55"/>
      <c r="H1449" s="55"/>
      <c r="I1449" s="55"/>
      <c r="J1449" s="55"/>
      <c r="K1449" s="65"/>
      <c r="L1449" s="65"/>
      <c r="M1449" s="65"/>
      <c r="N1449" s="65"/>
      <c r="O1449" s="65"/>
      <c r="P1449" s="65"/>
    </row>
    <row r="1450" spans="3:16" s="1" customFormat="1" x14ac:dyDescent="0.25">
      <c r="C1450" s="65"/>
      <c r="D1450" s="55"/>
      <c r="E1450" s="55"/>
      <c r="F1450" s="55"/>
      <c r="G1450" s="55"/>
      <c r="H1450" s="55"/>
      <c r="I1450" s="55"/>
      <c r="J1450" s="55"/>
      <c r="K1450" s="65"/>
      <c r="L1450" s="65"/>
      <c r="M1450" s="65"/>
      <c r="N1450" s="65"/>
      <c r="O1450" s="65"/>
      <c r="P1450" s="65"/>
    </row>
    <row r="1451" spans="3:16" s="1" customFormat="1" x14ac:dyDescent="0.25">
      <c r="C1451" s="65"/>
      <c r="D1451" s="55"/>
      <c r="E1451" s="55"/>
      <c r="F1451" s="55"/>
      <c r="G1451" s="55"/>
      <c r="H1451" s="55"/>
      <c r="I1451" s="55"/>
      <c r="J1451" s="55"/>
      <c r="K1451" s="65"/>
      <c r="L1451" s="65"/>
      <c r="M1451" s="65"/>
      <c r="N1451" s="65"/>
      <c r="O1451" s="65"/>
      <c r="P1451" s="65"/>
    </row>
    <row r="1452" spans="3:16" s="1" customFormat="1" x14ac:dyDescent="0.25">
      <c r="C1452" s="65"/>
      <c r="D1452" s="55"/>
      <c r="E1452" s="55"/>
      <c r="F1452" s="55"/>
      <c r="G1452" s="55"/>
      <c r="H1452" s="55"/>
      <c r="I1452" s="55"/>
      <c r="J1452" s="55"/>
      <c r="K1452" s="65"/>
      <c r="L1452" s="65"/>
      <c r="M1452" s="65"/>
      <c r="N1452" s="65"/>
      <c r="O1452" s="65"/>
      <c r="P1452" s="65"/>
    </row>
    <row r="1453" spans="3:16" s="1" customFormat="1" x14ac:dyDescent="0.25">
      <c r="C1453" s="65"/>
      <c r="D1453" s="55"/>
      <c r="E1453" s="55"/>
      <c r="F1453" s="55"/>
      <c r="G1453" s="55"/>
      <c r="H1453" s="55"/>
      <c r="I1453" s="55"/>
      <c r="J1453" s="55"/>
      <c r="K1453" s="65"/>
      <c r="L1453" s="65"/>
      <c r="M1453" s="65"/>
      <c r="N1453" s="65"/>
      <c r="O1453" s="65"/>
      <c r="P1453" s="65"/>
    </row>
    <row r="1454" spans="3:16" s="1" customFormat="1" x14ac:dyDescent="0.25">
      <c r="C1454" s="65"/>
      <c r="D1454" s="55"/>
      <c r="E1454" s="55"/>
      <c r="F1454" s="55"/>
      <c r="G1454" s="55"/>
      <c r="H1454" s="55"/>
      <c r="I1454" s="55"/>
      <c r="J1454" s="55"/>
      <c r="K1454" s="65"/>
      <c r="L1454" s="65"/>
      <c r="M1454" s="65"/>
      <c r="N1454" s="65"/>
      <c r="O1454" s="65"/>
      <c r="P1454" s="65"/>
    </row>
    <row r="1455" spans="3:16" s="1" customFormat="1" x14ac:dyDescent="0.25">
      <c r="C1455" s="65"/>
      <c r="D1455" s="55"/>
      <c r="E1455" s="55"/>
      <c r="F1455" s="55"/>
      <c r="G1455" s="55"/>
      <c r="H1455" s="55"/>
      <c r="I1455" s="55"/>
      <c r="J1455" s="55"/>
      <c r="K1455" s="65"/>
      <c r="L1455" s="65"/>
      <c r="M1455" s="65"/>
      <c r="N1455" s="65"/>
      <c r="O1455" s="65"/>
      <c r="P1455" s="65"/>
    </row>
    <row r="1456" spans="3:16" s="1" customFormat="1" x14ac:dyDescent="0.25">
      <c r="C1456" s="65"/>
      <c r="D1456" s="55"/>
      <c r="E1456" s="55"/>
      <c r="F1456" s="55"/>
      <c r="G1456" s="55"/>
      <c r="H1456" s="55"/>
      <c r="I1456" s="55"/>
      <c r="J1456" s="55"/>
      <c r="K1456" s="65"/>
      <c r="L1456" s="65"/>
      <c r="M1456" s="65"/>
      <c r="N1456" s="65"/>
      <c r="O1456" s="65"/>
      <c r="P1456" s="65"/>
    </row>
    <row r="1457" spans="3:16" s="1" customFormat="1" x14ac:dyDescent="0.25">
      <c r="C1457" s="65"/>
      <c r="D1457" s="55"/>
      <c r="E1457" s="55"/>
      <c r="F1457" s="55"/>
      <c r="G1457" s="55"/>
      <c r="H1457" s="55"/>
      <c r="I1457" s="55"/>
      <c r="J1457" s="55"/>
      <c r="K1457" s="65"/>
      <c r="L1457" s="65"/>
      <c r="M1457" s="65"/>
      <c r="N1457" s="65"/>
      <c r="O1457" s="65"/>
      <c r="P1457" s="65"/>
    </row>
    <row r="1458" spans="3:16" s="1" customFormat="1" x14ac:dyDescent="0.25">
      <c r="C1458" s="65"/>
      <c r="D1458" s="55"/>
      <c r="E1458" s="55"/>
      <c r="F1458" s="55"/>
      <c r="G1458" s="55"/>
      <c r="H1458" s="55"/>
      <c r="I1458" s="55"/>
      <c r="J1458" s="55"/>
      <c r="K1458" s="65"/>
      <c r="L1458" s="65"/>
      <c r="M1458" s="65"/>
      <c r="N1458" s="65"/>
      <c r="O1458" s="65"/>
      <c r="P1458" s="65"/>
    </row>
    <row r="1459" spans="3:16" s="1" customFormat="1" x14ac:dyDescent="0.25">
      <c r="C1459" s="65"/>
      <c r="D1459" s="55"/>
      <c r="E1459" s="55"/>
      <c r="F1459" s="55"/>
      <c r="G1459" s="55"/>
      <c r="H1459" s="55"/>
      <c r="I1459" s="55"/>
      <c r="J1459" s="55"/>
      <c r="K1459" s="65"/>
      <c r="L1459" s="65"/>
      <c r="M1459" s="65"/>
      <c r="N1459" s="65"/>
      <c r="O1459" s="65"/>
      <c r="P1459" s="65"/>
    </row>
    <row r="1460" spans="3:16" s="1" customFormat="1" x14ac:dyDescent="0.25">
      <c r="C1460" s="65"/>
      <c r="D1460" s="55"/>
      <c r="E1460" s="55"/>
      <c r="F1460" s="55"/>
      <c r="G1460" s="55"/>
      <c r="H1460" s="55"/>
      <c r="I1460" s="55"/>
      <c r="J1460" s="55"/>
      <c r="K1460" s="65"/>
      <c r="L1460" s="65"/>
      <c r="M1460" s="65"/>
      <c r="N1460" s="65"/>
      <c r="O1460" s="65"/>
      <c r="P1460" s="65"/>
    </row>
    <row r="1461" spans="3:16" s="1" customFormat="1" x14ac:dyDescent="0.25">
      <c r="C1461" s="65"/>
      <c r="D1461" s="55"/>
      <c r="E1461" s="55"/>
      <c r="F1461" s="55"/>
      <c r="G1461" s="55"/>
      <c r="H1461" s="55"/>
      <c r="I1461" s="55"/>
      <c r="J1461" s="55"/>
      <c r="K1461" s="65"/>
      <c r="L1461" s="65"/>
      <c r="M1461" s="65"/>
      <c r="N1461" s="65"/>
      <c r="O1461" s="65"/>
      <c r="P1461" s="65"/>
    </row>
    <row r="1462" spans="3:16" s="1" customFormat="1" x14ac:dyDescent="0.25">
      <c r="C1462" s="65"/>
      <c r="D1462" s="55"/>
      <c r="E1462" s="55"/>
      <c r="F1462" s="55"/>
      <c r="G1462" s="55"/>
      <c r="H1462" s="55"/>
      <c r="I1462" s="55"/>
      <c r="J1462" s="55"/>
      <c r="K1462" s="65"/>
      <c r="L1462" s="65"/>
      <c r="M1462" s="65"/>
      <c r="N1462" s="65"/>
      <c r="O1462" s="65"/>
      <c r="P1462" s="65"/>
    </row>
    <row r="1463" spans="3:16" s="1" customFormat="1" x14ac:dyDescent="0.25">
      <c r="C1463" s="65"/>
      <c r="D1463" s="55"/>
      <c r="E1463" s="55"/>
      <c r="F1463" s="55"/>
      <c r="G1463" s="55"/>
      <c r="H1463" s="55"/>
      <c r="I1463" s="55"/>
      <c r="J1463" s="55"/>
      <c r="K1463" s="65"/>
      <c r="L1463" s="65"/>
      <c r="M1463" s="65"/>
      <c r="N1463" s="65"/>
      <c r="O1463" s="65"/>
      <c r="P1463" s="65"/>
    </row>
    <row r="1464" spans="3:16" s="1" customFormat="1" x14ac:dyDescent="0.25">
      <c r="C1464" s="65"/>
      <c r="D1464" s="55"/>
      <c r="E1464" s="55"/>
      <c r="F1464" s="55"/>
      <c r="G1464" s="55"/>
      <c r="H1464" s="55"/>
      <c r="I1464" s="55"/>
      <c r="J1464" s="55"/>
      <c r="K1464" s="65"/>
      <c r="L1464" s="65"/>
      <c r="M1464" s="65"/>
      <c r="N1464" s="65"/>
      <c r="O1464" s="65"/>
      <c r="P1464" s="65"/>
    </row>
    <row r="1465" spans="3:16" s="1" customFormat="1" x14ac:dyDescent="0.25">
      <c r="C1465" s="65"/>
      <c r="D1465" s="55"/>
      <c r="E1465" s="55"/>
      <c r="F1465" s="55"/>
      <c r="G1465" s="55"/>
      <c r="H1465" s="55"/>
      <c r="I1465" s="55"/>
      <c r="J1465" s="55"/>
      <c r="K1465" s="65"/>
      <c r="L1465" s="65"/>
      <c r="M1465" s="65"/>
      <c r="N1465" s="65"/>
      <c r="O1465" s="65"/>
      <c r="P1465" s="65"/>
    </row>
    <row r="1466" spans="3:16" s="1" customFormat="1" x14ac:dyDescent="0.25">
      <c r="C1466" s="65"/>
      <c r="D1466" s="55"/>
      <c r="E1466" s="55"/>
      <c r="F1466" s="55"/>
      <c r="G1466" s="55"/>
      <c r="H1466" s="55"/>
      <c r="I1466" s="55"/>
      <c r="J1466" s="55"/>
      <c r="K1466" s="65"/>
      <c r="L1466" s="65"/>
      <c r="M1466" s="65"/>
      <c r="N1466" s="65"/>
      <c r="O1466" s="65"/>
      <c r="P1466" s="65"/>
    </row>
    <row r="1467" spans="3:16" s="1" customFormat="1" x14ac:dyDescent="0.25">
      <c r="C1467" s="65"/>
      <c r="D1467" s="55"/>
      <c r="E1467" s="55"/>
      <c r="F1467" s="55"/>
      <c r="G1467" s="55"/>
      <c r="H1467" s="55"/>
      <c r="I1467" s="55"/>
      <c r="J1467" s="55"/>
      <c r="K1467" s="65"/>
      <c r="L1467" s="65"/>
      <c r="M1467" s="65"/>
      <c r="N1467" s="65"/>
      <c r="O1467" s="65"/>
      <c r="P1467" s="65"/>
    </row>
    <row r="1468" spans="3:16" s="1" customFormat="1" x14ac:dyDescent="0.25">
      <c r="C1468" s="65"/>
      <c r="D1468" s="55"/>
      <c r="E1468" s="55"/>
      <c r="F1468" s="55"/>
      <c r="G1468" s="55"/>
      <c r="H1468" s="55"/>
      <c r="I1468" s="55"/>
      <c r="J1468" s="55"/>
      <c r="K1468" s="65"/>
      <c r="L1468" s="65"/>
      <c r="M1468" s="65"/>
      <c r="N1468" s="65"/>
      <c r="O1468" s="65"/>
      <c r="P1468" s="65"/>
    </row>
    <row r="1469" spans="3:16" s="1" customFormat="1" x14ac:dyDescent="0.25">
      <c r="C1469" s="65"/>
      <c r="D1469" s="55"/>
      <c r="E1469" s="55"/>
      <c r="F1469" s="55"/>
      <c r="G1469" s="55"/>
      <c r="H1469" s="55"/>
      <c r="I1469" s="55"/>
      <c r="J1469" s="55"/>
      <c r="K1469" s="65"/>
      <c r="L1469" s="65"/>
      <c r="M1469" s="65"/>
      <c r="N1469" s="65"/>
      <c r="O1469" s="65"/>
      <c r="P1469" s="65"/>
    </row>
    <row r="1470" spans="3:16" s="1" customFormat="1" x14ac:dyDescent="0.25">
      <c r="C1470" s="65"/>
      <c r="D1470" s="55"/>
      <c r="E1470" s="55"/>
      <c r="F1470" s="55"/>
      <c r="G1470" s="55"/>
      <c r="H1470" s="55"/>
      <c r="I1470" s="55"/>
      <c r="J1470" s="55"/>
      <c r="K1470" s="65"/>
      <c r="L1470" s="65"/>
      <c r="M1470" s="65"/>
      <c r="N1470" s="65"/>
      <c r="O1470" s="65"/>
      <c r="P1470" s="65"/>
    </row>
    <row r="1471" spans="3:16" s="1" customFormat="1" x14ac:dyDescent="0.25">
      <c r="C1471" s="65"/>
      <c r="D1471" s="55"/>
      <c r="E1471" s="55"/>
      <c r="F1471" s="55"/>
      <c r="G1471" s="55"/>
      <c r="H1471" s="55"/>
      <c r="I1471" s="55"/>
      <c r="J1471" s="55"/>
      <c r="K1471" s="65"/>
      <c r="L1471" s="65"/>
      <c r="M1471" s="65"/>
      <c r="N1471" s="65"/>
      <c r="O1471" s="65"/>
      <c r="P1471" s="65"/>
    </row>
    <row r="1472" spans="3:16" s="1" customFormat="1" x14ac:dyDescent="0.25">
      <c r="C1472" s="65"/>
      <c r="D1472" s="55"/>
      <c r="E1472" s="55"/>
      <c r="F1472" s="55"/>
      <c r="G1472" s="55"/>
      <c r="H1472" s="55"/>
      <c r="I1472" s="55"/>
      <c r="J1472" s="55"/>
      <c r="K1472" s="65"/>
      <c r="L1472" s="65"/>
      <c r="M1472" s="65"/>
      <c r="N1472" s="65"/>
      <c r="O1472" s="65"/>
      <c r="P1472" s="65"/>
    </row>
    <row r="1473" spans="3:16" s="1" customFormat="1" x14ac:dyDescent="0.25">
      <c r="C1473" s="65"/>
      <c r="D1473" s="55"/>
      <c r="E1473" s="55"/>
      <c r="F1473" s="55"/>
      <c r="G1473" s="55"/>
      <c r="H1473" s="55"/>
      <c r="I1473" s="55"/>
      <c r="J1473" s="55"/>
      <c r="K1473" s="65"/>
      <c r="L1473" s="65"/>
      <c r="M1473" s="65"/>
      <c r="N1473" s="65"/>
      <c r="O1473" s="65"/>
      <c r="P1473" s="65"/>
    </row>
    <row r="1474" spans="3:16" s="1" customFormat="1" x14ac:dyDescent="0.25">
      <c r="C1474" s="65"/>
      <c r="D1474" s="55"/>
      <c r="E1474" s="55"/>
      <c r="F1474" s="55"/>
      <c r="G1474" s="55"/>
      <c r="H1474" s="55"/>
      <c r="I1474" s="55"/>
      <c r="J1474" s="55"/>
      <c r="K1474" s="65"/>
      <c r="L1474" s="65"/>
      <c r="M1474" s="65"/>
      <c r="N1474" s="65"/>
      <c r="O1474" s="65"/>
      <c r="P1474" s="65"/>
    </row>
    <row r="1475" spans="3:16" s="1" customFormat="1" x14ac:dyDescent="0.25">
      <c r="C1475" s="65"/>
      <c r="D1475" s="55"/>
      <c r="E1475" s="55"/>
      <c r="F1475" s="55"/>
      <c r="G1475" s="55"/>
      <c r="H1475" s="55"/>
      <c r="I1475" s="55"/>
      <c r="J1475" s="55"/>
      <c r="K1475" s="65"/>
      <c r="L1475" s="65"/>
      <c r="M1475" s="65"/>
      <c r="N1475" s="65"/>
      <c r="O1475" s="65"/>
      <c r="P1475" s="65"/>
    </row>
    <row r="1476" spans="3:16" s="1" customFormat="1" x14ac:dyDescent="0.25">
      <c r="C1476" s="65"/>
      <c r="D1476" s="55"/>
      <c r="E1476" s="55"/>
      <c r="F1476" s="55"/>
      <c r="G1476" s="55"/>
      <c r="H1476" s="55"/>
      <c r="I1476" s="55"/>
      <c r="J1476" s="55"/>
      <c r="K1476" s="65"/>
      <c r="L1476" s="65"/>
      <c r="M1476" s="65"/>
      <c r="N1476" s="65"/>
      <c r="O1476" s="65"/>
      <c r="P1476" s="65"/>
    </row>
    <row r="1477" spans="3:16" s="1" customFormat="1" x14ac:dyDescent="0.25">
      <c r="C1477" s="65"/>
      <c r="D1477" s="55"/>
      <c r="E1477" s="55"/>
      <c r="F1477" s="55"/>
      <c r="G1477" s="55"/>
      <c r="H1477" s="55"/>
      <c r="I1477" s="55"/>
      <c r="J1477" s="55"/>
      <c r="K1477" s="65"/>
      <c r="L1477" s="65"/>
      <c r="M1477" s="65"/>
      <c r="N1477" s="65"/>
      <c r="O1477" s="65"/>
      <c r="P1477" s="65"/>
    </row>
    <row r="1478" spans="3:16" s="1" customFormat="1" x14ac:dyDescent="0.25">
      <c r="C1478" s="65"/>
      <c r="D1478" s="55"/>
      <c r="E1478" s="55"/>
      <c r="F1478" s="55"/>
      <c r="G1478" s="55"/>
      <c r="H1478" s="55"/>
      <c r="I1478" s="55"/>
      <c r="J1478" s="55"/>
      <c r="K1478" s="65"/>
      <c r="L1478" s="65"/>
      <c r="M1478" s="65"/>
      <c r="N1478" s="65"/>
      <c r="O1478" s="65"/>
      <c r="P1478" s="65"/>
    </row>
    <row r="1479" spans="3:16" s="1" customFormat="1" x14ac:dyDescent="0.25">
      <c r="C1479" s="65"/>
      <c r="D1479" s="55"/>
      <c r="E1479" s="55"/>
      <c r="F1479" s="55"/>
      <c r="G1479" s="55"/>
      <c r="H1479" s="55"/>
      <c r="I1479" s="55"/>
      <c r="J1479" s="55"/>
      <c r="K1479" s="65"/>
      <c r="L1479" s="65"/>
      <c r="M1479" s="65"/>
      <c r="N1479" s="65"/>
      <c r="O1479" s="65"/>
      <c r="P1479" s="65"/>
    </row>
    <row r="1480" spans="3:16" s="1" customFormat="1" x14ac:dyDescent="0.25">
      <c r="C1480" s="65"/>
      <c r="D1480" s="55"/>
      <c r="E1480" s="55"/>
      <c r="F1480" s="55"/>
      <c r="G1480" s="55"/>
      <c r="H1480" s="55"/>
      <c r="I1480" s="55"/>
      <c r="J1480" s="55"/>
      <c r="K1480" s="65"/>
      <c r="L1480" s="65"/>
      <c r="M1480" s="65"/>
      <c r="N1480" s="65"/>
      <c r="O1480" s="65"/>
      <c r="P1480" s="65"/>
    </row>
    <row r="1481" spans="3:16" s="1" customFormat="1" x14ac:dyDescent="0.25">
      <c r="C1481" s="65"/>
      <c r="D1481" s="55"/>
      <c r="E1481" s="55"/>
      <c r="F1481" s="55"/>
      <c r="G1481" s="55"/>
      <c r="H1481" s="55"/>
      <c r="I1481" s="55"/>
      <c r="J1481" s="55"/>
      <c r="K1481" s="65"/>
      <c r="L1481" s="65"/>
      <c r="M1481" s="65"/>
      <c r="N1481" s="65"/>
      <c r="O1481" s="65"/>
      <c r="P1481" s="65"/>
    </row>
    <row r="1482" spans="3:16" s="1" customFormat="1" x14ac:dyDescent="0.25">
      <c r="C1482" s="65"/>
      <c r="D1482" s="55"/>
      <c r="E1482" s="55"/>
      <c r="F1482" s="55"/>
      <c r="G1482" s="55"/>
      <c r="H1482" s="55"/>
      <c r="I1482" s="55"/>
      <c r="J1482" s="55"/>
      <c r="K1482" s="65"/>
      <c r="L1482" s="65"/>
      <c r="M1482" s="65"/>
      <c r="N1482" s="65"/>
      <c r="O1482" s="65"/>
      <c r="P1482" s="65"/>
    </row>
    <row r="1483" spans="3:16" s="1" customFormat="1" x14ac:dyDescent="0.25">
      <c r="C1483" s="65"/>
      <c r="D1483" s="55"/>
      <c r="E1483" s="55"/>
      <c r="F1483" s="55"/>
      <c r="G1483" s="55"/>
      <c r="H1483" s="55"/>
      <c r="I1483" s="55"/>
      <c r="J1483" s="55"/>
      <c r="K1483" s="65"/>
      <c r="L1483" s="65"/>
      <c r="M1483" s="65"/>
      <c r="N1483" s="65"/>
      <c r="O1483" s="65"/>
      <c r="P1483" s="65"/>
    </row>
    <row r="1484" spans="3:16" s="1" customFormat="1" x14ac:dyDescent="0.25">
      <c r="C1484" s="65"/>
      <c r="D1484" s="55"/>
      <c r="E1484" s="55"/>
      <c r="F1484" s="55"/>
      <c r="G1484" s="55"/>
      <c r="H1484" s="55"/>
      <c r="I1484" s="55"/>
      <c r="J1484" s="55"/>
      <c r="K1484" s="65"/>
      <c r="L1484" s="65"/>
      <c r="M1484" s="65"/>
      <c r="N1484" s="65"/>
      <c r="O1484" s="65"/>
      <c r="P1484" s="65"/>
    </row>
    <row r="1485" spans="3:16" s="1" customFormat="1" x14ac:dyDescent="0.25">
      <c r="C1485" s="65"/>
      <c r="D1485" s="55"/>
      <c r="E1485" s="55"/>
      <c r="F1485" s="55"/>
      <c r="G1485" s="55"/>
      <c r="H1485" s="55"/>
      <c r="I1485" s="55"/>
      <c r="J1485" s="55"/>
      <c r="K1485" s="65"/>
      <c r="L1485" s="65"/>
      <c r="M1485" s="65"/>
      <c r="N1485" s="65"/>
      <c r="O1485" s="65"/>
      <c r="P1485" s="65"/>
    </row>
    <row r="1486" spans="3:16" s="1" customFormat="1" x14ac:dyDescent="0.25">
      <c r="C1486" s="65"/>
      <c r="D1486" s="55"/>
      <c r="E1486" s="55"/>
      <c r="F1486" s="55"/>
      <c r="G1486" s="55"/>
      <c r="H1486" s="55"/>
      <c r="I1486" s="55"/>
      <c r="J1486" s="55"/>
      <c r="K1486" s="65"/>
      <c r="L1486" s="65"/>
      <c r="M1486" s="65"/>
      <c r="N1486" s="65"/>
      <c r="O1486" s="65"/>
      <c r="P1486" s="65"/>
    </row>
    <row r="1487" spans="3:16" s="1" customFormat="1" x14ac:dyDescent="0.25">
      <c r="C1487" s="65"/>
      <c r="D1487" s="55"/>
      <c r="E1487" s="55"/>
      <c r="F1487" s="55"/>
      <c r="G1487" s="55"/>
      <c r="H1487" s="55"/>
      <c r="I1487" s="55"/>
      <c r="J1487" s="55"/>
      <c r="K1487" s="65"/>
      <c r="L1487" s="65"/>
      <c r="M1487" s="65"/>
      <c r="N1487" s="65"/>
      <c r="O1487" s="65"/>
      <c r="P1487" s="65"/>
    </row>
    <row r="1488" spans="3:16" s="1" customFormat="1" x14ac:dyDescent="0.25">
      <c r="C1488" s="65"/>
      <c r="D1488" s="55"/>
      <c r="E1488" s="55"/>
      <c r="F1488" s="55"/>
      <c r="G1488" s="55"/>
      <c r="H1488" s="55"/>
      <c r="I1488" s="55"/>
      <c r="J1488" s="55"/>
      <c r="K1488" s="65"/>
      <c r="L1488" s="65"/>
      <c r="M1488" s="65"/>
      <c r="N1488" s="65"/>
      <c r="O1488" s="65"/>
      <c r="P1488" s="65"/>
    </row>
    <row r="1489" spans="3:16" s="1" customFormat="1" x14ac:dyDescent="0.25">
      <c r="C1489" s="65"/>
      <c r="D1489" s="55"/>
      <c r="E1489" s="55"/>
      <c r="F1489" s="55"/>
      <c r="G1489" s="55"/>
      <c r="H1489" s="55"/>
      <c r="I1489" s="55"/>
      <c r="J1489" s="55"/>
      <c r="K1489" s="65"/>
      <c r="L1489" s="65"/>
      <c r="M1489" s="65"/>
      <c r="N1489" s="65"/>
      <c r="O1489" s="65"/>
      <c r="P1489" s="65"/>
    </row>
    <row r="1490" spans="3:16" s="1" customFormat="1" x14ac:dyDescent="0.25">
      <c r="C1490" s="65"/>
      <c r="D1490" s="55"/>
      <c r="E1490" s="55"/>
      <c r="F1490" s="55"/>
      <c r="G1490" s="55"/>
      <c r="H1490" s="55"/>
      <c r="I1490" s="55"/>
      <c r="J1490" s="55"/>
      <c r="K1490" s="65"/>
      <c r="L1490" s="65"/>
      <c r="M1490" s="65"/>
      <c r="N1490" s="65"/>
      <c r="O1490" s="65"/>
      <c r="P1490" s="65"/>
    </row>
    <row r="1491" spans="3:16" s="1" customFormat="1" x14ac:dyDescent="0.25">
      <c r="C1491" s="65"/>
      <c r="D1491" s="55"/>
      <c r="E1491" s="55"/>
      <c r="F1491" s="55"/>
      <c r="G1491" s="55"/>
      <c r="H1491" s="55"/>
      <c r="I1491" s="55"/>
      <c r="J1491" s="55"/>
      <c r="K1491" s="65"/>
      <c r="L1491" s="65"/>
      <c r="M1491" s="65"/>
      <c r="N1491" s="65"/>
      <c r="O1491" s="65"/>
      <c r="P1491" s="65"/>
    </row>
    <row r="1492" spans="3:16" s="1" customFormat="1" x14ac:dyDescent="0.25">
      <c r="C1492" s="65"/>
      <c r="D1492" s="55"/>
      <c r="E1492" s="55"/>
      <c r="F1492" s="55"/>
      <c r="G1492" s="55"/>
      <c r="H1492" s="55"/>
      <c r="I1492" s="55"/>
      <c r="J1492" s="55"/>
      <c r="K1492" s="65"/>
      <c r="L1492" s="65"/>
      <c r="M1492" s="65"/>
      <c r="N1492" s="65"/>
      <c r="O1492" s="65"/>
      <c r="P1492" s="65"/>
    </row>
    <row r="1493" spans="3:16" s="1" customFormat="1" x14ac:dyDescent="0.25">
      <c r="C1493" s="65"/>
      <c r="D1493" s="55"/>
      <c r="E1493" s="55"/>
      <c r="F1493" s="55"/>
      <c r="G1493" s="55"/>
      <c r="H1493" s="55"/>
      <c r="I1493" s="55"/>
      <c r="J1493" s="55"/>
      <c r="K1493" s="65"/>
      <c r="L1493" s="65"/>
      <c r="M1493" s="65"/>
      <c r="N1493" s="65"/>
      <c r="O1493" s="65"/>
      <c r="P1493" s="65"/>
    </row>
    <row r="1494" spans="3:16" s="1" customFormat="1" x14ac:dyDescent="0.25">
      <c r="C1494" s="65"/>
      <c r="D1494" s="55"/>
      <c r="E1494" s="55"/>
      <c r="F1494" s="55"/>
      <c r="G1494" s="55"/>
      <c r="H1494" s="55"/>
      <c r="I1494" s="55"/>
      <c r="J1494" s="55"/>
      <c r="K1494" s="65"/>
      <c r="L1494" s="65"/>
      <c r="M1494" s="65"/>
      <c r="N1494" s="65"/>
      <c r="O1494" s="65"/>
      <c r="P1494" s="65"/>
    </row>
    <row r="1495" spans="3:16" s="1" customFormat="1" x14ac:dyDescent="0.25">
      <c r="C1495" s="65"/>
      <c r="D1495" s="55"/>
      <c r="E1495" s="55"/>
      <c r="F1495" s="55"/>
      <c r="G1495" s="55"/>
      <c r="H1495" s="55"/>
      <c r="I1495" s="55"/>
      <c r="J1495" s="55"/>
      <c r="K1495" s="65"/>
      <c r="L1495" s="65"/>
      <c r="M1495" s="65"/>
      <c r="N1495" s="65"/>
      <c r="O1495" s="65"/>
      <c r="P1495" s="65"/>
    </row>
    <row r="1496" spans="3:16" s="1" customFormat="1" x14ac:dyDescent="0.25">
      <c r="C1496" s="65"/>
      <c r="D1496" s="55"/>
      <c r="E1496" s="55"/>
      <c r="F1496" s="55"/>
      <c r="G1496" s="55"/>
      <c r="H1496" s="55"/>
      <c r="I1496" s="55"/>
      <c r="J1496" s="55"/>
      <c r="K1496" s="65"/>
      <c r="L1496" s="65"/>
      <c r="M1496" s="65"/>
      <c r="N1496" s="65"/>
      <c r="O1496" s="65"/>
      <c r="P1496" s="65"/>
    </row>
    <row r="1497" spans="3:16" s="1" customFormat="1" x14ac:dyDescent="0.25">
      <c r="C1497" s="65"/>
      <c r="D1497" s="55"/>
      <c r="E1497" s="55"/>
      <c r="F1497" s="55"/>
      <c r="G1497" s="55"/>
      <c r="H1497" s="55"/>
      <c r="I1497" s="55"/>
      <c r="J1497" s="55"/>
      <c r="K1497" s="65"/>
      <c r="L1497" s="65"/>
      <c r="M1497" s="65"/>
      <c r="N1497" s="65"/>
      <c r="O1497" s="65"/>
      <c r="P1497" s="65"/>
    </row>
    <row r="1498" spans="3:16" s="1" customFormat="1" x14ac:dyDescent="0.25">
      <c r="C1498" s="65"/>
      <c r="D1498" s="55"/>
      <c r="E1498" s="55"/>
      <c r="F1498" s="55"/>
      <c r="G1498" s="55"/>
      <c r="H1498" s="55"/>
      <c r="I1498" s="55"/>
      <c r="J1498" s="55"/>
      <c r="K1498" s="65"/>
      <c r="L1498" s="65"/>
      <c r="M1498" s="65"/>
      <c r="N1498" s="65"/>
      <c r="O1498" s="65"/>
      <c r="P1498" s="65"/>
    </row>
    <row r="1499" spans="3:16" s="1" customFormat="1" x14ac:dyDescent="0.25">
      <c r="C1499" s="65"/>
      <c r="D1499" s="55"/>
      <c r="E1499" s="55"/>
      <c r="F1499" s="55"/>
      <c r="G1499" s="55"/>
      <c r="H1499" s="55"/>
      <c r="I1499" s="55"/>
      <c r="J1499" s="55"/>
      <c r="K1499" s="65"/>
      <c r="L1499" s="65"/>
      <c r="M1499" s="65"/>
      <c r="N1499" s="65"/>
      <c r="O1499" s="65"/>
      <c r="P1499" s="65"/>
    </row>
    <row r="1500" spans="3:16" s="1" customFormat="1" x14ac:dyDescent="0.25">
      <c r="C1500" s="65"/>
      <c r="D1500" s="55"/>
      <c r="E1500" s="55"/>
      <c r="F1500" s="55"/>
      <c r="G1500" s="55"/>
      <c r="H1500" s="55"/>
      <c r="I1500" s="55"/>
      <c r="J1500" s="55"/>
      <c r="K1500" s="65"/>
      <c r="L1500" s="65"/>
      <c r="M1500" s="65"/>
      <c r="N1500" s="65"/>
      <c r="O1500" s="65"/>
      <c r="P1500" s="65"/>
    </row>
    <row r="1501" spans="3:16" s="1" customFormat="1" x14ac:dyDescent="0.25">
      <c r="C1501" s="65"/>
      <c r="D1501" s="55"/>
      <c r="E1501" s="55"/>
      <c r="F1501" s="55"/>
      <c r="G1501" s="55"/>
      <c r="H1501" s="55"/>
      <c r="I1501" s="55"/>
      <c r="J1501" s="55"/>
      <c r="K1501" s="65"/>
      <c r="L1501" s="65"/>
      <c r="M1501" s="65"/>
      <c r="N1501" s="65"/>
      <c r="O1501" s="65"/>
      <c r="P1501" s="65"/>
    </row>
    <row r="1502" spans="3:16" s="1" customFormat="1" x14ac:dyDescent="0.25">
      <c r="C1502" s="65"/>
      <c r="D1502" s="55"/>
      <c r="E1502" s="55"/>
      <c r="F1502" s="55"/>
      <c r="G1502" s="55"/>
      <c r="H1502" s="55"/>
      <c r="I1502" s="55"/>
      <c r="J1502" s="55"/>
      <c r="K1502" s="65"/>
      <c r="L1502" s="65"/>
      <c r="M1502" s="65"/>
      <c r="N1502" s="65"/>
      <c r="O1502" s="65"/>
      <c r="P1502" s="65"/>
    </row>
    <row r="1503" spans="3:16" s="1" customFormat="1" x14ac:dyDescent="0.25">
      <c r="C1503" s="65"/>
      <c r="D1503" s="55"/>
      <c r="E1503" s="55"/>
      <c r="F1503" s="55"/>
      <c r="G1503" s="55"/>
      <c r="H1503" s="55"/>
      <c r="I1503" s="55"/>
      <c r="J1503" s="55"/>
      <c r="K1503" s="65"/>
      <c r="L1503" s="65"/>
      <c r="M1503" s="65"/>
      <c r="N1503" s="65"/>
      <c r="O1503" s="65"/>
      <c r="P1503" s="65"/>
    </row>
    <row r="1504" spans="3:16" s="1" customFormat="1" x14ac:dyDescent="0.25">
      <c r="C1504" s="65"/>
      <c r="D1504" s="55"/>
      <c r="E1504" s="55"/>
      <c r="F1504" s="55"/>
      <c r="G1504" s="55"/>
      <c r="H1504" s="55"/>
      <c r="I1504" s="55"/>
      <c r="J1504" s="55"/>
      <c r="K1504" s="65"/>
      <c r="L1504" s="65"/>
      <c r="M1504" s="65"/>
      <c r="N1504" s="65"/>
      <c r="O1504" s="65"/>
      <c r="P1504" s="65"/>
    </row>
    <row r="1505" spans="3:16" s="1" customFormat="1" x14ac:dyDescent="0.25">
      <c r="C1505" s="65"/>
      <c r="D1505" s="55"/>
      <c r="E1505" s="55"/>
      <c r="F1505" s="55"/>
      <c r="G1505" s="55"/>
      <c r="H1505" s="55"/>
      <c r="I1505" s="55"/>
      <c r="J1505" s="55"/>
      <c r="K1505" s="65"/>
      <c r="L1505" s="65"/>
      <c r="M1505" s="65"/>
      <c r="N1505" s="65"/>
      <c r="O1505" s="65"/>
      <c r="P1505" s="65"/>
    </row>
    <row r="1506" spans="3:16" s="1" customFormat="1" x14ac:dyDescent="0.25">
      <c r="C1506" s="65"/>
      <c r="D1506" s="55"/>
      <c r="E1506" s="55"/>
      <c r="F1506" s="55"/>
      <c r="G1506" s="55"/>
      <c r="H1506" s="55"/>
      <c r="I1506" s="55"/>
      <c r="J1506" s="55"/>
      <c r="K1506" s="65"/>
      <c r="L1506" s="65"/>
      <c r="M1506" s="65"/>
      <c r="N1506" s="65"/>
      <c r="O1506" s="65"/>
      <c r="P1506" s="65"/>
    </row>
    <row r="1507" spans="3:16" s="1" customFormat="1" x14ac:dyDescent="0.25">
      <c r="C1507" s="65"/>
      <c r="D1507" s="55"/>
      <c r="E1507" s="55"/>
      <c r="F1507" s="55"/>
      <c r="G1507" s="55"/>
      <c r="H1507" s="55"/>
      <c r="I1507" s="55"/>
      <c r="J1507" s="55"/>
      <c r="K1507" s="65"/>
      <c r="L1507" s="65"/>
      <c r="M1507" s="65"/>
      <c r="N1507" s="65"/>
      <c r="O1507" s="65"/>
      <c r="P1507" s="65"/>
    </row>
    <row r="1508" spans="3:16" s="1" customFormat="1" x14ac:dyDescent="0.25">
      <c r="C1508" s="65"/>
      <c r="D1508" s="55"/>
      <c r="E1508" s="55"/>
      <c r="F1508" s="55"/>
      <c r="G1508" s="55"/>
      <c r="H1508" s="55"/>
      <c r="I1508" s="55"/>
      <c r="J1508" s="55"/>
      <c r="K1508" s="65"/>
      <c r="L1508" s="65"/>
      <c r="M1508" s="65"/>
      <c r="N1508" s="65"/>
      <c r="O1508" s="65"/>
      <c r="P1508" s="65"/>
    </row>
    <row r="1509" spans="3:16" s="1" customFormat="1" x14ac:dyDescent="0.25">
      <c r="C1509" s="65"/>
      <c r="D1509" s="55"/>
      <c r="E1509" s="55"/>
      <c r="F1509" s="55"/>
      <c r="G1509" s="55"/>
      <c r="H1509" s="55"/>
      <c r="I1509" s="55"/>
      <c r="J1509" s="55"/>
      <c r="K1509" s="65"/>
      <c r="L1509" s="65"/>
      <c r="M1509" s="65"/>
      <c r="N1509" s="65"/>
      <c r="O1509" s="65"/>
      <c r="P1509" s="65"/>
    </row>
    <row r="1510" spans="3:16" s="1" customFormat="1" x14ac:dyDescent="0.25">
      <c r="C1510" s="65"/>
      <c r="D1510" s="55"/>
      <c r="E1510" s="55"/>
      <c r="F1510" s="55"/>
      <c r="G1510" s="55"/>
      <c r="H1510" s="55"/>
      <c r="I1510" s="55"/>
      <c r="J1510" s="55"/>
      <c r="K1510" s="65"/>
      <c r="L1510" s="65"/>
      <c r="M1510" s="65"/>
      <c r="N1510" s="65"/>
      <c r="O1510" s="65"/>
      <c r="P1510" s="65"/>
    </row>
    <row r="1511" spans="3:16" s="1" customFormat="1" x14ac:dyDescent="0.25">
      <c r="C1511" s="65"/>
      <c r="D1511" s="55"/>
      <c r="E1511" s="55"/>
      <c r="F1511" s="55"/>
      <c r="G1511" s="55"/>
      <c r="H1511" s="55"/>
      <c r="I1511" s="55"/>
      <c r="J1511" s="55"/>
      <c r="K1511" s="65"/>
      <c r="L1511" s="65"/>
      <c r="M1511" s="65"/>
      <c r="N1511" s="65"/>
      <c r="O1511" s="65"/>
      <c r="P1511" s="65"/>
    </row>
    <row r="1512" spans="3:16" s="1" customFormat="1" x14ac:dyDescent="0.25">
      <c r="C1512" s="65"/>
      <c r="D1512" s="55"/>
      <c r="E1512" s="55"/>
      <c r="F1512" s="55"/>
      <c r="G1512" s="55"/>
      <c r="H1512" s="55"/>
      <c r="I1512" s="55"/>
      <c r="J1512" s="55"/>
      <c r="K1512" s="65"/>
      <c r="L1512" s="65"/>
      <c r="M1512" s="65"/>
      <c r="N1512" s="65"/>
      <c r="O1512" s="65"/>
      <c r="P1512" s="65"/>
    </row>
    <row r="1513" spans="3:16" s="1" customFormat="1" x14ac:dyDescent="0.25">
      <c r="C1513" s="65"/>
      <c r="D1513" s="55"/>
      <c r="E1513" s="55"/>
      <c r="F1513" s="55"/>
      <c r="G1513" s="55"/>
      <c r="H1513" s="55"/>
      <c r="I1513" s="55"/>
      <c r="J1513" s="55"/>
      <c r="K1513" s="65"/>
      <c r="L1513" s="65"/>
      <c r="M1513" s="65"/>
      <c r="N1513" s="65"/>
      <c r="O1513" s="65"/>
      <c r="P1513" s="65"/>
    </row>
    <row r="1514" spans="3:16" s="1" customFormat="1" x14ac:dyDescent="0.25">
      <c r="C1514" s="65"/>
      <c r="D1514" s="55"/>
      <c r="E1514" s="55"/>
      <c r="F1514" s="55"/>
      <c r="G1514" s="55"/>
      <c r="H1514" s="55"/>
      <c r="I1514" s="55"/>
      <c r="J1514" s="55"/>
      <c r="K1514" s="65"/>
      <c r="L1514" s="65"/>
      <c r="M1514" s="65"/>
      <c r="N1514" s="65"/>
      <c r="O1514" s="65"/>
      <c r="P1514" s="65"/>
    </row>
    <row r="1515" spans="3:16" s="1" customFormat="1" x14ac:dyDescent="0.25">
      <c r="C1515" s="65"/>
      <c r="D1515" s="55"/>
      <c r="E1515" s="55"/>
      <c r="F1515" s="55"/>
      <c r="G1515" s="55"/>
      <c r="H1515" s="55"/>
      <c r="I1515" s="55"/>
      <c r="J1515" s="55"/>
      <c r="K1515" s="65"/>
      <c r="L1515" s="65"/>
      <c r="M1515" s="65"/>
      <c r="N1515" s="65"/>
      <c r="O1515" s="65"/>
      <c r="P1515" s="65"/>
    </row>
    <row r="1516" spans="3:16" s="1" customFormat="1" x14ac:dyDescent="0.25">
      <c r="C1516" s="65"/>
      <c r="D1516" s="55"/>
      <c r="E1516" s="55"/>
      <c r="F1516" s="55"/>
      <c r="G1516" s="55"/>
      <c r="H1516" s="55"/>
      <c r="I1516" s="55"/>
      <c r="J1516" s="55"/>
      <c r="K1516" s="65"/>
      <c r="L1516" s="65"/>
      <c r="M1516" s="65"/>
      <c r="N1516" s="65"/>
      <c r="O1516" s="65"/>
      <c r="P1516" s="65"/>
    </row>
    <row r="1517" spans="3:16" s="1" customFormat="1" x14ac:dyDescent="0.25">
      <c r="C1517" s="65"/>
      <c r="D1517" s="55"/>
      <c r="E1517" s="55"/>
      <c r="F1517" s="55"/>
      <c r="G1517" s="55"/>
      <c r="H1517" s="55"/>
      <c r="I1517" s="55"/>
      <c r="J1517" s="55"/>
      <c r="K1517" s="65"/>
      <c r="L1517" s="65"/>
      <c r="M1517" s="65"/>
      <c r="N1517" s="65"/>
      <c r="O1517" s="65"/>
      <c r="P1517" s="65"/>
    </row>
    <row r="1518" spans="3:16" s="1" customFormat="1" x14ac:dyDescent="0.25">
      <c r="C1518" s="65"/>
      <c r="D1518" s="55"/>
      <c r="E1518" s="55"/>
      <c r="F1518" s="55"/>
      <c r="G1518" s="55"/>
      <c r="H1518" s="55"/>
      <c r="I1518" s="55"/>
      <c r="J1518" s="55"/>
      <c r="K1518" s="65"/>
      <c r="L1518" s="65"/>
      <c r="M1518" s="65"/>
      <c r="N1518" s="65"/>
      <c r="O1518" s="65"/>
      <c r="P1518" s="65"/>
    </row>
    <row r="1519" spans="3:16" s="1" customFormat="1" x14ac:dyDescent="0.25">
      <c r="C1519" s="65"/>
      <c r="D1519" s="55"/>
      <c r="E1519" s="55"/>
      <c r="F1519" s="55"/>
      <c r="G1519" s="55"/>
      <c r="H1519" s="55"/>
      <c r="I1519" s="55"/>
      <c r="J1519" s="55"/>
      <c r="K1519" s="65"/>
      <c r="L1519" s="65"/>
      <c r="M1519" s="65"/>
      <c r="N1519" s="65"/>
      <c r="O1519" s="65"/>
      <c r="P1519" s="65"/>
    </row>
    <row r="1520" spans="3:16" s="1" customFormat="1" x14ac:dyDescent="0.25">
      <c r="C1520" s="65"/>
      <c r="D1520" s="55"/>
      <c r="E1520" s="55"/>
      <c r="F1520" s="55"/>
      <c r="G1520" s="55"/>
      <c r="H1520" s="55"/>
      <c r="I1520" s="55"/>
      <c r="J1520" s="55"/>
      <c r="K1520" s="65"/>
      <c r="L1520" s="65"/>
      <c r="M1520" s="65"/>
      <c r="N1520" s="65"/>
      <c r="O1520" s="65"/>
      <c r="P1520" s="65"/>
    </row>
    <row r="1521" spans="3:16" s="1" customFormat="1" x14ac:dyDescent="0.25">
      <c r="C1521" s="65"/>
      <c r="D1521" s="55"/>
      <c r="E1521" s="55"/>
      <c r="F1521" s="55"/>
      <c r="G1521" s="55"/>
      <c r="H1521" s="55"/>
      <c r="I1521" s="55"/>
      <c r="J1521" s="55"/>
      <c r="K1521" s="65"/>
      <c r="L1521" s="65"/>
      <c r="M1521" s="65"/>
      <c r="N1521" s="65"/>
      <c r="O1521" s="65"/>
      <c r="P1521" s="65"/>
    </row>
    <row r="1522" spans="3:16" s="1" customFormat="1" x14ac:dyDescent="0.25">
      <c r="C1522" s="65"/>
      <c r="D1522" s="55"/>
      <c r="E1522" s="55"/>
      <c r="F1522" s="55"/>
      <c r="G1522" s="55"/>
      <c r="H1522" s="55"/>
      <c r="I1522" s="55"/>
      <c r="J1522" s="55"/>
      <c r="K1522" s="65"/>
      <c r="L1522" s="65"/>
      <c r="M1522" s="65"/>
      <c r="N1522" s="65"/>
      <c r="O1522" s="65"/>
      <c r="P1522" s="65"/>
    </row>
    <row r="1523" spans="3:16" s="1" customFormat="1" x14ac:dyDescent="0.25">
      <c r="C1523" s="65"/>
      <c r="D1523" s="55"/>
      <c r="E1523" s="55"/>
      <c r="F1523" s="55"/>
      <c r="G1523" s="55"/>
      <c r="H1523" s="55"/>
      <c r="I1523" s="55"/>
      <c r="J1523" s="55"/>
      <c r="K1523" s="65"/>
      <c r="L1523" s="65"/>
      <c r="M1523" s="65"/>
      <c r="N1523" s="65"/>
      <c r="O1523" s="65"/>
      <c r="P1523" s="65"/>
    </row>
    <row r="1524" spans="3:16" s="1" customFormat="1" x14ac:dyDescent="0.25">
      <c r="C1524" s="65"/>
      <c r="D1524" s="55"/>
      <c r="E1524" s="55"/>
      <c r="F1524" s="55"/>
      <c r="G1524" s="55"/>
      <c r="H1524" s="55"/>
      <c r="I1524" s="55"/>
      <c r="J1524" s="55"/>
      <c r="K1524" s="65"/>
      <c r="L1524" s="65"/>
      <c r="M1524" s="65"/>
      <c r="N1524" s="65"/>
      <c r="O1524" s="65"/>
      <c r="P1524" s="65"/>
    </row>
    <row r="1525" spans="3:16" s="1" customFormat="1" x14ac:dyDescent="0.25">
      <c r="C1525" s="65"/>
      <c r="D1525" s="55"/>
      <c r="E1525" s="55"/>
      <c r="F1525" s="55"/>
      <c r="G1525" s="55"/>
      <c r="H1525" s="55"/>
      <c r="I1525" s="55"/>
      <c r="J1525" s="55"/>
      <c r="K1525" s="65"/>
      <c r="L1525" s="65"/>
      <c r="M1525" s="65"/>
      <c r="N1525" s="65"/>
      <c r="O1525" s="65"/>
      <c r="P1525" s="65"/>
    </row>
    <row r="1526" spans="3:16" s="1" customFormat="1" x14ac:dyDescent="0.25">
      <c r="C1526" s="65"/>
      <c r="D1526" s="55"/>
      <c r="E1526" s="55"/>
      <c r="F1526" s="55"/>
      <c r="G1526" s="55"/>
      <c r="H1526" s="55"/>
      <c r="I1526" s="55"/>
      <c r="J1526" s="55"/>
      <c r="K1526" s="65"/>
      <c r="L1526" s="65"/>
      <c r="M1526" s="65"/>
      <c r="N1526" s="65"/>
      <c r="O1526" s="65"/>
      <c r="P1526" s="65"/>
    </row>
    <row r="1527" spans="3:16" s="1" customFormat="1" x14ac:dyDescent="0.25">
      <c r="C1527" s="65"/>
      <c r="D1527" s="55"/>
      <c r="E1527" s="55"/>
      <c r="F1527" s="55"/>
      <c r="G1527" s="55"/>
      <c r="H1527" s="55"/>
      <c r="I1527" s="55"/>
      <c r="J1527" s="55"/>
      <c r="K1527" s="65"/>
      <c r="L1527" s="65"/>
      <c r="M1527" s="65"/>
      <c r="N1527" s="65"/>
      <c r="O1527" s="65"/>
      <c r="P1527" s="65"/>
    </row>
    <row r="1528" spans="3:16" s="1" customFormat="1" x14ac:dyDescent="0.25">
      <c r="C1528" s="65"/>
      <c r="D1528" s="55"/>
      <c r="E1528" s="55"/>
      <c r="F1528" s="55"/>
      <c r="G1528" s="55"/>
      <c r="H1528" s="55"/>
      <c r="I1528" s="55"/>
      <c r="J1528" s="55"/>
      <c r="K1528" s="65"/>
      <c r="L1528" s="65"/>
      <c r="M1528" s="65"/>
      <c r="N1528" s="65"/>
      <c r="O1528" s="65"/>
      <c r="P1528" s="65"/>
    </row>
    <row r="1529" spans="3:16" s="1" customFormat="1" x14ac:dyDescent="0.25">
      <c r="C1529" s="65"/>
      <c r="D1529" s="55"/>
      <c r="E1529" s="55"/>
      <c r="F1529" s="55"/>
      <c r="G1529" s="55"/>
      <c r="H1529" s="55"/>
      <c r="I1529" s="55"/>
      <c r="J1529" s="55"/>
      <c r="K1529" s="65"/>
      <c r="L1529" s="65"/>
      <c r="M1529" s="65"/>
      <c r="N1529" s="65"/>
      <c r="O1529" s="65"/>
      <c r="P1529" s="65"/>
    </row>
    <row r="1530" spans="3:16" s="1" customFormat="1" x14ac:dyDescent="0.25">
      <c r="C1530" s="65"/>
      <c r="D1530" s="55"/>
      <c r="E1530" s="55"/>
      <c r="F1530" s="55"/>
      <c r="G1530" s="55"/>
      <c r="H1530" s="55"/>
      <c r="I1530" s="55"/>
      <c r="J1530" s="55"/>
      <c r="K1530" s="65"/>
      <c r="L1530" s="65"/>
      <c r="M1530" s="65"/>
      <c r="N1530" s="65"/>
      <c r="O1530" s="65"/>
      <c r="P1530" s="65"/>
    </row>
    <row r="1531" spans="3:16" s="1" customFormat="1" x14ac:dyDescent="0.25">
      <c r="C1531" s="65"/>
      <c r="D1531" s="55"/>
      <c r="E1531" s="55"/>
      <c r="F1531" s="55"/>
      <c r="G1531" s="55"/>
      <c r="H1531" s="55"/>
      <c r="I1531" s="55"/>
      <c r="J1531" s="55"/>
      <c r="K1531" s="65"/>
      <c r="L1531" s="65"/>
      <c r="M1531" s="65"/>
      <c r="N1531" s="65"/>
      <c r="O1531" s="65"/>
      <c r="P1531" s="65"/>
    </row>
    <row r="1532" spans="3:16" s="1" customFormat="1" x14ac:dyDescent="0.25">
      <c r="C1532" s="65"/>
      <c r="D1532" s="55"/>
      <c r="E1532" s="55"/>
      <c r="F1532" s="55"/>
      <c r="G1532" s="55"/>
      <c r="H1532" s="55"/>
      <c r="I1532" s="55"/>
      <c r="J1532" s="55"/>
      <c r="K1532" s="65"/>
      <c r="L1532" s="65"/>
      <c r="M1532" s="65"/>
      <c r="N1532" s="65"/>
      <c r="O1532" s="65"/>
      <c r="P1532" s="65"/>
    </row>
    <row r="1533" spans="3:16" s="1" customFormat="1" x14ac:dyDescent="0.25">
      <c r="C1533" s="65"/>
      <c r="D1533" s="55"/>
      <c r="E1533" s="55"/>
      <c r="F1533" s="55"/>
      <c r="G1533" s="55"/>
      <c r="H1533" s="55"/>
      <c r="I1533" s="55"/>
      <c r="J1533" s="55"/>
      <c r="K1533" s="65"/>
      <c r="L1533" s="65"/>
      <c r="M1533" s="65"/>
      <c r="N1533" s="65"/>
      <c r="O1533" s="65"/>
      <c r="P1533" s="65"/>
    </row>
    <row r="1534" spans="3:16" s="1" customFormat="1" x14ac:dyDescent="0.25">
      <c r="C1534" s="65"/>
      <c r="D1534" s="55"/>
      <c r="E1534" s="55"/>
      <c r="F1534" s="55"/>
      <c r="G1534" s="55"/>
      <c r="H1534" s="55"/>
      <c r="I1534" s="55"/>
      <c r="J1534" s="55"/>
      <c r="K1534" s="65"/>
      <c r="L1534" s="65"/>
      <c r="M1534" s="65"/>
      <c r="N1534" s="65"/>
      <c r="O1534" s="65"/>
      <c r="P1534" s="65"/>
    </row>
    <row r="1535" spans="3:16" s="1" customFormat="1" x14ac:dyDescent="0.25">
      <c r="C1535" s="65"/>
      <c r="D1535" s="55"/>
      <c r="E1535" s="55"/>
      <c r="F1535" s="55"/>
      <c r="G1535" s="55"/>
      <c r="H1535" s="55"/>
      <c r="I1535" s="55"/>
      <c r="J1535" s="55"/>
      <c r="K1535" s="65"/>
      <c r="L1535" s="65"/>
      <c r="M1535" s="65"/>
      <c r="N1535" s="65"/>
      <c r="O1535" s="65"/>
      <c r="P1535" s="65"/>
    </row>
    <row r="1536" spans="3:16" s="1" customFormat="1" x14ac:dyDescent="0.25">
      <c r="C1536" s="65"/>
      <c r="D1536" s="55"/>
      <c r="E1536" s="55"/>
      <c r="F1536" s="55"/>
      <c r="G1536" s="55"/>
      <c r="H1536" s="55"/>
      <c r="I1536" s="55"/>
      <c r="J1536" s="55"/>
      <c r="K1536" s="65"/>
      <c r="L1536" s="65"/>
      <c r="M1536" s="65"/>
      <c r="N1536" s="65"/>
      <c r="O1536" s="65"/>
      <c r="P1536" s="65"/>
    </row>
    <row r="1537" spans="3:16" s="1" customFormat="1" x14ac:dyDescent="0.25">
      <c r="C1537" s="65"/>
      <c r="D1537" s="55"/>
      <c r="E1537" s="55"/>
      <c r="F1537" s="55"/>
      <c r="G1537" s="55"/>
      <c r="H1537" s="55"/>
      <c r="I1537" s="55"/>
      <c r="J1537" s="55"/>
      <c r="K1537" s="65"/>
      <c r="L1537" s="65"/>
      <c r="M1537" s="65"/>
      <c r="N1537" s="65"/>
      <c r="O1537" s="65"/>
      <c r="P1537" s="65"/>
    </row>
    <row r="1538" spans="3:16" s="1" customFormat="1" x14ac:dyDescent="0.25">
      <c r="C1538" s="65"/>
      <c r="D1538" s="55"/>
      <c r="E1538" s="55"/>
      <c r="F1538" s="55"/>
      <c r="G1538" s="55"/>
      <c r="H1538" s="55"/>
      <c r="I1538" s="55"/>
      <c r="J1538" s="55"/>
      <c r="K1538" s="65"/>
      <c r="L1538" s="65"/>
      <c r="M1538" s="65"/>
      <c r="N1538" s="65"/>
      <c r="O1538" s="65"/>
      <c r="P1538" s="65"/>
    </row>
    <row r="1539" spans="3:16" s="1" customFormat="1" x14ac:dyDescent="0.25">
      <c r="C1539" s="65"/>
      <c r="D1539" s="55"/>
      <c r="E1539" s="55"/>
      <c r="F1539" s="55"/>
      <c r="G1539" s="55"/>
      <c r="H1539" s="55"/>
      <c r="I1539" s="55"/>
      <c r="J1539" s="55"/>
      <c r="K1539" s="65"/>
      <c r="L1539" s="65"/>
      <c r="M1539" s="65"/>
      <c r="N1539" s="65"/>
      <c r="O1539" s="65"/>
      <c r="P1539" s="65"/>
    </row>
    <row r="1540" spans="3:16" s="1" customFormat="1" x14ac:dyDescent="0.25">
      <c r="C1540" s="65"/>
      <c r="D1540" s="55"/>
      <c r="E1540" s="55"/>
      <c r="F1540" s="55"/>
      <c r="G1540" s="55"/>
      <c r="H1540" s="55"/>
      <c r="I1540" s="55"/>
      <c r="J1540" s="55"/>
      <c r="K1540" s="65"/>
      <c r="L1540" s="65"/>
      <c r="M1540" s="65"/>
      <c r="N1540" s="65"/>
      <c r="O1540" s="65"/>
      <c r="P1540" s="65"/>
    </row>
    <row r="1541" spans="3:16" s="1" customFormat="1" x14ac:dyDescent="0.25">
      <c r="C1541" s="65"/>
      <c r="D1541" s="55"/>
      <c r="E1541" s="55"/>
      <c r="F1541" s="55"/>
      <c r="G1541" s="55"/>
      <c r="H1541" s="55"/>
      <c r="I1541" s="55"/>
      <c r="J1541" s="55"/>
      <c r="K1541" s="65"/>
      <c r="L1541" s="65"/>
      <c r="M1541" s="65"/>
      <c r="N1541" s="65"/>
      <c r="O1541" s="65"/>
      <c r="P1541" s="65"/>
    </row>
    <row r="1542" spans="3:16" s="1" customFormat="1" x14ac:dyDescent="0.25">
      <c r="C1542" s="65"/>
      <c r="D1542" s="55"/>
      <c r="E1542" s="55"/>
      <c r="F1542" s="55"/>
      <c r="G1542" s="55"/>
      <c r="H1542" s="55"/>
      <c r="I1542" s="55"/>
      <c r="J1542" s="55"/>
      <c r="K1542" s="65"/>
      <c r="L1542" s="65"/>
      <c r="M1542" s="65"/>
      <c r="N1542" s="65"/>
      <c r="O1542" s="65"/>
      <c r="P1542" s="65"/>
    </row>
    <row r="1543" spans="3:16" s="1" customFormat="1" x14ac:dyDescent="0.25">
      <c r="C1543" s="65"/>
      <c r="D1543" s="55"/>
      <c r="E1543" s="55"/>
      <c r="F1543" s="55"/>
      <c r="G1543" s="55"/>
      <c r="H1543" s="55"/>
      <c r="I1543" s="55"/>
      <c r="J1543" s="55"/>
      <c r="K1543" s="65"/>
      <c r="L1543" s="65"/>
      <c r="M1543" s="65"/>
      <c r="N1543" s="65"/>
      <c r="O1543" s="65"/>
      <c r="P1543" s="65"/>
    </row>
    <row r="1544" spans="3:16" s="1" customFormat="1" x14ac:dyDescent="0.25">
      <c r="C1544" s="65"/>
      <c r="D1544" s="55"/>
      <c r="E1544" s="55"/>
      <c r="F1544" s="55"/>
      <c r="G1544" s="55"/>
      <c r="H1544" s="55"/>
      <c r="I1544" s="55"/>
      <c r="J1544" s="55"/>
      <c r="K1544" s="65"/>
      <c r="L1544" s="65"/>
      <c r="M1544" s="65"/>
      <c r="N1544" s="65"/>
      <c r="O1544" s="65"/>
      <c r="P1544" s="65"/>
    </row>
    <row r="1545" spans="3:16" s="1" customFormat="1" x14ac:dyDescent="0.25">
      <c r="C1545" s="65"/>
      <c r="D1545" s="55"/>
      <c r="E1545" s="55"/>
      <c r="F1545" s="55"/>
      <c r="G1545" s="55"/>
      <c r="H1545" s="55"/>
      <c r="I1545" s="55"/>
      <c r="J1545" s="55"/>
      <c r="K1545" s="65"/>
      <c r="L1545" s="65"/>
      <c r="M1545" s="65"/>
      <c r="N1545" s="65"/>
      <c r="O1545" s="65"/>
      <c r="P1545" s="65"/>
    </row>
    <row r="1546" spans="3:16" s="1" customFormat="1" x14ac:dyDescent="0.25">
      <c r="C1546" s="65"/>
      <c r="D1546" s="55"/>
      <c r="E1546" s="55"/>
      <c r="F1546" s="55"/>
      <c r="G1546" s="55"/>
      <c r="H1546" s="55"/>
      <c r="I1546" s="55"/>
      <c r="J1546" s="55"/>
      <c r="K1546" s="65"/>
      <c r="L1546" s="65"/>
      <c r="M1546" s="65"/>
      <c r="N1546" s="65"/>
      <c r="O1546" s="65"/>
      <c r="P1546" s="65"/>
    </row>
    <row r="1547" spans="3:16" s="1" customFormat="1" x14ac:dyDescent="0.25">
      <c r="C1547" s="65"/>
      <c r="D1547" s="55"/>
      <c r="E1547" s="55"/>
      <c r="F1547" s="55"/>
      <c r="G1547" s="55"/>
      <c r="H1547" s="55"/>
      <c r="I1547" s="55"/>
      <c r="J1547" s="55"/>
      <c r="K1547" s="65"/>
      <c r="L1547" s="65"/>
      <c r="M1547" s="65"/>
      <c r="N1547" s="65"/>
      <c r="O1547" s="65"/>
      <c r="P1547" s="65"/>
    </row>
    <row r="1548" spans="3:16" s="1" customFormat="1" x14ac:dyDescent="0.25">
      <c r="C1548" s="65"/>
      <c r="D1548" s="55"/>
      <c r="E1548" s="55"/>
      <c r="F1548" s="55"/>
      <c r="G1548" s="55"/>
      <c r="H1548" s="55"/>
      <c r="I1548" s="55"/>
      <c r="J1548" s="55"/>
      <c r="K1548" s="65"/>
      <c r="L1548" s="65"/>
      <c r="M1548" s="65"/>
      <c r="N1548" s="65"/>
      <c r="O1548" s="65"/>
      <c r="P1548" s="65"/>
    </row>
    <row r="1549" spans="3:16" s="1" customFormat="1" x14ac:dyDescent="0.25">
      <c r="C1549" s="65"/>
      <c r="D1549" s="55"/>
      <c r="E1549" s="55"/>
      <c r="F1549" s="55"/>
      <c r="G1549" s="55"/>
      <c r="H1549" s="55"/>
      <c r="I1549" s="55"/>
      <c r="J1549" s="55"/>
      <c r="K1549" s="65"/>
      <c r="L1549" s="65"/>
      <c r="M1549" s="65"/>
      <c r="N1549" s="65"/>
      <c r="O1549" s="65"/>
      <c r="P1549" s="65"/>
    </row>
    <row r="1550" spans="3:16" s="1" customFormat="1" x14ac:dyDescent="0.25">
      <c r="C1550" s="65"/>
      <c r="D1550" s="55"/>
      <c r="E1550" s="55"/>
      <c r="F1550" s="55"/>
      <c r="G1550" s="55"/>
      <c r="H1550" s="55"/>
      <c r="I1550" s="55"/>
      <c r="J1550" s="55"/>
      <c r="K1550" s="65"/>
      <c r="L1550" s="65"/>
      <c r="M1550" s="65"/>
      <c r="N1550" s="65"/>
      <c r="O1550" s="65"/>
      <c r="P1550" s="65"/>
    </row>
    <row r="1551" spans="3:16" s="1" customFormat="1" x14ac:dyDescent="0.25">
      <c r="C1551" s="65"/>
      <c r="D1551" s="55"/>
      <c r="E1551" s="55"/>
      <c r="F1551" s="55"/>
      <c r="G1551" s="55"/>
      <c r="H1551" s="55"/>
      <c r="I1551" s="55"/>
      <c r="J1551" s="55"/>
      <c r="K1551" s="65"/>
      <c r="L1551" s="65"/>
      <c r="M1551" s="65"/>
      <c r="N1551" s="65"/>
      <c r="O1551" s="65"/>
      <c r="P1551" s="65"/>
    </row>
    <row r="1552" spans="3:16" s="1" customFormat="1" x14ac:dyDescent="0.25">
      <c r="C1552" s="65"/>
      <c r="D1552" s="55"/>
      <c r="E1552" s="55"/>
      <c r="F1552" s="55"/>
      <c r="G1552" s="55"/>
      <c r="H1552" s="55"/>
      <c r="I1552" s="55"/>
      <c r="J1552" s="55"/>
      <c r="K1552" s="65"/>
      <c r="L1552" s="65"/>
      <c r="M1552" s="65"/>
      <c r="N1552" s="65"/>
      <c r="O1552" s="65"/>
      <c r="P1552" s="65"/>
    </row>
    <row r="1553" spans="3:16" s="1" customFormat="1" x14ac:dyDescent="0.25">
      <c r="C1553" s="65"/>
      <c r="D1553" s="55"/>
      <c r="E1553" s="55"/>
      <c r="F1553" s="55"/>
      <c r="G1553" s="55"/>
      <c r="H1553" s="55"/>
      <c r="I1553" s="55"/>
      <c r="J1553" s="55"/>
      <c r="K1553" s="65"/>
      <c r="L1553" s="65"/>
      <c r="M1553" s="65"/>
      <c r="N1553" s="65"/>
      <c r="O1553" s="65"/>
      <c r="P1553" s="65"/>
    </row>
    <row r="1554" spans="3:16" s="1" customFormat="1" x14ac:dyDescent="0.25">
      <c r="C1554" s="65"/>
      <c r="D1554" s="55"/>
      <c r="E1554" s="55"/>
      <c r="F1554" s="55"/>
      <c r="G1554" s="55"/>
      <c r="H1554" s="55"/>
      <c r="I1554" s="55"/>
      <c r="J1554" s="55"/>
      <c r="K1554" s="65"/>
      <c r="L1554" s="65"/>
      <c r="M1554" s="65"/>
      <c r="N1554" s="65"/>
      <c r="O1554" s="65"/>
      <c r="P1554" s="65"/>
    </row>
    <row r="1555" spans="3:16" s="1" customFormat="1" x14ac:dyDescent="0.25">
      <c r="C1555" s="65"/>
      <c r="D1555" s="55"/>
      <c r="E1555" s="55"/>
      <c r="F1555" s="55"/>
      <c r="G1555" s="55"/>
      <c r="H1555" s="55"/>
      <c r="I1555" s="55"/>
      <c r="J1555" s="55"/>
      <c r="K1555" s="65"/>
      <c r="L1555" s="65"/>
      <c r="M1555" s="65"/>
      <c r="N1555" s="65"/>
      <c r="O1555" s="65"/>
      <c r="P1555" s="65"/>
    </row>
    <row r="1556" spans="3:16" s="1" customFormat="1" x14ac:dyDescent="0.25">
      <c r="C1556" s="65"/>
      <c r="D1556" s="55"/>
      <c r="E1556" s="55"/>
      <c r="F1556" s="55"/>
      <c r="G1556" s="55"/>
      <c r="H1556" s="55"/>
      <c r="I1556" s="55"/>
      <c r="J1556" s="55"/>
      <c r="K1556" s="65"/>
      <c r="L1556" s="65"/>
      <c r="M1556" s="65"/>
      <c r="N1556" s="65"/>
      <c r="O1556" s="65"/>
      <c r="P1556" s="65"/>
    </row>
    <row r="1557" spans="3:16" s="1" customFormat="1" x14ac:dyDescent="0.25">
      <c r="C1557" s="65"/>
      <c r="D1557" s="55"/>
      <c r="E1557" s="55"/>
      <c r="F1557" s="55"/>
      <c r="G1557" s="55"/>
      <c r="H1557" s="55"/>
      <c r="I1557" s="55"/>
      <c r="J1557" s="55"/>
      <c r="K1557" s="65"/>
      <c r="L1557" s="65"/>
      <c r="M1557" s="65"/>
      <c r="N1557" s="65"/>
      <c r="O1557" s="65"/>
      <c r="P1557" s="65"/>
    </row>
    <row r="1558" spans="3:16" s="1" customFormat="1" x14ac:dyDescent="0.25">
      <c r="C1558" s="65"/>
      <c r="D1558" s="55"/>
      <c r="E1558" s="55"/>
      <c r="F1558" s="55"/>
      <c r="G1558" s="55"/>
      <c r="H1558" s="55"/>
      <c r="I1558" s="55"/>
      <c r="J1558" s="55"/>
      <c r="K1558" s="65"/>
      <c r="L1558" s="65"/>
      <c r="M1558" s="65"/>
      <c r="N1558" s="65"/>
      <c r="O1558" s="65"/>
      <c r="P1558" s="65"/>
    </row>
    <row r="1559" spans="3:16" s="1" customFormat="1" x14ac:dyDescent="0.25">
      <c r="C1559" s="65"/>
      <c r="D1559" s="55"/>
      <c r="E1559" s="55"/>
      <c r="F1559" s="55"/>
      <c r="G1559" s="55"/>
      <c r="H1559" s="55"/>
      <c r="I1559" s="55"/>
      <c r="J1559" s="55"/>
      <c r="K1559" s="65"/>
      <c r="L1559" s="65"/>
      <c r="M1559" s="65"/>
      <c r="N1559" s="65"/>
      <c r="O1559" s="65"/>
      <c r="P1559" s="65"/>
    </row>
    <row r="1560" spans="3:16" s="1" customFormat="1" x14ac:dyDescent="0.25">
      <c r="C1560" s="65"/>
      <c r="D1560" s="55"/>
      <c r="E1560" s="55"/>
      <c r="F1560" s="55"/>
      <c r="G1560" s="55"/>
      <c r="H1560" s="55"/>
      <c r="I1560" s="55"/>
      <c r="J1560" s="55"/>
      <c r="K1560" s="65"/>
      <c r="L1560" s="65"/>
      <c r="M1560" s="65"/>
      <c r="N1560" s="65"/>
      <c r="O1560" s="65"/>
      <c r="P1560" s="65"/>
    </row>
    <row r="1561" spans="3:16" s="1" customFormat="1" x14ac:dyDescent="0.25">
      <c r="C1561" s="65"/>
      <c r="D1561" s="55"/>
      <c r="E1561" s="55"/>
      <c r="F1561" s="55"/>
      <c r="G1561" s="55"/>
      <c r="H1561" s="55"/>
      <c r="I1561" s="55"/>
      <c r="J1561" s="55"/>
      <c r="K1561" s="65"/>
      <c r="L1561" s="65"/>
      <c r="M1561" s="65"/>
      <c r="N1561" s="65"/>
      <c r="O1561" s="65"/>
      <c r="P1561" s="65"/>
    </row>
    <row r="1562" spans="3:16" s="1" customFormat="1" x14ac:dyDescent="0.25">
      <c r="C1562" s="65"/>
      <c r="D1562" s="55"/>
      <c r="E1562" s="55"/>
      <c r="F1562" s="55"/>
      <c r="G1562" s="55"/>
      <c r="H1562" s="55"/>
      <c r="I1562" s="55"/>
      <c r="J1562" s="55"/>
      <c r="K1562" s="65"/>
      <c r="L1562" s="65"/>
      <c r="M1562" s="65"/>
      <c r="N1562" s="65"/>
      <c r="O1562" s="65"/>
      <c r="P1562" s="65"/>
    </row>
    <row r="1563" spans="3:16" s="1" customFormat="1" x14ac:dyDescent="0.25">
      <c r="C1563" s="65"/>
      <c r="D1563" s="55"/>
      <c r="E1563" s="55"/>
      <c r="F1563" s="55"/>
      <c r="G1563" s="55"/>
      <c r="H1563" s="55"/>
      <c r="I1563" s="55"/>
      <c r="J1563" s="55"/>
      <c r="K1563" s="65"/>
      <c r="L1563" s="65"/>
      <c r="M1563" s="65"/>
      <c r="N1563" s="65"/>
      <c r="O1563" s="65"/>
      <c r="P1563" s="65"/>
    </row>
    <row r="1564" spans="3:16" s="1" customFormat="1" x14ac:dyDescent="0.25">
      <c r="C1564" s="65"/>
      <c r="D1564" s="55"/>
      <c r="E1564" s="55"/>
      <c r="F1564" s="55"/>
      <c r="G1564" s="55"/>
      <c r="H1564" s="55"/>
      <c r="I1564" s="55"/>
      <c r="J1564" s="55"/>
      <c r="K1564" s="65"/>
      <c r="L1564" s="65"/>
      <c r="M1564" s="65"/>
      <c r="N1564" s="65"/>
      <c r="O1564" s="65"/>
      <c r="P1564" s="65"/>
    </row>
    <row r="1565" spans="3:16" s="1" customFormat="1" x14ac:dyDescent="0.25">
      <c r="C1565" s="65"/>
      <c r="D1565" s="55"/>
      <c r="E1565" s="55"/>
      <c r="F1565" s="55"/>
      <c r="G1565" s="55"/>
      <c r="H1565" s="55"/>
      <c r="I1565" s="55"/>
      <c r="J1565" s="55"/>
      <c r="K1565" s="65"/>
      <c r="L1565" s="65"/>
      <c r="M1565" s="65"/>
      <c r="N1565" s="65"/>
      <c r="O1565" s="65"/>
      <c r="P1565" s="65"/>
    </row>
    <row r="1566" spans="3:16" s="1" customFormat="1" x14ac:dyDescent="0.25">
      <c r="C1566" s="65"/>
      <c r="D1566" s="55"/>
      <c r="E1566" s="55"/>
      <c r="F1566" s="55"/>
      <c r="G1566" s="55"/>
      <c r="H1566" s="55"/>
      <c r="I1566" s="55"/>
      <c r="J1566" s="55"/>
      <c r="K1566" s="65"/>
      <c r="L1566" s="65"/>
      <c r="M1566" s="65"/>
      <c r="N1566" s="65"/>
      <c r="O1566" s="65"/>
      <c r="P1566" s="65"/>
    </row>
    <row r="1567" spans="3:16" s="1" customFormat="1" x14ac:dyDescent="0.25">
      <c r="C1567" s="65"/>
      <c r="D1567" s="55"/>
      <c r="E1567" s="55"/>
      <c r="F1567" s="55"/>
      <c r="G1567" s="55"/>
      <c r="H1567" s="55"/>
      <c r="I1567" s="55"/>
      <c r="J1567" s="55"/>
      <c r="K1567" s="65"/>
      <c r="L1567" s="65"/>
      <c r="M1567" s="65"/>
      <c r="N1567" s="65"/>
      <c r="O1567" s="65"/>
      <c r="P1567" s="65"/>
    </row>
    <row r="1568" spans="3:16" s="1" customFormat="1" x14ac:dyDescent="0.25">
      <c r="C1568" s="65"/>
      <c r="D1568" s="55"/>
      <c r="E1568" s="55"/>
      <c r="F1568" s="55"/>
      <c r="G1568" s="55"/>
      <c r="H1568" s="55"/>
      <c r="I1568" s="55"/>
      <c r="J1568" s="55"/>
      <c r="K1568" s="65"/>
      <c r="L1568" s="65"/>
      <c r="M1568" s="65"/>
      <c r="N1568" s="65"/>
      <c r="O1568" s="65"/>
      <c r="P1568" s="65"/>
    </row>
    <row r="1569" spans="3:16" s="1" customFormat="1" x14ac:dyDescent="0.25">
      <c r="C1569" s="65"/>
      <c r="D1569" s="55"/>
      <c r="E1569" s="55"/>
      <c r="F1569" s="55"/>
      <c r="G1569" s="55"/>
      <c r="H1569" s="55"/>
      <c r="I1569" s="55"/>
      <c r="J1569" s="55"/>
      <c r="K1569" s="65"/>
      <c r="L1569" s="65"/>
      <c r="M1569" s="65"/>
      <c r="N1569" s="65"/>
      <c r="O1569" s="65"/>
      <c r="P1569" s="65"/>
    </row>
    <row r="1570" spans="3:16" s="1" customFormat="1" x14ac:dyDescent="0.25">
      <c r="C1570" s="65"/>
      <c r="D1570" s="55"/>
      <c r="E1570" s="55"/>
      <c r="F1570" s="55"/>
      <c r="G1570" s="55"/>
      <c r="H1570" s="55"/>
      <c r="I1570" s="55"/>
      <c r="J1570" s="55"/>
      <c r="K1570" s="65"/>
      <c r="L1570" s="65"/>
      <c r="M1570" s="65"/>
      <c r="N1570" s="65"/>
      <c r="O1570" s="65"/>
      <c r="P1570" s="65"/>
    </row>
    <row r="1571" spans="3:16" s="1" customFormat="1" x14ac:dyDescent="0.25">
      <c r="C1571" s="65"/>
      <c r="D1571" s="55"/>
      <c r="E1571" s="55"/>
      <c r="F1571" s="55"/>
      <c r="G1571" s="55"/>
      <c r="H1571" s="55"/>
      <c r="I1571" s="55"/>
      <c r="J1571" s="55"/>
      <c r="K1571" s="65"/>
      <c r="L1571" s="65"/>
      <c r="M1571" s="65"/>
      <c r="N1571" s="65"/>
      <c r="O1571" s="65"/>
      <c r="P1571" s="65"/>
    </row>
    <row r="1572" spans="3:16" s="1" customFormat="1" x14ac:dyDescent="0.25">
      <c r="C1572" s="65"/>
      <c r="D1572" s="55"/>
      <c r="E1572" s="55"/>
      <c r="F1572" s="55"/>
      <c r="G1572" s="55"/>
      <c r="H1572" s="55"/>
      <c r="I1572" s="55"/>
      <c r="J1572" s="55"/>
      <c r="K1572" s="65"/>
      <c r="L1572" s="65"/>
      <c r="M1572" s="65"/>
      <c r="N1572" s="65"/>
      <c r="O1572" s="65"/>
      <c r="P1572" s="65"/>
    </row>
    <row r="1573" spans="3:16" s="1" customFormat="1" x14ac:dyDescent="0.25">
      <c r="C1573" s="65"/>
      <c r="D1573" s="55"/>
      <c r="E1573" s="55"/>
      <c r="F1573" s="55"/>
      <c r="G1573" s="55"/>
      <c r="H1573" s="55"/>
      <c r="I1573" s="55"/>
      <c r="J1573" s="55"/>
      <c r="K1573" s="65"/>
      <c r="L1573" s="65"/>
      <c r="M1573" s="65"/>
      <c r="N1573" s="65"/>
      <c r="O1573" s="65"/>
      <c r="P1573" s="65"/>
    </row>
    <row r="1574" spans="3:16" s="1" customFormat="1" x14ac:dyDescent="0.25">
      <c r="C1574" s="65"/>
      <c r="D1574" s="55"/>
      <c r="E1574" s="55"/>
      <c r="F1574" s="55"/>
      <c r="G1574" s="55"/>
      <c r="H1574" s="55"/>
      <c r="I1574" s="55"/>
      <c r="J1574" s="55"/>
      <c r="K1574" s="65"/>
      <c r="L1574" s="65"/>
      <c r="M1574" s="65"/>
      <c r="N1574" s="65"/>
      <c r="O1574" s="65"/>
      <c r="P1574" s="65"/>
    </row>
    <row r="1575" spans="3:16" s="1" customFormat="1" x14ac:dyDescent="0.25">
      <c r="C1575" s="65"/>
      <c r="D1575" s="55"/>
      <c r="E1575" s="55"/>
      <c r="F1575" s="55"/>
      <c r="G1575" s="55"/>
      <c r="H1575" s="55"/>
      <c r="I1575" s="55"/>
      <c r="J1575" s="55"/>
      <c r="K1575" s="65"/>
      <c r="L1575" s="65"/>
      <c r="M1575" s="65"/>
      <c r="N1575" s="65"/>
      <c r="O1575" s="65"/>
      <c r="P1575" s="65"/>
    </row>
    <row r="1576" spans="3:16" s="1" customFormat="1" x14ac:dyDescent="0.25">
      <c r="C1576" s="65"/>
      <c r="D1576" s="55"/>
      <c r="E1576" s="55"/>
      <c r="F1576" s="55"/>
      <c r="G1576" s="55"/>
      <c r="H1576" s="55"/>
      <c r="I1576" s="55"/>
      <c r="J1576" s="55"/>
      <c r="K1576" s="65"/>
      <c r="L1576" s="65"/>
      <c r="M1576" s="65"/>
      <c r="N1576" s="65"/>
      <c r="O1576" s="65"/>
      <c r="P1576" s="65"/>
    </row>
    <row r="1577" spans="3:16" s="1" customFormat="1" x14ac:dyDescent="0.25">
      <c r="C1577" s="65"/>
      <c r="D1577" s="55"/>
      <c r="E1577" s="55"/>
      <c r="F1577" s="55"/>
      <c r="G1577" s="55"/>
      <c r="H1577" s="55"/>
      <c r="I1577" s="55"/>
      <c r="J1577" s="55"/>
      <c r="K1577" s="65"/>
      <c r="L1577" s="65"/>
      <c r="M1577" s="65"/>
      <c r="N1577" s="65"/>
      <c r="O1577" s="65"/>
      <c r="P1577" s="65"/>
    </row>
    <row r="1578" spans="3:16" s="1" customFormat="1" x14ac:dyDescent="0.25">
      <c r="C1578" s="65"/>
      <c r="D1578" s="55"/>
      <c r="E1578" s="55"/>
      <c r="F1578" s="55"/>
      <c r="G1578" s="55"/>
      <c r="H1578" s="55"/>
      <c r="I1578" s="55"/>
      <c r="J1578" s="55"/>
      <c r="K1578" s="65"/>
      <c r="L1578" s="65"/>
      <c r="M1578" s="65"/>
      <c r="N1578" s="65"/>
      <c r="O1578" s="65"/>
      <c r="P1578" s="65"/>
    </row>
    <row r="1579" spans="3:16" s="1" customFormat="1" x14ac:dyDescent="0.25">
      <c r="C1579" s="65"/>
      <c r="D1579" s="55"/>
      <c r="E1579" s="55"/>
      <c r="F1579" s="55"/>
      <c r="G1579" s="55"/>
      <c r="H1579" s="55"/>
      <c r="I1579" s="55"/>
      <c r="J1579" s="55"/>
      <c r="K1579" s="65"/>
      <c r="L1579" s="65"/>
      <c r="M1579" s="65"/>
      <c r="N1579" s="65"/>
      <c r="O1579" s="65"/>
      <c r="P1579" s="65"/>
    </row>
    <row r="1580" spans="3:16" s="1" customFormat="1" x14ac:dyDescent="0.25">
      <c r="C1580" s="65"/>
      <c r="D1580" s="55"/>
      <c r="E1580" s="55"/>
      <c r="F1580" s="55"/>
      <c r="G1580" s="55"/>
      <c r="H1580" s="55"/>
      <c r="I1580" s="55"/>
      <c r="J1580" s="55"/>
      <c r="K1580" s="65"/>
      <c r="L1580" s="65"/>
      <c r="M1580" s="65"/>
      <c r="N1580" s="65"/>
      <c r="O1580" s="65"/>
      <c r="P1580" s="65"/>
    </row>
    <row r="1581" spans="3:16" s="1" customFormat="1" x14ac:dyDescent="0.25">
      <c r="C1581" s="65"/>
      <c r="D1581" s="55"/>
      <c r="E1581" s="55"/>
      <c r="F1581" s="55"/>
      <c r="G1581" s="55"/>
      <c r="H1581" s="55"/>
      <c r="I1581" s="55"/>
      <c r="J1581" s="55"/>
      <c r="K1581" s="65"/>
      <c r="L1581" s="65"/>
      <c r="M1581" s="65"/>
      <c r="N1581" s="65"/>
      <c r="O1581" s="65"/>
      <c r="P1581" s="65"/>
    </row>
    <row r="1582" spans="3:16" s="1" customFormat="1" x14ac:dyDescent="0.25">
      <c r="C1582" s="65"/>
      <c r="D1582" s="55"/>
      <c r="E1582" s="55"/>
      <c r="F1582" s="55"/>
      <c r="G1582" s="55"/>
      <c r="H1582" s="55"/>
      <c r="I1582" s="55"/>
      <c r="J1582" s="55"/>
      <c r="K1582" s="65"/>
      <c r="L1582" s="65"/>
      <c r="M1582" s="65"/>
      <c r="N1582" s="65"/>
      <c r="O1582" s="65"/>
      <c r="P1582" s="65"/>
    </row>
    <row r="1583" spans="3:16" s="1" customFormat="1" x14ac:dyDescent="0.25">
      <c r="C1583" s="65"/>
      <c r="D1583" s="55"/>
      <c r="E1583" s="55"/>
      <c r="F1583" s="55"/>
      <c r="G1583" s="55"/>
      <c r="H1583" s="55"/>
      <c r="I1583" s="55"/>
      <c r="J1583" s="55"/>
      <c r="K1583" s="65"/>
      <c r="L1583" s="65"/>
      <c r="M1583" s="65"/>
      <c r="N1583" s="65"/>
      <c r="O1583" s="65"/>
      <c r="P1583" s="65"/>
    </row>
    <row r="1584" spans="3:16" s="1" customFormat="1" x14ac:dyDescent="0.25">
      <c r="C1584" s="65"/>
      <c r="D1584" s="55"/>
      <c r="E1584" s="55"/>
      <c r="F1584" s="55"/>
      <c r="G1584" s="55"/>
      <c r="H1584" s="55"/>
      <c r="I1584" s="55"/>
      <c r="J1584" s="55"/>
      <c r="K1584" s="65"/>
      <c r="L1584" s="65"/>
      <c r="M1584" s="65"/>
      <c r="N1584" s="65"/>
      <c r="O1584" s="65"/>
      <c r="P1584" s="65"/>
    </row>
    <row r="1585" spans="3:16" s="1" customFormat="1" x14ac:dyDescent="0.25">
      <c r="C1585" s="65"/>
      <c r="D1585" s="55"/>
      <c r="E1585" s="55"/>
      <c r="F1585" s="55"/>
      <c r="G1585" s="55"/>
      <c r="H1585" s="55"/>
      <c r="I1585" s="55"/>
      <c r="J1585" s="55"/>
      <c r="K1585" s="65"/>
      <c r="L1585" s="65"/>
      <c r="M1585" s="65"/>
      <c r="N1585" s="65"/>
      <c r="O1585" s="65"/>
      <c r="P1585" s="65"/>
    </row>
    <row r="1586" spans="3:16" s="1" customFormat="1" x14ac:dyDescent="0.25">
      <c r="C1586" s="65"/>
      <c r="D1586" s="55"/>
      <c r="E1586" s="55"/>
      <c r="F1586" s="55"/>
      <c r="G1586" s="55"/>
      <c r="H1586" s="55"/>
      <c r="I1586" s="55"/>
      <c r="J1586" s="55"/>
      <c r="K1586" s="65"/>
      <c r="L1586" s="65"/>
      <c r="M1586" s="65"/>
      <c r="N1586" s="65"/>
      <c r="O1586" s="65"/>
      <c r="P1586" s="65"/>
    </row>
    <row r="1587" spans="3:16" s="1" customFormat="1" x14ac:dyDescent="0.25">
      <c r="C1587" s="65"/>
      <c r="D1587" s="55"/>
      <c r="E1587" s="55"/>
      <c r="F1587" s="55"/>
      <c r="G1587" s="55"/>
      <c r="H1587" s="55"/>
      <c r="I1587" s="55"/>
      <c r="J1587" s="55"/>
      <c r="K1587" s="65"/>
      <c r="L1587" s="65"/>
      <c r="M1587" s="65"/>
      <c r="N1587" s="65"/>
      <c r="O1587" s="65"/>
      <c r="P1587" s="65"/>
    </row>
    <row r="1588" spans="3:16" s="1" customFormat="1" x14ac:dyDescent="0.25">
      <c r="C1588" s="65"/>
      <c r="D1588" s="55"/>
      <c r="E1588" s="55"/>
      <c r="F1588" s="55"/>
      <c r="G1588" s="55"/>
      <c r="H1588" s="55"/>
      <c r="I1588" s="55"/>
      <c r="J1588" s="55"/>
      <c r="K1588" s="65"/>
      <c r="L1588" s="65"/>
      <c r="M1588" s="65"/>
      <c r="N1588" s="65"/>
      <c r="O1588" s="65"/>
      <c r="P1588" s="65"/>
    </row>
    <row r="1589" spans="3:16" s="1" customFormat="1" x14ac:dyDescent="0.25">
      <c r="C1589" s="65"/>
      <c r="D1589" s="55"/>
      <c r="E1589" s="55"/>
      <c r="F1589" s="55"/>
      <c r="G1589" s="55"/>
      <c r="H1589" s="55"/>
      <c r="I1589" s="55"/>
      <c r="J1589" s="55"/>
      <c r="K1589" s="65"/>
      <c r="L1589" s="65"/>
      <c r="M1589" s="65"/>
      <c r="N1589" s="65"/>
      <c r="O1589" s="65"/>
      <c r="P1589" s="65"/>
    </row>
    <row r="1590" spans="3:16" s="1" customFormat="1" x14ac:dyDescent="0.25">
      <c r="C1590" s="65"/>
      <c r="D1590" s="55"/>
      <c r="E1590" s="55"/>
      <c r="F1590" s="55"/>
      <c r="G1590" s="55"/>
      <c r="H1590" s="55"/>
      <c r="I1590" s="55"/>
      <c r="J1590" s="55"/>
      <c r="K1590" s="65"/>
      <c r="L1590" s="65"/>
      <c r="M1590" s="65"/>
      <c r="N1590" s="65"/>
      <c r="O1590" s="65"/>
      <c r="P1590" s="65"/>
    </row>
    <row r="1591" spans="3:16" s="1" customFormat="1" x14ac:dyDescent="0.25">
      <c r="C1591" s="65"/>
      <c r="D1591" s="55"/>
      <c r="E1591" s="55"/>
      <c r="F1591" s="55"/>
      <c r="G1591" s="55"/>
      <c r="H1591" s="55"/>
      <c r="I1591" s="55"/>
      <c r="J1591" s="55"/>
      <c r="K1591" s="65"/>
      <c r="L1591" s="65"/>
      <c r="M1591" s="65"/>
      <c r="N1591" s="65"/>
      <c r="O1591" s="65"/>
      <c r="P1591" s="65"/>
    </row>
    <row r="1592" spans="3:16" s="1" customFormat="1" x14ac:dyDescent="0.25">
      <c r="C1592" s="65"/>
      <c r="D1592" s="55"/>
      <c r="E1592" s="55"/>
      <c r="F1592" s="55"/>
      <c r="G1592" s="55"/>
      <c r="H1592" s="55"/>
      <c r="I1592" s="55"/>
      <c r="J1592" s="55"/>
      <c r="K1592" s="65"/>
      <c r="L1592" s="65"/>
      <c r="M1592" s="65"/>
      <c r="N1592" s="65"/>
      <c r="O1592" s="65"/>
      <c r="P1592" s="65"/>
    </row>
    <row r="1593" spans="3:16" s="1" customFormat="1" x14ac:dyDescent="0.25">
      <c r="C1593" s="65"/>
      <c r="D1593" s="55"/>
      <c r="E1593" s="55"/>
      <c r="F1593" s="55"/>
      <c r="G1593" s="55"/>
      <c r="H1593" s="55"/>
      <c r="I1593" s="55"/>
      <c r="J1593" s="55"/>
      <c r="K1593" s="65"/>
      <c r="L1593" s="65"/>
      <c r="M1593" s="65"/>
      <c r="N1593" s="65"/>
      <c r="O1593" s="65"/>
      <c r="P1593" s="65"/>
    </row>
    <row r="1594" spans="3:16" s="1" customFormat="1" x14ac:dyDescent="0.25">
      <c r="C1594" s="65"/>
      <c r="D1594" s="55"/>
      <c r="E1594" s="55"/>
      <c r="F1594" s="55"/>
      <c r="G1594" s="55"/>
      <c r="H1594" s="55"/>
      <c r="I1594" s="55"/>
      <c r="J1594" s="55"/>
      <c r="K1594" s="65"/>
      <c r="L1594" s="65"/>
      <c r="M1594" s="65"/>
      <c r="N1594" s="65"/>
      <c r="O1594" s="65"/>
      <c r="P1594" s="65"/>
    </row>
    <row r="1595" spans="3:16" s="1" customFormat="1" x14ac:dyDescent="0.25">
      <c r="C1595" s="65"/>
      <c r="D1595" s="55"/>
      <c r="E1595" s="55"/>
      <c r="F1595" s="55"/>
      <c r="G1595" s="55"/>
      <c r="H1595" s="55"/>
      <c r="I1595" s="55"/>
      <c r="J1595" s="55"/>
      <c r="K1595" s="65"/>
      <c r="L1595" s="65"/>
      <c r="M1595" s="65"/>
      <c r="N1595" s="65"/>
      <c r="O1595" s="65"/>
      <c r="P1595" s="65"/>
    </row>
    <row r="1596" spans="3:16" s="1" customFormat="1" x14ac:dyDescent="0.25">
      <c r="C1596" s="65"/>
      <c r="D1596" s="55"/>
      <c r="E1596" s="55"/>
      <c r="F1596" s="55"/>
      <c r="G1596" s="55"/>
      <c r="H1596" s="55"/>
      <c r="I1596" s="55"/>
      <c r="J1596" s="55"/>
      <c r="K1596" s="65"/>
      <c r="L1596" s="65"/>
      <c r="M1596" s="65"/>
      <c r="N1596" s="65"/>
      <c r="O1596" s="65"/>
      <c r="P1596" s="65"/>
    </row>
    <row r="1597" spans="3:16" s="1" customFormat="1" x14ac:dyDescent="0.25">
      <c r="C1597" s="65"/>
      <c r="D1597" s="55"/>
      <c r="E1597" s="55"/>
      <c r="F1597" s="55"/>
      <c r="G1597" s="55"/>
      <c r="H1597" s="55"/>
      <c r="I1597" s="55"/>
      <c r="J1597" s="55"/>
      <c r="K1597" s="65"/>
      <c r="L1597" s="65"/>
      <c r="M1597" s="65"/>
      <c r="N1597" s="65"/>
      <c r="O1597" s="65"/>
      <c r="P1597" s="65"/>
    </row>
    <row r="1598" spans="3:16" s="1" customFormat="1" x14ac:dyDescent="0.25">
      <c r="C1598" s="65"/>
      <c r="D1598" s="55"/>
      <c r="E1598" s="55"/>
      <c r="F1598" s="55"/>
      <c r="G1598" s="55"/>
      <c r="H1598" s="55"/>
      <c r="I1598" s="55"/>
      <c r="J1598" s="55"/>
      <c r="K1598" s="65"/>
      <c r="L1598" s="65"/>
      <c r="M1598" s="65"/>
      <c r="N1598" s="65"/>
      <c r="O1598" s="65"/>
      <c r="P1598" s="65"/>
    </row>
    <row r="1599" spans="3:16" s="1" customFormat="1" x14ac:dyDescent="0.25">
      <c r="C1599" s="65"/>
      <c r="D1599" s="55"/>
      <c r="E1599" s="55"/>
      <c r="F1599" s="55"/>
      <c r="G1599" s="55"/>
      <c r="H1599" s="55"/>
      <c r="I1599" s="55"/>
      <c r="J1599" s="55"/>
      <c r="K1599" s="65"/>
      <c r="L1599" s="65"/>
      <c r="M1599" s="65"/>
      <c r="N1599" s="65"/>
      <c r="O1599" s="65"/>
      <c r="P1599" s="65"/>
    </row>
    <row r="1600" spans="3:16" s="1" customFormat="1" x14ac:dyDescent="0.25">
      <c r="C1600" s="65"/>
      <c r="D1600" s="55"/>
      <c r="E1600" s="55"/>
      <c r="F1600" s="55"/>
      <c r="G1600" s="55"/>
      <c r="H1600" s="55"/>
      <c r="I1600" s="55"/>
      <c r="J1600" s="55"/>
      <c r="K1600" s="65"/>
      <c r="L1600" s="65"/>
      <c r="M1600" s="65"/>
      <c r="N1600" s="65"/>
      <c r="O1600" s="65"/>
      <c r="P1600" s="65"/>
    </row>
    <row r="1601" spans="3:16" s="1" customFormat="1" x14ac:dyDescent="0.25">
      <c r="C1601" s="65"/>
      <c r="D1601" s="55"/>
      <c r="E1601" s="55"/>
      <c r="F1601" s="55"/>
      <c r="G1601" s="55"/>
      <c r="H1601" s="55"/>
      <c r="I1601" s="55"/>
      <c r="J1601" s="55"/>
      <c r="K1601" s="65"/>
      <c r="L1601" s="65"/>
      <c r="M1601" s="65"/>
      <c r="N1601" s="65"/>
      <c r="O1601" s="65"/>
      <c r="P1601" s="65"/>
    </row>
    <row r="1602" spans="3:16" s="1" customFormat="1" x14ac:dyDescent="0.25">
      <c r="C1602" s="65"/>
      <c r="D1602" s="55"/>
      <c r="E1602" s="55"/>
      <c r="F1602" s="55"/>
      <c r="G1602" s="55"/>
      <c r="H1602" s="55"/>
      <c r="I1602" s="55"/>
      <c r="J1602" s="55"/>
      <c r="K1602" s="65"/>
      <c r="L1602" s="65"/>
      <c r="M1602" s="65"/>
      <c r="N1602" s="65"/>
      <c r="O1602" s="65"/>
      <c r="P1602" s="65"/>
    </row>
    <row r="1603" spans="3:16" s="1" customFormat="1" x14ac:dyDescent="0.25">
      <c r="C1603" s="65"/>
      <c r="D1603" s="55"/>
      <c r="E1603" s="55"/>
      <c r="F1603" s="55"/>
      <c r="G1603" s="55"/>
      <c r="H1603" s="55"/>
      <c r="I1603" s="55"/>
      <c r="J1603" s="55"/>
      <c r="K1603" s="65"/>
      <c r="L1603" s="65"/>
      <c r="M1603" s="65"/>
      <c r="N1603" s="65"/>
      <c r="O1603" s="65"/>
      <c r="P1603" s="65"/>
    </row>
    <row r="1604" spans="3:16" s="1" customFormat="1" x14ac:dyDescent="0.25">
      <c r="C1604" s="65"/>
      <c r="D1604" s="55"/>
      <c r="E1604" s="55"/>
      <c r="F1604" s="55"/>
      <c r="G1604" s="55"/>
      <c r="H1604" s="55"/>
      <c r="I1604" s="55"/>
      <c r="J1604" s="55"/>
      <c r="K1604" s="65"/>
      <c r="L1604" s="65"/>
      <c r="M1604" s="65"/>
      <c r="N1604" s="65"/>
      <c r="O1604" s="65"/>
      <c r="P1604" s="65"/>
    </row>
    <row r="1605" spans="3:16" s="1" customFormat="1" x14ac:dyDescent="0.25">
      <c r="C1605" s="65"/>
      <c r="D1605" s="55"/>
      <c r="E1605" s="55"/>
      <c r="F1605" s="55"/>
      <c r="G1605" s="55"/>
      <c r="H1605" s="55"/>
      <c r="I1605" s="55"/>
      <c r="J1605" s="55"/>
      <c r="K1605" s="65"/>
      <c r="L1605" s="65"/>
      <c r="M1605" s="65"/>
      <c r="N1605" s="65"/>
      <c r="O1605" s="65"/>
      <c r="P1605" s="65"/>
    </row>
    <row r="1606" spans="3:16" s="1" customFormat="1" x14ac:dyDescent="0.25">
      <c r="C1606" s="65"/>
      <c r="D1606" s="55"/>
      <c r="E1606" s="55"/>
      <c r="F1606" s="55"/>
      <c r="G1606" s="55"/>
      <c r="H1606" s="55"/>
      <c r="I1606" s="55"/>
      <c r="J1606" s="55"/>
      <c r="K1606" s="65"/>
      <c r="L1606" s="65"/>
      <c r="M1606" s="65"/>
      <c r="N1606" s="65"/>
      <c r="O1606" s="65"/>
      <c r="P1606" s="65"/>
    </row>
    <row r="1607" spans="3:16" s="1" customFormat="1" x14ac:dyDescent="0.25">
      <c r="C1607" s="65"/>
      <c r="D1607" s="55"/>
      <c r="E1607" s="55"/>
      <c r="F1607" s="55"/>
      <c r="G1607" s="55"/>
      <c r="H1607" s="55"/>
      <c r="I1607" s="55"/>
      <c r="J1607" s="55"/>
      <c r="K1607" s="65"/>
      <c r="L1607" s="65"/>
      <c r="M1607" s="65"/>
      <c r="N1607" s="65"/>
      <c r="O1607" s="65"/>
      <c r="P1607" s="65"/>
    </row>
    <row r="1608" spans="3:16" s="1" customFormat="1" x14ac:dyDescent="0.25">
      <c r="C1608" s="65"/>
      <c r="D1608" s="55"/>
      <c r="E1608" s="55"/>
      <c r="F1608" s="55"/>
      <c r="G1608" s="55"/>
      <c r="H1608" s="55"/>
      <c r="I1608" s="55"/>
      <c r="J1608" s="55"/>
      <c r="K1608" s="65"/>
      <c r="L1608" s="65"/>
      <c r="M1608" s="65"/>
      <c r="N1608" s="65"/>
      <c r="O1608" s="65"/>
      <c r="P1608" s="65"/>
    </row>
    <row r="1609" spans="3:16" s="1" customFormat="1" x14ac:dyDescent="0.25">
      <c r="C1609" s="65"/>
      <c r="D1609" s="55"/>
      <c r="E1609" s="55"/>
      <c r="F1609" s="55"/>
      <c r="G1609" s="55"/>
      <c r="H1609" s="55"/>
      <c r="I1609" s="55"/>
      <c r="J1609" s="55"/>
      <c r="K1609" s="65"/>
      <c r="L1609" s="65"/>
      <c r="M1609" s="65"/>
      <c r="N1609" s="65"/>
      <c r="O1609" s="65"/>
      <c r="P1609" s="65"/>
    </row>
    <row r="1610" spans="3:16" s="1" customFormat="1" x14ac:dyDescent="0.25">
      <c r="C1610" s="65"/>
      <c r="D1610" s="55"/>
      <c r="E1610" s="55"/>
      <c r="F1610" s="55"/>
      <c r="G1610" s="55"/>
      <c r="H1610" s="55"/>
      <c r="I1610" s="55"/>
      <c r="J1610" s="55"/>
      <c r="K1610" s="65"/>
      <c r="L1610" s="65"/>
      <c r="M1610" s="65"/>
      <c r="N1610" s="65"/>
      <c r="O1610" s="65"/>
      <c r="P1610" s="65"/>
    </row>
    <row r="1611" spans="3:16" s="1" customFormat="1" x14ac:dyDescent="0.25">
      <c r="C1611" s="65"/>
      <c r="D1611" s="55"/>
      <c r="E1611" s="55"/>
      <c r="F1611" s="55"/>
      <c r="G1611" s="55"/>
      <c r="H1611" s="55"/>
      <c r="I1611" s="55"/>
      <c r="J1611" s="55"/>
      <c r="K1611" s="65"/>
      <c r="L1611" s="65"/>
      <c r="M1611" s="65"/>
      <c r="N1611" s="65"/>
      <c r="O1611" s="65"/>
      <c r="P1611" s="65"/>
    </row>
    <row r="1612" spans="3:16" s="1" customFormat="1" x14ac:dyDescent="0.25">
      <c r="C1612" s="65"/>
      <c r="D1612" s="55"/>
      <c r="E1612" s="55"/>
      <c r="F1612" s="55"/>
      <c r="G1612" s="55"/>
      <c r="H1612" s="55"/>
      <c r="I1612" s="55"/>
      <c r="J1612" s="55"/>
      <c r="K1612" s="65"/>
      <c r="L1612" s="65"/>
      <c r="M1612" s="65"/>
      <c r="N1612" s="65"/>
      <c r="O1612" s="65"/>
      <c r="P1612" s="65"/>
    </row>
    <row r="1613" spans="3:16" s="1" customFormat="1" x14ac:dyDescent="0.25">
      <c r="C1613" s="65"/>
      <c r="D1613" s="55"/>
      <c r="E1613" s="55"/>
      <c r="F1613" s="55"/>
      <c r="G1613" s="55"/>
      <c r="H1613" s="55"/>
      <c r="I1613" s="55"/>
      <c r="J1613" s="55"/>
      <c r="K1613" s="65"/>
      <c r="L1613" s="65"/>
      <c r="M1613" s="65"/>
      <c r="N1613" s="65"/>
      <c r="O1613" s="65"/>
      <c r="P1613" s="65"/>
    </row>
    <row r="1614" spans="3:16" s="1" customFormat="1" x14ac:dyDescent="0.25">
      <c r="C1614" s="65"/>
      <c r="D1614" s="55"/>
      <c r="E1614" s="55"/>
      <c r="F1614" s="55"/>
      <c r="G1614" s="55"/>
      <c r="H1614" s="55"/>
      <c r="I1614" s="55"/>
      <c r="J1614" s="55"/>
      <c r="K1614" s="65"/>
      <c r="L1614" s="65"/>
      <c r="M1614" s="65"/>
      <c r="N1614" s="65"/>
      <c r="O1614" s="65"/>
      <c r="P1614" s="65"/>
    </row>
    <row r="1615" spans="3:16" s="1" customFormat="1" x14ac:dyDescent="0.25">
      <c r="C1615" s="65"/>
      <c r="D1615" s="55"/>
      <c r="E1615" s="55"/>
      <c r="F1615" s="55"/>
      <c r="G1615" s="55"/>
      <c r="H1615" s="55"/>
      <c r="I1615" s="55"/>
      <c r="J1615" s="55"/>
      <c r="K1615" s="65"/>
      <c r="L1615" s="65"/>
      <c r="M1615" s="65"/>
      <c r="N1615" s="65"/>
      <c r="O1615" s="65"/>
      <c r="P1615" s="65"/>
    </row>
    <row r="1616" spans="3:16" s="1" customFormat="1" x14ac:dyDescent="0.25">
      <c r="C1616" s="65"/>
      <c r="D1616" s="55"/>
      <c r="E1616" s="55"/>
      <c r="F1616" s="55"/>
      <c r="G1616" s="55"/>
      <c r="H1616" s="55"/>
      <c r="I1616" s="55"/>
      <c r="J1616" s="55"/>
      <c r="K1616" s="65"/>
      <c r="L1616" s="65"/>
      <c r="M1616" s="65"/>
      <c r="N1616" s="65"/>
      <c r="O1616" s="65"/>
      <c r="P1616" s="65"/>
    </row>
    <row r="1617" spans="3:16" s="1" customFormat="1" x14ac:dyDescent="0.25">
      <c r="C1617" s="65"/>
      <c r="D1617" s="55"/>
      <c r="E1617" s="55"/>
      <c r="F1617" s="55"/>
      <c r="G1617" s="55"/>
      <c r="H1617" s="55"/>
      <c r="I1617" s="55"/>
      <c r="J1617" s="55"/>
      <c r="K1617" s="65"/>
      <c r="L1617" s="65"/>
      <c r="M1617" s="65"/>
      <c r="N1617" s="65"/>
      <c r="O1617" s="65"/>
      <c r="P1617" s="65"/>
    </row>
    <row r="1618" spans="3:16" s="1" customFormat="1" x14ac:dyDescent="0.25">
      <c r="C1618" s="65"/>
      <c r="D1618" s="55"/>
      <c r="E1618" s="55"/>
      <c r="F1618" s="55"/>
      <c r="G1618" s="55"/>
      <c r="H1618" s="55"/>
      <c r="I1618" s="55"/>
      <c r="J1618" s="55"/>
      <c r="K1618" s="65"/>
      <c r="L1618" s="65"/>
      <c r="M1618" s="65"/>
      <c r="N1618" s="65"/>
      <c r="O1618" s="65"/>
      <c r="P1618" s="65"/>
    </row>
    <row r="1619" spans="3:16" s="1" customFormat="1" x14ac:dyDescent="0.25">
      <c r="C1619" s="65"/>
      <c r="D1619" s="55"/>
      <c r="E1619" s="55"/>
      <c r="F1619" s="55"/>
      <c r="G1619" s="55"/>
      <c r="H1619" s="55"/>
      <c r="I1619" s="55"/>
      <c r="J1619" s="55"/>
      <c r="K1619" s="65"/>
      <c r="L1619" s="65"/>
      <c r="M1619" s="65"/>
      <c r="N1619" s="65"/>
      <c r="O1619" s="65"/>
      <c r="P1619" s="65"/>
    </row>
    <row r="1620" spans="3:16" s="1" customFormat="1" x14ac:dyDescent="0.25">
      <c r="C1620" s="65"/>
      <c r="D1620" s="55"/>
      <c r="E1620" s="55"/>
      <c r="F1620" s="55"/>
      <c r="G1620" s="55"/>
      <c r="H1620" s="55"/>
      <c r="I1620" s="55"/>
      <c r="J1620" s="55"/>
      <c r="K1620" s="65"/>
      <c r="L1620" s="65"/>
      <c r="M1620" s="65"/>
      <c r="N1620" s="65"/>
      <c r="O1620" s="65"/>
      <c r="P1620" s="65"/>
    </row>
    <row r="1621" spans="3:16" s="1" customFormat="1" x14ac:dyDescent="0.25">
      <c r="C1621" s="65"/>
      <c r="D1621" s="55"/>
      <c r="E1621" s="55"/>
      <c r="F1621" s="55"/>
      <c r="G1621" s="55"/>
      <c r="H1621" s="55"/>
      <c r="I1621" s="55"/>
      <c r="J1621" s="55"/>
      <c r="K1621" s="65"/>
      <c r="L1621" s="65"/>
      <c r="M1621" s="65"/>
      <c r="N1621" s="65"/>
      <c r="O1621" s="65"/>
      <c r="P1621" s="65"/>
    </row>
    <row r="1622" spans="3:16" s="1" customFormat="1" x14ac:dyDescent="0.25">
      <c r="C1622" s="65"/>
      <c r="D1622" s="55"/>
      <c r="E1622" s="55"/>
      <c r="F1622" s="55"/>
      <c r="G1622" s="55"/>
      <c r="H1622" s="55"/>
      <c r="I1622" s="55"/>
      <c r="J1622" s="55"/>
      <c r="K1622" s="65"/>
      <c r="L1622" s="65"/>
      <c r="M1622" s="65"/>
      <c r="N1622" s="65"/>
      <c r="O1622" s="65"/>
      <c r="P1622" s="65"/>
    </row>
    <row r="1623" spans="3:16" s="1" customFormat="1" x14ac:dyDescent="0.25">
      <c r="C1623" s="65"/>
      <c r="D1623" s="55"/>
      <c r="E1623" s="55"/>
      <c r="F1623" s="55"/>
      <c r="G1623" s="55"/>
      <c r="H1623" s="55"/>
      <c r="I1623" s="55"/>
      <c r="J1623" s="55"/>
      <c r="K1623" s="65"/>
      <c r="L1623" s="65"/>
      <c r="M1623" s="65"/>
      <c r="N1623" s="65"/>
      <c r="O1623" s="65"/>
      <c r="P1623" s="65"/>
    </row>
    <row r="1624" spans="3:16" s="1" customFormat="1" x14ac:dyDescent="0.25">
      <c r="C1624" s="65"/>
      <c r="D1624" s="55"/>
      <c r="E1624" s="55"/>
      <c r="F1624" s="55"/>
      <c r="G1624" s="55"/>
      <c r="H1624" s="55"/>
      <c r="I1624" s="55"/>
      <c r="J1624" s="55"/>
      <c r="K1624" s="65"/>
      <c r="L1624" s="65"/>
      <c r="M1624" s="65"/>
      <c r="N1624" s="65"/>
      <c r="O1624" s="65"/>
      <c r="P1624" s="65"/>
    </row>
    <row r="1625" spans="3:16" s="1" customFormat="1" x14ac:dyDescent="0.25">
      <c r="C1625" s="65"/>
      <c r="D1625" s="55"/>
      <c r="E1625" s="55"/>
      <c r="F1625" s="55"/>
      <c r="G1625" s="55"/>
      <c r="H1625" s="55"/>
      <c r="I1625" s="55"/>
      <c r="J1625" s="55"/>
      <c r="K1625" s="65"/>
      <c r="L1625" s="65"/>
      <c r="M1625" s="65"/>
      <c r="N1625" s="65"/>
      <c r="O1625" s="65"/>
      <c r="P1625" s="65"/>
    </row>
    <row r="1626" spans="3:16" s="1" customFormat="1" x14ac:dyDescent="0.25">
      <c r="C1626" s="65"/>
      <c r="D1626" s="55"/>
      <c r="E1626" s="55"/>
      <c r="F1626" s="55"/>
      <c r="G1626" s="55"/>
      <c r="H1626" s="55"/>
      <c r="I1626" s="55"/>
      <c r="J1626" s="55"/>
      <c r="K1626" s="65"/>
      <c r="L1626" s="65"/>
      <c r="M1626" s="65"/>
      <c r="N1626" s="65"/>
      <c r="O1626" s="65"/>
      <c r="P1626" s="65"/>
    </row>
    <row r="1627" spans="3:16" s="1" customFormat="1" x14ac:dyDescent="0.25">
      <c r="C1627" s="65"/>
      <c r="D1627" s="55"/>
      <c r="E1627" s="55"/>
      <c r="F1627" s="55"/>
      <c r="G1627" s="55"/>
      <c r="H1627" s="55"/>
      <c r="I1627" s="55"/>
      <c r="J1627" s="55"/>
      <c r="K1627" s="65"/>
      <c r="L1627" s="65"/>
      <c r="M1627" s="65"/>
      <c r="N1627" s="65"/>
      <c r="O1627" s="65"/>
      <c r="P1627" s="65"/>
    </row>
    <row r="1628" spans="3:16" s="1" customFormat="1" x14ac:dyDescent="0.25">
      <c r="C1628" s="65"/>
      <c r="D1628" s="55"/>
      <c r="E1628" s="55"/>
      <c r="F1628" s="55"/>
      <c r="G1628" s="55"/>
      <c r="H1628" s="55"/>
      <c r="I1628" s="55"/>
      <c r="J1628" s="55"/>
      <c r="K1628" s="65"/>
      <c r="L1628" s="65"/>
      <c r="M1628" s="65"/>
      <c r="N1628" s="65"/>
      <c r="O1628" s="65"/>
      <c r="P1628" s="65"/>
    </row>
    <row r="1629" spans="3:16" s="1" customFormat="1" x14ac:dyDescent="0.25">
      <c r="C1629" s="65"/>
      <c r="D1629" s="55"/>
      <c r="E1629" s="55"/>
      <c r="F1629" s="55"/>
      <c r="G1629" s="55"/>
      <c r="H1629" s="55"/>
      <c r="I1629" s="55"/>
      <c r="J1629" s="55"/>
      <c r="K1629" s="65"/>
      <c r="L1629" s="65"/>
      <c r="M1629" s="65"/>
      <c r="N1629" s="65"/>
      <c r="O1629" s="65"/>
      <c r="P1629" s="65"/>
    </row>
    <row r="1630" spans="3:16" s="1" customFormat="1" x14ac:dyDescent="0.25">
      <c r="C1630" s="65"/>
      <c r="D1630" s="55"/>
      <c r="E1630" s="55"/>
      <c r="F1630" s="55"/>
      <c r="G1630" s="55"/>
      <c r="H1630" s="55"/>
      <c r="I1630" s="55"/>
      <c r="J1630" s="55"/>
      <c r="K1630" s="65"/>
      <c r="L1630" s="65"/>
      <c r="M1630" s="65"/>
      <c r="N1630" s="65"/>
      <c r="O1630" s="65"/>
      <c r="P1630" s="65"/>
    </row>
    <row r="1631" spans="3:16" s="1" customFormat="1" x14ac:dyDescent="0.25">
      <c r="C1631" s="65"/>
      <c r="D1631" s="55"/>
      <c r="E1631" s="55"/>
      <c r="F1631" s="55"/>
      <c r="G1631" s="55"/>
      <c r="H1631" s="55"/>
      <c r="I1631" s="55"/>
      <c r="J1631" s="55"/>
      <c r="K1631" s="65"/>
      <c r="L1631" s="65"/>
      <c r="M1631" s="65"/>
      <c r="N1631" s="65"/>
      <c r="O1631" s="65"/>
      <c r="P1631" s="65"/>
    </row>
    <row r="1632" spans="3:16" s="1" customFormat="1" x14ac:dyDescent="0.25">
      <c r="C1632" s="65"/>
      <c r="D1632" s="55"/>
      <c r="E1632" s="55"/>
      <c r="F1632" s="55"/>
      <c r="G1632" s="55"/>
      <c r="H1632" s="55"/>
      <c r="I1632" s="55"/>
      <c r="J1632" s="55"/>
      <c r="K1632" s="65"/>
      <c r="L1632" s="65"/>
      <c r="M1632" s="65"/>
      <c r="N1632" s="65"/>
      <c r="O1632" s="65"/>
      <c r="P1632" s="65"/>
    </row>
    <row r="1633" spans="3:16" s="1" customFormat="1" x14ac:dyDescent="0.25">
      <c r="C1633" s="65"/>
      <c r="D1633" s="55"/>
      <c r="E1633" s="55"/>
      <c r="F1633" s="55"/>
      <c r="G1633" s="55"/>
      <c r="H1633" s="55"/>
      <c r="I1633" s="55"/>
      <c r="J1633" s="55"/>
      <c r="K1633" s="65"/>
      <c r="L1633" s="65"/>
      <c r="M1633" s="65"/>
      <c r="N1633" s="65"/>
      <c r="O1633" s="65"/>
      <c r="P1633" s="65"/>
    </row>
    <row r="1634" spans="3:16" s="1" customFormat="1" x14ac:dyDescent="0.25">
      <c r="C1634" s="65"/>
      <c r="D1634" s="55"/>
      <c r="E1634" s="55"/>
      <c r="F1634" s="55"/>
      <c r="G1634" s="55"/>
      <c r="H1634" s="55"/>
      <c r="I1634" s="55"/>
      <c r="J1634" s="55"/>
      <c r="K1634" s="65"/>
      <c r="L1634" s="65"/>
      <c r="M1634" s="65"/>
      <c r="N1634" s="65"/>
      <c r="O1634" s="65"/>
      <c r="P1634" s="65"/>
    </row>
    <row r="1635" spans="3:16" s="1" customFormat="1" x14ac:dyDescent="0.25">
      <c r="C1635" s="65"/>
      <c r="D1635" s="55"/>
      <c r="E1635" s="55"/>
      <c r="F1635" s="55"/>
      <c r="G1635" s="55"/>
      <c r="H1635" s="55"/>
      <c r="I1635" s="55"/>
      <c r="J1635" s="55"/>
      <c r="K1635" s="65"/>
      <c r="L1635" s="65"/>
      <c r="M1635" s="65"/>
      <c r="N1635" s="65"/>
      <c r="O1635" s="65"/>
      <c r="P1635" s="65"/>
    </row>
    <row r="1636" spans="3:16" s="1" customFormat="1" x14ac:dyDescent="0.25">
      <c r="C1636" s="65"/>
      <c r="D1636" s="55"/>
      <c r="E1636" s="55"/>
      <c r="F1636" s="55"/>
      <c r="G1636" s="55"/>
      <c r="H1636" s="55"/>
      <c r="I1636" s="55"/>
      <c r="J1636" s="55"/>
      <c r="K1636" s="65"/>
      <c r="L1636" s="65"/>
      <c r="M1636" s="65"/>
      <c r="N1636" s="65"/>
      <c r="O1636" s="65"/>
      <c r="P1636" s="65"/>
    </row>
    <row r="1637" spans="3:16" s="1" customFormat="1" x14ac:dyDescent="0.25">
      <c r="C1637" s="65"/>
      <c r="D1637" s="55"/>
      <c r="E1637" s="55"/>
      <c r="F1637" s="55"/>
      <c r="G1637" s="55"/>
      <c r="H1637" s="55"/>
      <c r="I1637" s="55"/>
      <c r="J1637" s="55"/>
      <c r="K1637" s="65"/>
      <c r="L1637" s="65"/>
      <c r="M1637" s="65"/>
      <c r="N1637" s="65"/>
      <c r="O1637" s="65"/>
      <c r="P1637" s="65"/>
    </row>
    <row r="1638" spans="3:16" s="1" customFormat="1" x14ac:dyDescent="0.25">
      <c r="C1638" s="65"/>
      <c r="D1638" s="55"/>
      <c r="E1638" s="55"/>
      <c r="F1638" s="55"/>
      <c r="G1638" s="55"/>
      <c r="H1638" s="55"/>
      <c r="I1638" s="55"/>
      <c r="J1638" s="55"/>
      <c r="K1638" s="65"/>
      <c r="L1638" s="65"/>
      <c r="M1638" s="65"/>
      <c r="N1638" s="65"/>
      <c r="O1638" s="65"/>
      <c r="P1638" s="65"/>
    </row>
    <row r="1639" spans="3:16" s="1" customFormat="1" x14ac:dyDescent="0.25">
      <c r="C1639" s="65"/>
      <c r="D1639" s="55"/>
      <c r="E1639" s="55"/>
      <c r="F1639" s="55"/>
      <c r="G1639" s="55"/>
      <c r="H1639" s="55"/>
      <c r="I1639" s="55"/>
      <c r="J1639" s="55"/>
      <c r="K1639" s="65"/>
      <c r="L1639" s="65"/>
      <c r="M1639" s="65"/>
      <c r="N1639" s="65"/>
      <c r="O1639" s="65"/>
      <c r="P1639" s="65"/>
    </row>
    <row r="1640" spans="3:16" s="1" customFormat="1" x14ac:dyDescent="0.25">
      <c r="C1640" s="65"/>
      <c r="D1640" s="55"/>
      <c r="E1640" s="55"/>
      <c r="F1640" s="55"/>
      <c r="G1640" s="55"/>
      <c r="H1640" s="55"/>
      <c r="I1640" s="55"/>
      <c r="J1640" s="55"/>
      <c r="K1640" s="65"/>
      <c r="L1640" s="65"/>
      <c r="M1640" s="65"/>
      <c r="N1640" s="65"/>
      <c r="O1640" s="65"/>
      <c r="P1640" s="65"/>
    </row>
    <row r="1641" spans="3:16" s="1" customFormat="1" x14ac:dyDescent="0.25">
      <c r="C1641" s="65"/>
      <c r="D1641" s="55"/>
      <c r="E1641" s="55"/>
      <c r="F1641" s="55"/>
      <c r="G1641" s="55"/>
      <c r="H1641" s="55"/>
      <c r="I1641" s="55"/>
      <c r="J1641" s="55"/>
      <c r="K1641" s="65"/>
      <c r="L1641" s="65"/>
      <c r="M1641" s="65"/>
      <c r="N1641" s="65"/>
      <c r="O1641" s="65"/>
      <c r="P1641" s="65"/>
    </row>
    <row r="1642" spans="3:16" s="1" customFormat="1" x14ac:dyDescent="0.25">
      <c r="C1642" s="65"/>
      <c r="D1642" s="55"/>
      <c r="E1642" s="55"/>
      <c r="F1642" s="55"/>
      <c r="G1642" s="55"/>
      <c r="H1642" s="55"/>
      <c r="I1642" s="55"/>
      <c r="J1642" s="55"/>
      <c r="K1642" s="65"/>
      <c r="L1642" s="65"/>
      <c r="M1642" s="65"/>
      <c r="N1642" s="65"/>
      <c r="O1642" s="65"/>
      <c r="P1642" s="65"/>
    </row>
    <row r="1643" spans="3:16" s="1" customFormat="1" x14ac:dyDescent="0.25">
      <c r="C1643" s="65"/>
      <c r="D1643" s="55"/>
      <c r="E1643" s="55"/>
      <c r="F1643" s="55"/>
      <c r="G1643" s="55"/>
      <c r="H1643" s="55"/>
      <c r="I1643" s="55"/>
      <c r="J1643" s="55"/>
      <c r="K1643" s="65"/>
      <c r="L1643" s="65"/>
      <c r="M1643" s="65"/>
      <c r="N1643" s="65"/>
      <c r="O1643" s="65"/>
      <c r="P1643" s="65"/>
    </row>
    <row r="1644" spans="3:16" s="1" customFormat="1" x14ac:dyDescent="0.25">
      <c r="C1644" s="65"/>
      <c r="D1644" s="55"/>
      <c r="E1644" s="55"/>
      <c r="F1644" s="55"/>
      <c r="G1644" s="55"/>
      <c r="H1644" s="55"/>
      <c r="I1644" s="55"/>
      <c r="J1644" s="55"/>
      <c r="K1644" s="65"/>
      <c r="L1644" s="65"/>
      <c r="M1644" s="65"/>
      <c r="N1644" s="65"/>
      <c r="O1644" s="65"/>
      <c r="P1644" s="65"/>
    </row>
    <row r="1645" spans="3:16" s="1" customFormat="1" x14ac:dyDescent="0.25">
      <c r="C1645" s="65"/>
      <c r="D1645" s="55"/>
      <c r="E1645" s="55"/>
      <c r="F1645" s="55"/>
      <c r="G1645" s="55"/>
      <c r="H1645" s="55"/>
      <c r="I1645" s="55"/>
      <c r="J1645" s="55"/>
      <c r="K1645" s="65"/>
      <c r="L1645" s="65"/>
      <c r="M1645" s="65"/>
      <c r="N1645" s="65"/>
      <c r="O1645" s="65"/>
      <c r="P1645" s="65"/>
    </row>
    <row r="1646" spans="3:16" s="1" customFormat="1" x14ac:dyDescent="0.25">
      <c r="C1646" s="65"/>
      <c r="D1646" s="55"/>
      <c r="E1646" s="55"/>
      <c r="F1646" s="55"/>
      <c r="G1646" s="55"/>
      <c r="H1646" s="55"/>
      <c r="I1646" s="55"/>
      <c r="J1646" s="55"/>
      <c r="K1646" s="65"/>
      <c r="L1646" s="65"/>
      <c r="M1646" s="65"/>
      <c r="N1646" s="65"/>
      <c r="O1646" s="65"/>
      <c r="P1646" s="65"/>
    </row>
    <row r="1647" spans="3:16" s="1" customFormat="1" x14ac:dyDescent="0.25">
      <c r="C1647" s="65"/>
      <c r="D1647" s="55"/>
      <c r="E1647" s="55"/>
      <c r="F1647" s="55"/>
      <c r="G1647" s="55"/>
      <c r="H1647" s="55"/>
      <c r="I1647" s="55"/>
      <c r="J1647" s="55"/>
      <c r="K1647" s="65"/>
      <c r="L1647" s="65"/>
      <c r="M1647" s="65"/>
      <c r="N1647" s="65"/>
      <c r="O1647" s="65"/>
      <c r="P1647" s="65"/>
    </row>
    <row r="1648" spans="3:16" s="1" customFormat="1" x14ac:dyDescent="0.25">
      <c r="C1648" s="65"/>
      <c r="D1648" s="55"/>
      <c r="E1648" s="55"/>
      <c r="F1648" s="55"/>
      <c r="G1648" s="55"/>
      <c r="H1648" s="55"/>
      <c r="I1648" s="55"/>
      <c r="J1648" s="55"/>
      <c r="K1648" s="65"/>
      <c r="L1648" s="65"/>
      <c r="M1648" s="65"/>
      <c r="N1648" s="65"/>
      <c r="O1648" s="65"/>
      <c r="P1648" s="65"/>
    </row>
    <row r="1649" spans="3:16" s="1" customFormat="1" x14ac:dyDescent="0.25">
      <c r="C1649" s="65"/>
      <c r="D1649" s="55"/>
      <c r="E1649" s="55"/>
      <c r="F1649" s="55"/>
      <c r="G1649" s="55"/>
      <c r="H1649" s="55"/>
      <c r="I1649" s="55"/>
      <c r="J1649" s="55"/>
      <c r="K1649" s="65"/>
      <c r="L1649" s="65"/>
      <c r="M1649" s="65"/>
      <c r="N1649" s="65"/>
      <c r="O1649" s="65"/>
      <c r="P1649" s="65"/>
    </row>
    <row r="1650" spans="3:16" s="1" customFormat="1" x14ac:dyDescent="0.25">
      <c r="C1650" s="65"/>
      <c r="D1650" s="55"/>
      <c r="E1650" s="55"/>
      <c r="F1650" s="55"/>
      <c r="G1650" s="55"/>
      <c r="H1650" s="55"/>
      <c r="I1650" s="55"/>
      <c r="J1650" s="55"/>
      <c r="K1650" s="65"/>
      <c r="L1650" s="65"/>
      <c r="M1650" s="65"/>
      <c r="N1650" s="65"/>
      <c r="O1650" s="65"/>
      <c r="P1650" s="65"/>
    </row>
    <row r="1651" spans="3:16" s="1" customFormat="1" x14ac:dyDescent="0.25">
      <c r="C1651" s="65"/>
      <c r="D1651" s="55"/>
      <c r="E1651" s="55"/>
      <c r="F1651" s="55"/>
      <c r="G1651" s="55"/>
      <c r="H1651" s="55"/>
      <c r="I1651" s="55"/>
      <c r="J1651" s="55"/>
      <c r="K1651" s="65"/>
      <c r="L1651" s="65"/>
      <c r="M1651" s="65"/>
      <c r="N1651" s="65"/>
      <c r="O1651" s="65"/>
      <c r="P1651" s="65"/>
    </row>
    <row r="1652" spans="3:16" s="1" customFormat="1" x14ac:dyDescent="0.25">
      <c r="C1652" s="65"/>
      <c r="D1652" s="55"/>
      <c r="E1652" s="55"/>
      <c r="F1652" s="55"/>
      <c r="G1652" s="55"/>
      <c r="H1652" s="55"/>
      <c r="I1652" s="55"/>
      <c r="J1652" s="55"/>
      <c r="K1652" s="65"/>
      <c r="L1652" s="65"/>
      <c r="M1652" s="65"/>
      <c r="N1652" s="65"/>
      <c r="O1652" s="65"/>
      <c r="P1652" s="65"/>
    </row>
    <row r="1653" spans="3:16" s="1" customFormat="1" x14ac:dyDescent="0.25">
      <c r="C1653" s="65"/>
      <c r="D1653" s="55"/>
      <c r="E1653" s="55"/>
      <c r="F1653" s="55"/>
      <c r="G1653" s="55"/>
      <c r="H1653" s="55"/>
      <c r="I1653" s="55"/>
      <c r="J1653" s="55"/>
      <c r="K1653" s="65"/>
      <c r="L1653" s="65"/>
      <c r="M1653" s="65"/>
      <c r="N1653" s="65"/>
      <c r="O1653" s="65"/>
      <c r="P1653" s="65"/>
    </row>
    <row r="1654" spans="3:16" s="1" customFormat="1" x14ac:dyDescent="0.25">
      <c r="C1654" s="65"/>
      <c r="D1654" s="55"/>
      <c r="E1654" s="55"/>
      <c r="F1654" s="55"/>
      <c r="G1654" s="55"/>
      <c r="H1654" s="55"/>
      <c r="I1654" s="55"/>
      <c r="J1654" s="55"/>
      <c r="K1654" s="65"/>
      <c r="L1654" s="65"/>
      <c r="M1654" s="65"/>
      <c r="N1654" s="65"/>
      <c r="O1654" s="65"/>
      <c r="P1654" s="65"/>
    </row>
    <row r="1655" spans="3:16" s="1" customFormat="1" x14ac:dyDescent="0.25">
      <c r="C1655" s="65"/>
      <c r="D1655" s="55"/>
      <c r="E1655" s="55"/>
      <c r="F1655" s="55"/>
      <c r="G1655" s="55"/>
      <c r="H1655" s="55"/>
      <c r="I1655" s="55"/>
      <c r="J1655" s="55"/>
      <c r="K1655" s="65"/>
      <c r="L1655" s="65"/>
      <c r="M1655" s="65"/>
      <c r="N1655" s="65"/>
      <c r="O1655" s="65"/>
      <c r="P1655" s="65"/>
    </row>
    <row r="1656" spans="3:16" s="1" customFormat="1" x14ac:dyDescent="0.25">
      <c r="C1656" s="65"/>
      <c r="D1656" s="55"/>
      <c r="E1656" s="55"/>
      <c r="F1656" s="55"/>
      <c r="G1656" s="55"/>
      <c r="H1656" s="55"/>
      <c r="I1656" s="55"/>
      <c r="J1656" s="55"/>
      <c r="K1656" s="65"/>
      <c r="L1656" s="65"/>
      <c r="M1656" s="65"/>
      <c r="N1656" s="65"/>
      <c r="O1656" s="65"/>
      <c r="P1656" s="65"/>
    </row>
    <row r="1657" spans="3:16" s="1" customFormat="1" x14ac:dyDescent="0.25">
      <c r="C1657" s="65"/>
      <c r="D1657" s="55"/>
      <c r="E1657" s="55"/>
      <c r="F1657" s="55"/>
      <c r="G1657" s="55"/>
      <c r="H1657" s="55"/>
      <c r="I1657" s="55"/>
      <c r="J1657" s="55"/>
      <c r="K1657" s="65"/>
      <c r="L1657" s="65"/>
      <c r="M1657" s="65"/>
      <c r="N1657" s="65"/>
      <c r="O1657" s="65"/>
      <c r="P1657" s="65"/>
    </row>
    <row r="1658" spans="3:16" s="1" customFormat="1" x14ac:dyDescent="0.25">
      <c r="C1658" s="65"/>
      <c r="D1658" s="55"/>
      <c r="E1658" s="55"/>
      <c r="F1658" s="55"/>
      <c r="G1658" s="55"/>
      <c r="H1658" s="55"/>
      <c r="I1658" s="55"/>
      <c r="J1658" s="55"/>
      <c r="K1658" s="65"/>
      <c r="L1658" s="65"/>
      <c r="M1658" s="65"/>
      <c r="N1658" s="65"/>
      <c r="O1658" s="65"/>
      <c r="P1658" s="65"/>
    </row>
    <row r="1659" spans="3:16" s="1" customFormat="1" x14ac:dyDescent="0.25">
      <c r="C1659" s="65"/>
      <c r="D1659" s="55"/>
      <c r="E1659" s="55"/>
      <c r="F1659" s="55"/>
      <c r="G1659" s="55"/>
      <c r="H1659" s="55"/>
      <c r="I1659" s="55"/>
      <c r="J1659" s="55"/>
      <c r="K1659" s="65"/>
      <c r="L1659" s="65"/>
      <c r="M1659" s="65"/>
      <c r="N1659" s="65"/>
      <c r="O1659" s="65"/>
      <c r="P1659" s="65"/>
    </row>
    <row r="1660" spans="3:16" s="1" customFormat="1" x14ac:dyDescent="0.25">
      <c r="C1660" s="65"/>
      <c r="D1660" s="55"/>
      <c r="E1660" s="55"/>
      <c r="F1660" s="55"/>
      <c r="G1660" s="55"/>
      <c r="H1660" s="55"/>
      <c r="I1660" s="55"/>
      <c r="J1660" s="55"/>
      <c r="K1660" s="65"/>
      <c r="L1660" s="65"/>
      <c r="M1660" s="65"/>
      <c r="N1660" s="65"/>
      <c r="O1660" s="65"/>
      <c r="P1660" s="65"/>
    </row>
    <row r="1661" spans="3:16" s="1" customFormat="1" x14ac:dyDescent="0.25">
      <c r="C1661" s="65"/>
      <c r="D1661" s="55"/>
      <c r="E1661" s="55"/>
      <c r="F1661" s="55"/>
      <c r="G1661" s="55"/>
      <c r="H1661" s="55"/>
      <c r="I1661" s="55"/>
      <c r="J1661" s="55"/>
      <c r="K1661" s="65"/>
      <c r="L1661" s="65"/>
      <c r="M1661" s="65"/>
      <c r="N1661" s="65"/>
      <c r="O1661" s="65"/>
      <c r="P1661" s="65"/>
    </row>
    <row r="1662" spans="3:16" s="1" customFormat="1" x14ac:dyDescent="0.25">
      <c r="C1662" s="65"/>
      <c r="D1662" s="55"/>
      <c r="E1662" s="55"/>
      <c r="F1662" s="55"/>
      <c r="G1662" s="55"/>
      <c r="H1662" s="55"/>
      <c r="I1662" s="55"/>
      <c r="J1662" s="55"/>
      <c r="K1662" s="65"/>
      <c r="L1662" s="65"/>
      <c r="M1662" s="65"/>
      <c r="N1662" s="65"/>
      <c r="O1662" s="65"/>
      <c r="P1662" s="65"/>
    </row>
    <row r="1663" spans="3:16" s="1" customFormat="1" x14ac:dyDescent="0.25">
      <c r="C1663" s="65"/>
      <c r="D1663" s="55"/>
      <c r="E1663" s="55"/>
      <c r="F1663" s="55"/>
      <c r="G1663" s="55"/>
      <c r="H1663" s="55"/>
      <c r="I1663" s="55"/>
      <c r="J1663" s="55"/>
      <c r="K1663" s="65"/>
      <c r="L1663" s="65"/>
      <c r="M1663" s="65"/>
      <c r="N1663" s="65"/>
      <c r="O1663" s="65"/>
      <c r="P1663" s="65"/>
    </row>
    <row r="1664" spans="3:16" s="1" customFormat="1" x14ac:dyDescent="0.25">
      <c r="C1664" s="65"/>
      <c r="D1664" s="55"/>
      <c r="E1664" s="55"/>
      <c r="F1664" s="55"/>
      <c r="G1664" s="55"/>
      <c r="H1664" s="55"/>
      <c r="I1664" s="55"/>
      <c r="J1664" s="55"/>
      <c r="K1664" s="65"/>
      <c r="L1664" s="65"/>
      <c r="M1664" s="65"/>
      <c r="N1664" s="65"/>
      <c r="O1664" s="65"/>
      <c r="P1664" s="65"/>
    </row>
    <row r="1665" spans="3:16" s="1" customFormat="1" x14ac:dyDescent="0.25">
      <c r="C1665" s="65"/>
      <c r="D1665" s="55"/>
      <c r="E1665" s="55"/>
      <c r="F1665" s="55"/>
      <c r="G1665" s="55"/>
      <c r="H1665" s="55"/>
      <c r="I1665" s="55"/>
      <c r="J1665" s="55"/>
      <c r="K1665" s="65"/>
      <c r="L1665" s="65"/>
      <c r="M1665" s="65"/>
      <c r="N1665" s="65"/>
      <c r="O1665" s="65"/>
      <c r="P1665" s="65"/>
    </row>
    <row r="1666" spans="3:16" s="1" customFormat="1" x14ac:dyDescent="0.25">
      <c r="C1666" s="65"/>
      <c r="D1666" s="55"/>
      <c r="E1666" s="55"/>
      <c r="F1666" s="55"/>
      <c r="G1666" s="55"/>
      <c r="H1666" s="55"/>
      <c r="I1666" s="55"/>
      <c r="J1666" s="55"/>
      <c r="K1666" s="65"/>
      <c r="L1666" s="65"/>
      <c r="M1666" s="65"/>
      <c r="N1666" s="65"/>
      <c r="O1666" s="65"/>
      <c r="P1666" s="65"/>
    </row>
    <row r="1667" spans="3:16" s="1" customFormat="1" x14ac:dyDescent="0.25">
      <c r="C1667" s="65"/>
      <c r="D1667" s="55"/>
      <c r="E1667" s="55"/>
      <c r="F1667" s="55"/>
      <c r="G1667" s="55"/>
      <c r="H1667" s="55"/>
      <c r="I1667" s="55"/>
      <c r="J1667" s="55"/>
      <c r="K1667" s="65"/>
      <c r="L1667" s="65"/>
      <c r="M1667" s="65"/>
      <c r="N1667" s="65"/>
      <c r="O1667" s="65"/>
      <c r="P1667" s="65"/>
    </row>
    <row r="1668" spans="3:16" s="1" customFormat="1" x14ac:dyDescent="0.25">
      <c r="C1668" s="65"/>
      <c r="D1668" s="55"/>
      <c r="E1668" s="55"/>
      <c r="F1668" s="55"/>
      <c r="G1668" s="55"/>
      <c r="H1668" s="55"/>
      <c r="I1668" s="55"/>
      <c r="J1668" s="55"/>
      <c r="K1668" s="65"/>
      <c r="L1668" s="65"/>
      <c r="M1668" s="65"/>
      <c r="N1668" s="65"/>
      <c r="O1668" s="65"/>
      <c r="P1668" s="65"/>
    </row>
    <row r="1669" spans="3:16" s="1" customFormat="1" x14ac:dyDescent="0.25">
      <c r="C1669" s="65"/>
      <c r="D1669" s="55"/>
      <c r="E1669" s="55"/>
      <c r="F1669" s="55"/>
      <c r="G1669" s="55"/>
      <c r="H1669" s="55"/>
      <c r="I1669" s="55"/>
      <c r="J1669" s="55"/>
      <c r="K1669" s="65"/>
      <c r="L1669" s="65"/>
      <c r="M1669" s="65"/>
      <c r="N1669" s="65"/>
      <c r="O1669" s="65"/>
      <c r="P1669" s="65"/>
    </row>
    <row r="1670" spans="3:16" s="1" customFormat="1" x14ac:dyDescent="0.25">
      <c r="C1670" s="65"/>
      <c r="D1670" s="55"/>
      <c r="E1670" s="55"/>
      <c r="F1670" s="55"/>
      <c r="G1670" s="55"/>
      <c r="H1670" s="55"/>
      <c r="I1670" s="55"/>
      <c r="J1670" s="55"/>
      <c r="K1670" s="65"/>
      <c r="L1670" s="65"/>
      <c r="M1670" s="65"/>
      <c r="N1670" s="65"/>
      <c r="O1670" s="65"/>
      <c r="P1670" s="65"/>
    </row>
    <row r="1671" spans="3:16" s="1" customFormat="1" x14ac:dyDescent="0.25">
      <c r="C1671" s="65"/>
      <c r="D1671" s="55"/>
      <c r="E1671" s="55"/>
      <c r="F1671" s="55"/>
      <c r="G1671" s="55"/>
      <c r="H1671" s="55"/>
      <c r="I1671" s="55"/>
      <c r="J1671" s="55"/>
      <c r="K1671" s="65"/>
      <c r="L1671" s="65"/>
      <c r="M1671" s="65"/>
      <c r="N1671" s="65"/>
      <c r="O1671" s="65"/>
      <c r="P1671" s="65"/>
    </row>
    <row r="1672" spans="3:16" s="1" customFormat="1" x14ac:dyDescent="0.25">
      <c r="C1672" s="65"/>
      <c r="D1672" s="55"/>
      <c r="E1672" s="55"/>
      <c r="F1672" s="55"/>
      <c r="G1672" s="55"/>
      <c r="H1672" s="55"/>
      <c r="I1672" s="55"/>
      <c r="J1672" s="55"/>
      <c r="K1672" s="65"/>
      <c r="L1672" s="65"/>
      <c r="M1672" s="65"/>
      <c r="N1672" s="65"/>
      <c r="O1672" s="65"/>
      <c r="P1672" s="65"/>
    </row>
    <row r="1673" spans="3:16" s="1" customFormat="1" x14ac:dyDescent="0.25">
      <c r="C1673" s="65"/>
      <c r="D1673" s="55"/>
      <c r="E1673" s="55"/>
      <c r="F1673" s="55"/>
      <c r="G1673" s="55"/>
      <c r="H1673" s="55"/>
      <c r="I1673" s="55"/>
      <c r="J1673" s="55"/>
      <c r="K1673" s="65"/>
      <c r="L1673" s="65"/>
      <c r="M1673" s="65"/>
      <c r="N1673" s="65"/>
      <c r="O1673" s="65"/>
      <c r="P1673" s="65"/>
    </row>
    <row r="1674" spans="3:16" s="1" customFormat="1" x14ac:dyDescent="0.25">
      <c r="C1674" s="65"/>
      <c r="D1674" s="55"/>
      <c r="E1674" s="55"/>
      <c r="F1674" s="55"/>
      <c r="G1674" s="55"/>
      <c r="H1674" s="55"/>
      <c r="I1674" s="55"/>
      <c r="J1674" s="55"/>
      <c r="K1674" s="65"/>
      <c r="L1674" s="65"/>
      <c r="M1674" s="65"/>
      <c r="N1674" s="65"/>
      <c r="O1674" s="65"/>
      <c r="P1674" s="65"/>
    </row>
    <row r="1675" spans="3:16" s="1" customFormat="1" x14ac:dyDescent="0.25">
      <c r="C1675" s="65"/>
      <c r="D1675" s="55"/>
      <c r="E1675" s="55"/>
      <c r="F1675" s="55"/>
      <c r="G1675" s="55"/>
      <c r="H1675" s="55"/>
      <c r="I1675" s="55"/>
      <c r="J1675" s="55"/>
      <c r="K1675" s="65"/>
      <c r="L1675" s="65"/>
      <c r="M1675" s="65"/>
      <c r="N1675" s="65"/>
      <c r="O1675" s="65"/>
      <c r="P1675" s="65"/>
    </row>
    <row r="1676" spans="3:16" s="1" customFormat="1" x14ac:dyDescent="0.25">
      <c r="C1676" s="65"/>
      <c r="D1676" s="55"/>
      <c r="E1676" s="55"/>
      <c r="F1676" s="55"/>
      <c r="G1676" s="55"/>
      <c r="H1676" s="55"/>
      <c r="I1676" s="55"/>
      <c r="J1676" s="55"/>
      <c r="K1676" s="65"/>
      <c r="L1676" s="65"/>
      <c r="M1676" s="65"/>
      <c r="N1676" s="65"/>
      <c r="O1676" s="65"/>
      <c r="P1676" s="65"/>
    </row>
    <row r="1677" spans="3:16" s="1" customFormat="1" x14ac:dyDescent="0.25">
      <c r="C1677" s="65"/>
      <c r="D1677" s="55"/>
      <c r="E1677" s="55"/>
      <c r="F1677" s="55"/>
      <c r="G1677" s="55"/>
      <c r="H1677" s="55"/>
      <c r="I1677" s="55"/>
      <c r="J1677" s="55"/>
      <c r="K1677" s="65"/>
      <c r="L1677" s="65"/>
      <c r="M1677" s="65"/>
      <c r="N1677" s="65"/>
      <c r="O1677" s="65"/>
      <c r="P1677" s="65"/>
    </row>
    <row r="1678" spans="3:16" s="1" customFormat="1" x14ac:dyDescent="0.25">
      <c r="C1678" s="65"/>
      <c r="D1678" s="55"/>
      <c r="E1678" s="55"/>
      <c r="F1678" s="55"/>
      <c r="G1678" s="55"/>
      <c r="H1678" s="55"/>
      <c r="I1678" s="55"/>
      <c r="J1678" s="55"/>
      <c r="K1678" s="65"/>
      <c r="L1678" s="65"/>
      <c r="M1678" s="65"/>
      <c r="N1678" s="65"/>
      <c r="O1678" s="65"/>
      <c r="P1678" s="65"/>
    </row>
    <row r="1679" spans="3:16" s="1" customFormat="1" x14ac:dyDescent="0.25">
      <c r="C1679" s="65"/>
      <c r="D1679" s="55"/>
      <c r="E1679" s="55"/>
      <c r="F1679" s="55"/>
      <c r="G1679" s="55"/>
      <c r="H1679" s="55"/>
      <c r="I1679" s="55"/>
      <c r="J1679" s="55"/>
      <c r="K1679" s="65"/>
      <c r="L1679" s="65"/>
      <c r="M1679" s="65"/>
      <c r="N1679" s="65"/>
      <c r="O1679" s="65"/>
      <c r="P1679" s="65"/>
    </row>
    <row r="1680" spans="3:16" s="1" customFormat="1" x14ac:dyDescent="0.25">
      <c r="C1680" s="65"/>
      <c r="D1680" s="55"/>
      <c r="E1680" s="55"/>
      <c r="F1680" s="55"/>
      <c r="G1680" s="55"/>
      <c r="H1680" s="55"/>
      <c r="I1680" s="55"/>
      <c r="J1680" s="55"/>
      <c r="K1680" s="65"/>
      <c r="L1680" s="65"/>
      <c r="M1680" s="65"/>
      <c r="N1680" s="65"/>
      <c r="O1680" s="65"/>
      <c r="P1680" s="65"/>
    </row>
    <row r="1681" spans="3:16" s="1" customFormat="1" x14ac:dyDescent="0.25">
      <c r="C1681" s="65"/>
      <c r="D1681" s="55"/>
      <c r="E1681" s="55"/>
      <c r="F1681" s="55"/>
      <c r="G1681" s="55"/>
      <c r="H1681" s="55"/>
      <c r="I1681" s="55"/>
      <c r="J1681" s="55"/>
      <c r="K1681" s="65"/>
      <c r="L1681" s="65"/>
      <c r="M1681" s="65"/>
      <c r="N1681" s="65"/>
      <c r="O1681" s="65"/>
      <c r="P1681" s="65"/>
    </row>
    <row r="1682" spans="3:16" s="1" customFormat="1" x14ac:dyDescent="0.25">
      <c r="C1682" s="65"/>
      <c r="D1682" s="55"/>
      <c r="E1682" s="55"/>
      <c r="F1682" s="55"/>
      <c r="G1682" s="55"/>
      <c r="H1682" s="55"/>
      <c r="I1682" s="55"/>
      <c r="J1682" s="55"/>
      <c r="K1682" s="65"/>
      <c r="L1682" s="65"/>
      <c r="M1682" s="65"/>
      <c r="N1682" s="65"/>
      <c r="O1682" s="65"/>
      <c r="P1682" s="65"/>
    </row>
    <row r="1683" spans="3:16" s="1" customFormat="1" x14ac:dyDescent="0.25">
      <c r="C1683" s="65"/>
      <c r="D1683" s="55"/>
      <c r="E1683" s="55"/>
      <c r="F1683" s="55"/>
      <c r="G1683" s="55"/>
      <c r="H1683" s="55"/>
      <c r="I1683" s="55"/>
      <c r="J1683" s="55"/>
      <c r="K1683" s="65"/>
      <c r="L1683" s="65"/>
      <c r="M1683" s="65"/>
      <c r="N1683" s="65"/>
      <c r="O1683" s="65"/>
      <c r="P1683" s="65"/>
    </row>
    <row r="1684" spans="3:16" s="1" customFormat="1" x14ac:dyDescent="0.25">
      <c r="C1684" s="65"/>
      <c r="D1684" s="55"/>
      <c r="E1684" s="55"/>
      <c r="F1684" s="55"/>
      <c r="G1684" s="55"/>
      <c r="H1684" s="55"/>
      <c r="I1684" s="55"/>
      <c r="J1684" s="55"/>
      <c r="K1684" s="65"/>
      <c r="L1684" s="65"/>
      <c r="M1684" s="65"/>
      <c r="N1684" s="65"/>
      <c r="O1684" s="65"/>
      <c r="P1684" s="65"/>
    </row>
    <row r="1685" spans="3:16" s="1" customFormat="1" x14ac:dyDescent="0.25">
      <c r="C1685" s="65"/>
      <c r="D1685" s="55"/>
      <c r="E1685" s="55"/>
      <c r="F1685" s="55"/>
      <c r="G1685" s="55"/>
      <c r="H1685" s="55"/>
      <c r="I1685" s="55"/>
      <c r="J1685" s="55"/>
      <c r="K1685" s="65"/>
      <c r="L1685" s="65"/>
      <c r="M1685" s="65"/>
      <c r="N1685" s="65"/>
      <c r="O1685" s="65"/>
      <c r="P1685" s="65"/>
    </row>
    <row r="1686" spans="3:16" s="1" customFormat="1" x14ac:dyDescent="0.25">
      <c r="C1686" s="65"/>
      <c r="D1686" s="55"/>
      <c r="E1686" s="55"/>
      <c r="F1686" s="55"/>
      <c r="G1686" s="55"/>
      <c r="H1686" s="55"/>
      <c r="I1686" s="55"/>
      <c r="J1686" s="55"/>
      <c r="K1686" s="65"/>
      <c r="L1686" s="65"/>
      <c r="M1686" s="65"/>
      <c r="N1686" s="65"/>
      <c r="O1686" s="65"/>
      <c r="P1686" s="65"/>
    </row>
    <row r="1687" spans="3:16" s="1" customFormat="1" x14ac:dyDescent="0.25">
      <c r="C1687" s="65"/>
      <c r="D1687" s="55"/>
      <c r="E1687" s="55"/>
      <c r="F1687" s="55"/>
      <c r="G1687" s="55"/>
      <c r="H1687" s="55"/>
      <c r="I1687" s="55"/>
      <c r="J1687" s="55"/>
      <c r="K1687" s="65"/>
      <c r="L1687" s="65"/>
      <c r="M1687" s="65"/>
      <c r="N1687" s="65"/>
      <c r="O1687" s="65"/>
      <c r="P1687" s="65"/>
    </row>
    <row r="1688" spans="3:16" s="1" customFormat="1" x14ac:dyDescent="0.25">
      <c r="C1688" s="65"/>
      <c r="D1688" s="55"/>
      <c r="E1688" s="55"/>
      <c r="F1688" s="55"/>
      <c r="G1688" s="55"/>
      <c r="H1688" s="55"/>
      <c r="I1688" s="55"/>
      <c r="J1688" s="55"/>
      <c r="K1688" s="65"/>
      <c r="L1688" s="65"/>
      <c r="M1688" s="65"/>
      <c r="N1688" s="65"/>
      <c r="O1688" s="65"/>
      <c r="P1688" s="65"/>
    </row>
    <row r="1689" spans="3:16" s="1" customFormat="1" x14ac:dyDescent="0.25">
      <c r="C1689" s="65"/>
      <c r="D1689" s="55"/>
      <c r="E1689" s="55"/>
      <c r="F1689" s="55"/>
      <c r="G1689" s="55"/>
      <c r="H1689" s="55"/>
      <c r="I1689" s="55"/>
      <c r="J1689" s="55"/>
      <c r="K1689" s="65"/>
      <c r="L1689" s="65"/>
      <c r="M1689" s="65"/>
      <c r="N1689" s="65"/>
      <c r="O1689" s="65"/>
      <c r="P1689" s="65"/>
    </row>
    <row r="1690" spans="3:16" s="1" customFormat="1" x14ac:dyDescent="0.25">
      <c r="C1690" s="65"/>
      <c r="D1690" s="55"/>
      <c r="E1690" s="55"/>
      <c r="F1690" s="55"/>
      <c r="G1690" s="55"/>
      <c r="H1690" s="55"/>
      <c r="I1690" s="55"/>
      <c r="J1690" s="55"/>
      <c r="K1690" s="65"/>
      <c r="L1690" s="65"/>
      <c r="M1690" s="65"/>
      <c r="N1690" s="65"/>
      <c r="O1690" s="65"/>
      <c r="P1690" s="65"/>
    </row>
    <row r="1691" spans="3:16" s="1" customFormat="1" x14ac:dyDescent="0.25">
      <c r="C1691" s="65"/>
      <c r="D1691" s="55"/>
      <c r="E1691" s="55"/>
      <c r="F1691" s="55"/>
      <c r="G1691" s="55"/>
      <c r="H1691" s="55"/>
      <c r="I1691" s="55"/>
      <c r="J1691" s="55"/>
      <c r="K1691" s="65"/>
      <c r="L1691" s="65"/>
      <c r="M1691" s="65"/>
      <c r="N1691" s="65"/>
      <c r="O1691" s="65"/>
      <c r="P1691" s="65"/>
    </row>
    <row r="1692" spans="3:16" s="1" customFormat="1" x14ac:dyDescent="0.25">
      <c r="C1692" s="65"/>
      <c r="D1692" s="55"/>
      <c r="E1692" s="55"/>
      <c r="F1692" s="55"/>
      <c r="G1692" s="55"/>
      <c r="H1692" s="55"/>
      <c r="I1692" s="55"/>
      <c r="J1692" s="55"/>
      <c r="K1692" s="65"/>
      <c r="L1692" s="65"/>
      <c r="M1692" s="65"/>
      <c r="N1692" s="65"/>
      <c r="O1692" s="65"/>
      <c r="P1692" s="65"/>
    </row>
    <row r="1693" spans="3:16" s="1" customFormat="1" x14ac:dyDescent="0.25">
      <c r="C1693" s="65"/>
      <c r="D1693" s="55"/>
      <c r="E1693" s="55"/>
      <c r="F1693" s="55"/>
      <c r="G1693" s="55"/>
      <c r="H1693" s="55"/>
      <c r="I1693" s="55"/>
      <c r="J1693" s="55"/>
      <c r="K1693" s="65"/>
      <c r="L1693" s="65"/>
      <c r="M1693" s="65"/>
      <c r="N1693" s="65"/>
      <c r="O1693" s="65"/>
      <c r="P1693" s="65"/>
    </row>
    <row r="1694" spans="3:16" s="1" customFormat="1" x14ac:dyDescent="0.25">
      <c r="C1694" s="65"/>
      <c r="D1694" s="55"/>
      <c r="E1694" s="55"/>
      <c r="F1694" s="55"/>
      <c r="G1694" s="55"/>
      <c r="H1694" s="55"/>
      <c r="I1694" s="55"/>
      <c r="J1694" s="55"/>
      <c r="K1694" s="65"/>
      <c r="L1694" s="65"/>
      <c r="M1694" s="65"/>
      <c r="N1694" s="65"/>
      <c r="O1694" s="65"/>
      <c r="P1694" s="65"/>
    </row>
    <row r="1695" spans="3:16" s="1" customFormat="1" x14ac:dyDescent="0.25">
      <c r="C1695" s="65"/>
      <c r="D1695" s="55"/>
      <c r="E1695" s="55"/>
      <c r="F1695" s="55"/>
      <c r="G1695" s="55"/>
      <c r="H1695" s="55"/>
      <c r="I1695" s="55"/>
      <c r="J1695" s="55"/>
      <c r="K1695" s="65"/>
      <c r="L1695" s="65"/>
      <c r="M1695" s="65"/>
      <c r="N1695" s="65"/>
      <c r="O1695" s="65"/>
      <c r="P1695" s="65"/>
    </row>
    <row r="1696" spans="3:16" s="1" customFormat="1" x14ac:dyDescent="0.25">
      <c r="C1696" s="65"/>
      <c r="D1696" s="55"/>
      <c r="E1696" s="55"/>
      <c r="F1696" s="55"/>
      <c r="G1696" s="55"/>
      <c r="H1696" s="55"/>
      <c r="I1696" s="55"/>
      <c r="J1696" s="55"/>
      <c r="K1696" s="65"/>
      <c r="L1696" s="65"/>
      <c r="M1696" s="65"/>
      <c r="N1696" s="65"/>
      <c r="O1696" s="65"/>
      <c r="P1696" s="65"/>
    </row>
    <row r="1697" spans="3:16" s="1" customFormat="1" x14ac:dyDescent="0.25">
      <c r="C1697" s="65"/>
      <c r="D1697" s="55"/>
      <c r="E1697" s="55"/>
      <c r="F1697" s="55"/>
      <c r="G1697" s="55"/>
      <c r="H1697" s="55"/>
      <c r="I1697" s="55"/>
      <c r="J1697" s="55"/>
      <c r="K1697" s="65"/>
      <c r="L1697" s="65"/>
      <c r="M1697" s="65"/>
      <c r="N1697" s="65"/>
      <c r="O1697" s="65"/>
      <c r="P1697" s="65"/>
    </row>
    <row r="1698" spans="3:16" s="1" customFormat="1" x14ac:dyDescent="0.25">
      <c r="C1698" s="65"/>
      <c r="D1698" s="55"/>
      <c r="E1698" s="55"/>
      <c r="F1698" s="55"/>
      <c r="G1698" s="55"/>
      <c r="H1698" s="55"/>
      <c r="I1698" s="55"/>
      <c r="J1698" s="55"/>
      <c r="K1698" s="65"/>
      <c r="L1698" s="65"/>
      <c r="M1698" s="65"/>
      <c r="N1698" s="65"/>
      <c r="O1698" s="65"/>
      <c r="P1698" s="65"/>
    </row>
    <row r="1699" spans="3:16" s="1" customFormat="1" x14ac:dyDescent="0.25">
      <c r="C1699" s="65"/>
      <c r="D1699" s="55"/>
      <c r="E1699" s="55"/>
      <c r="F1699" s="55"/>
      <c r="G1699" s="55"/>
      <c r="H1699" s="55"/>
      <c r="I1699" s="55"/>
      <c r="J1699" s="55"/>
      <c r="K1699" s="65"/>
      <c r="L1699" s="65"/>
      <c r="M1699" s="65"/>
      <c r="N1699" s="65"/>
      <c r="O1699" s="65"/>
      <c r="P1699" s="65"/>
    </row>
    <row r="1700" spans="3:16" s="1" customFormat="1" x14ac:dyDescent="0.25">
      <c r="C1700" s="65"/>
      <c r="D1700" s="55"/>
      <c r="E1700" s="55"/>
      <c r="F1700" s="55"/>
      <c r="G1700" s="55"/>
      <c r="H1700" s="55"/>
      <c r="I1700" s="55"/>
      <c r="J1700" s="55"/>
      <c r="K1700" s="65"/>
      <c r="L1700" s="65"/>
      <c r="M1700" s="65"/>
      <c r="N1700" s="65"/>
      <c r="O1700" s="65"/>
      <c r="P1700" s="65"/>
    </row>
    <row r="1701" spans="3:16" s="1" customFormat="1" x14ac:dyDescent="0.25">
      <c r="C1701" s="65"/>
      <c r="D1701" s="55"/>
      <c r="E1701" s="55"/>
      <c r="F1701" s="55"/>
      <c r="G1701" s="55"/>
      <c r="H1701" s="55"/>
      <c r="I1701" s="55"/>
      <c r="J1701" s="55"/>
      <c r="K1701" s="65"/>
      <c r="L1701" s="65"/>
      <c r="M1701" s="65"/>
      <c r="N1701" s="65"/>
      <c r="O1701" s="65"/>
      <c r="P1701" s="65"/>
    </row>
    <row r="1702" spans="3:16" s="1" customFormat="1" x14ac:dyDescent="0.25">
      <c r="C1702" s="65"/>
      <c r="D1702" s="55"/>
      <c r="E1702" s="55"/>
      <c r="F1702" s="55"/>
      <c r="G1702" s="55"/>
      <c r="H1702" s="55"/>
      <c r="I1702" s="55"/>
      <c r="J1702" s="55"/>
      <c r="K1702" s="65"/>
      <c r="L1702" s="65"/>
      <c r="M1702" s="65"/>
      <c r="N1702" s="65"/>
      <c r="O1702" s="65"/>
      <c r="P1702" s="65"/>
    </row>
    <row r="1703" spans="3:16" s="1" customFormat="1" x14ac:dyDescent="0.25">
      <c r="C1703" s="65"/>
      <c r="D1703" s="55"/>
      <c r="E1703" s="55"/>
      <c r="F1703" s="55"/>
      <c r="G1703" s="55"/>
      <c r="H1703" s="55"/>
      <c r="I1703" s="55"/>
      <c r="J1703" s="55"/>
      <c r="K1703" s="65"/>
      <c r="L1703" s="65"/>
      <c r="M1703" s="65"/>
      <c r="N1703" s="65"/>
      <c r="O1703" s="65"/>
      <c r="P1703" s="65"/>
    </row>
    <row r="1704" spans="3:16" s="1" customFormat="1" x14ac:dyDescent="0.25">
      <c r="C1704" s="65"/>
      <c r="D1704" s="55"/>
      <c r="E1704" s="55"/>
      <c r="F1704" s="55"/>
      <c r="G1704" s="55"/>
      <c r="H1704" s="55"/>
      <c r="I1704" s="55"/>
      <c r="J1704" s="55"/>
      <c r="K1704" s="65"/>
      <c r="L1704" s="65"/>
      <c r="M1704" s="65"/>
      <c r="N1704" s="65"/>
      <c r="O1704" s="65"/>
      <c r="P1704" s="65"/>
    </row>
    <row r="1705" spans="3:16" s="1" customFormat="1" x14ac:dyDescent="0.25">
      <c r="C1705" s="65"/>
      <c r="D1705" s="55"/>
      <c r="E1705" s="55"/>
      <c r="F1705" s="55"/>
      <c r="G1705" s="55"/>
      <c r="H1705" s="55"/>
      <c r="I1705" s="55"/>
      <c r="J1705" s="55"/>
      <c r="K1705" s="65"/>
      <c r="L1705" s="65"/>
      <c r="M1705" s="65"/>
      <c r="N1705" s="65"/>
      <c r="O1705" s="65"/>
      <c r="P1705" s="65"/>
    </row>
    <row r="1706" spans="3:16" s="1" customFormat="1" x14ac:dyDescent="0.25">
      <c r="C1706" s="65"/>
      <c r="D1706" s="55"/>
      <c r="E1706" s="55"/>
      <c r="F1706" s="55"/>
      <c r="G1706" s="55"/>
      <c r="H1706" s="55"/>
      <c r="I1706" s="55"/>
      <c r="J1706" s="55"/>
      <c r="K1706" s="65"/>
      <c r="L1706" s="65"/>
      <c r="M1706" s="65"/>
      <c r="N1706" s="65"/>
      <c r="O1706" s="65"/>
      <c r="P1706" s="65"/>
    </row>
    <row r="1707" spans="3:16" s="1" customFormat="1" x14ac:dyDescent="0.25">
      <c r="C1707" s="65"/>
      <c r="D1707" s="55"/>
      <c r="E1707" s="55"/>
      <c r="F1707" s="55"/>
      <c r="G1707" s="55"/>
      <c r="H1707" s="55"/>
      <c r="I1707" s="55"/>
      <c r="J1707" s="55"/>
      <c r="K1707" s="65"/>
      <c r="L1707" s="65"/>
      <c r="M1707" s="65"/>
      <c r="N1707" s="65"/>
      <c r="O1707" s="65"/>
      <c r="P1707" s="65"/>
    </row>
    <row r="1708" spans="3:16" s="1" customFormat="1" x14ac:dyDescent="0.25">
      <c r="C1708" s="65"/>
      <c r="D1708" s="55"/>
      <c r="E1708" s="55"/>
      <c r="F1708" s="55"/>
      <c r="G1708" s="55"/>
      <c r="H1708" s="55"/>
      <c r="I1708" s="55"/>
      <c r="J1708" s="55"/>
      <c r="K1708" s="65"/>
      <c r="L1708" s="65"/>
      <c r="M1708" s="65"/>
      <c r="N1708" s="65"/>
      <c r="O1708" s="65"/>
      <c r="P1708" s="65"/>
    </row>
    <row r="1709" spans="3:16" s="1" customFormat="1" x14ac:dyDescent="0.25">
      <c r="C1709" s="65"/>
      <c r="D1709" s="55"/>
      <c r="E1709" s="55"/>
      <c r="F1709" s="55"/>
      <c r="G1709" s="55"/>
      <c r="H1709" s="55"/>
      <c r="I1709" s="55"/>
      <c r="J1709" s="55"/>
      <c r="K1709" s="65"/>
      <c r="L1709" s="65"/>
      <c r="M1709" s="65"/>
      <c r="N1709" s="65"/>
      <c r="O1709" s="65"/>
      <c r="P1709" s="65"/>
    </row>
    <row r="1710" spans="3:16" s="1" customFormat="1" x14ac:dyDescent="0.25">
      <c r="C1710" s="65"/>
      <c r="D1710" s="55"/>
      <c r="E1710" s="55"/>
      <c r="F1710" s="55"/>
      <c r="G1710" s="55"/>
      <c r="H1710" s="55"/>
      <c r="I1710" s="55"/>
      <c r="J1710" s="55"/>
      <c r="K1710" s="65"/>
      <c r="L1710" s="65"/>
      <c r="M1710" s="65"/>
      <c r="N1710" s="65"/>
      <c r="O1710" s="65"/>
      <c r="P1710" s="65"/>
    </row>
    <row r="1711" spans="3:16" s="1" customFormat="1" x14ac:dyDescent="0.25">
      <c r="C1711" s="65"/>
      <c r="D1711" s="55"/>
      <c r="E1711" s="55"/>
      <c r="F1711" s="55"/>
      <c r="G1711" s="55"/>
      <c r="H1711" s="55"/>
      <c r="I1711" s="55"/>
      <c r="J1711" s="55"/>
      <c r="K1711" s="65"/>
      <c r="L1711" s="65"/>
      <c r="M1711" s="65"/>
      <c r="N1711" s="65"/>
      <c r="O1711" s="65"/>
      <c r="P1711" s="65"/>
    </row>
    <row r="1712" spans="3:16" s="1" customFormat="1" x14ac:dyDescent="0.25">
      <c r="C1712" s="65"/>
      <c r="D1712" s="55"/>
      <c r="E1712" s="55"/>
      <c r="F1712" s="55"/>
      <c r="G1712" s="55"/>
      <c r="H1712" s="55"/>
      <c r="I1712" s="55"/>
      <c r="J1712" s="55"/>
      <c r="K1712" s="65"/>
      <c r="L1712" s="65"/>
      <c r="M1712" s="65"/>
      <c r="N1712" s="65"/>
      <c r="O1712" s="65"/>
      <c r="P1712" s="65"/>
    </row>
    <row r="1713" spans="3:16" s="1" customFormat="1" x14ac:dyDescent="0.25">
      <c r="C1713" s="65"/>
      <c r="D1713" s="55"/>
      <c r="E1713" s="55"/>
      <c r="F1713" s="55"/>
      <c r="G1713" s="55"/>
      <c r="H1713" s="55"/>
      <c r="I1713" s="55"/>
      <c r="J1713" s="55"/>
      <c r="K1713" s="65"/>
      <c r="L1713" s="65"/>
      <c r="M1713" s="65"/>
      <c r="N1713" s="65"/>
      <c r="O1713" s="65"/>
      <c r="P1713" s="65"/>
    </row>
    <row r="1714" spans="3:16" s="1" customFormat="1" x14ac:dyDescent="0.25">
      <c r="C1714" s="65"/>
      <c r="D1714" s="55"/>
      <c r="E1714" s="55"/>
      <c r="F1714" s="55"/>
      <c r="G1714" s="55"/>
      <c r="H1714" s="55"/>
      <c r="I1714" s="55"/>
      <c r="J1714" s="55"/>
      <c r="K1714" s="65"/>
      <c r="L1714" s="65"/>
      <c r="M1714" s="65"/>
      <c r="N1714" s="65"/>
      <c r="O1714" s="65"/>
      <c r="P1714" s="65"/>
    </row>
    <row r="1715" spans="3:16" s="1" customFormat="1" x14ac:dyDescent="0.25">
      <c r="C1715" s="65"/>
      <c r="D1715" s="55"/>
      <c r="E1715" s="55"/>
      <c r="F1715" s="55"/>
      <c r="G1715" s="55"/>
      <c r="H1715" s="55"/>
      <c r="I1715" s="55"/>
      <c r="J1715" s="55"/>
      <c r="K1715" s="65"/>
      <c r="L1715" s="65"/>
      <c r="M1715" s="65"/>
      <c r="N1715" s="65"/>
      <c r="O1715" s="65"/>
      <c r="P1715" s="65"/>
    </row>
    <row r="1716" spans="3:16" s="1" customFormat="1" x14ac:dyDescent="0.25">
      <c r="C1716" s="65"/>
      <c r="D1716" s="55"/>
      <c r="E1716" s="55"/>
      <c r="F1716" s="55"/>
      <c r="G1716" s="55"/>
      <c r="H1716" s="55"/>
      <c r="I1716" s="55"/>
      <c r="J1716" s="55"/>
      <c r="K1716" s="65"/>
      <c r="L1716" s="65"/>
      <c r="M1716" s="65"/>
      <c r="N1716" s="65"/>
      <c r="O1716" s="65"/>
      <c r="P1716" s="65"/>
    </row>
    <row r="1717" spans="3:16" s="1" customFormat="1" x14ac:dyDescent="0.25">
      <c r="C1717" s="65"/>
      <c r="D1717" s="55"/>
      <c r="E1717" s="55"/>
      <c r="F1717" s="55"/>
      <c r="G1717" s="55"/>
      <c r="H1717" s="55"/>
      <c r="I1717" s="55"/>
      <c r="J1717" s="55"/>
      <c r="K1717" s="65"/>
      <c r="L1717" s="65"/>
      <c r="M1717" s="65"/>
      <c r="N1717" s="65"/>
      <c r="O1717" s="65"/>
      <c r="P1717" s="65"/>
    </row>
    <row r="1718" spans="3:16" s="1" customFormat="1" x14ac:dyDescent="0.25">
      <c r="C1718" s="65"/>
      <c r="D1718" s="55"/>
      <c r="E1718" s="55"/>
      <c r="F1718" s="55"/>
      <c r="G1718" s="55"/>
      <c r="H1718" s="55"/>
      <c r="I1718" s="55"/>
      <c r="J1718" s="55"/>
      <c r="K1718" s="65"/>
      <c r="L1718" s="65"/>
      <c r="M1718" s="65"/>
      <c r="N1718" s="65"/>
      <c r="O1718" s="65"/>
      <c r="P1718" s="65"/>
    </row>
    <row r="1719" spans="3:16" s="1" customFormat="1" x14ac:dyDescent="0.25">
      <c r="C1719" s="65"/>
      <c r="D1719" s="55"/>
      <c r="E1719" s="55"/>
      <c r="F1719" s="55"/>
      <c r="G1719" s="55"/>
      <c r="H1719" s="55"/>
      <c r="I1719" s="55"/>
      <c r="J1719" s="55"/>
      <c r="K1719" s="65"/>
      <c r="L1719" s="65"/>
      <c r="M1719" s="65"/>
      <c r="N1719" s="65"/>
      <c r="O1719" s="65"/>
      <c r="P1719" s="65"/>
    </row>
    <row r="1720" spans="3:16" s="1" customFormat="1" x14ac:dyDescent="0.25">
      <c r="C1720" s="65"/>
      <c r="D1720" s="55"/>
      <c r="E1720" s="55"/>
      <c r="F1720" s="55"/>
      <c r="G1720" s="55"/>
      <c r="H1720" s="55"/>
      <c r="I1720" s="55"/>
      <c r="J1720" s="55"/>
      <c r="K1720" s="65"/>
      <c r="L1720" s="65"/>
      <c r="M1720" s="65"/>
      <c r="N1720" s="65"/>
      <c r="O1720" s="65"/>
      <c r="P1720" s="65"/>
    </row>
    <row r="1721" spans="3:16" s="1" customFormat="1" x14ac:dyDescent="0.25">
      <c r="C1721" s="65"/>
      <c r="D1721" s="55"/>
      <c r="E1721" s="55"/>
      <c r="F1721" s="55"/>
      <c r="G1721" s="55"/>
      <c r="H1721" s="55"/>
      <c r="I1721" s="55"/>
      <c r="J1721" s="55"/>
      <c r="K1721" s="65"/>
      <c r="L1721" s="65"/>
      <c r="M1721" s="65"/>
      <c r="N1721" s="65"/>
      <c r="O1721" s="65"/>
      <c r="P1721" s="65"/>
    </row>
    <row r="1722" spans="3:16" s="1" customFormat="1" x14ac:dyDescent="0.25">
      <c r="C1722" s="65"/>
      <c r="D1722" s="55"/>
      <c r="E1722" s="55"/>
      <c r="F1722" s="55"/>
      <c r="G1722" s="55"/>
      <c r="H1722" s="55"/>
      <c r="I1722" s="55"/>
      <c r="J1722" s="55"/>
      <c r="K1722" s="65"/>
      <c r="L1722" s="65"/>
      <c r="M1722" s="65"/>
      <c r="N1722" s="65"/>
      <c r="O1722" s="65"/>
      <c r="P1722" s="65"/>
    </row>
    <row r="1723" spans="3:16" s="1" customFormat="1" x14ac:dyDescent="0.25">
      <c r="C1723" s="65"/>
      <c r="D1723" s="55"/>
      <c r="E1723" s="55"/>
      <c r="F1723" s="55"/>
      <c r="G1723" s="55"/>
      <c r="H1723" s="55"/>
      <c r="I1723" s="55"/>
      <c r="J1723" s="55"/>
      <c r="K1723" s="65"/>
      <c r="L1723" s="65"/>
      <c r="M1723" s="65"/>
      <c r="N1723" s="65"/>
      <c r="O1723" s="65"/>
      <c r="P1723" s="65"/>
    </row>
    <row r="1724" spans="3:16" s="1" customFormat="1" x14ac:dyDescent="0.25">
      <c r="C1724" s="65"/>
      <c r="D1724" s="55"/>
      <c r="E1724" s="55"/>
      <c r="F1724" s="55"/>
      <c r="G1724" s="55"/>
      <c r="H1724" s="55"/>
      <c r="I1724" s="55"/>
      <c r="J1724" s="55"/>
      <c r="K1724" s="65"/>
      <c r="L1724" s="65"/>
      <c r="M1724" s="65"/>
      <c r="N1724" s="65"/>
      <c r="O1724" s="65"/>
      <c r="P1724" s="65"/>
    </row>
    <row r="1725" spans="3:16" s="1" customFormat="1" x14ac:dyDescent="0.25">
      <c r="C1725" s="65"/>
      <c r="D1725" s="55"/>
      <c r="E1725" s="55"/>
      <c r="F1725" s="55"/>
      <c r="G1725" s="55"/>
      <c r="H1725" s="55"/>
      <c r="I1725" s="55"/>
      <c r="J1725" s="55"/>
      <c r="K1725" s="65"/>
      <c r="L1725" s="65"/>
      <c r="M1725" s="65"/>
      <c r="N1725" s="65"/>
      <c r="O1725" s="65"/>
      <c r="P1725" s="65"/>
    </row>
    <row r="1726" spans="3:16" s="1" customFormat="1" x14ac:dyDescent="0.25">
      <c r="C1726" s="65"/>
      <c r="D1726" s="55"/>
      <c r="E1726" s="55"/>
      <c r="F1726" s="55"/>
      <c r="G1726" s="55"/>
      <c r="H1726" s="55"/>
      <c r="I1726" s="55"/>
      <c r="J1726" s="55"/>
      <c r="K1726" s="65"/>
      <c r="L1726" s="65"/>
      <c r="M1726" s="65"/>
      <c r="N1726" s="65"/>
      <c r="O1726" s="65"/>
      <c r="P1726" s="65"/>
    </row>
    <row r="1727" spans="3:16" s="1" customFormat="1" x14ac:dyDescent="0.25">
      <c r="C1727" s="65"/>
      <c r="D1727" s="55"/>
      <c r="E1727" s="55"/>
      <c r="F1727" s="55"/>
      <c r="G1727" s="55"/>
      <c r="H1727" s="55"/>
      <c r="I1727" s="55"/>
      <c r="J1727" s="55"/>
      <c r="K1727" s="65"/>
      <c r="L1727" s="65"/>
      <c r="M1727" s="65"/>
      <c r="N1727" s="65"/>
      <c r="O1727" s="65"/>
      <c r="P1727" s="65"/>
    </row>
    <row r="1728" spans="3:16" s="1" customFormat="1" x14ac:dyDescent="0.25">
      <c r="C1728" s="65"/>
      <c r="D1728" s="55"/>
      <c r="E1728" s="55"/>
      <c r="F1728" s="55"/>
      <c r="G1728" s="55"/>
      <c r="H1728" s="55"/>
      <c r="I1728" s="55"/>
      <c r="J1728" s="55"/>
      <c r="K1728" s="65"/>
      <c r="L1728" s="65"/>
      <c r="M1728" s="65"/>
      <c r="N1728" s="65"/>
      <c r="O1728" s="65"/>
      <c r="P1728" s="65"/>
    </row>
    <row r="1729" spans="3:16" s="1" customFormat="1" x14ac:dyDescent="0.25">
      <c r="C1729" s="65"/>
      <c r="D1729" s="55"/>
      <c r="E1729" s="55"/>
      <c r="F1729" s="55"/>
      <c r="G1729" s="55"/>
      <c r="H1729" s="55"/>
      <c r="I1729" s="55"/>
      <c r="J1729" s="55"/>
      <c r="K1729" s="65"/>
      <c r="L1729" s="65"/>
      <c r="M1729" s="65"/>
      <c r="N1729" s="65"/>
      <c r="O1729" s="65"/>
      <c r="P1729" s="65"/>
    </row>
    <row r="1730" spans="3:16" s="1" customFormat="1" x14ac:dyDescent="0.25">
      <c r="C1730" s="65"/>
      <c r="D1730" s="55"/>
      <c r="E1730" s="55"/>
      <c r="F1730" s="55"/>
      <c r="G1730" s="55"/>
      <c r="H1730" s="55"/>
      <c r="I1730" s="55"/>
      <c r="J1730" s="55"/>
      <c r="K1730" s="65"/>
      <c r="L1730" s="65"/>
      <c r="M1730" s="65"/>
      <c r="N1730" s="65"/>
      <c r="O1730" s="65"/>
      <c r="P1730" s="65"/>
    </row>
    <row r="1731" spans="3:16" s="1" customFormat="1" x14ac:dyDescent="0.25">
      <c r="C1731" s="65"/>
      <c r="D1731" s="55"/>
      <c r="E1731" s="55"/>
      <c r="F1731" s="55"/>
      <c r="G1731" s="55"/>
      <c r="H1731" s="55"/>
      <c r="I1731" s="55"/>
      <c r="J1731" s="55"/>
      <c r="K1731" s="65"/>
      <c r="L1731" s="65"/>
      <c r="M1731" s="65"/>
      <c r="N1731" s="65"/>
      <c r="O1731" s="65"/>
      <c r="P1731" s="65"/>
    </row>
    <row r="1732" spans="3:16" s="1" customFormat="1" x14ac:dyDescent="0.25">
      <c r="C1732" s="65"/>
      <c r="D1732" s="55"/>
      <c r="E1732" s="55"/>
      <c r="F1732" s="55"/>
      <c r="G1732" s="55"/>
      <c r="H1732" s="55"/>
      <c r="I1732" s="55"/>
      <c r="J1732" s="55"/>
      <c r="K1732" s="65"/>
      <c r="L1732" s="65"/>
      <c r="M1732" s="65"/>
      <c r="N1732" s="65"/>
      <c r="O1732" s="65"/>
      <c r="P1732" s="65"/>
    </row>
    <row r="1733" spans="3:16" s="1" customFormat="1" x14ac:dyDescent="0.25">
      <c r="C1733" s="65"/>
      <c r="D1733" s="55"/>
      <c r="E1733" s="55"/>
      <c r="F1733" s="55"/>
      <c r="G1733" s="55"/>
      <c r="H1733" s="55"/>
      <c r="I1733" s="55"/>
      <c r="J1733" s="55"/>
      <c r="K1733" s="65"/>
      <c r="L1733" s="65"/>
      <c r="M1733" s="65"/>
      <c r="N1733" s="65"/>
      <c r="O1733" s="65"/>
      <c r="P1733" s="65"/>
    </row>
    <row r="1734" spans="3:16" s="1" customFormat="1" x14ac:dyDescent="0.25">
      <c r="C1734" s="65"/>
      <c r="D1734" s="55"/>
      <c r="E1734" s="55"/>
      <c r="F1734" s="55"/>
      <c r="G1734" s="55"/>
      <c r="H1734" s="55"/>
      <c r="I1734" s="55"/>
      <c r="J1734" s="55"/>
      <c r="K1734" s="65"/>
      <c r="L1734" s="65"/>
      <c r="M1734" s="65"/>
      <c r="N1734" s="65"/>
      <c r="O1734" s="65"/>
      <c r="P1734" s="65"/>
    </row>
    <row r="1735" spans="3:16" s="1" customFormat="1" x14ac:dyDescent="0.25">
      <c r="C1735" s="65"/>
      <c r="D1735" s="55"/>
      <c r="E1735" s="55"/>
      <c r="F1735" s="55"/>
      <c r="G1735" s="55"/>
      <c r="H1735" s="55"/>
      <c r="I1735" s="55"/>
      <c r="J1735" s="55"/>
      <c r="K1735" s="65"/>
      <c r="L1735" s="65"/>
      <c r="M1735" s="65"/>
      <c r="N1735" s="65"/>
      <c r="O1735" s="65"/>
      <c r="P1735" s="65"/>
    </row>
    <row r="1736" spans="3:16" s="1" customFormat="1" x14ac:dyDescent="0.25">
      <c r="C1736" s="65"/>
      <c r="D1736" s="55"/>
      <c r="E1736" s="55"/>
      <c r="F1736" s="55"/>
      <c r="G1736" s="55"/>
      <c r="H1736" s="55"/>
      <c r="I1736" s="55"/>
      <c r="J1736" s="55"/>
      <c r="K1736" s="65"/>
      <c r="L1736" s="65"/>
      <c r="M1736" s="65"/>
      <c r="N1736" s="65"/>
      <c r="O1736" s="65"/>
      <c r="P1736" s="65"/>
    </row>
    <row r="1737" spans="3:16" s="1" customFormat="1" x14ac:dyDescent="0.25">
      <c r="C1737" s="65"/>
      <c r="D1737" s="55"/>
      <c r="E1737" s="55"/>
      <c r="F1737" s="55"/>
      <c r="G1737" s="55"/>
      <c r="H1737" s="55"/>
      <c r="I1737" s="55"/>
      <c r="J1737" s="55"/>
      <c r="K1737" s="65"/>
      <c r="L1737" s="65"/>
      <c r="M1737" s="65"/>
      <c r="N1737" s="65"/>
      <c r="O1737" s="65"/>
      <c r="P1737" s="65"/>
    </row>
    <row r="1738" spans="3:16" s="1" customFormat="1" x14ac:dyDescent="0.25">
      <c r="C1738" s="65"/>
      <c r="D1738" s="55"/>
      <c r="E1738" s="55"/>
      <c r="F1738" s="55"/>
      <c r="G1738" s="55"/>
      <c r="H1738" s="55"/>
      <c r="I1738" s="55"/>
      <c r="J1738" s="55"/>
      <c r="K1738" s="65"/>
      <c r="L1738" s="65"/>
      <c r="M1738" s="65"/>
      <c r="N1738" s="65"/>
      <c r="O1738" s="65"/>
      <c r="P1738" s="65"/>
    </row>
    <row r="1739" spans="3:16" s="1" customFormat="1" x14ac:dyDescent="0.25">
      <c r="C1739" s="65"/>
      <c r="D1739" s="55"/>
      <c r="E1739" s="55"/>
      <c r="F1739" s="55"/>
      <c r="G1739" s="55"/>
      <c r="H1739" s="55"/>
      <c r="I1739" s="55"/>
      <c r="J1739" s="55"/>
      <c r="K1739" s="65"/>
      <c r="L1739" s="65"/>
      <c r="M1739" s="65"/>
      <c r="N1739" s="65"/>
      <c r="O1739" s="65"/>
      <c r="P1739" s="65"/>
    </row>
    <row r="1740" spans="3:16" s="1" customFormat="1" x14ac:dyDescent="0.25">
      <c r="C1740" s="65"/>
      <c r="D1740" s="55"/>
      <c r="E1740" s="55"/>
      <c r="F1740" s="55"/>
      <c r="G1740" s="55"/>
      <c r="H1740" s="55"/>
      <c r="I1740" s="55"/>
      <c r="J1740" s="55"/>
      <c r="K1740" s="65"/>
      <c r="L1740" s="65"/>
      <c r="M1740" s="65"/>
      <c r="N1740" s="65"/>
      <c r="O1740" s="65"/>
      <c r="P1740" s="65"/>
    </row>
    <row r="1741" spans="3:16" s="1" customFormat="1" x14ac:dyDescent="0.25">
      <c r="C1741" s="65"/>
      <c r="D1741" s="55"/>
      <c r="E1741" s="55"/>
      <c r="F1741" s="55"/>
      <c r="G1741" s="55"/>
      <c r="H1741" s="55"/>
      <c r="I1741" s="55"/>
      <c r="J1741" s="55"/>
      <c r="K1741" s="65"/>
      <c r="L1741" s="65"/>
      <c r="M1741" s="65"/>
      <c r="N1741" s="65"/>
      <c r="O1741" s="65"/>
      <c r="P1741" s="65"/>
    </row>
    <row r="1742" spans="3:16" s="1" customFormat="1" x14ac:dyDescent="0.25">
      <c r="C1742" s="65"/>
      <c r="D1742" s="55"/>
      <c r="E1742" s="55"/>
      <c r="F1742" s="55"/>
      <c r="G1742" s="55"/>
      <c r="H1742" s="55"/>
      <c r="I1742" s="55"/>
      <c r="J1742" s="55"/>
      <c r="K1742" s="65"/>
      <c r="L1742" s="65"/>
      <c r="M1742" s="65"/>
      <c r="N1742" s="65"/>
      <c r="O1742" s="65"/>
      <c r="P1742" s="65"/>
    </row>
    <row r="1743" spans="3:16" s="1" customFormat="1" x14ac:dyDescent="0.25">
      <c r="C1743" s="65"/>
      <c r="D1743" s="55"/>
      <c r="E1743" s="55"/>
      <c r="F1743" s="55"/>
      <c r="G1743" s="55"/>
      <c r="H1743" s="55"/>
      <c r="I1743" s="55"/>
      <c r="J1743" s="55"/>
      <c r="K1743" s="65"/>
      <c r="L1743" s="65"/>
      <c r="M1743" s="65"/>
      <c r="N1743" s="65"/>
      <c r="O1743" s="65"/>
      <c r="P1743" s="65"/>
    </row>
    <row r="1744" spans="3:16" s="1" customFormat="1" x14ac:dyDescent="0.25">
      <c r="C1744" s="65"/>
      <c r="D1744" s="55"/>
      <c r="E1744" s="55"/>
      <c r="F1744" s="55"/>
      <c r="G1744" s="55"/>
      <c r="H1744" s="55"/>
      <c r="I1744" s="55"/>
      <c r="J1744" s="55"/>
      <c r="K1744" s="65"/>
      <c r="L1744" s="65"/>
      <c r="M1744" s="65"/>
      <c r="N1744" s="65"/>
      <c r="O1744" s="65"/>
      <c r="P1744" s="65"/>
    </row>
    <row r="1745" spans="3:16" s="1" customFormat="1" x14ac:dyDescent="0.25">
      <c r="C1745" s="65"/>
      <c r="D1745" s="55"/>
      <c r="E1745" s="55"/>
      <c r="F1745" s="55"/>
      <c r="G1745" s="55"/>
      <c r="H1745" s="55"/>
      <c r="I1745" s="55"/>
      <c r="J1745" s="55"/>
      <c r="K1745" s="65"/>
      <c r="L1745" s="65"/>
      <c r="M1745" s="65"/>
      <c r="N1745" s="65"/>
      <c r="O1745" s="65"/>
      <c r="P1745" s="65"/>
    </row>
    <row r="1746" spans="3:16" s="1" customFormat="1" x14ac:dyDescent="0.25">
      <c r="C1746" s="65"/>
      <c r="D1746" s="55"/>
      <c r="E1746" s="55"/>
      <c r="F1746" s="55"/>
      <c r="G1746" s="55"/>
      <c r="H1746" s="55"/>
      <c r="I1746" s="55"/>
      <c r="J1746" s="55"/>
      <c r="K1746" s="65"/>
      <c r="L1746" s="65"/>
      <c r="M1746" s="65"/>
      <c r="N1746" s="65"/>
      <c r="O1746" s="65"/>
      <c r="P1746" s="65"/>
    </row>
    <row r="1747" spans="3:16" s="1" customFormat="1" x14ac:dyDescent="0.25">
      <c r="C1747" s="65"/>
      <c r="D1747" s="55"/>
      <c r="E1747" s="55"/>
      <c r="F1747" s="55"/>
      <c r="G1747" s="55"/>
      <c r="H1747" s="55"/>
      <c r="I1747" s="55"/>
      <c r="J1747" s="55"/>
      <c r="K1747" s="65"/>
      <c r="L1747" s="65"/>
      <c r="M1747" s="65"/>
      <c r="N1747" s="65"/>
      <c r="O1747" s="65"/>
      <c r="P1747" s="65"/>
    </row>
    <row r="1748" spans="3:16" s="1" customFormat="1" x14ac:dyDescent="0.25">
      <c r="C1748" s="65"/>
      <c r="D1748" s="55"/>
      <c r="E1748" s="55"/>
      <c r="F1748" s="55"/>
      <c r="G1748" s="55"/>
      <c r="H1748" s="55"/>
      <c r="I1748" s="55"/>
      <c r="J1748" s="55"/>
      <c r="K1748" s="65"/>
      <c r="L1748" s="65"/>
      <c r="M1748" s="65"/>
      <c r="N1748" s="65"/>
      <c r="O1748" s="65"/>
      <c r="P1748" s="65"/>
    </row>
    <row r="1749" spans="3:16" s="1" customFormat="1" x14ac:dyDescent="0.25">
      <c r="C1749" s="65"/>
      <c r="D1749" s="55"/>
      <c r="E1749" s="55"/>
      <c r="F1749" s="55"/>
      <c r="G1749" s="55"/>
      <c r="H1749" s="55"/>
      <c r="I1749" s="55"/>
      <c r="J1749" s="55"/>
      <c r="K1749" s="65"/>
      <c r="L1749" s="65"/>
      <c r="M1749" s="65"/>
      <c r="N1749" s="65"/>
      <c r="O1749" s="65"/>
      <c r="P1749" s="65"/>
    </row>
    <row r="1750" spans="3:16" s="1" customFormat="1" x14ac:dyDescent="0.25">
      <c r="C1750" s="65"/>
      <c r="D1750" s="55"/>
      <c r="E1750" s="55"/>
      <c r="F1750" s="55"/>
      <c r="G1750" s="55"/>
      <c r="H1750" s="55"/>
      <c r="I1750" s="55"/>
      <c r="J1750" s="55"/>
      <c r="K1750" s="65"/>
      <c r="L1750" s="65"/>
      <c r="M1750" s="65"/>
      <c r="N1750" s="65"/>
      <c r="O1750" s="65"/>
      <c r="P1750" s="65"/>
    </row>
    <row r="1751" spans="3:16" s="1" customFormat="1" x14ac:dyDescent="0.25">
      <c r="C1751" s="65"/>
      <c r="D1751" s="55"/>
      <c r="E1751" s="55"/>
      <c r="F1751" s="55"/>
      <c r="G1751" s="55"/>
      <c r="H1751" s="55"/>
      <c r="I1751" s="55"/>
      <c r="J1751" s="55"/>
      <c r="K1751" s="65"/>
      <c r="L1751" s="65"/>
      <c r="M1751" s="65"/>
      <c r="N1751" s="65"/>
      <c r="O1751" s="65"/>
      <c r="P1751" s="65"/>
    </row>
    <row r="1752" spans="3:16" s="1" customFormat="1" x14ac:dyDescent="0.25">
      <c r="C1752" s="65"/>
      <c r="D1752" s="55"/>
      <c r="E1752" s="55"/>
      <c r="F1752" s="55"/>
      <c r="G1752" s="55"/>
      <c r="H1752" s="55"/>
      <c r="I1752" s="55"/>
      <c r="J1752" s="55"/>
      <c r="K1752" s="65"/>
      <c r="L1752" s="65"/>
      <c r="M1752" s="65"/>
      <c r="N1752" s="65"/>
      <c r="O1752" s="65"/>
      <c r="P1752" s="65"/>
    </row>
    <row r="1753" spans="3:16" s="1" customFormat="1" x14ac:dyDescent="0.25">
      <c r="C1753" s="65"/>
      <c r="D1753" s="55"/>
      <c r="E1753" s="55"/>
      <c r="F1753" s="55"/>
      <c r="G1753" s="55"/>
      <c r="H1753" s="55"/>
      <c r="I1753" s="55"/>
      <c r="J1753" s="55"/>
      <c r="K1753" s="65"/>
      <c r="L1753" s="65"/>
      <c r="M1753" s="65"/>
      <c r="N1753" s="65"/>
      <c r="O1753" s="65"/>
      <c r="P1753" s="65"/>
    </row>
    <row r="1754" spans="3:16" s="1" customFormat="1" x14ac:dyDescent="0.25">
      <c r="C1754" s="65"/>
      <c r="D1754" s="55"/>
      <c r="E1754" s="55"/>
      <c r="F1754" s="55"/>
      <c r="G1754" s="55"/>
      <c r="H1754" s="55"/>
      <c r="I1754" s="55"/>
      <c r="J1754" s="55"/>
      <c r="K1754" s="65"/>
      <c r="L1754" s="65"/>
      <c r="M1754" s="65"/>
      <c r="N1754" s="65"/>
      <c r="O1754" s="65"/>
      <c r="P1754" s="65"/>
    </row>
    <row r="1755" spans="3:16" s="1" customFormat="1" x14ac:dyDescent="0.25">
      <c r="C1755" s="65"/>
      <c r="D1755" s="55"/>
      <c r="E1755" s="55"/>
      <c r="F1755" s="55"/>
      <c r="G1755" s="55"/>
      <c r="H1755" s="55"/>
      <c r="I1755" s="55"/>
      <c r="J1755" s="55"/>
      <c r="K1755" s="65"/>
      <c r="L1755" s="65"/>
      <c r="M1755" s="65"/>
      <c r="N1755" s="65"/>
      <c r="O1755" s="65"/>
      <c r="P1755" s="65"/>
    </row>
    <row r="1756" spans="3:16" s="1" customFormat="1" x14ac:dyDescent="0.25">
      <c r="C1756" s="65"/>
      <c r="D1756" s="55"/>
      <c r="E1756" s="55"/>
      <c r="F1756" s="55"/>
      <c r="G1756" s="55"/>
      <c r="H1756" s="55"/>
      <c r="I1756" s="55"/>
      <c r="J1756" s="55"/>
      <c r="K1756" s="65"/>
      <c r="L1756" s="65"/>
      <c r="M1756" s="65"/>
      <c r="N1756" s="65"/>
      <c r="O1756" s="65"/>
      <c r="P1756" s="65"/>
    </row>
    <row r="1757" spans="3:16" s="1" customFormat="1" x14ac:dyDescent="0.25">
      <c r="C1757" s="65"/>
      <c r="D1757" s="55"/>
      <c r="E1757" s="55"/>
      <c r="F1757" s="55"/>
      <c r="G1757" s="55"/>
      <c r="H1757" s="55"/>
      <c r="I1757" s="55"/>
      <c r="J1757" s="55"/>
      <c r="K1757" s="65"/>
      <c r="L1757" s="65"/>
      <c r="M1757" s="65"/>
      <c r="N1757" s="65"/>
      <c r="O1757" s="65"/>
      <c r="P1757" s="65"/>
    </row>
    <row r="1758" spans="3:16" s="1" customFormat="1" x14ac:dyDescent="0.25">
      <c r="C1758" s="65"/>
      <c r="D1758" s="55"/>
      <c r="E1758" s="55"/>
      <c r="F1758" s="55"/>
      <c r="G1758" s="55"/>
      <c r="H1758" s="55"/>
      <c r="I1758" s="55"/>
      <c r="J1758" s="55"/>
      <c r="K1758" s="65"/>
      <c r="L1758" s="65"/>
      <c r="M1758" s="65"/>
      <c r="N1758" s="65"/>
      <c r="O1758" s="65"/>
      <c r="P1758" s="65"/>
    </row>
    <row r="1759" spans="3:16" s="1" customFormat="1" x14ac:dyDescent="0.25">
      <c r="C1759" s="65"/>
      <c r="D1759" s="55"/>
      <c r="E1759" s="55"/>
      <c r="F1759" s="55"/>
      <c r="G1759" s="55"/>
      <c r="H1759" s="55"/>
      <c r="I1759" s="55"/>
      <c r="J1759" s="55"/>
      <c r="K1759" s="65"/>
      <c r="L1759" s="65"/>
      <c r="M1759" s="65"/>
      <c r="N1759" s="65"/>
      <c r="O1759" s="65"/>
      <c r="P1759" s="65"/>
    </row>
    <row r="1760" spans="3:16" s="1" customFormat="1" x14ac:dyDescent="0.25">
      <c r="C1760" s="65"/>
      <c r="D1760" s="55"/>
      <c r="E1760" s="55"/>
      <c r="F1760" s="55"/>
      <c r="G1760" s="55"/>
      <c r="H1760" s="55"/>
      <c r="I1760" s="55"/>
      <c r="J1760" s="55"/>
      <c r="K1760" s="65"/>
      <c r="L1760" s="65"/>
      <c r="M1760" s="65"/>
      <c r="N1760" s="65"/>
      <c r="O1760" s="65"/>
      <c r="P1760" s="65"/>
    </row>
    <row r="1761" spans="3:16" s="1" customFormat="1" x14ac:dyDescent="0.25">
      <c r="C1761" s="65"/>
      <c r="D1761" s="55"/>
      <c r="E1761" s="55"/>
      <c r="F1761" s="55"/>
      <c r="G1761" s="55"/>
      <c r="H1761" s="55"/>
      <c r="I1761" s="55"/>
      <c r="J1761" s="55"/>
      <c r="K1761" s="65"/>
      <c r="L1761" s="65"/>
      <c r="M1761" s="65"/>
      <c r="N1761" s="65"/>
      <c r="O1761" s="65"/>
      <c r="P1761" s="65"/>
    </row>
    <row r="1762" spans="3:16" s="1" customFormat="1" x14ac:dyDescent="0.25">
      <c r="C1762" s="65"/>
      <c r="D1762" s="55"/>
      <c r="E1762" s="55"/>
      <c r="F1762" s="55"/>
      <c r="G1762" s="55"/>
      <c r="H1762" s="55"/>
      <c r="I1762" s="55"/>
      <c r="J1762" s="55"/>
      <c r="K1762" s="65"/>
      <c r="L1762" s="65"/>
      <c r="M1762" s="65"/>
      <c r="N1762" s="65"/>
      <c r="O1762" s="65"/>
      <c r="P1762" s="65"/>
    </row>
    <row r="1763" spans="3:16" s="1" customFormat="1" x14ac:dyDescent="0.25">
      <c r="C1763" s="65"/>
      <c r="D1763" s="55"/>
      <c r="E1763" s="55"/>
      <c r="F1763" s="55"/>
      <c r="G1763" s="55"/>
      <c r="H1763" s="55"/>
      <c r="I1763" s="55"/>
      <c r="J1763" s="55"/>
      <c r="K1763" s="65"/>
      <c r="L1763" s="65"/>
      <c r="M1763" s="65"/>
      <c r="N1763" s="65"/>
      <c r="O1763" s="65"/>
      <c r="P1763" s="65"/>
    </row>
    <row r="1764" spans="3:16" s="1" customFormat="1" x14ac:dyDescent="0.25">
      <c r="C1764" s="65"/>
      <c r="D1764" s="55"/>
      <c r="E1764" s="55"/>
      <c r="F1764" s="55"/>
      <c r="G1764" s="55"/>
      <c r="H1764" s="55"/>
      <c r="I1764" s="55"/>
      <c r="J1764" s="55"/>
      <c r="K1764" s="65"/>
      <c r="L1764" s="65"/>
      <c r="M1764" s="65"/>
      <c r="N1764" s="65"/>
      <c r="O1764" s="65"/>
      <c r="P1764" s="65"/>
    </row>
    <row r="1765" spans="3:16" s="1" customFormat="1" x14ac:dyDescent="0.25">
      <c r="C1765" s="65"/>
      <c r="D1765" s="55"/>
      <c r="E1765" s="55"/>
      <c r="F1765" s="55"/>
      <c r="G1765" s="55"/>
      <c r="H1765" s="55"/>
      <c r="I1765" s="55"/>
      <c r="J1765" s="55"/>
      <c r="K1765" s="65"/>
      <c r="L1765" s="65"/>
      <c r="M1765" s="65"/>
      <c r="N1765" s="65"/>
      <c r="O1765" s="65"/>
      <c r="P1765" s="65"/>
    </row>
    <row r="1766" spans="3:16" s="1" customFormat="1" x14ac:dyDescent="0.25">
      <c r="C1766" s="65"/>
      <c r="D1766" s="55"/>
      <c r="E1766" s="55"/>
      <c r="F1766" s="55"/>
      <c r="G1766" s="55"/>
      <c r="H1766" s="55"/>
      <c r="I1766" s="55"/>
      <c r="J1766" s="55"/>
      <c r="K1766" s="65"/>
      <c r="L1766" s="65"/>
      <c r="M1766" s="65"/>
      <c r="N1766" s="65"/>
      <c r="O1766" s="65"/>
      <c r="P1766" s="65"/>
    </row>
    <row r="1767" spans="3:16" s="1" customFormat="1" x14ac:dyDescent="0.25">
      <c r="C1767" s="65"/>
      <c r="D1767" s="55"/>
      <c r="E1767" s="55"/>
      <c r="F1767" s="55"/>
      <c r="G1767" s="55"/>
      <c r="H1767" s="55"/>
      <c r="I1767" s="55"/>
      <c r="J1767" s="55"/>
      <c r="K1767" s="65"/>
      <c r="L1767" s="65"/>
      <c r="M1767" s="65"/>
      <c r="N1767" s="65"/>
      <c r="O1767" s="65"/>
      <c r="P1767" s="65"/>
    </row>
    <row r="1768" spans="3:16" s="1" customFormat="1" x14ac:dyDescent="0.25">
      <c r="C1768" s="65"/>
      <c r="D1768" s="55"/>
      <c r="E1768" s="55"/>
      <c r="F1768" s="55"/>
      <c r="G1768" s="55"/>
      <c r="H1768" s="55"/>
      <c r="I1768" s="55"/>
      <c r="J1768" s="55"/>
      <c r="K1768" s="65"/>
      <c r="L1768" s="65"/>
      <c r="M1768" s="65"/>
      <c r="N1768" s="65"/>
      <c r="O1768" s="65"/>
      <c r="P1768" s="65"/>
    </row>
    <row r="1769" spans="3:16" s="1" customFormat="1" x14ac:dyDescent="0.25">
      <c r="C1769" s="65"/>
      <c r="D1769" s="55"/>
      <c r="E1769" s="55"/>
      <c r="F1769" s="55"/>
      <c r="G1769" s="55"/>
      <c r="H1769" s="55"/>
      <c r="I1769" s="55"/>
      <c r="J1769" s="55"/>
      <c r="K1769" s="65"/>
      <c r="L1769" s="65"/>
      <c r="M1769" s="65"/>
      <c r="N1769" s="65"/>
      <c r="O1769" s="65"/>
      <c r="P1769" s="65"/>
    </row>
    <row r="1770" spans="3:16" s="1" customFormat="1" x14ac:dyDescent="0.25">
      <c r="C1770" s="65"/>
      <c r="D1770" s="55"/>
      <c r="E1770" s="55"/>
      <c r="F1770" s="55"/>
      <c r="G1770" s="55"/>
      <c r="H1770" s="55"/>
      <c r="I1770" s="55"/>
      <c r="J1770" s="55"/>
      <c r="K1770" s="65"/>
      <c r="L1770" s="65"/>
      <c r="M1770" s="65"/>
      <c r="N1770" s="65"/>
      <c r="O1770" s="65"/>
      <c r="P1770" s="65"/>
    </row>
    <row r="1771" spans="3:16" s="1" customFormat="1" x14ac:dyDescent="0.25">
      <c r="C1771" s="65"/>
      <c r="D1771" s="55"/>
      <c r="E1771" s="55"/>
      <c r="F1771" s="55"/>
      <c r="G1771" s="55"/>
      <c r="H1771" s="55"/>
      <c r="I1771" s="55"/>
      <c r="J1771" s="55"/>
      <c r="K1771" s="65"/>
      <c r="L1771" s="65"/>
      <c r="M1771" s="65"/>
      <c r="N1771" s="65"/>
      <c r="O1771" s="65"/>
      <c r="P1771" s="65"/>
    </row>
    <row r="1772" spans="3:16" s="1" customFormat="1" x14ac:dyDescent="0.25">
      <c r="C1772" s="65"/>
      <c r="D1772" s="55"/>
      <c r="E1772" s="55"/>
      <c r="F1772" s="55"/>
      <c r="G1772" s="55"/>
      <c r="H1772" s="55"/>
      <c r="I1772" s="55"/>
      <c r="J1772" s="55"/>
      <c r="K1772" s="65"/>
      <c r="L1772" s="65"/>
      <c r="M1772" s="65"/>
      <c r="N1772" s="65"/>
      <c r="O1772" s="65"/>
      <c r="P1772" s="65"/>
    </row>
    <row r="1773" spans="3:16" s="1" customFormat="1" x14ac:dyDescent="0.25">
      <c r="C1773" s="65"/>
      <c r="D1773" s="55"/>
      <c r="E1773" s="55"/>
      <c r="F1773" s="55"/>
      <c r="G1773" s="55"/>
      <c r="H1773" s="55"/>
      <c r="I1773" s="55"/>
      <c r="J1773" s="55"/>
      <c r="K1773" s="65"/>
      <c r="L1773" s="65"/>
      <c r="M1773" s="65"/>
      <c r="N1773" s="65"/>
      <c r="O1773" s="65"/>
      <c r="P1773" s="65"/>
    </row>
    <row r="1774" spans="3:16" s="1" customFormat="1" x14ac:dyDescent="0.25">
      <c r="C1774" s="65"/>
      <c r="D1774" s="55"/>
      <c r="E1774" s="55"/>
      <c r="F1774" s="55"/>
      <c r="G1774" s="55"/>
      <c r="H1774" s="55"/>
      <c r="I1774" s="55"/>
      <c r="J1774" s="55"/>
      <c r="K1774" s="65"/>
      <c r="L1774" s="65"/>
      <c r="M1774" s="65"/>
      <c r="N1774" s="65"/>
      <c r="O1774" s="65"/>
      <c r="P1774" s="65"/>
    </row>
    <row r="1775" spans="3:16" s="1" customFormat="1" x14ac:dyDescent="0.25">
      <c r="C1775" s="65"/>
      <c r="D1775" s="55"/>
      <c r="E1775" s="55"/>
      <c r="F1775" s="55"/>
      <c r="G1775" s="55"/>
      <c r="H1775" s="55"/>
      <c r="I1775" s="55"/>
      <c r="J1775" s="55"/>
      <c r="K1775" s="65"/>
      <c r="L1775" s="65"/>
      <c r="M1775" s="65"/>
      <c r="N1775" s="65"/>
      <c r="O1775" s="65"/>
      <c r="P1775" s="65"/>
    </row>
    <row r="1776" spans="3:16" s="1" customFormat="1" x14ac:dyDescent="0.25">
      <c r="C1776" s="65"/>
      <c r="D1776" s="55"/>
      <c r="E1776" s="55"/>
      <c r="F1776" s="55"/>
      <c r="G1776" s="55"/>
      <c r="H1776" s="55"/>
      <c r="I1776" s="55"/>
      <c r="J1776" s="55"/>
      <c r="K1776" s="65"/>
      <c r="L1776" s="65"/>
      <c r="M1776" s="65"/>
      <c r="N1776" s="65"/>
      <c r="O1776" s="65"/>
      <c r="P1776" s="65"/>
    </row>
    <row r="1777" spans="3:16" s="1" customFormat="1" x14ac:dyDescent="0.25">
      <c r="C1777" s="65"/>
      <c r="D1777" s="55"/>
      <c r="E1777" s="55"/>
      <c r="F1777" s="55"/>
      <c r="G1777" s="55"/>
      <c r="H1777" s="55"/>
      <c r="I1777" s="55"/>
      <c r="J1777" s="55"/>
      <c r="K1777" s="65"/>
      <c r="L1777" s="65"/>
      <c r="M1777" s="65"/>
      <c r="N1777" s="65"/>
      <c r="O1777" s="65"/>
      <c r="P1777" s="65"/>
    </row>
    <row r="1778" spans="3:16" s="1" customFormat="1" x14ac:dyDescent="0.25">
      <c r="C1778" s="65"/>
      <c r="D1778" s="55"/>
      <c r="E1778" s="55"/>
      <c r="F1778" s="55"/>
      <c r="G1778" s="55"/>
      <c r="H1778" s="55"/>
      <c r="I1778" s="55"/>
      <c r="J1778" s="55"/>
      <c r="K1778" s="65"/>
      <c r="L1778" s="65"/>
      <c r="M1778" s="65"/>
      <c r="N1778" s="65"/>
      <c r="O1778" s="65"/>
      <c r="P1778" s="65"/>
    </row>
    <row r="1779" spans="3:16" s="1" customFormat="1" x14ac:dyDescent="0.25">
      <c r="C1779" s="65"/>
      <c r="D1779" s="55"/>
      <c r="E1779" s="55"/>
      <c r="F1779" s="55"/>
      <c r="G1779" s="55"/>
      <c r="H1779" s="55"/>
      <c r="I1779" s="55"/>
      <c r="J1779" s="55"/>
      <c r="K1779" s="65"/>
      <c r="L1779" s="65"/>
      <c r="M1779" s="65"/>
      <c r="N1779" s="65"/>
      <c r="O1779" s="65"/>
      <c r="P1779" s="65"/>
    </row>
    <row r="1780" spans="3:16" s="1" customFormat="1" x14ac:dyDescent="0.25">
      <c r="C1780" s="65"/>
      <c r="D1780" s="55"/>
      <c r="E1780" s="55"/>
      <c r="F1780" s="55"/>
      <c r="G1780" s="55"/>
      <c r="H1780" s="55"/>
      <c r="I1780" s="55"/>
      <c r="J1780" s="55"/>
      <c r="K1780" s="65"/>
      <c r="L1780" s="65"/>
      <c r="M1780" s="65"/>
      <c r="N1780" s="65"/>
      <c r="O1780" s="65"/>
      <c r="P1780" s="65"/>
    </row>
    <row r="1781" spans="3:16" s="1" customFormat="1" x14ac:dyDescent="0.25">
      <c r="C1781" s="65"/>
      <c r="D1781" s="55"/>
      <c r="E1781" s="55"/>
      <c r="F1781" s="55"/>
      <c r="G1781" s="55"/>
      <c r="H1781" s="55"/>
      <c r="I1781" s="55"/>
      <c r="J1781" s="55"/>
      <c r="K1781" s="65"/>
      <c r="L1781" s="65"/>
      <c r="M1781" s="65"/>
      <c r="N1781" s="65"/>
      <c r="O1781" s="65"/>
      <c r="P1781" s="65"/>
    </row>
    <row r="1782" spans="3:16" s="1" customFormat="1" x14ac:dyDescent="0.25">
      <c r="C1782" s="65"/>
      <c r="D1782" s="55"/>
      <c r="E1782" s="55"/>
      <c r="F1782" s="55"/>
      <c r="G1782" s="55"/>
      <c r="H1782" s="55"/>
      <c r="I1782" s="55"/>
      <c r="J1782" s="55"/>
      <c r="K1782" s="65"/>
      <c r="L1782" s="65"/>
      <c r="M1782" s="65"/>
      <c r="N1782" s="65"/>
      <c r="O1782" s="65"/>
      <c r="P1782" s="65"/>
    </row>
    <row r="1783" spans="3:16" s="1" customFormat="1" x14ac:dyDescent="0.25">
      <c r="C1783" s="65"/>
      <c r="D1783" s="55"/>
      <c r="E1783" s="55"/>
      <c r="F1783" s="55"/>
      <c r="G1783" s="55"/>
      <c r="H1783" s="55"/>
      <c r="I1783" s="55"/>
      <c r="J1783" s="55"/>
      <c r="K1783" s="65"/>
      <c r="L1783" s="65"/>
      <c r="M1783" s="65"/>
      <c r="N1783" s="65"/>
      <c r="O1783" s="65"/>
      <c r="P1783" s="65"/>
    </row>
    <row r="1784" spans="3:16" s="1" customFormat="1" x14ac:dyDescent="0.25">
      <c r="C1784" s="65"/>
      <c r="D1784" s="55"/>
      <c r="E1784" s="55"/>
      <c r="F1784" s="55"/>
      <c r="G1784" s="55"/>
      <c r="H1784" s="55"/>
      <c r="I1784" s="55"/>
      <c r="J1784" s="55"/>
      <c r="K1784" s="65"/>
      <c r="L1784" s="65"/>
      <c r="M1784" s="65"/>
      <c r="N1784" s="65"/>
      <c r="O1784" s="65"/>
      <c r="P1784" s="65"/>
    </row>
    <row r="1785" spans="3:16" s="1" customFormat="1" x14ac:dyDescent="0.25">
      <c r="C1785" s="65"/>
      <c r="D1785" s="55"/>
      <c r="E1785" s="55"/>
      <c r="F1785" s="55"/>
      <c r="G1785" s="55"/>
      <c r="H1785" s="55"/>
      <c r="I1785" s="55"/>
      <c r="J1785" s="55"/>
      <c r="K1785" s="65"/>
      <c r="L1785" s="65"/>
      <c r="M1785" s="65"/>
      <c r="N1785" s="65"/>
      <c r="O1785" s="65"/>
      <c r="P1785" s="65"/>
    </row>
    <row r="1786" spans="3:16" s="1" customFormat="1" x14ac:dyDescent="0.25">
      <c r="C1786" s="65"/>
      <c r="D1786" s="55"/>
      <c r="E1786" s="55"/>
      <c r="F1786" s="55"/>
      <c r="G1786" s="55"/>
      <c r="H1786" s="55"/>
      <c r="I1786" s="55"/>
      <c r="J1786" s="55"/>
      <c r="K1786" s="65"/>
      <c r="L1786" s="65"/>
      <c r="M1786" s="65"/>
      <c r="N1786" s="65"/>
      <c r="O1786" s="65"/>
      <c r="P1786" s="65"/>
    </row>
    <row r="1787" spans="3:16" s="1" customFormat="1" x14ac:dyDescent="0.25">
      <c r="C1787" s="65"/>
      <c r="D1787" s="55"/>
      <c r="E1787" s="55"/>
      <c r="F1787" s="55"/>
      <c r="G1787" s="55"/>
      <c r="H1787" s="55"/>
      <c r="I1787" s="55"/>
      <c r="J1787" s="55"/>
      <c r="K1787" s="65"/>
      <c r="L1787" s="65"/>
      <c r="M1787" s="65"/>
      <c r="N1787" s="65"/>
      <c r="O1787" s="65"/>
      <c r="P1787" s="65"/>
    </row>
    <row r="1788" spans="3:16" s="1" customFormat="1" x14ac:dyDescent="0.25">
      <c r="C1788" s="65"/>
      <c r="D1788" s="55"/>
      <c r="E1788" s="55"/>
      <c r="F1788" s="55"/>
      <c r="G1788" s="55"/>
      <c r="H1788" s="55"/>
      <c r="I1788" s="55"/>
      <c r="J1788" s="55"/>
      <c r="K1788" s="65"/>
      <c r="L1788" s="65"/>
      <c r="M1788" s="65"/>
      <c r="N1788" s="65"/>
      <c r="O1788" s="65"/>
      <c r="P1788" s="65"/>
    </row>
    <row r="1789" spans="3:16" s="1" customFormat="1" x14ac:dyDescent="0.25">
      <c r="C1789" s="65"/>
      <c r="D1789" s="55"/>
      <c r="E1789" s="55"/>
      <c r="F1789" s="55"/>
      <c r="G1789" s="55"/>
      <c r="H1789" s="55"/>
      <c r="I1789" s="55"/>
      <c r="J1789" s="55"/>
      <c r="K1789" s="65"/>
      <c r="L1789" s="65"/>
      <c r="M1789" s="65"/>
      <c r="N1789" s="65"/>
      <c r="O1789" s="65"/>
      <c r="P1789" s="65"/>
    </row>
    <row r="1790" spans="3:16" s="1" customFormat="1" x14ac:dyDescent="0.25">
      <c r="C1790" s="65"/>
      <c r="D1790" s="55"/>
      <c r="E1790" s="55"/>
      <c r="F1790" s="55"/>
      <c r="G1790" s="55"/>
      <c r="H1790" s="55"/>
      <c r="I1790" s="55"/>
      <c r="J1790" s="55"/>
      <c r="K1790" s="65"/>
      <c r="L1790" s="65"/>
      <c r="M1790" s="65"/>
      <c r="N1790" s="65"/>
      <c r="O1790" s="65"/>
      <c r="P1790" s="65"/>
    </row>
    <row r="1791" spans="3:16" s="1" customFormat="1" x14ac:dyDescent="0.25">
      <c r="C1791" s="65"/>
      <c r="D1791" s="55"/>
      <c r="E1791" s="55"/>
      <c r="F1791" s="55"/>
      <c r="G1791" s="55"/>
      <c r="H1791" s="55"/>
      <c r="I1791" s="55"/>
      <c r="J1791" s="55"/>
      <c r="K1791" s="65"/>
      <c r="L1791" s="65"/>
      <c r="M1791" s="65"/>
      <c r="N1791" s="65"/>
      <c r="O1791" s="65"/>
      <c r="P1791" s="65"/>
    </row>
    <row r="1792" spans="3:16" s="1" customFormat="1" x14ac:dyDescent="0.25">
      <c r="C1792" s="65"/>
      <c r="D1792" s="55"/>
      <c r="E1792" s="55"/>
      <c r="F1792" s="55"/>
      <c r="G1792" s="55"/>
      <c r="H1792" s="55"/>
      <c r="I1792" s="55"/>
      <c r="J1792" s="55"/>
      <c r="K1792" s="65"/>
      <c r="L1792" s="65"/>
      <c r="M1792" s="65"/>
      <c r="N1792" s="65"/>
      <c r="O1792" s="65"/>
      <c r="P1792" s="65"/>
    </row>
    <row r="1793" spans="3:16" s="1" customFormat="1" x14ac:dyDescent="0.25">
      <c r="C1793" s="65"/>
      <c r="D1793" s="55"/>
      <c r="E1793" s="55"/>
      <c r="F1793" s="55"/>
      <c r="G1793" s="55"/>
      <c r="H1793" s="55"/>
      <c r="I1793" s="55"/>
      <c r="J1793" s="55"/>
      <c r="K1793" s="65"/>
      <c r="L1793" s="65"/>
      <c r="M1793" s="65"/>
      <c r="N1793" s="65"/>
      <c r="O1793" s="65"/>
      <c r="P1793" s="65"/>
    </row>
    <row r="1794" spans="3:16" s="1" customFormat="1" x14ac:dyDescent="0.25">
      <c r="C1794" s="65"/>
      <c r="D1794" s="55"/>
      <c r="E1794" s="55"/>
      <c r="F1794" s="55"/>
      <c r="G1794" s="55"/>
      <c r="H1794" s="55"/>
      <c r="I1794" s="55"/>
      <c r="J1794" s="55"/>
      <c r="K1794" s="65"/>
      <c r="L1794" s="65"/>
      <c r="M1794" s="65"/>
      <c r="N1794" s="65"/>
      <c r="O1794" s="65"/>
      <c r="P1794" s="65"/>
    </row>
    <row r="1795" spans="3:16" s="1" customFormat="1" x14ac:dyDescent="0.25">
      <c r="C1795" s="65"/>
      <c r="D1795" s="55"/>
      <c r="E1795" s="55"/>
      <c r="F1795" s="55"/>
      <c r="G1795" s="55"/>
      <c r="H1795" s="55"/>
      <c r="I1795" s="55"/>
      <c r="J1795" s="55"/>
      <c r="K1795" s="65"/>
      <c r="L1795" s="65"/>
      <c r="M1795" s="65"/>
      <c r="N1795" s="65"/>
      <c r="O1795" s="65"/>
      <c r="P1795" s="65"/>
    </row>
    <row r="1796" spans="3:16" s="1" customFormat="1" x14ac:dyDescent="0.25">
      <c r="C1796" s="65"/>
      <c r="D1796" s="55"/>
      <c r="E1796" s="55"/>
      <c r="F1796" s="55"/>
      <c r="G1796" s="55"/>
      <c r="H1796" s="55"/>
      <c r="I1796" s="55"/>
      <c r="J1796" s="55"/>
      <c r="K1796" s="65"/>
      <c r="L1796" s="65"/>
      <c r="M1796" s="65"/>
      <c r="N1796" s="65"/>
      <c r="O1796" s="65"/>
      <c r="P1796" s="65"/>
    </row>
    <row r="1797" spans="3:16" s="1" customFormat="1" x14ac:dyDescent="0.25">
      <c r="C1797" s="65"/>
      <c r="D1797" s="55"/>
      <c r="E1797" s="55"/>
      <c r="F1797" s="55"/>
      <c r="G1797" s="55"/>
      <c r="H1797" s="55"/>
      <c r="I1797" s="55"/>
      <c r="J1797" s="55"/>
      <c r="K1797" s="65"/>
      <c r="L1797" s="65"/>
      <c r="M1797" s="65"/>
      <c r="N1797" s="65"/>
      <c r="O1797" s="65"/>
      <c r="P1797" s="65"/>
    </row>
    <row r="1798" spans="3:16" s="1" customFormat="1" x14ac:dyDescent="0.25">
      <c r="C1798" s="65"/>
      <c r="D1798" s="55"/>
      <c r="E1798" s="55"/>
      <c r="F1798" s="55"/>
      <c r="G1798" s="55"/>
      <c r="H1798" s="55"/>
      <c r="I1798" s="55"/>
      <c r="J1798" s="55"/>
      <c r="K1798" s="65"/>
      <c r="L1798" s="65"/>
      <c r="M1798" s="65"/>
      <c r="N1798" s="65"/>
      <c r="O1798" s="65"/>
      <c r="P1798" s="65"/>
    </row>
    <row r="1799" spans="3:16" s="1" customFormat="1" x14ac:dyDescent="0.25">
      <c r="C1799" s="65"/>
      <c r="D1799" s="55"/>
      <c r="E1799" s="55"/>
      <c r="F1799" s="55"/>
      <c r="G1799" s="55"/>
      <c r="H1799" s="55"/>
      <c r="I1799" s="55"/>
      <c r="J1799" s="55"/>
      <c r="K1799" s="65"/>
      <c r="L1799" s="65"/>
      <c r="M1799" s="65"/>
      <c r="N1799" s="65"/>
      <c r="O1799" s="65"/>
      <c r="P1799" s="65"/>
    </row>
    <row r="1800" spans="3:16" s="1" customFormat="1" x14ac:dyDescent="0.25">
      <c r="C1800" s="65"/>
      <c r="D1800" s="55"/>
      <c r="E1800" s="55"/>
      <c r="F1800" s="55"/>
      <c r="G1800" s="55"/>
      <c r="H1800" s="55"/>
      <c r="I1800" s="55"/>
      <c r="J1800" s="55"/>
      <c r="K1800" s="65"/>
      <c r="L1800" s="65"/>
      <c r="M1800" s="65"/>
      <c r="N1800" s="65"/>
      <c r="O1800" s="65"/>
      <c r="P1800" s="65"/>
    </row>
    <row r="1801" spans="3:16" s="1" customFormat="1" x14ac:dyDescent="0.25">
      <c r="C1801" s="65"/>
      <c r="D1801" s="55"/>
      <c r="E1801" s="55"/>
      <c r="F1801" s="55"/>
      <c r="G1801" s="55"/>
      <c r="H1801" s="55"/>
      <c r="I1801" s="55"/>
      <c r="J1801" s="55"/>
      <c r="K1801" s="65"/>
      <c r="L1801" s="65"/>
      <c r="M1801" s="65"/>
      <c r="N1801" s="65"/>
      <c r="O1801" s="65"/>
      <c r="P1801" s="65"/>
    </row>
    <row r="1802" spans="3:16" s="1" customFormat="1" x14ac:dyDescent="0.25">
      <c r="C1802" s="65"/>
      <c r="D1802" s="55"/>
      <c r="E1802" s="55"/>
      <c r="F1802" s="55"/>
      <c r="G1802" s="55"/>
      <c r="H1802" s="55"/>
      <c r="I1802" s="55"/>
      <c r="J1802" s="55"/>
      <c r="K1802" s="65"/>
      <c r="L1802" s="65"/>
      <c r="M1802" s="65"/>
      <c r="N1802" s="65"/>
      <c r="O1802" s="65"/>
      <c r="P1802" s="65"/>
    </row>
    <row r="1803" spans="3:16" s="1" customFormat="1" x14ac:dyDescent="0.25">
      <c r="C1803" s="65"/>
      <c r="D1803" s="55"/>
      <c r="E1803" s="55"/>
      <c r="F1803" s="55"/>
      <c r="G1803" s="55"/>
      <c r="H1803" s="55"/>
      <c r="I1803" s="55"/>
      <c r="J1803" s="55"/>
      <c r="K1803" s="65"/>
      <c r="L1803" s="65"/>
      <c r="M1803" s="65"/>
      <c r="N1803" s="65"/>
      <c r="O1803" s="65"/>
      <c r="P1803" s="65"/>
    </row>
    <row r="1804" spans="3:16" s="1" customFormat="1" x14ac:dyDescent="0.25">
      <c r="C1804" s="65"/>
      <c r="D1804" s="55"/>
      <c r="E1804" s="55"/>
      <c r="F1804" s="55"/>
      <c r="G1804" s="55"/>
      <c r="H1804" s="55"/>
      <c r="I1804" s="55"/>
      <c r="J1804" s="55"/>
      <c r="K1804" s="65"/>
      <c r="L1804" s="65"/>
      <c r="M1804" s="65"/>
      <c r="N1804" s="65"/>
      <c r="O1804" s="65"/>
      <c r="P1804" s="65"/>
    </row>
    <row r="1805" spans="3:16" s="1" customFormat="1" x14ac:dyDescent="0.25">
      <c r="C1805" s="65"/>
      <c r="D1805" s="55"/>
      <c r="E1805" s="55"/>
      <c r="F1805" s="55"/>
      <c r="G1805" s="55"/>
      <c r="H1805" s="55"/>
      <c r="I1805" s="55"/>
      <c r="J1805" s="55"/>
      <c r="K1805" s="65"/>
      <c r="L1805" s="65"/>
      <c r="M1805" s="65"/>
      <c r="N1805" s="65"/>
      <c r="O1805" s="65"/>
      <c r="P1805" s="65"/>
    </row>
    <row r="1806" spans="3:16" s="1" customFormat="1" x14ac:dyDescent="0.25">
      <c r="C1806" s="65"/>
      <c r="D1806" s="55"/>
      <c r="E1806" s="55"/>
      <c r="F1806" s="55"/>
      <c r="G1806" s="55"/>
      <c r="H1806" s="55"/>
      <c r="I1806" s="55"/>
      <c r="J1806" s="55"/>
      <c r="K1806" s="65"/>
      <c r="L1806" s="65"/>
      <c r="M1806" s="65"/>
      <c r="N1806" s="65"/>
      <c r="O1806" s="65"/>
      <c r="P1806" s="65"/>
    </row>
    <row r="1807" spans="3:16" s="1" customFormat="1" x14ac:dyDescent="0.25">
      <c r="C1807" s="65"/>
      <c r="D1807" s="55"/>
      <c r="E1807" s="55"/>
      <c r="F1807" s="55"/>
      <c r="G1807" s="55"/>
      <c r="H1807" s="55"/>
      <c r="I1807" s="55"/>
      <c r="J1807" s="55"/>
      <c r="K1807" s="65"/>
      <c r="L1807" s="65"/>
      <c r="M1807" s="65"/>
      <c r="N1807" s="65"/>
      <c r="O1807" s="65"/>
      <c r="P1807" s="65"/>
    </row>
    <row r="1808" spans="3:16" s="1" customFormat="1" x14ac:dyDescent="0.25">
      <c r="C1808" s="65"/>
      <c r="D1808" s="55"/>
      <c r="E1808" s="55"/>
      <c r="F1808" s="55"/>
      <c r="G1808" s="55"/>
      <c r="H1808" s="55"/>
      <c r="I1808" s="55"/>
      <c r="J1808" s="55"/>
      <c r="K1808" s="65"/>
      <c r="L1808" s="65"/>
      <c r="M1808" s="65"/>
      <c r="N1808" s="65"/>
      <c r="O1808" s="65"/>
      <c r="P1808" s="65"/>
    </row>
    <row r="1809" spans="3:16" s="1" customFormat="1" x14ac:dyDescent="0.25">
      <c r="C1809" s="65"/>
      <c r="D1809" s="55"/>
      <c r="E1809" s="55"/>
      <c r="F1809" s="55"/>
      <c r="G1809" s="55"/>
      <c r="H1809" s="55"/>
      <c r="I1809" s="55"/>
      <c r="J1809" s="55"/>
      <c r="K1809" s="65"/>
      <c r="L1809" s="65"/>
      <c r="M1809" s="65"/>
      <c r="N1809" s="65"/>
      <c r="O1809" s="65"/>
      <c r="P1809" s="65"/>
    </row>
    <row r="1810" spans="3:16" s="1" customFormat="1" x14ac:dyDescent="0.25">
      <c r="C1810" s="65"/>
      <c r="D1810" s="55"/>
      <c r="E1810" s="55"/>
      <c r="F1810" s="55"/>
      <c r="G1810" s="55"/>
      <c r="H1810" s="55"/>
      <c r="I1810" s="55"/>
      <c r="J1810" s="55"/>
      <c r="K1810" s="65"/>
      <c r="L1810" s="65"/>
      <c r="M1810" s="65"/>
      <c r="N1810" s="65"/>
      <c r="O1810" s="65"/>
      <c r="P1810" s="65"/>
    </row>
    <row r="1811" spans="3:16" s="1" customFormat="1" x14ac:dyDescent="0.25">
      <c r="C1811" s="65"/>
      <c r="D1811" s="55"/>
      <c r="E1811" s="55"/>
      <c r="F1811" s="55"/>
      <c r="G1811" s="55"/>
      <c r="H1811" s="55"/>
      <c r="I1811" s="55"/>
      <c r="J1811" s="55"/>
      <c r="K1811" s="65"/>
      <c r="L1811" s="65"/>
      <c r="M1811" s="65"/>
      <c r="N1811" s="65"/>
      <c r="O1811" s="65"/>
      <c r="P1811" s="65"/>
    </row>
    <row r="1812" spans="3:16" s="1" customFormat="1" x14ac:dyDescent="0.25">
      <c r="C1812" s="65"/>
      <c r="D1812" s="55"/>
      <c r="E1812" s="55"/>
      <c r="F1812" s="55"/>
      <c r="G1812" s="55"/>
      <c r="H1812" s="55"/>
      <c r="I1812" s="55"/>
      <c r="J1812" s="55"/>
      <c r="K1812" s="65"/>
      <c r="L1812" s="65"/>
      <c r="M1812" s="65"/>
      <c r="N1812" s="65"/>
      <c r="O1812" s="65"/>
      <c r="P1812" s="65"/>
    </row>
    <row r="1813" spans="3:16" s="1" customFormat="1" x14ac:dyDescent="0.25">
      <c r="C1813" s="65"/>
      <c r="D1813" s="55"/>
      <c r="E1813" s="55"/>
      <c r="F1813" s="55"/>
      <c r="G1813" s="55"/>
      <c r="H1813" s="55"/>
      <c r="I1813" s="55"/>
      <c r="J1813" s="55"/>
      <c r="K1813" s="65"/>
      <c r="L1813" s="65"/>
      <c r="M1813" s="65"/>
      <c r="N1813" s="65"/>
      <c r="O1813" s="65"/>
      <c r="P1813" s="65"/>
    </row>
    <row r="1814" spans="3:16" s="1" customFormat="1" x14ac:dyDescent="0.25">
      <c r="C1814" s="65"/>
      <c r="D1814" s="55"/>
      <c r="E1814" s="55"/>
      <c r="F1814" s="55"/>
      <c r="G1814" s="55"/>
      <c r="H1814" s="55"/>
      <c r="I1814" s="55"/>
      <c r="J1814" s="55"/>
      <c r="K1814" s="65"/>
      <c r="L1814" s="65"/>
      <c r="M1814" s="65"/>
      <c r="N1814" s="65"/>
      <c r="O1814" s="65"/>
      <c r="P1814" s="65"/>
    </row>
    <row r="1815" spans="3:16" s="1" customFormat="1" x14ac:dyDescent="0.25">
      <c r="C1815" s="65"/>
      <c r="D1815" s="55"/>
      <c r="E1815" s="55"/>
      <c r="F1815" s="55"/>
      <c r="G1815" s="55"/>
      <c r="H1815" s="55"/>
      <c r="I1815" s="55"/>
      <c r="J1815" s="55"/>
      <c r="K1815" s="65"/>
      <c r="L1815" s="65"/>
      <c r="M1815" s="65"/>
      <c r="N1815" s="65"/>
      <c r="O1815" s="65"/>
      <c r="P1815" s="65"/>
    </row>
    <row r="1816" spans="3:16" s="1" customFormat="1" x14ac:dyDescent="0.25">
      <c r="C1816" s="65"/>
      <c r="D1816" s="55"/>
      <c r="E1816" s="55"/>
      <c r="F1816" s="55"/>
      <c r="G1816" s="55"/>
      <c r="H1816" s="55"/>
      <c r="I1816" s="55"/>
      <c r="J1816" s="55"/>
      <c r="K1816" s="65"/>
      <c r="L1816" s="65"/>
      <c r="M1816" s="65"/>
      <c r="N1816" s="65"/>
      <c r="O1816" s="65"/>
      <c r="P1816" s="65"/>
    </row>
    <row r="1817" spans="3:16" s="1" customFormat="1" x14ac:dyDescent="0.25">
      <c r="C1817" s="65"/>
      <c r="D1817" s="55"/>
      <c r="E1817" s="55"/>
      <c r="F1817" s="55"/>
      <c r="G1817" s="55"/>
      <c r="H1817" s="55"/>
      <c r="I1817" s="55"/>
      <c r="J1817" s="55"/>
      <c r="K1817" s="65"/>
      <c r="L1817" s="65"/>
      <c r="M1817" s="65"/>
      <c r="N1817" s="65"/>
      <c r="O1817" s="65"/>
      <c r="P1817" s="65"/>
    </row>
    <row r="1818" spans="3:16" s="1" customFormat="1" x14ac:dyDescent="0.25">
      <c r="C1818" s="65"/>
      <c r="D1818" s="55"/>
      <c r="E1818" s="55"/>
      <c r="F1818" s="55"/>
      <c r="G1818" s="55"/>
      <c r="H1818" s="55"/>
      <c r="I1818" s="55"/>
      <c r="J1818" s="55"/>
      <c r="K1818" s="65"/>
      <c r="L1818" s="65"/>
      <c r="M1818" s="65"/>
      <c r="N1818" s="65"/>
      <c r="O1818" s="65"/>
      <c r="P1818" s="65"/>
    </row>
    <row r="1819" spans="3:16" s="1" customFormat="1" x14ac:dyDescent="0.25">
      <c r="C1819" s="65"/>
      <c r="D1819" s="55"/>
      <c r="E1819" s="55"/>
      <c r="F1819" s="55"/>
      <c r="G1819" s="55"/>
      <c r="H1819" s="55"/>
      <c r="I1819" s="55"/>
      <c r="J1819" s="55"/>
      <c r="K1819" s="65"/>
      <c r="L1819" s="65"/>
      <c r="M1819" s="65"/>
      <c r="N1819" s="65"/>
      <c r="O1819" s="65"/>
      <c r="P1819" s="65"/>
    </row>
    <row r="1820" spans="3:16" s="1" customFormat="1" x14ac:dyDescent="0.25">
      <c r="C1820" s="65"/>
      <c r="D1820" s="55"/>
      <c r="E1820" s="55"/>
      <c r="F1820" s="55"/>
      <c r="G1820" s="55"/>
      <c r="H1820" s="55"/>
      <c r="I1820" s="55"/>
      <c r="J1820" s="55"/>
      <c r="K1820" s="65"/>
      <c r="L1820" s="65"/>
      <c r="M1820" s="65"/>
      <c r="N1820" s="65"/>
      <c r="O1820" s="65"/>
      <c r="P1820" s="65"/>
    </row>
    <row r="1821" spans="3:16" s="1" customFormat="1" x14ac:dyDescent="0.25">
      <c r="C1821" s="65"/>
      <c r="D1821" s="55"/>
      <c r="E1821" s="55"/>
      <c r="F1821" s="55"/>
      <c r="G1821" s="55"/>
      <c r="H1821" s="55"/>
      <c r="I1821" s="55"/>
      <c r="J1821" s="55"/>
      <c r="K1821" s="65"/>
      <c r="L1821" s="65"/>
      <c r="M1821" s="65"/>
      <c r="N1821" s="65"/>
      <c r="O1821" s="65"/>
      <c r="P1821" s="65"/>
    </row>
    <row r="1822" spans="3:16" s="1" customFormat="1" x14ac:dyDescent="0.25">
      <c r="C1822" s="65"/>
      <c r="D1822" s="55"/>
      <c r="E1822" s="55"/>
      <c r="F1822" s="55"/>
      <c r="G1822" s="55"/>
      <c r="H1822" s="55"/>
      <c r="I1822" s="55"/>
      <c r="J1822" s="55"/>
      <c r="K1822" s="65"/>
      <c r="L1822" s="65"/>
      <c r="M1822" s="65"/>
      <c r="N1822" s="65"/>
      <c r="O1822" s="65"/>
      <c r="P1822" s="65"/>
    </row>
    <row r="1823" spans="3:16" s="1" customFormat="1" x14ac:dyDescent="0.25">
      <c r="C1823" s="65"/>
      <c r="D1823" s="55"/>
      <c r="E1823" s="55"/>
      <c r="F1823" s="55"/>
      <c r="G1823" s="55"/>
      <c r="H1823" s="55"/>
      <c r="I1823" s="55"/>
      <c r="J1823" s="55"/>
      <c r="K1823" s="65"/>
      <c r="L1823" s="65"/>
      <c r="M1823" s="65"/>
      <c r="N1823" s="65"/>
      <c r="O1823" s="65"/>
      <c r="P1823" s="65"/>
    </row>
    <row r="1824" spans="3:16" s="1" customFormat="1" x14ac:dyDescent="0.25">
      <c r="C1824" s="65"/>
      <c r="D1824" s="55"/>
      <c r="E1824" s="55"/>
      <c r="F1824" s="55"/>
      <c r="G1824" s="55"/>
      <c r="H1824" s="55"/>
      <c r="I1824" s="55"/>
      <c r="J1824" s="55"/>
      <c r="K1824" s="65"/>
      <c r="L1824" s="65"/>
      <c r="M1824" s="65"/>
      <c r="N1824" s="65"/>
      <c r="O1824" s="65"/>
      <c r="P1824" s="65"/>
    </row>
    <row r="1825" spans="3:16" s="1" customFormat="1" x14ac:dyDescent="0.25">
      <c r="C1825" s="65"/>
      <c r="D1825" s="55"/>
      <c r="E1825" s="55"/>
      <c r="F1825" s="55"/>
      <c r="G1825" s="55"/>
      <c r="H1825" s="55"/>
      <c r="I1825" s="55"/>
      <c r="J1825" s="55"/>
      <c r="K1825" s="65"/>
      <c r="L1825" s="65"/>
      <c r="M1825" s="65"/>
      <c r="N1825" s="65"/>
      <c r="O1825" s="65"/>
      <c r="P1825" s="65"/>
    </row>
    <row r="1826" spans="3:16" s="1" customFormat="1" x14ac:dyDescent="0.25">
      <c r="C1826" s="65"/>
      <c r="D1826" s="55"/>
      <c r="E1826" s="55"/>
      <c r="F1826" s="55"/>
      <c r="G1826" s="55"/>
      <c r="H1826" s="55"/>
      <c r="I1826" s="55"/>
      <c r="J1826" s="55"/>
      <c r="K1826" s="65"/>
      <c r="L1826" s="65"/>
      <c r="M1826" s="65"/>
      <c r="N1826" s="65"/>
      <c r="O1826" s="65"/>
      <c r="P1826" s="65"/>
    </row>
    <row r="1827" spans="3:16" s="1" customFormat="1" x14ac:dyDescent="0.25">
      <c r="C1827" s="65"/>
      <c r="D1827" s="55"/>
      <c r="E1827" s="55"/>
      <c r="F1827" s="55"/>
      <c r="G1827" s="55"/>
      <c r="H1827" s="55"/>
      <c r="I1827" s="55"/>
      <c r="J1827" s="55"/>
      <c r="K1827" s="65"/>
      <c r="L1827" s="65"/>
      <c r="M1827" s="65"/>
      <c r="N1827" s="65"/>
      <c r="O1827" s="65"/>
      <c r="P1827" s="65"/>
    </row>
    <row r="1828" spans="3:16" s="1" customFormat="1" x14ac:dyDescent="0.25">
      <c r="C1828" s="65"/>
      <c r="D1828" s="55"/>
      <c r="E1828" s="55"/>
      <c r="F1828" s="55"/>
      <c r="G1828" s="55"/>
      <c r="H1828" s="55"/>
      <c r="I1828" s="55"/>
      <c r="J1828" s="55"/>
      <c r="K1828" s="65"/>
      <c r="L1828" s="65"/>
      <c r="M1828" s="65"/>
      <c r="N1828" s="65"/>
      <c r="O1828" s="65"/>
      <c r="P1828" s="65"/>
    </row>
    <row r="1829" spans="3:16" s="1" customFormat="1" x14ac:dyDescent="0.25">
      <c r="C1829" s="65"/>
      <c r="D1829" s="55"/>
      <c r="E1829" s="55"/>
      <c r="F1829" s="55"/>
      <c r="G1829" s="55"/>
      <c r="H1829" s="55"/>
      <c r="I1829" s="55"/>
      <c r="J1829" s="55"/>
      <c r="K1829" s="65"/>
      <c r="L1829" s="65"/>
      <c r="M1829" s="65"/>
      <c r="N1829" s="65"/>
      <c r="O1829" s="65"/>
      <c r="P1829" s="65"/>
    </row>
    <row r="1830" spans="3:16" s="1" customFormat="1" x14ac:dyDescent="0.25">
      <c r="C1830" s="65"/>
      <c r="D1830" s="55"/>
      <c r="E1830" s="55"/>
      <c r="F1830" s="55"/>
      <c r="G1830" s="55"/>
      <c r="H1830" s="55"/>
      <c r="I1830" s="55"/>
      <c r="J1830" s="55"/>
      <c r="K1830" s="65"/>
      <c r="L1830" s="65"/>
      <c r="M1830" s="65"/>
      <c r="N1830" s="65"/>
      <c r="O1830" s="65"/>
      <c r="P1830" s="65"/>
    </row>
    <row r="1831" spans="3:16" s="1" customFormat="1" x14ac:dyDescent="0.25">
      <c r="C1831" s="65"/>
      <c r="D1831" s="55"/>
      <c r="E1831" s="55"/>
      <c r="F1831" s="55"/>
      <c r="G1831" s="55"/>
      <c r="H1831" s="55"/>
      <c r="I1831" s="55"/>
      <c r="J1831" s="55"/>
      <c r="K1831" s="65"/>
      <c r="L1831" s="65"/>
      <c r="M1831" s="65"/>
      <c r="N1831" s="65"/>
      <c r="O1831" s="65"/>
      <c r="P1831" s="65"/>
    </row>
    <row r="1832" spans="3:16" s="1" customFormat="1" x14ac:dyDescent="0.25">
      <c r="C1832" s="65"/>
      <c r="D1832" s="55"/>
      <c r="E1832" s="55"/>
      <c r="F1832" s="55"/>
      <c r="G1832" s="55"/>
      <c r="H1832" s="55"/>
      <c r="I1832" s="55"/>
      <c r="J1832" s="55"/>
      <c r="K1832" s="65"/>
      <c r="L1832" s="65"/>
      <c r="M1832" s="65"/>
      <c r="N1832" s="65"/>
      <c r="O1832" s="65"/>
      <c r="P1832" s="65"/>
    </row>
    <row r="1833" spans="3:16" s="1" customFormat="1" x14ac:dyDescent="0.25">
      <c r="C1833" s="65"/>
      <c r="D1833" s="55"/>
      <c r="E1833" s="55"/>
      <c r="F1833" s="55"/>
      <c r="G1833" s="55"/>
      <c r="H1833" s="55"/>
      <c r="I1833" s="55"/>
      <c r="J1833" s="55"/>
      <c r="K1833" s="65"/>
      <c r="L1833" s="65"/>
      <c r="M1833" s="65"/>
      <c r="N1833" s="65"/>
      <c r="O1833" s="65"/>
      <c r="P1833" s="65"/>
    </row>
    <row r="1834" spans="3:16" s="1" customFormat="1" x14ac:dyDescent="0.25">
      <c r="C1834" s="65"/>
      <c r="D1834" s="55"/>
      <c r="E1834" s="55"/>
      <c r="F1834" s="55"/>
      <c r="G1834" s="55"/>
      <c r="H1834" s="55"/>
      <c r="I1834" s="55"/>
      <c r="J1834" s="55"/>
      <c r="K1834" s="65"/>
      <c r="L1834" s="65"/>
      <c r="M1834" s="65"/>
      <c r="N1834" s="65"/>
      <c r="O1834" s="65"/>
      <c r="P1834" s="65"/>
    </row>
    <row r="1835" spans="3:16" s="1" customFormat="1" x14ac:dyDescent="0.25">
      <c r="C1835" s="65"/>
      <c r="D1835" s="55"/>
      <c r="E1835" s="55"/>
      <c r="F1835" s="55"/>
      <c r="G1835" s="55"/>
      <c r="H1835" s="55"/>
      <c r="I1835" s="55"/>
      <c r="J1835" s="55"/>
      <c r="K1835" s="65"/>
      <c r="L1835" s="65"/>
      <c r="M1835" s="65"/>
      <c r="N1835" s="65"/>
      <c r="O1835" s="65"/>
      <c r="P1835" s="65"/>
    </row>
    <row r="1836" spans="3:16" s="1" customFormat="1" x14ac:dyDescent="0.25">
      <c r="C1836" s="65"/>
      <c r="D1836" s="55"/>
      <c r="E1836" s="55"/>
      <c r="F1836" s="55"/>
      <c r="G1836" s="55"/>
      <c r="H1836" s="55"/>
      <c r="I1836" s="55"/>
      <c r="J1836" s="55"/>
      <c r="K1836" s="65"/>
      <c r="L1836" s="65"/>
      <c r="M1836" s="65"/>
      <c r="N1836" s="65"/>
      <c r="O1836" s="65"/>
      <c r="P1836" s="65"/>
    </row>
    <row r="1837" spans="3:16" s="1" customFormat="1" x14ac:dyDescent="0.25">
      <c r="C1837" s="65"/>
      <c r="D1837" s="55"/>
      <c r="E1837" s="55"/>
      <c r="F1837" s="55"/>
      <c r="G1837" s="55"/>
      <c r="H1837" s="55"/>
      <c r="I1837" s="55"/>
      <c r="J1837" s="55"/>
      <c r="K1837" s="65"/>
      <c r="L1837" s="65"/>
      <c r="M1837" s="65"/>
      <c r="N1837" s="65"/>
      <c r="O1837" s="65"/>
      <c r="P1837" s="65"/>
    </row>
    <row r="1838" spans="3:16" s="1" customFormat="1" x14ac:dyDescent="0.25">
      <c r="C1838" s="65"/>
      <c r="D1838" s="55"/>
      <c r="E1838" s="55"/>
      <c r="F1838" s="55"/>
      <c r="G1838" s="55"/>
      <c r="H1838" s="55"/>
      <c r="I1838" s="55"/>
      <c r="J1838" s="55"/>
      <c r="K1838" s="65"/>
      <c r="L1838" s="65"/>
      <c r="M1838" s="65"/>
      <c r="N1838" s="65"/>
      <c r="O1838" s="65"/>
      <c r="P1838" s="65"/>
    </row>
    <row r="1839" spans="3:16" s="1" customFormat="1" x14ac:dyDescent="0.25">
      <c r="C1839" s="65"/>
      <c r="D1839" s="55"/>
      <c r="E1839" s="55"/>
      <c r="F1839" s="55"/>
      <c r="G1839" s="55"/>
      <c r="H1839" s="55"/>
      <c r="I1839" s="55"/>
      <c r="J1839" s="55"/>
      <c r="K1839" s="65"/>
      <c r="L1839" s="65"/>
      <c r="M1839" s="65"/>
      <c r="N1839" s="65"/>
      <c r="O1839" s="65"/>
      <c r="P1839" s="65"/>
    </row>
    <row r="1840" spans="3:16" s="1" customFormat="1" x14ac:dyDescent="0.25">
      <c r="C1840" s="65"/>
      <c r="D1840" s="55"/>
      <c r="E1840" s="55"/>
      <c r="F1840" s="55"/>
      <c r="G1840" s="55"/>
      <c r="H1840" s="55"/>
      <c r="I1840" s="55"/>
      <c r="J1840" s="55"/>
      <c r="K1840" s="65"/>
      <c r="L1840" s="65"/>
      <c r="M1840" s="65"/>
      <c r="N1840" s="65"/>
      <c r="O1840" s="65"/>
      <c r="P1840" s="65"/>
    </row>
    <row r="1841" spans="3:16" s="1" customFormat="1" x14ac:dyDescent="0.25">
      <c r="C1841" s="65"/>
      <c r="D1841" s="55"/>
      <c r="E1841" s="55"/>
      <c r="F1841" s="55"/>
      <c r="G1841" s="55"/>
      <c r="H1841" s="55"/>
      <c r="I1841" s="55"/>
      <c r="J1841" s="55"/>
      <c r="K1841" s="65"/>
      <c r="L1841" s="65"/>
      <c r="M1841" s="65"/>
      <c r="N1841" s="65"/>
      <c r="O1841" s="65"/>
      <c r="P1841" s="65"/>
    </row>
    <row r="1842" spans="3:16" s="1" customFormat="1" x14ac:dyDescent="0.25">
      <c r="C1842" s="65"/>
      <c r="D1842" s="55"/>
      <c r="E1842" s="55"/>
      <c r="F1842" s="55"/>
      <c r="G1842" s="55"/>
      <c r="H1842" s="55"/>
      <c r="I1842" s="55"/>
      <c r="J1842" s="55"/>
      <c r="K1842" s="65"/>
      <c r="L1842" s="65"/>
      <c r="M1842" s="65"/>
      <c r="N1842" s="65"/>
      <c r="O1842" s="65"/>
      <c r="P1842" s="65"/>
    </row>
    <row r="1843" spans="3:16" s="1" customFormat="1" x14ac:dyDescent="0.25">
      <c r="C1843" s="65"/>
      <c r="D1843" s="55"/>
      <c r="E1843" s="55"/>
      <c r="F1843" s="55"/>
      <c r="G1843" s="55"/>
      <c r="H1843" s="55"/>
      <c r="I1843" s="55"/>
      <c r="J1843" s="55"/>
      <c r="K1843" s="65"/>
      <c r="L1843" s="65"/>
      <c r="M1843" s="65"/>
      <c r="N1843" s="65"/>
      <c r="O1843" s="65"/>
      <c r="P1843" s="65"/>
    </row>
    <row r="1844" spans="3:16" s="1" customFormat="1" x14ac:dyDescent="0.25">
      <c r="C1844" s="65"/>
      <c r="D1844" s="55"/>
      <c r="E1844" s="55"/>
      <c r="F1844" s="55"/>
      <c r="G1844" s="55"/>
      <c r="H1844" s="55"/>
      <c r="I1844" s="55"/>
      <c r="J1844" s="55"/>
      <c r="K1844" s="65"/>
      <c r="L1844" s="65"/>
      <c r="M1844" s="65"/>
      <c r="N1844" s="65"/>
      <c r="O1844" s="65"/>
      <c r="P1844" s="65"/>
    </row>
    <row r="1845" spans="3:16" s="1" customFormat="1" x14ac:dyDescent="0.25">
      <c r="C1845" s="65"/>
      <c r="D1845" s="55"/>
      <c r="E1845" s="55"/>
      <c r="F1845" s="55"/>
      <c r="G1845" s="55"/>
      <c r="H1845" s="55"/>
      <c r="I1845" s="55"/>
      <c r="J1845" s="55"/>
      <c r="K1845" s="65"/>
      <c r="L1845" s="65"/>
      <c r="M1845" s="65"/>
      <c r="N1845" s="65"/>
      <c r="O1845" s="65"/>
      <c r="P1845" s="65"/>
    </row>
    <row r="1846" spans="3:16" s="1" customFormat="1" x14ac:dyDescent="0.25">
      <c r="C1846" s="65"/>
      <c r="D1846" s="55"/>
      <c r="E1846" s="55"/>
      <c r="F1846" s="55"/>
      <c r="G1846" s="55"/>
      <c r="H1846" s="55"/>
      <c r="I1846" s="55"/>
      <c r="J1846" s="55"/>
      <c r="K1846" s="65"/>
      <c r="L1846" s="65"/>
      <c r="M1846" s="65"/>
      <c r="N1846" s="65"/>
      <c r="O1846" s="65"/>
      <c r="P1846" s="65"/>
    </row>
  </sheetData>
  <mergeCells count="18">
    <mergeCell ref="B47:N47"/>
    <mergeCell ref="B48:R48"/>
    <mergeCell ref="M9:N10"/>
    <mergeCell ref="O9:P10"/>
    <mergeCell ref="Q9:R10"/>
    <mergeCell ref="B45:R45"/>
    <mergeCell ref="B46:O46"/>
    <mergeCell ref="A6:P6"/>
    <mergeCell ref="L1:BN1"/>
    <mergeCell ref="L2:BN2"/>
    <mergeCell ref="H3:BN3"/>
    <mergeCell ref="I4:BN4"/>
    <mergeCell ref="BL9:BN10"/>
    <mergeCell ref="A9:A11"/>
    <mergeCell ref="B9:B11"/>
    <mergeCell ref="C9:D10"/>
    <mergeCell ref="E9:H10"/>
    <mergeCell ref="I9:L10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49"/>
  <sheetViews>
    <sheetView topLeftCell="D1" workbookViewId="0">
      <selection activeCell="I4" sqref="I4:V4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4" width="10.7109375" style="55" customWidth="1"/>
    <col min="5" max="6" width="10.7109375" style="1" customWidth="1"/>
    <col min="7" max="8" width="10.7109375" style="1" hidden="1" customWidth="1"/>
    <col min="9" max="10" width="10.7109375" style="1" customWidth="1"/>
    <col min="11" max="12" width="10.7109375" style="1" hidden="1" customWidth="1"/>
    <col min="13" max="16" width="10.7109375" style="1" customWidth="1"/>
    <col min="17" max="18" width="11.28515625" style="1" customWidth="1"/>
    <col min="19" max="19" width="8.7109375" style="1" customWidth="1"/>
    <col min="20" max="22" width="9.28515625" style="55" customWidth="1"/>
    <col min="23" max="16384" width="9.140625" style="1"/>
  </cols>
  <sheetData>
    <row r="1" spans="1:2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69"/>
      <c r="J1" s="269"/>
      <c r="K1" s="269"/>
      <c r="L1" s="290" t="s">
        <v>321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69"/>
      <c r="J2" s="269"/>
      <c r="K2" s="269"/>
      <c r="L2" s="290" t="s">
        <v>321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A4" s="55"/>
      <c r="C4" s="1"/>
      <c r="E4" s="55"/>
      <c r="F4" s="55"/>
      <c r="G4" s="55"/>
      <c r="H4" s="269"/>
      <c r="I4" s="290" t="s">
        <v>321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15.75" customHeight="1" x14ac:dyDescent="0.3">
      <c r="F5" s="22"/>
      <c r="G5" s="22"/>
      <c r="H5" s="270"/>
      <c r="I5" s="270"/>
      <c r="J5" s="270"/>
      <c r="K5" s="270"/>
      <c r="L5" s="270"/>
      <c r="M5" s="270"/>
      <c r="N5" s="270"/>
      <c r="O5" s="270"/>
      <c r="P5" s="270"/>
    </row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68"/>
      <c r="L6" s="268"/>
      <c r="M6" s="268"/>
      <c r="N6" s="268"/>
      <c r="O6" s="268"/>
    </row>
    <row r="7" spans="1:22" s="4" customFormat="1" ht="18.75" x14ac:dyDescent="0.3">
      <c r="A7" s="114"/>
      <c r="B7" s="108" t="s">
        <v>289</v>
      </c>
      <c r="C7" s="6"/>
      <c r="D7" s="55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T7" s="55"/>
      <c r="U7" s="55"/>
      <c r="V7" s="55"/>
    </row>
    <row r="8" spans="1:22" ht="16.5" thickBot="1" x14ac:dyDescent="0.3"/>
    <row r="9" spans="1:22" s="2" customFormat="1" ht="32.25" customHeight="1" x14ac:dyDescent="0.25">
      <c r="A9" s="275" t="s">
        <v>76</v>
      </c>
      <c r="B9" s="275" t="s">
        <v>0</v>
      </c>
      <c r="C9" s="280" t="s">
        <v>3</v>
      </c>
      <c r="D9" s="281"/>
      <c r="E9" s="280" t="s">
        <v>1</v>
      </c>
      <c r="F9" s="305"/>
      <c r="G9" s="305"/>
      <c r="H9" s="281"/>
      <c r="I9" s="280" t="s">
        <v>5</v>
      </c>
      <c r="J9" s="305"/>
      <c r="K9" s="305"/>
      <c r="L9" s="296"/>
      <c r="M9" s="280" t="s">
        <v>51</v>
      </c>
      <c r="N9" s="296"/>
      <c r="O9" s="280" t="s">
        <v>2</v>
      </c>
      <c r="P9" s="296"/>
      <c r="Q9" s="299" t="s">
        <v>71</v>
      </c>
      <c r="R9" s="300"/>
      <c r="T9" s="273" t="s">
        <v>308</v>
      </c>
      <c r="U9" s="274"/>
      <c r="V9" s="274"/>
    </row>
    <row r="10" spans="1:22" s="2" customFormat="1" ht="15" customHeight="1" thickBot="1" x14ac:dyDescent="0.3">
      <c r="A10" s="307"/>
      <c r="B10" s="278"/>
      <c r="C10" s="282"/>
      <c r="D10" s="283"/>
      <c r="E10" s="282"/>
      <c r="F10" s="306"/>
      <c r="G10" s="306"/>
      <c r="H10" s="283"/>
      <c r="I10" s="282"/>
      <c r="J10" s="306"/>
      <c r="K10" s="306"/>
      <c r="L10" s="283"/>
      <c r="M10" s="282"/>
      <c r="N10" s="283"/>
      <c r="O10" s="297"/>
      <c r="P10" s="298"/>
      <c r="Q10" s="309"/>
      <c r="R10" s="310"/>
      <c r="T10" s="274"/>
      <c r="U10" s="274"/>
      <c r="V10" s="274"/>
    </row>
    <row r="11" spans="1:22" s="2" customFormat="1" ht="33" customHeight="1" thickBot="1" x14ac:dyDescent="0.3">
      <c r="A11" s="308"/>
      <c r="B11" s="279"/>
      <c r="C11" s="33" t="s">
        <v>38</v>
      </c>
      <c r="D11" s="190" t="s">
        <v>39</v>
      </c>
      <c r="E11" s="33" t="s">
        <v>38</v>
      </c>
      <c r="F11" s="267" t="s">
        <v>39</v>
      </c>
      <c r="G11" s="33" t="s">
        <v>38</v>
      </c>
      <c r="H11" s="190" t="s">
        <v>39</v>
      </c>
      <c r="I11" s="33" t="s">
        <v>38</v>
      </c>
      <c r="J11" s="190" t="s">
        <v>39</v>
      </c>
      <c r="K11" s="33" t="s">
        <v>38</v>
      </c>
      <c r="L11" s="190" t="s">
        <v>39</v>
      </c>
      <c r="M11" s="33" t="s">
        <v>38</v>
      </c>
      <c r="N11" s="190" t="s">
        <v>39</v>
      </c>
      <c r="O11" s="33" t="s">
        <v>38</v>
      </c>
      <c r="P11" s="190" t="s">
        <v>39</v>
      </c>
      <c r="Q11" s="33" t="s">
        <v>38</v>
      </c>
      <c r="R11" s="190" t="s">
        <v>39</v>
      </c>
      <c r="T11" s="256" t="s">
        <v>38</v>
      </c>
      <c r="U11" s="256"/>
      <c r="V11" s="256" t="s">
        <v>39</v>
      </c>
    </row>
    <row r="12" spans="1:22" s="2" customFormat="1" ht="15" x14ac:dyDescent="0.25">
      <c r="A12" s="125"/>
      <c r="B12" s="17" t="s">
        <v>6</v>
      </c>
      <c r="C12" s="57"/>
      <c r="D12" s="89"/>
      <c r="E12" s="82"/>
      <c r="F12" s="83"/>
      <c r="G12" s="82"/>
      <c r="H12" s="12"/>
      <c r="I12" s="82"/>
      <c r="J12" s="83"/>
      <c r="K12" s="118"/>
      <c r="L12" s="83"/>
      <c r="M12" s="82"/>
      <c r="N12" s="83"/>
      <c r="O12" s="82"/>
      <c r="P12" s="112"/>
      <c r="Q12" s="137"/>
      <c r="R12" s="112"/>
      <c r="T12" s="64"/>
      <c r="U12" s="64"/>
      <c r="V12" s="64"/>
    </row>
    <row r="13" spans="1:22" s="2" customFormat="1" ht="15" x14ac:dyDescent="0.25">
      <c r="A13" s="178" t="s">
        <v>311</v>
      </c>
      <c r="B13" s="14" t="s">
        <v>312</v>
      </c>
      <c r="C13" s="35">
        <v>150</v>
      </c>
      <c r="D13" s="28">
        <v>200</v>
      </c>
      <c r="E13" s="45">
        <f>16.19/100*150</f>
        <v>24.285000000000004</v>
      </c>
      <c r="F13" s="43">
        <f>16.19/100*200</f>
        <v>32.380000000000003</v>
      </c>
      <c r="G13" s="45">
        <f>2.07*220/300</f>
        <v>1.518</v>
      </c>
      <c r="H13" s="50">
        <f>2.07*250/300</f>
        <v>1.7250000000000001</v>
      </c>
      <c r="I13" s="45">
        <f>9.58/100*150</f>
        <v>14.37</v>
      </c>
      <c r="J13" s="43">
        <f>9.58/100*200</f>
        <v>19.16</v>
      </c>
      <c r="K13" s="54">
        <f>0.3*220/300</f>
        <v>0.22</v>
      </c>
      <c r="L13" s="43">
        <f>0.3*250/300</f>
        <v>0.25</v>
      </c>
      <c r="M13" s="45">
        <f>17.09/100*150</f>
        <v>25.634999999999998</v>
      </c>
      <c r="N13" s="43">
        <f>17.09/100*200</f>
        <v>34.18</v>
      </c>
      <c r="O13" s="45">
        <f>209.4/100*150</f>
        <v>314.09999999999997</v>
      </c>
      <c r="P13" s="43">
        <f>209.4/100*200</f>
        <v>418.79999999999995</v>
      </c>
      <c r="Q13" s="45">
        <f>0.22/100*150</f>
        <v>0.33</v>
      </c>
      <c r="R13" s="43">
        <f>0.22/100*200</f>
        <v>0.44</v>
      </c>
      <c r="T13" s="64"/>
      <c r="U13" s="64"/>
      <c r="V13" s="64"/>
    </row>
    <row r="14" spans="1:22" s="2" customFormat="1" ht="15" x14ac:dyDescent="0.25">
      <c r="A14" s="178" t="s">
        <v>140</v>
      </c>
      <c r="B14" s="14" t="s">
        <v>16</v>
      </c>
      <c r="C14" s="35">
        <v>15</v>
      </c>
      <c r="D14" s="28">
        <v>20</v>
      </c>
      <c r="E14" s="54">
        <f>2.63/10*15</f>
        <v>3.9450000000000003</v>
      </c>
      <c r="F14" s="43">
        <f>2.63/10*20</f>
        <v>5.26</v>
      </c>
      <c r="G14" s="45">
        <v>3.48</v>
      </c>
      <c r="H14" s="50">
        <v>4.6399999999999997</v>
      </c>
      <c r="I14" s="45">
        <f>2.66/10*15</f>
        <v>3.99</v>
      </c>
      <c r="J14" s="43">
        <f>2.66/10*20</f>
        <v>5.32</v>
      </c>
      <c r="K14" s="54">
        <v>0</v>
      </c>
      <c r="L14" s="43">
        <v>0</v>
      </c>
      <c r="M14" s="45">
        <v>0</v>
      </c>
      <c r="N14" s="43">
        <v>0</v>
      </c>
      <c r="O14" s="45">
        <f>35/10*15</f>
        <v>52.5</v>
      </c>
      <c r="P14" s="43">
        <f>35/10*20</f>
        <v>70</v>
      </c>
      <c r="Q14" s="45">
        <f>0.07/10*15</f>
        <v>0.10500000000000001</v>
      </c>
      <c r="R14" s="43">
        <f>0.07/10*20</f>
        <v>0.14000000000000001</v>
      </c>
      <c r="T14" s="64"/>
      <c r="U14" s="64"/>
      <c r="V14" s="64"/>
    </row>
    <row r="15" spans="1:22" s="2" customFormat="1" ht="15" x14ac:dyDescent="0.25">
      <c r="A15" s="178" t="s">
        <v>135</v>
      </c>
      <c r="B15" s="14" t="s">
        <v>32</v>
      </c>
      <c r="C15" s="35">
        <v>200</v>
      </c>
      <c r="D15" s="28">
        <v>200</v>
      </c>
      <c r="E15" s="45">
        <v>1.4</v>
      </c>
      <c r="F15" s="43">
        <v>1.4</v>
      </c>
      <c r="G15" s="45">
        <v>1.4</v>
      </c>
      <c r="H15" s="50">
        <v>1.4</v>
      </c>
      <c r="I15" s="45">
        <v>1.42</v>
      </c>
      <c r="J15" s="43">
        <v>1.42</v>
      </c>
      <c r="K15" s="54">
        <v>0.05</v>
      </c>
      <c r="L15" s="43">
        <v>0.05</v>
      </c>
      <c r="M15" s="45">
        <v>11.23</v>
      </c>
      <c r="N15" s="43">
        <v>11.23</v>
      </c>
      <c r="O15" s="45">
        <v>63</v>
      </c>
      <c r="P15" s="43">
        <v>63</v>
      </c>
      <c r="Q15" s="45">
        <v>0.26</v>
      </c>
      <c r="R15" s="43">
        <v>0.26</v>
      </c>
      <c r="T15" s="64"/>
      <c r="U15" s="64"/>
      <c r="V15" s="64"/>
    </row>
    <row r="16" spans="1:22" s="2" customFormat="1" ht="15" x14ac:dyDescent="0.25">
      <c r="A16" s="178"/>
      <c r="B16" s="14" t="s">
        <v>36</v>
      </c>
      <c r="C16" s="91">
        <v>50</v>
      </c>
      <c r="D16" s="106">
        <v>50</v>
      </c>
      <c r="E16" s="90">
        <v>3.85</v>
      </c>
      <c r="F16" s="97">
        <v>3.85</v>
      </c>
      <c r="G16" s="50">
        <v>0</v>
      </c>
      <c r="H16" s="113">
        <v>0</v>
      </c>
      <c r="I16" s="90">
        <v>1.5</v>
      </c>
      <c r="J16" s="97">
        <v>1.5</v>
      </c>
      <c r="K16" s="50">
        <v>0.5</v>
      </c>
      <c r="L16" s="113">
        <v>0.5</v>
      </c>
      <c r="M16" s="90">
        <v>25.05</v>
      </c>
      <c r="N16" s="97">
        <v>25.05</v>
      </c>
      <c r="O16" s="90">
        <v>129.5</v>
      </c>
      <c r="P16" s="97">
        <v>129.5</v>
      </c>
      <c r="Q16" s="45">
        <v>0</v>
      </c>
      <c r="R16" s="43">
        <v>0</v>
      </c>
      <c r="T16" s="64"/>
      <c r="U16" s="64"/>
      <c r="V16" s="64"/>
    </row>
    <row r="17" spans="1:22" s="24" customFormat="1" ht="15" x14ac:dyDescent="0.25">
      <c r="A17" s="180"/>
      <c r="B17" s="23" t="s">
        <v>7</v>
      </c>
      <c r="C17" s="36">
        <f>C13+C14+C15+C16</f>
        <v>415</v>
      </c>
      <c r="D17" s="48">
        <f>D13+D14+D15+D16</f>
        <v>470</v>
      </c>
      <c r="E17" s="46">
        <f t="shared" ref="E17:R17" si="0">SUM(E13:E16)</f>
        <v>33.480000000000004</v>
      </c>
      <c r="F17" s="51">
        <f t="shared" si="0"/>
        <v>42.89</v>
      </c>
      <c r="G17" s="46">
        <f t="shared" si="0"/>
        <v>6.3979999999999997</v>
      </c>
      <c r="H17" s="62">
        <f t="shared" si="0"/>
        <v>7.7650000000000006</v>
      </c>
      <c r="I17" s="46">
        <f t="shared" si="0"/>
        <v>21.28</v>
      </c>
      <c r="J17" s="44">
        <f t="shared" si="0"/>
        <v>27.4</v>
      </c>
      <c r="K17" s="51">
        <f t="shared" si="0"/>
        <v>0.77</v>
      </c>
      <c r="L17" s="44">
        <f t="shared" si="0"/>
        <v>0.8</v>
      </c>
      <c r="M17" s="46">
        <f t="shared" si="0"/>
        <v>61.914999999999992</v>
      </c>
      <c r="N17" s="51">
        <f t="shared" si="0"/>
        <v>70.459999999999994</v>
      </c>
      <c r="O17" s="46">
        <f t="shared" si="0"/>
        <v>559.09999999999991</v>
      </c>
      <c r="P17" s="44">
        <f t="shared" si="0"/>
        <v>681.3</v>
      </c>
      <c r="Q17" s="46">
        <f t="shared" si="0"/>
        <v>0.69500000000000006</v>
      </c>
      <c r="R17" s="44">
        <f t="shared" si="0"/>
        <v>0.84000000000000008</v>
      </c>
      <c r="T17" s="258">
        <f>O17/O44*100</f>
        <v>20.114142632871474</v>
      </c>
      <c r="U17" s="258"/>
      <c r="V17" s="258">
        <f>P17/P44*100</f>
        <v>20.139644326727517</v>
      </c>
    </row>
    <row r="18" spans="1:22" s="2" customFormat="1" ht="15" x14ac:dyDescent="0.25">
      <c r="A18" s="178"/>
      <c r="B18" s="17" t="s">
        <v>8</v>
      </c>
      <c r="C18" s="35"/>
      <c r="D18" s="28"/>
      <c r="E18" s="32"/>
      <c r="F18" s="11"/>
      <c r="G18" s="32"/>
      <c r="H18" s="10"/>
      <c r="I18" s="32"/>
      <c r="J18" s="11"/>
      <c r="K18" s="119"/>
      <c r="L18" s="11"/>
      <c r="M18" s="32"/>
      <c r="N18" s="11"/>
      <c r="O18" s="32"/>
      <c r="P18" s="42"/>
      <c r="Q18" s="138"/>
      <c r="R18" s="42"/>
      <c r="T18" s="64"/>
      <c r="U18" s="64"/>
      <c r="V18" s="64"/>
    </row>
    <row r="19" spans="1:22" s="2" customFormat="1" ht="15" x14ac:dyDescent="0.25">
      <c r="A19" s="178" t="s">
        <v>268</v>
      </c>
      <c r="B19" s="14" t="s">
        <v>269</v>
      </c>
      <c r="C19" s="35">
        <v>70</v>
      </c>
      <c r="D19" s="28">
        <v>80</v>
      </c>
      <c r="E19" s="45">
        <f>0.24/30*70</f>
        <v>0.56000000000000005</v>
      </c>
      <c r="F19" s="43">
        <f>0.24/30*80</f>
        <v>0.64</v>
      </c>
      <c r="G19" s="45">
        <v>0</v>
      </c>
      <c r="H19" s="50">
        <v>0</v>
      </c>
      <c r="I19" s="45">
        <f>0.03/30*70</f>
        <v>7.0000000000000007E-2</v>
      </c>
      <c r="J19" s="43">
        <f>0.03/30*80</f>
        <v>0.08</v>
      </c>
      <c r="K19" s="74">
        <f>4.74*70/100</f>
        <v>3.3180000000000001</v>
      </c>
      <c r="L19" s="71">
        <f>4.74*80/100</f>
        <v>3.7920000000000003</v>
      </c>
      <c r="M19" s="45">
        <f>0.75/30*70</f>
        <v>1.75</v>
      </c>
      <c r="N19" s="43">
        <f>0.75/30*80</f>
        <v>2</v>
      </c>
      <c r="O19" s="45">
        <f>4.2/30*70</f>
        <v>9.8000000000000007</v>
      </c>
      <c r="P19" s="43">
        <f>4.2/30*80</f>
        <v>11.200000000000001</v>
      </c>
      <c r="Q19" s="45">
        <f>3/30*70</f>
        <v>7</v>
      </c>
      <c r="R19" s="43">
        <f>3/30*80</f>
        <v>8</v>
      </c>
      <c r="T19" s="64"/>
      <c r="U19" s="64"/>
      <c r="V19" s="64"/>
    </row>
    <row r="20" spans="1:22" s="2" customFormat="1" ht="15" x14ac:dyDescent="0.25">
      <c r="A20" s="178" t="s">
        <v>158</v>
      </c>
      <c r="B20" s="14" t="s">
        <v>159</v>
      </c>
      <c r="C20" s="35">
        <v>250</v>
      </c>
      <c r="D20" s="28">
        <v>350</v>
      </c>
      <c r="E20" s="45">
        <f>2.11+0.97</f>
        <v>3.08</v>
      </c>
      <c r="F20" s="43">
        <f>2.11/250*350+1.36</f>
        <v>4.3140000000000001</v>
      </c>
      <c r="G20" s="45">
        <v>0</v>
      </c>
      <c r="H20" s="50">
        <v>0</v>
      </c>
      <c r="I20" s="45">
        <f>5.87+0.71</f>
        <v>6.58</v>
      </c>
      <c r="J20" s="43">
        <f>5.87/250*350+0.99</f>
        <v>9.2080000000000002</v>
      </c>
      <c r="K20" s="54">
        <f>3.9*250/300</f>
        <v>3.25</v>
      </c>
      <c r="L20" s="43">
        <f>3.9*350/300</f>
        <v>4.55</v>
      </c>
      <c r="M20" s="45">
        <f>9.74+0.5</f>
        <v>10.24</v>
      </c>
      <c r="N20" s="43">
        <f>9.74/250*350+0.7</f>
        <v>14.336</v>
      </c>
      <c r="O20" s="45">
        <f>100+12</f>
        <v>112</v>
      </c>
      <c r="P20" s="43">
        <f>100/250*350+16.8</f>
        <v>156.80000000000001</v>
      </c>
      <c r="Q20" s="45">
        <f>12.02+0.2</f>
        <v>12.219999999999999</v>
      </c>
      <c r="R20" s="43">
        <f>12.02/250*350+0.28</f>
        <v>17.108000000000001</v>
      </c>
      <c r="T20" s="259"/>
      <c r="U20" s="259"/>
      <c r="V20" s="259"/>
    </row>
    <row r="21" spans="1:22" s="2" customFormat="1" ht="15" x14ac:dyDescent="0.25">
      <c r="A21" s="178" t="s">
        <v>208</v>
      </c>
      <c r="B21" s="14" t="s">
        <v>209</v>
      </c>
      <c r="C21" s="91">
        <v>110</v>
      </c>
      <c r="D21" s="106">
        <v>130</v>
      </c>
      <c r="E21" s="50">
        <f>2.65/100*110</f>
        <v>2.915</v>
      </c>
      <c r="F21" s="97">
        <f>23.65/100*130</f>
        <v>30.744999999999997</v>
      </c>
      <c r="G21" s="90">
        <v>20.83</v>
      </c>
      <c r="H21" s="113">
        <v>24.62</v>
      </c>
      <c r="I21" s="90">
        <f>22.35/100*110</f>
        <v>24.585000000000001</v>
      </c>
      <c r="J21" s="97">
        <f>22.35/100*130</f>
        <v>29.055</v>
      </c>
      <c r="K21" s="50">
        <v>0</v>
      </c>
      <c r="L21" s="97">
        <v>0</v>
      </c>
      <c r="M21" s="90">
        <f>0.22/100*110</f>
        <v>0.24200000000000002</v>
      </c>
      <c r="N21" s="97">
        <f>0.22/100*130</f>
        <v>0.28600000000000003</v>
      </c>
      <c r="O21" s="90">
        <f>297/100*110</f>
        <v>326.70000000000005</v>
      </c>
      <c r="P21" s="113">
        <f>297/100*130</f>
        <v>386.1</v>
      </c>
      <c r="Q21" s="45">
        <f>1.11/100*110</f>
        <v>1.2210000000000001</v>
      </c>
      <c r="R21" s="43">
        <f>1.11/100*130</f>
        <v>1.4430000000000001</v>
      </c>
      <c r="T21" s="64"/>
      <c r="U21" s="64"/>
      <c r="V21" s="64"/>
    </row>
    <row r="22" spans="1:22" s="2" customFormat="1" ht="15" x14ac:dyDescent="0.25">
      <c r="A22" s="178" t="s">
        <v>160</v>
      </c>
      <c r="B22" s="14" t="s">
        <v>161</v>
      </c>
      <c r="C22" s="35">
        <v>150</v>
      </c>
      <c r="D22" s="19">
        <v>200</v>
      </c>
      <c r="E22" s="45">
        <v>8.61</v>
      </c>
      <c r="F22" s="43">
        <f>8.61/150*200</f>
        <v>11.48</v>
      </c>
      <c r="G22" s="45">
        <v>0</v>
      </c>
      <c r="H22" s="50">
        <v>0</v>
      </c>
      <c r="I22" s="45">
        <v>6.83</v>
      </c>
      <c r="J22" s="43">
        <f>6.83/150*200</f>
        <v>9.1066666666666674</v>
      </c>
      <c r="K22" s="54">
        <v>0</v>
      </c>
      <c r="L22" s="43">
        <v>0</v>
      </c>
      <c r="M22" s="45">
        <v>37.81</v>
      </c>
      <c r="N22" s="43">
        <f>37.81/150*200</f>
        <v>50.413333333333334</v>
      </c>
      <c r="O22" s="45">
        <f>247</f>
        <v>247</v>
      </c>
      <c r="P22" s="43">
        <f>247/150*200</f>
        <v>329.33333333333337</v>
      </c>
      <c r="Q22" s="45">
        <v>0.9</v>
      </c>
      <c r="R22" s="43">
        <f>0.9/150*200</f>
        <v>1.2</v>
      </c>
      <c r="T22" s="64"/>
      <c r="U22" s="64"/>
      <c r="V22" s="64"/>
    </row>
    <row r="23" spans="1:22" s="2" customFormat="1" ht="15" x14ac:dyDescent="0.25">
      <c r="A23" s="178" t="s">
        <v>162</v>
      </c>
      <c r="B23" s="13" t="s">
        <v>163</v>
      </c>
      <c r="C23" s="35">
        <v>200</v>
      </c>
      <c r="D23" s="52">
        <v>200</v>
      </c>
      <c r="E23" s="45">
        <v>0.52</v>
      </c>
      <c r="F23" s="50">
        <v>0.52</v>
      </c>
      <c r="G23" s="45">
        <v>0</v>
      </c>
      <c r="H23" s="50">
        <v>0</v>
      </c>
      <c r="I23" s="45">
        <v>0.03</v>
      </c>
      <c r="J23" s="43">
        <v>0.03</v>
      </c>
      <c r="K23" s="54">
        <v>0</v>
      </c>
      <c r="L23" s="43">
        <v>0</v>
      </c>
      <c r="M23" s="45">
        <v>20.07</v>
      </c>
      <c r="N23" s="43">
        <v>20.07</v>
      </c>
      <c r="O23" s="45">
        <v>83</v>
      </c>
      <c r="P23" s="43">
        <v>83</v>
      </c>
      <c r="Q23" s="45">
        <v>0.4</v>
      </c>
      <c r="R23" s="43">
        <v>0.4</v>
      </c>
      <c r="T23" s="64"/>
      <c r="U23" s="64"/>
      <c r="V23" s="64"/>
    </row>
    <row r="24" spans="1:22" s="24" customFormat="1" ht="15" x14ac:dyDescent="0.25">
      <c r="A24" s="93"/>
      <c r="B24" s="14" t="s">
        <v>9</v>
      </c>
      <c r="C24" s="35">
        <v>50</v>
      </c>
      <c r="D24" s="28">
        <v>80</v>
      </c>
      <c r="E24" s="45">
        <f>6.6/100*50</f>
        <v>3.3000000000000003</v>
      </c>
      <c r="F24" s="43">
        <f>6.6/100*80</f>
        <v>5.28</v>
      </c>
      <c r="G24" s="54">
        <v>0</v>
      </c>
      <c r="H24" s="50">
        <f>D24*0</f>
        <v>0</v>
      </c>
      <c r="I24" s="45">
        <f>1.2/100*50</f>
        <v>0.6</v>
      </c>
      <c r="J24" s="43">
        <f>1.2/100*80</f>
        <v>0.96</v>
      </c>
      <c r="K24" s="54">
        <v>0</v>
      </c>
      <c r="L24" s="50">
        <v>0</v>
      </c>
      <c r="M24" s="45">
        <f>33.4/100*50</f>
        <v>16.7</v>
      </c>
      <c r="N24" s="43">
        <f>33.4/100*80</f>
        <v>26.72</v>
      </c>
      <c r="O24" s="54">
        <f>174/100*50</f>
        <v>87</v>
      </c>
      <c r="P24" s="50">
        <f>174/100*80</f>
        <v>139.19999999999999</v>
      </c>
      <c r="Q24" s="45">
        <v>0</v>
      </c>
      <c r="R24" s="43">
        <v>0</v>
      </c>
      <c r="S24" s="50"/>
      <c r="T24" s="257"/>
      <c r="U24" s="257"/>
      <c r="V24" s="257"/>
    </row>
    <row r="25" spans="1:22" s="2" customFormat="1" ht="15" x14ac:dyDescent="0.25">
      <c r="A25" s="93"/>
      <c r="B25" s="14" t="s">
        <v>35</v>
      </c>
      <c r="C25" s="35">
        <v>50</v>
      </c>
      <c r="D25" s="28">
        <v>100</v>
      </c>
      <c r="E25" s="45">
        <f>7.7/100*50</f>
        <v>3.85</v>
      </c>
      <c r="F25" s="43">
        <v>7.7</v>
      </c>
      <c r="G25" s="54">
        <v>0</v>
      </c>
      <c r="H25" s="50">
        <v>0</v>
      </c>
      <c r="I25" s="45">
        <f>3/100*50</f>
        <v>1.5</v>
      </c>
      <c r="J25" s="43">
        <v>3</v>
      </c>
      <c r="K25" s="54">
        <v>0</v>
      </c>
      <c r="L25" s="50">
        <v>0</v>
      </c>
      <c r="M25" s="45">
        <f>50.1/100*50</f>
        <v>25.05</v>
      </c>
      <c r="N25" s="43">
        <v>50.1</v>
      </c>
      <c r="O25" s="54">
        <f>259/100*50</f>
        <v>129.5</v>
      </c>
      <c r="P25" s="50">
        <v>259</v>
      </c>
      <c r="Q25" s="45">
        <v>0</v>
      </c>
      <c r="R25" s="43">
        <v>0</v>
      </c>
      <c r="S25" s="50"/>
      <c r="T25" s="64"/>
      <c r="U25" s="64"/>
      <c r="V25" s="64"/>
    </row>
    <row r="26" spans="1:22" s="24" customFormat="1" ht="15" x14ac:dyDescent="0.25">
      <c r="A26" s="180"/>
      <c r="B26" s="23" t="s">
        <v>7</v>
      </c>
      <c r="C26" s="36">
        <f>C19+C20+C21+C22+C23+C24+C25</f>
        <v>880</v>
      </c>
      <c r="D26" s="109">
        <f>D19+D20+D21+D22+D23+D24+D25</f>
        <v>1140</v>
      </c>
      <c r="E26" s="46">
        <f t="shared" ref="E26:R26" si="1">SUM(E19:E25)</f>
        <v>22.835000000000001</v>
      </c>
      <c r="F26" s="51">
        <f t="shared" si="1"/>
        <v>60.679000000000009</v>
      </c>
      <c r="G26" s="46">
        <f t="shared" si="1"/>
        <v>20.83</v>
      </c>
      <c r="H26" s="46">
        <f t="shared" si="1"/>
        <v>24.62</v>
      </c>
      <c r="I26" s="46">
        <f t="shared" si="1"/>
        <v>40.195</v>
      </c>
      <c r="J26" s="51">
        <f t="shared" si="1"/>
        <v>51.439666666666675</v>
      </c>
      <c r="K26" s="46">
        <f t="shared" si="1"/>
        <v>6.5679999999999996</v>
      </c>
      <c r="L26" s="46">
        <f t="shared" si="1"/>
        <v>8.3420000000000005</v>
      </c>
      <c r="M26" s="46">
        <f t="shared" si="1"/>
        <v>111.86199999999999</v>
      </c>
      <c r="N26" s="51">
        <f t="shared" si="1"/>
        <v>163.92533333333333</v>
      </c>
      <c r="O26" s="46">
        <f t="shared" si="1"/>
        <v>995</v>
      </c>
      <c r="P26" s="51">
        <f t="shared" si="1"/>
        <v>1364.6333333333334</v>
      </c>
      <c r="Q26" s="46">
        <f t="shared" si="1"/>
        <v>21.740999999999996</v>
      </c>
      <c r="R26" s="44">
        <f t="shared" si="1"/>
        <v>28.151</v>
      </c>
      <c r="T26" s="258">
        <f>O26/O44*100</f>
        <v>35.796050652311074</v>
      </c>
      <c r="U26" s="258"/>
      <c r="V26" s="258">
        <f>P26/P44*100</f>
        <v>40.339395229311506</v>
      </c>
    </row>
    <row r="27" spans="1:22" s="2" customFormat="1" ht="15" x14ac:dyDescent="0.25">
      <c r="A27" s="178"/>
      <c r="B27" s="17" t="s">
        <v>10</v>
      </c>
      <c r="C27" s="35"/>
      <c r="D27" s="28"/>
      <c r="E27" s="45"/>
      <c r="F27" s="43"/>
      <c r="G27" s="45"/>
      <c r="H27" s="50"/>
      <c r="I27" s="45"/>
      <c r="J27" s="43"/>
      <c r="K27" s="54"/>
      <c r="L27" s="43"/>
      <c r="M27" s="45"/>
      <c r="N27" s="43"/>
      <c r="O27" s="45"/>
      <c r="P27" s="52"/>
      <c r="Q27" s="138"/>
      <c r="R27" s="42"/>
      <c r="T27" s="64"/>
      <c r="U27" s="64"/>
      <c r="V27" s="64"/>
    </row>
    <row r="28" spans="1:22" s="2" customFormat="1" ht="15" x14ac:dyDescent="0.25">
      <c r="A28" s="178" t="str">
        <f>""</f>
        <v/>
      </c>
      <c r="B28" s="14" t="s">
        <v>11</v>
      </c>
      <c r="C28" s="35" t="str">
        <f>"200"</f>
        <v>200</v>
      </c>
      <c r="D28" s="28">
        <v>200</v>
      </c>
      <c r="E28" s="45">
        <f>0.7*2</f>
        <v>1.4</v>
      </c>
      <c r="F28" s="43">
        <v>1.4</v>
      </c>
      <c r="G28" s="45">
        <v>5.8</v>
      </c>
      <c r="H28" s="50">
        <v>5.8</v>
      </c>
      <c r="I28" s="45">
        <f>0.1*2</f>
        <v>0.2</v>
      </c>
      <c r="J28" s="43">
        <v>0.2</v>
      </c>
      <c r="K28" s="54">
        <v>0</v>
      </c>
      <c r="L28" s="43">
        <v>0</v>
      </c>
      <c r="M28" s="45">
        <f>13.2*2</f>
        <v>26.4</v>
      </c>
      <c r="N28" s="43">
        <v>26.4</v>
      </c>
      <c r="O28" s="45">
        <f>60*2</f>
        <v>120</v>
      </c>
      <c r="P28" s="43">
        <v>120</v>
      </c>
      <c r="Q28" s="45">
        <f>40*2</f>
        <v>80</v>
      </c>
      <c r="R28" s="43">
        <v>80</v>
      </c>
      <c r="T28" s="258"/>
      <c r="U28" s="258"/>
      <c r="V28" s="258"/>
    </row>
    <row r="29" spans="1:22" s="2" customFormat="1" ht="15" x14ac:dyDescent="0.25">
      <c r="A29" s="178" t="str">
        <f>""</f>
        <v/>
      </c>
      <c r="B29" s="14" t="s">
        <v>60</v>
      </c>
      <c r="C29" s="35">
        <v>90</v>
      </c>
      <c r="D29" s="28">
        <v>90</v>
      </c>
      <c r="E29" s="45">
        <f>C29*6.7/80</f>
        <v>7.5374999999999996</v>
      </c>
      <c r="F29" s="43">
        <v>7.54</v>
      </c>
      <c r="G29" s="45">
        <f>C29*0.14/80</f>
        <v>0.15750000000000003</v>
      </c>
      <c r="H29" s="50">
        <v>0.16</v>
      </c>
      <c r="I29" s="45">
        <f>C29*2.2/80</f>
        <v>2.4750000000000005</v>
      </c>
      <c r="J29" s="43">
        <v>2.48</v>
      </c>
      <c r="K29" s="54">
        <f>C29*1.14/80</f>
        <v>1.2825</v>
      </c>
      <c r="L29" s="43">
        <v>1.28</v>
      </c>
      <c r="M29" s="45">
        <f>C29*42.04/80</f>
        <v>47.295000000000002</v>
      </c>
      <c r="N29" s="43">
        <v>47.3</v>
      </c>
      <c r="O29" s="45">
        <f>C29*217.65/80</f>
        <v>244.85624999999999</v>
      </c>
      <c r="P29" s="43">
        <v>244.86</v>
      </c>
      <c r="Q29" s="45">
        <v>0</v>
      </c>
      <c r="R29" s="43">
        <v>0</v>
      </c>
      <c r="T29" s="258"/>
      <c r="U29" s="258"/>
      <c r="V29" s="258"/>
    </row>
    <row r="30" spans="1:22" s="2" customFormat="1" ht="15" x14ac:dyDescent="0.25">
      <c r="A30" s="178"/>
      <c r="B30" s="14" t="s">
        <v>61</v>
      </c>
      <c r="C30" s="35">
        <v>200</v>
      </c>
      <c r="D30" s="28">
        <v>200</v>
      </c>
      <c r="E30" s="54">
        <f>1.09*2</f>
        <v>2.1800000000000002</v>
      </c>
      <c r="F30" s="50">
        <v>2.1800000000000002</v>
      </c>
      <c r="G30" s="45">
        <v>0</v>
      </c>
      <c r="H30" s="50">
        <v>0</v>
      </c>
      <c r="I30" s="45">
        <v>0.66</v>
      </c>
      <c r="J30" s="43">
        <v>0.66</v>
      </c>
      <c r="K30" s="54">
        <v>0.6</v>
      </c>
      <c r="L30" s="50">
        <f>0.3/100*250</f>
        <v>0.75</v>
      </c>
      <c r="M30" s="54">
        <f>22.84*2</f>
        <v>45.68</v>
      </c>
      <c r="N30" s="50">
        <v>45.68</v>
      </c>
      <c r="O30" s="45">
        <f>91*2</f>
        <v>182</v>
      </c>
      <c r="P30" s="43">
        <v>192</v>
      </c>
      <c r="Q30" s="45">
        <f>8.7*2</f>
        <v>17.399999999999999</v>
      </c>
      <c r="R30" s="43">
        <v>17.399999999999999</v>
      </c>
      <c r="T30" s="64"/>
      <c r="U30" s="64"/>
      <c r="V30" s="64"/>
    </row>
    <row r="31" spans="1:22" s="24" customFormat="1" ht="15" x14ac:dyDescent="0.25">
      <c r="A31" s="180"/>
      <c r="B31" s="23" t="s">
        <v>7</v>
      </c>
      <c r="C31" s="36">
        <f>C28+C29+C30</f>
        <v>490</v>
      </c>
      <c r="D31" s="48">
        <f>D28+D29+D30</f>
        <v>490</v>
      </c>
      <c r="E31" s="46">
        <f>SUM(E28:E30)</f>
        <v>11.1175</v>
      </c>
      <c r="F31" s="51">
        <f t="shared" ref="F31:R31" si="2">SUM(F28:F30)</f>
        <v>11.12</v>
      </c>
      <c r="G31" s="46">
        <f t="shared" si="2"/>
        <v>5.9574999999999996</v>
      </c>
      <c r="H31" s="46">
        <f t="shared" si="2"/>
        <v>5.96</v>
      </c>
      <c r="I31" s="46">
        <f t="shared" si="2"/>
        <v>3.3350000000000009</v>
      </c>
      <c r="J31" s="51">
        <f t="shared" si="2"/>
        <v>3.3400000000000003</v>
      </c>
      <c r="K31" s="46">
        <f t="shared" si="2"/>
        <v>1.8824999999999998</v>
      </c>
      <c r="L31" s="46">
        <f t="shared" si="2"/>
        <v>2.0300000000000002</v>
      </c>
      <c r="M31" s="46">
        <f t="shared" si="2"/>
        <v>119.375</v>
      </c>
      <c r="N31" s="51">
        <f t="shared" si="2"/>
        <v>119.38</v>
      </c>
      <c r="O31" s="46">
        <f t="shared" si="2"/>
        <v>546.85625000000005</v>
      </c>
      <c r="P31" s="51">
        <f t="shared" si="2"/>
        <v>556.86</v>
      </c>
      <c r="Q31" s="46">
        <f t="shared" si="2"/>
        <v>97.4</v>
      </c>
      <c r="R31" s="44">
        <f t="shared" si="2"/>
        <v>97.4</v>
      </c>
      <c r="T31" s="258">
        <f>O31/O44*100</f>
        <v>19.673662336213958</v>
      </c>
      <c r="U31" s="258"/>
      <c r="V31" s="258">
        <f>P31/P44*100</f>
        <v>16.461121884311591</v>
      </c>
    </row>
    <row r="32" spans="1:22" s="2" customFormat="1" ht="15" x14ac:dyDescent="0.25">
      <c r="A32" s="178"/>
      <c r="B32" s="17" t="s">
        <v>12</v>
      </c>
      <c r="C32" s="35"/>
      <c r="D32" s="28"/>
      <c r="E32" s="45"/>
      <c r="F32" s="43"/>
      <c r="G32" s="45"/>
      <c r="H32" s="50"/>
      <c r="I32" s="45"/>
      <c r="J32" s="43"/>
      <c r="K32" s="54"/>
      <c r="L32" s="43"/>
      <c r="M32" s="45"/>
      <c r="N32" s="43"/>
      <c r="O32" s="45"/>
      <c r="P32" s="52"/>
      <c r="Q32" s="138"/>
      <c r="R32" s="42"/>
      <c r="T32" s="258"/>
      <c r="U32" s="258"/>
      <c r="V32" s="258"/>
    </row>
    <row r="33" spans="1:66" s="2" customFormat="1" ht="15" x14ac:dyDescent="0.25">
      <c r="A33" s="178" t="s">
        <v>133</v>
      </c>
      <c r="B33" s="184" t="s">
        <v>134</v>
      </c>
      <c r="C33" s="91">
        <v>50</v>
      </c>
      <c r="D33" s="106">
        <v>50</v>
      </c>
      <c r="E33" s="90">
        <f>0.33/30*50</f>
        <v>0.55000000000000004</v>
      </c>
      <c r="F33" s="97">
        <v>0.55000000000000004</v>
      </c>
      <c r="G33" s="50">
        <f>0</f>
        <v>0</v>
      </c>
      <c r="H33" s="113">
        <v>0</v>
      </c>
      <c r="I33" s="90">
        <f>0.06/30*50</f>
        <v>0.1</v>
      </c>
      <c r="J33" s="97">
        <v>0.1</v>
      </c>
      <c r="K33" s="50">
        <v>4.3899999999999997</v>
      </c>
      <c r="L33" s="113">
        <v>5.0199999999999996</v>
      </c>
      <c r="M33" s="90">
        <f>1.14/30*50</f>
        <v>1.9</v>
      </c>
      <c r="N33" s="97">
        <v>1.9</v>
      </c>
      <c r="O33" s="90">
        <f>6.6/30*50</f>
        <v>11</v>
      </c>
      <c r="P33" s="97">
        <v>11</v>
      </c>
      <c r="Q33" s="45">
        <f>7.5/30*50</f>
        <v>12.5</v>
      </c>
      <c r="R33" s="43">
        <v>12.5</v>
      </c>
      <c r="BL33" s="258"/>
      <c r="BM33" s="258"/>
      <c r="BN33" s="258"/>
    </row>
    <row r="34" spans="1:66" s="2" customFormat="1" ht="15" x14ac:dyDescent="0.25">
      <c r="A34" s="178" t="s">
        <v>164</v>
      </c>
      <c r="B34" s="14" t="s">
        <v>165</v>
      </c>
      <c r="C34" s="35">
        <v>110</v>
      </c>
      <c r="D34" s="28">
        <v>130</v>
      </c>
      <c r="E34" s="45">
        <f>15.77/180*110</f>
        <v>9.6372222222222224</v>
      </c>
      <c r="F34" s="43">
        <f>15.77/180*130</f>
        <v>11.389444444444445</v>
      </c>
      <c r="G34" s="45">
        <f>13.99*90/100</f>
        <v>12.590999999999999</v>
      </c>
      <c r="H34" s="50">
        <v>13.99</v>
      </c>
      <c r="I34" s="45">
        <f>12.37/180*110</f>
        <v>7.5594444444444431</v>
      </c>
      <c r="J34" s="43">
        <f>12.37/180*130</f>
        <v>8.9338888888888874</v>
      </c>
      <c r="K34" s="54">
        <f>4.5*90/100</f>
        <v>4.05</v>
      </c>
      <c r="L34" s="50">
        <v>4.5</v>
      </c>
      <c r="M34" s="45">
        <f>10.43/180*110</f>
        <v>6.3738888888888887</v>
      </c>
      <c r="N34" s="43">
        <f>10.43/180*130</f>
        <v>7.5327777777777776</v>
      </c>
      <c r="O34" s="45">
        <f>216/180*110</f>
        <v>132</v>
      </c>
      <c r="P34" s="43">
        <f>216/180*130</f>
        <v>156</v>
      </c>
      <c r="Q34" s="45">
        <f>2.99/180*110</f>
        <v>1.8272222222222223</v>
      </c>
      <c r="R34" s="43">
        <f>2.99/180*130</f>
        <v>2.1594444444444445</v>
      </c>
      <c r="T34" s="258"/>
      <c r="U34" s="258"/>
      <c r="V34" s="258"/>
    </row>
    <row r="35" spans="1:66" s="2" customFormat="1" ht="15" x14ac:dyDescent="0.25">
      <c r="A35" s="178" t="s">
        <v>180</v>
      </c>
      <c r="B35" s="14" t="s">
        <v>181</v>
      </c>
      <c r="C35" s="35">
        <v>220</v>
      </c>
      <c r="D35" s="19">
        <v>250</v>
      </c>
      <c r="E35" s="45">
        <f>3.92/150*220</f>
        <v>5.7493333333333325</v>
      </c>
      <c r="F35" s="43">
        <f>3.92/150*250</f>
        <v>6.5333333333333332</v>
      </c>
      <c r="G35" s="45"/>
      <c r="H35" s="50"/>
      <c r="I35" s="45">
        <f>3.94/150*220</f>
        <v>5.7786666666666671</v>
      </c>
      <c r="J35" s="43">
        <f>3.94/150*250</f>
        <v>6.5666666666666664</v>
      </c>
      <c r="K35" s="54"/>
      <c r="L35" s="43"/>
      <c r="M35" s="45">
        <f>16.61/150*220</f>
        <v>24.361333333333334</v>
      </c>
      <c r="N35" s="43">
        <f>16.61/150*250</f>
        <v>27.683333333333334</v>
      </c>
      <c r="O35" s="45">
        <f>118/150*220</f>
        <v>173.06666666666666</v>
      </c>
      <c r="P35" s="50">
        <f>118/150*250</f>
        <v>196.66666666666666</v>
      </c>
      <c r="Q35" s="45">
        <f>6.72/150*220</f>
        <v>9.8559999999999999</v>
      </c>
      <c r="R35" s="43">
        <f>6.72/150*250</f>
        <v>11.2</v>
      </c>
      <c r="T35" s="64"/>
      <c r="U35" s="64"/>
      <c r="V35" s="64"/>
    </row>
    <row r="36" spans="1:66" s="2" customFormat="1" ht="15" x14ac:dyDescent="0.25">
      <c r="A36" s="178" t="s">
        <v>107</v>
      </c>
      <c r="B36" s="14" t="s">
        <v>31</v>
      </c>
      <c r="C36" s="37" t="s">
        <v>52</v>
      </c>
      <c r="D36" s="183" t="s">
        <v>52</v>
      </c>
      <c r="E36" s="45">
        <v>0.08</v>
      </c>
      <c r="F36" s="43">
        <v>0.08</v>
      </c>
      <c r="G36" s="45">
        <v>0</v>
      </c>
      <c r="H36" s="50">
        <v>0</v>
      </c>
      <c r="I36" s="45">
        <v>0.01</v>
      </c>
      <c r="J36" s="43">
        <v>0.01</v>
      </c>
      <c r="K36" s="54">
        <v>0</v>
      </c>
      <c r="L36" s="43">
        <v>0</v>
      </c>
      <c r="M36" s="45">
        <v>9.23</v>
      </c>
      <c r="N36" s="43">
        <v>9.23</v>
      </c>
      <c r="O36" s="45">
        <v>37</v>
      </c>
      <c r="P36" s="43">
        <v>37</v>
      </c>
      <c r="Q36" s="45">
        <v>0.8</v>
      </c>
      <c r="R36" s="43">
        <v>0.8</v>
      </c>
      <c r="T36" s="258"/>
      <c r="U36" s="258"/>
      <c r="V36" s="258"/>
    </row>
    <row r="37" spans="1:66" s="2" customFormat="1" ht="15" x14ac:dyDescent="0.25">
      <c r="A37" s="93"/>
      <c r="B37" s="14" t="s">
        <v>35</v>
      </c>
      <c r="C37" s="35">
        <v>50</v>
      </c>
      <c r="D37" s="28">
        <v>50</v>
      </c>
      <c r="E37" s="45">
        <v>3.85</v>
      </c>
      <c r="F37" s="43">
        <v>3.85</v>
      </c>
      <c r="G37" s="54">
        <v>0</v>
      </c>
      <c r="H37" s="50">
        <v>0</v>
      </c>
      <c r="I37" s="45">
        <v>1.5</v>
      </c>
      <c r="J37" s="43">
        <v>1.5</v>
      </c>
      <c r="K37" s="54">
        <v>0.5</v>
      </c>
      <c r="L37" s="50">
        <v>0.5</v>
      </c>
      <c r="M37" s="45">
        <v>25.05</v>
      </c>
      <c r="N37" s="43">
        <v>25.05</v>
      </c>
      <c r="O37" s="54">
        <v>129.5</v>
      </c>
      <c r="P37" s="50">
        <v>129.5</v>
      </c>
      <c r="Q37" s="45">
        <v>0</v>
      </c>
      <c r="R37" s="43">
        <v>0</v>
      </c>
      <c r="S37" s="50"/>
      <c r="T37" s="64"/>
      <c r="U37" s="64"/>
      <c r="V37" s="64"/>
    </row>
    <row r="38" spans="1:66" s="2" customFormat="1" ht="15" x14ac:dyDescent="0.25">
      <c r="A38" s="93"/>
      <c r="B38" s="14" t="s">
        <v>13</v>
      </c>
      <c r="C38" s="35">
        <v>30</v>
      </c>
      <c r="D38" s="28">
        <v>40</v>
      </c>
      <c r="E38" s="45">
        <f>6.6/100*30</f>
        <v>1.98</v>
      </c>
      <c r="F38" s="43">
        <f>6.6/100*40</f>
        <v>2.64</v>
      </c>
      <c r="G38" s="54">
        <v>0</v>
      </c>
      <c r="H38" s="50">
        <f>D38*0</f>
        <v>0</v>
      </c>
      <c r="I38" s="45">
        <f>1.2/100*30</f>
        <v>0.36</v>
      </c>
      <c r="J38" s="43">
        <f>1.2/100*40</f>
        <v>0.48</v>
      </c>
      <c r="K38" s="54">
        <v>0</v>
      </c>
      <c r="L38" s="50">
        <v>0</v>
      </c>
      <c r="M38" s="45">
        <f>33.4/100*30</f>
        <v>10.02</v>
      </c>
      <c r="N38" s="43">
        <f>33.4/100*40</f>
        <v>13.36</v>
      </c>
      <c r="O38" s="54">
        <f>174/100*30</f>
        <v>52.2</v>
      </c>
      <c r="P38" s="50">
        <f>174/100*40</f>
        <v>69.599999999999994</v>
      </c>
      <c r="Q38" s="45">
        <v>0</v>
      </c>
      <c r="R38" s="43">
        <v>0</v>
      </c>
      <c r="S38" s="50"/>
      <c r="T38" s="64"/>
      <c r="U38" s="64"/>
      <c r="V38" s="64"/>
    </row>
    <row r="39" spans="1:66" s="24" customFormat="1" ht="15" x14ac:dyDescent="0.25">
      <c r="A39" s="180"/>
      <c r="B39" s="23" t="s">
        <v>7</v>
      </c>
      <c r="C39" s="36">
        <f>C34+C35+C37+C38+205+C33</f>
        <v>665</v>
      </c>
      <c r="D39" s="48">
        <f>D34+D35+D37+D38+205+D33</f>
        <v>725</v>
      </c>
      <c r="E39" s="46">
        <f>SUM(E33:E38)</f>
        <v>21.846555555555558</v>
      </c>
      <c r="F39" s="44">
        <f>SUM(F33:F38)</f>
        <v>25.042777777777779</v>
      </c>
      <c r="G39" s="46">
        <f t="shared" ref="G39:L39" si="3">SUM(G34:G38)</f>
        <v>12.590999999999999</v>
      </c>
      <c r="H39" s="62">
        <f t="shared" si="3"/>
        <v>13.99</v>
      </c>
      <c r="I39" s="46">
        <f>SUM(I33:I38)</f>
        <v>15.308111111111108</v>
      </c>
      <c r="J39" s="44">
        <f>SUM(J33:L38)</f>
        <v>36.550555555555547</v>
      </c>
      <c r="K39" s="51">
        <f t="shared" si="3"/>
        <v>4.55</v>
      </c>
      <c r="L39" s="44">
        <f t="shared" si="3"/>
        <v>5</v>
      </c>
      <c r="M39" s="46">
        <f t="shared" ref="M39:R39" si="4">SUM(M33:M38)</f>
        <v>76.935222222222222</v>
      </c>
      <c r="N39" s="44">
        <f t="shared" si="4"/>
        <v>84.75611111111111</v>
      </c>
      <c r="O39" s="46">
        <f t="shared" si="4"/>
        <v>534.76666666666665</v>
      </c>
      <c r="P39" s="44">
        <f t="shared" si="4"/>
        <v>599.76666666666665</v>
      </c>
      <c r="Q39" s="46">
        <f t="shared" si="4"/>
        <v>24.983222222222221</v>
      </c>
      <c r="R39" s="44">
        <f t="shared" si="4"/>
        <v>26.659444444444443</v>
      </c>
      <c r="T39" s="258">
        <f>(O39+O43)/O44*100</f>
        <v>24.416144378603494</v>
      </c>
      <c r="U39" s="258"/>
      <c r="V39" s="258">
        <f>(P39+P43)/P44*100</f>
        <v>23.059838559649368</v>
      </c>
    </row>
    <row r="40" spans="1:66" s="2" customFormat="1" ht="15" x14ac:dyDescent="0.25">
      <c r="A40" s="178"/>
      <c r="B40" s="17" t="s">
        <v>14</v>
      </c>
      <c r="C40" s="35"/>
      <c r="D40" s="28"/>
      <c r="E40" s="45"/>
      <c r="F40" s="43"/>
      <c r="G40" s="45"/>
      <c r="H40" s="50"/>
      <c r="I40" s="45"/>
      <c r="J40" s="43"/>
      <c r="K40" s="54"/>
      <c r="L40" s="43"/>
      <c r="M40" s="45"/>
      <c r="N40" s="43"/>
      <c r="O40" s="45"/>
      <c r="P40" s="52"/>
      <c r="Q40" s="138"/>
      <c r="R40" s="42"/>
      <c r="T40" s="258"/>
      <c r="U40" s="258"/>
      <c r="V40" s="258"/>
    </row>
    <row r="41" spans="1:66" s="2" customFormat="1" ht="15" x14ac:dyDescent="0.25">
      <c r="A41" s="178"/>
      <c r="B41" s="14" t="s">
        <v>296</v>
      </c>
      <c r="C41" s="35">
        <v>150</v>
      </c>
      <c r="D41" s="28">
        <v>180</v>
      </c>
      <c r="E41" s="54">
        <f>2.7/100*200</f>
        <v>5.4</v>
      </c>
      <c r="F41" s="50">
        <f>2.7/100*180</f>
        <v>4.8600000000000003</v>
      </c>
      <c r="G41" s="54">
        <v>5.8</v>
      </c>
      <c r="H41" s="50">
        <v>5.8</v>
      </c>
      <c r="I41" s="45">
        <f>2.5/100*150</f>
        <v>3.75</v>
      </c>
      <c r="J41" s="43">
        <f>2.5/100*180</f>
        <v>4.5</v>
      </c>
      <c r="K41" s="54">
        <v>0</v>
      </c>
      <c r="L41" s="43">
        <v>0</v>
      </c>
      <c r="M41" s="54">
        <f>10.8/100*150</f>
        <v>16.200000000000003</v>
      </c>
      <c r="N41" s="50">
        <f>10.8/100*180</f>
        <v>19.440000000000001</v>
      </c>
      <c r="O41" s="45">
        <f>79/100*150</f>
        <v>118.5</v>
      </c>
      <c r="P41" s="43">
        <f>79/100*180</f>
        <v>142.20000000000002</v>
      </c>
      <c r="Q41" s="45">
        <f>0.9/100*150</f>
        <v>1.35</v>
      </c>
      <c r="R41" s="43">
        <f>0.9/100*180</f>
        <v>1.62</v>
      </c>
      <c r="T41" s="258"/>
      <c r="U41" s="258"/>
      <c r="V41" s="258"/>
    </row>
    <row r="42" spans="1:66" s="2" customFormat="1" ht="15" x14ac:dyDescent="0.25">
      <c r="A42" s="203"/>
      <c r="B42" s="13" t="s">
        <v>67</v>
      </c>
      <c r="C42" s="35">
        <v>10</v>
      </c>
      <c r="D42" s="28">
        <v>15</v>
      </c>
      <c r="E42" s="72">
        <f>15.27/90*10</f>
        <v>1.6966666666666665</v>
      </c>
      <c r="F42" s="71">
        <f>15.27/90*15</f>
        <v>2.5449999999999999</v>
      </c>
      <c r="G42" s="74">
        <v>0.4</v>
      </c>
      <c r="H42" s="73">
        <v>0.4</v>
      </c>
      <c r="I42" s="72">
        <f>12.55/90*10</f>
        <v>1.3944444444444446</v>
      </c>
      <c r="J42" s="71">
        <f>12.55/90*15</f>
        <v>2.0916666666666668</v>
      </c>
      <c r="K42" s="74">
        <v>0</v>
      </c>
      <c r="L42" s="73">
        <v>0</v>
      </c>
      <c r="M42" s="72">
        <f>13.97/90*10</f>
        <v>1.5522222222222224</v>
      </c>
      <c r="N42" s="71">
        <f>13.97/90*15</f>
        <v>2.3283333333333336</v>
      </c>
      <c r="O42" s="72">
        <f>228.72/90*10</f>
        <v>25.413333333333334</v>
      </c>
      <c r="P42" s="71">
        <f>228.72/90*15</f>
        <v>38.119999999999997</v>
      </c>
      <c r="Q42" s="45">
        <v>0</v>
      </c>
      <c r="R42" s="43">
        <v>0</v>
      </c>
      <c r="T42" s="64"/>
      <c r="U42" s="64"/>
      <c r="V42" s="64"/>
      <c r="BM42" s="219"/>
      <c r="BN42" s="219"/>
    </row>
    <row r="43" spans="1:66" s="24" customFormat="1" ht="15" x14ac:dyDescent="0.25">
      <c r="A43" s="116"/>
      <c r="B43" s="23" t="s">
        <v>7</v>
      </c>
      <c r="C43" s="36">
        <f>C42+C41</f>
        <v>160</v>
      </c>
      <c r="D43" s="48">
        <f>D42+D41</f>
        <v>195</v>
      </c>
      <c r="E43" s="46">
        <f>E41+E42</f>
        <v>7.0966666666666667</v>
      </c>
      <c r="F43" s="51">
        <f t="shared" ref="F43:R43" si="5">F41+F42</f>
        <v>7.4050000000000002</v>
      </c>
      <c r="G43" s="46">
        <f t="shared" si="5"/>
        <v>6.2</v>
      </c>
      <c r="H43" s="62">
        <f t="shared" si="5"/>
        <v>6.2</v>
      </c>
      <c r="I43" s="46">
        <f t="shared" si="5"/>
        <v>5.1444444444444448</v>
      </c>
      <c r="J43" s="44">
        <f t="shared" si="5"/>
        <v>6.5916666666666668</v>
      </c>
      <c r="K43" s="51">
        <f t="shared" si="5"/>
        <v>0</v>
      </c>
      <c r="L43" s="44">
        <f t="shared" si="5"/>
        <v>0</v>
      </c>
      <c r="M43" s="46">
        <f t="shared" si="5"/>
        <v>17.752222222222226</v>
      </c>
      <c r="N43" s="51">
        <f t="shared" si="5"/>
        <v>21.768333333333334</v>
      </c>
      <c r="O43" s="46">
        <f t="shared" si="5"/>
        <v>143.91333333333333</v>
      </c>
      <c r="P43" s="44">
        <f t="shared" si="5"/>
        <v>180.32000000000002</v>
      </c>
      <c r="Q43" s="46">
        <f t="shared" si="5"/>
        <v>1.35</v>
      </c>
      <c r="R43" s="44">
        <f t="shared" si="5"/>
        <v>1.62</v>
      </c>
      <c r="T43" s="64"/>
      <c r="U43" s="64"/>
      <c r="V43" s="64"/>
    </row>
    <row r="44" spans="1:66" s="24" customFormat="1" thickBot="1" x14ac:dyDescent="0.3">
      <c r="A44" s="117"/>
      <c r="B44" s="25" t="s">
        <v>15</v>
      </c>
      <c r="C44" s="38">
        <f t="shared" ref="C44:R44" si="6">C17+C26+C31+C39+C43</f>
        <v>2610</v>
      </c>
      <c r="D44" s="29">
        <f t="shared" si="6"/>
        <v>3020</v>
      </c>
      <c r="E44" s="39">
        <f t="shared" si="6"/>
        <v>96.375722222222223</v>
      </c>
      <c r="F44" s="47">
        <f t="shared" si="6"/>
        <v>147.13677777777781</v>
      </c>
      <c r="G44" s="39">
        <f t="shared" si="6"/>
        <v>51.976500000000001</v>
      </c>
      <c r="H44" s="70">
        <f t="shared" si="6"/>
        <v>58.535000000000011</v>
      </c>
      <c r="I44" s="39">
        <f t="shared" si="6"/>
        <v>85.262555555555551</v>
      </c>
      <c r="J44" s="47">
        <f t="shared" si="6"/>
        <v>125.32188888888889</v>
      </c>
      <c r="K44" s="41">
        <f t="shared" si="6"/>
        <v>13.770499999999998</v>
      </c>
      <c r="L44" s="47">
        <f t="shared" si="6"/>
        <v>16.172000000000001</v>
      </c>
      <c r="M44" s="39">
        <f t="shared" si="6"/>
        <v>387.83944444444438</v>
      </c>
      <c r="N44" s="47">
        <f t="shared" si="6"/>
        <v>460.28977777777777</v>
      </c>
      <c r="O44" s="39">
        <f t="shared" si="6"/>
        <v>2779.63625</v>
      </c>
      <c r="P44" s="47">
        <f t="shared" si="6"/>
        <v>3382.8800000000006</v>
      </c>
      <c r="Q44" s="39">
        <f t="shared" si="6"/>
        <v>146.1692222222222</v>
      </c>
      <c r="R44" s="47">
        <f t="shared" si="6"/>
        <v>154.67044444444446</v>
      </c>
      <c r="T44" s="258">
        <f>T17+T26+T31+T39</f>
        <v>100</v>
      </c>
      <c r="U44" s="258"/>
      <c r="V44" s="258">
        <f>V17+V26+V31+V39</f>
        <v>99.999999999999986</v>
      </c>
    </row>
    <row r="45" spans="1:66" s="2" customFormat="1" ht="15" x14ac:dyDescent="0.25">
      <c r="A45" s="64"/>
      <c r="C45" s="63"/>
      <c r="D45" s="64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T45" s="64"/>
      <c r="U45" s="64"/>
      <c r="V45" s="64"/>
    </row>
    <row r="46" spans="1:66" s="2" customFormat="1" ht="15" customHeight="1" x14ac:dyDescent="0.25">
      <c r="A46" s="64"/>
      <c r="B46" s="294" t="s">
        <v>106</v>
      </c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T46" s="257"/>
      <c r="U46" s="257"/>
      <c r="V46" s="257"/>
    </row>
    <row r="47" spans="1:66" s="2" customFormat="1" ht="15" x14ac:dyDescent="0.25">
      <c r="A47" s="135"/>
      <c r="B47" s="29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63"/>
      <c r="Q47" s="63"/>
      <c r="R47" s="63"/>
      <c r="T47" s="258"/>
      <c r="U47" s="258"/>
      <c r="V47" s="258"/>
    </row>
    <row r="48" spans="1:66" s="2" customFormat="1" ht="15" x14ac:dyDescent="0.25">
      <c r="A48" s="135"/>
      <c r="B48" s="29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63"/>
      <c r="P48" s="63"/>
      <c r="Q48" s="63"/>
      <c r="R48" s="63"/>
      <c r="T48" s="64"/>
      <c r="U48" s="64"/>
      <c r="V48" s="64"/>
    </row>
    <row r="49" spans="1:22" s="2" customFormat="1" ht="15" customHeight="1" x14ac:dyDescent="0.25">
      <c r="A49" s="135"/>
      <c r="B49" s="292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64"/>
      <c r="U49" s="64"/>
      <c r="V49" s="64"/>
    </row>
    <row r="50" spans="1:22" s="2" customFormat="1" ht="15" x14ac:dyDescent="0.25">
      <c r="A50" s="64"/>
      <c r="C50" s="63"/>
      <c r="D50" s="64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T50" s="64"/>
      <c r="U50" s="64"/>
      <c r="V50" s="64"/>
    </row>
    <row r="51" spans="1:22" s="2" customFormat="1" ht="15" x14ac:dyDescent="0.25">
      <c r="A51" s="64"/>
      <c r="C51" s="63"/>
      <c r="D51" s="64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T51" s="64"/>
      <c r="U51" s="64"/>
      <c r="V51" s="64"/>
    </row>
    <row r="52" spans="1:22" s="2" customFormat="1" ht="15" x14ac:dyDescent="0.25">
      <c r="A52" s="64"/>
      <c r="C52" s="63"/>
      <c r="D52" s="64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T52" s="64"/>
      <c r="U52" s="64"/>
      <c r="V52" s="64"/>
    </row>
    <row r="53" spans="1:22" s="2" customFormat="1" ht="15" x14ac:dyDescent="0.25">
      <c r="A53" s="64"/>
      <c r="C53" s="63"/>
      <c r="D53" s="64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T53" s="64"/>
      <c r="U53" s="64"/>
      <c r="V53" s="64"/>
    </row>
    <row r="54" spans="1:22" s="2" customFormat="1" ht="15" x14ac:dyDescent="0.25">
      <c r="A54" s="64"/>
      <c r="C54" s="63"/>
      <c r="D54" s="64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T54" s="64"/>
      <c r="U54" s="64"/>
      <c r="V54" s="64"/>
    </row>
    <row r="55" spans="1:22" s="2" customFormat="1" ht="15" x14ac:dyDescent="0.25">
      <c r="A55" s="64"/>
      <c r="C55" s="63"/>
      <c r="D55" s="64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T55" s="64"/>
      <c r="U55" s="64"/>
      <c r="V55" s="64"/>
    </row>
    <row r="56" spans="1:22" s="2" customFormat="1" ht="15" x14ac:dyDescent="0.25">
      <c r="A56" s="64"/>
      <c r="C56" s="63"/>
      <c r="D56" s="64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T56" s="64"/>
      <c r="U56" s="64"/>
      <c r="V56" s="64"/>
    </row>
    <row r="57" spans="1:22" s="2" customFormat="1" ht="15" x14ac:dyDescent="0.25">
      <c r="A57" s="64"/>
      <c r="C57" s="63"/>
      <c r="D57" s="64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T57" s="64"/>
      <c r="U57" s="64"/>
      <c r="V57" s="64"/>
    </row>
    <row r="58" spans="1:22" s="2" customFormat="1" ht="15" x14ac:dyDescent="0.25">
      <c r="A58" s="64"/>
      <c r="C58" s="63"/>
      <c r="D58" s="64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T58" s="64"/>
      <c r="U58" s="64"/>
      <c r="V58" s="64"/>
    </row>
    <row r="59" spans="1:22" s="2" customFormat="1" ht="15" x14ac:dyDescent="0.25">
      <c r="A59" s="64"/>
      <c r="C59" s="63"/>
      <c r="D59" s="64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T59" s="64"/>
      <c r="U59" s="64"/>
      <c r="V59" s="64"/>
    </row>
    <row r="60" spans="1:22" s="2" customFormat="1" ht="15" x14ac:dyDescent="0.25">
      <c r="A60" s="64"/>
      <c r="C60" s="63"/>
      <c r="D60" s="64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T60" s="64"/>
      <c r="U60" s="64"/>
      <c r="V60" s="64"/>
    </row>
    <row r="61" spans="1:22" s="2" customFormat="1" ht="15" x14ac:dyDescent="0.25">
      <c r="A61" s="64"/>
      <c r="C61" s="63"/>
      <c r="D61" s="64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T61" s="64"/>
      <c r="U61" s="64"/>
      <c r="V61" s="64"/>
    </row>
    <row r="62" spans="1:22" s="2" customFormat="1" ht="15" x14ac:dyDescent="0.25">
      <c r="A62" s="64"/>
      <c r="C62" s="63"/>
      <c r="D62" s="64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T62" s="64"/>
      <c r="U62" s="64"/>
      <c r="V62" s="64"/>
    </row>
    <row r="63" spans="1:22" s="2" customFormat="1" ht="15" x14ac:dyDescent="0.25">
      <c r="A63" s="64"/>
      <c r="C63" s="63"/>
      <c r="D63" s="64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T63" s="64"/>
      <c r="U63" s="64"/>
      <c r="V63" s="64"/>
    </row>
    <row r="64" spans="1:22" s="2" customFormat="1" ht="15" x14ac:dyDescent="0.25">
      <c r="A64" s="64"/>
      <c r="C64" s="63"/>
      <c r="D64" s="64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T64" s="64"/>
      <c r="U64" s="64"/>
      <c r="V64" s="64"/>
    </row>
    <row r="65" spans="1:22" s="2" customFormat="1" ht="15" x14ac:dyDescent="0.25">
      <c r="A65" s="64"/>
      <c r="C65" s="63"/>
      <c r="D65" s="64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T65" s="64"/>
      <c r="U65" s="64"/>
      <c r="V65" s="64"/>
    </row>
    <row r="66" spans="1:22" s="2" customFormat="1" ht="15" x14ac:dyDescent="0.25">
      <c r="A66" s="64"/>
      <c r="C66" s="63"/>
      <c r="D66" s="64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T66" s="64"/>
      <c r="U66" s="64"/>
      <c r="V66" s="64"/>
    </row>
    <row r="67" spans="1:22" s="2" customFormat="1" ht="15" x14ac:dyDescent="0.25">
      <c r="A67" s="64"/>
      <c r="C67" s="63"/>
      <c r="D67" s="64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T67" s="64"/>
      <c r="U67" s="64"/>
      <c r="V67" s="64"/>
    </row>
    <row r="68" spans="1:22" s="2" customFormat="1" ht="15" x14ac:dyDescent="0.25">
      <c r="A68" s="64"/>
      <c r="C68" s="63"/>
      <c r="D68" s="64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T68" s="64"/>
      <c r="U68" s="64"/>
      <c r="V68" s="64"/>
    </row>
    <row r="69" spans="1:22" s="2" customFormat="1" ht="15" x14ac:dyDescent="0.25">
      <c r="A69" s="64"/>
      <c r="C69" s="63"/>
      <c r="D69" s="64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T69" s="64"/>
      <c r="U69" s="64"/>
      <c r="V69" s="64"/>
    </row>
    <row r="70" spans="1:22" s="2" customFormat="1" ht="15" x14ac:dyDescent="0.25">
      <c r="A70" s="64"/>
      <c r="C70" s="63"/>
      <c r="D70" s="64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T70" s="64"/>
      <c r="U70" s="64"/>
      <c r="V70" s="64"/>
    </row>
    <row r="71" spans="1:22" s="2" customFormat="1" ht="15" x14ac:dyDescent="0.25">
      <c r="A71" s="64"/>
      <c r="C71" s="63"/>
      <c r="D71" s="64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T71" s="64"/>
      <c r="U71" s="64"/>
      <c r="V71" s="64"/>
    </row>
    <row r="72" spans="1:22" s="2" customFormat="1" ht="15" x14ac:dyDescent="0.25">
      <c r="A72" s="64"/>
      <c r="C72" s="63"/>
      <c r="D72" s="64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T72" s="64"/>
      <c r="U72" s="64"/>
      <c r="V72" s="64"/>
    </row>
    <row r="73" spans="1:22" s="2" customFormat="1" ht="15" x14ac:dyDescent="0.25">
      <c r="A73" s="64"/>
      <c r="C73" s="63"/>
      <c r="D73" s="64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T73" s="64"/>
      <c r="U73" s="64"/>
      <c r="V73" s="64"/>
    </row>
    <row r="74" spans="1:22" s="2" customFormat="1" ht="15" x14ac:dyDescent="0.25">
      <c r="A74" s="64"/>
      <c r="C74" s="63"/>
      <c r="D74" s="64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T74" s="64"/>
      <c r="U74" s="64"/>
      <c r="V74" s="64"/>
    </row>
    <row r="75" spans="1:22" s="2" customFormat="1" ht="15" x14ac:dyDescent="0.25">
      <c r="A75" s="64"/>
      <c r="C75" s="63"/>
      <c r="D75" s="64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T75" s="64"/>
      <c r="U75" s="64"/>
      <c r="V75" s="64"/>
    </row>
    <row r="76" spans="1:22" s="2" customFormat="1" ht="15" x14ac:dyDescent="0.25">
      <c r="A76" s="64"/>
      <c r="C76" s="63"/>
      <c r="D76" s="64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T76" s="64"/>
      <c r="U76" s="64"/>
      <c r="V76" s="64"/>
    </row>
    <row r="77" spans="1:22" s="2" customFormat="1" ht="15" x14ac:dyDescent="0.25">
      <c r="A77" s="64"/>
      <c r="C77" s="63"/>
      <c r="D77" s="64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T77" s="64"/>
      <c r="U77" s="64"/>
      <c r="V77" s="64"/>
    </row>
    <row r="78" spans="1:22" s="2" customFormat="1" ht="15" x14ac:dyDescent="0.25">
      <c r="A78" s="64"/>
      <c r="C78" s="63"/>
      <c r="D78" s="64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T78" s="64"/>
      <c r="U78" s="64"/>
      <c r="V78" s="64"/>
    </row>
    <row r="79" spans="1:22" s="2" customFormat="1" ht="15" x14ac:dyDescent="0.25">
      <c r="A79" s="64"/>
      <c r="C79" s="63"/>
      <c r="D79" s="64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T79" s="64"/>
      <c r="U79" s="64"/>
      <c r="V79" s="64"/>
    </row>
    <row r="80" spans="1:22" s="2" customFormat="1" ht="15" x14ac:dyDescent="0.25">
      <c r="A80" s="64"/>
      <c r="C80" s="63"/>
      <c r="D80" s="64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T80" s="64"/>
      <c r="U80" s="64"/>
      <c r="V80" s="64"/>
    </row>
    <row r="81" spans="1:22" s="2" customFormat="1" ht="15" x14ac:dyDescent="0.25">
      <c r="A81" s="64"/>
      <c r="C81" s="63"/>
      <c r="D81" s="64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T81" s="64"/>
      <c r="U81" s="64"/>
      <c r="V81" s="64"/>
    </row>
    <row r="82" spans="1:22" s="2" customFormat="1" ht="15" x14ac:dyDescent="0.25">
      <c r="A82" s="64"/>
      <c r="C82" s="63"/>
      <c r="D82" s="64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T82" s="64"/>
      <c r="U82" s="64"/>
      <c r="V82" s="64"/>
    </row>
    <row r="83" spans="1:22" s="2" customFormat="1" ht="15" x14ac:dyDescent="0.25">
      <c r="A83" s="64"/>
      <c r="C83" s="63"/>
      <c r="D83" s="64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T83" s="64"/>
      <c r="U83" s="64"/>
      <c r="V83" s="64"/>
    </row>
    <row r="84" spans="1:22" s="2" customFormat="1" ht="15" x14ac:dyDescent="0.25">
      <c r="A84" s="64"/>
      <c r="C84" s="63"/>
      <c r="D84" s="64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T84" s="64"/>
      <c r="U84" s="64"/>
      <c r="V84" s="64"/>
    </row>
    <row r="85" spans="1:22" s="2" customFormat="1" ht="15" x14ac:dyDescent="0.25">
      <c r="A85" s="64"/>
      <c r="C85" s="63"/>
      <c r="D85" s="64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T85" s="64"/>
      <c r="U85" s="64"/>
      <c r="V85" s="64"/>
    </row>
    <row r="86" spans="1:22" s="2" customFormat="1" ht="15" x14ac:dyDescent="0.25">
      <c r="A86" s="64"/>
      <c r="C86" s="63"/>
      <c r="D86" s="64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T86" s="64"/>
      <c r="U86" s="64"/>
      <c r="V86" s="64"/>
    </row>
    <row r="87" spans="1:22" s="2" customFormat="1" ht="15" x14ac:dyDescent="0.25">
      <c r="A87" s="64"/>
      <c r="C87" s="63"/>
      <c r="D87" s="64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T87" s="64"/>
      <c r="U87" s="64"/>
      <c r="V87" s="64"/>
    </row>
    <row r="88" spans="1:22" s="2" customFormat="1" ht="15" x14ac:dyDescent="0.25">
      <c r="A88" s="64"/>
      <c r="C88" s="63"/>
      <c r="D88" s="64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T88" s="64"/>
      <c r="U88" s="64"/>
      <c r="V88" s="64"/>
    </row>
    <row r="89" spans="1:22" s="2" customFormat="1" ht="15" x14ac:dyDescent="0.25">
      <c r="A89" s="64"/>
      <c r="C89" s="63"/>
      <c r="D89" s="64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T89" s="64"/>
      <c r="U89" s="64"/>
      <c r="V89" s="64"/>
    </row>
    <row r="90" spans="1:22" s="2" customFormat="1" ht="15" x14ac:dyDescent="0.25">
      <c r="A90" s="64"/>
      <c r="C90" s="63"/>
      <c r="D90" s="64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T90" s="64"/>
      <c r="U90" s="64"/>
      <c r="V90" s="64"/>
    </row>
    <row r="91" spans="1:22" s="2" customFormat="1" ht="15" x14ac:dyDescent="0.25">
      <c r="A91" s="64"/>
      <c r="C91" s="63"/>
      <c r="D91" s="64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T91" s="64"/>
      <c r="U91" s="64"/>
      <c r="V91" s="64"/>
    </row>
    <row r="92" spans="1:22" s="2" customFormat="1" ht="15" x14ac:dyDescent="0.25">
      <c r="A92" s="64"/>
      <c r="C92" s="63"/>
      <c r="D92" s="64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T92" s="64"/>
      <c r="U92" s="64"/>
      <c r="V92" s="64"/>
    </row>
    <row r="93" spans="1:22" s="2" customFormat="1" ht="15" x14ac:dyDescent="0.25">
      <c r="A93" s="64"/>
      <c r="C93" s="63"/>
      <c r="D93" s="64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T93" s="64"/>
      <c r="U93" s="64"/>
      <c r="V93" s="64"/>
    </row>
    <row r="94" spans="1:22" s="2" customFormat="1" ht="15" x14ac:dyDescent="0.25">
      <c r="A94" s="64"/>
      <c r="C94" s="63"/>
      <c r="D94" s="64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T94" s="64"/>
      <c r="U94" s="64"/>
      <c r="V94" s="64"/>
    </row>
    <row r="95" spans="1:22" s="2" customFormat="1" ht="15" x14ac:dyDescent="0.25">
      <c r="A95" s="64"/>
      <c r="C95" s="63"/>
      <c r="D95" s="64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T95" s="64"/>
      <c r="U95" s="64"/>
      <c r="V95" s="64"/>
    </row>
    <row r="96" spans="1:22" s="2" customFormat="1" ht="15" x14ac:dyDescent="0.25">
      <c r="A96" s="64"/>
      <c r="C96" s="63"/>
      <c r="D96" s="64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T96" s="64"/>
      <c r="U96" s="64"/>
      <c r="V96" s="64"/>
    </row>
    <row r="97" spans="1:22" s="2" customFormat="1" ht="15" x14ac:dyDescent="0.25">
      <c r="A97" s="64"/>
      <c r="C97" s="63"/>
      <c r="D97" s="64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T97" s="64"/>
      <c r="U97" s="64"/>
      <c r="V97" s="64"/>
    </row>
    <row r="98" spans="1:22" s="2" customFormat="1" ht="15" x14ac:dyDescent="0.25">
      <c r="A98" s="64"/>
      <c r="C98" s="63"/>
      <c r="D98" s="64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T98" s="64"/>
      <c r="U98" s="64"/>
      <c r="V98" s="64"/>
    </row>
    <row r="99" spans="1:22" s="2" customFormat="1" ht="15" x14ac:dyDescent="0.25">
      <c r="A99" s="64"/>
      <c r="C99" s="63"/>
      <c r="D99" s="64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T99" s="64"/>
      <c r="U99" s="64"/>
      <c r="V99" s="64"/>
    </row>
    <row r="100" spans="1:22" s="2" customFormat="1" ht="15" x14ac:dyDescent="0.25">
      <c r="A100" s="64"/>
      <c r="C100" s="63"/>
      <c r="D100" s="64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T100" s="64"/>
      <c r="U100" s="64"/>
      <c r="V100" s="64"/>
    </row>
    <row r="101" spans="1:22" s="2" customFormat="1" ht="15" x14ac:dyDescent="0.25">
      <c r="A101" s="64"/>
      <c r="C101" s="63"/>
      <c r="D101" s="64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T101" s="64"/>
      <c r="U101" s="64"/>
      <c r="V101" s="64"/>
    </row>
    <row r="102" spans="1:22" s="2" customFormat="1" ht="15" x14ac:dyDescent="0.25">
      <c r="A102" s="64"/>
      <c r="C102" s="63"/>
      <c r="D102" s="64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T102" s="64"/>
      <c r="U102" s="64"/>
      <c r="V102" s="64"/>
    </row>
    <row r="103" spans="1:22" s="2" customFormat="1" ht="15" x14ac:dyDescent="0.25">
      <c r="A103" s="64"/>
      <c r="C103" s="63"/>
      <c r="D103" s="64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T103" s="64"/>
      <c r="U103" s="64"/>
      <c r="V103" s="64"/>
    </row>
    <row r="104" spans="1:22" s="2" customFormat="1" ht="15" x14ac:dyDescent="0.25">
      <c r="A104" s="64"/>
      <c r="C104" s="63"/>
      <c r="D104" s="64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T104" s="64"/>
      <c r="U104" s="64"/>
      <c r="V104" s="64"/>
    </row>
    <row r="105" spans="1:22" s="2" customFormat="1" ht="15" x14ac:dyDescent="0.25">
      <c r="A105" s="64"/>
      <c r="C105" s="63"/>
      <c r="D105" s="64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T105" s="64"/>
      <c r="U105" s="64"/>
      <c r="V105" s="64"/>
    </row>
    <row r="106" spans="1:22" s="2" customFormat="1" ht="15" x14ac:dyDescent="0.25">
      <c r="A106" s="64"/>
      <c r="C106" s="63"/>
      <c r="D106" s="64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T106" s="64"/>
      <c r="U106" s="64"/>
      <c r="V106" s="64"/>
    </row>
    <row r="107" spans="1:22" s="2" customFormat="1" ht="15" x14ac:dyDescent="0.25">
      <c r="A107" s="64"/>
      <c r="C107" s="63"/>
      <c r="D107" s="64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T107" s="64"/>
      <c r="U107" s="64"/>
      <c r="V107" s="64"/>
    </row>
    <row r="108" spans="1:22" s="2" customFormat="1" ht="15" x14ac:dyDescent="0.25">
      <c r="A108" s="64"/>
      <c r="C108" s="63"/>
      <c r="D108" s="64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T108" s="64"/>
      <c r="U108" s="64"/>
      <c r="V108" s="64"/>
    </row>
    <row r="109" spans="1:22" s="2" customFormat="1" ht="15" x14ac:dyDescent="0.25">
      <c r="A109" s="64"/>
      <c r="C109" s="63"/>
      <c r="D109" s="64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T109" s="64"/>
      <c r="U109" s="64"/>
      <c r="V109" s="64"/>
    </row>
    <row r="110" spans="1:22" s="2" customFormat="1" ht="15" x14ac:dyDescent="0.25">
      <c r="A110" s="64"/>
      <c r="C110" s="63"/>
      <c r="D110" s="64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T110" s="64"/>
      <c r="U110" s="64"/>
      <c r="V110" s="64"/>
    </row>
    <row r="111" spans="1:22" s="2" customFormat="1" ht="15" x14ac:dyDescent="0.25">
      <c r="A111" s="64"/>
      <c r="C111" s="63"/>
      <c r="D111" s="64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T111" s="64"/>
      <c r="U111" s="64"/>
      <c r="V111" s="64"/>
    </row>
    <row r="112" spans="1:22" s="2" customFormat="1" ht="15" x14ac:dyDescent="0.25">
      <c r="A112" s="64"/>
      <c r="C112" s="63"/>
      <c r="D112" s="64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T112" s="64"/>
      <c r="U112" s="64"/>
      <c r="V112" s="64"/>
    </row>
    <row r="113" spans="1:22" s="2" customFormat="1" ht="15" x14ac:dyDescent="0.25">
      <c r="A113" s="64"/>
      <c r="C113" s="63"/>
      <c r="D113" s="64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T113" s="64"/>
      <c r="U113" s="64"/>
      <c r="V113" s="64"/>
    </row>
    <row r="114" spans="1:22" s="2" customFormat="1" ht="15" x14ac:dyDescent="0.25">
      <c r="A114" s="64"/>
      <c r="C114" s="63"/>
      <c r="D114" s="64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T114" s="64"/>
      <c r="U114" s="64"/>
      <c r="V114" s="64"/>
    </row>
    <row r="115" spans="1:22" s="2" customFormat="1" ht="15" x14ac:dyDescent="0.25">
      <c r="A115" s="64"/>
      <c r="C115" s="63"/>
      <c r="D115" s="64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T115" s="64"/>
      <c r="U115" s="64"/>
      <c r="V115" s="64"/>
    </row>
    <row r="116" spans="1:22" s="2" customFormat="1" ht="15" x14ac:dyDescent="0.25">
      <c r="A116" s="64"/>
      <c r="C116" s="63"/>
      <c r="D116" s="64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T116" s="64"/>
      <c r="U116" s="64"/>
      <c r="V116" s="64"/>
    </row>
    <row r="117" spans="1:22" s="2" customFormat="1" ht="15" x14ac:dyDescent="0.25">
      <c r="A117" s="64"/>
      <c r="C117" s="63"/>
      <c r="D117" s="64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T117" s="64"/>
      <c r="U117" s="64"/>
      <c r="V117" s="64"/>
    </row>
    <row r="118" spans="1:22" s="2" customFormat="1" ht="15" x14ac:dyDescent="0.25">
      <c r="A118" s="64"/>
      <c r="C118" s="63"/>
      <c r="D118" s="64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T118" s="64"/>
      <c r="U118" s="64"/>
      <c r="V118" s="64"/>
    </row>
    <row r="119" spans="1:22" s="2" customFormat="1" ht="15" x14ac:dyDescent="0.25">
      <c r="A119" s="64"/>
      <c r="C119" s="63"/>
      <c r="D119" s="64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T119" s="64"/>
      <c r="U119" s="64"/>
      <c r="V119" s="64"/>
    </row>
    <row r="120" spans="1:22" s="2" customFormat="1" ht="15" x14ac:dyDescent="0.25">
      <c r="A120" s="64"/>
      <c r="C120" s="63"/>
      <c r="D120" s="64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T120" s="64"/>
      <c r="U120" s="64"/>
      <c r="V120" s="64"/>
    </row>
    <row r="121" spans="1:22" s="2" customFormat="1" ht="15" x14ac:dyDescent="0.25">
      <c r="A121" s="64"/>
      <c r="C121" s="63"/>
      <c r="D121" s="64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T121" s="64"/>
      <c r="U121" s="64"/>
      <c r="V121" s="64"/>
    </row>
    <row r="122" spans="1:22" s="2" customFormat="1" ht="15" x14ac:dyDescent="0.25">
      <c r="A122" s="64"/>
      <c r="C122" s="63"/>
      <c r="D122" s="64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T122" s="64"/>
      <c r="U122" s="64"/>
      <c r="V122" s="64"/>
    </row>
    <row r="123" spans="1:22" s="2" customFormat="1" ht="15" x14ac:dyDescent="0.25">
      <c r="A123" s="64"/>
      <c r="C123" s="63"/>
      <c r="D123" s="64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T123" s="64"/>
      <c r="U123" s="64"/>
      <c r="V123" s="64"/>
    </row>
    <row r="124" spans="1:22" s="2" customFormat="1" ht="15" x14ac:dyDescent="0.25">
      <c r="A124" s="64"/>
      <c r="C124" s="63"/>
      <c r="D124" s="64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T124" s="64"/>
      <c r="U124" s="64"/>
      <c r="V124" s="64"/>
    </row>
    <row r="125" spans="1:22" s="2" customFormat="1" ht="15" x14ac:dyDescent="0.25">
      <c r="A125" s="64"/>
      <c r="C125" s="63"/>
      <c r="D125" s="64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T125" s="64"/>
      <c r="U125" s="64"/>
      <c r="V125" s="64"/>
    </row>
    <row r="126" spans="1:22" s="2" customFormat="1" ht="15" x14ac:dyDescent="0.25">
      <c r="A126" s="64"/>
      <c r="C126" s="63"/>
      <c r="D126" s="64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T126" s="64"/>
      <c r="U126" s="64"/>
      <c r="V126" s="64"/>
    </row>
    <row r="127" spans="1:22" s="2" customFormat="1" ht="15" x14ac:dyDescent="0.25">
      <c r="A127" s="64"/>
      <c r="C127" s="63"/>
      <c r="D127" s="64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T127" s="64"/>
      <c r="U127" s="64"/>
      <c r="V127" s="64"/>
    </row>
    <row r="128" spans="1:22" s="2" customFormat="1" ht="15" x14ac:dyDescent="0.25">
      <c r="A128" s="64"/>
      <c r="C128" s="63"/>
      <c r="D128" s="64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T128" s="64"/>
      <c r="U128" s="64"/>
      <c r="V128" s="64"/>
    </row>
    <row r="129" spans="1:22" s="2" customFormat="1" ht="15" x14ac:dyDescent="0.25">
      <c r="A129" s="64"/>
      <c r="C129" s="63"/>
      <c r="D129" s="64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T129" s="64"/>
      <c r="U129" s="64"/>
      <c r="V129" s="64"/>
    </row>
    <row r="130" spans="1:22" s="2" customFormat="1" ht="15" x14ac:dyDescent="0.25">
      <c r="A130" s="64"/>
      <c r="C130" s="63"/>
      <c r="D130" s="64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T130" s="64"/>
      <c r="U130" s="64"/>
      <c r="V130" s="64"/>
    </row>
    <row r="131" spans="1:22" s="2" customFormat="1" ht="15" x14ac:dyDescent="0.25">
      <c r="A131" s="64"/>
      <c r="C131" s="63"/>
      <c r="D131" s="64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T131" s="64"/>
      <c r="U131" s="64"/>
      <c r="V131" s="64"/>
    </row>
    <row r="132" spans="1:22" s="2" customFormat="1" ht="15" x14ac:dyDescent="0.25">
      <c r="A132" s="64"/>
      <c r="C132" s="63"/>
      <c r="D132" s="64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T132" s="64"/>
      <c r="U132" s="64"/>
      <c r="V132" s="64"/>
    </row>
    <row r="133" spans="1:22" s="2" customFormat="1" ht="15" x14ac:dyDescent="0.25">
      <c r="A133" s="64"/>
      <c r="C133" s="63"/>
      <c r="D133" s="64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T133" s="64"/>
      <c r="U133" s="64"/>
      <c r="V133" s="64"/>
    </row>
    <row r="134" spans="1:22" s="2" customFormat="1" ht="15" x14ac:dyDescent="0.25">
      <c r="A134" s="64"/>
      <c r="C134" s="63"/>
      <c r="D134" s="64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T134" s="64"/>
      <c r="U134" s="64"/>
      <c r="V134" s="64"/>
    </row>
    <row r="135" spans="1:22" s="2" customFormat="1" ht="15" x14ac:dyDescent="0.25">
      <c r="A135" s="64"/>
      <c r="C135" s="63"/>
      <c r="D135" s="64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T135" s="64"/>
      <c r="U135" s="64"/>
      <c r="V135" s="64"/>
    </row>
    <row r="136" spans="1:22" s="2" customFormat="1" ht="15" x14ac:dyDescent="0.25">
      <c r="A136" s="64"/>
      <c r="C136" s="63"/>
      <c r="D136" s="64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T136" s="64"/>
      <c r="U136" s="64"/>
      <c r="V136" s="64"/>
    </row>
    <row r="137" spans="1:22" s="2" customFormat="1" ht="15" x14ac:dyDescent="0.25">
      <c r="A137" s="64"/>
      <c r="C137" s="63"/>
      <c r="D137" s="64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T137" s="64"/>
      <c r="U137" s="64"/>
      <c r="V137" s="64"/>
    </row>
    <row r="138" spans="1:22" s="2" customFormat="1" ht="15" x14ac:dyDescent="0.25">
      <c r="A138" s="64"/>
      <c r="C138" s="63"/>
      <c r="D138" s="64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T138" s="64"/>
      <c r="U138" s="64"/>
      <c r="V138" s="64"/>
    </row>
    <row r="139" spans="1:22" s="2" customFormat="1" ht="15" x14ac:dyDescent="0.25">
      <c r="A139" s="64"/>
      <c r="C139" s="63"/>
      <c r="D139" s="64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T139" s="64"/>
      <c r="U139" s="64"/>
      <c r="V139" s="64"/>
    </row>
    <row r="140" spans="1:22" s="2" customFormat="1" ht="15" x14ac:dyDescent="0.25">
      <c r="A140" s="64"/>
      <c r="C140" s="63"/>
      <c r="D140" s="64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T140" s="64"/>
      <c r="U140" s="64"/>
      <c r="V140" s="64"/>
    </row>
    <row r="141" spans="1:22" s="2" customFormat="1" ht="15" x14ac:dyDescent="0.25">
      <c r="A141" s="64"/>
      <c r="C141" s="63"/>
      <c r="D141" s="64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T141" s="64"/>
      <c r="U141" s="64"/>
      <c r="V141" s="64"/>
    </row>
    <row r="142" spans="1:22" s="2" customFormat="1" ht="15" x14ac:dyDescent="0.25">
      <c r="A142" s="64"/>
      <c r="C142" s="63"/>
      <c r="D142" s="64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T142" s="64"/>
      <c r="U142" s="64"/>
      <c r="V142" s="64"/>
    </row>
    <row r="143" spans="1:22" s="2" customFormat="1" ht="15" x14ac:dyDescent="0.25">
      <c r="A143" s="64"/>
      <c r="C143" s="63"/>
      <c r="D143" s="64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T143" s="64"/>
      <c r="U143" s="64"/>
      <c r="V143" s="64"/>
    </row>
    <row r="144" spans="1:22" s="2" customFormat="1" ht="15" x14ac:dyDescent="0.25">
      <c r="A144" s="64"/>
      <c r="C144" s="63"/>
      <c r="D144" s="64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T144" s="64"/>
      <c r="U144" s="64"/>
      <c r="V144" s="64"/>
    </row>
    <row r="145" spans="1:22" s="2" customFormat="1" ht="15" x14ac:dyDescent="0.25">
      <c r="A145" s="64"/>
      <c r="C145" s="63"/>
      <c r="D145" s="64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T145" s="64"/>
      <c r="U145" s="64"/>
      <c r="V145" s="64"/>
    </row>
    <row r="146" spans="1:22" s="2" customFormat="1" ht="15" x14ac:dyDescent="0.25">
      <c r="A146" s="64"/>
      <c r="C146" s="63"/>
      <c r="D146" s="64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T146" s="64"/>
      <c r="U146" s="64"/>
      <c r="V146" s="64"/>
    </row>
    <row r="147" spans="1:22" s="2" customFormat="1" ht="15" x14ac:dyDescent="0.25">
      <c r="A147" s="64"/>
      <c r="C147" s="63"/>
      <c r="D147" s="64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T147" s="64"/>
      <c r="U147" s="64"/>
      <c r="V147" s="64"/>
    </row>
    <row r="148" spans="1:22" s="2" customFormat="1" ht="15" x14ac:dyDescent="0.25">
      <c r="A148" s="64"/>
      <c r="C148" s="63"/>
      <c r="D148" s="64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T148" s="64"/>
      <c r="U148" s="64"/>
      <c r="V148" s="64"/>
    </row>
    <row r="149" spans="1:22" s="2" customFormat="1" ht="15" x14ac:dyDescent="0.25">
      <c r="A149" s="64"/>
      <c r="C149" s="63"/>
      <c r="D149" s="64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T149" s="64"/>
      <c r="U149" s="64"/>
      <c r="V149" s="64"/>
    </row>
    <row r="150" spans="1:22" s="2" customFormat="1" ht="15" x14ac:dyDescent="0.25">
      <c r="A150" s="64"/>
      <c r="C150" s="63"/>
      <c r="D150" s="64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T150" s="64"/>
      <c r="U150" s="64"/>
      <c r="V150" s="64"/>
    </row>
    <row r="151" spans="1:22" s="2" customFormat="1" ht="15" x14ac:dyDescent="0.25">
      <c r="A151" s="64"/>
      <c r="C151" s="63"/>
      <c r="D151" s="64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T151" s="64"/>
      <c r="U151" s="64"/>
      <c r="V151" s="64"/>
    </row>
    <row r="152" spans="1:22" s="2" customFormat="1" ht="15" x14ac:dyDescent="0.25">
      <c r="A152" s="64"/>
      <c r="C152" s="63"/>
      <c r="D152" s="64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T152" s="64"/>
      <c r="U152" s="64"/>
      <c r="V152" s="64"/>
    </row>
    <row r="153" spans="1:22" s="2" customFormat="1" ht="15" x14ac:dyDescent="0.25">
      <c r="A153" s="64"/>
      <c r="C153" s="63"/>
      <c r="D153" s="64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T153" s="64"/>
      <c r="U153" s="64"/>
      <c r="V153" s="64"/>
    </row>
    <row r="154" spans="1:22" s="2" customFormat="1" ht="15" x14ac:dyDescent="0.25">
      <c r="A154" s="64"/>
      <c r="C154" s="63"/>
      <c r="D154" s="64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T154" s="64"/>
      <c r="U154" s="64"/>
      <c r="V154" s="64"/>
    </row>
    <row r="155" spans="1:22" s="2" customFormat="1" ht="15" x14ac:dyDescent="0.25">
      <c r="A155" s="64"/>
      <c r="C155" s="63"/>
      <c r="D155" s="64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T155" s="64"/>
      <c r="U155" s="64"/>
      <c r="V155" s="64"/>
    </row>
    <row r="156" spans="1:22" s="2" customFormat="1" ht="15" x14ac:dyDescent="0.25">
      <c r="A156" s="64"/>
      <c r="C156" s="63"/>
      <c r="D156" s="64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T156" s="64"/>
      <c r="U156" s="64"/>
      <c r="V156" s="64"/>
    </row>
    <row r="157" spans="1:22" s="2" customFormat="1" ht="15" x14ac:dyDescent="0.25">
      <c r="A157" s="64"/>
      <c r="C157" s="63"/>
      <c r="D157" s="64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T157" s="64"/>
      <c r="U157" s="64"/>
      <c r="V157" s="64"/>
    </row>
    <row r="158" spans="1:22" s="2" customFormat="1" ht="15" x14ac:dyDescent="0.25">
      <c r="A158" s="64"/>
      <c r="C158" s="63"/>
      <c r="D158" s="64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T158" s="64"/>
      <c r="U158" s="64"/>
      <c r="V158" s="64"/>
    </row>
    <row r="159" spans="1:22" s="2" customFormat="1" ht="15" x14ac:dyDescent="0.25">
      <c r="A159" s="64"/>
      <c r="C159" s="63"/>
      <c r="D159" s="64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T159" s="64"/>
      <c r="U159" s="64"/>
      <c r="V159" s="64"/>
    </row>
    <row r="160" spans="1:22" s="2" customFormat="1" ht="15" x14ac:dyDescent="0.25">
      <c r="A160" s="64"/>
      <c r="C160" s="63"/>
      <c r="D160" s="64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T160" s="64"/>
      <c r="U160" s="64"/>
      <c r="V160" s="64"/>
    </row>
    <row r="161" spans="1:22" s="2" customFormat="1" ht="15" x14ac:dyDescent="0.25">
      <c r="A161" s="64"/>
      <c r="C161" s="63"/>
      <c r="D161" s="64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T161" s="64"/>
      <c r="U161" s="64"/>
      <c r="V161" s="64"/>
    </row>
    <row r="162" spans="1:22" s="2" customFormat="1" ht="15" x14ac:dyDescent="0.25">
      <c r="A162" s="64"/>
      <c r="C162" s="63"/>
      <c r="D162" s="64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T162" s="64"/>
      <c r="U162" s="64"/>
      <c r="V162" s="64"/>
    </row>
    <row r="163" spans="1:22" s="2" customFormat="1" ht="15" x14ac:dyDescent="0.25">
      <c r="A163" s="64"/>
      <c r="C163" s="63"/>
      <c r="D163" s="64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T163" s="64"/>
      <c r="U163" s="64"/>
      <c r="V163" s="64"/>
    </row>
    <row r="164" spans="1:22" s="2" customFormat="1" ht="15" x14ac:dyDescent="0.25">
      <c r="A164" s="64"/>
      <c r="C164" s="63"/>
      <c r="D164" s="64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T164" s="64"/>
      <c r="U164" s="64"/>
      <c r="V164" s="64"/>
    </row>
    <row r="165" spans="1:22" s="2" customFormat="1" ht="15" x14ac:dyDescent="0.25">
      <c r="A165" s="64"/>
      <c r="C165" s="63"/>
      <c r="D165" s="64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T165" s="64"/>
      <c r="U165" s="64"/>
      <c r="V165" s="64"/>
    </row>
    <row r="166" spans="1:22" s="2" customFormat="1" ht="15" x14ac:dyDescent="0.25">
      <c r="A166" s="64"/>
      <c r="C166" s="63"/>
      <c r="D166" s="64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T166" s="64"/>
      <c r="U166" s="64"/>
      <c r="V166" s="64"/>
    </row>
    <row r="167" spans="1:22" s="2" customFormat="1" ht="15" x14ac:dyDescent="0.25">
      <c r="A167" s="64"/>
      <c r="C167" s="63"/>
      <c r="D167" s="64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T167" s="64"/>
      <c r="U167" s="64"/>
      <c r="V167" s="64"/>
    </row>
    <row r="168" spans="1:22" s="2" customFormat="1" ht="15" x14ac:dyDescent="0.25">
      <c r="A168" s="64"/>
      <c r="C168" s="63"/>
      <c r="D168" s="64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T168" s="64"/>
      <c r="U168" s="64"/>
      <c r="V168" s="64"/>
    </row>
    <row r="169" spans="1:22" s="2" customFormat="1" ht="15" x14ac:dyDescent="0.25">
      <c r="A169" s="64"/>
      <c r="C169" s="63"/>
      <c r="D169" s="64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T169" s="64"/>
      <c r="U169" s="64"/>
      <c r="V169" s="64"/>
    </row>
    <row r="170" spans="1:22" s="2" customFormat="1" ht="15" x14ac:dyDescent="0.25">
      <c r="A170" s="64"/>
      <c r="C170" s="63"/>
      <c r="D170" s="64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T170" s="64"/>
      <c r="U170" s="64"/>
      <c r="V170" s="64"/>
    </row>
    <row r="171" spans="1:22" s="2" customFormat="1" ht="15" x14ac:dyDescent="0.25">
      <c r="A171" s="64"/>
      <c r="C171" s="63"/>
      <c r="D171" s="64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T171" s="64"/>
      <c r="U171" s="64"/>
      <c r="V171" s="64"/>
    </row>
    <row r="172" spans="1:22" s="2" customFormat="1" ht="15" x14ac:dyDescent="0.25">
      <c r="A172" s="64"/>
      <c r="C172" s="63"/>
      <c r="D172" s="64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T172" s="64"/>
      <c r="U172" s="64"/>
      <c r="V172" s="64"/>
    </row>
    <row r="173" spans="1:22" s="2" customFormat="1" ht="15" x14ac:dyDescent="0.25">
      <c r="A173" s="64"/>
      <c r="C173" s="63"/>
      <c r="D173" s="64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T173" s="64"/>
      <c r="U173" s="64"/>
      <c r="V173" s="64"/>
    </row>
    <row r="174" spans="1:22" s="2" customFormat="1" ht="15" x14ac:dyDescent="0.25">
      <c r="A174" s="64"/>
      <c r="C174" s="63"/>
      <c r="D174" s="64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T174" s="64"/>
      <c r="U174" s="64"/>
      <c r="V174" s="64"/>
    </row>
    <row r="175" spans="1:22" s="2" customFormat="1" ht="15" x14ac:dyDescent="0.25">
      <c r="A175" s="64"/>
      <c r="C175" s="63"/>
      <c r="D175" s="64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T175" s="64"/>
      <c r="U175" s="64"/>
      <c r="V175" s="64"/>
    </row>
    <row r="176" spans="1:22" s="2" customFormat="1" ht="15" x14ac:dyDescent="0.25">
      <c r="A176" s="64"/>
      <c r="C176" s="63"/>
      <c r="D176" s="64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T176" s="64"/>
      <c r="U176" s="64"/>
      <c r="V176" s="64"/>
    </row>
    <row r="177" spans="1:22" s="2" customFormat="1" ht="15" x14ac:dyDescent="0.25">
      <c r="A177" s="64"/>
      <c r="C177" s="63"/>
      <c r="D177" s="64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T177" s="64"/>
      <c r="U177" s="64"/>
      <c r="V177" s="64"/>
    </row>
    <row r="178" spans="1:22" s="2" customFormat="1" ht="15" x14ac:dyDescent="0.25">
      <c r="A178" s="64"/>
      <c r="C178" s="63"/>
      <c r="D178" s="64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T178" s="64"/>
      <c r="U178" s="64"/>
      <c r="V178" s="64"/>
    </row>
    <row r="179" spans="1:22" s="2" customFormat="1" ht="15" x14ac:dyDescent="0.25">
      <c r="A179" s="64"/>
      <c r="C179" s="63"/>
      <c r="D179" s="64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T179" s="64"/>
      <c r="U179" s="64"/>
      <c r="V179" s="64"/>
    </row>
    <row r="180" spans="1:22" s="2" customFormat="1" ht="15" x14ac:dyDescent="0.25">
      <c r="A180" s="64"/>
      <c r="C180" s="63"/>
      <c r="D180" s="64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T180" s="64"/>
      <c r="U180" s="64"/>
      <c r="V180" s="64"/>
    </row>
    <row r="181" spans="1:22" s="2" customFormat="1" ht="15" x14ac:dyDescent="0.25">
      <c r="A181" s="64"/>
      <c r="C181" s="63"/>
      <c r="D181" s="64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T181" s="64"/>
      <c r="U181" s="64"/>
      <c r="V181" s="64"/>
    </row>
    <row r="182" spans="1:22" s="2" customFormat="1" ht="15" x14ac:dyDescent="0.25">
      <c r="A182" s="64"/>
      <c r="C182" s="63"/>
      <c r="D182" s="64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T182" s="64"/>
      <c r="U182" s="64"/>
      <c r="V182" s="64"/>
    </row>
    <row r="183" spans="1:22" s="2" customFormat="1" ht="15" x14ac:dyDescent="0.25">
      <c r="A183" s="64"/>
      <c r="C183" s="63"/>
      <c r="D183" s="64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T183" s="64"/>
      <c r="U183" s="64"/>
      <c r="V183" s="64"/>
    </row>
    <row r="184" spans="1:22" s="2" customFormat="1" ht="15" x14ac:dyDescent="0.25">
      <c r="A184" s="64"/>
      <c r="C184" s="63"/>
      <c r="D184" s="64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T184" s="64"/>
      <c r="U184" s="64"/>
      <c r="V184" s="64"/>
    </row>
    <row r="185" spans="1:22" s="2" customFormat="1" ht="15" x14ac:dyDescent="0.25">
      <c r="A185" s="64"/>
      <c r="C185" s="63"/>
      <c r="D185" s="64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T185" s="64"/>
      <c r="U185" s="64"/>
      <c r="V185" s="64"/>
    </row>
    <row r="186" spans="1:22" s="2" customFormat="1" ht="15" x14ac:dyDescent="0.25">
      <c r="A186" s="64"/>
      <c r="C186" s="63"/>
      <c r="D186" s="64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T186" s="64"/>
      <c r="U186" s="64"/>
      <c r="V186" s="64"/>
    </row>
    <row r="187" spans="1:22" s="2" customFormat="1" ht="15" x14ac:dyDescent="0.25">
      <c r="A187" s="64"/>
      <c r="C187" s="63"/>
      <c r="D187" s="64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T187" s="64"/>
      <c r="U187" s="64"/>
      <c r="V187" s="64"/>
    </row>
    <row r="188" spans="1:22" s="2" customFormat="1" ht="15" x14ac:dyDescent="0.25">
      <c r="A188" s="64"/>
      <c r="C188" s="63"/>
      <c r="D188" s="64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T188" s="64"/>
      <c r="U188" s="64"/>
      <c r="V188" s="64"/>
    </row>
    <row r="189" spans="1:22" s="2" customFormat="1" ht="15" x14ac:dyDescent="0.25">
      <c r="A189" s="64"/>
      <c r="C189" s="63"/>
      <c r="D189" s="64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T189" s="64"/>
      <c r="U189" s="64"/>
      <c r="V189" s="64"/>
    </row>
    <row r="190" spans="1:22" s="2" customFormat="1" ht="15" x14ac:dyDescent="0.25">
      <c r="A190" s="64"/>
      <c r="C190" s="63"/>
      <c r="D190" s="64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T190" s="64"/>
      <c r="U190" s="64"/>
      <c r="V190" s="64"/>
    </row>
    <row r="191" spans="1:22" s="2" customFormat="1" ht="15" x14ac:dyDescent="0.25">
      <c r="A191" s="64"/>
      <c r="C191" s="63"/>
      <c r="D191" s="64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T191" s="64"/>
      <c r="U191" s="64"/>
      <c r="V191" s="64"/>
    </row>
    <row r="192" spans="1:22" s="2" customFormat="1" ht="15" x14ac:dyDescent="0.25">
      <c r="A192" s="64"/>
      <c r="C192" s="63"/>
      <c r="D192" s="64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T192" s="64"/>
      <c r="U192" s="64"/>
      <c r="V192" s="64"/>
    </row>
    <row r="193" spans="1:22" s="2" customFormat="1" ht="15" x14ac:dyDescent="0.25">
      <c r="A193" s="64"/>
      <c r="C193" s="63"/>
      <c r="D193" s="64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T193" s="64"/>
      <c r="U193" s="64"/>
      <c r="V193" s="64"/>
    </row>
    <row r="194" spans="1:22" s="2" customFormat="1" ht="15" x14ac:dyDescent="0.25">
      <c r="A194" s="64"/>
      <c r="C194" s="63"/>
      <c r="D194" s="64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T194" s="64"/>
      <c r="U194" s="64"/>
      <c r="V194" s="64"/>
    </row>
    <row r="195" spans="1:22" s="2" customFormat="1" ht="15" x14ac:dyDescent="0.25">
      <c r="A195" s="64"/>
      <c r="C195" s="63"/>
      <c r="D195" s="64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T195" s="64"/>
      <c r="U195" s="64"/>
      <c r="V195" s="64"/>
    </row>
    <row r="196" spans="1:22" s="2" customFormat="1" ht="15" x14ac:dyDescent="0.25">
      <c r="A196" s="64"/>
      <c r="C196" s="63"/>
      <c r="D196" s="64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T196" s="64"/>
      <c r="U196" s="64"/>
      <c r="V196" s="64"/>
    </row>
    <row r="197" spans="1:22" s="2" customFormat="1" ht="15" x14ac:dyDescent="0.25">
      <c r="A197" s="64"/>
      <c r="C197" s="63"/>
      <c r="D197" s="64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T197" s="64"/>
      <c r="U197" s="64"/>
      <c r="V197" s="64"/>
    </row>
    <row r="198" spans="1:22" s="2" customFormat="1" ht="15" x14ac:dyDescent="0.25">
      <c r="A198" s="64"/>
      <c r="C198" s="63"/>
      <c r="D198" s="64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T198" s="64"/>
      <c r="U198" s="64"/>
      <c r="V198" s="64"/>
    </row>
    <row r="199" spans="1:22" s="2" customFormat="1" ht="15" x14ac:dyDescent="0.25">
      <c r="A199" s="64"/>
      <c r="C199" s="63"/>
      <c r="D199" s="64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T199" s="64"/>
      <c r="U199" s="64"/>
      <c r="V199" s="64"/>
    </row>
    <row r="200" spans="1:22" s="2" customFormat="1" ht="15" x14ac:dyDescent="0.25">
      <c r="A200" s="64"/>
      <c r="C200" s="63"/>
      <c r="D200" s="64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T200" s="64"/>
      <c r="U200" s="64"/>
      <c r="V200" s="64"/>
    </row>
    <row r="201" spans="1:22" s="2" customFormat="1" ht="15" x14ac:dyDescent="0.25">
      <c r="A201" s="64"/>
      <c r="C201" s="63"/>
      <c r="D201" s="64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T201" s="64"/>
      <c r="U201" s="64"/>
      <c r="V201" s="64"/>
    </row>
    <row r="202" spans="1:22" s="2" customFormat="1" ht="15" x14ac:dyDescent="0.25">
      <c r="A202" s="64"/>
      <c r="C202" s="63"/>
      <c r="D202" s="64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T202" s="64"/>
      <c r="U202" s="64"/>
      <c r="V202" s="64"/>
    </row>
    <row r="203" spans="1:22" s="2" customFormat="1" ht="15" x14ac:dyDescent="0.25">
      <c r="A203" s="64"/>
      <c r="C203" s="63"/>
      <c r="D203" s="64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T203" s="64"/>
      <c r="U203" s="64"/>
      <c r="V203" s="64"/>
    </row>
    <row r="204" spans="1:22" s="2" customFormat="1" ht="15" x14ac:dyDescent="0.25">
      <c r="A204" s="64"/>
      <c r="C204" s="63"/>
      <c r="D204" s="64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T204" s="64"/>
      <c r="U204" s="64"/>
      <c r="V204" s="64"/>
    </row>
    <row r="205" spans="1:22" s="2" customFormat="1" ht="15" x14ac:dyDescent="0.25">
      <c r="A205" s="64"/>
      <c r="C205" s="63"/>
      <c r="D205" s="64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T205" s="64"/>
      <c r="U205" s="64"/>
      <c r="V205" s="64"/>
    </row>
    <row r="206" spans="1:22" s="2" customFormat="1" ht="15" x14ac:dyDescent="0.25">
      <c r="A206" s="64"/>
      <c r="C206" s="63"/>
      <c r="D206" s="64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T206" s="64"/>
      <c r="U206" s="64"/>
      <c r="V206" s="64"/>
    </row>
    <row r="207" spans="1:22" s="2" customFormat="1" ht="15" x14ac:dyDescent="0.25">
      <c r="A207" s="64"/>
      <c r="C207" s="63"/>
      <c r="D207" s="64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T207" s="64"/>
      <c r="U207" s="64"/>
      <c r="V207" s="64"/>
    </row>
    <row r="208" spans="1:22" s="2" customFormat="1" ht="15" x14ac:dyDescent="0.25">
      <c r="A208" s="64"/>
      <c r="C208" s="63"/>
      <c r="D208" s="64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T208" s="64"/>
      <c r="U208" s="64"/>
      <c r="V208" s="64"/>
    </row>
    <row r="209" spans="1:22" s="2" customFormat="1" ht="15" x14ac:dyDescent="0.25">
      <c r="A209" s="64"/>
      <c r="C209" s="63"/>
      <c r="D209" s="64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T209" s="64"/>
      <c r="U209" s="64"/>
      <c r="V209" s="64"/>
    </row>
    <row r="210" spans="1:22" s="2" customFormat="1" ht="15" x14ac:dyDescent="0.25">
      <c r="A210" s="64"/>
      <c r="C210" s="63"/>
      <c r="D210" s="64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T210" s="64"/>
      <c r="U210" s="64"/>
      <c r="V210" s="64"/>
    </row>
    <row r="211" spans="1:22" s="2" customFormat="1" ht="15" x14ac:dyDescent="0.25">
      <c r="A211" s="64"/>
      <c r="C211" s="63"/>
      <c r="D211" s="64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T211" s="64"/>
      <c r="U211" s="64"/>
      <c r="V211" s="64"/>
    </row>
    <row r="212" spans="1:22" s="2" customFormat="1" ht="15" x14ac:dyDescent="0.25">
      <c r="A212" s="64"/>
      <c r="C212" s="63"/>
      <c r="D212" s="64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T212" s="64"/>
      <c r="U212" s="64"/>
      <c r="V212" s="64"/>
    </row>
    <row r="213" spans="1:22" s="2" customFormat="1" ht="15" x14ac:dyDescent="0.25">
      <c r="A213" s="64"/>
      <c r="C213" s="63"/>
      <c r="D213" s="64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T213" s="64"/>
      <c r="U213" s="64"/>
      <c r="V213" s="64"/>
    </row>
    <row r="214" spans="1:22" s="2" customFormat="1" ht="15" x14ac:dyDescent="0.25">
      <c r="A214" s="64"/>
      <c r="C214" s="63"/>
      <c r="D214" s="64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T214" s="64"/>
      <c r="U214" s="64"/>
      <c r="V214" s="64"/>
    </row>
    <row r="215" spans="1:22" s="2" customFormat="1" ht="15" x14ac:dyDescent="0.25">
      <c r="A215" s="64"/>
      <c r="C215" s="63"/>
      <c r="D215" s="64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T215" s="64"/>
      <c r="U215" s="64"/>
      <c r="V215" s="64"/>
    </row>
    <row r="216" spans="1:22" s="2" customFormat="1" ht="15" x14ac:dyDescent="0.25">
      <c r="A216" s="64"/>
      <c r="C216" s="63"/>
      <c r="D216" s="64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T216" s="64"/>
      <c r="U216" s="64"/>
      <c r="V216" s="64"/>
    </row>
    <row r="217" spans="1:22" s="2" customFormat="1" ht="15" x14ac:dyDescent="0.25">
      <c r="A217" s="64"/>
      <c r="C217" s="63"/>
      <c r="D217" s="64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T217" s="64"/>
      <c r="U217" s="64"/>
      <c r="V217" s="64"/>
    </row>
    <row r="218" spans="1:22" s="2" customFormat="1" ht="15" x14ac:dyDescent="0.25">
      <c r="A218" s="64"/>
      <c r="C218" s="63"/>
      <c r="D218" s="64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T218" s="64"/>
      <c r="U218" s="64"/>
      <c r="V218" s="64"/>
    </row>
    <row r="219" spans="1:22" s="2" customFormat="1" ht="15" x14ac:dyDescent="0.25">
      <c r="A219" s="64"/>
      <c r="C219" s="63"/>
      <c r="D219" s="64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T219" s="64"/>
      <c r="U219" s="64"/>
      <c r="V219" s="64"/>
    </row>
    <row r="220" spans="1:22" s="2" customFormat="1" ht="15" x14ac:dyDescent="0.25">
      <c r="A220" s="64"/>
      <c r="C220" s="63"/>
      <c r="D220" s="64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T220" s="64"/>
      <c r="U220" s="64"/>
      <c r="V220" s="64"/>
    </row>
    <row r="221" spans="1:22" s="2" customFormat="1" ht="15" x14ac:dyDescent="0.25">
      <c r="A221" s="64"/>
      <c r="C221" s="63"/>
      <c r="D221" s="64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T221" s="64"/>
      <c r="U221" s="64"/>
      <c r="V221" s="64"/>
    </row>
    <row r="222" spans="1:22" s="2" customFormat="1" ht="15" x14ac:dyDescent="0.25">
      <c r="A222" s="64"/>
      <c r="C222" s="63"/>
      <c r="D222" s="64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T222" s="64"/>
      <c r="U222" s="64"/>
      <c r="V222" s="64"/>
    </row>
    <row r="223" spans="1:22" s="2" customFormat="1" ht="15" x14ac:dyDescent="0.25">
      <c r="A223" s="64"/>
      <c r="C223" s="63"/>
      <c r="D223" s="64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T223" s="64"/>
      <c r="U223" s="64"/>
      <c r="V223" s="64"/>
    </row>
    <row r="224" spans="1:22" s="2" customFormat="1" ht="15" x14ac:dyDescent="0.25">
      <c r="A224" s="64"/>
      <c r="C224" s="63"/>
      <c r="D224" s="64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T224" s="64"/>
      <c r="U224" s="64"/>
      <c r="V224" s="64"/>
    </row>
    <row r="225" spans="1:22" s="2" customFormat="1" ht="15" x14ac:dyDescent="0.25">
      <c r="A225" s="64"/>
      <c r="C225" s="63"/>
      <c r="D225" s="64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T225" s="64"/>
      <c r="U225" s="64"/>
      <c r="V225" s="64"/>
    </row>
    <row r="226" spans="1:22" s="2" customFormat="1" ht="15" x14ac:dyDescent="0.25">
      <c r="A226" s="64"/>
      <c r="C226" s="63"/>
      <c r="D226" s="64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T226" s="64"/>
      <c r="U226" s="64"/>
      <c r="V226" s="64"/>
    </row>
    <row r="227" spans="1:22" s="2" customFormat="1" ht="15" x14ac:dyDescent="0.25">
      <c r="A227" s="64"/>
      <c r="C227" s="63"/>
      <c r="D227" s="64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T227" s="64"/>
      <c r="U227" s="64"/>
      <c r="V227" s="64"/>
    </row>
    <row r="228" spans="1:22" s="2" customFormat="1" ht="15" x14ac:dyDescent="0.25">
      <c r="A228" s="64"/>
      <c r="C228" s="63"/>
      <c r="D228" s="64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T228" s="64"/>
      <c r="U228" s="64"/>
      <c r="V228" s="64"/>
    </row>
    <row r="229" spans="1:22" s="2" customFormat="1" ht="15" x14ac:dyDescent="0.25">
      <c r="A229" s="64"/>
      <c r="C229" s="63"/>
      <c r="D229" s="64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T229" s="64"/>
      <c r="U229" s="64"/>
      <c r="V229" s="64"/>
    </row>
    <row r="230" spans="1:22" s="2" customFormat="1" ht="15" x14ac:dyDescent="0.25">
      <c r="A230" s="64"/>
      <c r="C230" s="63"/>
      <c r="D230" s="64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T230" s="64"/>
      <c r="U230" s="64"/>
      <c r="V230" s="64"/>
    </row>
    <row r="231" spans="1:22" s="2" customFormat="1" ht="15" x14ac:dyDescent="0.25">
      <c r="A231" s="64"/>
      <c r="C231" s="63"/>
      <c r="D231" s="64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T231" s="64"/>
      <c r="U231" s="64"/>
      <c r="V231" s="64"/>
    </row>
    <row r="232" spans="1:22" s="2" customFormat="1" ht="15" x14ac:dyDescent="0.25">
      <c r="A232" s="64"/>
      <c r="C232" s="63"/>
      <c r="D232" s="64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T232" s="64"/>
      <c r="U232" s="64"/>
      <c r="V232" s="64"/>
    </row>
    <row r="233" spans="1:22" s="2" customFormat="1" ht="15" x14ac:dyDescent="0.25">
      <c r="A233" s="64"/>
      <c r="C233" s="63"/>
      <c r="D233" s="64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T233" s="64"/>
      <c r="U233" s="64"/>
      <c r="V233" s="64"/>
    </row>
    <row r="234" spans="1:22" s="2" customFormat="1" ht="15" x14ac:dyDescent="0.25">
      <c r="A234" s="64"/>
      <c r="C234" s="63"/>
      <c r="D234" s="64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T234" s="64"/>
      <c r="U234" s="64"/>
      <c r="V234" s="64"/>
    </row>
    <row r="235" spans="1:22" s="2" customFormat="1" ht="15" x14ac:dyDescent="0.25">
      <c r="A235" s="64"/>
      <c r="C235" s="63"/>
      <c r="D235" s="64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T235" s="64"/>
      <c r="U235" s="64"/>
      <c r="V235" s="64"/>
    </row>
    <row r="236" spans="1:22" s="2" customFormat="1" ht="15" x14ac:dyDescent="0.25">
      <c r="A236" s="64"/>
      <c r="C236" s="63"/>
      <c r="D236" s="64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T236" s="64"/>
      <c r="U236" s="64"/>
      <c r="V236" s="64"/>
    </row>
    <row r="237" spans="1:22" s="2" customFormat="1" ht="15" x14ac:dyDescent="0.25">
      <c r="A237" s="64"/>
      <c r="C237" s="63"/>
      <c r="D237" s="64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T237" s="64"/>
      <c r="U237" s="64"/>
      <c r="V237" s="64"/>
    </row>
    <row r="238" spans="1:22" s="2" customFormat="1" ht="15" x14ac:dyDescent="0.25">
      <c r="A238" s="64"/>
      <c r="C238" s="63"/>
      <c r="D238" s="64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T238" s="64"/>
      <c r="U238" s="64"/>
      <c r="V238" s="64"/>
    </row>
    <row r="239" spans="1:22" s="2" customFormat="1" ht="15" x14ac:dyDescent="0.25">
      <c r="A239" s="64"/>
      <c r="C239" s="63"/>
      <c r="D239" s="64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T239" s="64"/>
      <c r="U239" s="64"/>
      <c r="V239" s="64"/>
    </row>
    <row r="240" spans="1:22" s="2" customFormat="1" ht="15" x14ac:dyDescent="0.25">
      <c r="A240" s="64"/>
      <c r="C240" s="63"/>
      <c r="D240" s="64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T240" s="64"/>
      <c r="U240" s="64"/>
      <c r="V240" s="64"/>
    </row>
    <row r="241" spans="1:22" s="2" customFormat="1" ht="15" x14ac:dyDescent="0.25">
      <c r="A241" s="64"/>
      <c r="C241" s="63"/>
      <c r="D241" s="64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T241" s="64"/>
      <c r="U241" s="64"/>
      <c r="V241" s="64"/>
    </row>
    <row r="242" spans="1:22" s="2" customFormat="1" ht="15" x14ac:dyDescent="0.25">
      <c r="A242" s="64"/>
      <c r="C242" s="63"/>
      <c r="D242" s="64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T242" s="64"/>
      <c r="U242" s="64"/>
      <c r="V242" s="64"/>
    </row>
    <row r="243" spans="1:22" s="2" customFormat="1" ht="15" x14ac:dyDescent="0.25">
      <c r="A243" s="64"/>
      <c r="C243" s="63"/>
      <c r="D243" s="64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T243" s="64"/>
      <c r="U243" s="64"/>
      <c r="V243" s="64"/>
    </row>
    <row r="244" spans="1:22" s="2" customFormat="1" ht="15" x14ac:dyDescent="0.25">
      <c r="A244" s="64"/>
      <c r="C244" s="63"/>
      <c r="D244" s="64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T244" s="64"/>
      <c r="U244" s="64"/>
      <c r="V244" s="64"/>
    </row>
    <row r="245" spans="1:22" s="2" customFormat="1" ht="15" x14ac:dyDescent="0.25">
      <c r="A245" s="64"/>
      <c r="C245" s="63"/>
      <c r="D245" s="64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T245" s="64"/>
      <c r="U245" s="64"/>
      <c r="V245" s="64"/>
    </row>
    <row r="246" spans="1:22" s="2" customFormat="1" ht="15" x14ac:dyDescent="0.25">
      <c r="A246" s="64"/>
      <c r="C246" s="63"/>
      <c r="D246" s="64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T246" s="64"/>
      <c r="U246" s="64"/>
      <c r="V246" s="64"/>
    </row>
    <row r="247" spans="1:22" s="2" customFormat="1" ht="15" x14ac:dyDescent="0.25">
      <c r="A247" s="64"/>
      <c r="C247" s="63"/>
      <c r="D247" s="64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T247" s="64"/>
      <c r="U247" s="64"/>
      <c r="V247" s="64"/>
    </row>
    <row r="248" spans="1:22" s="2" customFormat="1" ht="15" x14ac:dyDescent="0.25">
      <c r="A248" s="64"/>
      <c r="C248" s="63"/>
      <c r="D248" s="64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T248" s="64"/>
      <c r="U248" s="64"/>
      <c r="V248" s="64"/>
    </row>
    <row r="249" spans="1:22" s="2" customFormat="1" ht="15" x14ac:dyDescent="0.25">
      <c r="A249" s="64"/>
      <c r="C249" s="63"/>
      <c r="D249" s="64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T249" s="64"/>
      <c r="U249" s="64"/>
      <c r="V249" s="64"/>
    </row>
    <row r="250" spans="1:22" s="2" customFormat="1" ht="15" x14ac:dyDescent="0.25">
      <c r="A250" s="64"/>
      <c r="C250" s="63"/>
      <c r="D250" s="64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T250" s="64"/>
      <c r="U250" s="64"/>
      <c r="V250" s="64"/>
    </row>
    <row r="251" spans="1:22" s="2" customFormat="1" ht="15" x14ac:dyDescent="0.25">
      <c r="A251" s="64"/>
      <c r="C251" s="63"/>
      <c r="D251" s="64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T251" s="64"/>
      <c r="U251" s="64"/>
      <c r="V251" s="64"/>
    </row>
    <row r="252" spans="1:22" s="2" customFormat="1" ht="15" x14ac:dyDescent="0.25">
      <c r="A252" s="64"/>
      <c r="C252" s="63"/>
      <c r="D252" s="64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T252" s="64"/>
      <c r="U252" s="64"/>
      <c r="V252" s="64"/>
    </row>
    <row r="253" spans="1:22" s="2" customFormat="1" ht="15" x14ac:dyDescent="0.25">
      <c r="A253" s="64"/>
      <c r="C253" s="63"/>
      <c r="D253" s="64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T253" s="64"/>
      <c r="U253" s="64"/>
      <c r="V253" s="64"/>
    </row>
    <row r="254" spans="1:22" s="2" customFormat="1" ht="15" x14ac:dyDescent="0.25">
      <c r="A254" s="64"/>
      <c r="C254" s="63"/>
      <c r="D254" s="64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T254" s="64"/>
      <c r="U254" s="64"/>
      <c r="V254" s="64"/>
    </row>
    <row r="255" spans="1:22" s="2" customFormat="1" ht="15" x14ac:dyDescent="0.25">
      <c r="A255" s="64"/>
      <c r="C255" s="63"/>
      <c r="D255" s="64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T255" s="64"/>
      <c r="U255" s="64"/>
      <c r="V255" s="64"/>
    </row>
    <row r="256" spans="1:22" s="2" customFormat="1" ht="15" x14ac:dyDescent="0.25">
      <c r="A256" s="64"/>
      <c r="C256" s="63"/>
      <c r="D256" s="64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T256" s="64"/>
      <c r="U256" s="64"/>
      <c r="V256" s="64"/>
    </row>
    <row r="257" spans="1:22" s="2" customFormat="1" ht="15" x14ac:dyDescent="0.25">
      <c r="A257" s="64"/>
      <c r="C257" s="63"/>
      <c r="D257" s="64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T257" s="64"/>
      <c r="U257" s="64"/>
      <c r="V257" s="64"/>
    </row>
    <row r="258" spans="1:22" s="2" customFormat="1" ht="15" x14ac:dyDescent="0.25">
      <c r="A258" s="64"/>
      <c r="C258" s="63"/>
      <c r="D258" s="64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T258" s="64"/>
      <c r="U258" s="64"/>
      <c r="V258" s="64"/>
    </row>
    <row r="259" spans="1:22" s="2" customFormat="1" ht="15" x14ac:dyDescent="0.25">
      <c r="A259" s="64"/>
      <c r="C259" s="63"/>
      <c r="D259" s="64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T259" s="64"/>
      <c r="U259" s="64"/>
      <c r="V259" s="64"/>
    </row>
    <row r="260" spans="1:22" s="2" customFormat="1" ht="15" x14ac:dyDescent="0.25">
      <c r="A260" s="64"/>
      <c r="C260" s="63"/>
      <c r="D260" s="64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T260" s="64"/>
      <c r="U260" s="64"/>
      <c r="V260" s="64"/>
    </row>
    <row r="261" spans="1:22" s="2" customFormat="1" ht="15" x14ac:dyDescent="0.25">
      <c r="A261" s="64"/>
      <c r="C261" s="63"/>
      <c r="D261" s="64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T261" s="64"/>
      <c r="U261" s="64"/>
      <c r="V261" s="64"/>
    </row>
    <row r="262" spans="1:22" s="2" customFormat="1" ht="15" x14ac:dyDescent="0.25">
      <c r="A262" s="64"/>
      <c r="C262" s="63"/>
      <c r="D262" s="64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T262" s="64"/>
      <c r="U262" s="64"/>
      <c r="V262" s="64"/>
    </row>
    <row r="263" spans="1:22" s="2" customFormat="1" ht="15" x14ac:dyDescent="0.25">
      <c r="A263" s="64"/>
      <c r="C263" s="63"/>
      <c r="D263" s="64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T263" s="64"/>
      <c r="U263" s="64"/>
      <c r="V263" s="64"/>
    </row>
    <row r="264" spans="1:22" s="2" customFormat="1" ht="15" x14ac:dyDescent="0.25">
      <c r="A264" s="64"/>
      <c r="C264" s="63"/>
      <c r="D264" s="64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T264" s="64"/>
      <c r="U264" s="64"/>
      <c r="V264" s="64"/>
    </row>
    <row r="265" spans="1:22" s="2" customFormat="1" ht="15" x14ac:dyDescent="0.25">
      <c r="A265" s="64"/>
      <c r="C265" s="63"/>
      <c r="D265" s="64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T265" s="64"/>
      <c r="U265" s="64"/>
      <c r="V265" s="64"/>
    </row>
    <row r="266" spans="1:22" s="2" customFormat="1" ht="15" x14ac:dyDescent="0.25">
      <c r="A266" s="64"/>
      <c r="C266" s="63"/>
      <c r="D266" s="64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T266" s="64"/>
      <c r="U266" s="64"/>
      <c r="V266" s="64"/>
    </row>
    <row r="267" spans="1:22" s="2" customFormat="1" ht="15" x14ac:dyDescent="0.25">
      <c r="A267" s="64"/>
      <c r="C267" s="63"/>
      <c r="D267" s="64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T267" s="64"/>
      <c r="U267" s="64"/>
      <c r="V267" s="64"/>
    </row>
    <row r="268" spans="1:22" s="2" customFormat="1" ht="15" x14ac:dyDescent="0.25">
      <c r="A268" s="64"/>
      <c r="C268" s="63"/>
      <c r="D268" s="64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T268" s="64"/>
      <c r="U268" s="64"/>
      <c r="V268" s="64"/>
    </row>
    <row r="269" spans="1:22" s="2" customFormat="1" ht="15" x14ac:dyDescent="0.25">
      <c r="A269" s="64"/>
      <c r="C269" s="63"/>
      <c r="D269" s="64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T269" s="64"/>
      <c r="U269" s="64"/>
      <c r="V269" s="64"/>
    </row>
    <row r="270" spans="1:22" s="2" customFormat="1" ht="15" x14ac:dyDescent="0.25">
      <c r="A270" s="64"/>
      <c r="C270" s="63"/>
      <c r="D270" s="64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T270" s="64"/>
      <c r="U270" s="64"/>
      <c r="V270" s="64"/>
    </row>
    <row r="271" spans="1:22" s="2" customFormat="1" ht="15" x14ac:dyDescent="0.25">
      <c r="A271" s="64"/>
      <c r="C271" s="63"/>
      <c r="D271" s="64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T271" s="64"/>
      <c r="U271" s="64"/>
      <c r="V271" s="64"/>
    </row>
    <row r="272" spans="1:22" s="2" customFormat="1" ht="15" x14ac:dyDescent="0.25">
      <c r="A272" s="64"/>
      <c r="C272" s="63"/>
      <c r="D272" s="64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T272" s="64"/>
      <c r="U272" s="64"/>
      <c r="V272" s="64"/>
    </row>
    <row r="273" spans="1:22" s="2" customFormat="1" ht="15" x14ac:dyDescent="0.25">
      <c r="A273" s="64"/>
      <c r="C273" s="63"/>
      <c r="D273" s="64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T273" s="64"/>
      <c r="U273" s="64"/>
      <c r="V273" s="64"/>
    </row>
    <row r="274" spans="1:22" s="2" customFormat="1" ht="15" x14ac:dyDescent="0.25">
      <c r="A274" s="64"/>
      <c r="C274" s="63"/>
      <c r="D274" s="64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T274" s="64"/>
      <c r="U274" s="64"/>
      <c r="V274" s="64"/>
    </row>
    <row r="275" spans="1:22" s="2" customFormat="1" ht="15" x14ac:dyDescent="0.25">
      <c r="A275" s="64"/>
      <c r="C275" s="63"/>
      <c r="D275" s="64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T275" s="64"/>
      <c r="U275" s="64"/>
      <c r="V275" s="64"/>
    </row>
    <row r="276" spans="1:22" s="2" customFormat="1" ht="15" x14ac:dyDescent="0.25">
      <c r="A276" s="64"/>
      <c r="C276" s="63"/>
      <c r="D276" s="64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T276" s="64"/>
      <c r="U276" s="64"/>
      <c r="V276" s="64"/>
    </row>
    <row r="277" spans="1:22" s="2" customFormat="1" ht="15" x14ac:dyDescent="0.25">
      <c r="A277" s="64"/>
      <c r="C277" s="63"/>
      <c r="D277" s="64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T277" s="64"/>
      <c r="U277" s="64"/>
      <c r="V277" s="64"/>
    </row>
    <row r="278" spans="1:22" s="2" customFormat="1" ht="15" x14ac:dyDescent="0.25">
      <c r="A278" s="64"/>
      <c r="C278" s="63"/>
      <c r="D278" s="64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T278" s="64"/>
      <c r="U278" s="64"/>
      <c r="V278" s="64"/>
    </row>
    <row r="279" spans="1:22" s="2" customFormat="1" ht="15" x14ac:dyDescent="0.25">
      <c r="A279" s="64"/>
      <c r="C279" s="63"/>
      <c r="D279" s="64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T279" s="64"/>
      <c r="U279" s="64"/>
      <c r="V279" s="64"/>
    </row>
    <row r="280" spans="1:22" s="2" customFormat="1" ht="15" x14ac:dyDescent="0.25">
      <c r="A280" s="64"/>
      <c r="C280" s="63"/>
      <c r="D280" s="64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T280" s="64"/>
      <c r="U280" s="64"/>
      <c r="V280" s="64"/>
    </row>
    <row r="281" spans="1:22" s="2" customFormat="1" ht="15" x14ac:dyDescent="0.25">
      <c r="A281" s="64"/>
      <c r="C281" s="63"/>
      <c r="D281" s="64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T281" s="64"/>
      <c r="U281" s="64"/>
      <c r="V281" s="64"/>
    </row>
    <row r="282" spans="1:22" s="2" customFormat="1" ht="15" x14ac:dyDescent="0.25">
      <c r="A282" s="64"/>
      <c r="C282" s="63"/>
      <c r="D282" s="64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T282" s="64"/>
      <c r="U282" s="64"/>
      <c r="V282" s="64"/>
    </row>
    <row r="283" spans="1:22" s="2" customFormat="1" ht="15" x14ac:dyDescent="0.25">
      <c r="A283" s="64"/>
      <c r="C283" s="63"/>
      <c r="D283" s="64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T283" s="64"/>
      <c r="U283" s="64"/>
      <c r="V283" s="64"/>
    </row>
    <row r="284" spans="1:22" s="2" customFormat="1" ht="15" x14ac:dyDescent="0.25">
      <c r="A284" s="64"/>
      <c r="C284" s="63"/>
      <c r="D284" s="64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T284" s="64"/>
      <c r="U284" s="64"/>
      <c r="V284" s="64"/>
    </row>
    <row r="285" spans="1:22" s="2" customFormat="1" ht="15" x14ac:dyDescent="0.25">
      <c r="A285" s="64"/>
      <c r="C285" s="63"/>
      <c r="D285" s="64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T285" s="64"/>
      <c r="U285" s="64"/>
      <c r="V285" s="64"/>
    </row>
    <row r="286" spans="1:22" s="2" customFormat="1" ht="15" x14ac:dyDescent="0.25">
      <c r="A286" s="64"/>
      <c r="C286" s="63"/>
      <c r="D286" s="64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T286" s="64"/>
      <c r="U286" s="64"/>
      <c r="V286" s="64"/>
    </row>
    <row r="287" spans="1:22" s="2" customFormat="1" ht="15" x14ac:dyDescent="0.25">
      <c r="A287" s="64"/>
      <c r="C287" s="63"/>
      <c r="D287" s="64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T287" s="64"/>
      <c r="U287" s="64"/>
      <c r="V287" s="64"/>
    </row>
    <row r="288" spans="1:22" s="2" customFormat="1" ht="15" x14ac:dyDescent="0.25">
      <c r="A288" s="64"/>
      <c r="C288" s="63"/>
      <c r="D288" s="64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T288" s="64"/>
      <c r="U288" s="64"/>
      <c r="V288" s="64"/>
    </row>
    <row r="289" spans="1:22" s="2" customFormat="1" ht="15" x14ac:dyDescent="0.25">
      <c r="A289" s="64"/>
      <c r="C289" s="63"/>
      <c r="D289" s="64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T289" s="64"/>
      <c r="U289" s="64"/>
      <c r="V289" s="64"/>
    </row>
    <row r="290" spans="1:22" s="2" customFormat="1" ht="15" x14ac:dyDescent="0.25">
      <c r="A290" s="64"/>
      <c r="C290" s="63"/>
      <c r="D290" s="64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T290" s="64"/>
      <c r="U290" s="64"/>
      <c r="V290" s="64"/>
    </row>
    <row r="291" spans="1:22" s="2" customFormat="1" ht="15" x14ac:dyDescent="0.25">
      <c r="A291" s="64"/>
      <c r="C291" s="63"/>
      <c r="D291" s="64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T291" s="64"/>
      <c r="U291" s="64"/>
      <c r="V291" s="64"/>
    </row>
    <row r="292" spans="1:22" s="2" customFormat="1" ht="15" x14ac:dyDescent="0.25">
      <c r="A292" s="64"/>
      <c r="C292" s="63"/>
      <c r="D292" s="64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T292" s="64"/>
      <c r="U292" s="64"/>
      <c r="V292" s="64"/>
    </row>
    <row r="293" spans="1:22" s="2" customFormat="1" ht="15" x14ac:dyDescent="0.25">
      <c r="A293" s="64"/>
      <c r="C293" s="63"/>
      <c r="D293" s="64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T293" s="64"/>
      <c r="U293" s="64"/>
      <c r="V293" s="64"/>
    </row>
    <row r="294" spans="1:22" s="2" customFormat="1" ht="15" x14ac:dyDescent="0.25">
      <c r="A294" s="64"/>
      <c r="C294" s="63"/>
      <c r="D294" s="64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T294" s="64"/>
      <c r="U294" s="64"/>
      <c r="V294" s="64"/>
    </row>
    <row r="295" spans="1:22" s="2" customFormat="1" ht="15" x14ac:dyDescent="0.25">
      <c r="A295" s="64"/>
      <c r="C295" s="63"/>
      <c r="D295" s="64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T295" s="64"/>
      <c r="U295" s="64"/>
      <c r="V295" s="64"/>
    </row>
    <row r="296" spans="1:22" s="2" customFormat="1" ht="15" x14ac:dyDescent="0.25">
      <c r="A296" s="64"/>
      <c r="C296" s="63"/>
      <c r="D296" s="64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T296" s="64"/>
      <c r="U296" s="64"/>
      <c r="V296" s="64"/>
    </row>
    <row r="297" spans="1:22" s="2" customFormat="1" ht="15" x14ac:dyDescent="0.25">
      <c r="A297" s="64"/>
      <c r="C297" s="63"/>
      <c r="D297" s="64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T297" s="64"/>
      <c r="U297" s="64"/>
      <c r="V297" s="64"/>
    </row>
    <row r="298" spans="1:22" s="2" customFormat="1" ht="15" x14ac:dyDescent="0.25">
      <c r="A298" s="64"/>
      <c r="C298" s="63"/>
      <c r="D298" s="64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T298" s="64"/>
      <c r="U298" s="64"/>
      <c r="V298" s="64"/>
    </row>
    <row r="299" spans="1:22" s="2" customFormat="1" ht="15" x14ac:dyDescent="0.25">
      <c r="A299" s="64"/>
      <c r="C299" s="63"/>
      <c r="D299" s="64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T299" s="64"/>
      <c r="U299" s="64"/>
      <c r="V299" s="64"/>
    </row>
    <row r="300" spans="1:22" s="2" customFormat="1" ht="15" x14ac:dyDescent="0.25">
      <c r="A300" s="64"/>
      <c r="C300" s="63"/>
      <c r="D300" s="64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T300" s="64"/>
      <c r="U300" s="64"/>
      <c r="V300" s="64"/>
    </row>
    <row r="301" spans="1:22" s="2" customFormat="1" ht="15" x14ac:dyDescent="0.25">
      <c r="A301" s="64"/>
      <c r="C301" s="63"/>
      <c r="D301" s="64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T301" s="64"/>
      <c r="U301" s="64"/>
      <c r="V301" s="64"/>
    </row>
    <row r="302" spans="1:22" s="2" customFormat="1" ht="15" x14ac:dyDescent="0.25">
      <c r="A302" s="64"/>
      <c r="C302" s="63"/>
      <c r="D302" s="64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T302" s="64"/>
      <c r="U302" s="64"/>
      <c r="V302" s="64"/>
    </row>
    <row r="303" spans="1:22" s="2" customFormat="1" ht="15" x14ac:dyDescent="0.25">
      <c r="A303" s="64"/>
      <c r="C303" s="63"/>
      <c r="D303" s="64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T303" s="64"/>
      <c r="U303" s="64"/>
      <c r="V303" s="64"/>
    </row>
    <row r="304" spans="1:22" s="2" customFormat="1" ht="15" x14ac:dyDescent="0.25">
      <c r="A304" s="64"/>
      <c r="C304" s="63"/>
      <c r="D304" s="64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T304" s="64"/>
      <c r="U304" s="64"/>
      <c r="V304" s="64"/>
    </row>
    <row r="305" spans="1:22" s="2" customFormat="1" ht="15" x14ac:dyDescent="0.25">
      <c r="A305" s="64"/>
      <c r="C305" s="63"/>
      <c r="D305" s="64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T305" s="64"/>
      <c r="U305" s="64"/>
      <c r="V305" s="64"/>
    </row>
    <row r="306" spans="1:22" s="2" customFormat="1" ht="15" x14ac:dyDescent="0.25">
      <c r="A306" s="64"/>
      <c r="C306" s="63"/>
      <c r="D306" s="64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T306" s="64"/>
      <c r="U306" s="64"/>
      <c r="V306" s="64"/>
    </row>
    <row r="307" spans="1:22" s="2" customFormat="1" ht="15" x14ac:dyDescent="0.25">
      <c r="A307" s="64"/>
      <c r="C307" s="63"/>
      <c r="D307" s="64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T307" s="64"/>
      <c r="U307" s="64"/>
      <c r="V307" s="64"/>
    </row>
    <row r="308" spans="1:22" s="2" customFormat="1" ht="15" x14ac:dyDescent="0.25">
      <c r="A308" s="64"/>
      <c r="C308" s="63"/>
      <c r="D308" s="64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T308" s="64"/>
      <c r="U308" s="64"/>
      <c r="V308" s="64"/>
    </row>
    <row r="309" spans="1:22" s="2" customFormat="1" ht="15" x14ac:dyDescent="0.25">
      <c r="A309" s="64"/>
      <c r="C309" s="63"/>
      <c r="D309" s="64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T309" s="64"/>
      <c r="U309" s="64"/>
      <c r="V309" s="64"/>
    </row>
    <row r="310" spans="1:22" s="2" customFormat="1" ht="15" x14ac:dyDescent="0.25">
      <c r="A310" s="64"/>
      <c r="C310" s="63"/>
      <c r="D310" s="64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T310" s="64"/>
      <c r="U310" s="64"/>
      <c r="V310" s="64"/>
    </row>
    <row r="311" spans="1:22" s="2" customFormat="1" ht="15" x14ac:dyDescent="0.25">
      <c r="A311" s="64"/>
      <c r="C311" s="63"/>
      <c r="D311" s="64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T311" s="64"/>
      <c r="U311" s="64"/>
      <c r="V311" s="64"/>
    </row>
    <row r="312" spans="1:22" s="2" customFormat="1" ht="15" x14ac:dyDescent="0.25">
      <c r="A312" s="64"/>
      <c r="C312" s="63"/>
      <c r="D312" s="64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T312" s="64"/>
      <c r="U312" s="64"/>
      <c r="V312" s="64"/>
    </row>
    <row r="313" spans="1:22" s="2" customFormat="1" ht="15" x14ac:dyDescent="0.25">
      <c r="A313" s="64"/>
      <c r="C313" s="63"/>
      <c r="D313" s="64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T313" s="64"/>
      <c r="U313" s="64"/>
      <c r="V313" s="64"/>
    </row>
    <row r="314" spans="1:22" s="2" customFormat="1" ht="15" x14ac:dyDescent="0.25">
      <c r="A314" s="64"/>
      <c r="C314" s="63"/>
      <c r="D314" s="64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T314" s="64"/>
      <c r="U314" s="64"/>
      <c r="V314" s="64"/>
    </row>
    <row r="315" spans="1:22" s="2" customFormat="1" ht="15" x14ac:dyDescent="0.25">
      <c r="A315" s="64"/>
      <c r="C315" s="63"/>
      <c r="D315" s="64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T315" s="64"/>
      <c r="U315" s="64"/>
      <c r="V315" s="64"/>
    </row>
    <row r="316" spans="1:22" s="2" customFormat="1" ht="15" x14ac:dyDescent="0.25">
      <c r="A316" s="64"/>
      <c r="C316" s="63"/>
      <c r="D316" s="64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T316" s="64"/>
      <c r="U316" s="64"/>
      <c r="V316" s="64"/>
    </row>
    <row r="317" spans="1:22" s="2" customFormat="1" ht="15" x14ac:dyDescent="0.25">
      <c r="A317" s="64"/>
      <c r="C317" s="63"/>
      <c r="D317" s="64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T317" s="64"/>
      <c r="U317" s="64"/>
      <c r="V317" s="64"/>
    </row>
    <row r="318" spans="1:22" s="2" customFormat="1" ht="15" x14ac:dyDescent="0.25">
      <c r="A318" s="64"/>
      <c r="C318" s="63"/>
      <c r="D318" s="64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T318" s="64"/>
      <c r="U318" s="64"/>
      <c r="V318" s="64"/>
    </row>
    <row r="319" spans="1:22" s="2" customFormat="1" ht="15" x14ac:dyDescent="0.25">
      <c r="A319" s="64"/>
      <c r="C319" s="63"/>
      <c r="D319" s="64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T319" s="64"/>
      <c r="U319" s="64"/>
      <c r="V319" s="64"/>
    </row>
    <row r="320" spans="1:22" s="2" customFormat="1" ht="15" x14ac:dyDescent="0.25">
      <c r="A320" s="64"/>
      <c r="C320" s="63"/>
      <c r="D320" s="64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T320" s="64"/>
      <c r="U320" s="64"/>
      <c r="V320" s="64"/>
    </row>
    <row r="321" spans="1:22" s="2" customFormat="1" ht="15" x14ac:dyDescent="0.25">
      <c r="A321" s="64"/>
      <c r="C321" s="63"/>
      <c r="D321" s="64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T321" s="64"/>
      <c r="U321" s="64"/>
      <c r="V321" s="64"/>
    </row>
    <row r="322" spans="1:22" s="2" customFormat="1" ht="15" x14ac:dyDescent="0.25">
      <c r="A322" s="64"/>
      <c r="C322" s="63"/>
      <c r="D322" s="64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T322" s="64"/>
      <c r="U322" s="64"/>
      <c r="V322" s="64"/>
    </row>
    <row r="323" spans="1:22" s="2" customFormat="1" ht="15" x14ac:dyDescent="0.25">
      <c r="A323" s="64"/>
      <c r="C323" s="63"/>
      <c r="D323" s="64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T323" s="64"/>
      <c r="U323" s="64"/>
      <c r="V323" s="64"/>
    </row>
    <row r="324" spans="1:22" s="2" customFormat="1" ht="15" x14ac:dyDescent="0.25">
      <c r="A324" s="64"/>
      <c r="C324" s="63"/>
      <c r="D324" s="64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T324" s="64"/>
      <c r="U324" s="64"/>
      <c r="V324" s="64"/>
    </row>
    <row r="325" spans="1:22" s="2" customFormat="1" ht="15" x14ac:dyDescent="0.25">
      <c r="A325" s="64"/>
      <c r="C325" s="63"/>
      <c r="D325" s="64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T325" s="64"/>
      <c r="U325" s="64"/>
      <c r="V325" s="64"/>
    </row>
    <row r="326" spans="1:22" s="2" customFormat="1" ht="15" x14ac:dyDescent="0.25">
      <c r="A326" s="64"/>
      <c r="C326" s="63"/>
      <c r="D326" s="64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T326" s="64"/>
      <c r="U326" s="64"/>
      <c r="V326" s="64"/>
    </row>
    <row r="327" spans="1:22" s="2" customFormat="1" ht="15" x14ac:dyDescent="0.25">
      <c r="A327" s="64"/>
      <c r="C327" s="63"/>
      <c r="D327" s="64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T327" s="64"/>
      <c r="U327" s="64"/>
      <c r="V327" s="64"/>
    </row>
    <row r="328" spans="1:22" s="2" customFormat="1" ht="15" x14ac:dyDescent="0.25">
      <c r="A328" s="64"/>
      <c r="C328" s="63"/>
      <c r="D328" s="64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T328" s="64"/>
      <c r="U328" s="64"/>
      <c r="V328" s="64"/>
    </row>
    <row r="329" spans="1:22" s="2" customFormat="1" ht="15" x14ac:dyDescent="0.25">
      <c r="A329" s="64"/>
      <c r="C329" s="63"/>
      <c r="D329" s="64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T329" s="64"/>
      <c r="U329" s="64"/>
      <c r="V329" s="64"/>
    </row>
    <row r="330" spans="1:22" s="2" customFormat="1" ht="15" x14ac:dyDescent="0.25">
      <c r="A330" s="64"/>
      <c r="C330" s="63"/>
      <c r="D330" s="64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T330" s="64"/>
      <c r="U330" s="64"/>
      <c r="V330" s="64"/>
    </row>
    <row r="331" spans="1:22" s="2" customFormat="1" ht="15" x14ac:dyDescent="0.25">
      <c r="A331" s="64"/>
      <c r="C331" s="63"/>
      <c r="D331" s="64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T331" s="64"/>
      <c r="U331" s="64"/>
      <c r="V331" s="64"/>
    </row>
    <row r="332" spans="1:22" s="2" customFormat="1" ht="15" x14ac:dyDescent="0.25">
      <c r="A332" s="64"/>
      <c r="C332" s="63"/>
      <c r="D332" s="64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T332" s="64"/>
      <c r="U332" s="64"/>
      <c r="V332" s="64"/>
    </row>
    <row r="333" spans="1:22" s="2" customFormat="1" ht="15" x14ac:dyDescent="0.25">
      <c r="A333" s="64"/>
      <c r="C333" s="63"/>
      <c r="D333" s="64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T333" s="64"/>
      <c r="U333" s="64"/>
      <c r="V333" s="64"/>
    </row>
    <row r="334" spans="1:22" s="2" customFormat="1" ht="15" x14ac:dyDescent="0.25">
      <c r="A334" s="64"/>
      <c r="C334" s="63"/>
      <c r="D334" s="64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T334" s="64"/>
      <c r="U334" s="64"/>
      <c r="V334" s="64"/>
    </row>
    <row r="335" spans="1:22" s="2" customFormat="1" x14ac:dyDescent="0.25">
      <c r="A335" s="64"/>
      <c r="C335" s="63"/>
      <c r="D335" s="64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Q335" s="1"/>
      <c r="R335" s="1"/>
      <c r="T335" s="64"/>
      <c r="U335" s="64"/>
      <c r="V335" s="64"/>
    </row>
    <row r="336" spans="1:22" s="2" customFormat="1" x14ac:dyDescent="0.25">
      <c r="A336" s="64"/>
      <c r="C336" s="63"/>
      <c r="D336" s="64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Q336" s="1"/>
      <c r="R336" s="1"/>
      <c r="T336" s="64"/>
      <c r="U336" s="64"/>
      <c r="V336" s="64"/>
    </row>
    <row r="337" spans="1:22" x14ac:dyDescent="0.25">
      <c r="C337" s="65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T337" s="64"/>
      <c r="U337" s="64"/>
      <c r="V337" s="64"/>
    </row>
    <row r="338" spans="1:22" x14ac:dyDescent="0.25">
      <c r="A338" s="1"/>
      <c r="C338" s="65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T338" s="64"/>
      <c r="U338" s="64"/>
      <c r="V338" s="64"/>
    </row>
    <row r="339" spans="1:22" x14ac:dyDescent="0.25">
      <c r="A339" s="1"/>
      <c r="C339" s="65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T339" s="64"/>
      <c r="U339" s="64"/>
      <c r="V339" s="64"/>
    </row>
    <row r="340" spans="1:22" x14ac:dyDescent="0.25">
      <c r="A340" s="1"/>
      <c r="C340" s="65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1:22" x14ac:dyDescent="0.25">
      <c r="A341" s="1"/>
      <c r="C341" s="65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1:22" x14ac:dyDescent="0.25">
      <c r="A342" s="1"/>
      <c r="C342" s="65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22" x14ac:dyDescent="0.25">
      <c r="A343" s="1"/>
      <c r="C343" s="65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22" x14ac:dyDescent="0.25">
      <c r="A344" s="1"/>
      <c r="C344" s="6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22" x14ac:dyDescent="0.25">
      <c r="A345" s="1"/>
      <c r="C345" s="65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1:22" x14ac:dyDescent="0.25">
      <c r="A346" s="1"/>
      <c r="C346" s="6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22" x14ac:dyDescent="0.25">
      <c r="A347" s="1"/>
      <c r="C347" s="65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22" x14ac:dyDescent="0.25">
      <c r="A348" s="1"/>
      <c r="C348" s="65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22" x14ac:dyDescent="0.25">
      <c r="A349" s="1"/>
      <c r="C349" s="65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1:22" x14ac:dyDescent="0.25">
      <c r="A350" s="1"/>
      <c r="C350" s="65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1:22" x14ac:dyDescent="0.25">
      <c r="A351" s="1"/>
      <c r="C351" s="65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1:22" x14ac:dyDescent="0.25">
      <c r="A352" s="1"/>
      <c r="C352" s="65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3:15" s="1" customFormat="1" x14ac:dyDescent="0.25">
      <c r="C353" s="65"/>
      <c r="D353" s="55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3:15" s="1" customFormat="1" x14ac:dyDescent="0.25">
      <c r="C354" s="65"/>
      <c r="D354" s="55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3:15" s="1" customFormat="1" x14ac:dyDescent="0.25">
      <c r="C355" s="65"/>
      <c r="D355" s="55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3:15" s="1" customFormat="1" x14ac:dyDescent="0.25">
      <c r="C356" s="65"/>
      <c r="D356" s="55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3:15" s="1" customFormat="1" x14ac:dyDescent="0.25">
      <c r="C357" s="65"/>
      <c r="D357" s="55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3:15" s="1" customFormat="1" x14ac:dyDescent="0.25">
      <c r="C358" s="65"/>
      <c r="D358" s="55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3:15" s="1" customFormat="1" x14ac:dyDescent="0.25">
      <c r="C359" s="65"/>
      <c r="D359" s="55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3:15" s="1" customFormat="1" x14ac:dyDescent="0.25">
      <c r="C360" s="65"/>
      <c r="D360" s="55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3:15" s="1" customFormat="1" x14ac:dyDescent="0.25">
      <c r="C361" s="65"/>
      <c r="D361" s="55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3:15" s="1" customFormat="1" x14ac:dyDescent="0.25">
      <c r="C362" s="65"/>
      <c r="D362" s="55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3:15" s="1" customFormat="1" x14ac:dyDescent="0.25">
      <c r="C363" s="65"/>
      <c r="D363" s="55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3:15" s="1" customFormat="1" x14ac:dyDescent="0.25">
      <c r="C364" s="65"/>
      <c r="D364" s="55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3:15" s="1" customFormat="1" x14ac:dyDescent="0.25">
      <c r="C365" s="65"/>
      <c r="D365" s="55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3:15" s="1" customFormat="1" x14ac:dyDescent="0.25">
      <c r="C366" s="65"/>
      <c r="D366" s="55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3:15" s="1" customFormat="1" x14ac:dyDescent="0.25">
      <c r="C367" s="65"/>
      <c r="D367" s="55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3:15" s="1" customFormat="1" x14ac:dyDescent="0.25">
      <c r="C368" s="65"/>
      <c r="D368" s="55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3:15" s="1" customFormat="1" x14ac:dyDescent="0.25">
      <c r="C369" s="65"/>
      <c r="D369" s="55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3:15" s="1" customFormat="1" x14ac:dyDescent="0.25">
      <c r="C370" s="65"/>
      <c r="D370" s="55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3:15" s="1" customFormat="1" x14ac:dyDescent="0.25">
      <c r="C371" s="65"/>
      <c r="D371" s="55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3:15" s="1" customFormat="1" x14ac:dyDescent="0.25">
      <c r="C372" s="65"/>
      <c r="D372" s="55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3:15" s="1" customFormat="1" x14ac:dyDescent="0.25">
      <c r="C373" s="65"/>
      <c r="D373" s="55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3:15" s="1" customFormat="1" x14ac:dyDescent="0.25">
      <c r="C374" s="65"/>
      <c r="D374" s="55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3:15" s="1" customFormat="1" x14ac:dyDescent="0.25">
      <c r="C375" s="65"/>
      <c r="D375" s="55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3:15" s="1" customFormat="1" x14ac:dyDescent="0.25">
      <c r="C376" s="65"/>
      <c r="D376" s="55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3:15" s="1" customFormat="1" x14ac:dyDescent="0.25">
      <c r="C377" s="65"/>
      <c r="D377" s="55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3:15" s="1" customFormat="1" x14ac:dyDescent="0.25">
      <c r="C378" s="65"/>
      <c r="D378" s="55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3:15" s="1" customFormat="1" x14ac:dyDescent="0.25">
      <c r="C379" s="65"/>
      <c r="D379" s="55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3:15" s="1" customFormat="1" x14ac:dyDescent="0.25">
      <c r="C380" s="65"/>
      <c r="D380" s="55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3:15" s="1" customFormat="1" x14ac:dyDescent="0.25">
      <c r="C381" s="65"/>
      <c r="D381" s="55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3:15" s="1" customFormat="1" x14ac:dyDescent="0.25">
      <c r="C382" s="65"/>
      <c r="D382" s="55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3:15" s="1" customFormat="1" x14ac:dyDescent="0.25">
      <c r="C383" s="65"/>
      <c r="D383" s="55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3:15" s="1" customFormat="1" x14ac:dyDescent="0.25">
      <c r="C384" s="65"/>
      <c r="D384" s="55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3:15" s="1" customFormat="1" x14ac:dyDescent="0.25">
      <c r="C385" s="65"/>
      <c r="D385" s="55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3:15" s="1" customFormat="1" x14ac:dyDescent="0.25">
      <c r="C386" s="65"/>
      <c r="D386" s="55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3:15" s="1" customFormat="1" x14ac:dyDescent="0.25">
      <c r="C387" s="65"/>
      <c r="D387" s="55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3:15" s="1" customFormat="1" x14ac:dyDescent="0.25">
      <c r="C388" s="65"/>
      <c r="D388" s="55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3:15" s="1" customFormat="1" x14ac:dyDescent="0.25">
      <c r="C389" s="65"/>
      <c r="D389" s="55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3:15" s="1" customFormat="1" x14ac:dyDescent="0.25">
      <c r="C390" s="65"/>
      <c r="D390" s="55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3:15" s="1" customFormat="1" x14ac:dyDescent="0.25">
      <c r="C391" s="65"/>
      <c r="D391" s="55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3:15" s="1" customFormat="1" x14ac:dyDescent="0.25">
      <c r="C392" s="65"/>
      <c r="D392" s="55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3:15" s="1" customFormat="1" x14ac:dyDescent="0.25">
      <c r="C393" s="65"/>
      <c r="D393" s="55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3:15" s="1" customFormat="1" x14ac:dyDescent="0.25">
      <c r="C394" s="65"/>
      <c r="D394" s="55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3:15" s="1" customFormat="1" x14ac:dyDescent="0.25">
      <c r="C395" s="65"/>
      <c r="D395" s="55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3:15" s="1" customFormat="1" x14ac:dyDescent="0.25">
      <c r="C396" s="65"/>
      <c r="D396" s="55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3:15" s="1" customFormat="1" x14ac:dyDescent="0.25">
      <c r="C397" s="65"/>
      <c r="D397" s="55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3:15" s="1" customFormat="1" x14ac:dyDescent="0.25">
      <c r="C398" s="65"/>
      <c r="D398" s="55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3:15" s="1" customFormat="1" x14ac:dyDescent="0.25">
      <c r="C399" s="65"/>
      <c r="D399" s="55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3:15" s="1" customFormat="1" x14ac:dyDescent="0.25">
      <c r="C400" s="65"/>
      <c r="D400" s="55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3:15" s="1" customFormat="1" x14ac:dyDescent="0.25">
      <c r="C401" s="65"/>
      <c r="D401" s="55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3:15" s="1" customFormat="1" x14ac:dyDescent="0.25">
      <c r="C402" s="65"/>
      <c r="D402" s="55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3:15" s="1" customFormat="1" x14ac:dyDescent="0.25">
      <c r="C403" s="65"/>
      <c r="D403" s="55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3:15" s="1" customFormat="1" x14ac:dyDescent="0.25">
      <c r="C404" s="65"/>
      <c r="D404" s="55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3:15" s="1" customFormat="1" x14ac:dyDescent="0.25">
      <c r="C405" s="65"/>
      <c r="D405" s="55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3:15" s="1" customFormat="1" x14ac:dyDescent="0.25">
      <c r="C406" s="65"/>
      <c r="D406" s="55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3:15" s="1" customFormat="1" x14ac:dyDescent="0.25">
      <c r="C407" s="65"/>
      <c r="D407" s="55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3:15" s="1" customFormat="1" x14ac:dyDescent="0.25">
      <c r="C408" s="65"/>
      <c r="D408" s="55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3:15" s="1" customFormat="1" x14ac:dyDescent="0.25">
      <c r="C409" s="65"/>
      <c r="D409" s="55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3:15" s="1" customFormat="1" x14ac:dyDescent="0.25">
      <c r="C410" s="65"/>
      <c r="D410" s="55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3:15" s="1" customFormat="1" x14ac:dyDescent="0.25">
      <c r="C411" s="65"/>
      <c r="D411" s="55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3:15" s="1" customFormat="1" x14ac:dyDescent="0.25">
      <c r="C412" s="65"/>
      <c r="D412" s="55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3:15" s="1" customFormat="1" x14ac:dyDescent="0.25">
      <c r="C413" s="65"/>
      <c r="D413" s="55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3:15" s="1" customFormat="1" x14ac:dyDescent="0.25">
      <c r="C414" s="65"/>
      <c r="D414" s="55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3:15" s="1" customFormat="1" x14ac:dyDescent="0.25">
      <c r="C415" s="65"/>
      <c r="D415" s="55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3:15" s="1" customFormat="1" x14ac:dyDescent="0.25">
      <c r="C416" s="65"/>
      <c r="D416" s="55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3:15" s="1" customFormat="1" x14ac:dyDescent="0.25">
      <c r="C417" s="65"/>
      <c r="D417" s="55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3:15" s="1" customFormat="1" x14ac:dyDescent="0.25">
      <c r="C418" s="65"/>
      <c r="D418" s="55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3:15" s="1" customFormat="1" x14ac:dyDescent="0.25">
      <c r="C419" s="65"/>
      <c r="D419" s="55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3:15" s="1" customFormat="1" x14ac:dyDescent="0.25">
      <c r="C420" s="65"/>
      <c r="D420" s="55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3:15" s="1" customFormat="1" x14ac:dyDescent="0.25">
      <c r="C421" s="65"/>
      <c r="D421" s="55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3:15" s="1" customFormat="1" x14ac:dyDescent="0.25">
      <c r="C422" s="65"/>
      <c r="D422" s="55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3:15" s="1" customFormat="1" x14ac:dyDescent="0.25">
      <c r="C423" s="65"/>
      <c r="D423" s="55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3:15" s="1" customFormat="1" x14ac:dyDescent="0.25">
      <c r="C424" s="65"/>
      <c r="D424" s="55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3:15" s="1" customFormat="1" x14ac:dyDescent="0.25">
      <c r="C425" s="65"/>
      <c r="D425" s="55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3:15" s="1" customFormat="1" x14ac:dyDescent="0.25">
      <c r="C426" s="65"/>
      <c r="D426" s="55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3:15" s="1" customFormat="1" x14ac:dyDescent="0.25">
      <c r="C427" s="65"/>
      <c r="D427" s="55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3:15" s="1" customFormat="1" x14ac:dyDescent="0.25">
      <c r="C428" s="65"/>
      <c r="D428" s="55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3:15" s="1" customFormat="1" x14ac:dyDescent="0.25">
      <c r="C429" s="65"/>
      <c r="D429" s="55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3:15" s="1" customFormat="1" x14ac:dyDescent="0.25">
      <c r="C430" s="65"/>
      <c r="D430" s="55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3:15" s="1" customFormat="1" x14ac:dyDescent="0.25">
      <c r="C431" s="65"/>
      <c r="D431" s="55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3:15" s="1" customFormat="1" x14ac:dyDescent="0.25">
      <c r="C432" s="65"/>
      <c r="D432" s="55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3:15" s="1" customFormat="1" x14ac:dyDescent="0.25">
      <c r="C433" s="65"/>
      <c r="D433" s="55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3:15" s="1" customFormat="1" x14ac:dyDescent="0.25">
      <c r="C434" s="65"/>
      <c r="D434" s="55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3:15" s="1" customFormat="1" x14ac:dyDescent="0.25">
      <c r="C435" s="65"/>
      <c r="D435" s="55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3:15" s="1" customFormat="1" x14ac:dyDescent="0.25">
      <c r="C436" s="65"/>
      <c r="D436" s="55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3:15" s="1" customFormat="1" x14ac:dyDescent="0.25">
      <c r="C437" s="65"/>
      <c r="D437" s="55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3:15" s="1" customFormat="1" x14ac:dyDescent="0.25">
      <c r="C438" s="65"/>
      <c r="D438" s="55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3:15" s="1" customFormat="1" x14ac:dyDescent="0.25">
      <c r="C439" s="65"/>
      <c r="D439" s="55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3:15" s="1" customFormat="1" x14ac:dyDescent="0.25">
      <c r="C440" s="65"/>
      <c r="D440" s="55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3:15" s="1" customFormat="1" x14ac:dyDescent="0.25">
      <c r="C441" s="65"/>
      <c r="D441" s="55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3:15" s="1" customFormat="1" x14ac:dyDescent="0.25">
      <c r="C442" s="65"/>
      <c r="D442" s="55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3:15" s="1" customFormat="1" x14ac:dyDescent="0.25">
      <c r="C443" s="65"/>
      <c r="D443" s="55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3:15" s="1" customFormat="1" x14ac:dyDescent="0.25">
      <c r="C444" s="65"/>
      <c r="D444" s="55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3:15" s="1" customFormat="1" x14ac:dyDescent="0.25">
      <c r="C445" s="65"/>
      <c r="D445" s="55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3:15" s="1" customFormat="1" x14ac:dyDescent="0.25">
      <c r="C446" s="65"/>
      <c r="D446" s="55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3:15" s="1" customFormat="1" x14ac:dyDescent="0.25">
      <c r="C447" s="65"/>
      <c r="D447" s="55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3:15" s="1" customFormat="1" x14ac:dyDescent="0.25">
      <c r="C448" s="65"/>
      <c r="D448" s="55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3:15" s="1" customFormat="1" x14ac:dyDescent="0.25">
      <c r="C449" s="65"/>
      <c r="D449" s="55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3:15" s="1" customFormat="1" x14ac:dyDescent="0.25">
      <c r="C450" s="65"/>
      <c r="D450" s="55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3:15" s="1" customFormat="1" x14ac:dyDescent="0.25">
      <c r="C451" s="65"/>
      <c r="D451" s="55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3:15" s="1" customFormat="1" x14ac:dyDescent="0.25">
      <c r="C452" s="65"/>
      <c r="D452" s="55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3:15" s="1" customFormat="1" x14ac:dyDescent="0.25">
      <c r="C453" s="65"/>
      <c r="D453" s="55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3:15" s="1" customFormat="1" x14ac:dyDescent="0.25">
      <c r="C454" s="65"/>
      <c r="D454" s="55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3:15" s="1" customFormat="1" x14ac:dyDescent="0.25">
      <c r="C455" s="65"/>
      <c r="D455" s="55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3:15" s="1" customFormat="1" x14ac:dyDescent="0.25">
      <c r="C456" s="65"/>
      <c r="D456" s="55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3:15" s="1" customFormat="1" x14ac:dyDescent="0.25">
      <c r="C457" s="65"/>
      <c r="D457" s="55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3:15" s="1" customFormat="1" x14ac:dyDescent="0.25">
      <c r="C458" s="65"/>
      <c r="D458" s="55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3:15" s="1" customFormat="1" x14ac:dyDescent="0.25">
      <c r="C459" s="65"/>
      <c r="D459" s="55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3:15" s="1" customFormat="1" x14ac:dyDescent="0.25">
      <c r="C460" s="65"/>
      <c r="D460" s="55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3:15" s="1" customFormat="1" x14ac:dyDescent="0.25">
      <c r="C461" s="65"/>
      <c r="D461" s="55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3:15" s="1" customFormat="1" x14ac:dyDescent="0.25">
      <c r="C462" s="65"/>
      <c r="D462" s="55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3:15" s="1" customFormat="1" x14ac:dyDescent="0.25">
      <c r="C463" s="65"/>
      <c r="D463" s="55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3:15" s="1" customFormat="1" x14ac:dyDescent="0.25">
      <c r="C464" s="65"/>
      <c r="D464" s="55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3:15" s="1" customFormat="1" x14ac:dyDescent="0.25">
      <c r="C465" s="65"/>
      <c r="D465" s="55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3:15" s="1" customFormat="1" x14ac:dyDescent="0.25">
      <c r="C466" s="65"/>
      <c r="D466" s="55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3:15" s="1" customFormat="1" x14ac:dyDescent="0.25">
      <c r="C467" s="65"/>
      <c r="D467" s="55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3:15" s="1" customFormat="1" x14ac:dyDescent="0.25">
      <c r="C468" s="65"/>
      <c r="D468" s="55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3:15" s="1" customFormat="1" x14ac:dyDescent="0.25">
      <c r="C469" s="65"/>
      <c r="D469" s="55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3:15" s="1" customFormat="1" x14ac:dyDescent="0.25">
      <c r="C470" s="65"/>
      <c r="D470" s="55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3:15" s="1" customFormat="1" x14ac:dyDescent="0.25">
      <c r="C471" s="65"/>
      <c r="D471" s="55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3:15" s="1" customFormat="1" x14ac:dyDescent="0.25">
      <c r="C472" s="65"/>
      <c r="D472" s="55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3:15" s="1" customFormat="1" x14ac:dyDescent="0.25">
      <c r="C473" s="65"/>
      <c r="D473" s="55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3:15" s="1" customFormat="1" x14ac:dyDescent="0.25">
      <c r="C474" s="65"/>
      <c r="D474" s="55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3:15" s="1" customFormat="1" x14ac:dyDescent="0.25">
      <c r="C475" s="65"/>
      <c r="D475" s="55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3:15" s="1" customFormat="1" x14ac:dyDescent="0.25">
      <c r="C476" s="65"/>
      <c r="D476" s="55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3:15" s="1" customFormat="1" x14ac:dyDescent="0.25">
      <c r="C477" s="65"/>
      <c r="D477" s="55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3:15" s="1" customFormat="1" x14ac:dyDescent="0.25">
      <c r="C478" s="65"/>
      <c r="D478" s="55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3:15" s="1" customFormat="1" x14ac:dyDescent="0.25">
      <c r="C479" s="65"/>
      <c r="D479" s="55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3:15" s="1" customFormat="1" x14ac:dyDescent="0.25">
      <c r="C480" s="65"/>
      <c r="D480" s="55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3:15" s="1" customFormat="1" x14ac:dyDescent="0.25">
      <c r="C481" s="65"/>
      <c r="D481" s="55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3:15" s="1" customFormat="1" x14ac:dyDescent="0.25">
      <c r="C482" s="65"/>
      <c r="D482" s="55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3:15" s="1" customFormat="1" x14ac:dyDescent="0.25">
      <c r="C483" s="65"/>
      <c r="D483" s="55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3:15" s="1" customFormat="1" x14ac:dyDescent="0.25">
      <c r="C484" s="65"/>
      <c r="D484" s="55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3:15" s="1" customFormat="1" x14ac:dyDescent="0.25">
      <c r="C485" s="65"/>
      <c r="D485" s="55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3:15" s="1" customFormat="1" x14ac:dyDescent="0.25">
      <c r="C486" s="65"/>
      <c r="D486" s="55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3:15" s="1" customFormat="1" x14ac:dyDescent="0.25">
      <c r="C487" s="65"/>
      <c r="D487" s="55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3:15" s="1" customFormat="1" x14ac:dyDescent="0.25">
      <c r="C488" s="65"/>
      <c r="D488" s="55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3:15" s="1" customFormat="1" x14ac:dyDescent="0.25">
      <c r="C489" s="65"/>
      <c r="D489" s="55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3:15" s="1" customFormat="1" x14ac:dyDescent="0.25">
      <c r="C490" s="65"/>
      <c r="D490" s="55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3:15" s="1" customFormat="1" x14ac:dyDescent="0.25">
      <c r="C491" s="65"/>
      <c r="D491" s="55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3:15" s="1" customFormat="1" x14ac:dyDescent="0.25">
      <c r="C492" s="65"/>
      <c r="D492" s="55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3:15" s="1" customFormat="1" x14ac:dyDescent="0.25">
      <c r="C493" s="65"/>
      <c r="D493" s="55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3:15" s="1" customFormat="1" x14ac:dyDescent="0.25">
      <c r="C494" s="65"/>
      <c r="D494" s="55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3:15" s="1" customFormat="1" x14ac:dyDescent="0.25">
      <c r="C495" s="65"/>
      <c r="D495" s="55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3:15" s="1" customFormat="1" x14ac:dyDescent="0.25">
      <c r="C496" s="65"/>
      <c r="D496" s="55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3:15" s="1" customFormat="1" x14ac:dyDescent="0.25">
      <c r="C497" s="65"/>
      <c r="D497" s="55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3:15" s="1" customFormat="1" x14ac:dyDescent="0.25">
      <c r="C498" s="65"/>
      <c r="D498" s="55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3:15" s="1" customFormat="1" x14ac:dyDescent="0.25">
      <c r="C499" s="65"/>
      <c r="D499" s="55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3:15" s="1" customFormat="1" x14ac:dyDescent="0.25">
      <c r="C500" s="65"/>
      <c r="D500" s="55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3:15" s="1" customFormat="1" x14ac:dyDescent="0.25">
      <c r="C501" s="65"/>
      <c r="D501" s="55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3:15" s="1" customFormat="1" x14ac:dyDescent="0.25">
      <c r="C502" s="65"/>
      <c r="D502" s="55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3:15" s="1" customFormat="1" x14ac:dyDescent="0.25">
      <c r="C503" s="65"/>
      <c r="D503" s="55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3:15" s="1" customFormat="1" x14ac:dyDescent="0.25">
      <c r="C504" s="65"/>
      <c r="D504" s="55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3:15" s="1" customFormat="1" x14ac:dyDescent="0.25">
      <c r="C505" s="65"/>
      <c r="D505" s="55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3:15" s="1" customFormat="1" x14ac:dyDescent="0.25">
      <c r="C506" s="65"/>
      <c r="D506" s="55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3:15" s="1" customFormat="1" x14ac:dyDescent="0.25">
      <c r="C507" s="65"/>
      <c r="D507" s="55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3:15" s="1" customFormat="1" x14ac:dyDescent="0.25">
      <c r="C508" s="65"/>
      <c r="D508" s="55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3:15" s="1" customFormat="1" x14ac:dyDescent="0.25">
      <c r="C509" s="65"/>
      <c r="D509" s="55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3:15" s="1" customFormat="1" x14ac:dyDescent="0.25">
      <c r="C510" s="65"/>
      <c r="D510" s="55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3:15" s="1" customFormat="1" x14ac:dyDescent="0.25">
      <c r="C511" s="65"/>
      <c r="D511" s="55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3:15" s="1" customFormat="1" x14ac:dyDescent="0.25">
      <c r="C512" s="65"/>
      <c r="D512" s="55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3:15" s="1" customFormat="1" x14ac:dyDescent="0.25">
      <c r="C513" s="65"/>
      <c r="D513" s="55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3:15" s="1" customFormat="1" x14ac:dyDescent="0.25">
      <c r="C514" s="65"/>
      <c r="D514" s="55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3:15" s="1" customFormat="1" x14ac:dyDescent="0.25">
      <c r="C515" s="65"/>
      <c r="D515" s="55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3:15" s="1" customFormat="1" x14ac:dyDescent="0.25">
      <c r="C516" s="65"/>
      <c r="D516" s="55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3:15" s="1" customFormat="1" x14ac:dyDescent="0.25">
      <c r="C517" s="65"/>
      <c r="D517" s="55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3:15" s="1" customFormat="1" x14ac:dyDescent="0.25">
      <c r="C518" s="65"/>
      <c r="D518" s="55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3:15" s="1" customFormat="1" x14ac:dyDescent="0.25">
      <c r="C519" s="65"/>
      <c r="D519" s="55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3:15" s="1" customFormat="1" x14ac:dyDescent="0.25">
      <c r="C520" s="65"/>
      <c r="D520" s="55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3:15" s="1" customFormat="1" x14ac:dyDescent="0.25">
      <c r="C521" s="65"/>
      <c r="D521" s="55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3:15" s="1" customFormat="1" x14ac:dyDescent="0.25">
      <c r="C522" s="65"/>
      <c r="D522" s="55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3:15" s="1" customFormat="1" x14ac:dyDescent="0.25">
      <c r="C523" s="65"/>
      <c r="D523" s="55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3:15" s="1" customFormat="1" x14ac:dyDescent="0.25">
      <c r="C524" s="65"/>
      <c r="D524" s="55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3:15" s="1" customFormat="1" x14ac:dyDescent="0.25">
      <c r="C525" s="65"/>
      <c r="D525" s="55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3:15" s="1" customFormat="1" x14ac:dyDescent="0.25">
      <c r="C526" s="65"/>
      <c r="D526" s="55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3:15" s="1" customFormat="1" x14ac:dyDescent="0.25">
      <c r="C527" s="65"/>
      <c r="D527" s="55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3:15" s="1" customFormat="1" x14ac:dyDescent="0.25">
      <c r="C528" s="65"/>
      <c r="D528" s="55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3:15" s="1" customFormat="1" x14ac:dyDescent="0.25">
      <c r="C529" s="65"/>
      <c r="D529" s="55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3:15" s="1" customFormat="1" x14ac:dyDescent="0.25">
      <c r="C530" s="65"/>
      <c r="D530" s="55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3:15" s="1" customFormat="1" x14ac:dyDescent="0.25">
      <c r="C531" s="65"/>
      <c r="D531" s="55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3:15" s="1" customFormat="1" x14ac:dyDescent="0.25">
      <c r="C532" s="65"/>
      <c r="D532" s="55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3:15" s="1" customFormat="1" x14ac:dyDescent="0.25">
      <c r="C533" s="65"/>
      <c r="D533" s="55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3:15" s="1" customFormat="1" x14ac:dyDescent="0.25">
      <c r="C534" s="65"/>
      <c r="D534" s="55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3:15" s="1" customFormat="1" x14ac:dyDescent="0.25">
      <c r="C535" s="65"/>
      <c r="D535" s="55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3:15" s="1" customFormat="1" x14ac:dyDescent="0.25">
      <c r="C536" s="65"/>
      <c r="D536" s="55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3:15" s="1" customFormat="1" x14ac:dyDescent="0.25">
      <c r="C537" s="65"/>
      <c r="D537" s="55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3:15" s="1" customFormat="1" x14ac:dyDescent="0.25">
      <c r="C538" s="65"/>
      <c r="D538" s="55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3:15" s="1" customFormat="1" x14ac:dyDescent="0.25">
      <c r="C539" s="65"/>
      <c r="D539" s="55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3:15" s="1" customFormat="1" x14ac:dyDescent="0.25">
      <c r="C540" s="65"/>
      <c r="D540" s="55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3:15" s="1" customFormat="1" x14ac:dyDescent="0.25">
      <c r="C541" s="65"/>
      <c r="D541" s="55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3:15" s="1" customFormat="1" x14ac:dyDescent="0.25">
      <c r="C542" s="65"/>
      <c r="D542" s="55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3:15" s="1" customFormat="1" x14ac:dyDescent="0.25">
      <c r="C543" s="65"/>
      <c r="D543" s="55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3:15" s="1" customFormat="1" x14ac:dyDescent="0.25">
      <c r="C544" s="65"/>
      <c r="D544" s="55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3:15" s="1" customFormat="1" x14ac:dyDescent="0.25">
      <c r="C545" s="65"/>
      <c r="D545" s="55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3:15" s="1" customFormat="1" x14ac:dyDescent="0.25">
      <c r="C546" s="65"/>
      <c r="D546" s="55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3:15" s="1" customFormat="1" x14ac:dyDescent="0.25">
      <c r="C547" s="65"/>
      <c r="D547" s="55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3:15" s="1" customFormat="1" x14ac:dyDescent="0.25">
      <c r="C548" s="65"/>
      <c r="D548" s="55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3:15" s="1" customFormat="1" x14ac:dyDescent="0.25">
      <c r="C549" s="65"/>
      <c r="D549" s="55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3:15" s="1" customFormat="1" x14ac:dyDescent="0.25">
      <c r="C550" s="65"/>
      <c r="D550" s="55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3:15" s="1" customFormat="1" x14ac:dyDescent="0.25">
      <c r="C551" s="65"/>
      <c r="D551" s="55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3:15" s="1" customFormat="1" x14ac:dyDescent="0.25">
      <c r="C552" s="65"/>
      <c r="D552" s="55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3:15" s="1" customFormat="1" x14ac:dyDescent="0.25">
      <c r="C553" s="65"/>
      <c r="D553" s="55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3:15" s="1" customFormat="1" x14ac:dyDescent="0.25">
      <c r="C554" s="65"/>
      <c r="D554" s="55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3:15" s="1" customFormat="1" x14ac:dyDescent="0.25">
      <c r="C555" s="65"/>
      <c r="D555" s="55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3:15" s="1" customFormat="1" x14ac:dyDescent="0.25">
      <c r="C556" s="65"/>
      <c r="D556" s="55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3:15" s="1" customFormat="1" x14ac:dyDescent="0.25">
      <c r="C557" s="65"/>
      <c r="D557" s="55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3:15" s="1" customFormat="1" x14ac:dyDescent="0.25">
      <c r="C558" s="65"/>
      <c r="D558" s="55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3:15" s="1" customFormat="1" x14ac:dyDescent="0.25">
      <c r="C559" s="65"/>
      <c r="D559" s="55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3:15" s="1" customFormat="1" x14ac:dyDescent="0.25">
      <c r="C560" s="65"/>
      <c r="D560" s="55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3:15" s="1" customFormat="1" x14ac:dyDescent="0.25">
      <c r="C561" s="65"/>
      <c r="D561" s="55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3:15" s="1" customFormat="1" x14ac:dyDescent="0.25">
      <c r="C562" s="65"/>
      <c r="D562" s="55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3:15" s="1" customFormat="1" x14ac:dyDescent="0.25">
      <c r="C563" s="65"/>
      <c r="D563" s="55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3:15" s="1" customFormat="1" x14ac:dyDescent="0.25">
      <c r="C564" s="65"/>
      <c r="D564" s="55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3:15" s="1" customFormat="1" x14ac:dyDescent="0.25">
      <c r="C565" s="65"/>
      <c r="D565" s="55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3:15" s="1" customFormat="1" x14ac:dyDescent="0.25">
      <c r="C566" s="65"/>
      <c r="D566" s="55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3:15" s="1" customFormat="1" x14ac:dyDescent="0.25">
      <c r="C567" s="65"/>
      <c r="D567" s="55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3:15" s="1" customFormat="1" x14ac:dyDescent="0.25">
      <c r="C568" s="65"/>
      <c r="D568" s="55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3:15" s="1" customFormat="1" x14ac:dyDescent="0.25">
      <c r="C569" s="65"/>
      <c r="D569" s="55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3:15" s="1" customFormat="1" x14ac:dyDescent="0.25">
      <c r="C570" s="65"/>
      <c r="D570" s="55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3:15" s="1" customFormat="1" x14ac:dyDescent="0.25">
      <c r="C571" s="65"/>
      <c r="D571" s="55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3:15" s="1" customFormat="1" x14ac:dyDescent="0.25">
      <c r="C572" s="65"/>
      <c r="D572" s="55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3:15" s="1" customFormat="1" x14ac:dyDescent="0.25">
      <c r="C573" s="65"/>
      <c r="D573" s="55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3:15" s="1" customFormat="1" x14ac:dyDescent="0.25">
      <c r="C574" s="65"/>
      <c r="D574" s="55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3:15" s="1" customFormat="1" x14ac:dyDescent="0.25">
      <c r="C575" s="65"/>
      <c r="D575" s="55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3:15" s="1" customFormat="1" x14ac:dyDescent="0.25">
      <c r="C576" s="65"/>
      <c r="D576" s="55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3:15" s="1" customFormat="1" x14ac:dyDescent="0.25">
      <c r="C577" s="65"/>
      <c r="D577" s="55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3:15" s="1" customFormat="1" x14ac:dyDescent="0.25">
      <c r="C578" s="65"/>
      <c r="D578" s="55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3:15" s="1" customFormat="1" x14ac:dyDescent="0.25">
      <c r="C579" s="65"/>
      <c r="D579" s="55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3:15" s="1" customFormat="1" x14ac:dyDescent="0.25">
      <c r="C580" s="65"/>
      <c r="D580" s="55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3:15" s="1" customFormat="1" x14ac:dyDescent="0.25">
      <c r="C581" s="65"/>
      <c r="D581" s="55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3:15" s="1" customFormat="1" x14ac:dyDescent="0.25">
      <c r="C582" s="65"/>
      <c r="D582" s="55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3:15" s="1" customFormat="1" x14ac:dyDescent="0.25">
      <c r="C583" s="65"/>
      <c r="D583" s="55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3:15" s="1" customFormat="1" x14ac:dyDescent="0.25">
      <c r="C584" s="65"/>
      <c r="D584" s="55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3:15" s="1" customFormat="1" x14ac:dyDescent="0.25">
      <c r="C585" s="65"/>
      <c r="D585" s="55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3:15" s="1" customFormat="1" x14ac:dyDescent="0.25">
      <c r="C586" s="65"/>
      <c r="D586" s="55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3:15" s="1" customFormat="1" x14ac:dyDescent="0.25">
      <c r="C587" s="65"/>
      <c r="D587" s="55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3:15" s="1" customFormat="1" x14ac:dyDescent="0.25">
      <c r="C588" s="65"/>
      <c r="D588" s="55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3:15" s="1" customFormat="1" x14ac:dyDescent="0.25">
      <c r="C589" s="65"/>
      <c r="D589" s="55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3:15" s="1" customFormat="1" x14ac:dyDescent="0.25">
      <c r="C590" s="65"/>
      <c r="D590" s="55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3:15" s="1" customFormat="1" x14ac:dyDescent="0.25">
      <c r="C591" s="65"/>
      <c r="D591" s="55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3:15" s="1" customFormat="1" x14ac:dyDescent="0.25">
      <c r="C592" s="65"/>
      <c r="D592" s="55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3:15" s="1" customFormat="1" x14ac:dyDescent="0.25">
      <c r="C593" s="65"/>
      <c r="D593" s="55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3:15" s="1" customFormat="1" x14ac:dyDescent="0.25">
      <c r="C594" s="65"/>
      <c r="D594" s="55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3:15" s="1" customFormat="1" x14ac:dyDescent="0.25">
      <c r="C595" s="65"/>
      <c r="D595" s="55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3:15" s="1" customFormat="1" x14ac:dyDescent="0.25">
      <c r="C596" s="65"/>
      <c r="D596" s="55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3:15" s="1" customFormat="1" x14ac:dyDescent="0.25">
      <c r="C597" s="65"/>
      <c r="D597" s="55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3:15" s="1" customFormat="1" x14ac:dyDescent="0.25">
      <c r="C598" s="65"/>
      <c r="D598" s="55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3:15" s="1" customFormat="1" x14ac:dyDescent="0.25">
      <c r="C599" s="65"/>
      <c r="D599" s="55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3:15" s="1" customFormat="1" x14ac:dyDescent="0.25">
      <c r="C600" s="65"/>
      <c r="D600" s="55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3:15" s="1" customFormat="1" x14ac:dyDescent="0.25">
      <c r="C601" s="65"/>
      <c r="D601" s="55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3:15" s="1" customFormat="1" x14ac:dyDescent="0.25">
      <c r="C602" s="65"/>
      <c r="D602" s="55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3:15" s="1" customFormat="1" x14ac:dyDescent="0.25">
      <c r="C603" s="65"/>
      <c r="D603" s="55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3:15" s="1" customFormat="1" x14ac:dyDescent="0.25">
      <c r="C604" s="65"/>
      <c r="D604" s="55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3:15" s="1" customFormat="1" x14ac:dyDescent="0.25">
      <c r="C605" s="65"/>
      <c r="D605" s="55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3:15" s="1" customFormat="1" x14ac:dyDescent="0.25">
      <c r="C606" s="65"/>
      <c r="D606" s="55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3:15" s="1" customFormat="1" x14ac:dyDescent="0.25">
      <c r="C607" s="65"/>
      <c r="D607" s="55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3:15" s="1" customFormat="1" x14ac:dyDescent="0.25">
      <c r="C608" s="65"/>
      <c r="D608" s="55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3:15" s="1" customFormat="1" x14ac:dyDescent="0.25">
      <c r="C609" s="65"/>
      <c r="D609" s="55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3:15" s="1" customFormat="1" x14ac:dyDescent="0.25">
      <c r="C610" s="65"/>
      <c r="D610" s="55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3:15" s="1" customFormat="1" x14ac:dyDescent="0.25">
      <c r="C611" s="65"/>
      <c r="D611" s="55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3:15" s="1" customFormat="1" x14ac:dyDescent="0.25">
      <c r="C612" s="65"/>
      <c r="D612" s="55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3:15" s="1" customFormat="1" x14ac:dyDescent="0.25">
      <c r="C613" s="65"/>
      <c r="D613" s="55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3:15" s="1" customFormat="1" x14ac:dyDescent="0.25">
      <c r="C614" s="65"/>
      <c r="D614" s="55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3:15" s="1" customFormat="1" x14ac:dyDescent="0.25">
      <c r="C615" s="65"/>
      <c r="D615" s="55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3:15" s="1" customFormat="1" x14ac:dyDescent="0.25">
      <c r="C616" s="65"/>
      <c r="D616" s="55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3:15" s="1" customFormat="1" x14ac:dyDescent="0.25">
      <c r="C617" s="65"/>
      <c r="D617" s="55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3:15" s="1" customFormat="1" x14ac:dyDescent="0.25">
      <c r="C618" s="65"/>
      <c r="D618" s="55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3:15" s="1" customFormat="1" x14ac:dyDescent="0.25">
      <c r="C619" s="65"/>
      <c r="D619" s="55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3:15" s="1" customFormat="1" x14ac:dyDescent="0.25">
      <c r="C620" s="65"/>
      <c r="D620" s="55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3:15" s="1" customFormat="1" x14ac:dyDescent="0.25">
      <c r="C621" s="65"/>
      <c r="D621" s="55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3:15" s="1" customFormat="1" x14ac:dyDescent="0.25">
      <c r="C622" s="65"/>
      <c r="D622" s="55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3:15" s="1" customFormat="1" x14ac:dyDescent="0.25">
      <c r="C623" s="65"/>
      <c r="D623" s="55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3:15" s="1" customFormat="1" x14ac:dyDescent="0.25">
      <c r="C624" s="65"/>
      <c r="D624" s="55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3:15" s="1" customFormat="1" x14ac:dyDescent="0.25">
      <c r="C625" s="65"/>
      <c r="D625" s="55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3:15" s="1" customFormat="1" x14ac:dyDescent="0.25">
      <c r="C626" s="65"/>
      <c r="D626" s="55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3:15" s="1" customFormat="1" x14ac:dyDescent="0.25">
      <c r="C627" s="65"/>
      <c r="D627" s="55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3:15" s="1" customFormat="1" x14ac:dyDescent="0.25">
      <c r="C628" s="65"/>
      <c r="D628" s="55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3:15" s="1" customFormat="1" x14ac:dyDescent="0.25">
      <c r="C629" s="65"/>
      <c r="D629" s="55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3:15" s="1" customFormat="1" x14ac:dyDescent="0.25">
      <c r="C630" s="65"/>
      <c r="D630" s="55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3:15" s="1" customFormat="1" x14ac:dyDescent="0.25">
      <c r="C631" s="65"/>
      <c r="D631" s="55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3:15" s="1" customFormat="1" x14ac:dyDescent="0.25">
      <c r="C632" s="65"/>
      <c r="D632" s="55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3:15" s="1" customFormat="1" x14ac:dyDescent="0.25">
      <c r="C633" s="65"/>
      <c r="D633" s="55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3:15" s="1" customFormat="1" x14ac:dyDescent="0.25">
      <c r="C634" s="65"/>
      <c r="D634" s="55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3:15" s="1" customFormat="1" x14ac:dyDescent="0.25">
      <c r="C635" s="65"/>
      <c r="D635" s="55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3:15" s="1" customFormat="1" x14ac:dyDescent="0.25">
      <c r="C636" s="65"/>
      <c r="D636" s="55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3:15" s="1" customFormat="1" x14ac:dyDescent="0.25">
      <c r="C637" s="65"/>
      <c r="D637" s="55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3:15" s="1" customFormat="1" x14ac:dyDescent="0.25">
      <c r="C638" s="65"/>
      <c r="D638" s="55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3:15" s="1" customFormat="1" x14ac:dyDescent="0.25">
      <c r="C639" s="65"/>
      <c r="D639" s="55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3:15" s="1" customFormat="1" x14ac:dyDescent="0.25">
      <c r="C640" s="65"/>
      <c r="D640" s="55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3:15" s="1" customFormat="1" x14ac:dyDescent="0.25">
      <c r="C641" s="65"/>
      <c r="D641" s="55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3:15" s="1" customFormat="1" x14ac:dyDescent="0.25">
      <c r="C642" s="65"/>
      <c r="D642" s="55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3:15" s="1" customFormat="1" x14ac:dyDescent="0.25">
      <c r="C643" s="65"/>
      <c r="D643" s="55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3:15" s="1" customFormat="1" x14ac:dyDescent="0.25">
      <c r="C644" s="65"/>
      <c r="D644" s="55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3:15" s="1" customFormat="1" x14ac:dyDescent="0.25">
      <c r="C645" s="65"/>
      <c r="D645" s="55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3:15" s="1" customFormat="1" x14ac:dyDescent="0.25">
      <c r="C646" s="65"/>
      <c r="D646" s="55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3:15" s="1" customFormat="1" x14ac:dyDescent="0.25">
      <c r="C647" s="65"/>
      <c r="D647" s="55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3:15" s="1" customFormat="1" x14ac:dyDescent="0.25">
      <c r="C648" s="65"/>
      <c r="D648" s="55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3:15" s="1" customFormat="1" x14ac:dyDescent="0.25">
      <c r="C649" s="65"/>
      <c r="D649" s="55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3:15" s="1" customFormat="1" x14ac:dyDescent="0.25">
      <c r="C650" s="65"/>
      <c r="D650" s="55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3:15" s="1" customFormat="1" x14ac:dyDescent="0.25">
      <c r="C651" s="65"/>
      <c r="D651" s="55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3:15" s="1" customFormat="1" x14ac:dyDescent="0.25">
      <c r="C652" s="65"/>
      <c r="D652" s="55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3:15" s="1" customFormat="1" x14ac:dyDescent="0.25">
      <c r="C653" s="65"/>
      <c r="D653" s="55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3:15" s="1" customFormat="1" x14ac:dyDescent="0.25">
      <c r="C654" s="65"/>
      <c r="D654" s="55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3:15" s="1" customFormat="1" x14ac:dyDescent="0.25">
      <c r="C655" s="65"/>
      <c r="D655" s="55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3:15" s="1" customFormat="1" x14ac:dyDescent="0.25">
      <c r="C656" s="65"/>
      <c r="D656" s="55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3:15" s="1" customFormat="1" x14ac:dyDescent="0.25">
      <c r="C657" s="65"/>
      <c r="D657" s="55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3:15" s="1" customFormat="1" x14ac:dyDescent="0.25">
      <c r="C658" s="65"/>
      <c r="D658" s="55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3:15" s="1" customFormat="1" x14ac:dyDescent="0.25">
      <c r="C659" s="65"/>
      <c r="D659" s="55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3:15" s="1" customFormat="1" x14ac:dyDescent="0.25">
      <c r="C660" s="65"/>
      <c r="D660" s="55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3:15" s="1" customFormat="1" x14ac:dyDescent="0.25">
      <c r="C661" s="65"/>
      <c r="D661" s="55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3:15" s="1" customFormat="1" x14ac:dyDescent="0.25">
      <c r="C662" s="65"/>
      <c r="D662" s="55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3:15" s="1" customFormat="1" x14ac:dyDescent="0.25">
      <c r="C663" s="65"/>
      <c r="D663" s="55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3:15" s="1" customFormat="1" x14ac:dyDescent="0.25">
      <c r="C664" s="65"/>
      <c r="D664" s="55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3:15" s="1" customFormat="1" x14ac:dyDescent="0.25">
      <c r="C665" s="65"/>
      <c r="D665" s="55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3:15" s="1" customFormat="1" x14ac:dyDescent="0.25">
      <c r="C666" s="65"/>
      <c r="D666" s="55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3:15" s="1" customFormat="1" x14ac:dyDescent="0.25">
      <c r="C667" s="65"/>
      <c r="D667" s="55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3:15" s="1" customFormat="1" x14ac:dyDescent="0.25">
      <c r="C668" s="65"/>
      <c r="D668" s="55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3:15" s="1" customFormat="1" x14ac:dyDescent="0.25">
      <c r="C669" s="65"/>
      <c r="D669" s="55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3:15" s="1" customFormat="1" x14ac:dyDescent="0.25">
      <c r="C670" s="65"/>
      <c r="D670" s="55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3:15" s="1" customFormat="1" x14ac:dyDescent="0.25">
      <c r="C671" s="65"/>
      <c r="D671" s="55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3:15" s="1" customFormat="1" x14ac:dyDescent="0.25">
      <c r="C672" s="65"/>
      <c r="D672" s="55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3:15" s="1" customFormat="1" x14ac:dyDescent="0.25">
      <c r="C673" s="65"/>
      <c r="D673" s="55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3:15" s="1" customFormat="1" x14ac:dyDescent="0.25">
      <c r="C674" s="65"/>
      <c r="D674" s="55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3:15" s="1" customFormat="1" x14ac:dyDescent="0.25">
      <c r="C675" s="65"/>
      <c r="D675" s="55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3:15" s="1" customFormat="1" x14ac:dyDescent="0.25">
      <c r="C676" s="65"/>
      <c r="D676" s="55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3:15" s="1" customFormat="1" x14ac:dyDescent="0.25">
      <c r="C677" s="65"/>
      <c r="D677" s="55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3:15" s="1" customFormat="1" x14ac:dyDescent="0.25">
      <c r="C678" s="65"/>
      <c r="D678" s="55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3:15" s="1" customFormat="1" x14ac:dyDescent="0.25">
      <c r="C679" s="65"/>
      <c r="D679" s="55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3:15" s="1" customFormat="1" x14ac:dyDescent="0.25">
      <c r="C680" s="65"/>
      <c r="D680" s="55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3:15" s="1" customFormat="1" x14ac:dyDescent="0.25">
      <c r="C681" s="65"/>
      <c r="D681" s="55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3:15" s="1" customFormat="1" x14ac:dyDescent="0.25">
      <c r="C682" s="65"/>
      <c r="D682" s="55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3:15" s="1" customFormat="1" x14ac:dyDescent="0.25">
      <c r="C683" s="65"/>
      <c r="D683" s="55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3:15" s="1" customFormat="1" x14ac:dyDescent="0.25">
      <c r="C684" s="65"/>
      <c r="D684" s="55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3:15" s="1" customFormat="1" x14ac:dyDescent="0.25">
      <c r="C685" s="65"/>
      <c r="D685" s="55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3:15" s="1" customFormat="1" x14ac:dyDescent="0.25">
      <c r="C686" s="65"/>
      <c r="D686" s="55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3:15" s="1" customFormat="1" x14ac:dyDescent="0.25">
      <c r="C687" s="65"/>
      <c r="D687" s="55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3:15" s="1" customFormat="1" x14ac:dyDescent="0.25">
      <c r="C688" s="65"/>
      <c r="D688" s="55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3:15" s="1" customFormat="1" x14ac:dyDescent="0.25">
      <c r="C689" s="65"/>
      <c r="D689" s="55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3:15" s="1" customFormat="1" x14ac:dyDescent="0.25">
      <c r="C690" s="65"/>
      <c r="D690" s="55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3:15" s="1" customFormat="1" x14ac:dyDescent="0.25">
      <c r="C691" s="65"/>
      <c r="D691" s="55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3:15" s="1" customFormat="1" x14ac:dyDescent="0.25">
      <c r="C692" s="65"/>
      <c r="D692" s="55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3:15" s="1" customFormat="1" x14ac:dyDescent="0.25">
      <c r="C693" s="65"/>
      <c r="D693" s="55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3:15" s="1" customFormat="1" x14ac:dyDescent="0.25">
      <c r="C694" s="65"/>
      <c r="D694" s="55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3:15" s="1" customFormat="1" x14ac:dyDescent="0.25">
      <c r="C695" s="65"/>
      <c r="D695" s="55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3:15" s="1" customFormat="1" x14ac:dyDescent="0.25">
      <c r="C696" s="65"/>
      <c r="D696" s="55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3:15" s="1" customFormat="1" x14ac:dyDescent="0.25">
      <c r="C697" s="65"/>
      <c r="D697" s="55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3:15" s="1" customFormat="1" x14ac:dyDescent="0.25">
      <c r="C698" s="65"/>
      <c r="D698" s="55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3:15" s="1" customFormat="1" x14ac:dyDescent="0.25">
      <c r="C699" s="65"/>
      <c r="D699" s="55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3:15" s="1" customFormat="1" x14ac:dyDescent="0.25">
      <c r="C700" s="65"/>
      <c r="D700" s="55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3:15" s="1" customFormat="1" x14ac:dyDescent="0.25">
      <c r="C701" s="65"/>
      <c r="D701" s="55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3:15" s="1" customFormat="1" x14ac:dyDescent="0.25">
      <c r="C702" s="65"/>
      <c r="D702" s="55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3:15" s="1" customFormat="1" x14ac:dyDescent="0.25">
      <c r="C703" s="65"/>
      <c r="D703" s="55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3:15" s="1" customFormat="1" x14ac:dyDescent="0.25">
      <c r="C704" s="65"/>
      <c r="D704" s="55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3:15" s="1" customFormat="1" x14ac:dyDescent="0.25">
      <c r="C705" s="65"/>
      <c r="D705" s="55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3:15" s="1" customFormat="1" x14ac:dyDescent="0.25">
      <c r="C706" s="65"/>
      <c r="D706" s="55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3:15" s="1" customFormat="1" x14ac:dyDescent="0.25">
      <c r="C707" s="65"/>
      <c r="D707" s="55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3:15" s="1" customFormat="1" x14ac:dyDescent="0.25">
      <c r="C708" s="65"/>
      <c r="D708" s="55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3:15" s="1" customFormat="1" x14ac:dyDescent="0.25">
      <c r="C709" s="65"/>
      <c r="D709" s="55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3:15" s="1" customFormat="1" x14ac:dyDescent="0.25">
      <c r="C710" s="65"/>
      <c r="D710" s="55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3:15" s="1" customFormat="1" x14ac:dyDescent="0.25">
      <c r="C711" s="65"/>
      <c r="D711" s="55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3:15" s="1" customFormat="1" x14ac:dyDescent="0.25">
      <c r="C712" s="65"/>
      <c r="D712" s="55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3:15" s="1" customFormat="1" x14ac:dyDescent="0.25">
      <c r="C713" s="65"/>
      <c r="D713" s="55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3:15" s="1" customFormat="1" x14ac:dyDescent="0.25">
      <c r="C714" s="65"/>
      <c r="D714" s="55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3:15" s="1" customFormat="1" x14ac:dyDescent="0.25">
      <c r="C715" s="65"/>
      <c r="D715" s="55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3:15" s="1" customFormat="1" x14ac:dyDescent="0.25">
      <c r="C716" s="65"/>
      <c r="D716" s="55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3:15" s="1" customFormat="1" x14ac:dyDescent="0.25">
      <c r="C717" s="65"/>
      <c r="D717" s="55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3:15" s="1" customFormat="1" x14ac:dyDescent="0.25">
      <c r="C718" s="65"/>
      <c r="D718" s="55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3:15" s="1" customFormat="1" x14ac:dyDescent="0.25">
      <c r="C719" s="65"/>
      <c r="D719" s="55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3:15" s="1" customFormat="1" x14ac:dyDescent="0.25">
      <c r="C720" s="65"/>
      <c r="D720" s="55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3:15" s="1" customFormat="1" x14ac:dyDescent="0.25">
      <c r="C721" s="65"/>
      <c r="D721" s="55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3:15" s="1" customFormat="1" x14ac:dyDescent="0.25">
      <c r="C722" s="65"/>
      <c r="D722" s="55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3:15" s="1" customFormat="1" x14ac:dyDescent="0.25">
      <c r="C723" s="65"/>
      <c r="D723" s="55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3:15" s="1" customFormat="1" x14ac:dyDescent="0.25">
      <c r="C724" s="65"/>
      <c r="D724" s="55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3:15" s="1" customFormat="1" x14ac:dyDescent="0.25">
      <c r="C725" s="65"/>
      <c r="D725" s="55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3:15" s="1" customFormat="1" x14ac:dyDescent="0.25">
      <c r="C726" s="65"/>
      <c r="D726" s="55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3:15" s="1" customFormat="1" x14ac:dyDescent="0.25">
      <c r="C727" s="65"/>
      <c r="D727" s="55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3:15" s="1" customFormat="1" x14ac:dyDescent="0.25">
      <c r="C728" s="65"/>
      <c r="D728" s="55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3:15" s="1" customFormat="1" x14ac:dyDescent="0.25">
      <c r="C729" s="65"/>
      <c r="D729" s="55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3:15" s="1" customFormat="1" x14ac:dyDescent="0.25">
      <c r="C730" s="65"/>
      <c r="D730" s="55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3:15" s="1" customFormat="1" x14ac:dyDescent="0.25">
      <c r="C731" s="65"/>
      <c r="D731" s="55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3:15" s="1" customFormat="1" x14ac:dyDescent="0.25">
      <c r="C732" s="65"/>
      <c r="D732" s="55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3:15" s="1" customFormat="1" x14ac:dyDescent="0.25">
      <c r="C733" s="65"/>
      <c r="D733" s="55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3:15" s="1" customFormat="1" x14ac:dyDescent="0.25">
      <c r="C734" s="65"/>
      <c r="D734" s="55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3:15" s="1" customFormat="1" x14ac:dyDescent="0.25">
      <c r="C735" s="65"/>
      <c r="D735" s="55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3:15" s="1" customFormat="1" x14ac:dyDescent="0.25">
      <c r="C736" s="65"/>
      <c r="D736" s="55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3:15" s="1" customFormat="1" x14ac:dyDescent="0.25">
      <c r="C737" s="65"/>
      <c r="D737" s="55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3:15" s="1" customFormat="1" x14ac:dyDescent="0.25">
      <c r="C738" s="65"/>
      <c r="D738" s="55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3:15" s="1" customFormat="1" x14ac:dyDescent="0.25">
      <c r="C739" s="65"/>
      <c r="D739" s="55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3:15" s="1" customFormat="1" x14ac:dyDescent="0.25">
      <c r="C740" s="65"/>
      <c r="D740" s="55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3:15" s="1" customFormat="1" x14ac:dyDescent="0.25">
      <c r="C741" s="65"/>
      <c r="D741" s="55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3:15" s="1" customFormat="1" x14ac:dyDescent="0.25">
      <c r="C742" s="65"/>
      <c r="D742" s="55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3:15" s="1" customFormat="1" x14ac:dyDescent="0.25">
      <c r="C743" s="65"/>
      <c r="D743" s="55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3:15" s="1" customFormat="1" x14ac:dyDescent="0.25">
      <c r="C744" s="65"/>
      <c r="D744" s="55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3:15" s="1" customFormat="1" x14ac:dyDescent="0.25">
      <c r="C745" s="65"/>
      <c r="D745" s="55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3:15" s="1" customFormat="1" x14ac:dyDescent="0.25">
      <c r="C746" s="65"/>
      <c r="D746" s="55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3:15" s="1" customFormat="1" x14ac:dyDescent="0.25">
      <c r="C747" s="65"/>
      <c r="D747" s="55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3:15" s="1" customFormat="1" x14ac:dyDescent="0.25">
      <c r="C748" s="65"/>
      <c r="D748" s="55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3:15" s="1" customFormat="1" x14ac:dyDescent="0.25">
      <c r="C749" s="65"/>
      <c r="D749" s="55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3:15" s="1" customFormat="1" x14ac:dyDescent="0.25">
      <c r="C750" s="65"/>
      <c r="D750" s="55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3:15" s="1" customFormat="1" x14ac:dyDescent="0.25">
      <c r="C751" s="65"/>
      <c r="D751" s="55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3:15" s="1" customFormat="1" x14ac:dyDescent="0.25">
      <c r="C752" s="65"/>
      <c r="D752" s="55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3:15" s="1" customFormat="1" x14ac:dyDescent="0.25">
      <c r="C753" s="65"/>
      <c r="D753" s="55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3:15" s="1" customFormat="1" x14ac:dyDescent="0.25">
      <c r="C754" s="65"/>
      <c r="D754" s="55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3:15" s="1" customFormat="1" x14ac:dyDescent="0.25">
      <c r="C755" s="65"/>
      <c r="D755" s="55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3:15" s="1" customFormat="1" x14ac:dyDescent="0.25">
      <c r="C756" s="65"/>
      <c r="D756" s="55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3:15" s="1" customFormat="1" x14ac:dyDescent="0.25">
      <c r="C757" s="65"/>
      <c r="D757" s="55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3:15" s="1" customFormat="1" x14ac:dyDescent="0.25">
      <c r="C758" s="65"/>
      <c r="D758" s="55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3:15" s="1" customFormat="1" x14ac:dyDescent="0.25">
      <c r="C759" s="65"/>
      <c r="D759" s="55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3:15" s="1" customFormat="1" x14ac:dyDescent="0.25">
      <c r="C760" s="65"/>
      <c r="D760" s="55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3:15" s="1" customFormat="1" x14ac:dyDescent="0.25">
      <c r="C761" s="65"/>
      <c r="D761" s="55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3:15" s="1" customFormat="1" x14ac:dyDescent="0.25">
      <c r="C762" s="65"/>
      <c r="D762" s="55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3:15" s="1" customFormat="1" x14ac:dyDescent="0.25">
      <c r="C763" s="65"/>
      <c r="D763" s="55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3:15" s="1" customFormat="1" x14ac:dyDescent="0.25">
      <c r="C764" s="65"/>
      <c r="D764" s="55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3:15" s="1" customFormat="1" x14ac:dyDescent="0.25">
      <c r="C765" s="65"/>
      <c r="D765" s="55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3:15" s="1" customFormat="1" x14ac:dyDescent="0.25">
      <c r="C766" s="65"/>
      <c r="D766" s="55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3:15" s="1" customFormat="1" x14ac:dyDescent="0.25">
      <c r="C767" s="65"/>
      <c r="D767" s="55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3:15" s="1" customFormat="1" x14ac:dyDescent="0.25">
      <c r="C768" s="65"/>
      <c r="D768" s="55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3:15" s="1" customFormat="1" x14ac:dyDescent="0.25">
      <c r="C769" s="65"/>
      <c r="D769" s="55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3:15" s="1" customFormat="1" x14ac:dyDescent="0.25">
      <c r="C770" s="65"/>
      <c r="D770" s="55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3:15" s="1" customFormat="1" x14ac:dyDescent="0.25">
      <c r="C771" s="65"/>
      <c r="D771" s="55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3:15" s="1" customFormat="1" x14ac:dyDescent="0.25">
      <c r="C772" s="65"/>
      <c r="D772" s="55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3:15" s="1" customFormat="1" x14ac:dyDescent="0.25">
      <c r="C773" s="65"/>
      <c r="D773" s="55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3:15" s="1" customFormat="1" x14ac:dyDescent="0.25">
      <c r="C774" s="65"/>
      <c r="D774" s="55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3:15" s="1" customFormat="1" x14ac:dyDescent="0.25">
      <c r="C775" s="65"/>
      <c r="D775" s="55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3:15" s="1" customFormat="1" x14ac:dyDescent="0.25">
      <c r="C776" s="65"/>
      <c r="D776" s="55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3:15" s="1" customFormat="1" x14ac:dyDescent="0.25">
      <c r="C777" s="65"/>
      <c r="D777" s="55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3:15" s="1" customFormat="1" x14ac:dyDescent="0.25">
      <c r="C778" s="65"/>
      <c r="D778" s="55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3:15" s="1" customFormat="1" x14ac:dyDescent="0.25">
      <c r="C779" s="65"/>
      <c r="D779" s="55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3:15" s="1" customFormat="1" x14ac:dyDescent="0.25">
      <c r="C780" s="65"/>
      <c r="D780" s="55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3:15" s="1" customFormat="1" x14ac:dyDescent="0.25">
      <c r="C781" s="65"/>
      <c r="D781" s="55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3:15" s="1" customFormat="1" x14ac:dyDescent="0.25">
      <c r="C782" s="65"/>
      <c r="D782" s="55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3:15" s="1" customFormat="1" x14ac:dyDescent="0.25">
      <c r="C783" s="65"/>
      <c r="D783" s="55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3:15" s="1" customFormat="1" x14ac:dyDescent="0.25">
      <c r="C784" s="65"/>
      <c r="D784" s="55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3:15" s="1" customFormat="1" x14ac:dyDescent="0.25">
      <c r="C785" s="65"/>
      <c r="D785" s="55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3:15" s="1" customFormat="1" x14ac:dyDescent="0.25">
      <c r="C786" s="65"/>
      <c r="D786" s="55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3:15" s="1" customFormat="1" x14ac:dyDescent="0.25">
      <c r="C787" s="65"/>
      <c r="D787" s="55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3:15" s="1" customFormat="1" x14ac:dyDescent="0.25">
      <c r="C788" s="65"/>
      <c r="D788" s="55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3:15" s="1" customFormat="1" x14ac:dyDescent="0.25">
      <c r="C789" s="65"/>
      <c r="D789" s="55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3:15" s="1" customFormat="1" x14ac:dyDescent="0.25">
      <c r="C790" s="65"/>
      <c r="D790" s="55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3:15" s="1" customFormat="1" x14ac:dyDescent="0.25">
      <c r="C791" s="65"/>
      <c r="D791" s="55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3:15" s="1" customFormat="1" x14ac:dyDescent="0.25">
      <c r="C792" s="65"/>
      <c r="D792" s="55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3:15" s="1" customFormat="1" x14ac:dyDescent="0.25">
      <c r="C793" s="65"/>
      <c r="D793" s="55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3:15" s="1" customFormat="1" x14ac:dyDescent="0.25">
      <c r="C794" s="65"/>
      <c r="D794" s="55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3:15" s="1" customFormat="1" x14ac:dyDescent="0.25">
      <c r="C795" s="65"/>
      <c r="D795" s="55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3:15" s="1" customFormat="1" x14ac:dyDescent="0.25">
      <c r="C796" s="65"/>
      <c r="D796" s="55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3:15" s="1" customFormat="1" x14ac:dyDescent="0.25">
      <c r="C797" s="65"/>
      <c r="D797" s="55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3:15" s="1" customFormat="1" x14ac:dyDescent="0.25">
      <c r="C798" s="65"/>
      <c r="D798" s="55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3:15" s="1" customFormat="1" x14ac:dyDescent="0.25">
      <c r="C799" s="65"/>
      <c r="D799" s="55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3:15" s="1" customFormat="1" x14ac:dyDescent="0.25">
      <c r="C800" s="65"/>
      <c r="D800" s="55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3:15" s="1" customFormat="1" x14ac:dyDescent="0.25">
      <c r="C801" s="65"/>
      <c r="D801" s="55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3:15" s="1" customFormat="1" x14ac:dyDescent="0.25">
      <c r="C802" s="65"/>
      <c r="D802" s="55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3:15" s="1" customFormat="1" x14ac:dyDescent="0.25">
      <c r="C803" s="65"/>
      <c r="D803" s="55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3:15" s="1" customFormat="1" x14ac:dyDescent="0.25">
      <c r="C804" s="65"/>
      <c r="D804" s="55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3:15" s="1" customFormat="1" x14ac:dyDescent="0.25">
      <c r="C805" s="65"/>
      <c r="D805" s="55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3:15" s="1" customFormat="1" x14ac:dyDescent="0.25">
      <c r="C806" s="65"/>
      <c r="D806" s="55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3:15" s="1" customFormat="1" x14ac:dyDescent="0.25">
      <c r="C807" s="65"/>
      <c r="D807" s="55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3:15" s="1" customFormat="1" x14ac:dyDescent="0.25">
      <c r="C808" s="65"/>
      <c r="D808" s="55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3:15" s="1" customFormat="1" x14ac:dyDescent="0.25">
      <c r="C809" s="65"/>
      <c r="D809" s="55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3:15" s="1" customFormat="1" x14ac:dyDescent="0.25">
      <c r="C810" s="65"/>
      <c r="D810" s="55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3:15" s="1" customFormat="1" x14ac:dyDescent="0.25">
      <c r="C811" s="65"/>
      <c r="D811" s="55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3:15" s="1" customFormat="1" x14ac:dyDescent="0.25">
      <c r="C812" s="65"/>
      <c r="D812" s="55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3:15" s="1" customFormat="1" x14ac:dyDescent="0.25">
      <c r="C813" s="65"/>
      <c r="D813" s="55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3:15" s="1" customFormat="1" x14ac:dyDescent="0.25">
      <c r="C814" s="65"/>
      <c r="D814" s="55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3:15" s="1" customFormat="1" x14ac:dyDescent="0.25">
      <c r="C815" s="65"/>
      <c r="D815" s="55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3:15" s="1" customFormat="1" x14ac:dyDescent="0.25">
      <c r="C816" s="65"/>
      <c r="D816" s="55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3:15" s="1" customFormat="1" x14ac:dyDescent="0.25">
      <c r="C817" s="65"/>
      <c r="D817" s="55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3:15" s="1" customFormat="1" x14ac:dyDescent="0.25">
      <c r="C818" s="65"/>
      <c r="D818" s="55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3:15" s="1" customFormat="1" x14ac:dyDescent="0.25">
      <c r="C819" s="65"/>
      <c r="D819" s="55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3:15" s="1" customFormat="1" x14ac:dyDescent="0.25">
      <c r="C820" s="65"/>
      <c r="D820" s="55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3:15" s="1" customFormat="1" x14ac:dyDescent="0.25">
      <c r="C821" s="65"/>
      <c r="D821" s="55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3:15" s="1" customFormat="1" x14ac:dyDescent="0.25">
      <c r="C822" s="65"/>
      <c r="D822" s="55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3:15" s="1" customFormat="1" x14ac:dyDescent="0.25">
      <c r="C823" s="65"/>
      <c r="D823" s="55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3:15" s="1" customFormat="1" x14ac:dyDescent="0.25">
      <c r="C824" s="65"/>
      <c r="D824" s="55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3:15" s="1" customFormat="1" x14ac:dyDescent="0.25">
      <c r="C825" s="65"/>
      <c r="D825" s="55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3:15" s="1" customFormat="1" x14ac:dyDescent="0.25">
      <c r="C826" s="65"/>
      <c r="D826" s="55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3:15" s="1" customFormat="1" x14ac:dyDescent="0.25">
      <c r="C827" s="65"/>
      <c r="D827" s="55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3:15" s="1" customFormat="1" x14ac:dyDescent="0.25">
      <c r="C828" s="65"/>
      <c r="D828" s="55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3:15" s="1" customFormat="1" x14ac:dyDescent="0.25">
      <c r="C829" s="65"/>
      <c r="D829" s="55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3:15" s="1" customFormat="1" x14ac:dyDescent="0.25">
      <c r="C830" s="65"/>
      <c r="D830" s="55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3:15" s="1" customFormat="1" x14ac:dyDescent="0.25">
      <c r="C831" s="65"/>
      <c r="D831" s="55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3:15" s="1" customFormat="1" x14ac:dyDescent="0.25">
      <c r="C832" s="65"/>
      <c r="D832" s="55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3:15" s="1" customFormat="1" x14ac:dyDescent="0.25">
      <c r="C833" s="65"/>
      <c r="D833" s="55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3:15" s="1" customFormat="1" x14ac:dyDescent="0.25">
      <c r="C834" s="65"/>
      <c r="D834" s="55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3:15" s="1" customFormat="1" x14ac:dyDescent="0.25">
      <c r="C835" s="65"/>
      <c r="D835" s="55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3:15" s="1" customFormat="1" x14ac:dyDescent="0.25">
      <c r="C836" s="65"/>
      <c r="D836" s="55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3:15" s="1" customFormat="1" x14ac:dyDescent="0.25">
      <c r="C837" s="65"/>
      <c r="D837" s="55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3:15" s="1" customFormat="1" x14ac:dyDescent="0.25">
      <c r="C838" s="65"/>
      <c r="D838" s="55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3:15" s="1" customFormat="1" x14ac:dyDescent="0.25">
      <c r="C839" s="65"/>
      <c r="D839" s="55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3:15" s="1" customFormat="1" x14ac:dyDescent="0.25">
      <c r="C840" s="65"/>
      <c r="D840" s="55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3:15" s="1" customFormat="1" x14ac:dyDescent="0.25">
      <c r="C841" s="65"/>
      <c r="D841" s="55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3:15" s="1" customFormat="1" x14ac:dyDescent="0.25">
      <c r="C842" s="65"/>
      <c r="D842" s="55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3:15" s="1" customFormat="1" x14ac:dyDescent="0.25">
      <c r="C843" s="65"/>
      <c r="D843" s="55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3:15" s="1" customFormat="1" x14ac:dyDescent="0.25">
      <c r="C844" s="65"/>
      <c r="D844" s="55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3:15" s="1" customFormat="1" x14ac:dyDescent="0.25">
      <c r="C845" s="65"/>
      <c r="D845" s="55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3:15" s="1" customFormat="1" x14ac:dyDescent="0.25">
      <c r="C846" s="65"/>
      <c r="D846" s="55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3:15" s="1" customFormat="1" x14ac:dyDescent="0.25">
      <c r="C847" s="65"/>
      <c r="D847" s="55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3:15" s="1" customFormat="1" x14ac:dyDescent="0.25">
      <c r="C848" s="65"/>
      <c r="D848" s="55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3:15" s="1" customFormat="1" x14ac:dyDescent="0.25">
      <c r="C849" s="65"/>
      <c r="D849" s="55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3:15" s="1" customFormat="1" x14ac:dyDescent="0.25">
      <c r="C850" s="65"/>
      <c r="D850" s="55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3:15" s="1" customFormat="1" x14ac:dyDescent="0.25">
      <c r="C851" s="65"/>
      <c r="D851" s="55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3:15" s="1" customFormat="1" x14ac:dyDescent="0.25">
      <c r="C852" s="65"/>
      <c r="D852" s="55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3:15" s="1" customFormat="1" x14ac:dyDescent="0.25">
      <c r="C853" s="65"/>
      <c r="D853" s="55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3:15" s="1" customFormat="1" x14ac:dyDescent="0.25">
      <c r="C854" s="65"/>
      <c r="D854" s="55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3:15" s="1" customFormat="1" x14ac:dyDescent="0.25">
      <c r="C855" s="65"/>
      <c r="D855" s="55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3:15" s="1" customFormat="1" x14ac:dyDescent="0.25">
      <c r="C856" s="65"/>
      <c r="D856" s="55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3:15" s="1" customFormat="1" x14ac:dyDescent="0.25">
      <c r="C857" s="65"/>
      <c r="D857" s="55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3:15" s="1" customFormat="1" x14ac:dyDescent="0.25">
      <c r="C858" s="65"/>
      <c r="D858" s="55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3:15" s="1" customFormat="1" x14ac:dyDescent="0.25">
      <c r="C859" s="65"/>
      <c r="D859" s="55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3:15" s="1" customFormat="1" x14ac:dyDescent="0.25">
      <c r="C860" s="65"/>
      <c r="D860" s="55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3:15" s="1" customFormat="1" x14ac:dyDescent="0.25">
      <c r="C861" s="65"/>
      <c r="D861" s="55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3:15" s="1" customFormat="1" x14ac:dyDescent="0.25">
      <c r="C862" s="65"/>
      <c r="D862" s="55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3:15" s="1" customFormat="1" x14ac:dyDescent="0.25">
      <c r="C863" s="65"/>
      <c r="D863" s="55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3:15" s="1" customFormat="1" x14ac:dyDescent="0.25">
      <c r="C864" s="65"/>
      <c r="D864" s="55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3:15" s="1" customFormat="1" x14ac:dyDescent="0.25">
      <c r="C865" s="65"/>
      <c r="D865" s="55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3:15" s="1" customFormat="1" x14ac:dyDescent="0.25">
      <c r="C866" s="65"/>
      <c r="D866" s="55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3:15" s="1" customFormat="1" x14ac:dyDescent="0.25">
      <c r="C867" s="65"/>
      <c r="D867" s="55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3:15" s="1" customFormat="1" x14ac:dyDescent="0.25">
      <c r="C868" s="65"/>
      <c r="D868" s="55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3:15" s="1" customFormat="1" x14ac:dyDescent="0.25">
      <c r="C869" s="65"/>
      <c r="D869" s="55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3:15" s="1" customFormat="1" x14ac:dyDescent="0.25">
      <c r="C870" s="65"/>
      <c r="D870" s="55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3:15" s="1" customFormat="1" x14ac:dyDescent="0.25">
      <c r="C871" s="65"/>
      <c r="D871" s="55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3:15" s="1" customFormat="1" x14ac:dyDescent="0.25">
      <c r="C872" s="65"/>
      <c r="D872" s="55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3:15" s="1" customFormat="1" x14ac:dyDescent="0.25">
      <c r="C873" s="65"/>
      <c r="D873" s="55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3:15" s="1" customFormat="1" x14ac:dyDescent="0.25">
      <c r="C874" s="65"/>
      <c r="D874" s="55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3:15" s="1" customFormat="1" x14ac:dyDescent="0.25">
      <c r="C875" s="65"/>
      <c r="D875" s="55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3:15" s="1" customFormat="1" x14ac:dyDescent="0.25">
      <c r="C876" s="65"/>
      <c r="D876" s="55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3:15" s="1" customFormat="1" x14ac:dyDescent="0.25">
      <c r="C877" s="65"/>
      <c r="D877" s="55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3:15" s="1" customFormat="1" x14ac:dyDescent="0.25">
      <c r="C878" s="65"/>
      <c r="D878" s="55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3:15" s="1" customFormat="1" x14ac:dyDescent="0.25">
      <c r="C879" s="65"/>
      <c r="D879" s="55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3:15" s="1" customFormat="1" x14ac:dyDescent="0.25">
      <c r="C880" s="65"/>
      <c r="D880" s="55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3:15" s="1" customFormat="1" x14ac:dyDescent="0.25">
      <c r="C881" s="65"/>
      <c r="D881" s="55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3:15" s="1" customFormat="1" x14ac:dyDescent="0.25">
      <c r="C882" s="65"/>
      <c r="D882" s="55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3:15" s="1" customFormat="1" x14ac:dyDescent="0.25">
      <c r="C883" s="65"/>
      <c r="D883" s="55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3:15" s="1" customFormat="1" x14ac:dyDescent="0.25">
      <c r="C884" s="65"/>
      <c r="D884" s="55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3:15" s="1" customFormat="1" x14ac:dyDescent="0.25">
      <c r="C885" s="65"/>
      <c r="D885" s="55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3:15" s="1" customFormat="1" x14ac:dyDescent="0.25">
      <c r="C886" s="65"/>
      <c r="D886" s="55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3:15" s="1" customFormat="1" x14ac:dyDescent="0.25">
      <c r="C887" s="65"/>
      <c r="D887" s="55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3:15" s="1" customFormat="1" x14ac:dyDescent="0.25">
      <c r="C888" s="65"/>
      <c r="D888" s="55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3:15" s="1" customFormat="1" x14ac:dyDescent="0.25">
      <c r="C889" s="65"/>
      <c r="D889" s="55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3:15" s="1" customFormat="1" x14ac:dyDescent="0.25">
      <c r="C890" s="65"/>
      <c r="D890" s="55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3:15" s="1" customFormat="1" x14ac:dyDescent="0.25">
      <c r="C891" s="65"/>
      <c r="D891" s="55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3:15" s="1" customFormat="1" x14ac:dyDescent="0.25">
      <c r="C892" s="65"/>
      <c r="D892" s="55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</row>
    <row r="893" spans="3:15" s="1" customFormat="1" x14ac:dyDescent="0.25">
      <c r="C893" s="65"/>
      <c r="D893" s="55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</row>
    <row r="894" spans="3:15" s="1" customFormat="1" x14ac:dyDescent="0.25">
      <c r="C894" s="65"/>
      <c r="D894" s="55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</row>
    <row r="895" spans="3:15" s="1" customFormat="1" x14ac:dyDescent="0.25">
      <c r="C895" s="65"/>
      <c r="D895" s="55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</row>
    <row r="896" spans="3:15" s="1" customFormat="1" x14ac:dyDescent="0.25">
      <c r="C896" s="65"/>
      <c r="D896" s="55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3:15" s="1" customFormat="1" x14ac:dyDescent="0.25">
      <c r="C897" s="65"/>
      <c r="D897" s="55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</row>
    <row r="898" spans="3:15" s="1" customFormat="1" x14ac:dyDescent="0.25">
      <c r="C898" s="65"/>
      <c r="D898" s="55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3:15" s="1" customFormat="1" x14ac:dyDescent="0.25">
      <c r="C899" s="65"/>
      <c r="D899" s="55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</row>
    <row r="900" spans="3:15" s="1" customFormat="1" x14ac:dyDescent="0.25">
      <c r="C900" s="65"/>
      <c r="D900" s="55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</row>
    <row r="901" spans="3:15" s="1" customFormat="1" x14ac:dyDescent="0.25">
      <c r="C901" s="65"/>
      <c r="D901" s="55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</row>
    <row r="902" spans="3:15" s="1" customFormat="1" x14ac:dyDescent="0.25">
      <c r="C902" s="65"/>
      <c r="D902" s="55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3:15" s="1" customFormat="1" x14ac:dyDescent="0.25">
      <c r="C903" s="65"/>
      <c r="D903" s="55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3:15" s="1" customFormat="1" x14ac:dyDescent="0.25">
      <c r="C904" s="65"/>
      <c r="D904" s="55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3:15" s="1" customFormat="1" x14ac:dyDescent="0.25">
      <c r="C905" s="65"/>
      <c r="D905" s="55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3:15" s="1" customFormat="1" x14ac:dyDescent="0.25">
      <c r="C906" s="65"/>
      <c r="D906" s="55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3:15" s="1" customFormat="1" x14ac:dyDescent="0.25">
      <c r="C907" s="65"/>
      <c r="D907" s="55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</row>
    <row r="908" spans="3:15" s="1" customFormat="1" x14ac:dyDescent="0.25">
      <c r="C908" s="65"/>
      <c r="D908" s="55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3:15" s="1" customFormat="1" x14ac:dyDescent="0.25">
      <c r="C909" s="65"/>
      <c r="D909" s="55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3:15" s="1" customFormat="1" x14ac:dyDescent="0.25">
      <c r="C910" s="65"/>
      <c r="D910" s="55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3:15" s="1" customFormat="1" x14ac:dyDescent="0.25">
      <c r="C911" s="65"/>
      <c r="D911" s="55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</row>
    <row r="912" spans="3:15" s="1" customFormat="1" x14ac:dyDescent="0.25">
      <c r="C912" s="65"/>
      <c r="D912" s="55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3:15" s="1" customFormat="1" x14ac:dyDescent="0.25">
      <c r="C913" s="65"/>
      <c r="D913" s="55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3:15" s="1" customFormat="1" x14ac:dyDescent="0.25">
      <c r="C914" s="65"/>
      <c r="D914" s="55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</row>
    <row r="915" spans="3:15" s="1" customFormat="1" x14ac:dyDescent="0.25">
      <c r="C915" s="65"/>
      <c r="D915" s="55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</row>
    <row r="916" spans="3:15" s="1" customFormat="1" x14ac:dyDescent="0.25">
      <c r="C916" s="65"/>
      <c r="D916" s="55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3:15" s="1" customFormat="1" x14ac:dyDescent="0.25">
      <c r="C917" s="65"/>
      <c r="D917" s="55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</row>
    <row r="918" spans="3:15" s="1" customFormat="1" x14ac:dyDescent="0.25">
      <c r="C918" s="65"/>
      <c r="D918" s="55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3:15" s="1" customFormat="1" x14ac:dyDescent="0.25">
      <c r="C919" s="65"/>
      <c r="D919" s="55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3:15" s="1" customFormat="1" x14ac:dyDescent="0.25">
      <c r="C920" s="65"/>
      <c r="D920" s="55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3:15" s="1" customFormat="1" x14ac:dyDescent="0.25">
      <c r="C921" s="65"/>
      <c r="D921" s="55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3:15" s="1" customFormat="1" x14ac:dyDescent="0.25">
      <c r="C922" s="65"/>
      <c r="D922" s="55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3:15" s="1" customFormat="1" x14ac:dyDescent="0.25">
      <c r="C923" s="65"/>
      <c r="D923" s="55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3:15" s="1" customFormat="1" x14ac:dyDescent="0.25">
      <c r="C924" s="65"/>
      <c r="D924" s="55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3:15" s="1" customFormat="1" x14ac:dyDescent="0.25">
      <c r="C925" s="65"/>
      <c r="D925" s="55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3:15" s="1" customFormat="1" x14ac:dyDescent="0.25">
      <c r="C926" s="65"/>
      <c r="D926" s="55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3:15" s="1" customFormat="1" x14ac:dyDescent="0.25">
      <c r="C927" s="65"/>
      <c r="D927" s="55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</row>
    <row r="928" spans="3:15" s="1" customFormat="1" x14ac:dyDescent="0.25">
      <c r="C928" s="65"/>
      <c r="D928" s="55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3:15" s="1" customFormat="1" x14ac:dyDescent="0.25">
      <c r="C929" s="65"/>
      <c r="D929" s="55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3:15" s="1" customFormat="1" x14ac:dyDescent="0.25">
      <c r="C930" s="65"/>
      <c r="D930" s="55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3:15" s="1" customFormat="1" x14ac:dyDescent="0.25">
      <c r="C931" s="65"/>
      <c r="D931" s="55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3:15" s="1" customFormat="1" x14ac:dyDescent="0.25">
      <c r="C932" s="65"/>
      <c r="D932" s="55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3:15" s="1" customFormat="1" x14ac:dyDescent="0.25">
      <c r="C933" s="65"/>
      <c r="D933" s="55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3:15" s="1" customFormat="1" x14ac:dyDescent="0.25">
      <c r="C934" s="65"/>
      <c r="D934" s="55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3:15" s="1" customFormat="1" x14ac:dyDescent="0.25">
      <c r="C935" s="65"/>
      <c r="D935" s="55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3:15" s="1" customFormat="1" x14ac:dyDescent="0.25">
      <c r="C936" s="65"/>
      <c r="D936" s="55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3:15" s="1" customFormat="1" x14ac:dyDescent="0.25">
      <c r="C937" s="65"/>
      <c r="D937" s="55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3:15" s="1" customFormat="1" x14ac:dyDescent="0.25">
      <c r="C938" s="65"/>
      <c r="D938" s="55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3:15" s="1" customFormat="1" x14ac:dyDescent="0.25">
      <c r="C939" s="65"/>
      <c r="D939" s="55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3:15" s="1" customFormat="1" x14ac:dyDescent="0.25">
      <c r="C940" s="65"/>
      <c r="D940" s="55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3:15" s="1" customFormat="1" x14ac:dyDescent="0.25">
      <c r="C941" s="65"/>
      <c r="D941" s="55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3:15" s="1" customFormat="1" x14ac:dyDescent="0.25">
      <c r="C942" s="65"/>
      <c r="D942" s="55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</row>
    <row r="943" spans="3:15" s="1" customFormat="1" x14ac:dyDescent="0.25">
      <c r="C943" s="65"/>
      <c r="D943" s="55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</row>
    <row r="944" spans="3:15" s="1" customFormat="1" x14ac:dyDescent="0.25">
      <c r="C944" s="65"/>
      <c r="D944" s="55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3:15" s="1" customFormat="1" x14ac:dyDescent="0.25">
      <c r="C945" s="65"/>
      <c r="D945" s="55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</row>
    <row r="946" spans="3:15" s="1" customFormat="1" x14ac:dyDescent="0.25">
      <c r="C946" s="65"/>
      <c r="D946" s="55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3:15" s="1" customFormat="1" x14ac:dyDescent="0.25">
      <c r="C947" s="65"/>
      <c r="D947" s="55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3:15" s="1" customFormat="1" x14ac:dyDescent="0.25">
      <c r="C948" s="65"/>
      <c r="D948" s="55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3:15" s="1" customFormat="1" x14ac:dyDescent="0.25">
      <c r="C949" s="65"/>
      <c r="D949" s="55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3:15" s="1" customFormat="1" x14ac:dyDescent="0.25">
      <c r="C950" s="65"/>
      <c r="D950" s="55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</row>
    <row r="951" spans="3:15" s="1" customFormat="1" x14ac:dyDescent="0.25">
      <c r="C951" s="65"/>
      <c r="D951" s="55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3:15" s="1" customFormat="1" x14ac:dyDescent="0.25">
      <c r="C952" s="65"/>
      <c r="D952" s="55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3:15" s="1" customFormat="1" x14ac:dyDescent="0.25">
      <c r="C953" s="65"/>
      <c r="D953" s="55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3:15" s="1" customFormat="1" x14ac:dyDescent="0.25">
      <c r="C954" s="65"/>
      <c r="D954" s="55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3:15" s="1" customFormat="1" x14ac:dyDescent="0.25">
      <c r="C955" s="65"/>
      <c r="D955" s="55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</row>
    <row r="956" spans="3:15" s="1" customFormat="1" x14ac:dyDescent="0.25">
      <c r="C956" s="65"/>
      <c r="D956" s="55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3:15" s="1" customFormat="1" x14ac:dyDescent="0.25">
      <c r="C957" s="65"/>
      <c r="D957" s="55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</row>
    <row r="958" spans="3:15" s="1" customFormat="1" x14ac:dyDescent="0.25">
      <c r="C958" s="65"/>
      <c r="D958" s="55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3:15" s="1" customFormat="1" x14ac:dyDescent="0.25">
      <c r="C959" s="65"/>
      <c r="D959" s="55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</row>
    <row r="960" spans="3:15" s="1" customFormat="1" x14ac:dyDescent="0.25">
      <c r="C960" s="65"/>
      <c r="D960" s="55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3:15" s="1" customFormat="1" x14ac:dyDescent="0.25">
      <c r="C961" s="65"/>
      <c r="D961" s="55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3:15" s="1" customFormat="1" x14ac:dyDescent="0.25">
      <c r="C962" s="65"/>
      <c r="D962" s="55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3:15" s="1" customFormat="1" x14ac:dyDescent="0.25">
      <c r="C963" s="65"/>
      <c r="D963" s="55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3:15" s="1" customFormat="1" x14ac:dyDescent="0.25">
      <c r="C964" s="65"/>
      <c r="D964" s="55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3:15" s="1" customFormat="1" x14ac:dyDescent="0.25">
      <c r="C965" s="65"/>
      <c r="D965" s="55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</row>
    <row r="966" spans="3:15" s="1" customFormat="1" x14ac:dyDescent="0.25">
      <c r="C966" s="65"/>
      <c r="D966" s="55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3:15" s="1" customFormat="1" x14ac:dyDescent="0.25">
      <c r="C967" s="65"/>
      <c r="D967" s="55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3:15" s="1" customFormat="1" x14ac:dyDescent="0.25">
      <c r="C968" s="65"/>
      <c r="D968" s="55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3:15" s="1" customFormat="1" x14ac:dyDescent="0.25">
      <c r="C969" s="65"/>
      <c r="D969" s="55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</row>
    <row r="970" spans="3:15" s="1" customFormat="1" x14ac:dyDescent="0.25">
      <c r="C970" s="65"/>
      <c r="D970" s="55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3:15" s="1" customFormat="1" x14ac:dyDescent="0.25">
      <c r="C971" s="65"/>
      <c r="D971" s="55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3:15" s="1" customFormat="1" x14ac:dyDescent="0.25">
      <c r="C972" s="65"/>
      <c r="D972" s="55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3:15" s="1" customFormat="1" x14ac:dyDescent="0.25">
      <c r="C973" s="65"/>
      <c r="D973" s="55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3:15" s="1" customFormat="1" x14ac:dyDescent="0.25">
      <c r="C974" s="65"/>
      <c r="D974" s="55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3:15" s="1" customFormat="1" x14ac:dyDescent="0.25">
      <c r="C975" s="65"/>
      <c r="D975" s="55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</row>
    <row r="976" spans="3:15" s="1" customFormat="1" x14ac:dyDescent="0.25">
      <c r="C976" s="65"/>
      <c r="D976" s="55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</row>
    <row r="977" spans="3:15" s="1" customFormat="1" x14ac:dyDescent="0.25">
      <c r="C977" s="65"/>
      <c r="D977" s="55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</row>
    <row r="978" spans="3:15" s="1" customFormat="1" x14ac:dyDescent="0.25">
      <c r="C978" s="65"/>
      <c r="D978" s="55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3:15" s="1" customFormat="1" x14ac:dyDescent="0.25">
      <c r="C979" s="65"/>
      <c r="D979" s="55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3:15" s="1" customFormat="1" x14ac:dyDescent="0.25">
      <c r="C980" s="65"/>
      <c r="D980" s="55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3:15" s="1" customFormat="1" x14ac:dyDescent="0.25">
      <c r="C981" s="65"/>
      <c r="D981" s="55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3:15" s="1" customFormat="1" x14ac:dyDescent="0.25">
      <c r="C982" s="65"/>
      <c r="D982" s="55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3:15" s="1" customFormat="1" x14ac:dyDescent="0.25">
      <c r="C983" s="65"/>
      <c r="D983" s="55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3:15" s="1" customFormat="1" x14ac:dyDescent="0.25">
      <c r="C984" s="65"/>
      <c r="D984" s="55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3:15" s="1" customFormat="1" x14ac:dyDescent="0.25">
      <c r="C985" s="65"/>
      <c r="D985" s="55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</row>
    <row r="986" spans="3:15" s="1" customFormat="1" x14ac:dyDescent="0.25">
      <c r="C986" s="65"/>
      <c r="D986" s="55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</row>
    <row r="987" spans="3:15" s="1" customFormat="1" x14ac:dyDescent="0.25">
      <c r="C987" s="65"/>
      <c r="D987" s="55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</row>
    <row r="988" spans="3:15" s="1" customFormat="1" x14ac:dyDescent="0.25">
      <c r="C988" s="65"/>
      <c r="D988" s="55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3:15" s="1" customFormat="1" x14ac:dyDescent="0.25">
      <c r="C989" s="65"/>
      <c r="D989" s="55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</row>
    <row r="990" spans="3:15" s="1" customFormat="1" x14ac:dyDescent="0.25">
      <c r="C990" s="65"/>
      <c r="D990" s="55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</row>
    <row r="991" spans="3:15" s="1" customFormat="1" x14ac:dyDescent="0.25">
      <c r="C991" s="65"/>
      <c r="D991" s="55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</row>
    <row r="992" spans="3:15" s="1" customFormat="1" x14ac:dyDescent="0.25">
      <c r="C992" s="65"/>
      <c r="D992" s="55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</row>
    <row r="993" spans="3:15" s="1" customFormat="1" x14ac:dyDescent="0.25">
      <c r="C993" s="65"/>
      <c r="D993" s="55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</row>
    <row r="994" spans="3:15" s="1" customFormat="1" x14ac:dyDescent="0.25">
      <c r="C994" s="65"/>
      <c r="D994" s="55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</row>
    <row r="995" spans="3:15" s="1" customFormat="1" x14ac:dyDescent="0.25">
      <c r="C995" s="65"/>
      <c r="D995" s="55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</row>
    <row r="996" spans="3:15" s="1" customFormat="1" x14ac:dyDescent="0.25">
      <c r="C996" s="65"/>
      <c r="D996" s="55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</row>
    <row r="997" spans="3:15" s="1" customFormat="1" x14ac:dyDescent="0.25">
      <c r="C997" s="65"/>
      <c r="D997" s="55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</row>
    <row r="998" spans="3:15" s="1" customFormat="1" x14ac:dyDescent="0.25">
      <c r="C998" s="65"/>
      <c r="D998" s="55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</row>
    <row r="999" spans="3:15" s="1" customFormat="1" x14ac:dyDescent="0.25">
      <c r="C999" s="65"/>
      <c r="D999" s="55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</row>
    <row r="1000" spans="3:15" s="1" customFormat="1" x14ac:dyDescent="0.25">
      <c r="C1000" s="65"/>
      <c r="D1000" s="55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</row>
    <row r="1001" spans="3:15" s="1" customFormat="1" x14ac:dyDescent="0.25">
      <c r="C1001" s="65"/>
      <c r="D1001" s="55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</row>
    <row r="1002" spans="3:15" s="1" customFormat="1" x14ac:dyDescent="0.25">
      <c r="C1002" s="65"/>
      <c r="D1002" s="55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</row>
    <row r="1003" spans="3:15" s="1" customFormat="1" x14ac:dyDescent="0.25">
      <c r="C1003" s="65"/>
      <c r="D1003" s="55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</row>
    <row r="1004" spans="3:15" s="1" customFormat="1" x14ac:dyDescent="0.25">
      <c r="C1004" s="65"/>
      <c r="D1004" s="55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</row>
    <row r="1005" spans="3:15" s="1" customFormat="1" x14ac:dyDescent="0.25">
      <c r="C1005" s="65"/>
      <c r="D1005" s="55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</row>
    <row r="1006" spans="3:15" s="1" customFormat="1" x14ac:dyDescent="0.25">
      <c r="C1006" s="65"/>
      <c r="D1006" s="55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</row>
    <row r="1007" spans="3:15" s="1" customFormat="1" x14ac:dyDescent="0.25">
      <c r="C1007" s="65"/>
      <c r="D1007" s="55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</row>
    <row r="1008" spans="3:15" s="1" customFormat="1" x14ac:dyDescent="0.25">
      <c r="C1008" s="65"/>
      <c r="D1008" s="55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</row>
    <row r="1009" spans="3:15" s="1" customFormat="1" x14ac:dyDescent="0.25">
      <c r="C1009" s="65"/>
      <c r="D1009" s="55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</row>
    <row r="1010" spans="3:15" s="1" customFormat="1" x14ac:dyDescent="0.25">
      <c r="C1010" s="65"/>
      <c r="D1010" s="55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</row>
    <row r="1011" spans="3:15" s="1" customFormat="1" x14ac:dyDescent="0.25">
      <c r="C1011" s="65"/>
      <c r="D1011" s="55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</row>
    <row r="1012" spans="3:15" s="1" customFormat="1" x14ac:dyDescent="0.25">
      <c r="C1012" s="65"/>
      <c r="D1012" s="55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</row>
    <row r="1013" spans="3:15" s="1" customFormat="1" x14ac:dyDescent="0.25">
      <c r="C1013" s="65"/>
      <c r="D1013" s="55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</row>
    <row r="1014" spans="3:15" s="1" customFormat="1" x14ac:dyDescent="0.25">
      <c r="C1014" s="65"/>
      <c r="D1014" s="55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</row>
    <row r="1015" spans="3:15" s="1" customFormat="1" x14ac:dyDescent="0.25">
      <c r="C1015" s="65"/>
      <c r="D1015" s="55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</row>
    <row r="1016" spans="3:15" s="1" customFormat="1" x14ac:dyDescent="0.25">
      <c r="C1016" s="65"/>
      <c r="D1016" s="55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</row>
    <row r="1017" spans="3:15" s="1" customFormat="1" x14ac:dyDescent="0.25">
      <c r="C1017" s="65"/>
      <c r="D1017" s="55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</row>
    <row r="1018" spans="3:15" s="1" customFormat="1" x14ac:dyDescent="0.25">
      <c r="C1018" s="65"/>
      <c r="D1018" s="55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</row>
    <row r="1019" spans="3:15" s="1" customFormat="1" x14ac:dyDescent="0.25">
      <c r="C1019" s="65"/>
      <c r="D1019" s="55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</row>
    <row r="1020" spans="3:15" s="1" customFormat="1" x14ac:dyDescent="0.25">
      <c r="C1020" s="65"/>
      <c r="D1020" s="55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</row>
    <row r="1021" spans="3:15" s="1" customFormat="1" x14ac:dyDescent="0.25">
      <c r="C1021" s="65"/>
      <c r="D1021" s="55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</row>
    <row r="1022" spans="3:15" s="1" customFormat="1" x14ac:dyDescent="0.25">
      <c r="C1022" s="65"/>
      <c r="D1022" s="55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</row>
    <row r="1023" spans="3:15" s="1" customFormat="1" x14ac:dyDescent="0.25">
      <c r="C1023" s="65"/>
      <c r="D1023" s="55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</row>
    <row r="1024" spans="3:15" s="1" customFormat="1" x14ac:dyDescent="0.25">
      <c r="C1024" s="65"/>
      <c r="D1024" s="55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</row>
    <row r="1025" spans="3:15" s="1" customFormat="1" x14ac:dyDescent="0.25">
      <c r="C1025" s="65"/>
      <c r="D1025" s="55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</row>
    <row r="1026" spans="3:15" s="1" customFormat="1" x14ac:dyDescent="0.25">
      <c r="C1026" s="65"/>
      <c r="D1026" s="55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</row>
    <row r="1027" spans="3:15" s="1" customFormat="1" x14ac:dyDescent="0.25">
      <c r="C1027" s="65"/>
      <c r="D1027" s="55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</row>
    <row r="1028" spans="3:15" s="1" customFormat="1" x14ac:dyDescent="0.25">
      <c r="C1028" s="65"/>
      <c r="D1028" s="55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</row>
    <row r="1029" spans="3:15" s="1" customFormat="1" x14ac:dyDescent="0.25">
      <c r="C1029" s="65"/>
      <c r="D1029" s="55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</row>
    <row r="1030" spans="3:15" s="1" customFormat="1" x14ac:dyDescent="0.25">
      <c r="C1030" s="65"/>
      <c r="D1030" s="55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</row>
    <row r="1031" spans="3:15" s="1" customFormat="1" x14ac:dyDescent="0.25">
      <c r="C1031" s="65"/>
      <c r="D1031" s="55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</row>
    <row r="1032" spans="3:15" s="1" customFormat="1" x14ac:dyDescent="0.25">
      <c r="C1032" s="65"/>
      <c r="D1032" s="55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</row>
    <row r="1033" spans="3:15" s="1" customFormat="1" x14ac:dyDescent="0.25">
      <c r="C1033" s="65"/>
      <c r="D1033" s="55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</row>
    <row r="1034" spans="3:15" s="1" customFormat="1" x14ac:dyDescent="0.25">
      <c r="C1034" s="65"/>
      <c r="D1034" s="55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</row>
    <row r="1035" spans="3:15" s="1" customFormat="1" x14ac:dyDescent="0.25">
      <c r="C1035" s="65"/>
      <c r="D1035" s="55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</row>
    <row r="1036" spans="3:15" s="1" customFormat="1" x14ac:dyDescent="0.25">
      <c r="C1036" s="65"/>
      <c r="D1036" s="55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</row>
    <row r="1037" spans="3:15" s="1" customFormat="1" x14ac:dyDescent="0.25">
      <c r="C1037" s="65"/>
      <c r="D1037" s="55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</row>
    <row r="1038" spans="3:15" s="1" customFormat="1" x14ac:dyDescent="0.25">
      <c r="C1038" s="65"/>
      <c r="D1038" s="55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</row>
    <row r="1039" spans="3:15" s="1" customFormat="1" x14ac:dyDescent="0.25">
      <c r="C1039" s="65"/>
      <c r="D1039" s="55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</row>
    <row r="1040" spans="3:15" s="1" customFormat="1" x14ac:dyDescent="0.25">
      <c r="C1040" s="65"/>
      <c r="D1040" s="55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</row>
    <row r="1041" spans="3:15" s="1" customFormat="1" x14ac:dyDescent="0.25">
      <c r="C1041" s="65"/>
      <c r="D1041" s="55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</row>
    <row r="1042" spans="3:15" s="1" customFormat="1" x14ac:dyDescent="0.25">
      <c r="C1042" s="65"/>
      <c r="D1042" s="55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</row>
    <row r="1043" spans="3:15" s="1" customFormat="1" x14ac:dyDescent="0.25">
      <c r="C1043" s="65"/>
      <c r="D1043" s="55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</row>
    <row r="1044" spans="3:15" s="1" customFormat="1" x14ac:dyDescent="0.25">
      <c r="C1044" s="65"/>
      <c r="D1044" s="55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</row>
    <row r="1045" spans="3:15" s="1" customFormat="1" x14ac:dyDescent="0.25">
      <c r="C1045" s="65"/>
      <c r="D1045" s="55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</row>
    <row r="1046" spans="3:15" s="1" customFormat="1" x14ac:dyDescent="0.25">
      <c r="C1046" s="65"/>
      <c r="D1046" s="55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</row>
    <row r="1047" spans="3:15" s="1" customFormat="1" x14ac:dyDescent="0.25">
      <c r="C1047" s="65"/>
      <c r="D1047" s="55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</row>
    <row r="1048" spans="3:15" s="1" customFormat="1" x14ac:dyDescent="0.25">
      <c r="C1048" s="65"/>
      <c r="D1048" s="55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</row>
    <row r="1049" spans="3:15" s="1" customFormat="1" x14ac:dyDescent="0.25">
      <c r="C1049" s="65"/>
      <c r="D1049" s="55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</row>
    <row r="1050" spans="3:15" s="1" customFormat="1" x14ac:dyDescent="0.25">
      <c r="C1050" s="65"/>
      <c r="D1050" s="55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</row>
    <row r="1051" spans="3:15" s="1" customFormat="1" x14ac:dyDescent="0.25">
      <c r="C1051" s="65"/>
      <c r="D1051" s="55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</row>
    <row r="1052" spans="3:15" s="1" customFormat="1" x14ac:dyDescent="0.25">
      <c r="C1052" s="65"/>
      <c r="D1052" s="55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</row>
    <row r="1053" spans="3:15" s="1" customFormat="1" x14ac:dyDescent="0.25">
      <c r="C1053" s="65"/>
      <c r="D1053" s="55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</row>
    <row r="1054" spans="3:15" s="1" customFormat="1" x14ac:dyDescent="0.25">
      <c r="C1054" s="65"/>
      <c r="D1054" s="55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</row>
    <row r="1055" spans="3:15" s="1" customFormat="1" x14ac:dyDescent="0.25">
      <c r="C1055" s="65"/>
      <c r="D1055" s="55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</row>
    <row r="1056" spans="3:15" s="1" customFormat="1" x14ac:dyDescent="0.25">
      <c r="C1056" s="65"/>
      <c r="D1056" s="55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</row>
    <row r="1057" spans="3:15" s="1" customFormat="1" x14ac:dyDescent="0.25">
      <c r="C1057" s="65"/>
      <c r="D1057" s="55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</row>
    <row r="1058" spans="3:15" s="1" customFormat="1" x14ac:dyDescent="0.25">
      <c r="C1058" s="65"/>
      <c r="D1058" s="55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</row>
    <row r="1059" spans="3:15" s="1" customFormat="1" x14ac:dyDescent="0.25">
      <c r="C1059" s="65"/>
      <c r="D1059" s="55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</row>
    <row r="1060" spans="3:15" s="1" customFormat="1" x14ac:dyDescent="0.25">
      <c r="C1060" s="65"/>
      <c r="D1060" s="55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</row>
    <row r="1061" spans="3:15" s="1" customFormat="1" x14ac:dyDescent="0.25">
      <c r="C1061" s="65"/>
      <c r="D1061" s="55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</row>
    <row r="1062" spans="3:15" s="1" customFormat="1" x14ac:dyDescent="0.25">
      <c r="C1062" s="65"/>
      <c r="D1062" s="55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</row>
    <row r="1063" spans="3:15" s="1" customFormat="1" x14ac:dyDescent="0.25">
      <c r="C1063" s="65"/>
      <c r="D1063" s="55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</row>
    <row r="1064" spans="3:15" s="1" customFormat="1" x14ac:dyDescent="0.25">
      <c r="C1064" s="65"/>
      <c r="D1064" s="55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</row>
    <row r="1065" spans="3:15" s="1" customFormat="1" x14ac:dyDescent="0.25">
      <c r="C1065" s="65"/>
      <c r="D1065" s="55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</row>
    <row r="1066" spans="3:15" s="1" customFormat="1" x14ac:dyDescent="0.25">
      <c r="C1066" s="65"/>
      <c r="D1066" s="55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</row>
    <row r="1067" spans="3:15" s="1" customFormat="1" x14ac:dyDescent="0.25">
      <c r="C1067" s="65"/>
      <c r="D1067" s="55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</row>
    <row r="1068" spans="3:15" s="1" customFormat="1" x14ac:dyDescent="0.25">
      <c r="C1068" s="65"/>
      <c r="D1068" s="55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</row>
    <row r="1069" spans="3:15" s="1" customFormat="1" x14ac:dyDescent="0.25">
      <c r="C1069" s="65"/>
      <c r="D1069" s="55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</row>
    <row r="1070" spans="3:15" s="1" customFormat="1" x14ac:dyDescent="0.25">
      <c r="C1070" s="65"/>
      <c r="D1070" s="55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</row>
    <row r="1071" spans="3:15" s="1" customFormat="1" x14ac:dyDescent="0.25">
      <c r="C1071" s="65"/>
      <c r="D1071" s="55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</row>
    <row r="1072" spans="3:15" s="1" customFormat="1" x14ac:dyDescent="0.25">
      <c r="C1072" s="65"/>
      <c r="D1072" s="55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</row>
    <row r="1073" spans="3:15" s="1" customFormat="1" x14ac:dyDescent="0.25">
      <c r="C1073" s="65"/>
      <c r="D1073" s="55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</row>
    <row r="1074" spans="3:15" s="1" customFormat="1" x14ac:dyDescent="0.25">
      <c r="C1074" s="65"/>
      <c r="D1074" s="55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</row>
    <row r="1075" spans="3:15" s="1" customFormat="1" x14ac:dyDescent="0.25">
      <c r="C1075" s="65"/>
      <c r="D1075" s="55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</row>
    <row r="1076" spans="3:15" s="1" customFormat="1" x14ac:dyDescent="0.25">
      <c r="C1076" s="65"/>
      <c r="D1076" s="55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</row>
    <row r="1077" spans="3:15" s="1" customFormat="1" x14ac:dyDescent="0.25">
      <c r="C1077" s="65"/>
      <c r="D1077" s="55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</row>
    <row r="1078" spans="3:15" s="1" customFormat="1" x14ac:dyDescent="0.25">
      <c r="C1078" s="65"/>
      <c r="D1078" s="55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</row>
    <row r="1079" spans="3:15" s="1" customFormat="1" x14ac:dyDescent="0.25">
      <c r="C1079" s="65"/>
      <c r="D1079" s="55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</row>
    <row r="1080" spans="3:15" s="1" customFormat="1" x14ac:dyDescent="0.25">
      <c r="C1080" s="65"/>
      <c r="D1080" s="55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</row>
    <row r="1081" spans="3:15" s="1" customFormat="1" x14ac:dyDescent="0.25">
      <c r="C1081" s="65"/>
      <c r="D1081" s="55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</row>
    <row r="1082" spans="3:15" s="1" customFormat="1" x14ac:dyDescent="0.25">
      <c r="C1082" s="65"/>
      <c r="D1082" s="55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</row>
    <row r="1083" spans="3:15" s="1" customFormat="1" x14ac:dyDescent="0.25">
      <c r="C1083" s="65"/>
      <c r="D1083" s="55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</row>
    <row r="1084" spans="3:15" s="1" customFormat="1" x14ac:dyDescent="0.25">
      <c r="C1084" s="65"/>
      <c r="D1084" s="55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</row>
    <row r="1085" spans="3:15" s="1" customFormat="1" x14ac:dyDescent="0.25">
      <c r="C1085" s="65"/>
      <c r="D1085" s="55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</row>
    <row r="1086" spans="3:15" s="1" customFormat="1" x14ac:dyDescent="0.25">
      <c r="C1086" s="65"/>
      <c r="D1086" s="55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</row>
    <row r="1087" spans="3:15" s="1" customFormat="1" x14ac:dyDescent="0.25">
      <c r="C1087" s="65"/>
      <c r="D1087" s="55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</row>
    <row r="1088" spans="3:15" s="1" customFormat="1" x14ac:dyDescent="0.25">
      <c r="C1088" s="65"/>
      <c r="D1088" s="55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</row>
    <row r="1089" spans="3:15" s="1" customFormat="1" x14ac:dyDescent="0.25">
      <c r="C1089" s="65"/>
      <c r="D1089" s="55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</row>
    <row r="1090" spans="3:15" s="1" customFormat="1" x14ac:dyDescent="0.25">
      <c r="C1090" s="65"/>
      <c r="D1090" s="55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</row>
    <row r="1091" spans="3:15" s="1" customFormat="1" x14ac:dyDescent="0.25">
      <c r="C1091" s="65"/>
      <c r="D1091" s="55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</row>
    <row r="1092" spans="3:15" s="1" customFormat="1" x14ac:dyDescent="0.25">
      <c r="C1092" s="65"/>
      <c r="D1092" s="55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</row>
    <row r="1093" spans="3:15" s="1" customFormat="1" x14ac:dyDescent="0.25">
      <c r="C1093" s="65"/>
      <c r="D1093" s="55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</row>
    <row r="1094" spans="3:15" s="1" customFormat="1" x14ac:dyDescent="0.25">
      <c r="C1094" s="65"/>
      <c r="D1094" s="55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</row>
    <row r="1095" spans="3:15" s="1" customFormat="1" x14ac:dyDescent="0.25">
      <c r="C1095" s="65"/>
      <c r="D1095" s="55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</row>
    <row r="1096" spans="3:15" s="1" customFormat="1" x14ac:dyDescent="0.25">
      <c r="C1096" s="65"/>
      <c r="D1096" s="55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</row>
    <row r="1097" spans="3:15" s="1" customFormat="1" x14ac:dyDescent="0.25">
      <c r="C1097" s="65"/>
      <c r="D1097" s="55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</row>
    <row r="1098" spans="3:15" s="1" customFormat="1" x14ac:dyDescent="0.25">
      <c r="C1098" s="65"/>
      <c r="D1098" s="55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</row>
    <row r="1099" spans="3:15" s="1" customFormat="1" x14ac:dyDescent="0.25">
      <c r="C1099" s="65"/>
      <c r="D1099" s="55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</row>
    <row r="1100" spans="3:15" s="1" customFormat="1" x14ac:dyDescent="0.25">
      <c r="C1100" s="65"/>
      <c r="D1100" s="55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</row>
    <row r="1101" spans="3:15" s="1" customFormat="1" x14ac:dyDescent="0.25">
      <c r="C1101" s="65"/>
      <c r="D1101" s="55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</row>
    <row r="1102" spans="3:15" s="1" customFormat="1" x14ac:dyDescent="0.25">
      <c r="C1102" s="65"/>
      <c r="D1102" s="55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</row>
    <row r="1103" spans="3:15" s="1" customFormat="1" x14ac:dyDescent="0.25">
      <c r="C1103" s="65"/>
      <c r="D1103" s="55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</row>
    <row r="1104" spans="3:15" s="1" customFormat="1" x14ac:dyDescent="0.25">
      <c r="C1104" s="65"/>
      <c r="D1104" s="55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</row>
    <row r="1105" spans="3:15" s="1" customFormat="1" x14ac:dyDescent="0.25">
      <c r="C1105" s="65"/>
      <c r="D1105" s="55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</row>
    <row r="1106" spans="3:15" s="1" customFormat="1" x14ac:dyDescent="0.25">
      <c r="C1106" s="65"/>
      <c r="D1106" s="55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</row>
    <row r="1107" spans="3:15" s="1" customFormat="1" x14ac:dyDescent="0.25">
      <c r="C1107" s="65"/>
      <c r="D1107" s="55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</row>
    <row r="1108" spans="3:15" s="1" customFormat="1" x14ac:dyDescent="0.25">
      <c r="C1108" s="65"/>
      <c r="D1108" s="55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</row>
    <row r="1109" spans="3:15" s="1" customFormat="1" x14ac:dyDescent="0.25">
      <c r="C1109" s="65"/>
      <c r="D1109" s="55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</row>
    <row r="1110" spans="3:15" s="1" customFormat="1" x14ac:dyDescent="0.25">
      <c r="C1110" s="65"/>
      <c r="D1110" s="55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</row>
    <row r="1111" spans="3:15" s="1" customFormat="1" x14ac:dyDescent="0.25">
      <c r="C1111" s="65"/>
      <c r="D1111" s="55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</row>
    <row r="1112" spans="3:15" s="1" customFormat="1" x14ac:dyDescent="0.25">
      <c r="C1112" s="65"/>
      <c r="D1112" s="55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</row>
    <row r="1113" spans="3:15" s="1" customFormat="1" x14ac:dyDescent="0.25">
      <c r="C1113" s="65"/>
      <c r="D1113" s="55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</row>
    <row r="1114" spans="3:15" s="1" customFormat="1" x14ac:dyDescent="0.25">
      <c r="C1114" s="65"/>
      <c r="D1114" s="55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</row>
    <row r="1115" spans="3:15" s="1" customFormat="1" x14ac:dyDescent="0.25">
      <c r="C1115" s="65"/>
      <c r="D1115" s="55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</row>
    <row r="1116" spans="3:15" s="1" customFormat="1" x14ac:dyDescent="0.25">
      <c r="C1116" s="65"/>
      <c r="D1116" s="55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</row>
    <row r="1117" spans="3:15" s="1" customFormat="1" x14ac:dyDescent="0.25">
      <c r="C1117" s="65"/>
      <c r="D1117" s="55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</row>
    <row r="1118" spans="3:15" s="1" customFormat="1" x14ac:dyDescent="0.25">
      <c r="C1118" s="65"/>
      <c r="D1118" s="55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</row>
    <row r="1119" spans="3:15" s="1" customFormat="1" x14ac:dyDescent="0.25">
      <c r="C1119" s="65"/>
      <c r="D1119" s="55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</row>
    <row r="1120" spans="3:15" s="1" customFormat="1" x14ac:dyDescent="0.25">
      <c r="C1120" s="65"/>
      <c r="D1120" s="55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</row>
    <row r="1121" spans="3:15" s="1" customFormat="1" x14ac:dyDescent="0.25">
      <c r="C1121" s="65"/>
      <c r="D1121" s="55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</row>
    <row r="1122" spans="3:15" s="1" customFormat="1" x14ac:dyDescent="0.25">
      <c r="C1122" s="65"/>
      <c r="D1122" s="55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</row>
    <row r="1123" spans="3:15" s="1" customFormat="1" x14ac:dyDescent="0.25">
      <c r="C1123" s="65"/>
      <c r="D1123" s="55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</row>
    <row r="1124" spans="3:15" s="1" customFormat="1" x14ac:dyDescent="0.25">
      <c r="C1124" s="65"/>
      <c r="D1124" s="55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</row>
    <row r="1125" spans="3:15" s="1" customFormat="1" x14ac:dyDescent="0.25">
      <c r="C1125" s="65"/>
      <c r="D1125" s="55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</row>
    <row r="1126" spans="3:15" s="1" customFormat="1" x14ac:dyDescent="0.25">
      <c r="C1126" s="65"/>
      <c r="D1126" s="55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</row>
    <row r="1127" spans="3:15" s="1" customFormat="1" x14ac:dyDescent="0.25">
      <c r="C1127" s="65"/>
      <c r="D1127" s="55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</row>
    <row r="1128" spans="3:15" s="1" customFormat="1" x14ac:dyDescent="0.25">
      <c r="C1128" s="65"/>
      <c r="D1128" s="55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</row>
    <row r="1129" spans="3:15" s="1" customFormat="1" x14ac:dyDescent="0.25">
      <c r="C1129" s="65"/>
      <c r="D1129" s="55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</row>
    <row r="1130" spans="3:15" s="1" customFormat="1" x14ac:dyDescent="0.25">
      <c r="C1130" s="65"/>
      <c r="D1130" s="55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</row>
    <row r="1131" spans="3:15" s="1" customFormat="1" x14ac:dyDescent="0.25">
      <c r="C1131" s="65"/>
      <c r="D1131" s="55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</row>
    <row r="1132" spans="3:15" s="1" customFormat="1" x14ac:dyDescent="0.25">
      <c r="C1132" s="65"/>
      <c r="D1132" s="55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</row>
    <row r="1133" spans="3:15" s="1" customFormat="1" x14ac:dyDescent="0.25">
      <c r="C1133" s="65"/>
      <c r="D1133" s="55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</row>
    <row r="1134" spans="3:15" s="1" customFormat="1" x14ac:dyDescent="0.25">
      <c r="C1134" s="65"/>
      <c r="D1134" s="55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</row>
    <row r="1135" spans="3:15" s="1" customFormat="1" x14ac:dyDescent="0.25">
      <c r="C1135" s="65"/>
      <c r="D1135" s="55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</row>
    <row r="1136" spans="3:15" s="1" customFormat="1" x14ac:dyDescent="0.25">
      <c r="C1136" s="65"/>
      <c r="D1136" s="55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</row>
    <row r="1137" spans="3:15" s="1" customFormat="1" x14ac:dyDescent="0.25">
      <c r="C1137" s="65"/>
      <c r="D1137" s="55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</row>
    <row r="1138" spans="3:15" s="1" customFormat="1" x14ac:dyDescent="0.25">
      <c r="C1138" s="65"/>
      <c r="D1138" s="55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</row>
    <row r="1139" spans="3:15" s="1" customFormat="1" x14ac:dyDescent="0.25">
      <c r="C1139" s="65"/>
      <c r="D1139" s="55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</row>
    <row r="1140" spans="3:15" s="1" customFormat="1" x14ac:dyDescent="0.25">
      <c r="C1140" s="65"/>
      <c r="D1140" s="55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</row>
    <row r="1141" spans="3:15" s="1" customFormat="1" x14ac:dyDescent="0.25">
      <c r="C1141" s="65"/>
      <c r="D1141" s="55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</row>
    <row r="1142" spans="3:15" s="1" customFormat="1" x14ac:dyDescent="0.25">
      <c r="C1142" s="65"/>
      <c r="D1142" s="55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</row>
    <row r="1143" spans="3:15" s="1" customFormat="1" x14ac:dyDescent="0.25">
      <c r="C1143" s="65"/>
      <c r="D1143" s="55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</row>
    <row r="1144" spans="3:15" s="1" customFormat="1" x14ac:dyDescent="0.25">
      <c r="C1144" s="65"/>
      <c r="D1144" s="55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</row>
    <row r="1145" spans="3:15" s="1" customFormat="1" x14ac:dyDescent="0.25">
      <c r="C1145" s="65"/>
      <c r="D1145" s="55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</row>
    <row r="1146" spans="3:15" s="1" customFormat="1" x14ac:dyDescent="0.25">
      <c r="C1146" s="65"/>
      <c r="D1146" s="55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</row>
    <row r="1147" spans="3:15" s="1" customFormat="1" x14ac:dyDescent="0.25">
      <c r="C1147" s="65"/>
      <c r="D1147" s="55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</row>
    <row r="1148" spans="3:15" s="1" customFormat="1" x14ac:dyDescent="0.25">
      <c r="C1148" s="65"/>
      <c r="D1148" s="55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</row>
    <row r="1149" spans="3:15" s="1" customFormat="1" x14ac:dyDescent="0.25">
      <c r="C1149" s="65"/>
      <c r="D1149" s="55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</row>
    <row r="1150" spans="3:15" s="1" customFormat="1" x14ac:dyDescent="0.25">
      <c r="C1150" s="65"/>
      <c r="D1150" s="55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</row>
    <row r="1151" spans="3:15" s="1" customFormat="1" x14ac:dyDescent="0.25">
      <c r="C1151" s="65"/>
      <c r="D1151" s="55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</row>
    <row r="1152" spans="3:15" s="1" customFormat="1" x14ac:dyDescent="0.25">
      <c r="C1152" s="65"/>
      <c r="D1152" s="55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</row>
    <row r="1153" spans="3:15" s="1" customFormat="1" x14ac:dyDescent="0.25">
      <c r="C1153" s="65"/>
      <c r="D1153" s="55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</row>
    <row r="1154" spans="3:15" s="1" customFormat="1" x14ac:dyDescent="0.25">
      <c r="C1154" s="65"/>
      <c r="D1154" s="55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</row>
    <row r="1155" spans="3:15" s="1" customFormat="1" x14ac:dyDescent="0.25">
      <c r="C1155" s="65"/>
      <c r="D1155" s="55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</row>
    <row r="1156" spans="3:15" s="1" customFormat="1" x14ac:dyDescent="0.25">
      <c r="C1156" s="65"/>
      <c r="D1156" s="55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</row>
    <row r="1157" spans="3:15" s="1" customFormat="1" x14ac:dyDescent="0.25">
      <c r="C1157" s="65"/>
      <c r="D1157" s="55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</row>
    <row r="1158" spans="3:15" s="1" customFormat="1" x14ac:dyDescent="0.25">
      <c r="C1158" s="65"/>
      <c r="D1158" s="55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</row>
    <row r="1159" spans="3:15" s="1" customFormat="1" x14ac:dyDescent="0.25">
      <c r="C1159" s="65"/>
      <c r="D1159" s="55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</row>
    <row r="1160" spans="3:15" s="1" customFormat="1" x14ac:dyDescent="0.25">
      <c r="C1160" s="65"/>
      <c r="D1160" s="55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</row>
    <row r="1161" spans="3:15" s="1" customFormat="1" x14ac:dyDescent="0.25">
      <c r="C1161" s="65"/>
      <c r="D1161" s="55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</row>
    <row r="1162" spans="3:15" s="1" customFormat="1" x14ac:dyDescent="0.25">
      <c r="C1162" s="65"/>
      <c r="D1162" s="55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</row>
    <row r="1163" spans="3:15" s="1" customFormat="1" x14ac:dyDescent="0.25">
      <c r="C1163" s="65"/>
      <c r="D1163" s="55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</row>
    <row r="1164" spans="3:15" s="1" customFormat="1" x14ac:dyDescent="0.25">
      <c r="C1164" s="65"/>
      <c r="D1164" s="55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</row>
    <row r="1165" spans="3:15" s="1" customFormat="1" x14ac:dyDescent="0.25">
      <c r="C1165" s="65"/>
      <c r="D1165" s="55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</row>
    <row r="1166" spans="3:15" s="1" customFormat="1" x14ac:dyDescent="0.25">
      <c r="C1166" s="65"/>
      <c r="D1166" s="55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</row>
    <row r="1167" spans="3:15" s="1" customFormat="1" x14ac:dyDescent="0.25">
      <c r="C1167" s="65"/>
      <c r="D1167" s="55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</row>
    <row r="1168" spans="3:15" s="1" customFormat="1" x14ac:dyDescent="0.25">
      <c r="C1168" s="65"/>
      <c r="D1168" s="55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</row>
    <row r="1169" spans="3:15" s="1" customFormat="1" x14ac:dyDescent="0.25">
      <c r="C1169" s="65"/>
      <c r="D1169" s="55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</row>
    <row r="1170" spans="3:15" s="1" customFormat="1" x14ac:dyDescent="0.25">
      <c r="C1170" s="65"/>
      <c r="D1170" s="55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</row>
    <row r="1171" spans="3:15" s="1" customFormat="1" x14ac:dyDescent="0.25">
      <c r="C1171" s="65"/>
      <c r="D1171" s="55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</row>
    <row r="1172" spans="3:15" s="1" customFormat="1" x14ac:dyDescent="0.25">
      <c r="C1172" s="65"/>
      <c r="D1172" s="55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</row>
    <row r="1173" spans="3:15" s="1" customFormat="1" x14ac:dyDescent="0.25">
      <c r="C1173" s="65"/>
      <c r="D1173" s="55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</row>
    <row r="1174" spans="3:15" s="1" customFormat="1" x14ac:dyDescent="0.25">
      <c r="C1174" s="65"/>
      <c r="D1174" s="55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</row>
    <row r="1175" spans="3:15" s="1" customFormat="1" x14ac:dyDescent="0.25">
      <c r="C1175" s="65"/>
      <c r="D1175" s="55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</row>
    <row r="1176" spans="3:15" s="1" customFormat="1" x14ac:dyDescent="0.25">
      <c r="C1176" s="65"/>
      <c r="D1176" s="55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</row>
    <row r="1177" spans="3:15" s="1" customFormat="1" x14ac:dyDescent="0.25">
      <c r="C1177" s="65"/>
      <c r="D1177" s="55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</row>
    <row r="1178" spans="3:15" s="1" customFormat="1" x14ac:dyDescent="0.25">
      <c r="C1178" s="65"/>
      <c r="D1178" s="55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</row>
    <row r="1179" spans="3:15" s="1" customFormat="1" x14ac:dyDescent="0.25">
      <c r="C1179" s="65"/>
      <c r="D1179" s="55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</row>
    <row r="1180" spans="3:15" s="1" customFormat="1" x14ac:dyDescent="0.25">
      <c r="C1180" s="65"/>
      <c r="D1180" s="55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</row>
    <row r="1181" spans="3:15" s="1" customFormat="1" x14ac:dyDescent="0.25">
      <c r="C1181" s="65"/>
      <c r="D1181" s="55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</row>
    <row r="1182" spans="3:15" s="1" customFormat="1" x14ac:dyDescent="0.25">
      <c r="C1182" s="65"/>
      <c r="D1182" s="55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</row>
    <row r="1183" spans="3:15" s="1" customFormat="1" x14ac:dyDescent="0.25">
      <c r="C1183" s="65"/>
      <c r="D1183" s="55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</row>
    <row r="1184" spans="3:15" s="1" customFormat="1" x14ac:dyDescent="0.25">
      <c r="C1184" s="65"/>
      <c r="D1184" s="55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</row>
    <row r="1185" spans="3:15" s="1" customFormat="1" x14ac:dyDescent="0.25">
      <c r="C1185" s="65"/>
      <c r="D1185" s="55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</row>
    <row r="1186" spans="3:15" s="1" customFormat="1" x14ac:dyDescent="0.25">
      <c r="C1186" s="65"/>
      <c r="D1186" s="55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</row>
    <row r="1187" spans="3:15" s="1" customFormat="1" x14ac:dyDescent="0.25">
      <c r="C1187" s="65"/>
      <c r="D1187" s="55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</row>
    <row r="1188" spans="3:15" s="1" customFormat="1" x14ac:dyDescent="0.25">
      <c r="C1188" s="65"/>
      <c r="D1188" s="55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</row>
    <row r="1189" spans="3:15" s="1" customFormat="1" x14ac:dyDescent="0.25">
      <c r="C1189" s="65"/>
      <c r="D1189" s="55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</row>
    <row r="1190" spans="3:15" s="1" customFormat="1" x14ac:dyDescent="0.25">
      <c r="C1190" s="65"/>
      <c r="D1190" s="55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</row>
    <row r="1191" spans="3:15" s="1" customFormat="1" x14ac:dyDescent="0.25">
      <c r="C1191" s="65"/>
      <c r="D1191" s="55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</row>
    <row r="1192" spans="3:15" s="1" customFormat="1" x14ac:dyDescent="0.25">
      <c r="C1192" s="65"/>
      <c r="D1192" s="55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</row>
    <row r="1193" spans="3:15" s="1" customFormat="1" x14ac:dyDescent="0.25">
      <c r="C1193" s="65"/>
      <c r="D1193" s="55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</row>
    <row r="1194" spans="3:15" s="1" customFormat="1" x14ac:dyDescent="0.25">
      <c r="C1194" s="65"/>
      <c r="D1194" s="55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</row>
    <row r="1195" spans="3:15" s="1" customFormat="1" x14ac:dyDescent="0.25">
      <c r="C1195" s="65"/>
      <c r="D1195" s="55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</row>
    <row r="1196" spans="3:15" s="1" customFormat="1" x14ac:dyDescent="0.25">
      <c r="C1196" s="65"/>
      <c r="D1196" s="55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</row>
    <row r="1197" spans="3:15" s="1" customFormat="1" x14ac:dyDescent="0.25">
      <c r="C1197" s="65"/>
      <c r="D1197" s="55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</row>
    <row r="1198" spans="3:15" s="1" customFormat="1" x14ac:dyDescent="0.25">
      <c r="C1198" s="65"/>
      <c r="D1198" s="55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</row>
    <row r="1199" spans="3:15" s="1" customFormat="1" x14ac:dyDescent="0.25">
      <c r="C1199" s="65"/>
      <c r="D1199" s="55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</row>
    <row r="1200" spans="3:15" s="1" customFormat="1" x14ac:dyDescent="0.25">
      <c r="C1200" s="65"/>
      <c r="D1200" s="55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</row>
    <row r="1201" spans="3:15" s="1" customFormat="1" x14ac:dyDescent="0.25">
      <c r="C1201" s="65"/>
      <c r="D1201" s="55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</row>
    <row r="1202" spans="3:15" s="1" customFormat="1" x14ac:dyDescent="0.25">
      <c r="C1202" s="65"/>
      <c r="D1202" s="55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</row>
    <row r="1203" spans="3:15" s="1" customFormat="1" x14ac:dyDescent="0.25">
      <c r="C1203" s="65"/>
      <c r="D1203" s="55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</row>
    <row r="1204" spans="3:15" s="1" customFormat="1" x14ac:dyDescent="0.25">
      <c r="C1204" s="65"/>
      <c r="D1204" s="55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</row>
    <row r="1205" spans="3:15" s="1" customFormat="1" x14ac:dyDescent="0.25">
      <c r="C1205" s="65"/>
      <c r="D1205" s="55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</row>
    <row r="1206" spans="3:15" s="1" customFormat="1" x14ac:dyDescent="0.25">
      <c r="C1206" s="65"/>
      <c r="D1206" s="55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</row>
    <row r="1207" spans="3:15" s="1" customFormat="1" x14ac:dyDescent="0.25">
      <c r="C1207" s="65"/>
      <c r="D1207" s="55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</row>
    <row r="1208" spans="3:15" s="1" customFormat="1" x14ac:dyDescent="0.25">
      <c r="C1208" s="65"/>
      <c r="D1208" s="55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</row>
    <row r="1209" spans="3:15" s="1" customFormat="1" x14ac:dyDescent="0.25">
      <c r="C1209" s="65"/>
      <c r="D1209" s="55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</row>
    <row r="1210" spans="3:15" s="1" customFormat="1" x14ac:dyDescent="0.25">
      <c r="C1210" s="65"/>
      <c r="D1210" s="55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</row>
    <row r="1211" spans="3:15" s="1" customFormat="1" x14ac:dyDescent="0.25">
      <c r="C1211" s="65"/>
      <c r="D1211" s="55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</row>
    <row r="1212" spans="3:15" s="1" customFormat="1" x14ac:dyDescent="0.25">
      <c r="C1212" s="65"/>
      <c r="D1212" s="55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</row>
    <row r="1213" spans="3:15" s="1" customFormat="1" x14ac:dyDescent="0.25">
      <c r="C1213" s="65"/>
      <c r="D1213" s="55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</row>
    <row r="1214" spans="3:15" s="1" customFormat="1" x14ac:dyDescent="0.25">
      <c r="C1214" s="65"/>
      <c r="D1214" s="55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</row>
    <row r="1215" spans="3:15" s="1" customFormat="1" x14ac:dyDescent="0.25">
      <c r="C1215" s="65"/>
      <c r="D1215" s="55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</row>
    <row r="1216" spans="3:15" s="1" customFormat="1" x14ac:dyDescent="0.25">
      <c r="C1216" s="65"/>
      <c r="D1216" s="55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</row>
    <row r="1217" spans="3:15" s="1" customFormat="1" x14ac:dyDescent="0.25">
      <c r="C1217" s="65"/>
      <c r="D1217" s="55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</row>
    <row r="1218" spans="3:15" s="1" customFormat="1" x14ac:dyDescent="0.25">
      <c r="C1218" s="65"/>
      <c r="D1218" s="55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</row>
    <row r="1219" spans="3:15" s="1" customFormat="1" x14ac:dyDescent="0.25">
      <c r="C1219" s="65"/>
      <c r="D1219" s="55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</row>
    <row r="1220" spans="3:15" s="1" customFormat="1" x14ac:dyDescent="0.25">
      <c r="C1220" s="65"/>
      <c r="D1220" s="55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</row>
    <row r="1221" spans="3:15" s="1" customFormat="1" x14ac:dyDescent="0.25">
      <c r="C1221" s="65"/>
      <c r="D1221" s="55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</row>
    <row r="1222" spans="3:15" s="1" customFormat="1" x14ac:dyDescent="0.25">
      <c r="C1222" s="65"/>
      <c r="D1222" s="55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</row>
    <row r="1223" spans="3:15" s="1" customFormat="1" x14ac:dyDescent="0.25">
      <c r="C1223" s="65"/>
      <c r="D1223" s="55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</row>
    <row r="1224" spans="3:15" s="1" customFormat="1" x14ac:dyDescent="0.25">
      <c r="C1224" s="65"/>
      <c r="D1224" s="55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</row>
    <row r="1225" spans="3:15" s="1" customFormat="1" x14ac:dyDescent="0.25">
      <c r="C1225" s="65"/>
      <c r="D1225" s="55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</row>
    <row r="1226" spans="3:15" s="1" customFormat="1" x14ac:dyDescent="0.25">
      <c r="C1226" s="65"/>
      <c r="D1226" s="55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</row>
    <row r="1227" spans="3:15" s="1" customFormat="1" x14ac:dyDescent="0.25">
      <c r="C1227" s="65"/>
      <c r="D1227" s="55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</row>
    <row r="1228" spans="3:15" s="1" customFormat="1" x14ac:dyDescent="0.25">
      <c r="C1228" s="65"/>
      <c r="D1228" s="55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</row>
    <row r="1229" spans="3:15" s="1" customFormat="1" x14ac:dyDescent="0.25">
      <c r="C1229" s="65"/>
      <c r="D1229" s="55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</row>
    <row r="1230" spans="3:15" s="1" customFormat="1" x14ac:dyDescent="0.25">
      <c r="C1230" s="65"/>
      <c r="D1230" s="55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</row>
    <row r="1231" spans="3:15" s="1" customFormat="1" x14ac:dyDescent="0.25">
      <c r="C1231" s="65"/>
      <c r="D1231" s="55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</row>
    <row r="1232" spans="3:15" s="1" customFormat="1" x14ac:dyDescent="0.25">
      <c r="C1232" s="65"/>
      <c r="D1232" s="55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</row>
    <row r="1233" spans="3:15" s="1" customFormat="1" x14ac:dyDescent="0.25">
      <c r="C1233" s="65"/>
      <c r="D1233" s="55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</row>
    <row r="1234" spans="3:15" s="1" customFormat="1" x14ac:dyDescent="0.25">
      <c r="C1234" s="65"/>
      <c r="D1234" s="55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</row>
    <row r="1235" spans="3:15" s="1" customFormat="1" x14ac:dyDescent="0.25">
      <c r="C1235" s="65"/>
      <c r="D1235" s="55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</row>
    <row r="1236" spans="3:15" s="1" customFormat="1" x14ac:dyDescent="0.25">
      <c r="C1236" s="65"/>
      <c r="D1236" s="55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</row>
    <row r="1237" spans="3:15" s="1" customFormat="1" x14ac:dyDescent="0.25">
      <c r="C1237" s="65"/>
      <c r="D1237" s="55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</row>
    <row r="1238" spans="3:15" s="1" customFormat="1" x14ac:dyDescent="0.25">
      <c r="C1238" s="65"/>
      <c r="D1238" s="55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</row>
    <row r="1239" spans="3:15" s="1" customFormat="1" x14ac:dyDescent="0.25">
      <c r="C1239" s="65"/>
      <c r="D1239" s="55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</row>
    <row r="1240" spans="3:15" s="1" customFormat="1" x14ac:dyDescent="0.25">
      <c r="C1240" s="65"/>
      <c r="D1240" s="55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</row>
    <row r="1241" spans="3:15" s="1" customFormat="1" x14ac:dyDescent="0.25">
      <c r="C1241" s="65"/>
      <c r="D1241" s="55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</row>
    <row r="1242" spans="3:15" s="1" customFormat="1" x14ac:dyDescent="0.25">
      <c r="C1242" s="65"/>
      <c r="D1242" s="55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</row>
    <row r="1243" spans="3:15" s="1" customFormat="1" x14ac:dyDescent="0.25">
      <c r="C1243" s="65"/>
      <c r="D1243" s="55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</row>
    <row r="1244" spans="3:15" s="1" customFormat="1" x14ac:dyDescent="0.25">
      <c r="C1244" s="65"/>
      <c r="D1244" s="55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</row>
    <row r="1245" spans="3:15" s="1" customFormat="1" x14ac:dyDescent="0.25">
      <c r="C1245" s="65"/>
      <c r="D1245" s="55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</row>
    <row r="1246" spans="3:15" s="1" customFormat="1" x14ac:dyDescent="0.25">
      <c r="C1246" s="65"/>
      <c r="D1246" s="55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</row>
    <row r="1247" spans="3:15" s="1" customFormat="1" x14ac:dyDescent="0.25">
      <c r="C1247" s="65"/>
      <c r="D1247" s="55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</row>
    <row r="1248" spans="3:15" s="1" customFormat="1" x14ac:dyDescent="0.25">
      <c r="C1248" s="65"/>
      <c r="D1248" s="55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</row>
    <row r="1249" spans="3:15" s="1" customFormat="1" x14ac:dyDescent="0.25">
      <c r="C1249" s="65"/>
      <c r="D1249" s="55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</row>
    <row r="1250" spans="3:15" s="1" customFormat="1" x14ac:dyDescent="0.25">
      <c r="C1250" s="65"/>
      <c r="D1250" s="55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</row>
    <row r="1251" spans="3:15" s="1" customFormat="1" x14ac:dyDescent="0.25">
      <c r="C1251" s="65"/>
      <c r="D1251" s="55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</row>
    <row r="1252" spans="3:15" s="1" customFormat="1" x14ac:dyDescent="0.25">
      <c r="C1252" s="65"/>
      <c r="D1252" s="55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</row>
    <row r="1253" spans="3:15" s="1" customFormat="1" x14ac:dyDescent="0.25">
      <c r="C1253" s="65"/>
      <c r="D1253" s="55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</row>
    <row r="1254" spans="3:15" s="1" customFormat="1" x14ac:dyDescent="0.25">
      <c r="C1254" s="65"/>
      <c r="D1254" s="55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</row>
    <row r="1255" spans="3:15" s="1" customFormat="1" x14ac:dyDescent="0.25">
      <c r="C1255" s="65"/>
      <c r="D1255" s="55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</row>
    <row r="1256" spans="3:15" s="1" customFormat="1" x14ac:dyDescent="0.25">
      <c r="C1256" s="65"/>
      <c r="D1256" s="55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</row>
    <row r="1257" spans="3:15" s="1" customFormat="1" x14ac:dyDescent="0.25">
      <c r="C1257" s="65"/>
      <c r="D1257" s="55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</row>
    <row r="1258" spans="3:15" s="1" customFormat="1" x14ac:dyDescent="0.25">
      <c r="C1258" s="65"/>
      <c r="D1258" s="55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</row>
    <row r="1259" spans="3:15" s="1" customFormat="1" x14ac:dyDescent="0.25">
      <c r="C1259" s="65"/>
      <c r="D1259" s="55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</row>
    <row r="1260" spans="3:15" s="1" customFormat="1" x14ac:dyDescent="0.25">
      <c r="C1260" s="65"/>
      <c r="D1260" s="55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</row>
    <row r="1261" spans="3:15" s="1" customFormat="1" x14ac:dyDescent="0.25">
      <c r="C1261" s="65"/>
      <c r="D1261" s="55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</row>
    <row r="1262" spans="3:15" s="1" customFormat="1" x14ac:dyDescent="0.25">
      <c r="C1262" s="65"/>
      <c r="D1262" s="55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</row>
    <row r="1263" spans="3:15" s="1" customFormat="1" x14ac:dyDescent="0.25">
      <c r="C1263" s="65"/>
      <c r="D1263" s="55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</row>
    <row r="1264" spans="3:15" s="1" customFormat="1" x14ac:dyDescent="0.25">
      <c r="C1264" s="65"/>
      <c r="D1264" s="55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</row>
    <row r="1265" spans="3:15" s="1" customFormat="1" x14ac:dyDescent="0.25">
      <c r="C1265" s="65"/>
      <c r="D1265" s="55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</row>
    <row r="1266" spans="3:15" s="1" customFormat="1" x14ac:dyDescent="0.25">
      <c r="C1266" s="65"/>
      <c r="D1266" s="55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</row>
    <row r="1267" spans="3:15" s="1" customFormat="1" x14ac:dyDescent="0.25">
      <c r="C1267" s="65"/>
      <c r="D1267" s="55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</row>
    <row r="1268" spans="3:15" s="1" customFormat="1" x14ac:dyDescent="0.25">
      <c r="C1268" s="65"/>
      <c r="D1268" s="55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</row>
    <row r="1269" spans="3:15" s="1" customFormat="1" x14ac:dyDescent="0.25">
      <c r="C1269" s="65"/>
      <c r="D1269" s="55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</row>
    <row r="1270" spans="3:15" s="1" customFormat="1" x14ac:dyDescent="0.25">
      <c r="C1270" s="65"/>
      <c r="D1270" s="55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</row>
    <row r="1271" spans="3:15" s="1" customFormat="1" x14ac:dyDescent="0.25">
      <c r="C1271" s="65"/>
      <c r="D1271" s="55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</row>
    <row r="1272" spans="3:15" s="1" customFormat="1" x14ac:dyDescent="0.25">
      <c r="C1272" s="65"/>
      <c r="D1272" s="55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</row>
    <row r="1273" spans="3:15" s="1" customFormat="1" x14ac:dyDescent="0.25">
      <c r="C1273" s="65"/>
      <c r="D1273" s="55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</row>
    <row r="1274" spans="3:15" s="1" customFormat="1" x14ac:dyDescent="0.25">
      <c r="C1274" s="65"/>
      <c r="D1274" s="55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</row>
    <row r="1275" spans="3:15" s="1" customFormat="1" x14ac:dyDescent="0.25">
      <c r="C1275" s="65"/>
      <c r="D1275" s="55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</row>
    <row r="1276" spans="3:15" s="1" customFormat="1" x14ac:dyDescent="0.25">
      <c r="C1276" s="65"/>
      <c r="D1276" s="55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</row>
    <row r="1277" spans="3:15" s="1" customFormat="1" x14ac:dyDescent="0.25">
      <c r="C1277" s="65"/>
      <c r="D1277" s="55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</row>
    <row r="1278" spans="3:15" s="1" customFormat="1" x14ac:dyDescent="0.25">
      <c r="C1278" s="65"/>
      <c r="D1278" s="55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</row>
    <row r="1279" spans="3:15" s="1" customFormat="1" x14ac:dyDescent="0.25">
      <c r="C1279" s="65"/>
      <c r="D1279" s="55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</row>
    <row r="1280" spans="3:15" s="1" customFormat="1" x14ac:dyDescent="0.25">
      <c r="C1280" s="65"/>
      <c r="D1280" s="55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</row>
    <row r="1281" spans="3:15" s="1" customFormat="1" x14ac:dyDescent="0.25">
      <c r="C1281" s="65"/>
      <c r="D1281" s="55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</row>
    <row r="1282" spans="3:15" s="1" customFormat="1" x14ac:dyDescent="0.25">
      <c r="C1282" s="65"/>
      <c r="D1282" s="55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</row>
    <row r="1283" spans="3:15" s="1" customFormat="1" x14ac:dyDescent="0.25">
      <c r="C1283" s="65"/>
      <c r="D1283" s="55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</row>
    <row r="1284" spans="3:15" s="1" customFormat="1" x14ac:dyDescent="0.25">
      <c r="C1284" s="65"/>
      <c r="D1284" s="55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</row>
    <row r="1285" spans="3:15" s="1" customFormat="1" x14ac:dyDescent="0.25">
      <c r="C1285" s="65"/>
      <c r="D1285" s="55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</row>
    <row r="1286" spans="3:15" s="1" customFormat="1" x14ac:dyDescent="0.25">
      <c r="C1286" s="65"/>
      <c r="D1286" s="55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</row>
    <row r="1287" spans="3:15" s="1" customFormat="1" x14ac:dyDescent="0.25">
      <c r="C1287" s="65"/>
      <c r="D1287" s="55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</row>
    <row r="1288" spans="3:15" s="1" customFormat="1" x14ac:dyDescent="0.25">
      <c r="C1288" s="65"/>
      <c r="D1288" s="55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</row>
    <row r="1289" spans="3:15" s="1" customFormat="1" x14ac:dyDescent="0.25">
      <c r="C1289" s="65"/>
      <c r="D1289" s="55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</row>
    <row r="1290" spans="3:15" s="1" customFormat="1" x14ac:dyDescent="0.25">
      <c r="C1290" s="65"/>
      <c r="D1290" s="55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</row>
    <row r="1291" spans="3:15" s="1" customFormat="1" x14ac:dyDescent="0.25">
      <c r="C1291" s="65"/>
      <c r="D1291" s="55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</row>
    <row r="1292" spans="3:15" s="1" customFormat="1" x14ac:dyDescent="0.25">
      <c r="C1292" s="65"/>
      <c r="D1292" s="55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</row>
    <row r="1293" spans="3:15" s="1" customFormat="1" x14ac:dyDescent="0.25">
      <c r="C1293" s="65"/>
      <c r="D1293" s="55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</row>
    <row r="1294" spans="3:15" s="1" customFormat="1" x14ac:dyDescent="0.25">
      <c r="C1294" s="65"/>
      <c r="D1294" s="55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</row>
    <row r="1295" spans="3:15" s="1" customFormat="1" x14ac:dyDescent="0.25">
      <c r="C1295" s="65"/>
      <c r="D1295" s="55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</row>
    <row r="1296" spans="3:15" s="1" customFormat="1" x14ac:dyDescent="0.25">
      <c r="C1296" s="65"/>
      <c r="D1296" s="55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</row>
    <row r="1297" spans="3:15" s="1" customFormat="1" x14ac:dyDescent="0.25">
      <c r="C1297" s="65"/>
      <c r="D1297" s="55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</row>
    <row r="1298" spans="3:15" s="1" customFormat="1" x14ac:dyDescent="0.25">
      <c r="C1298" s="65"/>
      <c r="D1298" s="55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</row>
    <row r="1299" spans="3:15" s="1" customFormat="1" x14ac:dyDescent="0.25">
      <c r="C1299" s="65"/>
      <c r="D1299" s="55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</row>
    <row r="1300" spans="3:15" s="1" customFormat="1" x14ac:dyDescent="0.25">
      <c r="C1300" s="65"/>
      <c r="D1300" s="55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</row>
    <row r="1301" spans="3:15" s="1" customFormat="1" x14ac:dyDescent="0.25">
      <c r="C1301" s="65"/>
      <c r="D1301" s="55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</row>
    <row r="1302" spans="3:15" s="1" customFormat="1" x14ac:dyDescent="0.25">
      <c r="C1302" s="65"/>
      <c r="D1302" s="55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</row>
    <row r="1303" spans="3:15" s="1" customFormat="1" x14ac:dyDescent="0.25">
      <c r="C1303" s="65"/>
      <c r="D1303" s="55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</row>
    <row r="1304" spans="3:15" s="1" customFormat="1" x14ac:dyDescent="0.25">
      <c r="C1304" s="65"/>
      <c r="D1304" s="55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</row>
    <row r="1305" spans="3:15" s="1" customFormat="1" x14ac:dyDescent="0.25">
      <c r="C1305" s="65"/>
      <c r="D1305" s="55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</row>
    <row r="1306" spans="3:15" s="1" customFormat="1" x14ac:dyDescent="0.25">
      <c r="C1306" s="65"/>
      <c r="D1306" s="55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</row>
    <row r="1307" spans="3:15" s="1" customFormat="1" x14ac:dyDescent="0.25">
      <c r="C1307" s="65"/>
      <c r="D1307" s="55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</row>
    <row r="1308" spans="3:15" s="1" customFormat="1" x14ac:dyDescent="0.25">
      <c r="C1308" s="65"/>
      <c r="D1308" s="55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</row>
    <row r="1309" spans="3:15" s="1" customFormat="1" x14ac:dyDescent="0.25">
      <c r="C1309" s="65"/>
      <c r="D1309" s="55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</row>
    <row r="1310" spans="3:15" s="1" customFormat="1" x14ac:dyDescent="0.25">
      <c r="C1310" s="65"/>
      <c r="D1310" s="55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</row>
    <row r="1311" spans="3:15" s="1" customFormat="1" x14ac:dyDescent="0.25">
      <c r="C1311" s="65"/>
      <c r="D1311" s="55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</row>
    <row r="1312" spans="3:15" s="1" customFormat="1" x14ac:dyDescent="0.25">
      <c r="C1312" s="65"/>
      <c r="D1312" s="55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</row>
    <row r="1313" spans="3:15" s="1" customFormat="1" x14ac:dyDescent="0.25">
      <c r="C1313" s="65"/>
      <c r="D1313" s="55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</row>
    <row r="1314" spans="3:15" s="1" customFormat="1" x14ac:dyDescent="0.25">
      <c r="C1314" s="65"/>
      <c r="D1314" s="55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</row>
    <row r="1315" spans="3:15" s="1" customFormat="1" x14ac:dyDescent="0.25">
      <c r="C1315" s="65"/>
      <c r="D1315" s="55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</row>
    <row r="1316" spans="3:15" s="1" customFormat="1" x14ac:dyDescent="0.25">
      <c r="C1316" s="65"/>
      <c r="D1316" s="55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</row>
    <row r="1317" spans="3:15" s="1" customFormat="1" x14ac:dyDescent="0.25">
      <c r="C1317" s="65"/>
      <c r="D1317" s="55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</row>
    <row r="1318" spans="3:15" s="1" customFormat="1" x14ac:dyDescent="0.25">
      <c r="C1318" s="65"/>
      <c r="D1318" s="55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</row>
    <row r="1319" spans="3:15" s="1" customFormat="1" x14ac:dyDescent="0.25">
      <c r="C1319" s="65"/>
      <c r="D1319" s="55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</row>
    <row r="1320" spans="3:15" s="1" customFormat="1" x14ac:dyDescent="0.25">
      <c r="C1320" s="65"/>
      <c r="D1320" s="55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</row>
    <row r="1321" spans="3:15" s="1" customFormat="1" x14ac:dyDescent="0.25">
      <c r="C1321" s="65"/>
      <c r="D1321" s="55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</row>
    <row r="1322" spans="3:15" s="1" customFormat="1" x14ac:dyDescent="0.25">
      <c r="C1322" s="65"/>
      <c r="D1322" s="55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</row>
    <row r="1323" spans="3:15" s="1" customFormat="1" x14ac:dyDescent="0.25">
      <c r="C1323" s="65"/>
      <c r="D1323" s="55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</row>
    <row r="1324" spans="3:15" s="1" customFormat="1" x14ac:dyDescent="0.25">
      <c r="C1324" s="65"/>
      <c r="D1324" s="55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</row>
    <row r="1325" spans="3:15" s="1" customFormat="1" x14ac:dyDescent="0.25">
      <c r="C1325" s="65"/>
      <c r="D1325" s="55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</row>
    <row r="1326" spans="3:15" s="1" customFormat="1" x14ac:dyDescent="0.25">
      <c r="C1326" s="65"/>
      <c r="D1326" s="55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</row>
    <row r="1327" spans="3:15" s="1" customFormat="1" x14ac:dyDescent="0.25">
      <c r="C1327" s="65"/>
      <c r="D1327" s="55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</row>
    <row r="1328" spans="3:15" s="1" customFormat="1" x14ac:dyDescent="0.25">
      <c r="C1328" s="65"/>
      <c r="D1328" s="55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</row>
    <row r="1329" spans="3:15" s="1" customFormat="1" x14ac:dyDescent="0.25">
      <c r="C1329" s="65"/>
      <c r="D1329" s="55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</row>
    <row r="1330" spans="3:15" s="1" customFormat="1" x14ac:dyDescent="0.25">
      <c r="C1330" s="65"/>
      <c r="D1330" s="55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</row>
    <row r="1331" spans="3:15" s="1" customFormat="1" x14ac:dyDescent="0.25">
      <c r="C1331" s="65"/>
      <c r="D1331" s="55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</row>
    <row r="1332" spans="3:15" s="1" customFormat="1" x14ac:dyDescent="0.25">
      <c r="C1332" s="65"/>
      <c r="D1332" s="55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</row>
    <row r="1333" spans="3:15" s="1" customFormat="1" x14ac:dyDescent="0.25">
      <c r="C1333" s="65"/>
      <c r="D1333" s="55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</row>
    <row r="1334" spans="3:15" s="1" customFormat="1" x14ac:dyDescent="0.25">
      <c r="C1334" s="65"/>
      <c r="D1334" s="55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</row>
    <row r="1335" spans="3:15" s="1" customFormat="1" x14ac:dyDescent="0.25">
      <c r="C1335" s="65"/>
      <c r="D1335" s="55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</row>
    <row r="1336" spans="3:15" s="1" customFormat="1" x14ac:dyDescent="0.25">
      <c r="C1336" s="65"/>
      <c r="D1336" s="55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</row>
    <row r="1337" spans="3:15" s="1" customFormat="1" x14ac:dyDescent="0.25">
      <c r="C1337" s="65"/>
      <c r="D1337" s="55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</row>
    <row r="1338" spans="3:15" s="1" customFormat="1" x14ac:dyDescent="0.25">
      <c r="C1338" s="65"/>
      <c r="D1338" s="55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</row>
    <row r="1339" spans="3:15" s="1" customFormat="1" x14ac:dyDescent="0.25">
      <c r="C1339" s="65"/>
      <c r="D1339" s="55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</row>
    <row r="1340" spans="3:15" s="1" customFormat="1" x14ac:dyDescent="0.25">
      <c r="C1340" s="65"/>
      <c r="D1340" s="55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</row>
    <row r="1341" spans="3:15" s="1" customFormat="1" x14ac:dyDescent="0.25">
      <c r="C1341" s="65"/>
      <c r="D1341" s="55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</row>
    <row r="1342" spans="3:15" s="1" customFormat="1" x14ac:dyDescent="0.25">
      <c r="C1342" s="65"/>
      <c r="D1342" s="55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</row>
    <row r="1343" spans="3:15" s="1" customFormat="1" x14ac:dyDescent="0.25">
      <c r="C1343" s="65"/>
      <c r="D1343" s="55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</row>
    <row r="1344" spans="3:15" s="1" customFormat="1" x14ac:dyDescent="0.25">
      <c r="C1344" s="65"/>
      <c r="D1344" s="55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</row>
    <row r="1345" spans="3:15" s="1" customFormat="1" x14ac:dyDescent="0.25">
      <c r="C1345" s="65"/>
      <c r="D1345" s="55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</row>
    <row r="1346" spans="3:15" s="1" customFormat="1" x14ac:dyDescent="0.25">
      <c r="C1346" s="65"/>
      <c r="D1346" s="55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</row>
    <row r="1347" spans="3:15" s="1" customFormat="1" x14ac:dyDescent="0.25">
      <c r="C1347" s="65"/>
      <c r="D1347" s="55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</row>
    <row r="1348" spans="3:15" s="1" customFormat="1" x14ac:dyDescent="0.25">
      <c r="C1348" s="65"/>
      <c r="D1348" s="55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</row>
    <row r="1349" spans="3:15" s="1" customFormat="1" x14ac:dyDescent="0.25">
      <c r="C1349" s="65"/>
      <c r="D1349" s="55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</row>
    <row r="1350" spans="3:15" s="1" customFormat="1" x14ac:dyDescent="0.25">
      <c r="C1350" s="65"/>
      <c r="D1350" s="55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</row>
    <row r="1351" spans="3:15" s="1" customFormat="1" x14ac:dyDescent="0.25">
      <c r="C1351" s="65"/>
      <c r="D1351" s="55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</row>
    <row r="1352" spans="3:15" s="1" customFormat="1" x14ac:dyDescent="0.25">
      <c r="C1352" s="65"/>
      <c r="D1352" s="55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</row>
    <row r="1353" spans="3:15" s="1" customFormat="1" x14ac:dyDescent="0.25">
      <c r="C1353" s="65"/>
      <c r="D1353" s="55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</row>
    <row r="1354" spans="3:15" s="1" customFormat="1" x14ac:dyDescent="0.25">
      <c r="C1354" s="65"/>
      <c r="D1354" s="55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</row>
    <row r="1355" spans="3:15" s="1" customFormat="1" x14ac:dyDescent="0.25">
      <c r="C1355" s="65"/>
      <c r="D1355" s="55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</row>
    <row r="1356" spans="3:15" s="1" customFormat="1" x14ac:dyDescent="0.25">
      <c r="C1356" s="65"/>
      <c r="D1356" s="55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</row>
    <row r="1357" spans="3:15" s="1" customFormat="1" x14ac:dyDescent="0.25">
      <c r="C1357" s="65"/>
      <c r="D1357" s="55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</row>
    <row r="1358" spans="3:15" s="1" customFormat="1" x14ac:dyDescent="0.25">
      <c r="C1358" s="65"/>
      <c r="D1358" s="55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</row>
    <row r="1359" spans="3:15" s="1" customFormat="1" x14ac:dyDescent="0.25">
      <c r="C1359" s="65"/>
      <c r="D1359" s="55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</row>
    <row r="1360" spans="3:15" s="1" customFormat="1" x14ac:dyDescent="0.25">
      <c r="C1360" s="65"/>
      <c r="D1360" s="55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</row>
    <row r="1361" spans="3:15" s="1" customFormat="1" x14ac:dyDescent="0.25">
      <c r="C1361" s="65"/>
      <c r="D1361" s="55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</row>
    <row r="1362" spans="3:15" s="1" customFormat="1" x14ac:dyDescent="0.25">
      <c r="C1362" s="65"/>
      <c r="D1362" s="55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</row>
    <row r="1363" spans="3:15" s="1" customFormat="1" x14ac:dyDescent="0.25">
      <c r="C1363" s="65"/>
      <c r="D1363" s="55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</row>
    <row r="1364" spans="3:15" s="1" customFormat="1" x14ac:dyDescent="0.25">
      <c r="C1364" s="65"/>
      <c r="D1364" s="55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</row>
    <row r="1365" spans="3:15" s="1" customFormat="1" x14ac:dyDescent="0.25">
      <c r="C1365" s="65"/>
      <c r="D1365" s="55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</row>
    <row r="1366" spans="3:15" s="1" customFormat="1" x14ac:dyDescent="0.25">
      <c r="C1366" s="65"/>
      <c r="D1366" s="55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</row>
    <row r="1367" spans="3:15" s="1" customFormat="1" x14ac:dyDescent="0.25">
      <c r="C1367" s="65"/>
      <c r="D1367" s="55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</row>
    <row r="1368" spans="3:15" s="1" customFormat="1" x14ac:dyDescent="0.25">
      <c r="C1368" s="65"/>
      <c r="D1368" s="55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</row>
    <row r="1369" spans="3:15" s="1" customFormat="1" x14ac:dyDescent="0.25">
      <c r="C1369" s="65"/>
      <c r="D1369" s="55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</row>
    <row r="1370" spans="3:15" s="1" customFormat="1" x14ac:dyDescent="0.25">
      <c r="C1370" s="65"/>
      <c r="D1370" s="55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</row>
    <row r="1371" spans="3:15" s="1" customFormat="1" x14ac:dyDescent="0.25">
      <c r="C1371" s="65"/>
      <c r="D1371" s="55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</row>
    <row r="1372" spans="3:15" s="1" customFormat="1" x14ac:dyDescent="0.25">
      <c r="C1372" s="65"/>
      <c r="D1372" s="55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</row>
    <row r="1373" spans="3:15" s="1" customFormat="1" x14ac:dyDescent="0.25">
      <c r="C1373" s="65"/>
      <c r="D1373" s="55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</row>
    <row r="1374" spans="3:15" s="1" customFormat="1" x14ac:dyDescent="0.25">
      <c r="C1374" s="65"/>
      <c r="D1374" s="55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</row>
    <row r="1375" spans="3:15" s="1" customFormat="1" x14ac:dyDescent="0.25">
      <c r="C1375" s="65"/>
      <c r="D1375" s="55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</row>
    <row r="1376" spans="3:15" s="1" customFormat="1" x14ac:dyDescent="0.25">
      <c r="C1376" s="65"/>
      <c r="D1376" s="55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</row>
    <row r="1377" spans="3:15" s="1" customFormat="1" x14ac:dyDescent="0.25">
      <c r="C1377" s="65"/>
      <c r="D1377" s="55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</row>
    <row r="1378" spans="3:15" s="1" customFormat="1" x14ac:dyDescent="0.25">
      <c r="C1378" s="65"/>
      <c r="D1378" s="55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</row>
    <row r="1379" spans="3:15" s="1" customFormat="1" x14ac:dyDescent="0.25">
      <c r="C1379" s="65"/>
      <c r="D1379" s="55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</row>
    <row r="1380" spans="3:15" s="1" customFormat="1" x14ac:dyDescent="0.25">
      <c r="C1380" s="65"/>
      <c r="D1380" s="55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</row>
    <row r="1381" spans="3:15" s="1" customFormat="1" x14ac:dyDescent="0.25">
      <c r="C1381" s="65"/>
      <c r="D1381" s="55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</row>
    <row r="1382" spans="3:15" s="1" customFormat="1" x14ac:dyDescent="0.25">
      <c r="C1382" s="65"/>
      <c r="D1382" s="55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</row>
    <row r="1383" spans="3:15" s="1" customFormat="1" x14ac:dyDescent="0.25">
      <c r="C1383" s="65"/>
      <c r="D1383" s="55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</row>
    <row r="1384" spans="3:15" s="1" customFormat="1" x14ac:dyDescent="0.25">
      <c r="C1384" s="65"/>
      <c r="D1384" s="55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</row>
    <row r="1385" spans="3:15" s="1" customFormat="1" x14ac:dyDescent="0.25">
      <c r="C1385" s="65"/>
      <c r="D1385" s="55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</row>
    <row r="1386" spans="3:15" s="1" customFormat="1" x14ac:dyDescent="0.25">
      <c r="C1386" s="65"/>
      <c r="D1386" s="55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</row>
    <row r="1387" spans="3:15" s="1" customFormat="1" x14ac:dyDescent="0.25">
      <c r="C1387" s="65"/>
      <c r="D1387" s="55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</row>
    <row r="1388" spans="3:15" s="1" customFormat="1" x14ac:dyDescent="0.25">
      <c r="C1388" s="65"/>
      <c r="D1388" s="55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</row>
    <row r="1389" spans="3:15" s="1" customFormat="1" x14ac:dyDescent="0.25">
      <c r="C1389" s="65"/>
      <c r="D1389" s="55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</row>
    <row r="1390" spans="3:15" s="1" customFormat="1" x14ac:dyDescent="0.25">
      <c r="C1390" s="65"/>
      <c r="D1390" s="55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</row>
    <row r="1391" spans="3:15" s="1" customFormat="1" x14ac:dyDescent="0.25">
      <c r="C1391" s="65"/>
      <c r="D1391" s="55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</row>
    <row r="1392" spans="3:15" s="1" customFormat="1" x14ac:dyDescent="0.25">
      <c r="C1392" s="65"/>
      <c r="D1392" s="55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</row>
    <row r="1393" spans="3:15" s="1" customFormat="1" x14ac:dyDescent="0.25">
      <c r="C1393" s="65"/>
      <c r="D1393" s="55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</row>
    <row r="1394" spans="3:15" s="1" customFormat="1" x14ac:dyDescent="0.25">
      <c r="C1394" s="65"/>
      <c r="D1394" s="55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</row>
    <row r="1395" spans="3:15" s="1" customFormat="1" x14ac:dyDescent="0.25">
      <c r="C1395" s="65"/>
      <c r="D1395" s="55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</row>
    <row r="1396" spans="3:15" s="1" customFormat="1" x14ac:dyDescent="0.25">
      <c r="C1396" s="65"/>
      <c r="D1396" s="55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</row>
    <row r="1397" spans="3:15" s="1" customFormat="1" x14ac:dyDescent="0.25">
      <c r="C1397" s="65"/>
      <c r="D1397" s="55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</row>
    <row r="1398" spans="3:15" s="1" customFormat="1" x14ac:dyDescent="0.25">
      <c r="C1398" s="65"/>
      <c r="D1398" s="55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</row>
    <row r="1399" spans="3:15" s="1" customFormat="1" x14ac:dyDescent="0.25">
      <c r="C1399" s="65"/>
      <c r="D1399" s="55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</row>
    <row r="1400" spans="3:15" s="1" customFormat="1" x14ac:dyDescent="0.25">
      <c r="C1400" s="65"/>
      <c r="D1400" s="55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</row>
    <row r="1401" spans="3:15" s="1" customFormat="1" x14ac:dyDescent="0.25">
      <c r="C1401" s="65"/>
      <c r="D1401" s="55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</row>
    <row r="1402" spans="3:15" s="1" customFormat="1" x14ac:dyDescent="0.25">
      <c r="C1402" s="65"/>
      <c r="D1402" s="55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</row>
    <row r="1403" spans="3:15" s="1" customFormat="1" x14ac:dyDescent="0.25">
      <c r="C1403" s="65"/>
      <c r="D1403" s="55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</row>
    <row r="1404" spans="3:15" s="1" customFormat="1" x14ac:dyDescent="0.25">
      <c r="C1404" s="65"/>
      <c r="D1404" s="55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</row>
    <row r="1405" spans="3:15" s="1" customFormat="1" x14ac:dyDescent="0.25">
      <c r="C1405" s="65"/>
      <c r="D1405" s="55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</row>
    <row r="1406" spans="3:15" s="1" customFormat="1" x14ac:dyDescent="0.25">
      <c r="C1406" s="65"/>
      <c r="D1406" s="55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</row>
    <row r="1407" spans="3:15" s="1" customFormat="1" x14ac:dyDescent="0.25">
      <c r="C1407" s="65"/>
      <c r="D1407" s="55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</row>
    <row r="1408" spans="3:15" s="1" customFormat="1" x14ac:dyDescent="0.25">
      <c r="C1408" s="65"/>
      <c r="D1408" s="55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</row>
    <row r="1409" spans="3:15" s="1" customFormat="1" x14ac:dyDescent="0.25">
      <c r="C1409" s="65"/>
      <c r="D1409" s="55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</row>
    <row r="1410" spans="3:15" s="1" customFormat="1" x14ac:dyDescent="0.25">
      <c r="C1410" s="65"/>
      <c r="D1410" s="55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</row>
    <row r="1411" spans="3:15" s="1" customFormat="1" x14ac:dyDescent="0.25">
      <c r="C1411" s="65"/>
      <c r="D1411" s="55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</row>
    <row r="1412" spans="3:15" s="1" customFormat="1" x14ac:dyDescent="0.25">
      <c r="C1412" s="65"/>
      <c r="D1412" s="55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</row>
    <row r="1413" spans="3:15" s="1" customFormat="1" x14ac:dyDescent="0.25">
      <c r="C1413" s="65"/>
      <c r="D1413" s="55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</row>
    <row r="1414" spans="3:15" s="1" customFormat="1" x14ac:dyDescent="0.25">
      <c r="C1414" s="65"/>
      <c r="D1414" s="55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</row>
    <row r="1415" spans="3:15" s="1" customFormat="1" x14ac:dyDescent="0.25">
      <c r="C1415" s="65"/>
      <c r="D1415" s="55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</row>
    <row r="1416" spans="3:15" s="1" customFormat="1" x14ac:dyDescent="0.25">
      <c r="C1416" s="65"/>
      <c r="D1416" s="55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</row>
    <row r="1417" spans="3:15" s="1" customFormat="1" x14ac:dyDescent="0.25">
      <c r="C1417" s="65"/>
      <c r="D1417" s="55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</row>
    <row r="1418" spans="3:15" s="1" customFormat="1" x14ac:dyDescent="0.25">
      <c r="C1418" s="65"/>
      <c r="D1418" s="55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</row>
    <row r="1419" spans="3:15" s="1" customFormat="1" x14ac:dyDescent="0.25">
      <c r="C1419" s="65"/>
      <c r="D1419" s="55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</row>
    <row r="1420" spans="3:15" s="1" customFormat="1" x14ac:dyDescent="0.25">
      <c r="C1420" s="65"/>
      <c r="D1420" s="55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</row>
    <row r="1421" spans="3:15" s="1" customFormat="1" x14ac:dyDescent="0.25">
      <c r="C1421" s="65"/>
      <c r="D1421" s="55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</row>
    <row r="1422" spans="3:15" s="1" customFormat="1" x14ac:dyDescent="0.25">
      <c r="C1422" s="65"/>
      <c r="D1422" s="55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</row>
    <row r="1423" spans="3:15" s="1" customFormat="1" x14ac:dyDescent="0.25">
      <c r="C1423" s="65"/>
      <c r="D1423" s="55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</row>
    <row r="1424" spans="3:15" s="1" customFormat="1" x14ac:dyDescent="0.25">
      <c r="C1424" s="65"/>
      <c r="D1424" s="55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</row>
    <row r="1425" spans="3:15" s="1" customFormat="1" x14ac:dyDescent="0.25">
      <c r="C1425" s="65"/>
      <c r="D1425" s="55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</row>
    <row r="1426" spans="3:15" s="1" customFormat="1" x14ac:dyDescent="0.25">
      <c r="C1426" s="65"/>
      <c r="D1426" s="55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</row>
    <row r="1427" spans="3:15" s="1" customFormat="1" x14ac:dyDescent="0.25">
      <c r="C1427" s="65"/>
      <c r="D1427" s="55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</row>
    <row r="1428" spans="3:15" s="1" customFormat="1" x14ac:dyDescent="0.25">
      <c r="C1428" s="65"/>
      <c r="D1428" s="55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</row>
    <row r="1429" spans="3:15" s="1" customFormat="1" x14ac:dyDescent="0.25">
      <c r="C1429" s="65"/>
      <c r="D1429" s="55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</row>
    <row r="1430" spans="3:15" s="1" customFormat="1" x14ac:dyDescent="0.25">
      <c r="C1430" s="65"/>
      <c r="D1430" s="55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</row>
    <row r="1431" spans="3:15" s="1" customFormat="1" x14ac:dyDescent="0.25">
      <c r="C1431" s="65"/>
      <c r="D1431" s="55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</row>
    <row r="1432" spans="3:15" s="1" customFormat="1" x14ac:dyDescent="0.25">
      <c r="C1432" s="65"/>
      <c r="D1432" s="55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</row>
    <row r="1433" spans="3:15" s="1" customFormat="1" x14ac:dyDescent="0.25">
      <c r="C1433" s="65"/>
      <c r="D1433" s="55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</row>
    <row r="1434" spans="3:15" s="1" customFormat="1" x14ac:dyDescent="0.25">
      <c r="C1434" s="65"/>
      <c r="D1434" s="55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</row>
    <row r="1435" spans="3:15" s="1" customFormat="1" x14ac:dyDescent="0.25">
      <c r="C1435" s="65"/>
      <c r="D1435" s="55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</row>
    <row r="1436" spans="3:15" s="1" customFormat="1" x14ac:dyDescent="0.25">
      <c r="C1436" s="65"/>
      <c r="D1436" s="55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</row>
    <row r="1437" spans="3:15" s="1" customFormat="1" x14ac:dyDescent="0.25">
      <c r="C1437" s="65"/>
      <c r="D1437" s="55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</row>
    <row r="1438" spans="3:15" s="1" customFormat="1" x14ac:dyDescent="0.25">
      <c r="C1438" s="65"/>
      <c r="D1438" s="55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</row>
    <row r="1439" spans="3:15" s="1" customFormat="1" x14ac:dyDescent="0.25">
      <c r="C1439" s="65"/>
      <c r="D1439" s="55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</row>
    <row r="1440" spans="3:15" s="1" customFormat="1" x14ac:dyDescent="0.25">
      <c r="C1440" s="65"/>
      <c r="D1440" s="55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</row>
    <row r="1441" spans="3:15" s="1" customFormat="1" x14ac:dyDescent="0.25">
      <c r="C1441" s="65"/>
      <c r="D1441" s="55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</row>
    <row r="1442" spans="3:15" s="1" customFormat="1" x14ac:dyDescent="0.25">
      <c r="C1442" s="65"/>
      <c r="D1442" s="55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</row>
    <row r="1443" spans="3:15" s="1" customFormat="1" x14ac:dyDescent="0.25">
      <c r="C1443" s="65"/>
      <c r="D1443" s="55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</row>
    <row r="1444" spans="3:15" s="1" customFormat="1" x14ac:dyDescent="0.25">
      <c r="C1444" s="65"/>
      <c r="D1444" s="55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</row>
    <row r="1445" spans="3:15" s="1" customFormat="1" x14ac:dyDescent="0.25">
      <c r="C1445" s="65"/>
      <c r="D1445" s="55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</row>
    <row r="1446" spans="3:15" s="1" customFormat="1" x14ac:dyDescent="0.25">
      <c r="C1446" s="65"/>
      <c r="D1446" s="55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</row>
    <row r="1447" spans="3:15" s="1" customFormat="1" x14ac:dyDescent="0.25">
      <c r="C1447" s="65"/>
      <c r="D1447" s="55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</row>
    <row r="1448" spans="3:15" s="1" customFormat="1" x14ac:dyDescent="0.25">
      <c r="C1448" s="65"/>
      <c r="D1448" s="55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</row>
    <row r="1449" spans="3:15" s="1" customFormat="1" x14ac:dyDescent="0.25">
      <c r="C1449" s="65"/>
      <c r="D1449" s="55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</row>
    <row r="1450" spans="3:15" s="1" customFormat="1" x14ac:dyDescent="0.25">
      <c r="C1450" s="65"/>
      <c r="D1450" s="55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</row>
    <row r="1451" spans="3:15" s="1" customFormat="1" x14ac:dyDescent="0.25">
      <c r="C1451" s="65"/>
      <c r="D1451" s="55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</row>
    <row r="1452" spans="3:15" s="1" customFormat="1" x14ac:dyDescent="0.25">
      <c r="C1452" s="65"/>
      <c r="D1452" s="55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</row>
    <row r="1453" spans="3:15" s="1" customFormat="1" x14ac:dyDescent="0.25">
      <c r="C1453" s="65"/>
      <c r="D1453" s="55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</row>
    <row r="1454" spans="3:15" s="1" customFormat="1" x14ac:dyDescent="0.25">
      <c r="C1454" s="65"/>
      <c r="D1454" s="55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</row>
    <row r="1455" spans="3:15" s="1" customFormat="1" x14ac:dyDescent="0.25">
      <c r="C1455" s="65"/>
      <c r="D1455" s="55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</row>
    <row r="1456" spans="3:15" s="1" customFormat="1" x14ac:dyDescent="0.25">
      <c r="C1456" s="65"/>
      <c r="D1456" s="55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</row>
    <row r="1457" spans="3:15" s="1" customFormat="1" x14ac:dyDescent="0.25">
      <c r="C1457" s="65"/>
      <c r="D1457" s="55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</row>
    <row r="1458" spans="3:15" s="1" customFormat="1" x14ac:dyDescent="0.25">
      <c r="C1458" s="65"/>
      <c r="D1458" s="55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</row>
    <row r="1459" spans="3:15" s="1" customFormat="1" x14ac:dyDescent="0.25">
      <c r="C1459" s="65"/>
      <c r="D1459" s="55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</row>
    <row r="1460" spans="3:15" s="1" customFormat="1" x14ac:dyDescent="0.25">
      <c r="C1460" s="65"/>
      <c r="D1460" s="55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</row>
    <row r="1461" spans="3:15" s="1" customFormat="1" x14ac:dyDescent="0.25">
      <c r="C1461" s="65"/>
      <c r="D1461" s="55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</row>
    <row r="1462" spans="3:15" s="1" customFormat="1" x14ac:dyDescent="0.25">
      <c r="C1462" s="65"/>
      <c r="D1462" s="55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</row>
    <row r="1463" spans="3:15" s="1" customFormat="1" x14ac:dyDescent="0.25">
      <c r="C1463" s="65"/>
      <c r="D1463" s="55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</row>
    <row r="1464" spans="3:15" s="1" customFormat="1" x14ac:dyDescent="0.25">
      <c r="C1464" s="65"/>
      <c r="D1464" s="55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</row>
    <row r="1465" spans="3:15" s="1" customFormat="1" x14ac:dyDescent="0.25">
      <c r="C1465" s="65"/>
      <c r="D1465" s="55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</row>
    <row r="1466" spans="3:15" s="1" customFormat="1" x14ac:dyDescent="0.25">
      <c r="C1466" s="65"/>
      <c r="D1466" s="55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</row>
    <row r="1467" spans="3:15" s="1" customFormat="1" x14ac:dyDescent="0.25">
      <c r="C1467" s="65"/>
      <c r="D1467" s="55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</row>
    <row r="1468" spans="3:15" s="1" customFormat="1" x14ac:dyDescent="0.25">
      <c r="C1468" s="65"/>
      <c r="D1468" s="55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</row>
    <row r="1469" spans="3:15" s="1" customFormat="1" x14ac:dyDescent="0.25">
      <c r="C1469" s="65"/>
      <c r="D1469" s="55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</row>
    <row r="1470" spans="3:15" s="1" customFormat="1" x14ac:dyDescent="0.25">
      <c r="C1470" s="65"/>
      <c r="D1470" s="55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</row>
    <row r="1471" spans="3:15" s="1" customFormat="1" x14ac:dyDescent="0.25">
      <c r="C1471" s="65"/>
      <c r="D1471" s="55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</row>
    <row r="1472" spans="3:15" s="1" customFormat="1" x14ac:dyDescent="0.25">
      <c r="C1472" s="65"/>
      <c r="D1472" s="55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</row>
    <row r="1473" spans="3:15" s="1" customFormat="1" x14ac:dyDescent="0.25">
      <c r="C1473" s="65"/>
      <c r="D1473" s="55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</row>
    <row r="1474" spans="3:15" s="1" customFormat="1" x14ac:dyDescent="0.25">
      <c r="C1474" s="65"/>
      <c r="D1474" s="55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</row>
    <row r="1475" spans="3:15" s="1" customFormat="1" x14ac:dyDescent="0.25">
      <c r="C1475" s="65"/>
      <c r="D1475" s="55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</row>
    <row r="1476" spans="3:15" s="1" customFormat="1" x14ac:dyDescent="0.25">
      <c r="C1476" s="65"/>
      <c r="D1476" s="55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</row>
    <row r="1477" spans="3:15" s="1" customFormat="1" x14ac:dyDescent="0.25">
      <c r="C1477" s="65"/>
      <c r="D1477" s="55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</row>
    <row r="1478" spans="3:15" s="1" customFormat="1" x14ac:dyDescent="0.25">
      <c r="C1478" s="65"/>
      <c r="D1478" s="55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</row>
    <row r="1479" spans="3:15" s="1" customFormat="1" x14ac:dyDescent="0.25">
      <c r="C1479" s="65"/>
      <c r="D1479" s="55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</row>
    <row r="1480" spans="3:15" s="1" customFormat="1" x14ac:dyDescent="0.25">
      <c r="C1480" s="65"/>
      <c r="D1480" s="55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</row>
    <row r="1481" spans="3:15" s="1" customFormat="1" x14ac:dyDescent="0.25">
      <c r="C1481" s="65"/>
      <c r="D1481" s="55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</row>
    <row r="1482" spans="3:15" s="1" customFormat="1" x14ac:dyDescent="0.25">
      <c r="C1482" s="65"/>
      <c r="D1482" s="55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</row>
    <row r="1483" spans="3:15" s="1" customFormat="1" x14ac:dyDescent="0.25">
      <c r="C1483" s="65"/>
      <c r="D1483" s="55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</row>
    <row r="1484" spans="3:15" s="1" customFormat="1" x14ac:dyDescent="0.25">
      <c r="C1484" s="65"/>
      <c r="D1484" s="55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</row>
    <row r="1485" spans="3:15" s="1" customFormat="1" x14ac:dyDescent="0.25">
      <c r="C1485" s="65"/>
      <c r="D1485" s="55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</row>
    <row r="1486" spans="3:15" s="1" customFormat="1" x14ac:dyDescent="0.25">
      <c r="C1486" s="65"/>
      <c r="D1486" s="55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</row>
    <row r="1487" spans="3:15" s="1" customFormat="1" x14ac:dyDescent="0.25">
      <c r="C1487" s="65"/>
      <c r="D1487" s="55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</row>
    <row r="1488" spans="3:15" s="1" customFormat="1" x14ac:dyDescent="0.25">
      <c r="C1488" s="65"/>
      <c r="D1488" s="55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</row>
    <row r="1489" spans="3:15" s="1" customFormat="1" x14ac:dyDescent="0.25">
      <c r="C1489" s="65"/>
      <c r="D1489" s="55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</row>
    <row r="1490" spans="3:15" s="1" customFormat="1" x14ac:dyDescent="0.25">
      <c r="C1490" s="65"/>
      <c r="D1490" s="55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</row>
    <row r="1491" spans="3:15" s="1" customFormat="1" x14ac:dyDescent="0.25">
      <c r="C1491" s="65"/>
      <c r="D1491" s="55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</row>
    <row r="1492" spans="3:15" s="1" customFormat="1" x14ac:dyDescent="0.25">
      <c r="C1492" s="65"/>
      <c r="D1492" s="55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</row>
    <row r="1493" spans="3:15" s="1" customFormat="1" x14ac:dyDescent="0.25">
      <c r="C1493" s="65"/>
      <c r="D1493" s="55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</row>
    <row r="1494" spans="3:15" s="1" customFormat="1" x14ac:dyDescent="0.25">
      <c r="C1494" s="65"/>
      <c r="D1494" s="55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</row>
    <row r="1495" spans="3:15" s="1" customFormat="1" x14ac:dyDescent="0.25">
      <c r="C1495" s="65"/>
      <c r="D1495" s="55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</row>
    <row r="1496" spans="3:15" s="1" customFormat="1" x14ac:dyDescent="0.25">
      <c r="C1496" s="65"/>
      <c r="D1496" s="55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</row>
    <row r="1497" spans="3:15" s="1" customFormat="1" x14ac:dyDescent="0.25">
      <c r="C1497" s="65"/>
      <c r="D1497" s="55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</row>
    <row r="1498" spans="3:15" s="1" customFormat="1" x14ac:dyDescent="0.25">
      <c r="C1498" s="65"/>
      <c r="D1498" s="55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</row>
    <row r="1499" spans="3:15" s="1" customFormat="1" x14ac:dyDescent="0.25">
      <c r="C1499" s="65"/>
      <c r="D1499" s="55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</row>
    <row r="1500" spans="3:15" s="1" customFormat="1" x14ac:dyDescent="0.25">
      <c r="C1500" s="65"/>
      <c r="D1500" s="55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</row>
    <row r="1501" spans="3:15" s="1" customFormat="1" x14ac:dyDescent="0.25">
      <c r="C1501" s="65"/>
      <c r="D1501" s="55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</row>
    <row r="1502" spans="3:15" s="1" customFormat="1" x14ac:dyDescent="0.25">
      <c r="C1502" s="65"/>
      <c r="D1502" s="55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</row>
    <row r="1503" spans="3:15" s="1" customFormat="1" x14ac:dyDescent="0.25">
      <c r="C1503" s="65"/>
      <c r="D1503" s="55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</row>
    <row r="1504" spans="3:15" s="1" customFormat="1" x14ac:dyDescent="0.25">
      <c r="C1504" s="65"/>
      <c r="D1504" s="55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</row>
    <row r="1505" spans="3:15" s="1" customFormat="1" x14ac:dyDescent="0.25">
      <c r="C1505" s="65"/>
      <c r="D1505" s="55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</row>
    <row r="1506" spans="3:15" s="1" customFormat="1" x14ac:dyDescent="0.25">
      <c r="C1506" s="65"/>
      <c r="D1506" s="55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</row>
    <row r="1507" spans="3:15" s="1" customFormat="1" x14ac:dyDescent="0.25">
      <c r="C1507" s="65"/>
      <c r="D1507" s="55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</row>
    <row r="1508" spans="3:15" s="1" customFormat="1" x14ac:dyDescent="0.25">
      <c r="C1508" s="65"/>
      <c r="D1508" s="55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</row>
    <row r="1509" spans="3:15" s="1" customFormat="1" x14ac:dyDescent="0.25">
      <c r="C1509" s="65"/>
      <c r="D1509" s="55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</row>
    <row r="1510" spans="3:15" s="1" customFormat="1" x14ac:dyDescent="0.25">
      <c r="C1510" s="65"/>
      <c r="D1510" s="55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</row>
    <row r="1511" spans="3:15" s="1" customFormat="1" x14ac:dyDescent="0.25">
      <c r="C1511" s="65"/>
      <c r="D1511" s="55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</row>
    <row r="1512" spans="3:15" s="1" customFormat="1" x14ac:dyDescent="0.25">
      <c r="C1512" s="65"/>
      <c r="D1512" s="55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</row>
    <row r="1513" spans="3:15" s="1" customFormat="1" x14ac:dyDescent="0.25">
      <c r="C1513" s="65"/>
      <c r="D1513" s="55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</row>
    <row r="1514" spans="3:15" s="1" customFormat="1" x14ac:dyDescent="0.25">
      <c r="C1514" s="65"/>
      <c r="D1514" s="55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</row>
    <row r="1515" spans="3:15" s="1" customFormat="1" x14ac:dyDescent="0.25">
      <c r="C1515" s="65"/>
      <c r="D1515" s="55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</row>
    <row r="1516" spans="3:15" s="1" customFormat="1" x14ac:dyDescent="0.25">
      <c r="C1516" s="65"/>
      <c r="D1516" s="55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</row>
    <row r="1517" spans="3:15" s="1" customFormat="1" x14ac:dyDescent="0.25">
      <c r="C1517" s="65"/>
      <c r="D1517" s="55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</row>
    <row r="1518" spans="3:15" s="1" customFormat="1" x14ac:dyDescent="0.25">
      <c r="C1518" s="65"/>
      <c r="D1518" s="55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</row>
    <row r="1519" spans="3:15" s="1" customFormat="1" x14ac:dyDescent="0.25">
      <c r="C1519" s="65"/>
      <c r="D1519" s="55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</row>
    <row r="1520" spans="3:15" s="1" customFormat="1" x14ac:dyDescent="0.25">
      <c r="C1520" s="65"/>
      <c r="D1520" s="55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</row>
    <row r="1521" spans="3:15" s="1" customFormat="1" x14ac:dyDescent="0.25">
      <c r="C1521" s="65"/>
      <c r="D1521" s="55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</row>
    <row r="1522" spans="3:15" s="1" customFormat="1" x14ac:dyDescent="0.25">
      <c r="C1522" s="65"/>
      <c r="D1522" s="55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</row>
    <row r="1523" spans="3:15" s="1" customFormat="1" x14ac:dyDescent="0.25">
      <c r="C1523" s="65"/>
      <c r="D1523" s="55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</row>
    <row r="1524" spans="3:15" s="1" customFormat="1" x14ac:dyDescent="0.25">
      <c r="C1524" s="65"/>
      <c r="D1524" s="55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</row>
    <row r="1525" spans="3:15" s="1" customFormat="1" x14ac:dyDescent="0.25">
      <c r="C1525" s="65"/>
      <c r="D1525" s="55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</row>
    <row r="1526" spans="3:15" s="1" customFormat="1" x14ac:dyDescent="0.25">
      <c r="C1526" s="65"/>
      <c r="D1526" s="55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</row>
    <row r="1527" spans="3:15" s="1" customFormat="1" x14ac:dyDescent="0.25">
      <c r="C1527" s="65"/>
      <c r="D1527" s="55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</row>
    <row r="1528" spans="3:15" s="1" customFormat="1" x14ac:dyDescent="0.25">
      <c r="C1528" s="65"/>
      <c r="D1528" s="55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</row>
    <row r="1529" spans="3:15" s="1" customFormat="1" x14ac:dyDescent="0.25">
      <c r="C1529" s="65"/>
      <c r="D1529" s="55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</row>
    <row r="1530" spans="3:15" s="1" customFormat="1" x14ac:dyDescent="0.25">
      <c r="C1530" s="65"/>
      <c r="D1530" s="55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</row>
    <row r="1531" spans="3:15" s="1" customFormat="1" x14ac:dyDescent="0.25">
      <c r="C1531" s="65"/>
      <c r="D1531" s="55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</row>
    <row r="1532" spans="3:15" s="1" customFormat="1" x14ac:dyDescent="0.25">
      <c r="C1532" s="65"/>
      <c r="D1532" s="55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</row>
    <row r="1533" spans="3:15" s="1" customFormat="1" x14ac:dyDescent="0.25">
      <c r="C1533" s="65"/>
      <c r="D1533" s="55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</row>
    <row r="1534" spans="3:15" s="1" customFormat="1" x14ac:dyDescent="0.25">
      <c r="C1534" s="65"/>
      <c r="D1534" s="55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</row>
    <row r="1535" spans="3:15" s="1" customFormat="1" x14ac:dyDescent="0.25">
      <c r="C1535" s="65"/>
      <c r="D1535" s="55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</row>
    <row r="1536" spans="3:15" s="1" customFormat="1" x14ac:dyDescent="0.25">
      <c r="C1536" s="65"/>
      <c r="D1536" s="55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</row>
    <row r="1537" spans="3:15" s="1" customFormat="1" x14ac:dyDescent="0.25">
      <c r="C1537" s="65"/>
      <c r="D1537" s="55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</row>
    <row r="1538" spans="3:15" s="1" customFormat="1" x14ac:dyDescent="0.25">
      <c r="C1538" s="65"/>
      <c r="D1538" s="55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</row>
    <row r="1539" spans="3:15" s="1" customFormat="1" x14ac:dyDescent="0.25">
      <c r="C1539" s="65"/>
      <c r="D1539" s="55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</row>
    <row r="1540" spans="3:15" s="1" customFormat="1" x14ac:dyDescent="0.25">
      <c r="C1540" s="65"/>
      <c r="D1540" s="55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</row>
    <row r="1541" spans="3:15" s="1" customFormat="1" x14ac:dyDescent="0.25">
      <c r="C1541" s="65"/>
      <c r="D1541" s="55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</row>
    <row r="1542" spans="3:15" s="1" customFormat="1" x14ac:dyDescent="0.25">
      <c r="C1542" s="65"/>
      <c r="D1542" s="55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</row>
    <row r="1543" spans="3:15" s="1" customFormat="1" x14ac:dyDescent="0.25">
      <c r="C1543" s="65"/>
      <c r="D1543" s="55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</row>
    <row r="1544" spans="3:15" s="1" customFormat="1" x14ac:dyDescent="0.25">
      <c r="C1544" s="65"/>
      <c r="D1544" s="55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</row>
    <row r="1545" spans="3:15" s="1" customFormat="1" x14ac:dyDescent="0.25">
      <c r="C1545" s="65"/>
      <c r="D1545" s="55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</row>
    <row r="1546" spans="3:15" s="1" customFormat="1" x14ac:dyDescent="0.25">
      <c r="C1546" s="65"/>
      <c r="D1546" s="55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</row>
    <row r="1547" spans="3:15" s="1" customFormat="1" x14ac:dyDescent="0.25">
      <c r="C1547" s="65"/>
      <c r="D1547" s="55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</row>
    <row r="1548" spans="3:15" s="1" customFormat="1" x14ac:dyDescent="0.25">
      <c r="C1548" s="65"/>
      <c r="D1548" s="55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</row>
    <row r="1549" spans="3:15" s="1" customFormat="1" x14ac:dyDescent="0.25">
      <c r="C1549" s="65"/>
      <c r="D1549" s="55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</row>
    <row r="1550" spans="3:15" s="1" customFormat="1" x14ac:dyDescent="0.25">
      <c r="C1550" s="65"/>
      <c r="D1550" s="55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</row>
    <row r="1551" spans="3:15" s="1" customFormat="1" x14ac:dyDescent="0.25">
      <c r="C1551" s="65"/>
      <c r="D1551" s="55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</row>
    <row r="1552" spans="3:15" s="1" customFormat="1" x14ac:dyDescent="0.25">
      <c r="C1552" s="65"/>
      <c r="D1552" s="55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</row>
    <row r="1553" spans="3:15" s="1" customFormat="1" x14ac:dyDescent="0.25">
      <c r="C1553" s="65"/>
      <c r="D1553" s="55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</row>
    <row r="1554" spans="3:15" s="1" customFormat="1" x14ac:dyDescent="0.25">
      <c r="C1554" s="65"/>
      <c r="D1554" s="55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</row>
    <row r="1555" spans="3:15" s="1" customFormat="1" x14ac:dyDescent="0.25">
      <c r="C1555" s="65"/>
      <c r="D1555" s="55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</row>
    <row r="1556" spans="3:15" s="1" customFormat="1" x14ac:dyDescent="0.25">
      <c r="C1556" s="65"/>
      <c r="D1556" s="55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</row>
    <row r="1557" spans="3:15" s="1" customFormat="1" x14ac:dyDescent="0.25">
      <c r="C1557" s="65"/>
      <c r="D1557" s="55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</row>
    <row r="1558" spans="3:15" s="1" customFormat="1" x14ac:dyDescent="0.25">
      <c r="C1558" s="65"/>
      <c r="D1558" s="55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</row>
    <row r="1559" spans="3:15" s="1" customFormat="1" x14ac:dyDescent="0.25">
      <c r="C1559" s="65"/>
      <c r="D1559" s="55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</row>
    <row r="1560" spans="3:15" s="1" customFormat="1" x14ac:dyDescent="0.25">
      <c r="C1560" s="65"/>
      <c r="D1560" s="55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</row>
    <row r="1561" spans="3:15" s="1" customFormat="1" x14ac:dyDescent="0.25">
      <c r="C1561" s="65"/>
      <c r="D1561" s="55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</row>
    <row r="1562" spans="3:15" s="1" customFormat="1" x14ac:dyDescent="0.25">
      <c r="C1562" s="65"/>
      <c r="D1562" s="55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</row>
    <row r="1563" spans="3:15" s="1" customFormat="1" x14ac:dyDescent="0.25">
      <c r="C1563" s="65"/>
      <c r="D1563" s="55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</row>
    <row r="1564" spans="3:15" s="1" customFormat="1" x14ac:dyDescent="0.25">
      <c r="C1564" s="65"/>
      <c r="D1564" s="55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</row>
    <row r="1565" spans="3:15" s="1" customFormat="1" x14ac:dyDescent="0.25">
      <c r="C1565" s="65"/>
      <c r="D1565" s="55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</row>
    <row r="1566" spans="3:15" s="1" customFormat="1" x14ac:dyDescent="0.25">
      <c r="C1566" s="65"/>
      <c r="D1566" s="55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</row>
    <row r="1567" spans="3:15" s="1" customFormat="1" x14ac:dyDescent="0.25">
      <c r="C1567" s="65"/>
      <c r="D1567" s="55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</row>
    <row r="1568" spans="3:15" s="1" customFormat="1" x14ac:dyDescent="0.25">
      <c r="C1568" s="65"/>
      <c r="D1568" s="55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</row>
    <row r="1569" spans="3:15" s="1" customFormat="1" x14ac:dyDescent="0.25">
      <c r="C1569" s="65"/>
      <c r="D1569" s="55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</row>
    <row r="1570" spans="3:15" s="1" customFormat="1" x14ac:dyDescent="0.25">
      <c r="C1570" s="65"/>
      <c r="D1570" s="55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</row>
    <row r="1571" spans="3:15" s="1" customFormat="1" x14ac:dyDescent="0.25">
      <c r="C1571" s="65"/>
      <c r="D1571" s="55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</row>
    <row r="1572" spans="3:15" s="1" customFormat="1" x14ac:dyDescent="0.25">
      <c r="C1572" s="65"/>
      <c r="D1572" s="55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</row>
    <row r="1573" spans="3:15" s="1" customFormat="1" x14ac:dyDescent="0.25">
      <c r="C1573" s="65"/>
      <c r="D1573" s="55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</row>
    <row r="1574" spans="3:15" s="1" customFormat="1" x14ac:dyDescent="0.25">
      <c r="C1574" s="65"/>
      <c r="D1574" s="55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</row>
    <row r="1575" spans="3:15" s="1" customFormat="1" x14ac:dyDescent="0.25">
      <c r="C1575" s="65"/>
      <c r="D1575" s="55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</row>
    <row r="1576" spans="3:15" s="1" customFormat="1" x14ac:dyDescent="0.25">
      <c r="C1576" s="65"/>
      <c r="D1576" s="55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</row>
    <row r="1577" spans="3:15" s="1" customFormat="1" x14ac:dyDescent="0.25">
      <c r="C1577" s="65"/>
      <c r="D1577" s="55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</row>
    <row r="1578" spans="3:15" s="1" customFormat="1" x14ac:dyDescent="0.25">
      <c r="C1578" s="65"/>
      <c r="D1578" s="55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</row>
    <row r="1579" spans="3:15" s="1" customFormat="1" x14ac:dyDescent="0.25">
      <c r="C1579" s="65"/>
      <c r="D1579" s="55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</row>
    <row r="1580" spans="3:15" s="1" customFormat="1" x14ac:dyDescent="0.25">
      <c r="C1580" s="65"/>
      <c r="D1580" s="55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</row>
    <row r="1581" spans="3:15" s="1" customFormat="1" x14ac:dyDescent="0.25">
      <c r="C1581" s="65"/>
      <c r="D1581" s="55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</row>
    <row r="1582" spans="3:15" s="1" customFormat="1" x14ac:dyDescent="0.25">
      <c r="C1582" s="65"/>
      <c r="D1582" s="55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</row>
    <row r="1583" spans="3:15" s="1" customFormat="1" x14ac:dyDescent="0.25">
      <c r="C1583" s="65"/>
      <c r="D1583" s="55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</row>
    <row r="1584" spans="3:15" s="1" customFormat="1" x14ac:dyDescent="0.25">
      <c r="C1584" s="65"/>
      <c r="D1584" s="55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</row>
    <row r="1585" spans="3:15" s="1" customFormat="1" x14ac:dyDescent="0.25">
      <c r="C1585" s="65"/>
      <c r="D1585" s="55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</row>
    <row r="1586" spans="3:15" s="1" customFormat="1" x14ac:dyDescent="0.25">
      <c r="C1586" s="65"/>
      <c r="D1586" s="55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</row>
    <row r="1587" spans="3:15" s="1" customFormat="1" x14ac:dyDescent="0.25">
      <c r="C1587" s="65"/>
      <c r="D1587" s="55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</row>
    <row r="1588" spans="3:15" s="1" customFormat="1" x14ac:dyDescent="0.25">
      <c r="C1588" s="65"/>
      <c r="D1588" s="55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</row>
    <row r="1589" spans="3:15" s="1" customFormat="1" x14ac:dyDescent="0.25">
      <c r="C1589" s="65"/>
      <c r="D1589" s="55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</row>
    <row r="1590" spans="3:15" s="1" customFormat="1" x14ac:dyDescent="0.25">
      <c r="C1590" s="65"/>
      <c r="D1590" s="55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</row>
    <row r="1591" spans="3:15" s="1" customFormat="1" x14ac:dyDescent="0.25">
      <c r="C1591" s="65"/>
      <c r="D1591" s="55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</row>
    <row r="1592" spans="3:15" s="1" customFormat="1" x14ac:dyDescent="0.25">
      <c r="C1592" s="65"/>
      <c r="D1592" s="55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</row>
    <row r="1593" spans="3:15" s="1" customFormat="1" x14ac:dyDescent="0.25">
      <c r="C1593" s="65"/>
      <c r="D1593" s="55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</row>
    <row r="1594" spans="3:15" s="1" customFormat="1" x14ac:dyDescent="0.25">
      <c r="C1594" s="65"/>
      <c r="D1594" s="55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</row>
    <row r="1595" spans="3:15" s="1" customFormat="1" x14ac:dyDescent="0.25">
      <c r="C1595" s="65"/>
      <c r="D1595" s="55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</row>
    <row r="1596" spans="3:15" s="1" customFormat="1" x14ac:dyDescent="0.25">
      <c r="C1596" s="65"/>
      <c r="D1596" s="55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</row>
    <row r="1597" spans="3:15" s="1" customFormat="1" x14ac:dyDescent="0.25">
      <c r="C1597" s="65"/>
      <c r="D1597" s="55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</row>
    <row r="1598" spans="3:15" s="1" customFormat="1" x14ac:dyDescent="0.25">
      <c r="C1598" s="65"/>
      <c r="D1598" s="55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</row>
    <row r="1599" spans="3:15" s="1" customFormat="1" x14ac:dyDescent="0.25">
      <c r="C1599" s="65"/>
      <c r="D1599" s="55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</row>
    <row r="1600" spans="3:15" s="1" customFormat="1" x14ac:dyDescent="0.25">
      <c r="C1600" s="65"/>
      <c r="D1600" s="55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</row>
    <row r="1601" spans="3:15" s="1" customFormat="1" x14ac:dyDescent="0.25">
      <c r="C1601" s="65"/>
      <c r="D1601" s="55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</row>
    <row r="1602" spans="3:15" s="1" customFormat="1" x14ac:dyDescent="0.25">
      <c r="C1602" s="65"/>
      <c r="D1602" s="55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</row>
    <row r="1603" spans="3:15" s="1" customFormat="1" x14ac:dyDescent="0.25">
      <c r="C1603" s="65"/>
      <c r="D1603" s="55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</row>
    <row r="1604" spans="3:15" s="1" customFormat="1" x14ac:dyDescent="0.25">
      <c r="C1604" s="65"/>
      <c r="D1604" s="55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</row>
    <row r="1605" spans="3:15" s="1" customFormat="1" x14ac:dyDescent="0.25">
      <c r="C1605" s="65"/>
      <c r="D1605" s="55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</row>
    <row r="1606" spans="3:15" s="1" customFormat="1" x14ac:dyDescent="0.25">
      <c r="C1606" s="65"/>
      <c r="D1606" s="55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</row>
    <row r="1607" spans="3:15" s="1" customFormat="1" x14ac:dyDescent="0.25">
      <c r="C1607" s="65"/>
      <c r="D1607" s="55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</row>
    <row r="1608" spans="3:15" s="1" customFormat="1" x14ac:dyDescent="0.25">
      <c r="C1608" s="65"/>
      <c r="D1608" s="55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</row>
    <row r="1609" spans="3:15" s="1" customFormat="1" x14ac:dyDescent="0.25">
      <c r="C1609" s="65"/>
      <c r="D1609" s="55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</row>
    <row r="1610" spans="3:15" s="1" customFormat="1" x14ac:dyDescent="0.25">
      <c r="C1610" s="65"/>
      <c r="D1610" s="55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</row>
    <row r="1611" spans="3:15" s="1" customFormat="1" x14ac:dyDescent="0.25">
      <c r="C1611" s="65"/>
      <c r="D1611" s="55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</row>
    <row r="1612" spans="3:15" s="1" customFormat="1" x14ac:dyDescent="0.25">
      <c r="C1612" s="65"/>
      <c r="D1612" s="55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</row>
    <row r="1613" spans="3:15" s="1" customFormat="1" x14ac:dyDescent="0.25">
      <c r="C1613" s="65"/>
      <c r="D1613" s="55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</row>
    <row r="1614" spans="3:15" s="1" customFormat="1" x14ac:dyDescent="0.25">
      <c r="C1614" s="65"/>
      <c r="D1614" s="55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</row>
    <row r="1615" spans="3:15" s="1" customFormat="1" x14ac:dyDescent="0.25">
      <c r="C1615" s="65"/>
      <c r="D1615" s="55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</row>
    <row r="1616" spans="3:15" s="1" customFormat="1" x14ac:dyDescent="0.25">
      <c r="C1616" s="65"/>
      <c r="D1616" s="55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</row>
    <row r="1617" spans="3:15" s="1" customFormat="1" x14ac:dyDescent="0.25">
      <c r="C1617" s="65"/>
      <c r="D1617" s="55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</row>
    <row r="1618" spans="3:15" s="1" customFormat="1" x14ac:dyDescent="0.25">
      <c r="C1618" s="65"/>
      <c r="D1618" s="55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</row>
    <row r="1619" spans="3:15" s="1" customFormat="1" x14ac:dyDescent="0.25">
      <c r="C1619" s="65"/>
      <c r="D1619" s="55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</row>
    <row r="1620" spans="3:15" s="1" customFormat="1" x14ac:dyDescent="0.25">
      <c r="C1620" s="65"/>
      <c r="D1620" s="55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</row>
    <row r="1621" spans="3:15" s="1" customFormat="1" x14ac:dyDescent="0.25">
      <c r="C1621" s="65"/>
      <c r="D1621" s="55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</row>
    <row r="1622" spans="3:15" s="1" customFormat="1" x14ac:dyDescent="0.25">
      <c r="C1622" s="65"/>
      <c r="D1622" s="55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</row>
    <row r="1623" spans="3:15" s="1" customFormat="1" x14ac:dyDescent="0.25">
      <c r="C1623" s="65"/>
      <c r="D1623" s="55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</row>
    <row r="1624" spans="3:15" s="1" customFormat="1" x14ac:dyDescent="0.25">
      <c r="C1624" s="65"/>
      <c r="D1624" s="55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</row>
    <row r="1625" spans="3:15" s="1" customFormat="1" x14ac:dyDescent="0.25">
      <c r="C1625" s="65"/>
      <c r="D1625" s="55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</row>
    <row r="1626" spans="3:15" s="1" customFormat="1" x14ac:dyDescent="0.25">
      <c r="C1626" s="65"/>
      <c r="D1626" s="55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</row>
    <row r="1627" spans="3:15" s="1" customFormat="1" x14ac:dyDescent="0.25">
      <c r="C1627" s="65"/>
      <c r="D1627" s="55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</row>
    <row r="1628" spans="3:15" s="1" customFormat="1" x14ac:dyDescent="0.25">
      <c r="C1628" s="65"/>
      <c r="D1628" s="55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</row>
    <row r="1629" spans="3:15" s="1" customFormat="1" x14ac:dyDescent="0.25">
      <c r="C1629" s="65"/>
      <c r="D1629" s="55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</row>
    <row r="1630" spans="3:15" s="1" customFormat="1" x14ac:dyDescent="0.25">
      <c r="C1630" s="65"/>
      <c r="D1630" s="55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</row>
    <row r="1631" spans="3:15" s="1" customFormat="1" x14ac:dyDescent="0.25">
      <c r="C1631" s="65"/>
      <c r="D1631" s="55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</row>
    <row r="1632" spans="3:15" s="1" customFormat="1" x14ac:dyDescent="0.25">
      <c r="C1632" s="65"/>
      <c r="D1632" s="55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</row>
    <row r="1633" spans="3:15" s="1" customFormat="1" x14ac:dyDescent="0.25">
      <c r="C1633" s="65"/>
      <c r="D1633" s="55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</row>
    <row r="1634" spans="3:15" s="1" customFormat="1" x14ac:dyDescent="0.25">
      <c r="C1634" s="65"/>
      <c r="D1634" s="55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</row>
    <row r="1635" spans="3:15" s="1" customFormat="1" x14ac:dyDescent="0.25">
      <c r="C1635" s="65"/>
      <c r="D1635" s="55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</row>
    <row r="1636" spans="3:15" s="1" customFormat="1" x14ac:dyDescent="0.25">
      <c r="C1636" s="65"/>
      <c r="D1636" s="55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</row>
    <row r="1637" spans="3:15" s="1" customFormat="1" x14ac:dyDescent="0.25">
      <c r="C1637" s="65"/>
      <c r="D1637" s="55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</row>
    <row r="1638" spans="3:15" s="1" customFormat="1" x14ac:dyDescent="0.25">
      <c r="C1638" s="65"/>
      <c r="D1638" s="55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</row>
    <row r="1639" spans="3:15" s="1" customFormat="1" x14ac:dyDescent="0.25">
      <c r="C1639" s="65"/>
      <c r="D1639" s="55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</row>
    <row r="1640" spans="3:15" s="1" customFormat="1" x14ac:dyDescent="0.25">
      <c r="C1640" s="65"/>
      <c r="D1640" s="55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</row>
    <row r="1641" spans="3:15" s="1" customFormat="1" x14ac:dyDescent="0.25">
      <c r="C1641" s="65"/>
      <c r="D1641" s="55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</row>
    <row r="1642" spans="3:15" s="1" customFormat="1" x14ac:dyDescent="0.25">
      <c r="C1642" s="65"/>
      <c r="D1642" s="55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</row>
    <row r="1643" spans="3:15" s="1" customFormat="1" x14ac:dyDescent="0.25">
      <c r="C1643" s="65"/>
      <c r="D1643" s="55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</row>
    <row r="1644" spans="3:15" s="1" customFormat="1" x14ac:dyDescent="0.25">
      <c r="C1644" s="65"/>
      <c r="D1644" s="55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</row>
    <row r="1645" spans="3:15" s="1" customFormat="1" x14ac:dyDescent="0.25">
      <c r="C1645" s="65"/>
      <c r="D1645" s="55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</row>
    <row r="1646" spans="3:15" s="1" customFormat="1" x14ac:dyDescent="0.25">
      <c r="C1646" s="65"/>
      <c r="D1646" s="55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</row>
    <row r="1647" spans="3:15" s="1" customFormat="1" x14ac:dyDescent="0.25">
      <c r="C1647" s="65"/>
      <c r="D1647" s="55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</row>
    <row r="1648" spans="3:15" s="1" customFormat="1" x14ac:dyDescent="0.25">
      <c r="C1648" s="65"/>
      <c r="D1648" s="55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</row>
    <row r="1649" spans="3:15" s="1" customFormat="1" x14ac:dyDescent="0.25">
      <c r="C1649" s="65"/>
      <c r="D1649" s="55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</row>
    <row r="1650" spans="3:15" s="1" customFormat="1" x14ac:dyDescent="0.25">
      <c r="C1650" s="65"/>
      <c r="D1650" s="55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</row>
    <row r="1651" spans="3:15" s="1" customFormat="1" x14ac:dyDescent="0.25">
      <c r="C1651" s="65"/>
      <c r="D1651" s="55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</row>
    <row r="1652" spans="3:15" s="1" customFormat="1" x14ac:dyDescent="0.25">
      <c r="C1652" s="65"/>
      <c r="D1652" s="55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</row>
    <row r="1653" spans="3:15" s="1" customFormat="1" x14ac:dyDescent="0.25">
      <c r="C1653" s="65"/>
      <c r="D1653" s="55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</row>
    <row r="1654" spans="3:15" s="1" customFormat="1" x14ac:dyDescent="0.25">
      <c r="C1654" s="65"/>
      <c r="D1654" s="55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</row>
    <row r="1655" spans="3:15" s="1" customFormat="1" x14ac:dyDescent="0.25">
      <c r="C1655" s="65"/>
      <c r="D1655" s="55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</row>
    <row r="1656" spans="3:15" s="1" customFormat="1" x14ac:dyDescent="0.25">
      <c r="C1656" s="65"/>
      <c r="D1656" s="55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</row>
    <row r="1657" spans="3:15" s="1" customFormat="1" x14ac:dyDescent="0.25">
      <c r="C1657" s="65"/>
      <c r="D1657" s="55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</row>
    <row r="1658" spans="3:15" s="1" customFormat="1" x14ac:dyDescent="0.25">
      <c r="C1658" s="65"/>
      <c r="D1658" s="55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</row>
    <row r="1659" spans="3:15" s="1" customFormat="1" x14ac:dyDescent="0.25">
      <c r="C1659" s="65"/>
      <c r="D1659" s="55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</row>
    <row r="1660" spans="3:15" s="1" customFormat="1" x14ac:dyDescent="0.25">
      <c r="C1660" s="65"/>
      <c r="D1660" s="55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</row>
    <row r="1661" spans="3:15" s="1" customFormat="1" x14ac:dyDescent="0.25">
      <c r="C1661" s="65"/>
      <c r="D1661" s="55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</row>
    <row r="1662" spans="3:15" s="1" customFormat="1" x14ac:dyDescent="0.25">
      <c r="C1662" s="65"/>
      <c r="D1662" s="55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</row>
    <row r="1663" spans="3:15" s="1" customFormat="1" x14ac:dyDescent="0.25">
      <c r="C1663" s="65"/>
      <c r="D1663" s="55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</row>
    <row r="1664" spans="3:15" s="1" customFormat="1" x14ac:dyDescent="0.25">
      <c r="C1664" s="65"/>
      <c r="D1664" s="55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</row>
    <row r="1665" spans="3:15" s="1" customFormat="1" x14ac:dyDescent="0.25">
      <c r="C1665" s="65"/>
      <c r="D1665" s="55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</row>
    <row r="1666" spans="3:15" s="1" customFormat="1" x14ac:dyDescent="0.25">
      <c r="C1666" s="65"/>
      <c r="D1666" s="55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</row>
    <row r="1667" spans="3:15" s="1" customFormat="1" x14ac:dyDescent="0.25">
      <c r="C1667" s="65"/>
      <c r="D1667" s="55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</row>
    <row r="1668" spans="3:15" s="1" customFormat="1" x14ac:dyDescent="0.25">
      <c r="C1668" s="65"/>
      <c r="D1668" s="55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</row>
    <row r="1669" spans="3:15" s="1" customFormat="1" x14ac:dyDescent="0.25">
      <c r="C1669" s="65"/>
      <c r="D1669" s="55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</row>
    <row r="1670" spans="3:15" s="1" customFormat="1" x14ac:dyDescent="0.25">
      <c r="C1670" s="65"/>
      <c r="D1670" s="55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</row>
    <row r="1671" spans="3:15" s="1" customFormat="1" x14ac:dyDescent="0.25">
      <c r="C1671" s="65"/>
      <c r="D1671" s="55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</row>
    <row r="1672" spans="3:15" s="1" customFormat="1" x14ac:dyDescent="0.25">
      <c r="C1672" s="65"/>
      <c r="D1672" s="55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</row>
    <row r="1673" spans="3:15" s="1" customFormat="1" x14ac:dyDescent="0.25">
      <c r="C1673" s="65"/>
      <c r="D1673" s="55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</row>
    <row r="1674" spans="3:15" s="1" customFormat="1" x14ac:dyDescent="0.25">
      <c r="C1674" s="65"/>
      <c r="D1674" s="55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</row>
    <row r="1675" spans="3:15" s="1" customFormat="1" x14ac:dyDescent="0.25">
      <c r="C1675" s="65"/>
      <c r="D1675" s="55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</row>
    <row r="1676" spans="3:15" s="1" customFormat="1" x14ac:dyDescent="0.25">
      <c r="C1676" s="65"/>
      <c r="D1676" s="55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</row>
    <row r="1677" spans="3:15" s="1" customFormat="1" x14ac:dyDescent="0.25">
      <c r="C1677" s="65"/>
      <c r="D1677" s="55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</row>
    <row r="1678" spans="3:15" s="1" customFormat="1" x14ac:dyDescent="0.25">
      <c r="C1678" s="65"/>
      <c r="D1678" s="55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</row>
    <row r="1679" spans="3:15" s="1" customFormat="1" x14ac:dyDescent="0.25">
      <c r="C1679" s="65"/>
      <c r="D1679" s="55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</row>
    <row r="1680" spans="3:15" s="1" customFormat="1" x14ac:dyDescent="0.25">
      <c r="C1680" s="65"/>
      <c r="D1680" s="55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</row>
    <row r="1681" spans="3:15" s="1" customFormat="1" x14ac:dyDescent="0.25">
      <c r="C1681" s="65"/>
      <c r="D1681" s="55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</row>
    <row r="1682" spans="3:15" s="1" customFormat="1" x14ac:dyDescent="0.25">
      <c r="C1682" s="65"/>
      <c r="D1682" s="55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</row>
    <row r="1683" spans="3:15" s="1" customFormat="1" x14ac:dyDescent="0.25">
      <c r="C1683" s="65"/>
      <c r="D1683" s="55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</row>
    <row r="1684" spans="3:15" s="1" customFormat="1" x14ac:dyDescent="0.25">
      <c r="C1684" s="65"/>
      <c r="D1684" s="55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</row>
    <row r="1685" spans="3:15" s="1" customFormat="1" x14ac:dyDescent="0.25">
      <c r="C1685" s="65"/>
      <c r="D1685" s="55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</row>
    <row r="1686" spans="3:15" s="1" customFormat="1" x14ac:dyDescent="0.25">
      <c r="C1686" s="65"/>
      <c r="D1686" s="55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</row>
    <row r="1687" spans="3:15" s="1" customFormat="1" x14ac:dyDescent="0.25">
      <c r="C1687" s="65"/>
      <c r="D1687" s="55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</row>
    <row r="1688" spans="3:15" s="1" customFormat="1" x14ac:dyDescent="0.25">
      <c r="C1688" s="65"/>
      <c r="D1688" s="55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</row>
    <row r="1689" spans="3:15" s="1" customFormat="1" x14ac:dyDescent="0.25">
      <c r="C1689" s="65"/>
      <c r="D1689" s="55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</row>
    <row r="1690" spans="3:15" s="1" customFormat="1" x14ac:dyDescent="0.25">
      <c r="C1690" s="65"/>
      <c r="D1690" s="55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</row>
    <row r="1691" spans="3:15" s="1" customFormat="1" x14ac:dyDescent="0.25">
      <c r="C1691" s="65"/>
      <c r="D1691" s="55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</row>
    <row r="1692" spans="3:15" s="1" customFormat="1" x14ac:dyDescent="0.25">
      <c r="C1692" s="65"/>
      <c r="D1692" s="55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</row>
    <row r="1693" spans="3:15" s="1" customFormat="1" x14ac:dyDescent="0.25">
      <c r="C1693" s="65"/>
      <c r="D1693" s="55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</row>
    <row r="1694" spans="3:15" s="1" customFormat="1" x14ac:dyDescent="0.25">
      <c r="C1694" s="65"/>
      <c r="D1694" s="55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</row>
    <row r="1695" spans="3:15" s="1" customFormat="1" x14ac:dyDescent="0.25">
      <c r="C1695" s="65"/>
      <c r="D1695" s="55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</row>
    <row r="1696" spans="3:15" s="1" customFormat="1" x14ac:dyDescent="0.25">
      <c r="C1696" s="65"/>
      <c r="D1696" s="55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</row>
    <row r="1697" spans="3:15" s="1" customFormat="1" x14ac:dyDescent="0.25">
      <c r="C1697" s="65"/>
      <c r="D1697" s="55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</row>
    <row r="1698" spans="3:15" s="1" customFormat="1" x14ac:dyDescent="0.25">
      <c r="C1698" s="65"/>
      <c r="D1698" s="55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</row>
    <row r="1699" spans="3:15" s="1" customFormat="1" x14ac:dyDescent="0.25">
      <c r="C1699" s="65"/>
      <c r="D1699" s="55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</row>
    <row r="1700" spans="3:15" s="1" customFormat="1" x14ac:dyDescent="0.25">
      <c r="C1700" s="65"/>
      <c r="D1700" s="55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</row>
    <row r="1701" spans="3:15" s="1" customFormat="1" x14ac:dyDescent="0.25">
      <c r="C1701" s="65"/>
      <c r="D1701" s="55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</row>
    <row r="1702" spans="3:15" s="1" customFormat="1" x14ac:dyDescent="0.25">
      <c r="C1702" s="65"/>
      <c r="D1702" s="55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</row>
    <row r="1703" spans="3:15" s="1" customFormat="1" x14ac:dyDescent="0.25">
      <c r="C1703" s="65"/>
      <c r="D1703" s="55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</row>
    <row r="1704" spans="3:15" s="1" customFormat="1" x14ac:dyDescent="0.25">
      <c r="C1704" s="65"/>
      <c r="D1704" s="55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</row>
    <row r="1705" spans="3:15" s="1" customFormat="1" x14ac:dyDescent="0.25">
      <c r="C1705" s="65"/>
      <c r="D1705" s="55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</row>
    <row r="1706" spans="3:15" s="1" customFormat="1" x14ac:dyDescent="0.25">
      <c r="C1706" s="65"/>
      <c r="D1706" s="55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</row>
    <row r="1707" spans="3:15" s="1" customFormat="1" x14ac:dyDescent="0.25">
      <c r="C1707" s="65"/>
      <c r="D1707" s="55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</row>
    <row r="1708" spans="3:15" s="1" customFormat="1" x14ac:dyDescent="0.25">
      <c r="C1708" s="65"/>
      <c r="D1708" s="55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</row>
    <row r="1709" spans="3:15" s="1" customFormat="1" x14ac:dyDescent="0.25">
      <c r="C1709" s="65"/>
      <c r="D1709" s="55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</row>
    <row r="1710" spans="3:15" s="1" customFormat="1" x14ac:dyDescent="0.25">
      <c r="C1710" s="65"/>
      <c r="D1710" s="55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</row>
    <row r="1711" spans="3:15" s="1" customFormat="1" x14ac:dyDescent="0.25">
      <c r="C1711" s="65"/>
      <c r="D1711" s="55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</row>
    <row r="1712" spans="3:15" s="1" customFormat="1" x14ac:dyDescent="0.25">
      <c r="C1712" s="65"/>
      <c r="D1712" s="55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</row>
    <row r="1713" spans="3:15" s="1" customFormat="1" x14ac:dyDescent="0.25">
      <c r="C1713" s="65"/>
      <c r="D1713" s="55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</row>
    <row r="1714" spans="3:15" s="1" customFormat="1" x14ac:dyDescent="0.25">
      <c r="C1714" s="65"/>
      <c r="D1714" s="55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</row>
    <row r="1715" spans="3:15" s="1" customFormat="1" x14ac:dyDescent="0.25">
      <c r="C1715" s="65"/>
      <c r="D1715" s="55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</row>
    <row r="1716" spans="3:15" s="1" customFormat="1" x14ac:dyDescent="0.25">
      <c r="C1716" s="65"/>
      <c r="D1716" s="55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</row>
    <row r="1717" spans="3:15" s="1" customFormat="1" x14ac:dyDescent="0.25">
      <c r="C1717" s="65"/>
      <c r="D1717" s="55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</row>
    <row r="1718" spans="3:15" s="1" customFormat="1" x14ac:dyDescent="0.25">
      <c r="C1718" s="65"/>
      <c r="D1718" s="55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</row>
    <row r="1719" spans="3:15" s="1" customFormat="1" x14ac:dyDescent="0.25">
      <c r="C1719" s="65"/>
      <c r="D1719" s="55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</row>
    <row r="1720" spans="3:15" s="1" customFormat="1" x14ac:dyDescent="0.25">
      <c r="C1720" s="65"/>
      <c r="D1720" s="55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</row>
    <row r="1721" spans="3:15" s="1" customFormat="1" x14ac:dyDescent="0.25">
      <c r="C1721" s="65"/>
      <c r="D1721" s="55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</row>
    <row r="1722" spans="3:15" s="1" customFormat="1" x14ac:dyDescent="0.25">
      <c r="C1722" s="65"/>
      <c r="D1722" s="55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</row>
    <row r="1723" spans="3:15" s="1" customFormat="1" x14ac:dyDescent="0.25">
      <c r="C1723" s="65"/>
      <c r="D1723" s="55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</row>
    <row r="1724" spans="3:15" s="1" customFormat="1" x14ac:dyDescent="0.25">
      <c r="C1724" s="65"/>
      <c r="D1724" s="55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</row>
    <row r="1725" spans="3:15" s="1" customFormat="1" x14ac:dyDescent="0.25">
      <c r="C1725" s="65"/>
      <c r="D1725" s="55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</row>
    <row r="1726" spans="3:15" s="1" customFormat="1" x14ac:dyDescent="0.25">
      <c r="C1726" s="65"/>
      <c r="D1726" s="55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</row>
    <row r="1727" spans="3:15" s="1" customFormat="1" x14ac:dyDescent="0.25">
      <c r="C1727" s="65"/>
      <c r="D1727" s="55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</row>
    <row r="1728" spans="3:15" s="1" customFormat="1" x14ac:dyDescent="0.25">
      <c r="C1728" s="65"/>
      <c r="D1728" s="55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</row>
    <row r="1729" spans="3:15" s="1" customFormat="1" x14ac:dyDescent="0.25">
      <c r="C1729" s="65"/>
      <c r="D1729" s="55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</row>
    <row r="1730" spans="3:15" s="1" customFormat="1" x14ac:dyDescent="0.25">
      <c r="C1730" s="65"/>
      <c r="D1730" s="55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</row>
    <row r="1731" spans="3:15" s="1" customFormat="1" x14ac:dyDescent="0.25">
      <c r="C1731" s="65"/>
      <c r="D1731" s="55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</row>
    <row r="1732" spans="3:15" s="1" customFormat="1" x14ac:dyDescent="0.25">
      <c r="C1732" s="65"/>
      <c r="D1732" s="55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</row>
    <row r="1733" spans="3:15" s="1" customFormat="1" x14ac:dyDescent="0.25">
      <c r="C1733" s="65"/>
      <c r="D1733" s="55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</row>
    <row r="1734" spans="3:15" s="1" customFormat="1" x14ac:dyDescent="0.25">
      <c r="C1734" s="65"/>
      <c r="D1734" s="55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</row>
    <row r="1735" spans="3:15" s="1" customFormat="1" x14ac:dyDescent="0.25">
      <c r="C1735" s="65"/>
      <c r="D1735" s="55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</row>
    <row r="1736" spans="3:15" s="1" customFormat="1" x14ac:dyDescent="0.25">
      <c r="C1736" s="65"/>
      <c r="D1736" s="55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</row>
    <row r="1737" spans="3:15" s="1" customFormat="1" x14ac:dyDescent="0.25">
      <c r="C1737" s="65"/>
      <c r="D1737" s="55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</row>
    <row r="1738" spans="3:15" s="1" customFormat="1" x14ac:dyDescent="0.25">
      <c r="C1738" s="65"/>
      <c r="D1738" s="55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</row>
    <row r="1739" spans="3:15" s="1" customFormat="1" x14ac:dyDescent="0.25">
      <c r="C1739" s="65"/>
      <c r="D1739" s="55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</row>
    <row r="1740" spans="3:15" s="1" customFormat="1" x14ac:dyDescent="0.25">
      <c r="C1740" s="65"/>
      <c r="D1740" s="55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</row>
    <row r="1741" spans="3:15" s="1" customFormat="1" x14ac:dyDescent="0.25">
      <c r="C1741" s="65"/>
      <c r="D1741" s="55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</row>
    <row r="1742" spans="3:15" s="1" customFormat="1" x14ac:dyDescent="0.25">
      <c r="C1742" s="65"/>
      <c r="D1742" s="55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</row>
    <row r="1743" spans="3:15" s="1" customFormat="1" x14ac:dyDescent="0.25">
      <c r="C1743" s="65"/>
      <c r="D1743" s="55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</row>
    <row r="1744" spans="3:15" s="1" customFormat="1" x14ac:dyDescent="0.25">
      <c r="C1744" s="65"/>
      <c r="D1744" s="55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</row>
    <row r="1745" spans="3:15" s="1" customFormat="1" x14ac:dyDescent="0.25">
      <c r="C1745" s="65"/>
      <c r="D1745" s="55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</row>
    <row r="1746" spans="3:15" s="1" customFormat="1" x14ac:dyDescent="0.25">
      <c r="C1746" s="65"/>
      <c r="D1746" s="55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</row>
    <row r="1747" spans="3:15" s="1" customFormat="1" x14ac:dyDescent="0.25">
      <c r="C1747" s="65"/>
      <c r="D1747" s="55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</row>
    <row r="1748" spans="3:15" s="1" customFormat="1" x14ac:dyDescent="0.25">
      <c r="C1748" s="65"/>
      <c r="D1748" s="55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</row>
    <row r="1749" spans="3:15" s="1" customFormat="1" x14ac:dyDescent="0.25">
      <c r="C1749" s="65"/>
      <c r="D1749" s="55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</row>
    <row r="1750" spans="3:15" s="1" customFormat="1" x14ac:dyDescent="0.25">
      <c r="C1750" s="65"/>
      <c r="D1750" s="55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</row>
    <row r="1751" spans="3:15" s="1" customFormat="1" x14ac:dyDescent="0.25">
      <c r="C1751" s="65"/>
      <c r="D1751" s="55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</row>
    <row r="1752" spans="3:15" s="1" customFormat="1" x14ac:dyDescent="0.25">
      <c r="C1752" s="65"/>
      <c r="D1752" s="55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</row>
    <row r="1753" spans="3:15" s="1" customFormat="1" x14ac:dyDescent="0.25">
      <c r="C1753" s="65"/>
      <c r="D1753" s="55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</row>
    <row r="1754" spans="3:15" s="1" customFormat="1" x14ac:dyDescent="0.25">
      <c r="C1754" s="65"/>
      <c r="D1754" s="55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</row>
    <row r="1755" spans="3:15" s="1" customFormat="1" x14ac:dyDescent="0.25">
      <c r="C1755" s="65"/>
      <c r="D1755" s="55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</row>
    <row r="1756" spans="3:15" s="1" customFormat="1" x14ac:dyDescent="0.25">
      <c r="C1756" s="65"/>
      <c r="D1756" s="55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</row>
    <row r="1757" spans="3:15" s="1" customFormat="1" x14ac:dyDescent="0.25">
      <c r="C1757" s="65"/>
      <c r="D1757" s="55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</row>
    <row r="1758" spans="3:15" s="1" customFormat="1" x14ac:dyDescent="0.25">
      <c r="C1758" s="65"/>
      <c r="D1758" s="55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</row>
    <row r="1759" spans="3:15" s="1" customFormat="1" x14ac:dyDescent="0.25">
      <c r="C1759" s="65"/>
      <c r="D1759" s="55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</row>
    <row r="1760" spans="3:15" s="1" customFormat="1" x14ac:dyDescent="0.25">
      <c r="C1760" s="65"/>
      <c r="D1760" s="55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</row>
    <row r="1761" spans="3:15" s="1" customFormat="1" x14ac:dyDescent="0.25">
      <c r="C1761" s="65"/>
      <c r="D1761" s="55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</row>
    <row r="1762" spans="3:15" s="1" customFormat="1" x14ac:dyDescent="0.25">
      <c r="C1762" s="65"/>
      <c r="D1762" s="55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</row>
    <row r="1763" spans="3:15" s="1" customFormat="1" x14ac:dyDescent="0.25">
      <c r="C1763" s="65"/>
      <c r="D1763" s="55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</row>
    <row r="1764" spans="3:15" s="1" customFormat="1" x14ac:dyDescent="0.25">
      <c r="C1764" s="65"/>
      <c r="D1764" s="55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</row>
    <row r="1765" spans="3:15" s="1" customFormat="1" x14ac:dyDescent="0.25">
      <c r="C1765" s="65"/>
      <c r="D1765" s="55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</row>
    <row r="1766" spans="3:15" s="1" customFormat="1" x14ac:dyDescent="0.25">
      <c r="C1766" s="65"/>
      <c r="D1766" s="55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</row>
    <row r="1767" spans="3:15" s="1" customFormat="1" x14ac:dyDescent="0.25">
      <c r="C1767" s="65"/>
      <c r="D1767" s="55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</row>
    <row r="1768" spans="3:15" s="1" customFormat="1" x14ac:dyDescent="0.25">
      <c r="C1768" s="65"/>
      <c r="D1768" s="55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</row>
    <row r="1769" spans="3:15" s="1" customFormat="1" x14ac:dyDescent="0.25">
      <c r="C1769" s="65"/>
      <c r="D1769" s="55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</row>
    <row r="1770" spans="3:15" s="1" customFormat="1" x14ac:dyDescent="0.25">
      <c r="C1770" s="65"/>
      <c r="D1770" s="55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</row>
    <row r="1771" spans="3:15" s="1" customFormat="1" x14ac:dyDescent="0.25">
      <c r="C1771" s="65"/>
      <c r="D1771" s="55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</row>
    <row r="1772" spans="3:15" s="1" customFormat="1" x14ac:dyDescent="0.25">
      <c r="C1772" s="65"/>
      <c r="D1772" s="55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</row>
    <row r="1773" spans="3:15" s="1" customFormat="1" x14ac:dyDescent="0.25">
      <c r="C1773" s="65"/>
      <c r="D1773" s="55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</row>
    <row r="1774" spans="3:15" s="1" customFormat="1" x14ac:dyDescent="0.25">
      <c r="C1774" s="65"/>
      <c r="D1774" s="55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</row>
    <row r="1775" spans="3:15" s="1" customFormat="1" x14ac:dyDescent="0.25">
      <c r="C1775" s="65"/>
      <c r="D1775" s="55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</row>
    <row r="1776" spans="3:15" s="1" customFormat="1" x14ac:dyDescent="0.25">
      <c r="C1776" s="65"/>
      <c r="D1776" s="55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</row>
    <row r="1777" spans="3:15" s="1" customFormat="1" x14ac:dyDescent="0.25">
      <c r="C1777" s="65"/>
      <c r="D1777" s="55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</row>
    <row r="1778" spans="3:15" s="1" customFormat="1" x14ac:dyDescent="0.25">
      <c r="C1778" s="65"/>
      <c r="D1778" s="55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</row>
    <row r="1779" spans="3:15" s="1" customFormat="1" x14ac:dyDescent="0.25">
      <c r="C1779" s="65"/>
      <c r="D1779" s="55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</row>
    <row r="1780" spans="3:15" s="1" customFormat="1" x14ac:dyDescent="0.25">
      <c r="C1780" s="65"/>
      <c r="D1780" s="55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</row>
    <row r="1781" spans="3:15" s="1" customFormat="1" x14ac:dyDescent="0.25">
      <c r="C1781" s="65"/>
      <c r="D1781" s="55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</row>
    <row r="1782" spans="3:15" s="1" customFormat="1" x14ac:dyDescent="0.25">
      <c r="C1782" s="65"/>
      <c r="D1782" s="55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</row>
    <row r="1783" spans="3:15" s="1" customFormat="1" x14ac:dyDescent="0.25">
      <c r="C1783" s="65"/>
      <c r="D1783" s="55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</row>
    <row r="1784" spans="3:15" s="1" customFormat="1" x14ac:dyDescent="0.25">
      <c r="C1784" s="65"/>
      <c r="D1784" s="55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</row>
    <row r="1785" spans="3:15" s="1" customFormat="1" x14ac:dyDescent="0.25">
      <c r="C1785" s="65"/>
      <c r="D1785" s="55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</row>
    <row r="1786" spans="3:15" s="1" customFormat="1" x14ac:dyDescent="0.25">
      <c r="C1786" s="65"/>
      <c r="D1786" s="55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</row>
    <row r="1787" spans="3:15" s="1" customFormat="1" x14ac:dyDescent="0.25">
      <c r="C1787" s="65"/>
      <c r="D1787" s="55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</row>
    <row r="1788" spans="3:15" s="1" customFormat="1" x14ac:dyDescent="0.25">
      <c r="C1788" s="65"/>
      <c r="D1788" s="55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</row>
    <row r="1789" spans="3:15" s="1" customFormat="1" x14ac:dyDescent="0.25">
      <c r="C1789" s="65"/>
      <c r="D1789" s="55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</row>
    <row r="1790" spans="3:15" s="1" customFormat="1" x14ac:dyDescent="0.25">
      <c r="C1790" s="65"/>
      <c r="D1790" s="55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</row>
    <row r="1791" spans="3:15" s="1" customFormat="1" x14ac:dyDescent="0.25">
      <c r="C1791" s="65"/>
      <c r="D1791" s="55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</row>
    <row r="1792" spans="3:15" s="1" customFormat="1" x14ac:dyDescent="0.25">
      <c r="C1792" s="65"/>
      <c r="D1792" s="55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</row>
    <row r="1793" spans="3:15" s="1" customFormat="1" x14ac:dyDescent="0.25">
      <c r="C1793" s="65"/>
      <c r="D1793" s="55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</row>
    <row r="1794" spans="3:15" s="1" customFormat="1" x14ac:dyDescent="0.25">
      <c r="C1794" s="65"/>
      <c r="D1794" s="55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</row>
    <row r="1795" spans="3:15" s="1" customFormat="1" x14ac:dyDescent="0.25">
      <c r="C1795" s="65"/>
      <c r="D1795" s="55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</row>
    <row r="1796" spans="3:15" s="1" customFormat="1" x14ac:dyDescent="0.25">
      <c r="C1796" s="65"/>
      <c r="D1796" s="55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</row>
    <row r="1797" spans="3:15" s="1" customFormat="1" x14ac:dyDescent="0.25">
      <c r="C1797" s="65"/>
      <c r="D1797" s="55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</row>
    <row r="1798" spans="3:15" s="1" customFormat="1" x14ac:dyDescent="0.25">
      <c r="C1798" s="65"/>
      <c r="D1798" s="55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</row>
    <row r="1799" spans="3:15" s="1" customFormat="1" x14ac:dyDescent="0.25">
      <c r="C1799" s="65"/>
      <c r="D1799" s="55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</row>
    <row r="1800" spans="3:15" s="1" customFormat="1" x14ac:dyDescent="0.25">
      <c r="C1800" s="65"/>
      <c r="D1800" s="55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</row>
    <row r="1801" spans="3:15" s="1" customFormat="1" x14ac:dyDescent="0.25">
      <c r="C1801" s="65"/>
      <c r="D1801" s="55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</row>
    <row r="1802" spans="3:15" s="1" customFormat="1" x14ac:dyDescent="0.25">
      <c r="C1802" s="65"/>
      <c r="D1802" s="55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</row>
    <row r="1803" spans="3:15" s="1" customFormat="1" x14ac:dyDescent="0.25">
      <c r="C1803" s="65"/>
      <c r="D1803" s="55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</row>
    <row r="1804" spans="3:15" s="1" customFormat="1" x14ac:dyDescent="0.25">
      <c r="C1804" s="65"/>
      <c r="D1804" s="55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</row>
    <row r="1805" spans="3:15" s="1" customFormat="1" x14ac:dyDescent="0.25">
      <c r="C1805" s="65"/>
      <c r="D1805" s="55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</row>
    <row r="1806" spans="3:15" s="1" customFormat="1" x14ac:dyDescent="0.25">
      <c r="C1806" s="65"/>
      <c r="D1806" s="55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</row>
    <row r="1807" spans="3:15" s="1" customFormat="1" x14ac:dyDescent="0.25">
      <c r="C1807" s="65"/>
      <c r="D1807" s="55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</row>
    <row r="1808" spans="3:15" s="1" customFormat="1" x14ac:dyDescent="0.25">
      <c r="C1808" s="65"/>
      <c r="D1808" s="55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</row>
    <row r="1809" spans="3:15" s="1" customFormat="1" x14ac:dyDescent="0.25">
      <c r="C1809" s="65"/>
      <c r="D1809" s="55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</row>
    <row r="1810" spans="3:15" s="1" customFormat="1" x14ac:dyDescent="0.25">
      <c r="C1810" s="65"/>
      <c r="D1810" s="55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</row>
    <row r="1811" spans="3:15" s="1" customFormat="1" x14ac:dyDescent="0.25">
      <c r="C1811" s="65"/>
      <c r="D1811" s="55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</row>
    <row r="1812" spans="3:15" s="1" customFormat="1" x14ac:dyDescent="0.25">
      <c r="C1812" s="65"/>
      <c r="D1812" s="55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</row>
    <row r="1813" spans="3:15" s="1" customFormat="1" x14ac:dyDescent="0.25">
      <c r="C1813" s="65"/>
      <c r="D1813" s="55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</row>
    <row r="1814" spans="3:15" s="1" customFormat="1" x14ac:dyDescent="0.25">
      <c r="C1814" s="65"/>
      <c r="D1814" s="55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</row>
    <row r="1815" spans="3:15" s="1" customFormat="1" x14ac:dyDescent="0.25">
      <c r="C1815" s="65"/>
      <c r="D1815" s="55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</row>
    <row r="1816" spans="3:15" s="1" customFormat="1" x14ac:dyDescent="0.25">
      <c r="C1816" s="65"/>
      <c r="D1816" s="55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</row>
    <row r="1817" spans="3:15" s="1" customFormat="1" x14ac:dyDescent="0.25">
      <c r="C1817" s="65"/>
      <c r="D1817" s="55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</row>
    <row r="1818" spans="3:15" s="1" customFormat="1" x14ac:dyDescent="0.25">
      <c r="C1818" s="65"/>
      <c r="D1818" s="55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</row>
    <row r="1819" spans="3:15" s="1" customFormat="1" x14ac:dyDescent="0.25">
      <c r="C1819" s="65"/>
      <c r="D1819" s="55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</row>
    <row r="1820" spans="3:15" s="1" customFormat="1" x14ac:dyDescent="0.25">
      <c r="C1820" s="65"/>
      <c r="D1820" s="55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</row>
    <row r="1821" spans="3:15" s="1" customFormat="1" x14ac:dyDescent="0.25">
      <c r="C1821" s="65"/>
      <c r="D1821" s="55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</row>
    <row r="1822" spans="3:15" s="1" customFormat="1" x14ac:dyDescent="0.25">
      <c r="C1822" s="65"/>
      <c r="D1822" s="55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</row>
    <row r="1823" spans="3:15" s="1" customFormat="1" x14ac:dyDescent="0.25">
      <c r="C1823" s="65"/>
      <c r="D1823" s="55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</row>
    <row r="1824" spans="3:15" s="1" customFormat="1" x14ac:dyDescent="0.25">
      <c r="C1824" s="65"/>
      <c r="D1824" s="55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</row>
    <row r="1825" spans="3:15" s="1" customFormat="1" x14ac:dyDescent="0.25">
      <c r="C1825" s="65"/>
      <c r="D1825" s="55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</row>
    <row r="1826" spans="3:15" s="1" customFormat="1" x14ac:dyDescent="0.25">
      <c r="C1826" s="65"/>
      <c r="D1826" s="55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</row>
    <row r="1827" spans="3:15" s="1" customFormat="1" x14ac:dyDescent="0.25">
      <c r="C1827" s="65"/>
      <c r="D1827" s="55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</row>
    <row r="1828" spans="3:15" s="1" customFormat="1" x14ac:dyDescent="0.25">
      <c r="C1828" s="65"/>
      <c r="D1828" s="55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</row>
    <row r="1829" spans="3:15" s="1" customFormat="1" x14ac:dyDescent="0.25">
      <c r="C1829" s="65"/>
      <c r="D1829" s="55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</row>
    <row r="1830" spans="3:15" s="1" customFormat="1" x14ac:dyDescent="0.25">
      <c r="C1830" s="65"/>
      <c r="D1830" s="55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</row>
    <row r="1831" spans="3:15" s="1" customFormat="1" x14ac:dyDescent="0.25">
      <c r="C1831" s="65"/>
      <c r="D1831" s="55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</row>
    <row r="1832" spans="3:15" s="1" customFormat="1" x14ac:dyDescent="0.25">
      <c r="C1832" s="65"/>
      <c r="D1832" s="55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</row>
    <row r="1833" spans="3:15" s="1" customFormat="1" x14ac:dyDescent="0.25">
      <c r="C1833" s="65"/>
      <c r="D1833" s="55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</row>
    <row r="1834" spans="3:15" s="1" customFormat="1" x14ac:dyDescent="0.25">
      <c r="C1834" s="65"/>
      <c r="D1834" s="55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</row>
    <row r="1835" spans="3:15" s="1" customFormat="1" x14ac:dyDescent="0.25">
      <c r="C1835" s="65"/>
      <c r="D1835" s="55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</row>
    <row r="1836" spans="3:15" s="1" customFormat="1" x14ac:dyDescent="0.25">
      <c r="C1836" s="65"/>
      <c r="D1836" s="55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</row>
    <row r="1837" spans="3:15" s="1" customFormat="1" x14ac:dyDescent="0.25">
      <c r="C1837" s="65"/>
      <c r="D1837" s="55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</row>
    <row r="1838" spans="3:15" s="1" customFormat="1" x14ac:dyDescent="0.25">
      <c r="C1838" s="65"/>
      <c r="D1838" s="55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</row>
    <row r="1839" spans="3:15" s="1" customFormat="1" x14ac:dyDescent="0.25">
      <c r="C1839" s="65"/>
      <c r="D1839" s="55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</row>
    <row r="1840" spans="3:15" s="1" customFormat="1" x14ac:dyDescent="0.25">
      <c r="C1840" s="65"/>
      <c r="D1840" s="55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</row>
    <row r="1841" spans="3:15" s="1" customFormat="1" x14ac:dyDescent="0.25">
      <c r="C1841" s="65"/>
      <c r="D1841" s="55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</row>
    <row r="1842" spans="3:15" s="1" customFormat="1" x14ac:dyDescent="0.25">
      <c r="C1842" s="65"/>
      <c r="D1842" s="55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</row>
    <row r="1843" spans="3:15" s="1" customFormat="1" x14ac:dyDescent="0.25">
      <c r="C1843" s="65"/>
      <c r="D1843" s="55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</row>
    <row r="1844" spans="3:15" s="1" customFormat="1" x14ac:dyDescent="0.25">
      <c r="C1844" s="65"/>
      <c r="D1844" s="55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</row>
    <row r="1845" spans="3:15" s="1" customFormat="1" x14ac:dyDescent="0.25">
      <c r="C1845" s="65"/>
      <c r="D1845" s="55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</row>
    <row r="1846" spans="3:15" s="1" customFormat="1" x14ac:dyDescent="0.25">
      <c r="C1846" s="65"/>
      <c r="D1846" s="55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</row>
    <row r="1847" spans="3:15" s="1" customFormat="1" x14ac:dyDescent="0.25">
      <c r="C1847" s="65"/>
      <c r="D1847" s="55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</row>
    <row r="1848" spans="3:15" s="1" customFormat="1" x14ac:dyDescent="0.25">
      <c r="C1848" s="65"/>
      <c r="D1848" s="55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</row>
    <row r="1849" spans="3:15" s="1" customFormat="1" x14ac:dyDescent="0.25">
      <c r="C1849" s="65"/>
      <c r="D1849" s="55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</row>
  </sheetData>
  <mergeCells count="18">
    <mergeCell ref="B49:R49"/>
    <mergeCell ref="B47:O47"/>
    <mergeCell ref="B48:N48"/>
    <mergeCell ref="B46:R46"/>
    <mergeCell ref="B9:B11"/>
    <mergeCell ref="C9:D10"/>
    <mergeCell ref="E9:H10"/>
    <mergeCell ref="I9:L10"/>
    <mergeCell ref="A9:A11"/>
    <mergeCell ref="T9:V10"/>
    <mergeCell ref="M9:N10"/>
    <mergeCell ref="L1:V1"/>
    <mergeCell ref="L2:V2"/>
    <mergeCell ref="H3:V3"/>
    <mergeCell ref="I4:V4"/>
    <mergeCell ref="A6:J6"/>
    <mergeCell ref="O9:P10"/>
    <mergeCell ref="Q9:R10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1"/>
  <sheetViews>
    <sheetView workbookViewId="0">
      <selection activeCell="L2" sqref="L2:BN2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.85546875" style="1" customWidth="1"/>
    <col min="19" max="62" width="0" style="1" hidden="1" customWidth="1"/>
    <col min="63" max="63" width="8.7109375" style="1" customWidth="1"/>
    <col min="64" max="64" width="8.7109375" style="55" customWidth="1"/>
    <col min="65" max="65" width="9.7109375" style="55" customWidth="1"/>
    <col min="66" max="66" width="8.7109375" style="55" customWidth="1"/>
    <col min="67" max="16384" width="9.140625" style="1"/>
  </cols>
  <sheetData>
    <row r="1" spans="1:66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  <c r="BL1" s="291"/>
      <c r="BM1" s="291"/>
      <c r="BN1" s="291"/>
    </row>
    <row r="2" spans="1:66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F2" s="290"/>
      <c r="BG2" s="290"/>
      <c r="BH2" s="290"/>
      <c r="BI2" s="290"/>
      <c r="BJ2" s="290"/>
      <c r="BK2" s="290"/>
      <c r="BL2" s="290"/>
      <c r="BM2" s="290"/>
      <c r="BN2" s="290"/>
    </row>
    <row r="3" spans="1:66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1"/>
      <c r="BJ3" s="291"/>
      <c r="BK3" s="291"/>
      <c r="BL3" s="291"/>
      <c r="BM3" s="291"/>
      <c r="BN3" s="291"/>
    </row>
    <row r="4" spans="1:66" x14ac:dyDescent="0.25">
      <c r="A4" s="55"/>
      <c r="C4" s="1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</row>
    <row r="5" spans="1:66" ht="18" customHeight="1" x14ac:dyDescent="0.3">
      <c r="K5" s="21"/>
      <c r="L5" s="21"/>
      <c r="M5" s="202"/>
      <c r="N5" s="202"/>
      <c r="O5" s="202"/>
      <c r="P5" s="202"/>
    </row>
    <row r="6" spans="1:66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</row>
    <row r="7" spans="1:66" s="4" customFormat="1" ht="18.75" x14ac:dyDescent="0.3">
      <c r="A7" s="114"/>
      <c r="B7" s="108" t="s">
        <v>47</v>
      </c>
      <c r="C7" s="6"/>
      <c r="D7" s="55"/>
      <c r="E7" s="55"/>
      <c r="F7" s="55"/>
      <c r="G7" s="55"/>
      <c r="H7" s="55"/>
      <c r="I7" s="55"/>
      <c r="J7" s="6"/>
      <c r="K7" s="6"/>
      <c r="L7" s="6"/>
      <c r="M7" s="6"/>
      <c r="N7" s="6"/>
      <c r="O7" s="6"/>
      <c r="P7" s="55"/>
      <c r="BL7" s="55"/>
      <c r="BM7" s="55"/>
      <c r="BN7" s="55"/>
    </row>
    <row r="8" spans="1:66" hidden="1" x14ac:dyDescent="0.25"/>
    <row r="9" spans="1:66" ht="16.5" thickBot="1" x14ac:dyDescent="0.3">
      <c r="B9" s="187"/>
      <c r="C9" s="66"/>
      <c r="J9" s="66"/>
      <c r="K9" s="66"/>
      <c r="L9" s="66"/>
      <c r="M9" s="66"/>
      <c r="N9" s="66"/>
      <c r="O9" s="66"/>
    </row>
    <row r="10" spans="1:66" ht="16.5" hidden="1" thickBot="1" x14ac:dyDescent="0.3"/>
    <row r="11" spans="1:66" s="2" customFormat="1" ht="32.25" customHeight="1" x14ac:dyDescent="0.25">
      <c r="A11" s="275" t="s">
        <v>76</v>
      </c>
      <c r="B11" s="275" t="s">
        <v>0</v>
      </c>
      <c r="C11" s="280" t="s">
        <v>3</v>
      </c>
      <c r="D11" s="281"/>
      <c r="E11" s="280" t="s">
        <v>1</v>
      </c>
      <c r="F11" s="305"/>
      <c r="G11" s="305"/>
      <c r="H11" s="281"/>
      <c r="I11" s="280" t="s">
        <v>5</v>
      </c>
      <c r="J11" s="305"/>
      <c r="K11" s="305"/>
      <c r="L11" s="296"/>
      <c r="M11" s="280" t="s">
        <v>51</v>
      </c>
      <c r="N11" s="296"/>
      <c r="O11" s="280" t="s">
        <v>2</v>
      </c>
      <c r="P11" s="296"/>
      <c r="Q11" s="299" t="s">
        <v>71</v>
      </c>
      <c r="R11" s="300"/>
      <c r="AY11" s="9"/>
      <c r="BL11" s="273" t="s">
        <v>308</v>
      </c>
      <c r="BM11" s="274"/>
      <c r="BN11" s="274"/>
    </row>
    <row r="12" spans="1:66" s="2" customFormat="1" ht="15" customHeight="1" thickBot="1" x14ac:dyDescent="0.3">
      <c r="A12" s="276"/>
      <c r="B12" s="278"/>
      <c r="C12" s="282"/>
      <c r="D12" s="283"/>
      <c r="E12" s="282"/>
      <c r="F12" s="306"/>
      <c r="G12" s="306"/>
      <c r="H12" s="283"/>
      <c r="I12" s="282"/>
      <c r="J12" s="306"/>
      <c r="K12" s="306"/>
      <c r="L12" s="283"/>
      <c r="M12" s="282"/>
      <c r="N12" s="283"/>
      <c r="O12" s="297"/>
      <c r="P12" s="298"/>
      <c r="Q12" s="301"/>
      <c r="R12" s="302"/>
      <c r="BL12" s="274"/>
      <c r="BM12" s="274"/>
      <c r="BN12" s="274"/>
    </row>
    <row r="13" spans="1:66" s="2" customFormat="1" ht="33.75" customHeight="1" thickBot="1" x14ac:dyDescent="0.3">
      <c r="A13" s="277"/>
      <c r="B13" s="279"/>
      <c r="C13" s="33" t="s">
        <v>38</v>
      </c>
      <c r="D13" s="190" t="s">
        <v>39</v>
      </c>
      <c r="E13" s="33" t="s">
        <v>38</v>
      </c>
      <c r="F13" s="190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3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BL13" s="256" t="s">
        <v>38</v>
      </c>
      <c r="BM13" s="256"/>
      <c r="BN13" s="256" t="s">
        <v>39</v>
      </c>
    </row>
    <row r="14" spans="1:66" s="2" customFormat="1" ht="15" x14ac:dyDescent="0.25">
      <c r="A14" s="115"/>
      <c r="B14" s="17" t="s">
        <v>6</v>
      </c>
      <c r="C14" s="105"/>
      <c r="D14" s="96"/>
      <c r="E14" s="100"/>
      <c r="F14" s="96"/>
      <c r="G14" s="95"/>
      <c r="H14" s="252"/>
      <c r="I14" s="100"/>
      <c r="J14" s="103"/>
      <c r="K14" s="59"/>
      <c r="L14" s="123"/>
      <c r="M14" s="105"/>
      <c r="N14" s="103"/>
      <c r="O14" s="105"/>
      <c r="P14" s="96"/>
      <c r="Q14" s="137"/>
      <c r="R14" s="112"/>
      <c r="BL14" s="64"/>
      <c r="BM14" s="64"/>
      <c r="BN14" s="64"/>
    </row>
    <row r="15" spans="1:66" s="2" customFormat="1" ht="15" x14ac:dyDescent="0.25">
      <c r="A15" s="178" t="s">
        <v>122</v>
      </c>
      <c r="B15" s="14" t="s">
        <v>123</v>
      </c>
      <c r="C15" s="91">
        <v>150</v>
      </c>
      <c r="D15" s="106">
        <v>200</v>
      </c>
      <c r="E15" s="45">
        <v>21.84</v>
      </c>
      <c r="F15" s="43">
        <v>29.12</v>
      </c>
      <c r="G15" s="50">
        <f>220*2.09/310</f>
        <v>1.4832258064516128</v>
      </c>
      <c r="H15" s="113">
        <f>250*2.09/310</f>
        <v>1.685483870967742</v>
      </c>
      <c r="I15" s="90">
        <v>15.78</v>
      </c>
      <c r="J15" s="97">
        <v>21.04</v>
      </c>
      <c r="K15" s="50">
        <f>220*1.17/310</f>
        <v>0.83032258064516118</v>
      </c>
      <c r="L15" s="113">
        <f>250*1.17/310</f>
        <v>0.94354838709677424</v>
      </c>
      <c r="M15" s="90">
        <v>31.28</v>
      </c>
      <c r="N15" s="97">
        <v>41.7</v>
      </c>
      <c r="O15" s="90">
        <v>354</v>
      </c>
      <c r="P15" s="97">
        <v>472</v>
      </c>
      <c r="Q15" s="45">
        <v>0.23</v>
      </c>
      <c r="R15" s="43">
        <v>0.3</v>
      </c>
      <c r="BL15" s="64"/>
      <c r="BM15" s="64"/>
      <c r="BN15" s="64"/>
    </row>
    <row r="16" spans="1:66" s="2" customFormat="1" ht="15" x14ac:dyDescent="0.25">
      <c r="A16" s="178" t="s">
        <v>140</v>
      </c>
      <c r="B16" s="14" t="s">
        <v>16</v>
      </c>
      <c r="C16" s="35">
        <v>15</v>
      </c>
      <c r="D16" s="28">
        <v>20</v>
      </c>
      <c r="E16" s="54">
        <f>2.63/10*15</f>
        <v>3.9450000000000003</v>
      </c>
      <c r="F16" s="43">
        <f>2.63/10*20</f>
        <v>5.26</v>
      </c>
      <c r="G16" s="45">
        <v>3.48</v>
      </c>
      <c r="H16" s="50">
        <v>4.6399999999999997</v>
      </c>
      <c r="I16" s="45">
        <f>2.66/10*15</f>
        <v>3.99</v>
      </c>
      <c r="J16" s="43">
        <f>2.66/10*20</f>
        <v>5.32</v>
      </c>
      <c r="K16" s="54">
        <v>0</v>
      </c>
      <c r="L16" s="43">
        <v>0</v>
      </c>
      <c r="M16" s="45">
        <v>0</v>
      </c>
      <c r="N16" s="43">
        <v>0</v>
      </c>
      <c r="O16" s="45">
        <f>35/10*15</f>
        <v>52.5</v>
      </c>
      <c r="P16" s="43">
        <f>35/10*20</f>
        <v>70</v>
      </c>
      <c r="Q16" s="45">
        <f>0.07/10*15</f>
        <v>0.10500000000000001</v>
      </c>
      <c r="R16" s="43">
        <f>0.07/10*20</f>
        <v>0.14000000000000001</v>
      </c>
      <c r="BL16" s="64"/>
      <c r="BM16" s="64"/>
      <c r="BN16" s="64"/>
    </row>
    <row r="17" spans="1:66" s="2" customFormat="1" ht="15" x14ac:dyDescent="0.25">
      <c r="A17" s="178" t="s">
        <v>124</v>
      </c>
      <c r="B17" s="13" t="s">
        <v>125</v>
      </c>
      <c r="C17" s="35">
        <v>200</v>
      </c>
      <c r="D17" s="52">
        <v>200</v>
      </c>
      <c r="E17" s="45">
        <v>0.04</v>
      </c>
      <c r="F17" s="43">
        <v>0.04</v>
      </c>
      <c r="G17" s="54">
        <v>0</v>
      </c>
      <c r="H17" s="50">
        <v>0</v>
      </c>
      <c r="I17" s="45">
        <v>0.01</v>
      </c>
      <c r="J17" s="43">
        <v>0.01</v>
      </c>
      <c r="K17" s="54">
        <v>0</v>
      </c>
      <c r="L17" s="50">
        <v>0</v>
      </c>
      <c r="M17" s="45">
        <v>9.09</v>
      </c>
      <c r="N17" s="43">
        <v>9.09</v>
      </c>
      <c r="O17" s="45">
        <v>37</v>
      </c>
      <c r="P17" s="43">
        <v>37</v>
      </c>
      <c r="Q17" s="45">
        <v>0</v>
      </c>
      <c r="R17" s="43">
        <v>0</v>
      </c>
      <c r="BL17" s="64"/>
      <c r="BM17" s="64"/>
      <c r="BN17" s="64"/>
    </row>
    <row r="18" spans="1:66" s="2" customFormat="1" ht="15" x14ac:dyDescent="0.25">
      <c r="A18" s="178"/>
      <c r="B18" s="14" t="s">
        <v>36</v>
      </c>
      <c r="C18" s="91">
        <v>50</v>
      </c>
      <c r="D18" s="106">
        <v>50</v>
      </c>
      <c r="E18" s="90">
        <v>3.85</v>
      </c>
      <c r="F18" s="97">
        <v>3.85</v>
      </c>
      <c r="G18" s="50">
        <v>0</v>
      </c>
      <c r="H18" s="113">
        <v>0</v>
      </c>
      <c r="I18" s="90">
        <v>1.5</v>
      </c>
      <c r="J18" s="97">
        <v>1.5</v>
      </c>
      <c r="K18" s="50">
        <v>0.5</v>
      </c>
      <c r="L18" s="113">
        <v>0.5</v>
      </c>
      <c r="M18" s="90">
        <v>25.05</v>
      </c>
      <c r="N18" s="97">
        <v>25.05</v>
      </c>
      <c r="O18" s="90">
        <v>129.5</v>
      </c>
      <c r="P18" s="97">
        <v>129.5</v>
      </c>
      <c r="Q18" s="45">
        <v>0</v>
      </c>
      <c r="R18" s="43">
        <v>0</v>
      </c>
      <c r="BL18" s="64"/>
      <c r="BM18" s="64"/>
      <c r="BN18" s="64"/>
    </row>
    <row r="19" spans="1:66" s="24" customFormat="1" ht="15" x14ac:dyDescent="0.25">
      <c r="A19" s="180"/>
      <c r="B19" s="23" t="s">
        <v>7</v>
      </c>
      <c r="C19" s="92">
        <f t="shared" ref="C19:R19" si="0">C15+C16+C17+C18</f>
        <v>415</v>
      </c>
      <c r="D19" s="98">
        <f t="shared" si="0"/>
        <v>470</v>
      </c>
      <c r="E19" s="101">
        <f t="shared" si="0"/>
        <v>29.675000000000001</v>
      </c>
      <c r="F19" s="85">
        <f t="shared" si="0"/>
        <v>38.270000000000003</v>
      </c>
      <c r="G19" s="62">
        <f t="shared" si="0"/>
        <v>4.9632258064516126</v>
      </c>
      <c r="H19" s="84">
        <f t="shared" si="0"/>
        <v>6.3254838709677417</v>
      </c>
      <c r="I19" s="101">
        <f t="shared" si="0"/>
        <v>21.28</v>
      </c>
      <c r="J19" s="85">
        <f t="shared" si="0"/>
        <v>27.87</v>
      </c>
      <c r="K19" s="62">
        <f t="shared" si="0"/>
        <v>1.3303225806451611</v>
      </c>
      <c r="L19" s="84">
        <f t="shared" si="0"/>
        <v>1.4435483870967742</v>
      </c>
      <c r="M19" s="101">
        <f t="shared" si="0"/>
        <v>65.42</v>
      </c>
      <c r="N19" s="85">
        <f t="shared" si="0"/>
        <v>75.84</v>
      </c>
      <c r="O19" s="101">
        <f t="shared" si="0"/>
        <v>573</v>
      </c>
      <c r="P19" s="85">
        <f t="shared" si="0"/>
        <v>708.5</v>
      </c>
      <c r="Q19" s="46">
        <f t="shared" si="0"/>
        <v>0.33500000000000002</v>
      </c>
      <c r="R19" s="44">
        <f t="shared" si="0"/>
        <v>0.44</v>
      </c>
      <c r="BL19" s="258">
        <f>O19/O45*100</f>
        <v>23.116651815887636</v>
      </c>
      <c r="BM19" s="258"/>
      <c r="BN19" s="258">
        <f>P19/P45*100</f>
        <v>23.440330271000214</v>
      </c>
    </row>
    <row r="20" spans="1:66" s="2" customFormat="1" ht="15" x14ac:dyDescent="0.25">
      <c r="A20" s="178"/>
      <c r="B20" s="17" t="s">
        <v>8</v>
      </c>
      <c r="C20" s="91"/>
      <c r="D20" s="106"/>
      <c r="E20" s="90"/>
      <c r="F20" s="97"/>
      <c r="G20" s="50"/>
      <c r="H20" s="113"/>
      <c r="I20" s="90"/>
      <c r="J20" s="97"/>
      <c r="K20" s="50"/>
      <c r="L20" s="113"/>
      <c r="M20" s="90"/>
      <c r="N20" s="97"/>
      <c r="O20" s="90"/>
      <c r="P20" s="97"/>
      <c r="Q20" s="138"/>
      <c r="R20" s="42"/>
      <c r="BL20" s="258"/>
      <c r="BM20" s="258"/>
      <c r="BN20" s="258"/>
    </row>
    <row r="21" spans="1:66" s="2" customFormat="1" ht="15" x14ac:dyDescent="0.25">
      <c r="A21" s="178" t="s">
        <v>133</v>
      </c>
      <c r="B21" s="184" t="s">
        <v>134</v>
      </c>
      <c r="C21" s="91">
        <v>70</v>
      </c>
      <c r="D21" s="106">
        <v>80</v>
      </c>
      <c r="E21" s="90">
        <f>0.33/30*70</f>
        <v>0.77000000000000013</v>
      </c>
      <c r="F21" s="97">
        <f>0.33/30*80</f>
        <v>0.88000000000000012</v>
      </c>
      <c r="G21" s="50">
        <f>0</f>
        <v>0</v>
      </c>
      <c r="H21" s="113">
        <v>0</v>
      </c>
      <c r="I21" s="90">
        <f>0.06/30*70</f>
        <v>0.14000000000000001</v>
      </c>
      <c r="J21" s="97">
        <f>0.06/30*80</f>
        <v>0.16</v>
      </c>
      <c r="K21" s="50">
        <v>4.3899999999999997</v>
      </c>
      <c r="L21" s="113">
        <v>5.0199999999999996</v>
      </c>
      <c r="M21" s="90">
        <f>1.14/30*70</f>
        <v>2.66</v>
      </c>
      <c r="N21" s="97">
        <f>1.14/30*80</f>
        <v>3.04</v>
      </c>
      <c r="O21" s="90">
        <f>6.6/30*70</f>
        <v>15.4</v>
      </c>
      <c r="P21" s="97">
        <f>6.6/30*80</f>
        <v>17.600000000000001</v>
      </c>
      <c r="Q21" s="45">
        <f>7.5/30*70</f>
        <v>17.5</v>
      </c>
      <c r="R21" s="43">
        <f>7.5/30*80</f>
        <v>20</v>
      </c>
      <c r="BL21" s="258"/>
      <c r="BM21" s="258"/>
      <c r="BN21" s="258"/>
    </row>
    <row r="22" spans="1:66" s="2" customFormat="1" ht="15" x14ac:dyDescent="0.25">
      <c r="A22" s="178" t="s">
        <v>127</v>
      </c>
      <c r="B22" s="14" t="s">
        <v>126</v>
      </c>
      <c r="C22" s="91">
        <v>250</v>
      </c>
      <c r="D22" s="106">
        <v>350</v>
      </c>
      <c r="E22" s="90">
        <f>2.03+0.97</f>
        <v>3</v>
      </c>
      <c r="F22" s="97">
        <f>2.03/250*350+1.36</f>
        <v>4.202</v>
      </c>
      <c r="G22" s="50">
        <f>7.33*250/300</f>
        <v>6.1083333333333334</v>
      </c>
      <c r="H22" s="113">
        <f>7.33*350/300</f>
        <v>8.5516666666666659</v>
      </c>
      <c r="I22" s="90">
        <f>7.05+0.71</f>
        <v>7.76</v>
      </c>
      <c r="J22" s="97">
        <f>7.05/250*350+0.99</f>
        <v>10.86</v>
      </c>
      <c r="K22" s="50">
        <f>0.16*250/300</f>
        <v>0.13333333333333333</v>
      </c>
      <c r="L22" s="113">
        <f>0.16*350/300</f>
        <v>0.18666666666666668</v>
      </c>
      <c r="M22" s="90">
        <f>10.49+0.5</f>
        <v>10.99</v>
      </c>
      <c r="N22" s="97">
        <f>10.49/250*350+0.7</f>
        <v>15.386000000000001</v>
      </c>
      <c r="O22" s="90">
        <f>114+12</f>
        <v>126</v>
      </c>
      <c r="P22" s="97">
        <f>114/250*350+16.8</f>
        <v>176.4</v>
      </c>
      <c r="Q22" s="45">
        <f>8.57+0.2</f>
        <v>8.77</v>
      </c>
      <c r="R22" s="43">
        <f>8.57/250*350+0.28</f>
        <v>12.277999999999999</v>
      </c>
      <c r="BL22" s="258"/>
      <c r="BM22" s="258"/>
      <c r="BN22" s="258"/>
    </row>
    <row r="23" spans="1:66" s="2" customFormat="1" ht="15" x14ac:dyDescent="0.25">
      <c r="A23" s="178" t="s">
        <v>128</v>
      </c>
      <c r="B23" s="14" t="s">
        <v>129</v>
      </c>
      <c r="C23" s="91">
        <v>90</v>
      </c>
      <c r="D23" s="106">
        <v>100</v>
      </c>
      <c r="E23" s="90">
        <f>14.22/100*90</f>
        <v>12.798</v>
      </c>
      <c r="F23" s="97">
        <v>14.22</v>
      </c>
      <c r="G23" s="50">
        <v>20.83</v>
      </c>
      <c r="H23" s="113">
        <v>24.62</v>
      </c>
      <c r="I23" s="90">
        <f>13.87/100*90</f>
        <v>12.482999999999999</v>
      </c>
      <c r="J23" s="97">
        <v>13.87</v>
      </c>
      <c r="K23" s="50">
        <v>0</v>
      </c>
      <c r="L23" s="113">
        <v>0</v>
      </c>
      <c r="M23" s="90">
        <f>6.43/100*90</f>
        <v>5.7869999999999999</v>
      </c>
      <c r="N23" s="97">
        <v>6.43</v>
      </c>
      <c r="O23" s="90">
        <f>207/100*90</f>
        <v>186.29999999999998</v>
      </c>
      <c r="P23" s="97">
        <v>207</v>
      </c>
      <c r="Q23" s="45">
        <v>0</v>
      </c>
      <c r="R23" s="43">
        <v>0</v>
      </c>
      <c r="BL23" s="258"/>
      <c r="BM23" s="258"/>
      <c r="BN23" s="258"/>
    </row>
    <row r="24" spans="1:66" s="2" customFormat="1" ht="15" x14ac:dyDescent="0.25">
      <c r="A24" s="178" t="s">
        <v>130</v>
      </c>
      <c r="B24" s="14" t="s">
        <v>131</v>
      </c>
      <c r="C24" s="35">
        <v>150</v>
      </c>
      <c r="D24" s="28">
        <v>200</v>
      </c>
      <c r="E24" s="45">
        <v>3.08</v>
      </c>
      <c r="F24" s="43">
        <f>3.08/150*200</f>
        <v>4.1066666666666665</v>
      </c>
      <c r="G24" s="45"/>
      <c r="H24" s="50"/>
      <c r="I24" s="45">
        <v>4.22</v>
      </c>
      <c r="J24" s="43">
        <f>4.22/150*200</f>
        <v>5.6266666666666669</v>
      </c>
      <c r="K24" s="54"/>
      <c r="L24" s="43"/>
      <c r="M24" s="45">
        <v>20.64</v>
      </c>
      <c r="N24" s="43">
        <f>20.64/150*200</f>
        <v>27.52</v>
      </c>
      <c r="O24" s="45">
        <v>133</v>
      </c>
      <c r="P24" s="43">
        <f>133/150*200</f>
        <v>177.33333333333334</v>
      </c>
      <c r="Q24" s="45">
        <v>10.74</v>
      </c>
      <c r="R24" s="52">
        <f>10.74/150*200</f>
        <v>14.32</v>
      </c>
      <c r="BL24" s="258"/>
      <c r="BM24" s="258"/>
      <c r="BN24" s="258"/>
    </row>
    <row r="25" spans="1:66" s="2" customFormat="1" ht="15" x14ac:dyDescent="0.25">
      <c r="A25" s="178" t="s">
        <v>132</v>
      </c>
      <c r="B25" s="88" t="s">
        <v>136</v>
      </c>
      <c r="C25" s="91">
        <v>200</v>
      </c>
      <c r="D25" s="106">
        <v>200</v>
      </c>
      <c r="E25" s="90">
        <v>0.28000000000000003</v>
      </c>
      <c r="F25" s="97">
        <v>0.28000000000000003</v>
      </c>
      <c r="G25" s="50">
        <v>0</v>
      </c>
      <c r="H25" s="113">
        <v>0</v>
      </c>
      <c r="I25" s="90">
        <v>0.03</v>
      </c>
      <c r="J25" s="97">
        <v>0.03</v>
      </c>
      <c r="K25" s="50">
        <v>0</v>
      </c>
      <c r="L25" s="113">
        <v>0</v>
      </c>
      <c r="M25" s="90">
        <v>17.91</v>
      </c>
      <c r="N25" s="97">
        <v>17.91</v>
      </c>
      <c r="O25" s="90">
        <v>73</v>
      </c>
      <c r="P25" s="97">
        <v>73</v>
      </c>
      <c r="Q25" s="45">
        <v>0.6</v>
      </c>
      <c r="R25" s="43">
        <v>0.6</v>
      </c>
      <c r="BL25" s="258"/>
      <c r="BM25" s="258"/>
      <c r="BN25" s="258"/>
    </row>
    <row r="26" spans="1:66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BL26" s="257"/>
      <c r="BM26" s="257"/>
      <c r="BN26" s="257"/>
    </row>
    <row r="27" spans="1:66" s="2" customFormat="1" ht="15" x14ac:dyDescent="0.25">
      <c r="A27" s="93"/>
      <c r="B27" s="14" t="s">
        <v>35</v>
      </c>
      <c r="C27" s="35">
        <v>50</v>
      </c>
      <c r="D27" s="28">
        <v>100</v>
      </c>
      <c r="E27" s="45">
        <f>7.7/100*50</f>
        <v>3.85</v>
      </c>
      <c r="F27" s="43">
        <v>7.7</v>
      </c>
      <c r="G27" s="54">
        <v>0</v>
      </c>
      <c r="H27" s="50">
        <v>0</v>
      </c>
      <c r="I27" s="45">
        <f>3/100*50</f>
        <v>1.5</v>
      </c>
      <c r="J27" s="43">
        <v>3</v>
      </c>
      <c r="K27" s="54">
        <v>0</v>
      </c>
      <c r="L27" s="50">
        <v>0</v>
      </c>
      <c r="M27" s="45">
        <f>50.1/100*50</f>
        <v>25.05</v>
      </c>
      <c r="N27" s="43">
        <v>50.1</v>
      </c>
      <c r="O27" s="54">
        <f>259/100*50</f>
        <v>129.5</v>
      </c>
      <c r="P27" s="50">
        <v>259</v>
      </c>
      <c r="Q27" s="45">
        <v>0</v>
      </c>
      <c r="R27" s="43">
        <v>0</v>
      </c>
      <c r="S27" s="50"/>
      <c r="BL27" s="64"/>
      <c r="BM27" s="64"/>
      <c r="BN27" s="64"/>
    </row>
    <row r="28" spans="1:66" s="2" customFormat="1" ht="15" x14ac:dyDescent="0.25">
      <c r="A28" s="178"/>
      <c r="B28" s="184" t="s">
        <v>137</v>
      </c>
      <c r="C28" s="35">
        <v>200</v>
      </c>
      <c r="D28" s="28">
        <v>200</v>
      </c>
      <c r="E28" s="45">
        <f>0.94*2</f>
        <v>1.88</v>
      </c>
      <c r="F28" s="43">
        <v>1.88</v>
      </c>
      <c r="G28" s="54">
        <v>0</v>
      </c>
      <c r="H28" s="50">
        <v>0</v>
      </c>
      <c r="I28" s="45">
        <f>0.12*2</f>
        <v>0.24</v>
      </c>
      <c r="J28" s="43">
        <v>0.24</v>
      </c>
      <c r="K28" s="54">
        <v>0.6</v>
      </c>
      <c r="L28" s="50">
        <f>0.3/100*250</f>
        <v>0.75</v>
      </c>
      <c r="M28" s="45">
        <f>11.75*2</f>
        <v>23.5</v>
      </c>
      <c r="N28" s="43">
        <v>23.5</v>
      </c>
      <c r="O28" s="45">
        <f>38*2</f>
        <v>76</v>
      </c>
      <c r="P28" s="43">
        <v>76</v>
      </c>
      <c r="Q28" s="45">
        <f>60*2</f>
        <v>120</v>
      </c>
      <c r="R28" s="43">
        <v>120</v>
      </c>
      <c r="BL28" s="258"/>
      <c r="BM28" s="258"/>
      <c r="BN28" s="258"/>
    </row>
    <row r="29" spans="1:66" s="24" customFormat="1" ht="15" x14ac:dyDescent="0.25">
      <c r="A29" s="180"/>
      <c r="B29" s="23" t="s">
        <v>7</v>
      </c>
      <c r="C29" s="36">
        <f>C21+C22+C23+C24+C25+C26+C27+C28</f>
        <v>1060</v>
      </c>
      <c r="D29" s="26">
        <f t="shared" ref="D29:R29" si="1">D21+D22+D23+D24+D25+D26+D27+D28</f>
        <v>1310</v>
      </c>
      <c r="E29" s="46">
        <f t="shared" si="1"/>
        <v>28.958000000000006</v>
      </c>
      <c r="F29" s="62">
        <f t="shared" si="1"/>
        <v>38.548666666666669</v>
      </c>
      <c r="G29" s="101">
        <f t="shared" si="1"/>
        <v>26.938333333333333</v>
      </c>
      <c r="H29" s="101">
        <f t="shared" si="1"/>
        <v>33.171666666666667</v>
      </c>
      <c r="I29" s="46">
        <f t="shared" si="1"/>
        <v>26.972999999999999</v>
      </c>
      <c r="J29" s="44">
        <f t="shared" si="1"/>
        <v>34.74666666666667</v>
      </c>
      <c r="K29" s="62">
        <f t="shared" si="1"/>
        <v>5.1233333333333331</v>
      </c>
      <c r="L29" s="101">
        <f t="shared" si="1"/>
        <v>5.9566666666666661</v>
      </c>
      <c r="M29" s="46">
        <f t="shared" si="1"/>
        <v>123.23699999999999</v>
      </c>
      <c r="N29" s="62">
        <f t="shared" si="1"/>
        <v>170.60599999999999</v>
      </c>
      <c r="O29" s="46">
        <f t="shared" si="1"/>
        <v>826.2</v>
      </c>
      <c r="P29" s="62">
        <f t="shared" si="1"/>
        <v>1125.5333333333333</v>
      </c>
      <c r="Q29" s="46">
        <f t="shared" si="1"/>
        <v>157.61000000000001</v>
      </c>
      <c r="R29" s="44">
        <f t="shared" si="1"/>
        <v>167.19800000000001</v>
      </c>
      <c r="BL29" s="258">
        <f>O29/O45*100</f>
        <v>33.33154926751547</v>
      </c>
      <c r="BM29" s="258"/>
      <c r="BN29" s="258">
        <f>P29/P45*100</f>
        <v>37.237647232679052</v>
      </c>
    </row>
    <row r="30" spans="1:66" s="2" customFormat="1" ht="15" x14ac:dyDescent="0.25">
      <c r="A30" s="178"/>
      <c r="B30" s="17" t="s">
        <v>10</v>
      </c>
      <c r="C30" s="35"/>
      <c r="D30" s="28"/>
      <c r="E30" s="45"/>
      <c r="F30" s="43"/>
      <c r="G30" s="50"/>
      <c r="H30" s="113"/>
      <c r="I30" s="45"/>
      <c r="J30" s="43"/>
      <c r="K30" s="50"/>
      <c r="L30" s="113"/>
      <c r="M30" s="45"/>
      <c r="N30" s="43"/>
      <c r="O30" s="45"/>
      <c r="P30" s="52"/>
      <c r="Q30" s="138"/>
      <c r="R30" s="42"/>
      <c r="BL30" s="64"/>
      <c r="BM30" s="64"/>
      <c r="BN30" s="64"/>
    </row>
    <row r="31" spans="1:66" s="2" customFormat="1" ht="15" x14ac:dyDescent="0.25">
      <c r="A31" s="178"/>
      <c r="B31" s="14" t="s">
        <v>44</v>
      </c>
      <c r="C31" s="35" t="str">
        <f>"200"</f>
        <v>200</v>
      </c>
      <c r="D31" s="28">
        <v>200</v>
      </c>
      <c r="E31" s="45">
        <f>0.5*2</f>
        <v>1</v>
      </c>
      <c r="F31" s="43">
        <v>1</v>
      </c>
      <c r="G31" s="45">
        <v>0</v>
      </c>
      <c r="H31" s="50">
        <v>0</v>
      </c>
      <c r="I31" s="45">
        <f>0.1*2</f>
        <v>0.2</v>
      </c>
      <c r="J31" s="43">
        <v>0.2</v>
      </c>
      <c r="K31" s="54">
        <v>0</v>
      </c>
      <c r="L31" s="50">
        <v>0</v>
      </c>
      <c r="M31" s="45">
        <f>10.1*2</f>
        <v>20.2</v>
      </c>
      <c r="N31" s="50">
        <v>20.2</v>
      </c>
      <c r="O31" s="45">
        <f>46*2</f>
        <v>92</v>
      </c>
      <c r="P31" s="43">
        <v>92</v>
      </c>
      <c r="Q31" s="45">
        <f>2*2</f>
        <v>4</v>
      </c>
      <c r="R31" s="43">
        <v>4</v>
      </c>
      <c r="BL31" s="64"/>
      <c r="BM31" s="64"/>
      <c r="BN31" s="64"/>
    </row>
    <row r="32" spans="1:66" s="2" customFormat="1" ht="15" x14ac:dyDescent="0.25">
      <c r="A32" s="178"/>
      <c r="B32" s="14" t="s">
        <v>48</v>
      </c>
      <c r="C32" s="35">
        <v>90</v>
      </c>
      <c r="D32" s="28">
        <v>90</v>
      </c>
      <c r="E32" s="45">
        <f>9.23*90/75</f>
        <v>11.076000000000001</v>
      </c>
      <c r="F32" s="43">
        <v>11.08</v>
      </c>
      <c r="G32" s="50">
        <f>6.07*90/75</f>
        <v>7.2840000000000007</v>
      </c>
      <c r="H32" s="113">
        <v>7.28</v>
      </c>
      <c r="I32" s="45">
        <f>3.04*90/75</f>
        <v>3.6480000000000001</v>
      </c>
      <c r="J32" s="43">
        <v>3.65</v>
      </c>
      <c r="K32" s="50">
        <f>0.52*90/75</f>
        <v>0.62400000000000011</v>
      </c>
      <c r="L32" s="113">
        <v>0.62</v>
      </c>
      <c r="M32" s="45">
        <f>27.97*90/75</f>
        <v>33.563999999999993</v>
      </c>
      <c r="N32" s="43">
        <v>33.56</v>
      </c>
      <c r="O32" s="45">
        <f>177.33*90/75</f>
        <v>212.79600000000002</v>
      </c>
      <c r="P32" s="52">
        <v>212.8</v>
      </c>
      <c r="Q32" s="45">
        <v>0</v>
      </c>
      <c r="R32" s="43">
        <v>0</v>
      </c>
      <c r="BL32" s="258"/>
      <c r="BM32" s="258"/>
      <c r="BN32" s="258"/>
    </row>
    <row r="33" spans="1:66" s="24" customFormat="1" ht="15" x14ac:dyDescent="0.25">
      <c r="A33" s="180"/>
      <c r="B33" s="23" t="s">
        <v>7</v>
      </c>
      <c r="C33" s="36">
        <f>C31+C32</f>
        <v>290</v>
      </c>
      <c r="D33" s="26">
        <f t="shared" ref="D33:R33" si="2">D31+D32</f>
        <v>290</v>
      </c>
      <c r="E33" s="46">
        <f t="shared" si="2"/>
        <v>12.076000000000001</v>
      </c>
      <c r="F33" s="62">
        <f t="shared" si="2"/>
        <v>12.08</v>
      </c>
      <c r="G33" s="101">
        <f t="shared" si="2"/>
        <v>7.2840000000000007</v>
      </c>
      <c r="H33" s="101">
        <f t="shared" si="2"/>
        <v>7.28</v>
      </c>
      <c r="I33" s="46">
        <f t="shared" si="2"/>
        <v>3.8480000000000003</v>
      </c>
      <c r="J33" s="44">
        <f t="shared" si="2"/>
        <v>3.85</v>
      </c>
      <c r="K33" s="62">
        <f t="shared" si="2"/>
        <v>0.62400000000000011</v>
      </c>
      <c r="L33" s="101">
        <f t="shared" si="2"/>
        <v>0.62</v>
      </c>
      <c r="M33" s="46">
        <f t="shared" si="2"/>
        <v>53.763999999999996</v>
      </c>
      <c r="N33" s="62">
        <f t="shared" si="2"/>
        <v>53.760000000000005</v>
      </c>
      <c r="O33" s="46">
        <f t="shared" si="2"/>
        <v>304.79600000000005</v>
      </c>
      <c r="P33" s="62">
        <f t="shared" si="2"/>
        <v>304.8</v>
      </c>
      <c r="Q33" s="46">
        <f t="shared" si="2"/>
        <v>4</v>
      </c>
      <c r="R33" s="44">
        <f t="shared" si="2"/>
        <v>4</v>
      </c>
      <c r="BL33" s="258">
        <f>O33/O45*100</f>
        <v>12.296445038176769</v>
      </c>
      <c r="BM33" s="258"/>
      <c r="BN33" s="258">
        <f>P33/P45*100</f>
        <v>10.084139261257397</v>
      </c>
    </row>
    <row r="34" spans="1:66" s="2" customFormat="1" ht="15" x14ac:dyDescent="0.25">
      <c r="A34" s="178"/>
      <c r="B34" s="17" t="s">
        <v>12</v>
      </c>
      <c r="C34" s="91"/>
      <c r="D34" s="106"/>
      <c r="E34" s="90"/>
      <c r="F34" s="97"/>
      <c r="G34" s="50"/>
      <c r="H34" s="113"/>
      <c r="I34" s="90"/>
      <c r="J34" s="97"/>
      <c r="K34" s="50"/>
      <c r="L34" s="113"/>
      <c r="M34" s="90"/>
      <c r="N34" s="97"/>
      <c r="O34" s="90"/>
      <c r="P34" s="104"/>
      <c r="Q34" s="138"/>
      <c r="R34" s="42"/>
      <c r="BL34" s="64"/>
      <c r="BM34" s="64"/>
      <c r="BN34" s="64"/>
    </row>
    <row r="35" spans="1:66" s="2" customFormat="1" ht="15" x14ac:dyDescent="0.25">
      <c r="A35" s="93" t="s">
        <v>268</v>
      </c>
      <c r="B35" s="14" t="s">
        <v>269</v>
      </c>
      <c r="C35" s="35">
        <v>50</v>
      </c>
      <c r="D35" s="28">
        <v>50</v>
      </c>
      <c r="E35" s="45">
        <f>0.24/30*50</f>
        <v>0.4</v>
      </c>
      <c r="F35" s="43">
        <v>0.4</v>
      </c>
      <c r="G35" s="45"/>
      <c r="H35" s="50"/>
      <c r="I35" s="45">
        <f>0.03/30*50</f>
        <v>0.05</v>
      </c>
      <c r="J35" s="43">
        <v>0.05</v>
      </c>
      <c r="K35" s="54"/>
      <c r="L35" s="50"/>
      <c r="M35" s="45">
        <f>0.75/30*50</f>
        <v>1.25</v>
      </c>
      <c r="N35" s="43">
        <v>1.25</v>
      </c>
      <c r="O35" s="45">
        <f>4/30*50</f>
        <v>6.666666666666667</v>
      </c>
      <c r="P35" s="43">
        <v>6.67</v>
      </c>
      <c r="Q35" s="45">
        <f>3/30*50</f>
        <v>5</v>
      </c>
      <c r="R35" s="43">
        <v>5</v>
      </c>
      <c r="BL35" s="64"/>
      <c r="BM35" s="64"/>
      <c r="BN35" s="64"/>
    </row>
    <row r="36" spans="1:66" s="2" customFormat="1" ht="15" x14ac:dyDescent="0.25">
      <c r="A36" s="178" t="s">
        <v>226</v>
      </c>
      <c r="B36" s="14" t="s">
        <v>227</v>
      </c>
      <c r="C36" s="91">
        <v>220</v>
      </c>
      <c r="D36" s="106">
        <v>250</v>
      </c>
      <c r="E36" s="90">
        <f>19.14/200*220</f>
        <v>21.054000000000002</v>
      </c>
      <c r="F36" s="97">
        <v>23.92</v>
      </c>
      <c r="G36" s="50">
        <v>9.92</v>
      </c>
      <c r="H36" s="113">
        <v>9.92</v>
      </c>
      <c r="I36" s="90">
        <f>17.45/200*220</f>
        <v>19.195</v>
      </c>
      <c r="J36" s="97">
        <v>21.81</v>
      </c>
      <c r="K36" s="50">
        <v>0</v>
      </c>
      <c r="L36" s="113">
        <v>0</v>
      </c>
      <c r="M36" s="90">
        <f>32.94/200*220</f>
        <v>36.233999999999995</v>
      </c>
      <c r="N36" s="97">
        <v>41.18</v>
      </c>
      <c r="O36" s="90">
        <f>365.6/200*220</f>
        <v>402.16</v>
      </c>
      <c r="P36" s="97">
        <v>457</v>
      </c>
      <c r="Q36" s="45">
        <f>1.48/200*220</f>
        <v>1.6280000000000001</v>
      </c>
      <c r="R36" s="43">
        <v>1.85</v>
      </c>
      <c r="BL36" s="258"/>
      <c r="BM36" s="258"/>
      <c r="BN36" s="258"/>
    </row>
    <row r="37" spans="1:66" s="2" customFormat="1" ht="15" x14ac:dyDescent="0.25">
      <c r="A37" s="181" t="s">
        <v>135</v>
      </c>
      <c r="B37" s="14" t="s">
        <v>32</v>
      </c>
      <c r="C37" s="35">
        <v>200</v>
      </c>
      <c r="D37" s="28">
        <v>200</v>
      </c>
      <c r="E37" s="45">
        <v>1.4</v>
      </c>
      <c r="F37" s="43">
        <v>1.4</v>
      </c>
      <c r="G37" s="45">
        <v>1.4</v>
      </c>
      <c r="H37" s="50">
        <v>1.4</v>
      </c>
      <c r="I37" s="45">
        <v>1.42</v>
      </c>
      <c r="J37" s="43">
        <v>1.42</v>
      </c>
      <c r="K37" s="54">
        <v>0.05</v>
      </c>
      <c r="L37" s="43">
        <v>0.05</v>
      </c>
      <c r="M37" s="45">
        <v>11.23</v>
      </c>
      <c r="N37" s="43">
        <v>11.23</v>
      </c>
      <c r="O37" s="45">
        <v>63</v>
      </c>
      <c r="P37" s="43">
        <v>63</v>
      </c>
      <c r="Q37" s="45">
        <v>0.26</v>
      </c>
      <c r="R37" s="43">
        <v>0.26</v>
      </c>
      <c r="BL37" s="64"/>
      <c r="BM37" s="64"/>
      <c r="BN37" s="64"/>
    </row>
    <row r="38" spans="1:66" s="2" customFormat="1" ht="15" x14ac:dyDescent="0.25">
      <c r="A38" s="93"/>
      <c r="B38" s="14" t="s">
        <v>35</v>
      </c>
      <c r="C38" s="35">
        <v>50</v>
      </c>
      <c r="D38" s="28">
        <v>50</v>
      </c>
      <c r="E38" s="45">
        <v>3.85</v>
      </c>
      <c r="F38" s="43">
        <v>3.85</v>
      </c>
      <c r="G38" s="54">
        <v>0</v>
      </c>
      <c r="H38" s="50">
        <v>0</v>
      </c>
      <c r="I38" s="45">
        <v>1.5</v>
      </c>
      <c r="J38" s="43">
        <v>1.5</v>
      </c>
      <c r="K38" s="54">
        <v>0.5</v>
      </c>
      <c r="L38" s="50">
        <v>0.5</v>
      </c>
      <c r="M38" s="45">
        <v>25.05</v>
      </c>
      <c r="N38" s="43">
        <v>25.05</v>
      </c>
      <c r="O38" s="54">
        <v>129.5</v>
      </c>
      <c r="P38" s="50">
        <v>129.5</v>
      </c>
      <c r="Q38" s="45">
        <v>0</v>
      </c>
      <c r="R38" s="43">
        <v>0</v>
      </c>
      <c r="S38" s="50"/>
      <c r="BL38" s="64"/>
      <c r="BM38" s="64"/>
      <c r="BN38" s="64"/>
    </row>
    <row r="39" spans="1:66" s="2" customFormat="1" ht="15" x14ac:dyDescent="0.25">
      <c r="A39" s="93"/>
      <c r="B39" s="14" t="s">
        <v>13</v>
      </c>
      <c r="C39" s="35">
        <v>30</v>
      </c>
      <c r="D39" s="28">
        <v>40</v>
      </c>
      <c r="E39" s="45">
        <f>6.6/100*30</f>
        <v>1.98</v>
      </c>
      <c r="F39" s="43">
        <f>6.6/100*40</f>
        <v>2.64</v>
      </c>
      <c r="G39" s="54">
        <v>0</v>
      </c>
      <c r="H39" s="50">
        <f>D39*0</f>
        <v>0</v>
      </c>
      <c r="I39" s="45">
        <f>1.2/100*30</f>
        <v>0.36</v>
      </c>
      <c r="J39" s="43">
        <f>1.2/100*40</f>
        <v>0.48</v>
      </c>
      <c r="K39" s="54">
        <v>0</v>
      </c>
      <c r="L39" s="50">
        <v>0</v>
      </c>
      <c r="M39" s="45">
        <f>33.4/100*30</f>
        <v>10.02</v>
      </c>
      <c r="N39" s="43">
        <f>33.4/100*40</f>
        <v>13.36</v>
      </c>
      <c r="O39" s="54">
        <f>174/100*30</f>
        <v>52.2</v>
      </c>
      <c r="P39" s="50">
        <f>174/100*40</f>
        <v>69.599999999999994</v>
      </c>
      <c r="Q39" s="45">
        <v>0</v>
      </c>
      <c r="R39" s="43">
        <v>0</v>
      </c>
      <c r="S39" s="50"/>
      <c r="BL39" s="64"/>
      <c r="BM39" s="64"/>
      <c r="BN39" s="64"/>
    </row>
    <row r="40" spans="1:66" s="24" customFormat="1" ht="15" x14ac:dyDescent="0.25">
      <c r="A40" s="180"/>
      <c r="B40" s="23" t="s">
        <v>7</v>
      </c>
      <c r="C40" s="36">
        <f>C35+C36+C37+C38+C39</f>
        <v>550</v>
      </c>
      <c r="D40" s="26">
        <f>D35+D36+D37+D38+D39</f>
        <v>590</v>
      </c>
      <c r="E40" s="46">
        <f>E36+E37+E38+E39+E35</f>
        <v>28.684000000000001</v>
      </c>
      <c r="F40" s="44">
        <f>F36+F37+F38+F39+F35</f>
        <v>32.21</v>
      </c>
      <c r="G40" s="51">
        <f t="shared" ref="G40:L40" si="3">G36+G37+G38+G39</f>
        <v>11.32</v>
      </c>
      <c r="H40" s="62">
        <f t="shared" si="3"/>
        <v>11.32</v>
      </c>
      <c r="I40" s="46">
        <f>I35+I36+I37+I38+I39</f>
        <v>22.524999999999999</v>
      </c>
      <c r="J40" s="44">
        <f>J36+J37+J38+J39+J35</f>
        <v>25.259999999999998</v>
      </c>
      <c r="K40" s="51">
        <f t="shared" si="3"/>
        <v>0.55000000000000004</v>
      </c>
      <c r="L40" s="62">
        <f t="shared" si="3"/>
        <v>0.55000000000000004</v>
      </c>
      <c r="M40" s="46">
        <f t="shared" ref="M40:R40" si="4">M36+M37+M38+M39+M35</f>
        <v>83.783999999999992</v>
      </c>
      <c r="N40" s="44">
        <f t="shared" si="4"/>
        <v>92.07</v>
      </c>
      <c r="O40" s="46">
        <f t="shared" si="4"/>
        <v>653.52666666666676</v>
      </c>
      <c r="P40" s="44">
        <f t="shared" si="4"/>
        <v>725.77</v>
      </c>
      <c r="Q40" s="46">
        <f t="shared" si="4"/>
        <v>6.8879999999999999</v>
      </c>
      <c r="R40" s="44">
        <f t="shared" si="4"/>
        <v>7.11</v>
      </c>
      <c r="BL40" s="258">
        <f>(O40+O44)/O45*100</f>
        <v>31.255353878420134</v>
      </c>
      <c r="BM40" s="258"/>
      <c r="BN40" s="258">
        <f>(P40+P44)/P45*100</f>
        <v>29.237883235063332</v>
      </c>
    </row>
    <row r="41" spans="1:66" s="2" customFormat="1" ht="15" x14ac:dyDescent="0.25">
      <c r="A41" s="178"/>
      <c r="B41" s="17" t="s">
        <v>14</v>
      </c>
      <c r="C41" s="91"/>
      <c r="D41" s="106"/>
      <c r="E41" s="90"/>
      <c r="F41" s="97"/>
      <c r="G41" s="50"/>
      <c r="H41" s="113"/>
      <c r="I41" s="90"/>
      <c r="J41" s="97"/>
      <c r="K41" s="50"/>
      <c r="L41" s="113"/>
      <c r="M41" s="90"/>
      <c r="N41" s="97"/>
      <c r="O41" s="90"/>
      <c r="P41" s="104"/>
      <c r="Q41" s="138"/>
      <c r="R41" s="42"/>
      <c r="BL41" s="64"/>
      <c r="BM41" s="64"/>
      <c r="BN41" s="64"/>
    </row>
    <row r="42" spans="1:66" s="2" customFormat="1" ht="15" x14ac:dyDescent="0.25">
      <c r="A42" s="178"/>
      <c r="B42" s="14" t="s">
        <v>294</v>
      </c>
      <c r="C42" s="35">
        <v>150</v>
      </c>
      <c r="D42" s="28">
        <v>180</v>
      </c>
      <c r="E42" s="45">
        <f>2.9/100*150</f>
        <v>4.3499999999999996</v>
      </c>
      <c r="F42" s="43">
        <f>2.9/100*180</f>
        <v>5.22</v>
      </c>
      <c r="G42" s="54">
        <v>5.8</v>
      </c>
      <c r="H42" s="50">
        <v>5.8</v>
      </c>
      <c r="I42" s="45">
        <f>3.2/100*150</f>
        <v>4.8</v>
      </c>
      <c r="J42" s="43">
        <f>3.2/100*180</f>
        <v>5.76</v>
      </c>
      <c r="K42" s="54">
        <v>0</v>
      </c>
      <c r="L42" s="50">
        <v>0</v>
      </c>
      <c r="M42" s="45">
        <f>4/100*150</f>
        <v>6</v>
      </c>
      <c r="N42" s="43">
        <f>4/100*180</f>
        <v>7.2</v>
      </c>
      <c r="O42" s="45">
        <f>53/100*150</f>
        <v>79.5</v>
      </c>
      <c r="P42" s="43">
        <f>53/100*180</f>
        <v>95.4</v>
      </c>
      <c r="Q42" s="45">
        <f>0.7/100*150</f>
        <v>1.0499999999999998</v>
      </c>
      <c r="R42" s="43">
        <f>0.7/100*180</f>
        <v>1.2599999999999998</v>
      </c>
      <c r="BL42" s="64"/>
      <c r="BM42" s="64"/>
      <c r="BN42" s="64"/>
    </row>
    <row r="43" spans="1:66" s="2" customFormat="1" ht="15" x14ac:dyDescent="0.25">
      <c r="A43" s="203"/>
      <c r="B43" s="13" t="s">
        <v>37</v>
      </c>
      <c r="C43" s="35">
        <v>10</v>
      </c>
      <c r="D43" s="28">
        <v>15</v>
      </c>
      <c r="E43" s="72">
        <f>7.5/100*10</f>
        <v>0.75</v>
      </c>
      <c r="F43" s="71">
        <f>7.5/100*15</f>
        <v>1.125</v>
      </c>
      <c r="G43" s="74">
        <v>0.4</v>
      </c>
      <c r="H43" s="73">
        <v>0.4</v>
      </c>
      <c r="I43" s="72">
        <f>11.8/100*10</f>
        <v>1.1800000000000002</v>
      </c>
      <c r="J43" s="71">
        <f>11.8/100*15</f>
        <v>1.77</v>
      </c>
      <c r="K43" s="74">
        <v>0</v>
      </c>
      <c r="L43" s="73">
        <v>0</v>
      </c>
      <c r="M43" s="72">
        <f>74.9/100*10</f>
        <v>7.4900000000000011</v>
      </c>
      <c r="N43" s="71">
        <f>74.9/100*15</f>
        <v>11.235000000000001</v>
      </c>
      <c r="O43" s="72">
        <f>417.1/100*10</f>
        <v>41.71</v>
      </c>
      <c r="P43" s="71">
        <f>417.1/100*15</f>
        <v>62.565000000000005</v>
      </c>
      <c r="Q43" s="45">
        <v>0</v>
      </c>
      <c r="R43" s="43">
        <v>0</v>
      </c>
      <c r="BL43" s="258"/>
      <c r="BM43" s="258"/>
      <c r="BN43" s="258"/>
    </row>
    <row r="44" spans="1:66" s="24" customFormat="1" ht="14.25" customHeight="1" x14ac:dyDescent="0.25">
      <c r="A44" s="116"/>
      <c r="B44" s="23" t="s">
        <v>7</v>
      </c>
      <c r="C44" s="92">
        <f>C42+C43</f>
        <v>160</v>
      </c>
      <c r="D44" s="98">
        <f>D42+D43</f>
        <v>195</v>
      </c>
      <c r="E44" s="46">
        <f>SUM(E42:E43)</f>
        <v>5.0999999999999996</v>
      </c>
      <c r="F44" s="62">
        <f t="shared" ref="F44:R44" si="5">SUM(F42:F43)</f>
        <v>6.3449999999999998</v>
      </c>
      <c r="G44" s="101">
        <f t="shared" si="5"/>
        <v>6.2</v>
      </c>
      <c r="H44" s="101">
        <f t="shared" si="5"/>
        <v>6.2</v>
      </c>
      <c r="I44" s="46">
        <f t="shared" si="5"/>
        <v>5.98</v>
      </c>
      <c r="J44" s="44">
        <f t="shared" si="5"/>
        <v>7.5299999999999994</v>
      </c>
      <c r="K44" s="62">
        <f t="shared" si="5"/>
        <v>0</v>
      </c>
      <c r="L44" s="101">
        <f t="shared" si="5"/>
        <v>0</v>
      </c>
      <c r="M44" s="46">
        <f t="shared" si="5"/>
        <v>13.490000000000002</v>
      </c>
      <c r="N44" s="62">
        <f t="shared" si="5"/>
        <v>18.435000000000002</v>
      </c>
      <c r="O44" s="46">
        <f t="shared" si="5"/>
        <v>121.21000000000001</v>
      </c>
      <c r="P44" s="62">
        <f t="shared" si="5"/>
        <v>157.965</v>
      </c>
      <c r="Q44" s="46">
        <f t="shared" si="5"/>
        <v>1.0499999999999998</v>
      </c>
      <c r="R44" s="44">
        <f t="shared" si="5"/>
        <v>1.2599999999999998</v>
      </c>
      <c r="BL44" s="64"/>
      <c r="BM44" s="64"/>
      <c r="BN44" s="64"/>
    </row>
    <row r="45" spans="1:66" s="24" customFormat="1" thickBot="1" x14ac:dyDescent="0.3">
      <c r="A45" s="117"/>
      <c r="B45" s="25" t="s">
        <v>15</v>
      </c>
      <c r="C45" s="94">
        <f t="shared" ref="C45:P45" si="6">C19+C29+C33+C40+C44</f>
        <v>2475</v>
      </c>
      <c r="D45" s="107">
        <f t="shared" si="6"/>
        <v>2855</v>
      </c>
      <c r="E45" s="102">
        <f t="shared" si="6"/>
        <v>104.49299999999999</v>
      </c>
      <c r="F45" s="99">
        <f t="shared" si="6"/>
        <v>127.45366666666666</v>
      </c>
      <c r="G45" s="70">
        <f t="shared" si="6"/>
        <v>56.705559139784945</v>
      </c>
      <c r="H45" s="124">
        <f t="shared" si="6"/>
        <v>64.297150537634408</v>
      </c>
      <c r="I45" s="102">
        <f t="shared" si="6"/>
        <v>80.606000000000009</v>
      </c>
      <c r="J45" s="99">
        <f t="shared" si="6"/>
        <v>99.256666666666661</v>
      </c>
      <c r="K45" s="70">
        <f t="shared" si="6"/>
        <v>7.6276559139784945</v>
      </c>
      <c r="L45" s="124">
        <f t="shared" si="6"/>
        <v>8.5702150537634409</v>
      </c>
      <c r="M45" s="102">
        <f t="shared" si="6"/>
        <v>339.69499999999999</v>
      </c>
      <c r="N45" s="99">
        <f t="shared" si="6"/>
        <v>410.71100000000001</v>
      </c>
      <c r="O45" s="102">
        <f t="shared" si="6"/>
        <v>2478.7326666666668</v>
      </c>
      <c r="P45" s="99">
        <f t="shared" si="6"/>
        <v>3022.5683333333336</v>
      </c>
      <c r="Q45" s="141">
        <v>44.7</v>
      </c>
      <c r="R45" s="140">
        <v>44.7</v>
      </c>
      <c r="BL45" s="258">
        <f>BL19+BL29+BL33+BL40</f>
        <v>100.00000000000001</v>
      </c>
      <c r="BM45" s="258"/>
      <c r="BN45" s="258">
        <f>BN19+BN29+BN33+BN40</f>
        <v>100</v>
      </c>
    </row>
    <row r="46" spans="1:66" s="2" customFormat="1" ht="15" x14ac:dyDescent="0.25">
      <c r="A46" s="64"/>
      <c r="C46" s="63"/>
      <c r="D46" s="64"/>
      <c r="E46" s="64"/>
      <c r="F46" s="64"/>
      <c r="G46" s="64"/>
      <c r="H46" s="64"/>
      <c r="I46" s="64"/>
      <c r="J46" s="63"/>
      <c r="K46" s="63"/>
      <c r="L46" s="63"/>
      <c r="M46" s="63"/>
      <c r="N46" s="63"/>
      <c r="O46" s="63"/>
      <c r="P46" s="64"/>
      <c r="BL46" s="64"/>
      <c r="BM46" s="64"/>
      <c r="BN46" s="64"/>
    </row>
    <row r="47" spans="1:66" s="2" customFormat="1" ht="15" customHeight="1" x14ac:dyDescent="0.25">
      <c r="A47" s="64"/>
      <c r="B47" s="294" t="s">
        <v>106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BL47" s="257"/>
      <c r="BM47" s="257"/>
      <c r="BN47" s="257"/>
    </row>
    <row r="48" spans="1:66" s="2" customFormat="1" ht="15" x14ac:dyDescent="0.25">
      <c r="A48" s="135"/>
      <c r="B48" s="29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63"/>
      <c r="Q48" s="63"/>
      <c r="R48" s="63"/>
      <c r="BL48" s="258"/>
      <c r="BM48" s="258"/>
      <c r="BN48" s="258"/>
    </row>
    <row r="49" spans="1:66" s="2" customFormat="1" ht="15" x14ac:dyDescent="0.25">
      <c r="A49" s="135"/>
      <c r="B49" s="29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63"/>
      <c r="P49" s="63"/>
      <c r="Q49" s="63"/>
      <c r="R49" s="63"/>
      <c r="BL49" s="64"/>
      <c r="BM49" s="64"/>
      <c r="BN49" s="64"/>
    </row>
    <row r="50" spans="1:66" s="2" customFormat="1" ht="15" customHeight="1" x14ac:dyDescent="0.25">
      <c r="A50" s="135"/>
      <c r="B50" s="292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BL50" s="64"/>
      <c r="BM50" s="64"/>
      <c r="BN50" s="64"/>
    </row>
    <row r="51" spans="1:66" s="2" customFormat="1" ht="15" x14ac:dyDescent="0.25">
      <c r="A51" s="64"/>
      <c r="C51" s="63"/>
      <c r="D51" s="64"/>
      <c r="E51" s="64"/>
      <c r="F51" s="64"/>
      <c r="G51" s="64"/>
      <c r="H51" s="64"/>
      <c r="I51" s="64"/>
      <c r="J51" s="63"/>
      <c r="K51" s="63"/>
      <c r="L51" s="63"/>
      <c r="M51" s="63"/>
      <c r="N51" s="63"/>
      <c r="O51" s="63"/>
      <c r="P51" s="64"/>
      <c r="BL51" s="64"/>
      <c r="BM51" s="64"/>
      <c r="BN51" s="64"/>
    </row>
    <row r="52" spans="1:66" s="2" customFormat="1" ht="15" x14ac:dyDescent="0.25">
      <c r="A52" s="64"/>
      <c r="C52" s="63"/>
      <c r="D52" s="64"/>
      <c r="E52" s="64"/>
      <c r="F52" s="64"/>
      <c r="G52" s="64"/>
      <c r="H52" s="64"/>
      <c r="I52" s="64"/>
      <c r="J52" s="63"/>
      <c r="K52" s="63"/>
      <c r="L52" s="63"/>
      <c r="M52" s="63"/>
      <c r="N52" s="63"/>
      <c r="O52" s="63"/>
      <c r="P52" s="64"/>
      <c r="BL52" s="64"/>
      <c r="BM52" s="64"/>
      <c r="BN52" s="64"/>
    </row>
    <row r="53" spans="1:66" s="2" customFormat="1" ht="15" x14ac:dyDescent="0.25">
      <c r="A53" s="64"/>
      <c r="C53" s="63"/>
      <c r="D53" s="64"/>
      <c r="E53" s="64"/>
      <c r="F53" s="64"/>
      <c r="G53" s="64"/>
      <c r="H53" s="64"/>
      <c r="I53" s="64"/>
      <c r="J53" s="63"/>
      <c r="K53" s="63"/>
      <c r="L53" s="63"/>
      <c r="M53" s="63"/>
      <c r="N53" s="63"/>
      <c r="O53" s="63"/>
      <c r="P53" s="64"/>
      <c r="BL53" s="64"/>
      <c r="BM53" s="64"/>
      <c r="BN53" s="64"/>
    </row>
    <row r="54" spans="1:66" s="2" customFormat="1" ht="15" x14ac:dyDescent="0.25">
      <c r="A54" s="64"/>
      <c r="C54" s="63"/>
      <c r="D54" s="64"/>
      <c r="E54" s="64"/>
      <c r="F54" s="64"/>
      <c r="G54" s="64"/>
      <c r="H54" s="64"/>
      <c r="I54" s="64"/>
      <c r="J54" s="63"/>
      <c r="K54" s="63"/>
      <c r="L54" s="63"/>
      <c r="M54" s="63"/>
      <c r="N54" s="63"/>
      <c r="O54" s="63"/>
      <c r="P54" s="64"/>
      <c r="BL54" s="64"/>
      <c r="BM54" s="64"/>
      <c r="BN54" s="64"/>
    </row>
    <row r="55" spans="1:66" s="2" customFormat="1" ht="15" x14ac:dyDescent="0.25">
      <c r="A55" s="64"/>
      <c r="C55" s="63"/>
      <c r="D55" s="64"/>
      <c r="E55" s="64"/>
      <c r="F55" s="64"/>
      <c r="G55" s="64"/>
      <c r="H55" s="64"/>
      <c r="I55" s="64"/>
      <c r="J55" s="63"/>
      <c r="K55" s="63"/>
      <c r="L55" s="63"/>
      <c r="M55" s="63"/>
      <c r="N55" s="63"/>
      <c r="O55" s="63"/>
      <c r="P55" s="64"/>
      <c r="BL55" s="64"/>
      <c r="BM55" s="64"/>
      <c r="BN55" s="64"/>
    </row>
    <row r="56" spans="1:66" s="2" customFormat="1" ht="15" x14ac:dyDescent="0.25">
      <c r="A56" s="64"/>
      <c r="C56" s="63"/>
      <c r="D56" s="64"/>
      <c r="E56" s="64"/>
      <c r="F56" s="64"/>
      <c r="G56" s="64"/>
      <c r="H56" s="64"/>
      <c r="I56" s="64"/>
      <c r="J56" s="63"/>
      <c r="K56" s="63"/>
      <c r="L56" s="63"/>
      <c r="M56" s="63"/>
      <c r="N56" s="63"/>
      <c r="O56" s="63"/>
      <c r="P56" s="64"/>
      <c r="BL56" s="64"/>
      <c r="BM56" s="64"/>
      <c r="BN56" s="64"/>
    </row>
    <row r="57" spans="1:66" s="2" customFormat="1" ht="15" x14ac:dyDescent="0.25">
      <c r="A57" s="64"/>
      <c r="C57" s="63"/>
      <c r="D57" s="64"/>
      <c r="E57" s="64"/>
      <c r="F57" s="64"/>
      <c r="G57" s="64"/>
      <c r="H57" s="64"/>
      <c r="I57" s="64"/>
      <c r="J57" s="63"/>
      <c r="K57" s="63"/>
      <c r="L57" s="63"/>
      <c r="M57" s="63"/>
      <c r="N57" s="63"/>
      <c r="O57" s="63"/>
      <c r="P57" s="64"/>
      <c r="BL57" s="64"/>
      <c r="BM57" s="64"/>
      <c r="BN57" s="64"/>
    </row>
    <row r="58" spans="1:66" s="2" customFormat="1" ht="15" x14ac:dyDescent="0.25">
      <c r="A58" s="64"/>
      <c r="C58" s="63"/>
      <c r="D58" s="64"/>
      <c r="E58" s="64"/>
      <c r="F58" s="64"/>
      <c r="G58" s="64"/>
      <c r="H58" s="64"/>
      <c r="I58" s="64"/>
      <c r="J58" s="63"/>
      <c r="K58" s="63"/>
      <c r="L58" s="63"/>
      <c r="M58" s="63"/>
      <c r="N58" s="63"/>
      <c r="O58" s="63"/>
      <c r="P58" s="64"/>
      <c r="BL58" s="64"/>
      <c r="BM58" s="64"/>
      <c r="BN58" s="64"/>
    </row>
    <row r="59" spans="1:66" s="2" customFormat="1" ht="15" x14ac:dyDescent="0.25">
      <c r="A59" s="64"/>
      <c r="C59" s="63"/>
      <c r="D59" s="64"/>
      <c r="E59" s="64"/>
      <c r="F59" s="64"/>
      <c r="G59" s="64"/>
      <c r="H59" s="64"/>
      <c r="I59" s="64"/>
      <c r="J59" s="63"/>
      <c r="K59" s="63"/>
      <c r="L59" s="63"/>
      <c r="M59" s="63"/>
      <c r="N59" s="63"/>
      <c r="O59" s="63"/>
      <c r="P59" s="64"/>
      <c r="BL59" s="64"/>
      <c r="BM59" s="64"/>
      <c r="BN59" s="64"/>
    </row>
    <row r="60" spans="1:66" s="2" customFormat="1" ht="15" x14ac:dyDescent="0.25">
      <c r="A60" s="64"/>
      <c r="C60" s="63"/>
      <c r="D60" s="64"/>
      <c r="E60" s="64"/>
      <c r="F60" s="64"/>
      <c r="G60" s="64"/>
      <c r="H60" s="64"/>
      <c r="I60" s="64"/>
      <c r="J60" s="63"/>
      <c r="K60" s="63"/>
      <c r="L60" s="63"/>
      <c r="M60" s="63"/>
      <c r="N60" s="63"/>
      <c r="O60" s="63"/>
      <c r="P60" s="64"/>
      <c r="BL60" s="64"/>
      <c r="BM60" s="64"/>
      <c r="BN60" s="64"/>
    </row>
    <row r="61" spans="1:66" s="2" customFormat="1" ht="15" x14ac:dyDescent="0.25">
      <c r="A61" s="64"/>
      <c r="C61" s="63"/>
      <c r="D61" s="64"/>
      <c r="E61" s="64"/>
      <c r="F61" s="64"/>
      <c r="G61" s="64"/>
      <c r="H61" s="64"/>
      <c r="I61" s="64"/>
      <c r="J61" s="63"/>
      <c r="K61" s="63"/>
      <c r="L61" s="63"/>
      <c r="M61" s="63"/>
      <c r="N61" s="63"/>
      <c r="O61" s="63"/>
      <c r="P61" s="64"/>
      <c r="BL61" s="64"/>
      <c r="BM61" s="64"/>
      <c r="BN61" s="64"/>
    </row>
    <row r="62" spans="1:66" s="2" customFormat="1" ht="15" x14ac:dyDescent="0.25">
      <c r="A62" s="64"/>
      <c r="C62" s="63"/>
      <c r="D62" s="64"/>
      <c r="E62" s="64"/>
      <c r="F62" s="64"/>
      <c r="G62" s="64"/>
      <c r="H62" s="64"/>
      <c r="I62" s="64"/>
      <c r="J62" s="63"/>
      <c r="K62" s="63"/>
      <c r="L62" s="63"/>
      <c r="M62" s="63"/>
      <c r="N62" s="63"/>
      <c r="O62" s="63"/>
      <c r="P62" s="64"/>
      <c r="BL62" s="64"/>
      <c r="BM62" s="64"/>
      <c r="BN62" s="64"/>
    </row>
    <row r="63" spans="1:66" s="2" customFormat="1" ht="15" x14ac:dyDescent="0.25">
      <c r="A63" s="64"/>
      <c r="C63" s="63"/>
      <c r="D63" s="64"/>
      <c r="E63" s="64"/>
      <c r="F63" s="64"/>
      <c r="G63" s="64"/>
      <c r="H63" s="64"/>
      <c r="I63" s="64"/>
      <c r="J63" s="63"/>
      <c r="K63" s="63"/>
      <c r="L63" s="63"/>
      <c r="M63" s="63"/>
      <c r="N63" s="63"/>
      <c r="O63" s="63"/>
      <c r="P63" s="64"/>
      <c r="BL63" s="64"/>
      <c r="BM63" s="64"/>
      <c r="BN63" s="64"/>
    </row>
    <row r="64" spans="1:66" s="2" customFormat="1" ht="15" x14ac:dyDescent="0.25">
      <c r="A64" s="64"/>
      <c r="C64" s="63"/>
      <c r="D64" s="64"/>
      <c r="E64" s="64"/>
      <c r="F64" s="64"/>
      <c r="G64" s="64"/>
      <c r="H64" s="64"/>
      <c r="I64" s="64"/>
      <c r="J64" s="63"/>
      <c r="K64" s="63"/>
      <c r="L64" s="63"/>
      <c r="M64" s="63"/>
      <c r="N64" s="63"/>
      <c r="O64" s="63"/>
      <c r="P64" s="64"/>
      <c r="BL64" s="64"/>
      <c r="BM64" s="64"/>
      <c r="BN64" s="64"/>
    </row>
    <row r="65" spans="1:66" s="2" customFormat="1" ht="15" x14ac:dyDescent="0.25">
      <c r="A65" s="64"/>
      <c r="C65" s="63"/>
      <c r="D65" s="64"/>
      <c r="E65" s="64"/>
      <c r="F65" s="64"/>
      <c r="G65" s="64"/>
      <c r="H65" s="64"/>
      <c r="I65" s="64"/>
      <c r="J65" s="63"/>
      <c r="K65" s="63"/>
      <c r="L65" s="63"/>
      <c r="M65" s="63"/>
      <c r="N65" s="63"/>
      <c r="O65" s="63"/>
      <c r="P65" s="64"/>
      <c r="BL65" s="64"/>
      <c r="BM65" s="64"/>
      <c r="BN65" s="64"/>
    </row>
    <row r="66" spans="1:66" s="2" customFormat="1" ht="15" x14ac:dyDescent="0.25">
      <c r="A66" s="64"/>
      <c r="C66" s="63"/>
      <c r="D66" s="64"/>
      <c r="E66" s="64"/>
      <c r="F66" s="64"/>
      <c r="G66" s="64"/>
      <c r="H66" s="64"/>
      <c r="I66" s="64"/>
      <c r="J66" s="63"/>
      <c r="K66" s="63"/>
      <c r="L66" s="63"/>
      <c r="M66" s="63"/>
      <c r="N66" s="63"/>
      <c r="O66" s="63"/>
      <c r="P66" s="64"/>
      <c r="BL66" s="64"/>
      <c r="BM66" s="64"/>
      <c r="BN66" s="64"/>
    </row>
    <row r="67" spans="1:66" s="2" customFormat="1" ht="15" x14ac:dyDescent="0.25">
      <c r="A67" s="64"/>
      <c r="C67" s="63"/>
      <c r="D67" s="64"/>
      <c r="E67" s="64"/>
      <c r="F67" s="64"/>
      <c r="G67" s="64"/>
      <c r="H67" s="64"/>
      <c r="I67" s="64"/>
      <c r="J67" s="63"/>
      <c r="K67" s="63"/>
      <c r="L67" s="63"/>
      <c r="M67" s="63"/>
      <c r="N67" s="63"/>
      <c r="O67" s="63"/>
      <c r="P67" s="64"/>
      <c r="BL67" s="64"/>
      <c r="BM67" s="64"/>
      <c r="BN67" s="64"/>
    </row>
    <row r="68" spans="1:66" s="2" customFormat="1" ht="15" x14ac:dyDescent="0.25">
      <c r="A68" s="64"/>
      <c r="C68" s="63"/>
      <c r="D68" s="64"/>
      <c r="E68" s="64"/>
      <c r="F68" s="64"/>
      <c r="G68" s="64"/>
      <c r="H68" s="64"/>
      <c r="I68" s="64"/>
      <c r="J68" s="63"/>
      <c r="K68" s="63"/>
      <c r="L68" s="63"/>
      <c r="M68" s="63"/>
      <c r="N68" s="63"/>
      <c r="O68" s="63"/>
      <c r="P68" s="64"/>
      <c r="BL68" s="64"/>
      <c r="BM68" s="64"/>
      <c r="BN68" s="64"/>
    </row>
    <row r="69" spans="1:66" s="2" customFormat="1" ht="15" x14ac:dyDescent="0.25">
      <c r="A69" s="64"/>
      <c r="C69" s="63"/>
      <c r="D69" s="64"/>
      <c r="E69" s="64"/>
      <c r="F69" s="64"/>
      <c r="G69" s="64"/>
      <c r="H69" s="64"/>
      <c r="I69" s="64"/>
      <c r="J69" s="63"/>
      <c r="K69" s="63"/>
      <c r="L69" s="63"/>
      <c r="M69" s="63"/>
      <c r="N69" s="63"/>
      <c r="O69" s="63"/>
      <c r="P69" s="64"/>
      <c r="BL69" s="64"/>
      <c r="BM69" s="64"/>
      <c r="BN69" s="64"/>
    </row>
    <row r="70" spans="1:66" s="2" customFormat="1" ht="15" x14ac:dyDescent="0.25">
      <c r="A70" s="64"/>
      <c r="C70" s="63"/>
      <c r="D70" s="64"/>
      <c r="E70" s="64"/>
      <c r="F70" s="64"/>
      <c r="G70" s="64"/>
      <c r="H70" s="64"/>
      <c r="I70" s="64"/>
      <c r="J70" s="63"/>
      <c r="K70" s="63"/>
      <c r="L70" s="63"/>
      <c r="M70" s="63"/>
      <c r="N70" s="63"/>
      <c r="O70" s="63"/>
      <c r="P70" s="64"/>
      <c r="BL70" s="64"/>
      <c r="BM70" s="64"/>
      <c r="BN70" s="64"/>
    </row>
    <row r="71" spans="1:66" s="2" customFormat="1" ht="15" x14ac:dyDescent="0.25">
      <c r="A71" s="64"/>
      <c r="C71" s="63"/>
      <c r="D71" s="64"/>
      <c r="E71" s="64"/>
      <c r="F71" s="64"/>
      <c r="G71" s="64"/>
      <c r="H71" s="64"/>
      <c r="I71" s="64"/>
      <c r="J71" s="63"/>
      <c r="K71" s="63"/>
      <c r="L71" s="63"/>
      <c r="M71" s="63"/>
      <c r="N71" s="63"/>
      <c r="O71" s="63"/>
      <c r="P71" s="64"/>
      <c r="BL71" s="64"/>
      <c r="BM71" s="64"/>
      <c r="BN71" s="64"/>
    </row>
    <row r="72" spans="1:66" s="2" customFormat="1" ht="15" x14ac:dyDescent="0.25">
      <c r="A72" s="64"/>
      <c r="C72" s="63"/>
      <c r="D72" s="64"/>
      <c r="E72" s="64"/>
      <c r="F72" s="64"/>
      <c r="G72" s="64"/>
      <c r="H72" s="64"/>
      <c r="I72" s="64"/>
      <c r="J72" s="63"/>
      <c r="K72" s="63"/>
      <c r="L72" s="63"/>
      <c r="M72" s="63"/>
      <c r="N72" s="63"/>
      <c r="O72" s="63"/>
      <c r="P72" s="64"/>
      <c r="BL72" s="64"/>
      <c r="BM72" s="64"/>
      <c r="BN72" s="64"/>
    </row>
    <row r="73" spans="1:66" s="2" customFormat="1" ht="15" x14ac:dyDescent="0.25">
      <c r="A73" s="64"/>
      <c r="C73" s="63"/>
      <c r="D73" s="64"/>
      <c r="E73" s="64"/>
      <c r="F73" s="64"/>
      <c r="G73" s="64"/>
      <c r="H73" s="64"/>
      <c r="I73" s="64"/>
      <c r="J73" s="63"/>
      <c r="K73" s="63"/>
      <c r="L73" s="63"/>
      <c r="M73" s="63"/>
      <c r="N73" s="63"/>
      <c r="O73" s="63"/>
      <c r="P73" s="64"/>
      <c r="BL73" s="64"/>
      <c r="BM73" s="64"/>
      <c r="BN73" s="64"/>
    </row>
    <row r="74" spans="1:66" s="2" customFormat="1" ht="15" x14ac:dyDescent="0.25">
      <c r="A74" s="64"/>
      <c r="C74" s="63"/>
      <c r="D74" s="64"/>
      <c r="E74" s="64"/>
      <c r="F74" s="64"/>
      <c r="G74" s="64"/>
      <c r="H74" s="64"/>
      <c r="I74" s="64"/>
      <c r="J74" s="63"/>
      <c r="K74" s="63"/>
      <c r="L74" s="63"/>
      <c r="M74" s="63"/>
      <c r="N74" s="63"/>
      <c r="O74" s="63"/>
      <c r="P74" s="64"/>
      <c r="BL74" s="64"/>
      <c r="BM74" s="64"/>
      <c r="BN74" s="64"/>
    </row>
    <row r="75" spans="1:66" s="2" customFormat="1" ht="15" x14ac:dyDescent="0.25">
      <c r="A75" s="64"/>
      <c r="C75" s="63"/>
      <c r="D75" s="64"/>
      <c r="E75" s="64"/>
      <c r="F75" s="64"/>
      <c r="G75" s="64"/>
      <c r="H75" s="64"/>
      <c r="I75" s="64"/>
      <c r="J75" s="63"/>
      <c r="K75" s="63"/>
      <c r="L75" s="63"/>
      <c r="M75" s="63"/>
      <c r="N75" s="63"/>
      <c r="O75" s="63"/>
      <c r="P75" s="64"/>
      <c r="BL75" s="64"/>
      <c r="BM75" s="64"/>
      <c r="BN75" s="64"/>
    </row>
    <row r="76" spans="1:66" s="2" customFormat="1" ht="15" x14ac:dyDescent="0.25">
      <c r="A76" s="64"/>
      <c r="C76" s="63"/>
      <c r="D76" s="64"/>
      <c r="E76" s="64"/>
      <c r="F76" s="64"/>
      <c r="G76" s="64"/>
      <c r="H76" s="64"/>
      <c r="I76" s="64"/>
      <c r="J76" s="63"/>
      <c r="K76" s="63"/>
      <c r="L76" s="63"/>
      <c r="M76" s="63"/>
      <c r="N76" s="63"/>
      <c r="O76" s="63"/>
      <c r="P76" s="64"/>
      <c r="BL76" s="64"/>
      <c r="BM76" s="64"/>
      <c r="BN76" s="64"/>
    </row>
    <row r="77" spans="1:66" s="2" customFormat="1" ht="15" x14ac:dyDescent="0.25">
      <c r="A77" s="64"/>
      <c r="C77" s="63"/>
      <c r="D77" s="64"/>
      <c r="E77" s="64"/>
      <c r="F77" s="64"/>
      <c r="G77" s="64"/>
      <c r="H77" s="64"/>
      <c r="I77" s="64"/>
      <c r="J77" s="63"/>
      <c r="K77" s="63"/>
      <c r="L77" s="63"/>
      <c r="M77" s="63"/>
      <c r="N77" s="63"/>
      <c r="O77" s="63"/>
      <c r="P77" s="64"/>
      <c r="BL77" s="64"/>
      <c r="BM77" s="64"/>
      <c r="BN77" s="64"/>
    </row>
    <row r="78" spans="1:66" s="2" customFormat="1" ht="15" x14ac:dyDescent="0.25">
      <c r="A78" s="64"/>
      <c r="C78" s="63"/>
      <c r="D78" s="64"/>
      <c r="E78" s="64"/>
      <c r="F78" s="64"/>
      <c r="G78" s="64"/>
      <c r="H78" s="64"/>
      <c r="I78" s="64"/>
      <c r="J78" s="63"/>
      <c r="K78" s="63"/>
      <c r="L78" s="63"/>
      <c r="M78" s="63"/>
      <c r="N78" s="63"/>
      <c r="O78" s="63"/>
      <c r="P78" s="64"/>
      <c r="BL78" s="64"/>
      <c r="BM78" s="64"/>
      <c r="BN78" s="64"/>
    </row>
    <row r="79" spans="1:66" s="2" customFormat="1" ht="15" x14ac:dyDescent="0.25">
      <c r="A79" s="64"/>
      <c r="C79" s="63"/>
      <c r="D79" s="64"/>
      <c r="E79" s="64"/>
      <c r="F79" s="64"/>
      <c r="G79" s="64"/>
      <c r="H79" s="64"/>
      <c r="I79" s="64"/>
      <c r="J79" s="63"/>
      <c r="K79" s="63"/>
      <c r="L79" s="63"/>
      <c r="M79" s="63"/>
      <c r="N79" s="63"/>
      <c r="O79" s="63"/>
      <c r="P79" s="64"/>
      <c r="BL79" s="64"/>
      <c r="BM79" s="64"/>
      <c r="BN79" s="64"/>
    </row>
    <row r="80" spans="1:66" s="2" customFormat="1" ht="15" x14ac:dyDescent="0.25">
      <c r="A80" s="64"/>
      <c r="C80" s="63"/>
      <c r="D80" s="64"/>
      <c r="E80" s="64"/>
      <c r="F80" s="64"/>
      <c r="G80" s="64"/>
      <c r="H80" s="64"/>
      <c r="I80" s="64"/>
      <c r="J80" s="63"/>
      <c r="K80" s="63"/>
      <c r="L80" s="63"/>
      <c r="M80" s="63"/>
      <c r="N80" s="63"/>
      <c r="O80" s="63"/>
      <c r="P80" s="64"/>
      <c r="BL80" s="64"/>
      <c r="BM80" s="64"/>
      <c r="BN80" s="64"/>
    </row>
    <row r="81" spans="1:66" s="2" customFormat="1" ht="15" x14ac:dyDescent="0.25">
      <c r="A81" s="64"/>
      <c r="C81" s="63"/>
      <c r="D81" s="64"/>
      <c r="E81" s="64"/>
      <c r="F81" s="64"/>
      <c r="G81" s="64"/>
      <c r="H81" s="64"/>
      <c r="I81" s="64"/>
      <c r="J81" s="63"/>
      <c r="K81" s="63"/>
      <c r="L81" s="63"/>
      <c r="M81" s="63"/>
      <c r="N81" s="63"/>
      <c r="O81" s="63"/>
      <c r="P81" s="64"/>
      <c r="BL81" s="64"/>
      <c r="BM81" s="64"/>
      <c r="BN81" s="64"/>
    </row>
    <row r="82" spans="1:66" s="2" customFormat="1" ht="15" x14ac:dyDescent="0.25">
      <c r="A82" s="64"/>
      <c r="C82" s="63"/>
      <c r="D82" s="64"/>
      <c r="E82" s="64"/>
      <c r="F82" s="64"/>
      <c r="G82" s="64"/>
      <c r="H82" s="64"/>
      <c r="I82" s="64"/>
      <c r="J82" s="63"/>
      <c r="K82" s="63"/>
      <c r="L82" s="63"/>
      <c r="M82" s="63"/>
      <c r="N82" s="63"/>
      <c r="O82" s="63"/>
      <c r="P82" s="64"/>
      <c r="BL82" s="64"/>
      <c r="BM82" s="64"/>
      <c r="BN82" s="64"/>
    </row>
    <row r="83" spans="1:66" s="2" customFormat="1" ht="15" x14ac:dyDescent="0.25">
      <c r="A83" s="64"/>
      <c r="C83" s="63"/>
      <c r="D83" s="64"/>
      <c r="E83" s="64"/>
      <c r="F83" s="64"/>
      <c r="G83" s="64"/>
      <c r="H83" s="64"/>
      <c r="I83" s="64"/>
      <c r="J83" s="63"/>
      <c r="K83" s="63"/>
      <c r="L83" s="63"/>
      <c r="M83" s="63"/>
      <c r="N83" s="63"/>
      <c r="O83" s="63"/>
      <c r="P83" s="64"/>
      <c r="BL83" s="64"/>
      <c r="BM83" s="64"/>
      <c r="BN83" s="64"/>
    </row>
    <row r="84" spans="1:66" s="2" customFormat="1" ht="15" x14ac:dyDescent="0.25">
      <c r="A84" s="64"/>
      <c r="C84" s="63"/>
      <c r="D84" s="64"/>
      <c r="E84" s="64"/>
      <c r="F84" s="64"/>
      <c r="G84" s="64"/>
      <c r="H84" s="64"/>
      <c r="I84" s="64"/>
      <c r="J84" s="63"/>
      <c r="K84" s="63"/>
      <c r="L84" s="63"/>
      <c r="M84" s="63"/>
      <c r="N84" s="63"/>
      <c r="O84" s="63"/>
      <c r="P84" s="64"/>
      <c r="BL84" s="64"/>
      <c r="BM84" s="64"/>
      <c r="BN84" s="64"/>
    </row>
    <row r="85" spans="1:66" s="2" customFormat="1" ht="15" x14ac:dyDescent="0.25">
      <c r="A85" s="64"/>
      <c r="C85" s="63"/>
      <c r="D85" s="64"/>
      <c r="E85" s="64"/>
      <c r="F85" s="64"/>
      <c r="G85" s="64"/>
      <c r="H85" s="64"/>
      <c r="I85" s="64"/>
      <c r="J85" s="63"/>
      <c r="K85" s="63"/>
      <c r="L85" s="63"/>
      <c r="M85" s="63"/>
      <c r="N85" s="63"/>
      <c r="O85" s="63"/>
      <c r="P85" s="64"/>
      <c r="BL85" s="64"/>
      <c r="BM85" s="64"/>
      <c r="BN85" s="64"/>
    </row>
    <row r="86" spans="1:66" s="2" customFormat="1" ht="15" x14ac:dyDescent="0.25">
      <c r="A86" s="64"/>
      <c r="C86" s="63"/>
      <c r="D86" s="64"/>
      <c r="E86" s="64"/>
      <c r="F86" s="64"/>
      <c r="G86" s="64"/>
      <c r="H86" s="64"/>
      <c r="I86" s="64"/>
      <c r="J86" s="63"/>
      <c r="K86" s="63"/>
      <c r="L86" s="63"/>
      <c r="M86" s="63"/>
      <c r="N86" s="63"/>
      <c r="O86" s="63"/>
      <c r="P86" s="64"/>
      <c r="BL86" s="64"/>
      <c r="BM86" s="64"/>
      <c r="BN86" s="64"/>
    </row>
    <row r="87" spans="1:66" s="2" customFormat="1" ht="15" x14ac:dyDescent="0.25">
      <c r="A87" s="64"/>
      <c r="C87" s="63"/>
      <c r="D87" s="64"/>
      <c r="E87" s="64"/>
      <c r="F87" s="64"/>
      <c r="G87" s="64"/>
      <c r="H87" s="64"/>
      <c r="I87" s="64"/>
      <c r="J87" s="63"/>
      <c r="K87" s="63"/>
      <c r="L87" s="63"/>
      <c r="M87" s="63"/>
      <c r="N87" s="63"/>
      <c r="O87" s="63"/>
      <c r="P87" s="64"/>
      <c r="BL87" s="64"/>
      <c r="BM87" s="64"/>
      <c r="BN87" s="64"/>
    </row>
    <row r="88" spans="1:66" s="2" customFormat="1" ht="15" x14ac:dyDescent="0.25">
      <c r="A88" s="64"/>
      <c r="C88" s="63"/>
      <c r="D88" s="64"/>
      <c r="E88" s="64"/>
      <c r="F88" s="64"/>
      <c r="G88" s="64"/>
      <c r="H88" s="64"/>
      <c r="I88" s="64"/>
      <c r="J88" s="63"/>
      <c r="K88" s="63"/>
      <c r="L88" s="63"/>
      <c r="M88" s="63"/>
      <c r="N88" s="63"/>
      <c r="O88" s="63"/>
      <c r="P88" s="64"/>
      <c r="BL88" s="64"/>
      <c r="BM88" s="64"/>
      <c r="BN88" s="64"/>
    </row>
    <row r="89" spans="1:66" s="2" customFormat="1" ht="15" x14ac:dyDescent="0.25">
      <c r="A89" s="64"/>
      <c r="C89" s="63"/>
      <c r="D89" s="64"/>
      <c r="E89" s="64"/>
      <c r="F89" s="64"/>
      <c r="G89" s="64"/>
      <c r="H89" s="64"/>
      <c r="I89" s="64"/>
      <c r="J89" s="63"/>
      <c r="K89" s="63"/>
      <c r="L89" s="63"/>
      <c r="M89" s="63"/>
      <c r="N89" s="63"/>
      <c r="O89" s="63"/>
      <c r="P89" s="64"/>
      <c r="BL89" s="64"/>
      <c r="BM89" s="64"/>
      <c r="BN89" s="64"/>
    </row>
    <row r="90" spans="1:66" s="2" customFormat="1" ht="15" x14ac:dyDescent="0.25">
      <c r="A90" s="64"/>
      <c r="C90" s="63"/>
      <c r="D90" s="64"/>
      <c r="E90" s="64"/>
      <c r="F90" s="64"/>
      <c r="G90" s="64"/>
      <c r="H90" s="64"/>
      <c r="I90" s="64"/>
      <c r="J90" s="63"/>
      <c r="K90" s="63"/>
      <c r="L90" s="63"/>
      <c r="M90" s="63"/>
      <c r="N90" s="63"/>
      <c r="O90" s="63"/>
      <c r="P90" s="64"/>
      <c r="BL90" s="64"/>
      <c r="BM90" s="64"/>
      <c r="BN90" s="64"/>
    </row>
    <row r="91" spans="1:66" s="2" customFormat="1" ht="15" x14ac:dyDescent="0.25">
      <c r="A91" s="64"/>
      <c r="C91" s="63"/>
      <c r="D91" s="64"/>
      <c r="E91" s="64"/>
      <c r="F91" s="64"/>
      <c r="G91" s="64"/>
      <c r="H91" s="64"/>
      <c r="I91" s="64"/>
      <c r="J91" s="63"/>
      <c r="K91" s="63"/>
      <c r="L91" s="63"/>
      <c r="M91" s="63"/>
      <c r="N91" s="63"/>
      <c r="O91" s="63"/>
      <c r="P91" s="64"/>
      <c r="BL91" s="64"/>
      <c r="BM91" s="64"/>
      <c r="BN91" s="64"/>
    </row>
    <row r="92" spans="1:66" s="2" customFormat="1" ht="15" x14ac:dyDescent="0.25">
      <c r="A92" s="64"/>
      <c r="C92" s="63"/>
      <c r="D92" s="64"/>
      <c r="E92" s="64"/>
      <c r="F92" s="64"/>
      <c r="G92" s="64"/>
      <c r="H92" s="64"/>
      <c r="I92" s="64"/>
      <c r="J92" s="63"/>
      <c r="K92" s="63"/>
      <c r="L92" s="63"/>
      <c r="M92" s="63"/>
      <c r="N92" s="63"/>
      <c r="O92" s="63"/>
      <c r="P92" s="64"/>
      <c r="BL92" s="64"/>
      <c r="BM92" s="64"/>
      <c r="BN92" s="64"/>
    </row>
    <row r="93" spans="1:66" s="2" customFormat="1" ht="15" x14ac:dyDescent="0.25">
      <c r="A93" s="64"/>
      <c r="C93" s="63"/>
      <c r="D93" s="64"/>
      <c r="E93" s="64"/>
      <c r="F93" s="64"/>
      <c r="G93" s="64"/>
      <c r="H93" s="64"/>
      <c r="I93" s="64"/>
      <c r="J93" s="63"/>
      <c r="K93" s="63"/>
      <c r="L93" s="63"/>
      <c r="M93" s="63"/>
      <c r="N93" s="63"/>
      <c r="O93" s="63"/>
      <c r="P93" s="64"/>
      <c r="BL93" s="64"/>
      <c r="BM93" s="64"/>
      <c r="BN93" s="64"/>
    </row>
    <row r="94" spans="1:66" s="2" customFormat="1" ht="15" x14ac:dyDescent="0.25">
      <c r="A94" s="64"/>
      <c r="C94" s="63"/>
      <c r="D94" s="64"/>
      <c r="E94" s="64"/>
      <c r="F94" s="64"/>
      <c r="G94" s="64"/>
      <c r="H94" s="64"/>
      <c r="I94" s="64"/>
      <c r="J94" s="63"/>
      <c r="K94" s="63"/>
      <c r="L94" s="63"/>
      <c r="M94" s="63"/>
      <c r="N94" s="63"/>
      <c r="O94" s="63"/>
      <c r="P94" s="64"/>
      <c r="BL94" s="64"/>
      <c r="BM94" s="64"/>
      <c r="BN94" s="64"/>
    </row>
    <row r="95" spans="1:66" s="2" customFormat="1" ht="15" x14ac:dyDescent="0.25">
      <c r="A95" s="64"/>
      <c r="C95" s="63"/>
      <c r="D95" s="64"/>
      <c r="E95" s="64"/>
      <c r="F95" s="64"/>
      <c r="G95" s="64"/>
      <c r="H95" s="64"/>
      <c r="I95" s="64"/>
      <c r="J95" s="63"/>
      <c r="K95" s="63"/>
      <c r="L95" s="63"/>
      <c r="M95" s="63"/>
      <c r="N95" s="63"/>
      <c r="O95" s="63"/>
      <c r="P95" s="64"/>
      <c r="BL95" s="64"/>
      <c r="BM95" s="64"/>
      <c r="BN95" s="64"/>
    </row>
    <row r="96" spans="1:66" s="2" customFormat="1" ht="15" x14ac:dyDescent="0.25">
      <c r="A96" s="64"/>
      <c r="C96" s="63"/>
      <c r="D96" s="64"/>
      <c r="E96" s="64"/>
      <c r="F96" s="64"/>
      <c r="G96" s="64"/>
      <c r="H96" s="64"/>
      <c r="I96" s="64"/>
      <c r="J96" s="63"/>
      <c r="K96" s="63"/>
      <c r="L96" s="63"/>
      <c r="M96" s="63"/>
      <c r="N96" s="63"/>
      <c r="O96" s="63"/>
      <c r="P96" s="64"/>
      <c r="BL96" s="64"/>
      <c r="BM96" s="64"/>
      <c r="BN96" s="64"/>
    </row>
    <row r="97" spans="1:66" s="2" customFormat="1" ht="15" x14ac:dyDescent="0.25">
      <c r="A97" s="64"/>
      <c r="C97" s="63"/>
      <c r="D97" s="64"/>
      <c r="E97" s="64"/>
      <c r="F97" s="64"/>
      <c r="G97" s="64"/>
      <c r="H97" s="64"/>
      <c r="I97" s="64"/>
      <c r="J97" s="63"/>
      <c r="K97" s="63"/>
      <c r="L97" s="63"/>
      <c r="M97" s="63"/>
      <c r="N97" s="63"/>
      <c r="O97" s="63"/>
      <c r="P97" s="64"/>
      <c r="BL97" s="64"/>
      <c r="BM97" s="64"/>
      <c r="BN97" s="64"/>
    </row>
    <row r="98" spans="1:66" s="2" customFormat="1" ht="15" x14ac:dyDescent="0.25">
      <c r="A98" s="64"/>
      <c r="C98" s="63"/>
      <c r="D98" s="64"/>
      <c r="E98" s="64"/>
      <c r="F98" s="64"/>
      <c r="G98" s="64"/>
      <c r="H98" s="64"/>
      <c r="I98" s="64"/>
      <c r="J98" s="63"/>
      <c r="K98" s="63"/>
      <c r="L98" s="63"/>
      <c r="M98" s="63"/>
      <c r="N98" s="63"/>
      <c r="O98" s="63"/>
      <c r="P98" s="64"/>
      <c r="BL98" s="64"/>
      <c r="BM98" s="64"/>
      <c r="BN98" s="64"/>
    </row>
    <row r="99" spans="1:66" s="2" customFormat="1" ht="15" x14ac:dyDescent="0.25">
      <c r="A99" s="64"/>
      <c r="C99" s="63"/>
      <c r="D99" s="64"/>
      <c r="E99" s="64"/>
      <c r="F99" s="64"/>
      <c r="G99" s="64"/>
      <c r="H99" s="64"/>
      <c r="I99" s="64"/>
      <c r="J99" s="63"/>
      <c r="K99" s="63"/>
      <c r="L99" s="63"/>
      <c r="M99" s="63"/>
      <c r="N99" s="63"/>
      <c r="O99" s="63"/>
      <c r="P99" s="64"/>
      <c r="BL99" s="64"/>
      <c r="BM99" s="64"/>
      <c r="BN99" s="64"/>
    </row>
    <row r="100" spans="1:66" s="2" customFormat="1" ht="15" x14ac:dyDescent="0.25">
      <c r="A100" s="64"/>
      <c r="C100" s="63"/>
      <c r="D100" s="64"/>
      <c r="E100" s="64"/>
      <c r="F100" s="64"/>
      <c r="G100" s="64"/>
      <c r="H100" s="64"/>
      <c r="I100" s="64"/>
      <c r="J100" s="63"/>
      <c r="K100" s="63"/>
      <c r="L100" s="63"/>
      <c r="M100" s="63"/>
      <c r="N100" s="63"/>
      <c r="O100" s="63"/>
      <c r="P100" s="64"/>
      <c r="BL100" s="64"/>
      <c r="BM100" s="64"/>
      <c r="BN100" s="64"/>
    </row>
    <row r="101" spans="1:66" s="2" customFormat="1" ht="15" x14ac:dyDescent="0.25">
      <c r="A101" s="64"/>
      <c r="C101" s="63"/>
      <c r="D101" s="64"/>
      <c r="E101" s="64"/>
      <c r="F101" s="64"/>
      <c r="G101" s="64"/>
      <c r="H101" s="64"/>
      <c r="I101" s="64"/>
      <c r="J101" s="63"/>
      <c r="K101" s="63"/>
      <c r="L101" s="63"/>
      <c r="M101" s="63"/>
      <c r="N101" s="63"/>
      <c r="O101" s="63"/>
      <c r="P101" s="64"/>
      <c r="BL101" s="64"/>
      <c r="BM101" s="64"/>
      <c r="BN101" s="64"/>
    </row>
    <row r="102" spans="1:66" s="2" customFormat="1" ht="15" x14ac:dyDescent="0.25">
      <c r="A102" s="64"/>
      <c r="C102" s="63"/>
      <c r="D102" s="64"/>
      <c r="E102" s="64"/>
      <c r="F102" s="64"/>
      <c r="G102" s="64"/>
      <c r="H102" s="64"/>
      <c r="I102" s="64"/>
      <c r="J102" s="63"/>
      <c r="K102" s="63"/>
      <c r="L102" s="63"/>
      <c r="M102" s="63"/>
      <c r="N102" s="63"/>
      <c r="O102" s="63"/>
      <c r="P102" s="64"/>
      <c r="BL102" s="64"/>
      <c r="BM102" s="64"/>
      <c r="BN102" s="64"/>
    </row>
    <row r="103" spans="1:66" s="2" customFormat="1" ht="15" x14ac:dyDescent="0.25">
      <c r="A103" s="64"/>
      <c r="C103" s="63"/>
      <c r="D103" s="64"/>
      <c r="E103" s="64"/>
      <c r="F103" s="64"/>
      <c r="G103" s="64"/>
      <c r="H103" s="64"/>
      <c r="I103" s="64"/>
      <c r="J103" s="63"/>
      <c r="K103" s="63"/>
      <c r="L103" s="63"/>
      <c r="M103" s="63"/>
      <c r="N103" s="63"/>
      <c r="O103" s="63"/>
      <c r="P103" s="64"/>
      <c r="BL103" s="64"/>
      <c r="BM103" s="64"/>
      <c r="BN103" s="64"/>
    </row>
    <row r="104" spans="1:66" s="2" customFormat="1" ht="15" x14ac:dyDescent="0.25">
      <c r="A104" s="64"/>
      <c r="C104" s="63"/>
      <c r="D104" s="64"/>
      <c r="E104" s="64"/>
      <c r="F104" s="64"/>
      <c r="G104" s="64"/>
      <c r="H104" s="64"/>
      <c r="I104" s="64"/>
      <c r="J104" s="63"/>
      <c r="K104" s="63"/>
      <c r="L104" s="63"/>
      <c r="M104" s="63"/>
      <c r="N104" s="63"/>
      <c r="O104" s="63"/>
      <c r="P104" s="64"/>
      <c r="BL104" s="64"/>
      <c r="BM104" s="64"/>
      <c r="BN104" s="64"/>
    </row>
    <row r="105" spans="1:66" s="2" customFormat="1" ht="15" x14ac:dyDescent="0.25">
      <c r="A105" s="64"/>
      <c r="C105" s="63"/>
      <c r="D105" s="64"/>
      <c r="E105" s="64"/>
      <c r="F105" s="64"/>
      <c r="G105" s="64"/>
      <c r="H105" s="64"/>
      <c r="I105" s="64"/>
      <c r="J105" s="63"/>
      <c r="K105" s="63"/>
      <c r="L105" s="63"/>
      <c r="M105" s="63"/>
      <c r="N105" s="63"/>
      <c r="O105" s="63"/>
      <c r="P105" s="64"/>
      <c r="BL105" s="64"/>
      <c r="BM105" s="64"/>
      <c r="BN105" s="64"/>
    </row>
    <row r="106" spans="1:66" s="2" customFormat="1" ht="15" x14ac:dyDescent="0.25">
      <c r="A106" s="64"/>
      <c r="C106" s="63"/>
      <c r="D106" s="64"/>
      <c r="E106" s="64"/>
      <c r="F106" s="64"/>
      <c r="G106" s="64"/>
      <c r="H106" s="64"/>
      <c r="I106" s="64"/>
      <c r="J106" s="63"/>
      <c r="K106" s="63"/>
      <c r="L106" s="63"/>
      <c r="M106" s="63"/>
      <c r="N106" s="63"/>
      <c r="O106" s="63"/>
      <c r="P106" s="64"/>
      <c r="BL106" s="64"/>
      <c r="BM106" s="64"/>
      <c r="BN106" s="64"/>
    </row>
    <row r="107" spans="1:66" s="2" customFormat="1" ht="15" x14ac:dyDescent="0.25">
      <c r="A107" s="64"/>
      <c r="C107" s="63"/>
      <c r="D107" s="64"/>
      <c r="E107" s="64"/>
      <c r="F107" s="64"/>
      <c r="G107" s="64"/>
      <c r="H107" s="64"/>
      <c r="I107" s="64"/>
      <c r="J107" s="63"/>
      <c r="K107" s="63"/>
      <c r="L107" s="63"/>
      <c r="M107" s="63"/>
      <c r="N107" s="63"/>
      <c r="O107" s="63"/>
      <c r="P107" s="64"/>
      <c r="BL107" s="64"/>
      <c r="BM107" s="64"/>
      <c r="BN107" s="64"/>
    </row>
    <row r="108" spans="1:66" s="2" customFormat="1" ht="15" x14ac:dyDescent="0.25">
      <c r="A108" s="64"/>
      <c r="C108" s="63"/>
      <c r="D108" s="64"/>
      <c r="E108" s="64"/>
      <c r="F108" s="64"/>
      <c r="G108" s="64"/>
      <c r="H108" s="64"/>
      <c r="I108" s="64"/>
      <c r="J108" s="63"/>
      <c r="K108" s="63"/>
      <c r="L108" s="63"/>
      <c r="M108" s="63"/>
      <c r="N108" s="63"/>
      <c r="O108" s="63"/>
      <c r="P108" s="64"/>
      <c r="BL108" s="64"/>
      <c r="BM108" s="64"/>
      <c r="BN108" s="64"/>
    </row>
    <row r="109" spans="1:66" s="2" customFormat="1" ht="15" x14ac:dyDescent="0.25">
      <c r="A109" s="64"/>
      <c r="C109" s="63"/>
      <c r="D109" s="64"/>
      <c r="E109" s="64"/>
      <c r="F109" s="64"/>
      <c r="G109" s="64"/>
      <c r="H109" s="64"/>
      <c r="I109" s="64"/>
      <c r="J109" s="63"/>
      <c r="K109" s="63"/>
      <c r="L109" s="63"/>
      <c r="M109" s="63"/>
      <c r="N109" s="63"/>
      <c r="O109" s="63"/>
      <c r="P109" s="64"/>
      <c r="BL109" s="64"/>
      <c r="BM109" s="64"/>
      <c r="BN109" s="64"/>
    </row>
    <row r="110" spans="1:66" s="2" customFormat="1" ht="15" x14ac:dyDescent="0.25">
      <c r="A110" s="64"/>
      <c r="C110" s="63"/>
      <c r="D110" s="64"/>
      <c r="E110" s="64"/>
      <c r="F110" s="64"/>
      <c r="G110" s="64"/>
      <c r="H110" s="64"/>
      <c r="I110" s="64"/>
      <c r="J110" s="63"/>
      <c r="K110" s="63"/>
      <c r="L110" s="63"/>
      <c r="M110" s="63"/>
      <c r="N110" s="63"/>
      <c r="O110" s="63"/>
      <c r="P110" s="64"/>
      <c r="BL110" s="64"/>
      <c r="BM110" s="64"/>
      <c r="BN110" s="64"/>
    </row>
    <row r="111" spans="1:66" s="2" customFormat="1" ht="15" x14ac:dyDescent="0.25">
      <c r="A111" s="64"/>
      <c r="C111" s="63"/>
      <c r="D111" s="64"/>
      <c r="E111" s="64"/>
      <c r="F111" s="64"/>
      <c r="G111" s="64"/>
      <c r="H111" s="64"/>
      <c r="I111" s="64"/>
      <c r="J111" s="63"/>
      <c r="K111" s="63"/>
      <c r="L111" s="63"/>
      <c r="M111" s="63"/>
      <c r="N111" s="63"/>
      <c r="O111" s="63"/>
      <c r="P111" s="64"/>
      <c r="BL111" s="64"/>
      <c r="BM111" s="64"/>
      <c r="BN111" s="64"/>
    </row>
    <row r="112" spans="1:66" s="2" customFormat="1" ht="15" x14ac:dyDescent="0.25">
      <c r="A112" s="64"/>
      <c r="C112" s="63"/>
      <c r="D112" s="64"/>
      <c r="E112" s="64"/>
      <c r="F112" s="64"/>
      <c r="G112" s="64"/>
      <c r="H112" s="64"/>
      <c r="I112" s="64"/>
      <c r="J112" s="63"/>
      <c r="K112" s="63"/>
      <c r="L112" s="63"/>
      <c r="M112" s="63"/>
      <c r="N112" s="63"/>
      <c r="O112" s="63"/>
      <c r="P112" s="64"/>
      <c r="BL112" s="64"/>
      <c r="BM112" s="64"/>
      <c r="BN112" s="64"/>
    </row>
    <row r="113" spans="1:66" s="2" customFormat="1" ht="15" x14ac:dyDescent="0.25">
      <c r="A113" s="64"/>
      <c r="C113" s="63"/>
      <c r="D113" s="64"/>
      <c r="E113" s="64"/>
      <c r="F113" s="64"/>
      <c r="G113" s="64"/>
      <c r="H113" s="64"/>
      <c r="I113" s="64"/>
      <c r="J113" s="63"/>
      <c r="K113" s="63"/>
      <c r="L113" s="63"/>
      <c r="M113" s="63"/>
      <c r="N113" s="63"/>
      <c r="O113" s="63"/>
      <c r="P113" s="64"/>
      <c r="BL113" s="64"/>
      <c r="BM113" s="64"/>
      <c r="BN113" s="64"/>
    </row>
    <row r="114" spans="1:66" s="2" customFormat="1" ht="15" x14ac:dyDescent="0.25">
      <c r="A114" s="64"/>
      <c r="C114" s="63"/>
      <c r="D114" s="64"/>
      <c r="E114" s="64"/>
      <c r="F114" s="64"/>
      <c r="G114" s="64"/>
      <c r="H114" s="64"/>
      <c r="I114" s="64"/>
      <c r="J114" s="63"/>
      <c r="K114" s="63"/>
      <c r="L114" s="63"/>
      <c r="M114" s="63"/>
      <c r="N114" s="63"/>
      <c r="O114" s="63"/>
      <c r="P114" s="64"/>
      <c r="BL114" s="64"/>
      <c r="BM114" s="64"/>
      <c r="BN114" s="64"/>
    </row>
    <row r="115" spans="1:66" s="2" customFormat="1" ht="15" x14ac:dyDescent="0.25">
      <c r="A115" s="64"/>
      <c r="C115" s="63"/>
      <c r="D115" s="64"/>
      <c r="E115" s="64"/>
      <c r="F115" s="64"/>
      <c r="G115" s="64"/>
      <c r="H115" s="64"/>
      <c r="I115" s="64"/>
      <c r="J115" s="63"/>
      <c r="K115" s="63"/>
      <c r="L115" s="63"/>
      <c r="M115" s="63"/>
      <c r="N115" s="63"/>
      <c r="O115" s="63"/>
      <c r="P115" s="64"/>
      <c r="BL115" s="64"/>
      <c r="BM115" s="64"/>
      <c r="BN115" s="64"/>
    </row>
    <row r="116" spans="1:66" s="2" customFormat="1" ht="15" x14ac:dyDescent="0.25">
      <c r="A116" s="64"/>
      <c r="C116" s="63"/>
      <c r="D116" s="64"/>
      <c r="E116" s="64"/>
      <c r="F116" s="64"/>
      <c r="G116" s="64"/>
      <c r="H116" s="64"/>
      <c r="I116" s="64"/>
      <c r="J116" s="63"/>
      <c r="K116" s="63"/>
      <c r="L116" s="63"/>
      <c r="M116" s="63"/>
      <c r="N116" s="63"/>
      <c r="O116" s="63"/>
      <c r="P116" s="64"/>
      <c r="BL116" s="64"/>
      <c r="BM116" s="64"/>
      <c r="BN116" s="64"/>
    </row>
    <row r="117" spans="1:66" s="2" customFormat="1" ht="15" x14ac:dyDescent="0.25">
      <c r="A117" s="64"/>
      <c r="C117" s="63"/>
      <c r="D117" s="64"/>
      <c r="E117" s="64"/>
      <c r="F117" s="64"/>
      <c r="G117" s="64"/>
      <c r="H117" s="64"/>
      <c r="I117" s="64"/>
      <c r="J117" s="63"/>
      <c r="K117" s="63"/>
      <c r="L117" s="63"/>
      <c r="M117" s="63"/>
      <c r="N117" s="63"/>
      <c r="O117" s="63"/>
      <c r="P117" s="64"/>
      <c r="BL117" s="64"/>
      <c r="BM117" s="64"/>
      <c r="BN117" s="64"/>
    </row>
    <row r="118" spans="1:66" s="2" customFormat="1" ht="15" x14ac:dyDescent="0.25">
      <c r="A118" s="64"/>
      <c r="C118" s="63"/>
      <c r="D118" s="64"/>
      <c r="E118" s="64"/>
      <c r="F118" s="64"/>
      <c r="G118" s="64"/>
      <c r="H118" s="64"/>
      <c r="I118" s="64"/>
      <c r="J118" s="63"/>
      <c r="K118" s="63"/>
      <c r="L118" s="63"/>
      <c r="M118" s="63"/>
      <c r="N118" s="63"/>
      <c r="O118" s="63"/>
      <c r="P118" s="64"/>
      <c r="BL118" s="64"/>
      <c r="BM118" s="64"/>
      <c r="BN118" s="64"/>
    </row>
    <row r="119" spans="1:66" s="2" customFormat="1" ht="15" x14ac:dyDescent="0.25">
      <c r="A119" s="64"/>
      <c r="C119" s="63"/>
      <c r="D119" s="64"/>
      <c r="E119" s="64"/>
      <c r="F119" s="64"/>
      <c r="G119" s="64"/>
      <c r="H119" s="64"/>
      <c r="I119" s="64"/>
      <c r="J119" s="63"/>
      <c r="K119" s="63"/>
      <c r="L119" s="63"/>
      <c r="M119" s="63"/>
      <c r="N119" s="63"/>
      <c r="O119" s="63"/>
      <c r="P119" s="64"/>
      <c r="BL119" s="64"/>
      <c r="BM119" s="64"/>
      <c r="BN119" s="64"/>
    </row>
    <row r="120" spans="1:66" s="2" customFormat="1" ht="15" x14ac:dyDescent="0.25">
      <c r="A120" s="64"/>
      <c r="C120" s="63"/>
      <c r="D120" s="64"/>
      <c r="E120" s="64"/>
      <c r="F120" s="64"/>
      <c r="G120" s="64"/>
      <c r="H120" s="64"/>
      <c r="I120" s="64"/>
      <c r="J120" s="63"/>
      <c r="K120" s="63"/>
      <c r="L120" s="63"/>
      <c r="M120" s="63"/>
      <c r="N120" s="63"/>
      <c r="O120" s="63"/>
      <c r="P120" s="64"/>
      <c r="BL120" s="64"/>
      <c r="BM120" s="64"/>
      <c r="BN120" s="64"/>
    </row>
    <row r="121" spans="1:66" s="2" customFormat="1" ht="15" x14ac:dyDescent="0.25">
      <c r="A121" s="64"/>
      <c r="C121" s="63"/>
      <c r="D121" s="64"/>
      <c r="E121" s="64"/>
      <c r="F121" s="64"/>
      <c r="G121" s="64"/>
      <c r="H121" s="64"/>
      <c r="I121" s="64"/>
      <c r="J121" s="63"/>
      <c r="K121" s="63"/>
      <c r="L121" s="63"/>
      <c r="M121" s="63"/>
      <c r="N121" s="63"/>
      <c r="O121" s="63"/>
      <c r="P121" s="64"/>
      <c r="BL121" s="64"/>
      <c r="BM121" s="64"/>
      <c r="BN121" s="64"/>
    </row>
    <row r="122" spans="1:66" s="2" customFormat="1" ht="15" x14ac:dyDescent="0.25">
      <c r="A122" s="64"/>
      <c r="C122" s="63"/>
      <c r="D122" s="64"/>
      <c r="E122" s="64"/>
      <c r="F122" s="64"/>
      <c r="G122" s="64"/>
      <c r="H122" s="64"/>
      <c r="I122" s="64"/>
      <c r="J122" s="63"/>
      <c r="K122" s="63"/>
      <c r="L122" s="63"/>
      <c r="M122" s="63"/>
      <c r="N122" s="63"/>
      <c r="O122" s="63"/>
      <c r="P122" s="64"/>
      <c r="BL122" s="64"/>
      <c r="BM122" s="64"/>
      <c r="BN122" s="64"/>
    </row>
    <row r="123" spans="1:66" s="2" customFormat="1" ht="15" x14ac:dyDescent="0.25">
      <c r="A123" s="64"/>
      <c r="C123" s="63"/>
      <c r="D123" s="64"/>
      <c r="E123" s="64"/>
      <c r="F123" s="64"/>
      <c r="G123" s="64"/>
      <c r="H123" s="64"/>
      <c r="I123" s="64"/>
      <c r="J123" s="63"/>
      <c r="K123" s="63"/>
      <c r="L123" s="63"/>
      <c r="M123" s="63"/>
      <c r="N123" s="63"/>
      <c r="O123" s="63"/>
      <c r="P123" s="64"/>
      <c r="BL123" s="64"/>
      <c r="BM123" s="64"/>
      <c r="BN123" s="64"/>
    </row>
    <row r="124" spans="1:66" s="2" customFormat="1" ht="15" x14ac:dyDescent="0.25">
      <c r="A124" s="64"/>
      <c r="C124" s="63"/>
      <c r="D124" s="64"/>
      <c r="E124" s="64"/>
      <c r="F124" s="64"/>
      <c r="G124" s="64"/>
      <c r="H124" s="64"/>
      <c r="I124" s="64"/>
      <c r="J124" s="63"/>
      <c r="K124" s="63"/>
      <c r="L124" s="63"/>
      <c r="M124" s="63"/>
      <c r="N124" s="63"/>
      <c r="O124" s="63"/>
      <c r="P124" s="64"/>
      <c r="BL124" s="64"/>
      <c r="BM124" s="64"/>
      <c r="BN124" s="64"/>
    </row>
    <row r="125" spans="1:66" s="2" customFormat="1" ht="15" x14ac:dyDescent="0.25">
      <c r="A125" s="64"/>
      <c r="C125" s="63"/>
      <c r="D125" s="64"/>
      <c r="E125" s="64"/>
      <c r="F125" s="64"/>
      <c r="G125" s="64"/>
      <c r="H125" s="64"/>
      <c r="I125" s="64"/>
      <c r="J125" s="63"/>
      <c r="K125" s="63"/>
      <c r="L125" s="63"/>
      <c r="M125" s="63"/>
      <c r="N125" s="63"/>
      <c r="O125" s="63"/>
      <c r="P125" s="64"/>
      <c r="BL125" s="64"/>
      <c r="BM125" s="64"/>
      <c r="BN125" s="64"/>
    </row>
    <row r="126" spans="1:66" s="2" customFormat="1" ht="15" x14ac:dyDescent="0.25">
      <c r="A126" s="64"/>
      <c r="C126" s="63"/>
      <c r="D126" s="64"/>
      <c r="E126" s="64"/>
      <c r="F126" s="64"/>
      <c r="G126" s="64"/>
      <c r="H126" s="64"/>
      <c r="I126" s="64"/>
      <c r="J126" s="63"/>
      <c r="K126" s="63"/>
      <c r="L126" s="63"/>
      <c r="M126" s="63"/>
      <c r="N126" s="63"/>
      <c r="O126" s="63"/>
      <c r="P126" s="64"/>
      <c r="BL126" s="64"/>
      <c r="BM126" s="64"/>
      <c r="BN126" s="64"/>
    </row>
    <row r="127" spans="1:66" s="2" customFormat="1" ht="15" x14ac:dyDescent="0.25">
      <c r="A127" s="64"/>
      <c r="C127" s="63"/>
      <c r="D127" s="64"/>
      <c r="E127" s="64"/>
      <c r="F127" s="64"/>
      <c r="G127" s="64"/>
      <c r="H127" s="64"/>
      <c r="I127" s="64"/>
      <c r="J127" s="63"/>
      <c r="K127" s="63"/>
      <c r="L127" s="63"/>
      <c r="M127" s="63"/>
      <c r="N127" s="63"/>
      <c r="O127" s="63"/>
      <c r="P127" s="64"/>
      <c r="BL127" s="64"/>
      <c r="BM127" s="64"/>
      <c r="BN127" s="64"/>
    </row>
    <row r="128" spans="1:66" s="2" customFormat="1" ht="15" x14ac:dyDescent="0.25">
      <c r="A128" s="64"/>
      <c r="C128" s="63"/>
      <c r="D128" s="64"/>
      <c r="E128" s="64"/>
      <c r="F128" s="64"/>
      <c r="G128" s="64"/>
      <c r="H128" s="64"/>
      <c r="I128" s="64"/>
      <c r="J128" s="63"/>
      <c r="K128" s="63"/>
      <c r="L128" s="63"/>
      <c r="M128" s="63"/>
      <c r="N128" s="63"/>
      <c r="O128" s="63"/>
      <c r="P128" s="64"/>
      <c r="BL128" s="64"/>
      <c r="BM128" s="64"/>
      <c r="BN128" s="64"/>
    </row>
    <row r="129" spans="1:66" s="2" customFormat="1" ht="15" x14ac:dyDescent="0.25">
      <c r="A129" s="64"/>
      <c r="C129" s="63"/>
      <c r="D129" s="64"/>
      <c r="E129" s="64"/>
      <c r="F129" s="64"/>
      <c r="G129" s="64"/>
      <c r="H129" s="64"/>
      <c r="I129" s="64"/>
      <c r="J129" s="63"/>
      <c r="K129" s="63"/>
      <c r="L129" s="63"/>
      <c r="M129" s="63"/>
      <c r="N129" s="63"/>
      <c r="O129" s="63"/>
      <c r="P129" s="64"/>
      <c r="BL129" s="64"/>
      <c r="BM129" s="64"/>
      <c r="BN129" s="64"/>
    </row>
    <row r="130" spans="1:66" s="2" customFormat="1" ht="15" x14ac:dyDescent="0.25">
      <c r="A130" s="64"/>
      <c r="C130" s="63"/>
      <c r="D130" s="64"/>
      <c r="E130" s="64"/>
      <c r="F130" s="64"/>
      <c r="G130" s="64"/>
      <c r="H130" s="64"/>
      <c r="I130" s="64"/>
      <c r="J130" s="63"/>
      <c r="K130" s="63"/>
      <c r="L130" s="63"/>
      <c r="M130" s="63"/>
      <c r="N130" s="63"/>
      <c r="O130" s="63"/>
      <c r="P130" s="64"/>
      <c r="BL130" s="64"/>
      <c r="BM130" s="64"/>
      <c r="BN130" s="64"/>
    </row>
    <row r="131" spans="1:66" s="2" customFormat="1" ht="15" x14ac:dyDescent="0.25">
      <c r="A131" s="64"/>
      <c r="C131" s="63"/>
      <c r="D131" s="64"/>
      <c r="E131" s="64"/>
      <c r="F131" s="64"/>
      <c r="G131" s="64"/>
      <c r="H131" s="64"/>
      <c r="I131" s="64"/>
      <c r="J131" s="63"/>
      <c r="K131" s="63"/>
      <c r="L131" s="63"/>
      <c r="M131" s="63"/>
      <c r="N131" s="63"/>
      <c r="O131" s="63"/>
      <c r="P131" s="64"/>
      <c r="BL131" s="64"/>
      <c r="BM131" s="64"/>
      <c r="BN131" s="64"/>
    </row>
    <row r="132" spans="1:66" s="2" customFormat="1" ht="15" x14ac:dyDescent="0.25">
      <c r="A132" s="64"/>
      <c r="C132" s="63"/>
      <c r="D132" s="64"/>
      <c r="E132" s="64"/>
      <c r="F132" s="64"/>
      <c r="G132" s="64"/>
      <c r="H132" s="64"/>
      <c r="I132" s="64"/>
      <c r="J132" s="63"/>
      <c r="K132" s="63"/>
      <c r="L132" s="63"/>
      <c r="M132" s="63"/>
      <c r="N132" s="63"/>
      <c r="O132" s="63"/>
      <c r="P132" s="64"/>
      <c r="BL132" s="64"/>
      <c r="BM132" s="64"/>
      <c r="BN132" s="64"/>
    </row>
    <row r="133" spans="1:66" s="2" customFormat="1" ht="15" x14ac:dyDescent="0.25">
      <c r="A133" s="64"/>
      <c r="C133" s="63"/>
      <c r="D133" s="64"/>
      <c r="E133" s="64"/>
      <c r="F133" s="64"/>
      <c r="G133" s="64"/>
      <c r="H133" s="64"/>
      <c r="I133" s="64"/>
      <c r="J133" s="63"/>
      <c r="K133" s="63"/>
      <c r="L133" s="63"/>
      <c r="M133" s="63"/>
      <c r="N133" s="63"/>
      <c r="O133" s="63"/>
      <c r="P133" s="64"/>
      <c r="BL133" s="64"/>
      <c r="BM133" s="64"/>
      <c r="BN133" s="64"/>
    </row>
    <row r="134" spans="1:66" s="2" customFormat="1" ht="15" x14ac:dyDescent="0.25">
      <c r="A134" s="64"/>
      <c r="C134" s="63"/>
      <c r="D134" s="64"/>
      <c r="E134" s="64"/>
      <c r="F134" s="64"/>
      <c r="G134" s="64"/>
      <c r="H134" s="64"/>
      <c r="I134" s="64"/>
      <c r="J134" s="63"/>
      <c r="K134" s="63"/>
      <c r="L134" s="63"/>
      <c r="M134" s="63"/>
      <c r="N134" s="63"/>
      <c r="O134" s="63"/>
      <c r="P134" s="64"/>
      <c r="BL134" s="64"/>
      <c r="BM134" s="64"/>
      <c r="BN134" s="64"/>
    </row>
    <row r="135" spans="1:66" s="2" customFormat="1" ht="15" x14ac:dyDescent="0.25">
      <c r="A135" s="64"/>
      <c r="C135" s="63"/>
      <c r="D135" s="64"/>
      <c r="E135" s="64"/>
      <c r="F135" s="64"/>
      <c r="G135" s="64"/>
      <c r="H135" s="64"/>
      <c r="I135" s="64"/>
      <c r="J135" s="63"/>
      <c r="K135" s="63"/>
      <c r="L135" s="63"/>
      <c r="M135" s="63"/>
      <c r="N135" s="63"/>
      <c r="O135" s="63"/>
      <c r="P135" s="64"/>
      <c r="BL135" s="64"/>
      <c r="BM135" s="64"/>
      <c r="BN135" s="64"/>
    </row>
    <row r="136" spans="1:66" s="2" customFormat="1" ht="15" x14ac:dyDescent="0.25">
      <c r="A136" s="64"/>
      <c r="C136" s="63"/>
      <c r="D136" s="64"/>
      <c r="E136" s="64"/>
      <c r="F136" s="64"/>
      <c r="G136" s="64"/>
      <c r="H136" s="64"/>
      <c r="I136" s="64"/>
      <c r="J136" s="63"/>
      <c r="K136" s="63"/>
      <c r="L136" s="63"/>
      <c r="M136" s="63"/>
      <c r="N136" s="63"/>
      <c r="O136" s="63"/>
      <c r="P136" s="64"/>
      <c r="BL136" s="64"/>
      <c r="BM136" s="64"/>
      <c r="BN136" s="64"/>
    </row>
    <row r="137" spans="1:66" s="2" customFormat="1" ht="15" x14ac:dyDescent="0.25">
      <c r="A137" s="64"/>
      <c r="C137" s="63"/>
      <c r="D137" s="64"/>
      <c r="E137" s="64"/>
      <c r="F137" s="64"/>
      <c r="G137" s="64"/>
      <c r="H137" s="64"/>
      <c r="I137" s="64"/>
      <c r="J137" s="63"/>
      <c r="K137" s="63"/>
      <c r="L137" s="63"/>
      <c r="M137" s="63"/>
      <c r="N137" s="63"/>
      <c r="O137" s="63"/>
      <c r="P137" s="64"/>
      <c r="BL137" s="64"/>
      <c r="BM137" s="64"/>
      <c r="BN137" s="64"/>
    </row>
    <row r="138" spans="1:66" s="2" customFormat="1" ht="15" x14ac:dyDescent="0.25">
      <c r="A138" s="64"/>
      <c r="C138" s="63"/>
      <c r="D138" s="64"/>
      <c r="E138" s="64"/>
      <c r="F138" s="64"/>
      <c r="G138" s="64"/>
      <c r="H138" s="64"/>
      <c r="I138" s="64"/>
      <c r="J138" s="63"/>
      <c r="K138" s="63"/>
      <c r="L138" s="63"/>
      <c r="M138" s="63"/>
      <c r="N138" s="63"/>
      <c r="O138" s="63"/>
      <c r="P138" s="64"/>
      <c r="BL138" s="64"/>
      <c r="BM138" s="64"/>
      <c r="BN138" s="64"/>
    </row>
    <row r="139" spans="1:66" s="2" customFormat="1" ht="15" x14ac:dyDescent="0.25">
      <c r="A139" s="64"/>
      <c r="C139" s="63"/>
      <c r="D139" s="64"/>
      <c r="E139" s="64"/>
      <c r="F139" s="64"/>
      <c r="G139" s="64"/>
      <c r="H139" s="64"/>
      <c r="I139" s="64"/>
      <c r="J139" s="63"/>
      <c r="K139" s="63"/>
      <c r="L139" s="63"/>
      <c r="M139" s="63"/>
      <c r="N139" s="63"/>
      <c r="O139" s="63"/>
      <c r="P139" s="64"/>
      <c r="BL139" s="64"/>
      <c r="BM139" s="64"/>
      <c r="BN139" s="64"/>
    </row>
    <row r="140" spans="1:66" s="2" customFormat="1" ht="15" x14ac:dyDescent="0.25">
      <c r="A140" s="64"/>
      <c r="C140" s="63"/>
      <c r="D140" s="64"/>
      <c r="E140" s="64"/>
      <c r="F140" s="64"/>
      <c r="G140" s="64"/>
      <c r="H140" s="64"/>
      <c r="I140" s="64"/>
      <c r="J140" s="63"/>
      <c r="K140" s="63"/>
      <c r="L140" s="63"/>
      <c r="M140" s="63"/>
      <c r="N140" s="63"/>
      <c r="O140" s="63"/>
      <c r="P140" s="64"/>
      <c r="BL140" s="64"/>
      <c r="BM140" s="64"/>
      <c r="BN140" s="64"/>
    </row>
    <row r="141" spans="1:66" s="2" customFormat="1" ht="15" x14ac:dyDescent="0.25">
      <c r="A141" s="64"/>
      <c r="C141" s="63"/>
      <c r="D141" s="64"/>
      <c r="E141" s="64"/>
      <c r="F141" s="64"/>
      <c r="G141" s="64"/>
      <c r="H141" s="64"/>
      <c r="I141" s="64"/>
      <c r="J141" s="63"/>
      <c r="K141" s="63"/>
      <c r="L141" s="63"/>
      <c r="M141" s="63"/>
      <c r="N141" s="63"/>
      <c r="O141" s="63"/>
      <c r="P141" s="64"/>
      <c r="BL141" s="64"/>
      <c r="BM141" s="64"/>
      <c r="BN141" s="64"/>
    </row>
    <row r="142" spans="1:66" s="2" customFormat="1" ht="15" x14ac:dyDescent="0.25">
      <c r="A142" s="64"/>
      <c r="C142" s="63"/>
      <c r="D142" s="64"/>
      <c r="E142" s="64"/>
      <c r="F142" s="64"/>
      <c r="G142" s="64"/>
      <c r="H142" s="64"/>
      <c r="I142" s="64"/>
      <c r="J142" s="63"/>
      <c r="K142" s="63"/>
      <c r="L142" s="63"/>
      <c r="M142" s="63"/>
      <c r="N142" s="63"/>
      <c r="O142" s="63"/>
      <c r="P142" s="64"/>
      <c r="BL142" s="64"/>
      <c r="BM142" s="64"/>
      <c r="BN142" s="64"/>
    </row>
    <row r="143" spans="1:66" s="2" customFormat="1" ht="15" x14ac:dyDescent="0.25">
      <c r="A143" s="64"/>
      <c r="C143" s="63"/>
      <c r="D143" s="64"/>
      <c r="E143" s="64"/>
      <c r="F143" s="64"/>
      <c r="G143" s="64"/>
      <c r="H143" s="64"/>
      <c r="I143" s="64"/>
      <c r="J143" s="63"/>
      <c r="K143" s="63"/>
      <c r="L143" s="63"/>
      <c r="M143" s="63"/>
      <c r="N143" s="63"/>
      <c r="O143" s="63"/>
      <c r="P143" s="64"/>
      <c r="BL143" s="64"/>
      <c r="BM143" s="64"/>
      <c r="BN143" s="64"/>
    </row>
    <row r="144" spans="1:66" s="2" customFormat="1" ht="15" x14ac:dyDescent="0.25">
      <c r="A144" s="64"/>
      <c r="C144" s="63"/>
      <c r="D144" s="64"/>
      <c r="E144" s="64"/>
      <c r="F144" s="64"/>
      <c r="G144" s="64"/>
      <c r="H144" s="64"/>
      <c r="I144" s="64"/>
      <c r="J144" s="63"/>
      <c r="K144" s="63"/>
      <c r="L144" s="63"/>
      <c r="M144" s="63"/>
      <c r="N144" s="63"/>
      <c r="O144" s="63"/>
      <c r="P144" s="64"/>
      <c r="BL144" s="64"/>
      <c r="BM144" s="64"/>
      <c r="BN144" s="64"/>
    </row>
    <row r="145" spans="1:66" s="2" customFormat="1" ht="15" x14ac:dyDescent="0.25">
      <c r="A145" s="64"/>
      <c r="C145" s="63"/>
      <c r="D145" s="64"/>
      <c r="E145" s="64"/>
      <c r="F145" s="64"/>
      <c r="G145" s="64"/>
      <c r="H145" s="64"/>
      <c r="I145" s="64"/>
      <c r="J145" s="63"/>
      <c r="K145" s="63"/>
      <c r="L145" s="63"/>
      <c r="M145" s="63"/>
      <c r="N145" s="63"/>
      <c r="O145" s="63"/>
      <c r="P145" s="64"/>
      <c r="BL145" s="64"/>
      <c r="BM145" s="64"/>
      <c r="BN145" s="64"/>
    </row>
    <row r="146" spans="1:66" s="2" customFormat="1" ht="15" x14ac:dyDescent="0.25">
      <c r="A146" s="64"/>
      <c r="C146" s="63"/>
      <c r="D146" s="64"/>
      <c r="E146" s="64"/>
      <c r="F146" s="64"/>
      <c r="G146" s="64"/>
      <c r="H146" s="64"/>
      <c r="I146" s="64"/>
      <c r="J146" s="63"/>
      <c r="K146" s="63"/>
      <c r="L146" s="63"/>
      <c r="M146" s="63"/>
      <c r="N146" s="63"/>
      <c r="O146" s="63"/>
      <c r="P146" s="64"/>
      <c r="BL146" s="64"/>
      <c r="BM146" s="64"/>
      <c r="BN146" s="64"/>
    </row>
    <row r="147" spans="1:66" s="2" customFormat="1" ht="15" x14ac:dyDescent="0.25">
      <c r="A147" s="64"/>
      <c r="C147" s="63"/>
      <c r="D147" s="64"/>
      <c r="E147" s="64"/>
      <c r="F147" s="64"/>
      <c r="G147" s="64"/>
      <c r="H147" s="64"/>
      <c r="I147" s="64"/>
      <c r="J147" s="63"/>
      <c r="K147" s="63"/>
      <c r="L147" s="63"/>
      <c r="M147" s="63"/>
      <c r="N147" s="63"/>
      <c r="O147" s="63"/>
      <c r="P147" s="64"/>
      <c r="BL147" s="64"/>
      <c r="BM147" s="64"/>
      <c r="BN147" s="64"/>
    </row>
    <row r="148" spans="1:66" s="2" customFormat="1" ht="15" x14ac:dyDescent="0.25">
      <c r="A148" s="64"/>
      <c r="C148" s="63"/>
      <c r="D148" s="64"/>
      <c r="E148" s="64"/>
      <c r="F148" s="64"/>
      <c r="G148" s="64"/>
      <c r="H148" s="64"/>
      <c r="I148" s="64"/>
      <c r="J148" s="63"/>
      <c r="K148" s="63"/>
      <c r="L148" s="63"/>
      <c r="M148" s="63"/>
      <c r="N148" s="63"/>
      <c r="O148" s="63"/>
      <c r="P148" s="64"/>
      <c r="BL148" s="64"/>
      <c r="BM148" s="64"/>
      <c r="BN148" s="64"/>
    </row>
    <row r="149" spans="1:66" s="2" customFormat="1" ht="15" x14ac:dyDescent="0.25">
      <c r="A149" s="64"/>
      <c r="C149" s="63"/>
      <c r="D149" s="64"/>
      <c r="E149" s="64"/>
      <c r="F149" s="64"/>
      <c r="G149" s="64"/>
      <c r="H149" s="64"/>
      <c r="I149" s="64"/>
      <c r="J149" s="63"/>
      <c r="K149" s="63"/>
      <c r="L149" s="63"/>
      <c r="M149" s="63"/>
      <c r="N149" s="63"/>
      <c r="O149" s="63"/>
      <c r="P149" s="64"/>
      <c r="BL149" s="64"/>
      <c r="BM149" s="64"/>
      <c r="BN149" s="64"/>
    </row>
    <row r="150" spans="1:66" s="2" customFormat="1" ht="15" x14ac:dyDescent="0.25">
      <c r="A150" s="64"/>
      <c r="C150" s="63"/>
      <c r="D150" s="64"/>
      <c r="E150" s="64"/>
      <c r="F150" s="64"/>
      <c r="G150" s="64"/>
      <c r="H150" s="64"/>
      <c r="I150" s="64"/>
      <c r="J150" s="63"/>
      <c r="K150" s="63"/>
      <c r="L150" s="63"/>
      <c r="M150" s="63"/>
      <c r="N150" s="63"/>
      <c r="O150" s="63"/>
      <c r="P150" s="64"/>
      <c r="BL150" s="64"/>
      <c r="BM150" s="64"/>
      <c r="BN150" s="64"/>
    </row>
    <row r="151" spans="1:66" s="2" customFormat="1" ht="15" x14ac:dyDescent="0.25">
      <c r="A151" s="64"/>
      <c r="C151" s="63"/>
      <c r="D151" s="64"/>
      <c r="E151" s="64"/>
      <c r="F151" s="64"/>
      <c r="G151" s="64"/>
      <c r="H151" s="64"/>
      <c r="I151" s="64"/>
      <c r="J151" s="63"/>
      <c r="K151" s="63"/>
      <c r="L151" s="63"/>
      <c r="M151" s="63"/>
      <c r="N151" s="63"/>
      <c r="O151" s="63"/>
      <c r="P151" s="64"/>
      <c r="BL151" s="64"/>
      <c r="BM151" s="64"/>
      <c r="BN151" s="64"/>
    </row>
    <row r="152" spans="1:66" s="2" customFormat="1" ht="15" x14ac:dyDescent="0.25">
      <c r="A152" s="64"/>
      <c r="C152" s="63"/>
      <c r="D152" s="64"/>
      <c r="E152" s="64"/>
      <c r="F152" s="64"/>
      <c r="G152" s="64"/>
      <c r="H152" s="64"/>
      <c r="I152" s="64"/>
      <c r="J152" s="63"/>
      <c r="K152" s="63"/>
      <c r="L152" s="63"/>
      <c r="M152" s="63"/>
      <c r="N152" s="63"/>
      <c r="O152" s="63"/>
      <c r="P152" s="64"/>
      <c r="BL152" s="64"/>
      <c r="BM152" s="64"/>
      <c r="BN152" s="64"/>
    </row>
    <row r="153" spans="1:66" s="2" customFormat="1" ht="15" x14ac:dyDescent="0.25">
      <c r="A153" s="64"/>
      <c r="C153" s="63"/>
      <c r="D153" s="64"/>
      <c r="E153" s="64"/>
      <c r="F153" s="64"/>
      <c r="G153" s="64"/>
      <c r="H153" s="64"/>
      <c r="I153" s="64"/>
      <c r="J153" s="63"/>
      <c r="K153" s="63"/>
      <c r="L153" s="63"/>
      <c r="M153" s="63"/>
      <c r="N153" s="63"/>
      <c r="O153" s="63"/>
      <c r="P153" s="64"/>
      <c r="BL153" s="64"/>
      <c r="BM153" s="64"/>
      <c r="BN153" s="64"/>
    </row>
    <row r="154" spans="1:66" s="2" customFormat="1" ht="15" x14ac:dyDescent="0.25">
      <c r="A154" s="64"/>
      <c r="C154" s="63"/>
      <c r="D154" s="64"/>
      <c r="E154" s="64"/>
      <c r="F154" s="64"/>
      <c r="G154" s="64"/>
      <c r="H154" s="64"/>
      <c r="I154" s="64"/>
      <c r="J154" s="63"/>
      <c r="K154" s="63"/>
      <c r="L154" s="63"/>
      <c r="M154" s="63"/>
      <c r="N154" s="63"/>
      <c r="O154" s="63"/>
      <c r="P154" s="64"/>
      <c r="BL154" s="64"/>
      <c r="BM154" s="64"/>
      <c r="BN154" s="64"/>
    </row>
    <row r="155" spans="1:66" s="2" customFormat="1" ht="15" x14ac:dyDescent="0.25">
      <c r="A155" s="64"/>
      <c r="C155" s="63"/>
      <c r="D155" s="64"/>
      <c r="E155" s="64"/>
      <c r="F155" s="64"/>
      <c r="G155" s="64"/>
      <c r="H155" s="64"/>
      <c r="I155" s="64"/>
      <c r="J155" s="63"/>
      <c r="K155" s="63"/>
      <c r="L155" s="63"/>
      <c r="M155" s="63"/>
      <c r="N155" s="63"/>
      <c r="O155" s="63"/>
      <c r="P155" s="64"/>
      <c r="BL155" s="64"/>
      <c r="BM155" s="64"/>
      <c r="BN155" s="64"/>
    </row>
    <row r="156" spans="1:66" s="2" customFormat="1" ht="15" x14ac:dyDescent="0.25">
      <c r="A156" s="64"/>
      <c r="C156" s="63"/>
      <c r="D156" s="64"/>
      <c r="E156" s="64"/>
      <c r="F156" s="64"/>
      <c r="G156" s="64"/>
      <c r="H156" s="64"/>
      <c r="I156" s="64"/>
      <c r="J156" s="63"/>
      <c r="K156" s="63"/>
      <c r="L156" s="63"/>
      <c r="M156" s="63"/>
      <c r="N156" s="63"/>
      <c r="O156" s="63"/>
      <c r="P156" s="64"/>
      <c r="BL156" s="64"/>
      <c r="BM156" s="64"/>
      <c r="BN156" s="64"/>
    </row>
    <row r="157" spans="1:66" s="2" customFormat="1" ht="15" x14ac:dyDescent="0.25">
      <c r="A157" s="64"/>
      <c r="C157" s="63"/>
      <c r="D157" s="64"/>
      <c r="E157" s="64"/>
      <c r="F157" s="64"/>
      <c r="G157" s="64"/>
      <c r="H157" s="64"/>
      <c r="I157" s="64"/>
      <c r="J157" s="63"/>
      <c r="K157" s="63"/>
      <c r="L157" s="63"/>
      <c r="M157" s="63"/>
      <c r="N157" s="63"/>
      <c r="O157" s="63"/>
      <c r="P157" s="64"/>
      <c r="BL157" s="64"/>
      <c r="BM157" s="64"/>
      <c r="BN157" s="64"/>
    </row>
    <row r="158" spans="1:66" s="2" customFormat="1" ht="15" x14ac:dyDescent="0.25">
      <c r="A158" s="64"/>
      <c r="C158" s="63"/>
      <c r="D158" s="64"/>
      <c r="E158" s="64"/>
      <c r="F158" s="64"/>
      <c r="G158" s="64"/>
      <c r="H158" s="64"/>
      <c r="I158" s="64"/>
      <c r="J158" s="63"/>
      <c r="K158" s="63"/>
      <c r="L158" s="63"/>
      <c r="M158" s="63"/>
      <c r="N158" s="63"/>
      <c r="O158" s="63"/>
      <c r="P158" s="64"/>
      <c r="BL158" s="64"/>
      <c r="BM158" s="64"/>
      <c r="BN158" s="64"/>
    </row>
    <row r="159" spans="1:66" s="2" customFormat="1" ht="15" x14ac:dyDescent="0.25">
      <c r="A159" s="64"/>
      <c r="C159" s="63"/>
      <c r="D159" s="64"/>
      <c r="E159" s="64"/>
      <c r="F159" s="64"/>
      <c r="G159" s="64"/>
      <c r="H159" s="64"/>
      <c r="I159" s="64"/>
      <c r="J159" s="63"/>
      <c r="K159" s="63"/>
      <c r="L159" s="63"/>
      <c r="M159" s="63"/>
      <c r="N159" s="63"/>
      <c r="O159" s="63"/>
      <c r="P159" s="64"/>
      <c r="BL159" s="64"/>
      <c r="BM159" s="64"/>
      <c r="BN159" s="64"/>
    </row>
    <row r="160" spans="1:66" s="2" customFormat="1" ht="15" x14ac:dyDescent="0.25">
      <c r="A160" s="64"/>
      <c r="C160" s="63"/>
      <c r="D160" s="64"/>
      <c r="E160" s="64"/>
      <c r="F160" s="64"/>
      <c r="G160" s="64"/>
      <c r="H160" s="64"/>
      <c r="I160" s="64"/>
      <c r="J160" s="63"/>
      <c r="K160" s="63"/>
      <c r="L160" s="63"/>
      <c r="M160" s="63"/>
      <c r="N160" s="63"/>
      <c r="O160" s="63"/>
      <c r="P160" s="64"/>
      <c r="BL160" s="64"/>
      <c r="BM160" s="64"/>
      <c r="BN160" s="64"/>
    </row>
    <row r="161" spans="1:66" s="2" customFormat="1" ht="15" x14ac:dyDescent="0.25">
      <c r="A161" s="64"/>
      <c r="C161" s="63"/>
      <c r="D161" s="64"/>
      <c r="E161" s="64"/>
      <c r="F161" s="64"/>
      <c r="G161" s="64"/>
      <c r="H161" s="64"/>
      <c r="I161" s="64"/>
      <c r="J161" s="63"/>
      <c r="K161" s="63"/>
      <c r="L161" s="63"/>
      <c r="M161" s="63"/>
      <c r="N161" s="63"/>
      <c r="O161" s="63"/>
      <c r="P161" s="64"/>
      <c r="BL161" s="64"/>
      <c r="BM161" s="64"/>
      <c r="BN161" s="64"/>
    </row>
    <row r="162" spans="1:66" s="2" customFormat="1" ht="15" x14ac:dyDescent="0.25">
      <c r="A162" s="64"/>
      <c r="C162" s="63"/>
      <c r="D162" s="64"/>
      <c r="E162" s="64"/>
      <c r="F162" s="64"/>
      <c r="G162" s="64"/>
      <c r="H162" s="64"/>
      <c r="I162" s="64"/>
      <c r="J162" s="63"/>
      <c r="K162" s="63"/>
      <c r="L162" s="63"/>
      <c r="M162" s="63"/>
      <c r="N162" s="63"/>
      <c r="O162" s="63"/>
      <c r="P162" s="64"/>
      <c r="BL162" s="64"/>
      <c r="BM162" s="64"/>
      <c r="BN162" s="64"/>
    </row>
    <row r="163" spans="1:66" s="2" customFormat="1" ht="15" x14ac:dyDescent="0.25">
      <c r="A163" s="64"/>
      <c r="C163" s="63"/>
      <c r="D163" s="64"/>
      <c r="E163" s="64"/>
      <c r="F163" s="64"/>
      <c r="G163" s="64"/>
      <c r="H163" s="64"/>
      <c r="I163" s="64"/>
      <c r="J163" s="63"/>
      <c r="K163" s="63"/>
      <c r="L163" s="63"/>
      <c r="M163" s="63"/>
      <c r="N163" s="63"/>
      <c r="O163" s="63"/>
      <c r="P163" s="64"/>
      <c r="BL163" s="64"/>
      <c r="BM163" s="64"/>
      <c r="BN163" s="64"/>
    </row>
    <row r="164" spans="1:66" s="2" customFormat="1" ht="15" x14ac:dyDescent="0.25">
      <c r="A164" s="64"/>
      <c r="C164" s="63"/>
      <c r="D164" s="64"/>
      <c r="E164" s="64"/>
      <c r="F164" s="64"/>
      <c r="G164" s="64"/>
      <c r="H164" s="64"/>
      <c r="I164" s="64"/>
      <c r="J164" s="63"/>
      <c r="K164" s="63"/>
      <c r="L164" s="63"/>
      <c r="M164" s="63"/>
      <c r="N164" s="63"/>
      <c r="O164" s="63"/>
      <c r="P164" s="64"/>
      <c r="BL164" s="64"/>
      <c r="BM164" s="64"/>
      <c r="BN164" s="64"/>
    </row>
    <row r="165" spans="1:66" s="2" customFormat="1" ht="15" x14ac:dyDescent="0.25">
      <c r="A165" s="64"/>
      <c r="C165" s="63"/>
      <c r="D165" s="64"/>
      <c r="E165" s="64"/>
      <c r="F165" s="64"/>
      <c r="G165" s="64"/>
      <c r="H165" s="64"/>
      <c r="I165" s="64"/>
      <c r="J165" s="63"/>
      <c r="K165" s="63"/>
      <c r="L165" s="63"/>
      <c r="M165" s="63"/>
      <c r="N165" s="63"/>
      <c r="O165" s="63"/>
      <c r="P165" s="64"/>
      <c r="BL165" s="64"/>
      <c r="BM165" s="64"/>
      <c r="BN165" s="64"/>
    </row>
    <row r="166" spans="1:66" s="2" customFormat="1" ht="15" x14ac:dyDescent="0.25">
      <c r="A166" s="64"/>
      <c r="C166" s="63"/>
      <c r="D166" s="64"/>
      <c r="E166" s="64"/>
      <c r="F166" s="64"/>
      <c r="G166" s="64"/>
      <c r="H166" s="64"/>
      <c r="I166" s="64"/>
      <c r="J166" s="63"/>
      <c r="K166" s="63"/>
      <c r="L166" s="63"/>
      <c r="M166" s="63"/>
      <c r="N166" s="63"/>
      <c r="O166" s="63"/>
      <c r="P166" s="64"/>
      <c r="BL166" s="64"/>
      <c r="BM166" s="64"/>
      <c r="BN166" s="64"/>
    </row>
    <row r="167" spans="1:66" s="2" customFormat="1" ht="15" x14ac:dyDescent="0.25">
      <c r="A167" s="64"/>
      <c r="C167" s="63"/>
      <c r="D167" s="64"/>
      <c r="E167" s="64"/>
      <c r="F167" s="64"/>
      <c r="G167" s="64"/>
      <c r="H167" s="64"/>
      <c r="I167" s="64"/>
      <c r="J167" s="63"/>
      <c r="K167" s="63"/>
      <c r="L167" s="63"/>
      <c r="M167" s="63"/>
      <c r="N167" s="63"/>
      <c r="O167" s="63"/>
      <c r="P167" s="64"/>
      <c r="BL167" s="64"/>
      <c r="BM167" s="64"/>
      <c r="BN167" s="64"/>
    </row>
    <row r="168" spans="1:66" s="2" customFormat="1" ht="15" x14ac:dyDescent="0.25">
      <c r="A168" s="64"/>
      <c r="C168" s="63"/>
      <c r="D168" s="64"/>
      <c r="E168" s="64"/>
      <c r="F168" s="64"/>
      <c r="G168" s="64"/>
      <c r="H168" s="64"/>
      <c r="I168" s="64"/>
      <c r="J168" s="63"/>
      <c r="K168" s="63"/>
      <c r="L168" s="63"/>
      <c r="M168" s="63"/>
      <c r="N168" s="63"/>
      <c r="O168" s="63"/>
      <c r="P168" s="64"/>
      <c r="BL168" s="64"/>
      <c r="BM168" s="64"/>
      <c r="BN168" s="64"/>
    </row>
    <row r="169" spans="1:66" s="2" customFormat="1" ht="15" x14ac:dyDescent="0.25">
      <c r="A169" s="64"/>
      <c r="C169" s="63"/>
      <c r="D169" s="64"/>
      <c r="E169" s="64"/>
      <c r="F169" s="64"/>
      <c r="G169" s="64"/>
      <c r="H169" s="64"/>
      <c r="I169" s="64"/>
      <c r="J169" s="63"/>
      <c r="K169" s="63"/>
      <c r="L169" s="63"/>
      <c r="M169" s="63"/>
      <c r="N169" s="63"/>
      <c r="O169" s="63"/>
      <c r="P169" s="64"/>
      <c r="BL169" s="64"/>
      <c r="BM169" s="64"/>
      <c r="BN169" s="64"/>
    </row>
    <row r="170" spans="1:66" s="2" customFormat="1" ht="15" x14ac:dyDescent="0.25">
      <c r="A170" s="64"/>
      <c r="C170" s="63"/>
      <c r="D170" s="64"/>
      <c r="E170" s="64"/>
      <c r="F170" s="64"/>
      <c r="G170" s="64"/>
      <c r="H170" s="64"/>
      <c r="I170" s="64"/>
      <c r="J170" s="63"/>
      <c r="K170" s="63"/>
      <c r="L170" s="63"/>
      <c r="M170" s="63"/>
      <c r="N170" s="63"/>
      <c r="O170" s="63"/>
      <c r="P170" s="64"/>
      <c r="BL170" s="64"/>
      <c r="BM170" s="64"/>
      <c r="BN170" s="64"/>
    </row>
    <row r="171" spans="1:66" s="2" customFormat="1" ht="15" x14ac:dyDescent="0.25">
      <c r="A171" s="64"/>
      <c r="C171" s="63"/>
      <c r="D171" s="64"/>
      <c r="E171" s="64"/>
      <c r="F171" s="64"/>
      <c r="G171" s="64"/>
      <c r="H171" s="64"/>
      <c r="I171" s="64"/>
      <c r="J171" s="63"/>
      <c r="K171" s="63"/>
      <c r="L171" s="63"/>
      <c r="M171" s="63"/>
      <c r="N171" s="63"/>
      <c r="O171" s="63"/>
      <c r="P171" s="64"/>
      <c r="BL171" s="64"/>
      <c r="BM171" s="64"/>
      <c r="BN171" s="64"/>
    </row>
    <row r="172" spans="1:66" s="2" customFormat="1" ht="15" x14ac:dyDescent="0.25">
      <c r="A172" s="64"/>
      <c r="C172" s="63"/>
      <c r="D172" s="64"/>
      <c r="E172" s="64"/>
      <c r="F172" s="64"/>
      <c r="G172" s="64"/>
      <c r="H172" s="64"/>
      <c r="I172" s="64"/>
      <c r="J172" s="63"/>
      <c r="K172" s="63"/>
      <c r="L172" s="63"/>
      <c r="M172" s="63"/>
      <c r="N172" s="63"/>
      <c r="O172" s="63"/>
      <c r="P172" s="64"/>
      <c r="BL172" s="64"/>
      <c r="BM172" s="64"/>
      <c r="BN172" s="64"/>
    </row>
    <row r="173" spans="1:66" s="2" customFormat="1" ht="15" x14ac:dyDescent="0.25">
      <c r="A173" s="64"/>
      <c r="C173" s="63"/>
      <c r="D173" s="64"/>
      <c r="E173" s="64"/>
      <c r="F173" s="64"/>
      <c r="G173" s="64"/>
      <c r="H173" s="64"/>
      <c r="I173" s="64"/>
      <c r="J173" s="63"/>
      <c r="K173" s="63"/>
      <c r="L173" s="63"/>
      <c r="M173" s="63"/>
      <c r="N173" s="63"/>
      <c r="O173" s="63"/>
      <c r="P173" s="64"/>
      <c r="BL173" s="64"/>
      <c r="BM173" s="64"/>
      <c r="BN173" s="64"/>
    </row>
    <row r="174" spans="1:66" s="2" customFormat="1" ht="15" x14ac:dyDescent="0.25">
      <c r="A174" s="64"/>
      <c r="C174" s="63"/>
      <c r="D174" s="64"/>
      <c r="E174" s="64"/>
      <c r="F174" s="64"/>
      <c r="G174" s="64"/>
      <c r="H174" s="64"/>
      <c r="I174" s="64"/>
      <c r="J174" s="63"/>
      <c r="K174" s="63"/>
      <c r="L174" s="63"/>
      <c r="M174" s="63"/>
      <c r="N174" s="63"/>
      <c r="O174" s="63"/>
      <c r="P174" s="64"/>
      <c r="BL174" s="64"/>
      <c r="BM174" s="64"/>
      <c r="BN174" s="64"/>
    </row>
    <row r="175" spans="1:66" s="2" customFormat="1" ht="15" x14ac:dyDescent="0.25">
      <c r="A175" s="64"/>
      <c r="C175" s="63"/>
      <c r="D175" s="64"/>
      <c r="E175" s="64"/>
      <c r="F175" s="64"/>
      <c r="G175" s="64"/>
      <c r="H175" s="64"/>
      <c r="I175" s="64"/>
      <c r="J175" s="63"/>
      <c r="K175" s="63"/>
      <c r="L175" s="63"/>
      <c r="M175" s="63"/>
      <c r="N175" s="63"/>
      <c r="O175" s="63"/>
      <c r="P175" s="64"/>
      <c r="BL175" s="64"/>
      <c r="BM175" s="64"/>
      <c r="BN175" s="64"/>
    </row>
    <row r="176" spans="1:66" s="2" customFormat="1" ht="15" x14ac:dyDescent="0.25">
      <c r="A176" s="64"/>
      <c r="C176" s="63"/>
      <c r="D176" s="64"/>
      <c r="E176" s="64"/>
      <c r="F176" s="64"/>
      <c r="G176" s="64"/>
      <c r="H176" s="64"/>
      <c r="I176" s="64"/>
      <c r="J176" s="63"/>
      <c r="K176" s="63"/>
      <c r="L176" s="63"/>
      <c r="M176" s="63"/>
      <c r="N176" s="63"/>
      <c r="O176" s="63"/>
      <c r="P176" s="64"/>
      <c r="BL176" s="64"/>
      <c r="BM176" s="64"/>
      <c r="BN176" s="64"/>
    </row>
    <row r="177" spans="1:66" s="2" customFormat="1" ht="15" x14ac:dyDescent="0.25">
      <c r="A177" s="64"/>
      <c r="C177" s="63"/>
      <c r="D177" s="64"/>
      <c r="E177" s="64"/>
      <c r="F177" s="64"/>
      <c r="G177" s="64"/>
      <c r="H177" s="64"/>
      <c r="I177" s="64"/>
      <c r="J177" s="63"/>
      <c r="K177" s="63"/>
      <c r="L177" s="63"/>
      <c r="M177" s="63"/>
      <c r="N177" s="63"/>
      <c r="O177" s="63"/>
      <c r="P177" s="64"/>
      <c r="BL177" s="64"/>
      <c r="BM177" s="64"/>
      <c r="BN177" s="64"/>
    </row>
    <row r="178" spans="1:66" s="2" customFormat="1" ht="15" x14ac:dyDescent="0.25">
      <c r="A178" s="64"/>
      <c r="C178" s="63"/>
      <c r="D178" s="64"/>
      <c r="E178" s="64"/>
      <c r="F178" s="64"/>
      <c r="G178" s="64"/>
      <c r="H178" s="64"/>
      <c r="I178" s="64"/>
      <c r="J178" s="63"/>
      <c r="K178" s="63"/>
      <c r="L178" s="63"/>
      <c r="M178" s="63"/>
      <c r="N178" s="63"/>
      <c r="O178" s="63"/>
      <c r="P178" s="64"/>
      <c r="BL178" s="64"/>
      <c r="BM178" s="64"/>
      <c r="BN178" s="64"/>
    </row>
    <row r="179" spans="1:66" s="2" customFormat="1" ht="15" x14ac:dyDescent="0.25">
      <c r="A179" s="64"/>
      <c r="C179" s="63"/>
      <c r="D179" s="64"/>
      <c r="E179" s="64"/>
      <c r="F179" s="64"/>
      <c r="G179" s="64"/>
      <c r="H179" s="64"/>
      <c r="I179" s="64"/>
      <c r="J179" s="63"/>
      <c r="K179" s="63"/>
      <c r="L179" s="63"/>
      <c r="M179" s="63"/>
      <c r="N179" s="63"/>
      <c r="O179" s="63"/>
      <c r="P179" s="64"/>
      <c r="BL179" s="64"/>
      <c r="BM179" s="64"/>
      <c r="BN179" s="64"/>
    </row>
    <row r="180" spans="1:66" s="2" customFormat="1" ht="15" x14ac:dyDescent="0.25">
      <c r="A180" s="64"/>
      <c r="C180" s="63"/>
      <c r="D180" s="64"/>
      <c r="E180" s="64"/>
      <c r="F180" s="64"/>
      <c r="G180" s="64"/>
      <c r="H180" s="64"/>
      <c r="I180" s="64"/>
      <c r="J180" s="63"/>
      <c r="K180" s="63"/>
      <c r="L180" s="63"/>
      <c r="M180" s="63"/>
      <c r="N180" s="63"/>
      <c r="O180" s="63"/>
      <c r="P180" s="64"/>
      <c r="BL180" s="64"/>
      <c r="BM180" s="64"/>
      <c r="BN180" s="64"/>
    </row>
    <row r="181" spans="1:66" s="2" customFormat="1" ht="15" x14ac:dyDescent="0.25">
      <c r="A181" s="64"/>
      <c r="C181" s="63"/>
      <c r="D181" s="64"/>
      <c r="E181" s="64"/>
      <c r="F181" s="64"/>
      <c r="G181" s="64"/>
      <c r="H181" s="64"/>
      <c r="I181" s="64"/>
      <c r="J181" s="63"/>
      <c r="K181" s="63"/>
      <c r="L181" s="63"/>
      <c r="M181" s="63"/>
      <c r="N181" s="63"/>
      <c r="O181" s="63"/>
      <c r="P181" s="64"/>
      <c r="BL181" s="64"/>
      <c r="BM181" s="64"/>
      <c r="BN181" s="64"/>
    </row>
    <row r="182" spans="1:66" s="2" customFormat="1" ht="15" x14ac:dyDescent="0.25">
      <c r="A182" s="64"/>
      <c r="C182" s="63"/>
      <c r="D182" s="64"/>
      <c r="E182" s="64"/>
      <c r="F182" s="64"/>
      <c r="G182" s="64"/>
      <c r="H182" s="64"/>
      <c r="I182" s="64"/>
      <c r="J182" s="63"/>
      <c r="K182" s="63"/>
      <c r="L182" s="63"/>
      <c r="M182" s="63"/>
      <c r="N182" s="63"/>
      <c r="O182" s="63"/>
      <c r="P182" s="64"/>
      <c r="BL182" s="64"/>
      <c r="BM182" s="64"/>
      <c r="BN182" s="64"/>
    </row>
    <row r="183" spans="1:66" s="2" customFormat="1" ht="15" x14ac:dyDescent="0.25">
      <c r="A183" s="64"/>
      <c r="C183" s="63"/>
      <c r="D183" s="64"/>
      <c r="E183" s="64"/>
      <c r="F183" s="64"/>
      <c r="G183" s="64"/>
      <c r="H183" s="64"/>
      <c r="I183" s="64"/>
      <c r="J183" s="63"/>
      <c r="K183" s="63"/>
      <c r="L183" s="63"/>
      <c r="M183" s="63"/>
      <c r="N183" s="63"/>
      <c r="O183" s="63"/>
      <c r="P183" s="64"/>
      <c r="BL183" s="64"/>
      <c r="BM183" s="64"/>
      <c r="BN183" s="64"/>
    </row>
    <row r="184" spans="1:66" s="2" customFormat="1" ht="15" x14ac:dyDescent="0.25">
      <c r="A184" s="64"/>
      <c r="C184" s="63"/>
      <c r="D184" s="64"/>
      <c r="E184" s="64"/>
      <c r="F184" s="64"/>
      <c r="G184" s="64"/>
      <c r="H184" s="64"/>
      <c r="I184" s="64"/>
      <c r="J184" s="63"/>
      <c r="K184" s="63"/>
      <c r="L184" s="63"/>
      <c r="M184" s="63"/>
      <c r="N184" s="63"/>
      <c r="O184" s="63"/>
      <c r="P184" s="64"/>
      <c r="BL184" s="64"/>
      <c r="BM184" s="64"/>
      <c r="BN184" s="64"/>
    </row>
    <row r="185" spans="1:66" s="2" customFormat="1" ht="15" x14ac:dyDescent="0.25">
      <c r="A185" s="64"/>
      <c r="C185" s="63"/>
      <c r="D185" s="64"/>
      <c r="E185" s="64"/>
      <c r="F185" s="64"/>
      <c r="G185" s="64"/>
      <c r="H185" s="64"/>
      <c r="I185" s="64"/>
      <c r="J185" s="63"/>
      <c r="K185" s="63"/>
      <c r="L185" s="63"/>
      <c r="M185" s="63"/>
      <c r="N185" s="63"/>
      <c r="O185" s="63"/>
      <c r="P185" s="64"/>
      <c r="BL185" s="64"/>
      <c r="BM185" s="64"/>
      <c r="BN185" s="64"/>
    </row>
    <row r="186" spans="1:66" s="2" customFormat="1" ht="15" x14ac:dyDescent="0.25">
      <c r="A186" s="64"/>
      <c r="C186" s="63"/>
      <c r="D186" s="64"/>
      <c r="E186" s="64"/>
      <c r="F186" s="64"/>
      <c r="G186" s="64"/>
      <c r="H186" s="64"/>
      <c r="I186" s="64"/>
      <c r="J186" s="63"/>
      <c r="K186" s="63"/>
      <c r="L186" s="63"/>
      <c r="M186" s="63"/>
      <c r="N186" s="63"/>
      <c r="O186" s="63"/>
      <c r="P186" s="64"/>
      <c r="BL186" s="64"/>
      <c r="BM186" s="64"/>
      <c r="BN186" s="64"/>
    </row>
    <row r="187" spans="1:66" s="2" customFormat="1" ht="15" x14ac:dyDescent="0.25">
      <c r="A187" s="64"/>
      <c r="C187" s="63"/>
      <c r="D187" s="64"/>
      <c r="E187" s="64"/>
      <c r="F187" s="64"/>
      <c r="G187" s="64"/>
      <c r="H187" s="64"/>
      <c r="I187" s="64"/>
      <c r="J187" s="63"/>
      <c r="K187" s="63"/>
      <c r="L187" s="63"/>
      <c r="M187" s="63"/>
      <c r="N187" s="63"/>
      <c r="O187" s="63"/>
      <c r="P187" s="64"/>
      <c r="BL187" s="64"/>
      <c r="BM187" s="64"/>
      <c r="BN187" s="64"/>
    </row>
    <row r="188" spans="1:66" s="2" customFormat="1" ht="15" x14ac:dyDescent="0.25">
      <c r="A188" s="64"/>
      <c r="C188" s="63"/>
      <c r="D188" s="64"/>
      <c r="E188" s="64"/>
      <c r="F188" s="64"/>
      <c r="G188" s="64"/>
      <c r="H188" s="64"/>
      <c r="I188" s="64"/>
      <c r="J188" s="63"/>
      <c r="K188" s="63"/>
      <c r="L188" s="63"/>
      <c r="M188" s="63"/>
      <c r="N188" s="63"/>
      <c r="O188" s="63"/>
      <c r="P188" s="64"/>
      <c r="BL188" s="64"/>
      <c r="BM188" s="64"/>
      <c r="BN188" s="64"/>
    </row>
    <row r="189" spans="1:66" s="2" customFormat="1" ht="15" x14ac:dyDescent="0.25">
      <c r="A189" s="64"/>
      <c r="C189" s="63"/>
      <c r="D189" s="64"/>
      <c r="E189" s="64"/>
      <c r="F189" s="64"/>
      <c r="G189" s="64"/>
      <c r="H189" s="64"/>
      <c r="I189" s="64"/>
      <c r="J189" s="63"/>
      <c r="K189" s="63"/>
      <c r="L189" s="63"/>
      <c r="M189" s="63"/>
      <c r="N189" s="63"/>
      <c r="O189" s="63"/>
      <c r="P189" s="64"/>
      <c r="BL189" s="64"/>
      <c r="BM189" s="64"/>
      <c r="BN189" s="64"/>
    </row>
    <row r="190" spans="1:66" s="2" customFormat="1" ht="15" x14ac:dyDescent="0.25">
      <c r="A190" s="64"/>
      <c r="C190" s="63"/>
      <c r="D190" s="64"/>
      <c r="E190" s="64"/>
      <c r="F190" s="64"/>
      <c r="G190" s="64"/>
      <c r="H190" s="64"/>
      <c r="I190" s="64"/>
      <c r="J190" s="63"/>
      <c r="K190" s="63"/>
      <c r="L190" s="63"/>
      <c r="M190" s="63"/>
      <c r="N190" s="63"/>
      <c r="O190" s="63"/>
      <c r="P190" s="64"/>
      <c r="BL190" s="64"/>
      <c r="BM190" s="64"/>
      <c r="BN190" s="64"/>
    </row>
    <row r="191" spans="1:66" s="2" customFormat="1" ht="15" x14ac:dyDescent="0.25">
      <c r="A191" s="64"/>
      <c r="C191" s="63"/>
      <c r="D191" s="64"/>
      <c r="E191" s="64"/>
      <c r="F191" s="64"/>
      <c r="G191" s="64"/>
      <c r="H191" s="64"/>
      <c r="I191" s="64"/>
      <c r="J191" s="63"/>
      <c r="K191" s="63"/>
      <c r="L191" s="63"/>
      <c r="M191" s="63"/>
      <c r="N191" s="63"/>
      <c r="O191" s="63"/>
      <c r="P191" s="64"/>
      <c r="BL191" s="64"/>
      <c r="BM191" s="64"/>
      <c r="BN191" s="64"/>
    </row>
    <row r="192" spans="1:66" s="2" customFormat="1" ht="15" x14ac:dyDescent="0.25">
      <c r="A192" s="64"/>
      <c r="C192" s="63"/>
      <c r="D192" s="64"/>
      <c r="E192" s="64"/>
      <c r="F192" s="64"/>
      <c r="G192" s="64"/>
      <c r="H192" s="64"/>
      <c r="I192" s="64"/>
      <c r="J192" s="63"/>
      <c r="K192" s="63"/>
      <c r="L192" s="63"/>
      <c r="M192" s="63"/>
      <c r="N192" s="63"/>
      <c r="O192" s="63"/>
      <c r="P192" s="64"/>
      <c r="BL192" s="64"/>
      <c r="BM192" s="64"/>
      <c r="BN192" s="64"/>
    </row>
    <row r="193" spans="1:66" s="2" customFormat="1" ht="15" x14ac:dyDescent="0.25">
      <c r="A193" s="64"/>
      <c r="C193" s="63"/>
      <c r="D193" s="64"/>
      <c r="E193" s="64"/>
      <c r="F193" s="64"/>
      <c r="G193" s="64"/>
      <c r="H193" s="64"/>
      <c r="I193" s="64"/>
      <c r="J193" s="63"/>
      <c r="K193" s="63"/>
      <c r="L193" s="63"/>
      <c r="M193" s="63"/>
      <c r="N193" s="63"/>
      <c r="O193" s="63"/>
      <c r="P193" s="64"/>
      <c r="BL193" s="64"/>
      <c r="BM193" s="64"/>
      <c r="BN193" s="64"/>
    </row>
    <row r="194" spans="1:66" s="2" customFormat="1" ht="15" x14ac:dyDescent="0.25">
      <c r="A194" s="64"/>
      <c r="C194" s="63"/>
      <c r="D194" s="64"/>
      <c r="E194" s="64"/>
      <c r="F194" s="64"/>
      <c r="G194" s="64"/>
      <c r="H194" s="64"/>
      <c r="I194" s="64"/>
      <c r="J194" s="63"/>
      <c r="K194" s="63"/>
      <c r="L194" s="63"/>
      <c r="M194" s="63"/>
      <c r="N194" s="63"/>
      <c r="O194" s="63"/>
      <c r="P194" s="64"/>
      <c r="BL194" s="64"/>
      <c r="BM194" s="64"/>
      <c r="BN194" s="64"/>
    </row>
    <row r="195" spans="1:66" s="2" customFormat="1" ht="15" x14ac:dyDescent="0.25">
      <c r="A195" s="64"/>
      <c r="C195" s="63"/>
      <c r="D195" s="64"/>
      <c r="E195" s="64"/>
      <c r="F195" s="64"/>
      <c r="G195" s="64"/>
      <c r="H195" s="64"/>
      <c r="I195" s="64"/>
      <c r="J195" s="63"/>
      <c r="K195" s="63"/>
      <c r="L195" s="63"/>
      <c r="M195" s="63"/>
      <c r="N195" s="63"/>
      <c r="O195" s="63"/>
      <c r="P195" s="64"/>
      <c r="BL195" s="64"/>
      <c r="BM195" s="64"/>
      <c r="BN195" s="64"/>
    </row>
    <row r="196" spans="1:66" s="2" customFormat="1" ht="15" x14ac:dyDescent="0.25">
      <c r="A196" s="64"/>
      <c r="C196" s="63"/>
      <c r="D196" s="64"/>
      <c r="E196" s="64"/>
      <c r="F196" s="64"/>
      <c r="G196" s="64"/>
      <c r="H196" s="64"/>
      <c r="I196" s="64"/>
      <c r="J196" s="63"/>
      <c r="K196" s="63"/>
      <c r="L196" s="63"/>
      <c r="M196" s="63"/>
      <c r="N196" s="63"/>
      <c r="O196" s="63"/>
      <c r="P196" s="64"/>
      <c r="BL196" s="64"/>
      <c r="BM196" s="64"/>
      <c r="BN196" s="64"/>
    </row>
    <row r="197" spans="1:66" s="2" customFormat="1" ht="15" x14ac:dyDescent="0.25">
      <c r="A197" s="64"/>
      <c r="C197" s="63"/>
      <c r="D197" s="64"/>
      <c r="E197" s="64"/>
      <c r="F197" s="64"/>
      <c r="G197" s="64"/>
      <c r="H197" s="64"/>
      <c r="I197" s="64"/>
      <c r="J197" s="63"/>
      <c r="K197" s="63"/>
      <c r="L197" s="63"/>
      <c r="M197" s="63"/>
      <c r="N197" s="63"/>
      <c r="O197" s="63"/>
      <c r="P197" s="64"/>
      <c r="BL197" s="64"/>
      <c r="BM197" s="64"/>
      <c r="BN197" s="64"/>
    </row>
    <row r="198" spans="1:66" s="2" customFormat="1" ht="15" x14ac:dyDescent="0.25">
      <c r="A198" s="64"/>
      <c r="C198" s="63"/>
      <c r="D198" s="64"/>
      <c r="E198" s="64"/>
      <c r="F198" s="64"/>
      <c r="G198" s="64"/>
      <c r="H198" s="64"/>
      <c r="I198" s="64"/>
      <c r="J198" s="63"/>
      <c r="K198" s="63"/>
      <c r="L198" s="63"/>
      <c r="M198" s="63"/>
      <c r="N198" s="63"/>
      <c r="O198" s="63"/>
      <c r="P198" s="64"/>
      <c r="BL198" s="64"/>
      <c r="BM198" s="64"/>
      <c r="BN198" s="64"/>
    </row>
    <row r="199" spans="1:66" s="2" customFormat="1" ht="15" x14ac:dyDescent="0.25">
      <c r="A199" s="64"/>
      <c r="C199" s="63"/>
      <c r="D199" s="64"/>
      <c r="E199" s="64"/>
      <c r="F199" s="64"/>
      <c r="G199" s="64"/>
      <c r="H199" s="64"/>
      <c r="I199" s="64"/>
      <c r="J199" s="63"/>
      <c r="K199" s="63"/>
      <c r="L199" s="63"/>
      <c r="M199" s="63"/>
      <c r="N199" s="63"/>
      <c r="O199" s="63"/>
      <c r="P199" s="64"/>
      <c r="BL199" s="64"/>
      <c r="BM199" s="64"/>
      <c r="BN199" s="64"/>
    </row>
    <row r="200" spans="1:66" s="2" customFormat="1" ht="15" x14ac:dyDescent="0.25">
      <c r="A200" s="64"/>
      <c r="C200" s="63"/>
      <c r="D200" s="64"/>
      <c r="E200" s="64"/>
      <c r="F200" s="64"/>
      <c r="G200" s="64"/>
      <c r="H200" s="64"/>
      <c r="I200" s="64"/>
      <c r="J200" s="63"/>
      <c r="K200" s="63"/>
      <c r="L200" s="63"/>
      <c r="M200" s="63"/>
      <c r="N200" s="63"/>
      <c r="O200" s="63"/>
      <c r="P200" s="64"/>
      <c r="BL200" s="64"/>
      <c r="BM200" s="64"/>
      <c r="BN200" s="64"/>
    </row>
    <row r="201" spans="1:66" s="2" customFormat="1" ht="15" x14ac:dyDescent="0.25">
      <c r="A201" s="64"/>
      <c r="C201" s="63"/>
      <c r="D201" s="64"/>
      <c r="E201" s="64"/>
      <c r="F201" s="64"/>
      <c r="G201" s="64"/>
      <c r="H201" s="64"/>
      <c r="I201" s="64"/>
      <c r="J201" s="63"/>
      <c r="K201" s="63"/>
      <c r="L201" s="63"/>
      <c r="M201" s="63"/>
      <c r="N201" s="63"/>
      <c r="O201" s="63"/>
      <c r="P201" s="64"/>
      <c r="BL201" s="64"/>
      <c r="BM201" s="64"/>
      <c r="BN201" s="64"/>
    </row>
    <row r="202" spans="1:66" s="2" customFormat="1" ht="15" x14ac:dyDescent="0.25">
      <c r="A202" s="64"/>
      <c r="C202" s="63"/>
      <c r="D202" s="64"/>
      <c r="E202" s="64"/>
      <c r="F202" s="64"/>
      <c r="G202" s="64"/>
      <c r="H202" s="64"/>
      <c r="I202" s="64"/>
      <c r="J202" s="63"/>
      <c r="K202" s="63"/>
      <c r="L202" s="63"/>
      <c r="M202" s="63"/>
      <c r="N202" s="63"/>
      <c r="O202" s="63"/>
      <c r="P202" s="64"/>
      <c r="BL202" s="64"/>
      <c r="BM202" s="64"/>
      <c r="BN202" s="64"/>
    </row>
    <row r="203" spans="1:66" s="2" customFormat="1" ht="15" x14ac:dyDescent="0.25">
      <c r="A203" s="64"/>
      <c r="C203" s="63"/>
      <c r="D203" s="64"/>
      <c r="E203" s="64"/>
      <c r="F203" s="64"/>
      <c r="G203" s="64"/>
      <c r="H203" s="64"/>
      <c r="I203" s="64"/>
      <c r="J203" s="63"/>
      <c r="K203" s="63"/>
      <c r="L203" s="63"/>
      <c r="M203" s="63"/>
      <c r="N203" s="63"/>
      <c r="O203" s="63"/>
      <c r="P203" s="64"/>
      <c r="BL203" s="64"/>
      <c r="BM203" s="64"/>
      <c r="BN203" s="64"/>
    </row>
    <row r="204" spans="1:66" s="2" customFormat="1" ht="15" x14ac:dyDescent="0.25">
      <c r="A204" s="64"/>
      <c r="C204" s="63"/>
      <c r="D204" s="64"/>
      <c r="E204" s="64"/>
      <c r="F204" s="64"/>
      <c r="G204" s="64"/>
      <c r="H204" s="64"/>
      <c r="I204" s="64"/>
      <c r="J204" s="63"/>
      <c r="K204" s="63"/>
      <c r="L204" s="63"/>
      <c r="M204" s="63"/>
      <c r="N204" s="63"/>
      <c r="O204" s="63"/>
      <c r="P204" s="64"/>
      <c r="BL204" s="64"/>
      <c r="BM204" s="64"/>
      <c r="BN204" s="64"/>
    </row>
    <row r="205" spans="1:66" s="2" customFormat="1" ht="15" x14ac:dyDescent="0.25">
      <c r="A205" s="64"/>
      <c r="C205" s="63"/>
      <c r="D205" s="64"/>
      <c r="E205" s="64"/>
      <c r="F205" s="64"/>
      <c r="G205" s="64"/>
      <c r="H205" s="64"/>
      <c r="I205" s="64"/>
      <c r="J205" s="63"/>
      <c r="K205" s="63"/>
      <c r="L205" s="63"/>
      <c r="M205" s="63"/>
      <c r="N205" s="63"/>
      <c r="O205" s="63"/>
      <c r="P205" s="64"/>
      <c r="BL205" s="64"/>
      <c r="BM205" s="64"/>
      <c r="BN205" s="64"/>
    </row>
    <row r="206" spans="1:66" s="2" customFormat="1" ht="15" x14ac:dyDescent="0.25">
      <c r="A206" s="64"/>
      <c r="C206" s="63"/>
      <c r="D206" s="64"/>
      <c r="E206" s="64"/>
      <c r="F206" s="64"/>
      <c r="G206" s="64"/>
      <c r="H206" s="64"/>
      <c r="I206" s="64"/>
      <c r="J206" s="63"/>
      <c r="K206" s="63"/>
      <c r="L206" s="63"/>
      <c r="M206" s="63"/>
      <c r="N206" s="63"/>
      <c r="O206" s="63"/>
      <c r="P206" s="64"/>
      <c r="BL206" s="64"/>
      <c r="BM206" s="64"/>
      <c r="BN206" s="64"/>
    </row>
    <row r="207" spans="1:66" s="2" customFormat="1" ht="15" x14ac:dyDescent="0.25">
      <c r="A207" s="64"/>
      <c r="C207" s="63"/>
      <c r="D207" s="64"/>
      <c r="E207" s="64"/>
      <c r="F207" s="64"/>
      <c r="G207" s="64"/>
      <c r="H207" s="64"/>
      <c r="I207" s="64"/>
      <c r="J207" s="63"/>
      <c r="K207" s="63"/>
      <c r="L207" s="63"/>
      <c r="M207" s="63"/>
      <c r="N207" s="63"/>
      <c r="O207" s="63"/>
      <c r="P207" s="64"/>
      <c r="BL207" s="64"/>
      <c r="BM207" s="64"/>
      <c r="BN207" s="64"/>
    </row>
    <row r="208" spans="1:66" s="2" customFormat="1" ht="15" x14ac:dyDescent="0.25">
      <c r="A208" s="64"/>
      <c r="C208" s="63"/>
      <c r="D208" s="64"/>
      <c r="E208" s="64"/>
      <c r="F208" s="64"/>
      <c r="G208" s="64"/>
      <c r="H208" s="64"/>
      <c r="I208" s="64"/>
      <c r="J208" s="63"/>
      <c r="K208" s="63"/>
      <c r="L208" s="63"/>
      <c r="M208" s="63"/>
      <c r="N208" s="63"/>
      <c r="O208" s="63"/>
      <c r="P208" s="64"/>
      <c r="BL208" s="64"/>
      <c r="BM208" s="64"/>
      <c r="BN208" s="64"/>
    </row>
    <row r="209" spans="1:66" s="2" customFormat="1" ht="15" x14ac:dyDescent="0.25">
      <c r="A209" s="64"/>
      <c r="C209" s="63"/>
      <c r="D209" s="64"/>
      <c r="E209" s="64"/>
      <c r="F209" s="64"/>
      <c r="G209" s="64"/>
      <c r="H209" s="64"/>
      <c r="I209" s="64"/>
      <c r="J209" s="63"/>
      <c r="K209" s="63"/>
      <c r="L209" s="63"/>
      <c r="M209" s="63"/>
      <c r="N209" s="63"/>
      <c r="O209" s="63"/>
      <c r="P209" s="64"/>
      <c r="BL209" s="64"/>
      <c r="BM209" s="64"/>
      <c r="BN209" s="64"/>
    </row>
    <row r="210" spans="1:66" s="2" customFormat="1" ht="15" x14ac:dyDescent="0.25">
      <c r="A210" s="64"/>
      <c r="C210" s="63"/>
      <c r="D210" s="64"/>
      <c r="E210" s="64"/>
      <c r="F210" s="64"/>
      <c r="G210" s="64"/>
      <c r="H210" s="64"/>
      <c r="I210" s="64"/>
      <c r="J210" s="63"/>
      <c r="K210" s="63"/>
      <c r="L210" s="63"/>
      <c r="M210" s="63"/>
      <c r="N210" s="63"/>
      <c r="O210" s="63"/>
      <c r="P210" s="64"/>
      <c r="BL210" s="64"/>
      <c r="BM210" s="64"/>
      <c r="BN210" s="64"/>
    </row>
    <row r="211" spans="1:66" s="2" customFormat="1" ht="15" x14ac:dyDescent="0.25">
      <c r="A211" s="64"/>
      <c r="C211" s="63"/>
      <c r="D211" s="64"/>
      <c r="E211" s="64"/>
      <c r="F211" s="64"/>
      <c r="G211" s="64"/>
      <c r="H211" s="64"/>
      <c r="I211" s="64"/>
      <c r="J211" s="63"/>
      <c r="K211" s="63"/>
      <c r="L211" s="63"/>
      <c r="M211" s="63"/>
      <c r="N211" s="63"/>
      <c r="O211" s="63"/>
      <c r="P211" s="64"/>
      <c r="BL211" s="64"/>
      <c r="BM211" s="64"/>
      <c r="BN211" s="64"/>
    </row>
    <row r="212" spans="1:66" s="2" customFormat="1" ht="15" x14ac:dyDescent="0.25">
      <c r="A212" s="64"/>
      <c r="C212" s="63"/>
      <c r="D212" s="64"/>
      <c r="E212" s="64"/>
      <c r="F212" s="64"/>
      <c r="G212" s="64"/>
      <c r="H212" s="64"/>
      <c r="I212" s="64"/>
      <c r="J212" s="63"/>
      <c r="K212" s="63"/>
      <c r="L212" s="63"/>
      <c r="M212" s="63"/>
      <c r="N212" s="63"/>
      <c r="O212" s="63"/>
      <c r="P212" s="64"/>
      <c r="BL212" s="64"/>
      <c r="BM212" s="64"/>
      <c r="BN212" s="64"/>
    </row>
    <row r="213" spans="1:66" s="2" customFormat="1" ht="15" x14ac:dyDescent="0.25">
      <c r="A213" s="64"/>
      <c r="C213" s="63"/>
      <c r="D213" s="64"/>
      <c r="E213" s="64"/>
      <c r="F213" s="64"/>
      <c r="G213" s="64"/>
      <c r="H213" s="64"/>
      <c r="I213" s="64"/>
      <c r="J213" s="63"/>
      <c r="K213" s="63"/>
      <c r="L213" s="63"/>
      <c r="M213" s="63"/>
      <c r="N213" s="63"/>
      <c r="O213" s="63"/>
      <c r="P213" s="64"/>
      <c r="BL213" s="64"/>
      <c r="BM213" s="64"/>
      <c r="BN213" s="64"/>
    </row>
    <row r="214" spans="1:66" s="2" customFormat="1" ht="15" x14ac:dyDescent="0.25">
      <c r="A214" s="64"/>
      <c r="C214" s="63"/>
      <c r="D214" s="64"/>
      <c r="E214" s="64"/>
      <c r="F214" s="64"/>
      <c r="G214" s="64"/>
      <c r="H214" s="64"/>
      <c r="I214" s="64"/>
      <c r="J214" s="63"/>
      <c r="K214" s="63"/>
      <c r="L214" s="63"/>
      <c r="M214" s="63"/>
      <c r="N214" s="63"/>
      <c r="O214" s="63"/>
      <c r="P214" s="64"/>
      <c r="BL214" s="64"/>
      <c r="BM214" s="64"/>
      <c r="BN214" s="64"/>
    </row>
    <row r="215" spans="1:66" s="2" customFormat="1" ht="15" x14ac:dyDescent="0.25">
      <c r="A215" s="64"/>
      <c r="C215" s="63"/>
      <c r="D215" s="64"/>
      <c r="E215" s="64"/>
      <c r="F215" s="64"/>
      <c r="G215" s="64"/>
      <c r="H215" s="64"/>
      <c r="I215" s="64"/>
      <c r="J215" s="63"/>
      <c r="K215" s="63"/>
      <c r="L215" s="63"/>
      <c r="M215" s="63"/>
      <c r="N215" s="63"/>
      <c r="O215" s="63"/>
      <c r="P215" s="64"/>
      <c r="BL215" s="64"/>
      <c r="BM215" s="64"/>
      <c r="BN215" s="64"/>
    </row>
    <row r="216" spans="1:66" s="2" customFormat="1" ht="15" x14ac:dyDescent="0.25">
      <c r="A216" s="64"/>
      <c r="C216" s="63"/>
      <c r="D216" s="64"/>
      <c r="E216" s="64"/>
      <c r="F216" s="64"/>
      <c r="G216" s="64"/>
      <c r="H216" s="64"/>
      <c r="I216" s="64"/>
      <c r="J216" s="63"/>
      <c r="K216" s="63"/>
      <c r="L216" s="63"/>
      <c r="M216" s="63"/>
      <c r="N216" s="63"/>
      <c r="O216" s="63"/>
      <c r="P216" s="64"/>
      <c r="BL216" s="64"/>
      <c r="BM216" s="64"/>
      <c r="BN216" s="64"/>
    </row>
    <row r="217" spans="1:66" s="2" customFormat="1" ht="15" x14ac:dyDescent="0.25">
      <c r="A217" s="64"/>
      <c r="C217" s="63"/>
      <c r="D217" s="64"/>
      <c r="E217" s="64"/>
      <c r="F217" s="64"/>
      <c r="G217" s="64"/>
      <c r="H217" s="64"/>
      <c r="I217" s="64"/>
      <c r="J217" s="63"/>
      <c r="K217" s="63"/>
      <c r="L217" s="63"/>
      <c r="M217" s="63"/>
      <c r="N217" s="63"/>
      <c r="O217" s="63"/>
      <c r="P217" s="64"/>
      <c r="BL217" s="64"/>
      <c r="BM217" s="64"/>
      <c r="BN217" s="64"/>
    </row>
    <row r="218" spans="1:66" s="2" customFormat="1" ht="15" x14ac:dyDescent="0.25">
      <c r="A218" s="64"/>
      <c r="C218" s="63"/>
      <c r="D218" s="64"/>
      <c r="E218" s="64"/>
      <c r="F218" s="64"/>
      <c r="G218" s="64"/>
      <c r="H218" s="64"/>
      <c r="I218" s="64"/>
      <c r="J218" s="63"/>
      <c r="K218" s="63"/>
      <c r="L218" s="63"/>
      <c r="M218" s="63"/>
      <c r="N218" s="63"/>
      <c r="O218" s="63"/>
      <c r="P218" s="64"/>
      <c r="BL218" s="64"/>
      <c r="BM218" s="64"/>
      <c r="BN218" s="64"/>
    </row>
    <row r="219" spans="1:66" s="2" customFormat="1" ht="15" x14ac:dyDescent="0.25">
      <c r="A219" s="64"/>
      <c r="C219" s="63"/>
      <c r="D219" s="64"/>
      <c r="E219" s="64"/>
      <c r="F219" s="64"/>
      <c r="G219" s="64"/>
      <c r="H219" s="64"/>
      <c r="I219" s="64"/>
      <c r="J219" s="63"/>
      <c r="K219" s="63"/>
      <c r="L219" s="63"/>
      <c r="M219" s="63"/>
      <c r="N219" s="63"/>
      <c r="O219" s="63"/>
      <c r="P219" s="64"/>
      <c r="BL219" s="64"/>
      <c r="BM219" s="64"/>
      <c r="BN219" s="64"/>
    </row>
    <row r="220" spans="1:66" s="2" customFormat="1" ht="15" x14ac:dyDescent="0.25">
      <c r="A220" s="64"/>
      <c r="C220" s="63"/>
      <c r="D220" s="64"/>
      <c r="E220" s="64"/>
      <c r="F220" s="64"/>
      <c r="G220" s="64"/>
      <c r="H220" s="64"/>
      <c r="I220" s="64"/>
      <c r="J220" s="63"/>
      <c r="K220" s="63"/>
      <c r="L220" s="63"/>
      <c r="M220" s="63"/>
      <c r="N220" s="63"/>
      <c r="O220" s="63"/>
      <c r="P220" s="64"/>
      <c r="BL220" s="64"/>
      <c r="BM220" s="64"/>
      <c r="BN220" s="64"/>
    </row>
    <row r="221" spans="1:66" s="2" customFormat="1" ht="15" x14ac:dyDescent="0.25">
      <c r="A221" s="64"/>
      <c r="C221" s="63"/>
      <c r="D221" s="64"/>
      <c r="E221" s="64"/>
      <c r="F221" s="64"/>
      <c r="G221" s="64"/>
      <c r="H221" s="64"/>
      <c r="I221" s="64"/>
      <c r="J221" s="63"/>
      <c r="K221" s="63"/>
      <c r="L221" s="63"/>
      <c r="M221" s="63"/>
      <c r="N221" s="63"/>
      <c r="O221" s="63"/>
      <c r="P221" s="64"/>
      <c r="BL221" s="64"/>
      <c r="BM221" s="64"/>
      <c r="BN221" s="64"/>
    </row>
    <row r="222" spans="1:66" s="2" customFormat="1" ht="15" x14ac:dyDescent="0.25">
      <c r="A222" s="64"/>
      <c r="C222" s="63"/>
      <c r="D222" s="64"/>
      <c r="E222" s="64"/>
      <c r="F222" s="64"/>
      <c r="G222" s="64"/>
      <c r="H222" s="64"/>
      <c r="I222" s="64"/>
      <c r="J222" s="63"/>
      <c r="K222" s="63"/>
      <c r="L222" s="63"/>
      <c r="M222" s="63"/>
      <c r="N222" s="63"/>
      <c r="O222" s="63"/>
      <c r="P222" s="64"/>
      <c r="BL222" s="64"/>
      <c r="BM222" s="64"/>
      <c r="BN222" s="64"/>
    </row>
    <row r="223" spans="1:66" s="2" customFormat="1" ht="15" x14ac:dyDescent="0.25">
      <c r="A223" s="64"/>
      <c r="C223" s="63"/>
      <c r="D223" s="64"/>
      <c r="E223" s="64"/>
      <c r="F223" s="64"/>
      <c r="G223" s="64"/>
      <c r="H223" s="64"/>
      <c r="I223" s="64"/>
      <c r="J223" s="63"/>
      <c r="K223" s="63"/>
      <c r="L223" s="63"/>
      <c r="M223" s="63"/>
      <c r="N223" s="63"/>
      <c r="O223" s="63"/>
      <c r="P223" s="64"/>
      <c r="BL223" s="64"/>
      <c r="BM223" s="64"/>
      <c r="BN223" s="64"/>
    </row>
    <row r="224" spans="1:66" s="2" customFormat="1" ht="15" x14ac:dyDescent="0.25">
      <c r="A224" s="64"/>
      <c r="C224" s="63"/>
      <c r="D224" s="64"/>
      <c r="E224" s="64"/>
      <c r="F224" s="64"/>
      <c r="G224" s="64"/>
      <c r="H224" s="64"/>
      <c r="I224" s="64"/>
      <c r="J224" s="63"/>
      <c r="K224" s="63"/>
      <c r="L224" s="63"/>
      <c r="M224" s="63"/>
      <c r="N224" s="63"/>
      <c r="O224" s="63"/>
      <c r="P224" s="64"/>
      <c r="BL224" s="64"/>
      <c r="BM224" s="64"/>
      <c r="BN224" s="64"/>
    </row>
    <row r="225" spans="1:66" s="2" customFormat="1" ht="15" x14ac:dyDescent="0.25">
      <c r="A225" s="64"/>
      <c r="C225" s="63"/>
      <c r="D225" s="64"/>
      <c r="E225" s="64"/>
      <c r="F225" s="64"/>
      <c r="G225" s="64"/>
      <c r="H225" s="64"/>
      <c r="I225" s="64"/>
      <c r="J225" s="63"/>
      <c r="K225" s="63"/>
      <c r="L225" s="63"/>
      <c r="M225" s="63"/>
      <c r="N225" s="63"/>
      <c r="O225" s="63"/>
      <c r="P225" s="64"/>
      <c r="BL225" s="64"/>
      <c r="BM225" s="64"/>
      <c r="BN225" s="64"/>
    </row>
    <row r="226" spans="1:66" s="2" customFormat="1" ht="15" x14ac:dyDescent="0.25">
      <c r="A226" s="64"/>
      <c r="C226" s="63"/>
      <c r="D226" s="64"/>
      <c r="E226" s="64"/>
      <c r="F226" s="64"/>
      <c r="G226" s="64"/>
      <c r="H226" s="64"/>
      <c r="I226" s="64"/>
      <c r="J226" s="63"/>
      <c r="K226" s="63"/>
      <c r="L226" s="63"/>
      <c r="M226" s="63"/>
      <c r="N226" s="63"/>
      <c r="O226" s="63"/>
      <c r="P226" s="64"/>
      <c r="BL226" s="64"/>
      <c r="BM226" s="64"/>
      <c r="BN226" s="64"/>
    </row>
    <row r="227" spans="1:66" s="2" customFormat="1" ht="15" x14ac:dyDescent="0.25">
      <c r="A227" s="64"/>
      <c r="C227" s="63"/>
      <c r="D227" s="64"/>
      <c r="E227" s="64"/>
      <c r="F227" s="64"/>
      <c r="G227" s="64"/>
      <c r="H227" s="64"/>
      <c r="I227" s="64"/>
      <c r="J227" s="63"/>
      <c r="K227" s="63"/>
      <c r="L227" s="63"/>
      <c r="M227" s="63"/>
      <c r="N227" s="63"/>
      <c r="O227" s="63"/>
      <c r="P227" s="64"/>
      <c r="BL227" s="64"/>
      <c r="BM227" s="64"/>
      <c r="BN227" s="64"/>
    </row>
    <row r="228" spans="1:66" s="2" customFormat="1" ht="15" x14ac:dyDescent="0.25">
      <c r="A228" s="64"/>
      <c r="C228" s="63"/>
      <c r="D228" s="64"/>
      <c r="E228" s="64"/>
      <c r="F228" s="64"/>
      <c r="G228" s="64"/>
      <c r="H228" s="64"/>
      <c r="I228" s="64"/>
      <c r="J228" s="63"/>
      <c r="K228" s="63"/>
      <c r="L228" s="63"/>
      <c r="M228" s="63"/>
      <c r="N228" s="63"/>
      <c r="O228" s="63"/>
      <c r="P228" s="64"/>
      <c r="BL228" s="64"/>
      <c r="BM228" s="64"/>
      <c r="BN228" s="64"/>
    </row>
    <row r="229" spans="1:66" s="2" customFormat="1" ht="15" x14ac:dyDescent="0.25">
      <c r="A229" s="64"/>
      <c r="C229" s="63"/>
      <c r="D229" s="64"/>
      <c r="E229" s="64"/>
      <c r="F229" s="64"/>
      <c r="G229" s="64"/>
      <c r="H229" s="64"/>
      <c r="I229" s="64"/>
      <c r="J229" s="63"/>
      <c r="K229" s="63"/>
      <c r="L229" s="63"/>
      <c r="M229" s="63"/>
      <c r="N229" s="63"/>
      <c r="O229" s="63"/>
      <c r="P229" s="64"/>
      <c r="BL229" s="64"/>
      <c r="BM229" s="64"/>
      <c r="BN229" s="64"/>
    </row>
    <row r="230" spans="1:66" s="2" customFormat="1" ht="15" x14ac:dyDescent="0.25">
      <c r="A230" s="64"/>
      <c r="C230" s="63"/>
      <c r="D230" s="64"/>
      <c r="E230" s="64"/>
      <c r="F230" s="64"/>
      <c r="G230" s="64"/>
      <c r="H230" s="64"/>
      <c r="I230" s="64"/>
      <c r="J230" s="63"/>
      <c r="K230" s="63"/>
      <c r="L230" s="63"/>
      <c r="M230" s="63"/>
      <c r="N230" s="63"/>
      <c r="O230" s="63"/>
      <c r="P230" s="64"/>
      <c r="BL230" s="64"/>
      <c r="BM230" s="64"/>
      <c r="BN230" s="64"/>
    </row>
    <row r="231" spans="1:66" s="2" customFormat="1" ht="15" x14ac:dyDescent="0.25">
      <c r="A231" s="64"/>
      <c r="C231" s="63"/>
      <c r="D231" s="64"/>
      <c r="E231" s="64"/>
      <c r="F231" s="64"/>
      <c r="G231" s="64"/>
      <c r="H231" s="64"/>
      <c r="I231" s="64"/>
      <c r="J231" s="63"/>
      <c r="K231" s="63"/>
      <c r="L231" s="63"/>
      <c r="M231" s="63"/>
      <c r="N231" s="63"/>
      <c r="O231" s="63"/>
      <c r="P231" s="64"/>
      <c r="BL231" s="64"/>
      <c r="BM231" s="64"/>
      <c r="BN231" s="64"/>
    </row>
    <row r="232" spans="1:66" s="2" customFormat="1" ht="15" x14ac:dyDescent="0.25">
      <c r="A232" s="64"/>
      <c r="C232" s="63"/>
      <c r="D232" s="64"/>
      <c r="E232" s="64"/>
      <c r="F232" s="64"/>
      <c r="G232" s="64"/>
      <c r="H232" s="64"/>
      <c r="I232" s="64"/>
      <c r="J232" s="63"/>
      <c r="K232" s="63"/>
      <c r="L232" s="63"/>
      <c r="M232" s="63"/>
      <c r="N232" s="63"/>
      <c r="O232" s="63"/>
      <c r="P232" s="64"/>
      <c r="BL232" s="64"/>
      <c r="BM232" s="64"/>
      <c r="BN232" s="64"/>
    </row>
    <row r="233" spans="1:66" s="2" customFormat="1" ht="15" x14ac:dyDescent="0.25">
      <c r="A233" s="64"/>
      <c r="C233" s="63"/>
      <c r="D233" s="64"/>
      <c r="E233" s="64"/>
      <c r="F233" s="64"/>
      <c r="G233" s="64"/>
      <c r="H233" s="64"/>
      <c r="I233" s="64"/>
      <c r="J233" s="63"/>
      <c r="K233" s="63"/>
      <c r="L233" s="63"/>
      <c r="M233" s="63"/>
      <c r="N233" s="63"/>
      <c r="O233" s="63"/>
      <c r="P233" s="64"/>
      <c r="BL233" s="64"/>
      <c r="BM233" s="64"/>
      <c r="BN233" s="64"/>
    </row>
    <row r="234" spans="1:66" s="2" customFormat="1" ht="15" x14ac:dyDescent="0.25">
      <c r="A234" s="64"/>
      <c r="C234" s="63"/>
      <c r="D234" s="64"/>
      <c r="E234" s="64"/>
      <c r="F234" s="64"/>
      <c r="G234" s="64"/>
      <c r="H234" s="64"/>
      <c r="I234" s="64"/>
      <c r="J234" s="63"/>
      <c r="K234" s="63"/>
      <c r="L234" s="63"/>
      <c r="M234" s="63"/>
      <c r="N234" s="63"/>
      <c r="O234" s="63"/>
      <c r="P234" s="64"/>
      <c r="BL234" s="64"/>
      <c r="BM234" s="64"/>
      <c r="BN234" s="64"/>
    </row>
    <row r="235" spans="1:66" s="2" customFormat="1" ht="15" x14ac:dyDescent="0.25">
      <c r="A235" s="64"/>
      <c r="C235" s="63"/>
      <c r="D235" s="64"/>
      <c r="E235" s="64"/>
      <c r="F235" s="64"/>
      <c r="G235" s="64"/>
      <c r="H235" s="64"/>
      <c r="I235" s="64"/>
      <c r="J235" s="63"/>
      <c r="K235" s="63"/>
      <c r="L235" s="63"/>
      <c r="M235" s="63"/>
      <c r="N235" s="63"/>
      <c r="O235" s="63"/>
      <c r="P235" s="64"/>
      <c r="BL235" s="64"/>
      <c r="BM235" s="64"/>
      <c r="BN235" s="64"/>
    </row>
    <row r="236" spans="1:66" s="2" customFormat="1" ht="15" x14ac:dyDescent="0.25">
      <c r="A236" s="64"/>
      <c r="C236" s="63"/>
      <c r="D236" s="64"/>
      <c r="E236" s="64"/>
      <c r="F236" s="64"/>
      <c r="G236" s="64"/>
      <c r="H236" s="64"/>
      <c r="I236" s="64"/>
      <c r="J236" s="63"/>
      <c r="K236" s="63"/>
      <c r="L236" s="63"/>
      <c r="M236" s="63"/>
      <c r="N236" s="63"/>
      <c r="O236" s="63"/>
      <c r="P236" s="64"/>
      <c r="BL236" s="64"/>
      <c r="BM236" s="64"/>
      <c r="BN236" s="64"/>
    </row>
    <row r="237" spans="1:66" s="2" customFormat="1" ht="15" x14ac:dyDescent="0.25">
      <c r="A237" s="64"/>
      <c r="C237" s="63"/>
      <c r="D237" s="64"/>
      <c r="E237" s="64"/>
      <c r="F237" s="64"/>
      <c r="G237" s="64"/>
      <c r="H237" s="64"/>
      <c r="I237" s="64"/>
      <c r="J237" s="63"/>
      <c r="K237" s="63"/>
      <c r="L237" s="63"/>
      <c r="M237" s="63"/>
      <c r="N237" s="63"/>
      <c r="O237" s="63"/>
      <c r="P237" s="64"/>
      <c r="BL237" s="64"/>
      <c r="BM237" s="64"/>
      <c r="BN237" s="64"/>
    </row>
    <row r="238" spans="1:66" s="2" customFormat="1" ht="15" x14ac:dyDescent="0.25">
      <c r="A238" s="64"/>
      <c r="C238" s="63"/>
      <c r="D238" s="64"/>
      <c r="E238" s="64"/>
      <c r="F238" s="64"/>
      <c r="G238" s="64"/>
      <c r="H238" s="64"/>
      <c r="I238" s="64"/>
      <c r="J238" s="63"/>
      <c r="K238" s="63"/>
      <c r="L238" s="63"/>
      <c r="M238" s="63"/>
      <c r="N238" s="63"/>
      <c r="O238" s="63"/>
      <c r="P238" s="64"/>
      <c r="BL238" s="64"/>
      <c r="BM238" s="64"/>
      <c r="BN238" s="64"/>
    </row>
    <row r="239" spans="1:66" s="2" customFormat="1" ht="15" x14ac:dyDescent="0.25">
      <c r="A239" s="64"/>
      <c r="C239" s="63"/>
      <c r="D239" s="64"/>
      <c r="E239" s="64"/>
      <c r="F239" s="64"/>
      <c r="G239" s="64"/>
      <c r="H239" s="64"/>
      <c r="I239" s="64"/>
      <c r="J239" s="63"/>
      <c r="K239" s="63"/>
      <c r="L239" s="63"/>
      <c r="M239" s="63"/>
      <c r="N239" s="63"/>
      <c r="O239" s="63"/>
      <c r="P239" s="64"/>
      <c r="BL239" s="64"/>
      <c r="BM239" s="64"/>
      <c r="BN239" s="64"/>
    </row>
    <row r="240" spans="1:66" s="2" customFormat="1" ht="15" x14ac:dyDescent="0.25">
      <c r="A240" s="64"/>
      <c r="C240" s="63"/>
      <c r="D240" s="64"/>
      <c r="E240" s="64"/>
      <c r="F240" s="64"/>
      <c r="G240" s="64"/>
      <c r="H240" s="64"/>
      <c r="I240" s="64"/>
      <c r="J240" s="63"/>
      <c r="K240" s="63"/>
      <c r="L240" s="63"/>
      <c r="M240" s="63"/>
      <c r="N240" s="63"/>
      <c r="O240" s="63"/>
      <c r="P240" s="64"/>
      <c r="BL240" s="64"/>
      <c r="BM240" s="64"/>
      <c r="BN240" s="64"/>
    </row>
    <row r="241" spans="1:66" s="2" customFormat="1" ht="15" x14ac:dyDescent="0.25">
      <c r="A241" s="64"/>
      <c r="C241" s="63"/>
      <c r="D241" s="64"/>
      <c r="E241" s="64"/>
      <c r="F241" s="64"/>
      <c r="G241" s="64"/>
      <c r="H241" s="64"/>
      <c r="I241" s="64"/>
      <c r="J241" s="63"/>
      <c r="K241" s="63"/>
      <c r="L241" s="63"/>
      <c r="M241" s="63"/>
      <c r="N241" s="63"/>
      <c r="O241" s="63"/>
      <c r="P241" s="64"/>
      <c r="BL241" s="64"/>
      <c r="BM241" s="64"/>
      <c r="BN241" s="64"/>
    </row>
    <row r="242" spans="1:66" s="2" customFormat="1" ht="15" x14ac:dyDescent="0.25">
      <c r="A242" s="64"/>
      <c r="C242" s="63"/>
      <c r="D242" s="64"/>
      <c r="E242" s="64"/>
      <c r="F242" s="64"/>
      <c r="G242" s="64"/>
      <c r="H242" s="64"/>
      <c r="I242" s="64"/>
      <c r="J242" s="63"/>
      <c r="K242" s="63"/>
      <c r="L242" s="63"/>
      <c r="M242" s="63"/>
      <c r="N242" s="63"/>
      <c r="O242" s="63"/>
      <c r="P242" s="64"/>
      <c r="BL242" s="64"/>
      <c r="BM242" s="64"/>
      <c r="BN242" s="64"/>
    </row>
    <row r="243" spans="1:66" s="2" customFormat="1" ht="15" x14ac:dyDescent="0.25">
      <c r="A243" s="64"/>
      <c r="C243" s="63"/>
      <c r="D243" s="64"/>
      <c r="E243" s="64"/>
      <c r="F243" s="64"/>
      <c r="G243" s="64"/>
      <c r="H243" s="64"/>
      <c r="I243" s="64"/>
      <c r="J243" s="63"/>
      <c r="K243" s="63"/>
      <c r="L243" s="63"/>
      <c r="M243" s="63"/>
      <c r="N243" s="63"/>
      <c r="O243" s="63"/>
      <c r="P243" s="64"/>
      <c r="BL243" s="64"/>
      <c r="BM243" s="64"/>
      <c r="BN243" s="64"/>
    </row>
    <row r="244" spans="1:66" s="2" customFormat="1" ht="15" x14ac:dyDescent="0.25">
      <c r="A244" s="64"/>
      <c r="C244" s="63"/>
      <c r="D244" s="64"/>
      <c r="E244" s="64"/>
      <c r="F244" s="64"/>
      <c r="G244" s="64"/>
      <c r="H244" s="64"/>
      <c r="I244" s="64"/>
      <c r="J244" s="63"/>
      <c r="K244" s="63"/>
      <c r="L244" s="63"/>
      <c r="M244" s="63"/>
      <c r="N244" s="63"/>
      <c r="O244" s="63"/>
      <c r="P244" s="64"/>
      <c r="BL244" s="64"/>
      <c r="BM244" s="64"/>
      <c r="BN244" s="64"/>
    </row>
    <row r="245" spans="1:66" s="2" customFormat="1" ht="15" x14ac:dyDescent="0.25">
      <c r="A245" s="64"/>
      <c r="C245" s="63"/>
      <c r="D245" s="64"/>
      <c r="E245" s="64"/>
      <c r="F245" s="64"/>
      <c r="G245" s="64"/>
      <c r="H245" s="64"/>
      <c r="I245" s="64"/>
      <c r="J245" s="63"/>
      <c r="K245" s="63"/>
      <c r="L245" s="63"/>
      <c r="M245" s="63"/>
      <c r="N245" s="63"/>
      <c r="O245" s="63"/>
      <c r="P245" s="64"/>
      <c r="BL245" s="64"/>
      <c r="BM245" s="64"/>
      <c r="BN245" s="64"/>
    </row>
    <row r="246" spans="1:66" s="2" customFormat="1" ht="15" x14ac:dyDescent="0.25">
      <c r="A246" s="64"/>
      <c r="C246" s="63"/>
      <c r="D246" s="64"/>
      <c r="E246" s="64"/>
      <c r="F246" s="64"/>
      <c r="G246" s="64"/>
      <c r="H246" s="64"/>
      <c r="I246" s="64"/>
      <c r="J246" s="63"/>
      <c r="K246" s="63"/>
      <c r="L246" s="63"/>
      <c r="M246" s="63"/>
      <c r="N246" s="63"/>
      <c r="O246" s="63"/>
      <c r="P246" s="64"/>
      <c r="BL246" s="64"/>
      <c r="BM246" s="64"/>
      <c r="BN246" s="64"/>
    </row>
    <row r="247" spans="1:66" s="2" customFormat="1" ht="15" x14ac:dyDescent="0.25">
      <c r="A247" s="64"/>
      <c r="C247" s="63"/>
      <c r="D247" s="64"/>
      <c r="E247" s="64"/>
      <c r="F247" s="64"/>
      <c r="G247" s="64"/>
      <c r="H247" s="64"/>
      <c r="I247" s="64"/>
      <c r="J247" s="63"/>
      <c r="K247" s="63"/>
      <c r="L247" s="63"/>
      <c r="M247" s="63"/>
      <c r="N247" s="63"/>
      <c r="O247" s="63"/>
      <c r="P247" s="64"/>
      <c r="BL247" s="64"/>
      <c r="BM247" s="64"/>
      <c r="BN247" s="64"/>
    </row>
    <row r="248" spans="1:66" s="2" customFormat="1" ht="15" x14ac:dyDescent="0.25">
      <c r="A248" s="64"/>
      <c r="C248" s="63"/>
      <c r="D248" s="64"/>
      <c r="E248" s="64"/>
      <c r="F248" s="64"/>
      <c r="G248" s="64"/>
      <c r="H248" s="64"/>
      <c r="I248" s="64"/>
      <c r="J248" s="63"/>
      <c r="K248" s="63"/>
      <c r="L248" s="63"/>
      <c r="M248" s="63"/>
      <c r="N248" s="63"/>
      <c r="O248" s="63"/>
      <c r="P248" s="64"/>
      <c r="BL248" s="64"/>
      <c r="BM248" s="64"/>
      <c r="BN248" s="64"/>
    </row>
    <row r="249" spans="1:66" s="2" customFormat="1" ht="15" x14ac:dyDescent="0.25">
      <c r="A249" s="64"/>
      <c r="C249" s="63"/>
      <c r="D249" s="64"/>
      <c r="E249" s="64"/>
      <c r="F249" s="64"/>
      <c r="G249" s="64"/>
      <c r="H249" s="64"/>
      <c r="I249" s="64"/>
      <c r="J249" s="63"/>
      <c r="K249" s="63"/>
      <c r="L249" s="63"/>
      <c r="M249" s="63"/>
      <c r="N249" s="63"/>
      <c r="O249" s="63"/>
      <c r="P249" s="64"/>
      <c r="BL249" s="64"/>
      <c r="BM249" s="64"/>
      <c r="BN249" s="64"/>
    </row>
    <row r="250" spans="1:66" s="2" customFormat="1" ht="15" x14ac:dyDescent="0.25">
      <c r="A250" s="64"/>
      <c r="C250" s="63"/>
      <c r="D250" s="64"/>
      <c r="E250" s="64"/>
      <c r="F250" s="64"/>
      <c r="G250" s="64"/>
      <c r="H250" s="64"/>
      <c r="I250" s="64"/>
      <c r="J250" s="63"/>
      <c r="K250" s="63"/>
      <c r="L250" s="63"/>
      <c r="M250" s="63"/>
      <c r="N250" s="63"/>
      <c r="O250" s="63"/>
      <c r="P250" s="64"/>
      <c r="BL250" s="64"/>
      <c r="BM250" s="64"/>
      <c r="BN250" s="64"/>
    </row>
    <row r="251" spans="1:66" s="2" customFormat="1" ht="15" x14ac:dyDescent="0.25">
      <c r="A251" s="64"/>
      <c r="C251" s="63"/>
      <c r="D251" s="64"/>
      <c r="E251" s="64"/>
      <c r="F251" s="64"/>
      <c r="G251" s="64"/>
      <c r="H251" s="64"/>
      <c r="I251" s="64"/>
      <c r="J251" s="63"/>
      <c r="K251" s="63"/>
      <c r="L251" s="63"/>
      <c r="M251" s="63"/>
      <c r="N251" s="63"/>
      <c r="O251" s="63"/>
      <c r="P251" s="64"/>
      <c r="BL251" s="64"/>
      <c r="BM251" s="64"/>
      <c r="BN251" s="64"/>
    </row>
    <row r="252" spans="1:66" s="2" customFormat="1" ht="15" x14ac:dyDescent="0.25">
      <c r="A252" s="64"/>
      <c r="C252" s="63"/>
      <c r="D252" s="64"/>
      <c r="E252" s="64"/>
      <c r="F252" s="64"/>
      <c r="G252" s="64"/>
      <c r="H252" s="64"/>
      <c r="I252" s="64"/>
      <c r="J252" s="63"/>
      <c r="K252" s="63"/>
      <c r="L252" s="63"/>
      <c r="M252" s="63"/>
      <c r="N252" s="63"/>
      <c r="O252" s="63"/>
      <c r="P252" s="64"/>
      <c r="BL252" s="64"/>
      <c r="BM252" s="64"/>
      <c r="BN252" s="64"/>
    </row>
    <row r="253" spans="1:66" s="2" customFormat="1" ht="15" x14ac:dyDescent="0.25">
      <c r="A253" s="64"/>
      <c r="C253" s="63"/>
      <c r="D253" s="64"/>
      <c r="E253" s="64"/>
      <c r="F253" s="64"/>
      <c r="G253" s="64"/>
      <c r="H253" s="64"/>
      <c r="I253" s="64"/>
      <c r="J253" s="63"/>
      <c r="K253" s="63"/>
      <c r="L253" s="63"/>
      <c r="M253" s="63"/>
      <c r="N253" s="63"/>
      <c r="O253" s="63"/>
      <c r="P253" s="64"/>
      <c r="BL253" s="64"/>
      <c r="BM253" s="64"/>
      <c r="BN253" s="64"/>
    </row>
    <row r="254" spans="1:66" s="2" customFormat="1" ht="15" x14ac:dyDescent="0.25">
      <c r="A254" s="64"/>
      <c r="C254" s="63"/>
      <c r="D254" s="64"/>
      <c r="E254" s="64"/>
      <c r="F254" s="64"/>
      <c r="G254" s="64"/>
      <c r="H254" s="64"/>
      <c r="I254" s="64"/>
      <c r="J254" s="63"/>
      <c r="K254" s="63"/>
      <c r="L254" s="63"/>
      <c r="M254" s="63"/>
      <c r="N254" s="63"/>
      <c r="O254" s="63"/>
      <c r="P254" s="64"/>
      <c r="BL254" s="64"/>
      <c r="BM254" s="64"/>
      <c r="BN254" s="64"/>
    </row>
    <row r="255" spans="1:66" s="2" customFormat="1" ht="15" x14ac:dyDescent="0.25">
      <c r="A255" s="64"/>
      <c r="C255" s="63"/>
      <c r="D255" s="64"/>
      <c r="E255" s="64"/>
      <c r="F255" s="64"/>
      <c r="G255" s="64"/>
      <c r="H255" s="64"/>
      <c r="I255" s="64"/>
      <c r="J255" s="63"/>
      <c r="K255" s="63"/>
      <c r="L255" s="63"/>
      <c r="M255" s="63"/>
      <c r="N255" s="63"/>
      <c r="O255" s="63"/>
      <c r="P255" s="64"/>
      <c r="BL255" s="64"/>
      <c r="BM255" s="64"/>
      <c r="BN255" s="64"/>
    </row>
    <row r="256" spans="1:66" s="2" customFormat="1" ht="15" x14ac:dyDescent="0.25">
      <c r="A256" s="64"/>
      <c r="C256" s="63"/>
      <c r="D256" s="64"/>
      <c r="E256" s="64"/>
      <c r="F256" s="64"/>
      <c r="G256" s="64"/>
      <c r="H256" s="64"/>
      <c r="I256" s="64"/>
      <c r="J256" s="63"/>
      <c r="K256" s="63"/>
      <c r="L256" s="63"/>
      <c r="M256" s="63"/>
      <c r="N256" s="63"/>
      <c r="O256" s="63"/>
      <c r="P256" s="64"/>
      <c r="BL256" s="64"/>
      <c r="BM256" s="64"/>
      <c r="BN256" s="64"/>
    </row>
    <row r="257" spans="1:66" s="2" customFormat="1" ht="15" x14ac:dyDescent="0.25">
      <c r="A257" s="64"/>
      <c r="C257" s="63"/>
      <c r="D257" s="64"/>
      <c r="E257" s="64"/>
      <c r="F257" s="64"/>
      <c r="G257" s="64"/>
      <c r="H257" s="64"/>
      <c r="I257" s="64"/>
      <c r="J257" s="63"/>
      <c r="K257" s="63"/>
      <c r="L257" s="63"/>
      <c r="M257" s="63"/>
      <c r="N257" s="63"/>
      <c r="O257" s="63"/>
      <c r="P257" s="64"/>
      <c r="BL257" s="64"/>
      <c r="BM257" s="64"/>
      <c r="BN257" s="64"/>
    </row>
    <row r="258" spans="1:66" s="2" customFormat="1" ht="15" x14ac:dyDescent="0.25">
      <c r="A258" s="64"/>
      <c r="C258" s="63"/>
      <c r="D258" s="64"/>
      <c r="E258" s="64"/>
      <c r="F258" s="64"/>
      <c r="G258" s="64"/>
      <c r="H258" s="64"/>
      <c r="I258" s="64"/>
      <c r="J258" s="63"/>
      <c r="K258" s="63"/>
      <c r="L258" s="63"/>
      <c r="M258" s="63"/>
      <c r="N258" s="63"/>
      <c r="O258" s="63"/>
      <c r="P258" s="64"/>
      <c r="BL258" s="64"/>
      <c r="BM258" s="64"/>
      <c r="BN258" s="64"/>
    </row>
    <row r="259" spans="1:66" s="2" customFormat="1" ht="15" x14ac:dyDescent="0.25">
      <c r="A259" s="64"/>
      <c r="C259" s="63"/>
      <c r="D259" s="64"/>
      <c r="E259" s="64"/>
      <c r="F259" s="64"/>
      <c r="G259" s="64"/>
      <c r="H259" s="64"/>
      <c r="I259" s="64"/>
      <c r="J259" s="63"/>
      <c r="K259" s="63"/>
      <c r="L259" s="63"/>
      <c r="M259" s="63"/>
      <c r="N259" s="63"/>
      <c r="O259" s="63"/>
      <c r="P259" s="64"/>
      <c r="BL259" s="64"/>
      <c r="BM259" s="64"/>
      <c r="BN259" s="64"/>
    </row>
    <row r="260" spans="1:66" s="2" customFormat="1" ht="15" x14ac:dyDescent="0.25">
      <c r="A260" s="64"/>
      <c r="C260" s="63"/>
      <c r="D260" s="64"/>
      <c r="E260" s="64"/>
      <c r="F260" s="64"/>
      <c r="G260" s="64"/>
      <c r="H260" s="64"/>
      <c r="I260" s="64"/>
      <c r="J260" s="63"/>
      <c r="K260" s="63"/>
      <c r="L260" s="63"/>
      <c r="M260" s="63"/>
      <c r="N260" s="63"/>
      <c r="O260" s="63"/>
      <c r="P260" s="64"/>
      <c r="BL260" s="64"/>
      <c r="BM260" s="64"/>
      <c r="BN260" s="64"/>
    </row>
    <row r="261" spans="1:66" s="2" customFormat="1" ht="15" x14ac:dyDescent="0.25">
      <c r="A261" s="64"/>
      <c r="C261" s="63"/>
      <c r="D261" s="64"/>
      <c r="E261" s="64"/>
      <c r="F261" s="64"/>
      <c r="G261" s="64"/>
      <c r="H261" s="64"/>
      <c r="I261" s="64"/>
      <c r="J261" s="63"/>
      <c r="K261" s="63"/>
      <c r="L261" s="63"/>
      <c r="M261" s="63"/>
      <c r="N261" s="63"/>
      <c r="O261" s="63"/>
      <c r="P261" s="64"/>
      <c r="BL261" s="64"/>
      <c r="BM261" s="64"/>
      <c r="BN261" s="64"/>
    </row>
    <row r="262" spans="1:66" s="2" customFormat="1" ht="15" x14ac:dyDescent="0.25">
      <c r="A262" s="64"/>
      <c r="C262" s="63"/>
      <c r="D262" s="64"/>
      <c r="E262" s="64"/>
      <c r="F262" s="64"/>
      <c r="G262" s="64"/>
      <c r="H262" s="64"/>
      <c r="I262" s="64"/>
      <c r="J262" s="63"/>
      <c r="K262" s="63"/>
      <c r="L262" s="63"/>
      <c r="M262" s="63"/>
      <c r="N262" s="63"/>
      <c r="O262" s="63"/>
      <c r="P262" s="64"/>
      <c r="BL262" s="64"/>
      <c r="BM262" s="64"/>
      <c r="BN262" s="64"/>
    </row>
    <row r="263" spans="1:66" s="2" customFormat="1" ht="15" x14ac:dyDescent="0.25">
      <c r="A263" s="64"/>
      <c r="C263" s="63"/>
      <c r="D263" s="64"/>
      <c r="E263" s="64"/>
      <c r="F263" s="64"/>
      <c r="G263" s="64"/>
      <c r="H263" s="64"/>
      <c r="I263" s="64"/>
      <c r="J263" s="63"/>
      <c r="K263" s="63"/>
      <c r="L263" s="63"/>
      <c r="M263" s="63"/>
      <c r="N263" s="63"/>
      <c r="O263" s="63"/>
      <c r="P263" s="64"/>
      <c r="BL263" s="64"/>
      <c r="BM263" s="64"/>
      <c r="BN263" s="64"/>
    </row>
    <row r="264" spans="1:66" s="2" customFormat="1" ht="15" x14ac:dyDescent="0.25">
      <c r="A264" s="64"/>
      <c r="C264" s="63"/>
      <c r="D264" s="64"/>
      <c r="E264" s="64"/>
      <c r="F264" s="64"/>
      <c r="G264" s="64"/>
      <c r="H264" s="64"/>
      <c r="I264" s="64"/>
      <c r="J264" s="63"/>
      <c r="K264" s="63"/>
      <c r="L264" s="63"/>
      <c r="M264" s="63"/>
      <c r="N264" s="63"/>
      <c r="O264" s="63"/>
      <c r="P264" s="64"/>
      <c r="BL264" s="64"/>
      <c r="BM264" s="64"/>
      <c r="BN264" s="64"/>
    </row>
    <row r="265" spans="1:66" s="2" customFormat="1" ht="15" x14ac:dyDescent="0.25">
      <c r="A265" s="64"/>
      <c r="C265" s="63"/>
      <c r="D265" s="64"/>
      <c r="E265" s="64"/>
      <c r="F265" s="64"/>
      <c r="G265" s="64"/>
      <c r="H265" s="64"/>
      <c r="I265" s="64"/>
      <c r="J265" s="63"/>
      <c r="K265" s="63"/>
      <c r="L265" s="63"/>
      <c r="M265" s="63"/>
      <c r="N265" s="63"/>
      <c r="O265" s="63"/>
      <c r="P265" s="64"/>
      <c r="BL265" s="64"/>
      <c r="BM265" s="64"/>
      <c r="BN265" s="64"/>
    </row>
    <row r="266" spans="1:66" s="2" customFormat="1" ht="15" x14ac:dyDescent="0.25">
      <c r="A266" s="64"/>
      <c r="C266" s="63"/>
      <c r="D266" s="64"/>
      <c r="E266" s="64"/>
      <c r="F266" s="64"/>
      <c r="G266" s="64"/>
      <c r="H266" s="64"/>
      <c r="I266" s="64"/>
      <c r="J266" s="63"/>
      <c r="K266" s="63"/>
      <c r="L266" s="63"/>
      <c r="M266" s="63"/>
      <c r="N266" s="63"/>
      <c r="O266" s="63"/>
      <c r="P266" s="64"/>
      <c r="BL266" s="64"/>
      <c r="BM266" s="64"/>
      <c r="BN266" s="64"/>
    </row>
    <row r="267" spans="1:66" s="2" customFormat="1" ht="15" x14ac:dyDescent="0.25">
      <c r="A267" s="64"/>
      <c r="C267" s="63"/>
      <c r="D267" s="64"/>
      <c r="E267" s="64"/>
      <c r="F267" s="64"/>
      <c r="G267" s="64"/>
      <c r="H267" s="64"/>
      <c r="I267" s="64"/>
      <c r="J267" s="63"/>
      <c r="K267" s="63"/>
      <c r="L267" s="63"/>
      <c r="M267" s="63"/>
      <c r="N267" s="63"/>
      <c r="O267" s="63"/>
      <c r="P267" s="64"/>
      <c r="BL267" s="64"/>
      <c r="BM267" s="64"/>
      <c r="BN267" s="64"/>
    </row>
    <row r="268" spans="1:66" s="2" customFormat="1" ht="15" x14ac:dyDescent="0.25">
      <c r="A268" s="64"/>
      <c r="C268" s="63"/>
      <c r="D268" s="64"/>
      <c r="E268" s="64"/>
      <c r="F268" s="64"/>
      <c r="G268" s="64"/>
      <c r="H268" s="64"/>
      <c r="I268" s="64"/>
      <c r="J268" s="63"/>
      <c r="K268" s="63"/>
      <c r="L268" s="63"/>
      <c r="M268" s="63"/>
      <c r="N268" s="63"/>
      <c r="O268" s="63"/>
      <c r="P268" s="64"/>
      <c r="BL268" s="64"/>
      <c r="BM268" s="64"/>
      <c r="BN268" s="64"/>
    </row>
    <row r="269" spans="1:66" s="2" customFormat="1" ht="15" x14ac:dyDescent="0.25">
      <c r="A269" s="64"/>
      <c r="C269" s="63"/>
      <c r="D269" s="64"/>
      <c r="E269" s="64"/>
      <c r="F269" s="64"/>
      <c r="G269" s="64"/>
      <c r="H269" s="64"/>
      <c r="I269" s="64"/>
      <c r="J269" s="63"/>
      <c r="K269" s="63"/>
      <c r="L269" s="63"/>
      <c r="M269" s="63"/>
      <c r="N269" s="63"/>
      <c r="O269" s="63"/>
      <c r="P269" s="64"/>
      <c r="BL269" s="64"/>
      <c r="BM269" s="64"/>
      <c r="BN269" s="64"/>
    </row>
    <row r="270" spans="1:66" s="2" customFormat="1" ht="15" x14ac:dyDescent="0.25">
      <c r="A270" s="64"/>
      <c r="C270" s="63"/>
      <c r="D270" s="64"/>
      <c r="E270" s="64"/>
      <c r="F270" s="64"/>
      <c r="G270" s="64"/>
      <c r="H270" s="64"/>
      <c r="I270" s="64"/>
      <c r="J270" s="63"/>
      <c r="K270" s="63"/>
      <c r="L270" s="63"/>
      <c r="M270" s="63"/>
      <c r="N270" s="63"/>
      <c r="O270" s="63"/>
      <c r="P270" s="64"/>
      <c r="BL270" s="64"/>
      <c r="BM270" s="64"/>
      <c r="BN270" s="64"/>
    </row>
    <row r="271" spans="1:66" s="2" customFormat="1" ht="15" x14ac:dyDescent="0.25">
      <c r="A271" s="64"/>
      <c r="C271" s="63"/>
      <c r="D271" s="64"/>
      <c r="E271" s="64"/>
      <c r="F271" s="64"/>
      <c r="G271" s="64"/>
      <c r="H271" s="64"/>
      <c r="I271" s="64"/>
      <c r="J271" s="63"/>
      <c r="K271" s="63"/>
      <c r="L271" s="63"/>
      <c r="M271" s="63"/>
      <c r="N271" s="63"/>
      <c r="O271" s="63"/>
      <c r="P271" s="64"/>
      <c r="BL271" s="64"/>
      <c r="BM271" s="64"/>
      <c r="BN271" s="64"/>
    </row>
    <row r="272" spans="1:66" s="2" customFormat="1" ht="15" x14ac:dyDescent="0.25">
      <c r="A272" s="64"/>
      <c r="C272" s="63"/>
      <c r="D272" s="64"/>
      <c r="E272" s="64"/>
      <c r="F272" s="64"/>
      <c r="G272" s="64"/>
      <c r="H272" s="64"/>
      <c r="I272" s="64"/>
      <c r="J272" s="63"/>
      <c r="K272" s="63"/>
      <c r="L272" s="63"/>
      <c r="M272" s="63"/>
      <c r="N272" s="63"/>
      <c r="O272" s="63"/>
      <c r="P272" s="64"/>
      <c r="BL272" s="64"/>
      <c r="BM272" s="64"/>
      <c r="BN272" s="64"/>
    </row>
    <row r="273" spans="1:66" s="2" customFormat="1" ht="15" x14ac:dyDescent="0.25">
      <c r="A273" s="64"/>
      <c r="C273" s="63"/>
      <c r="D273" s="64"/>
      <c r="E273" s="64"/>
      <c r="F273" s="64"/>
      <c r="G273" s="64"/>
      <c r="H273" s="64"/>
      <c r="I273" s="64"/>
      <c r="J273" s="63"/>
      <c r="K273" s="63"/>
      <c r="L273" s="63"/>
      <c r="M273" s="63"/>
      <c r="N273" s="63"/>
      <c r="O273" s="63"/>
      <c r="P273" s="64"/>
      <c r="BL273" s="64"/>
      <c r="BM273" s="64"/>
      <c r="BN273" s="64"/>
    </row>
    <row r="274" spans="1:66" s="2" customFormat="1" ht="15" x14ac:dyDescent="0.25">
      <c r="A274" s="64"/>
      <c r="C274" s="63"/>
      <c r="D274" s="64"/>
      <c r="E274" s="64"/>
      <c r="F274" s="64"/>
      <c r="G274" s="64"/>
      <c r="H274" s="64"/>
      <c r="I274" s="64"/>
      <c r="J274" s="63"/>
      <c r="K274" s="63"/>
      <c r="L274" s="63"/>
      <c r="M274" s="63"/>
      <c r="N274" s="63"/>
      <c r="O274" s="63"/>
      <c r="P274" s="64"/>
      <c r="BL274" s="64"/>
      <c r="BM274" s="64"/>
      <c r="BN274" s="64"/>
    </row>
    <row r="275" spans="1:66" s="2" customFormat="1" ht="15" x14ac:dyDescent="0.25">
      <c r="A275" s="64"/>
      <c r="C275" s="63"/>
      <c r="D275" s="64"/>
      <c r="E275" s="64"/>
      <c r="F275" s="64"/>
      <c r="G275" s="64"/>
      <c r="H275" s="64"/>
      <c r="I275" s="64"/>
      <c r="J275" s="63"/>
      <c r="K275" s="63"/>
      <c r="L275" s="63"/>
      <c r="M275" s="63"/>
      <c r="N275" s="63"/>
      <c r="O275" s="63"/>
      <c r="P275" s="64"/>
      <c r="BL275" s="64"/>
      <c r="BM275" s="64"/>
      <c r="BN275" s="64"/>
    </row>
    <row r="276" spans="1:66" s="2" customFormat="1" ht="15" x14ac:dyDescent="0.25">
      <c r="A276" s="64"/>
      <c r="C276" s="63"/>
      <c r="D276" s="64"/>
      <c r="E276" s="64"/>
      <c r="F276" s="64"/>
      <c r="G276" s="64"/>
      <c r="H276" s="64"/>
      <c r="I276" s="64"/>
      <c r="J276" s="63"/>
      <c r="K276" s="63"/>
      <c r="L276" s="63"/>
      <c r="M276" s="63"/>
      <c r="N276" s="63"/>
      <c r="O276" s="63"/>
      <c r="P276" s="64"/>
      <c r="BL276" s="64"/>
      <c r="BM276" s="64"/>
      <c r="BN276" s="64"/>
    </row>
    <row r="277" spans="1:66" s="2" customFormat="1" ht="15" x14ac:dyDescent="0.25">
      <c r="A277" s="64"/>
      <c r="C277" s="63"/>
      <c r="D277" s="64"/>
      <c r="E277" s="64"/>
      <c r="F277" s="64"/>
      <c r="G277" s="64"/>
      <c r="H277" s="64"/>
      <c r="I277" s="64"/>
      <c r="J277" s="63"/>
      <c r="K277" s="63"/>
      <c r="L277" s="63"/>
      <c r="M277" s="63"/>
      <c r="N277" s="63"/>
      <c r="O277" s="63"/>
      <c r="P277" s="64"/>
      <c r="BL277" s="64"/>
      <c r="BM277" s="64"/>
      <c r="BN277" s="64"/>
    </row>
    <row r="278" spans="1:66" s="2" customFormat="1" ht="15" x14ac:dyDescent="0.25">
      <c r="A278" s="64"/>
      <c r="C278" s="63"/>
      <c r="D278" s="64"/>
      <c r="E278" s="64"/>
      <c r="F278" s="64"/>
      <c r="G278" s="64"/>
      <c r="H278" s="64"/>
      <c r="I278" s="64"/>
      <c r="J278" s="63"/>
      <c r="K278" s="63"/>
      <c r="L278" s="63"/>
      <c r="M278" s="63"/>
      <c r="N278" s="63"/>
      <c r="O278" s="63"/>
      <c r="P278" s="64"/>
      <c r="BL278" s="64"/>
      <c r="BM278" s="64"/>
      <c r="BN278" s="64"/>
    </row>
    <row r="279" spans="1:66" s="2" customFormat="1" ht="15" x14ac:dyDescent="0.25">
      <c r="A279" s="64"/>
      <c r="C279" s="63"/>
      <c r="D279" s="64"/>
      <c r="E279" s="64"/>
      <c r="F279" s="64"/>
      <c r="G279" s="64"/>
      <c r="H279" s="64"/>
      <c r="I279" s="64"/>
      <c r="J279" s="63"/>
      <c r="K279" s="63"/>
      <c r="L279" s="63"/>
      <c r="M279" s="63"/>
      <c r="N279" s="63"/>
      <c r="O279" s="63"/>
      <c r="P279" s="64"/>
      <c r="BL279" s="64"/>
      <c r="BM279" s="64"/>
      <c r="BN279" s="64"/>
    </row>
    <row r="280" spans="1:66" s="2" customFormat="1" ht="15" x14ac:dyDescent="0.25">
      <c r="A280" s="64"/>
      <c r="C280" s="63"/>
      <c r="D280" s="64"/>
      <c r="E280" s="64"/>
      <c r="F280" s="64"/>
      <c r="G280" s="64"/>
      <c r="H280" s="64"/>
      <c r="I280" s="64"/>
      <c r="J280" s="63"/>
      <c r="K280" s="63"/>
      <c r="L280" s="63"/>
      <c r="M280" s="63"/>
      <c r="N280" s="63"/>
      <c r="O280" s="63"/>
      <c r="P280" s="64"/>
      <c r="BL280" s="64"/>
      <c r="BM280" s="64"/>
      <c r="BN280" s="64"/>
    </row>
    <row r="281" spans="1:66" s="2" customFormat="1" ht="15" x14ac:dyDescent="0.25">
      <c r="A281" s="64"/>
      <c r="C281" s="63"/>
      <c r="D281" s="64"/>
      <c r="E281" s="64"/>
      <c r="F281" s="64"/>
      <c r="G281" s="64"/>
      <c r="H281" s="64"/>
      <c r="I281" s="64"/>
      <c r="J281" s="63"/>
      <c r="K281" s="63"/>
      <c r="L281" s="63"/>
      <c r="M281" s="63"/>
      <c r="N281" s="63"/>
      <c r="O281" s="63"/>
      <c r="P281" s="64"/>
      <c r="BL281" s="64"/>
      <c r="BM281" s="64"/>
      <c r="BN281" s="64"/>
    </row>
    <row r="282" spans="1:66" s="2" customFormat="1" ht="15" x14ac:dyDescent="0.25">
      <c r="A282" s="64"/>
      <c r="C282" s="63"/>
      <c r="D282" s="64"/>
      <c r="E282" s="64"/>
      <c r="F282" s="64"/>
      <c r="G282" s="64"/>
      <c r="H282" s="64"/>
      <c r="I282" s="64"/>
      <c r="J282" s="63"/>
      <c r="K282" s="63"/>
      <c r="L282" s="63"/>
      <c r="M282" s="63"/>
      <c r="N282" s="63"/>
      <c r="O282" s="63"/>
      <c r="P282" s="64"/>
      <c r="BL282" s="64"/>
      <c r="BM282" s="64"/>
      <c r="BN282" s="64"/>
    </row>
    <row r="283" spans="1:66" s="2" customFormat="1" ht="15" x14ac:dyDescent="0.25">
      <c r="A283" s="64"/>
      <c r="C283" s="63"/>
      <c r="D283" s="64"/>
      <c r="E283" s="64"/>
      <c r="F283" s="64"/>
      <c r="G283" s="64"/>
      <c r="H283" s="64"/>
      <c r="I283" s="64"/>
      <c r="J283" s="63"/>
      <c r="K283" s="63"/>
      <c r="L283" s="63"/>
      <c r="M283" s="63"/>
      <c r="N283" s="63"/>
      <c r="O283" s="63"/>
      <c r="P283" s="64"/>
      <c r="BL283" s="64"/>
      <c r="BM283" s="64"/>
      <c r="BN283" s="64"/>
    </row>
    <row r="284" spans="1:66" s="2" customFormat="1" ht="15" x14ac:dyDescent="0.25">
      <c r="A284" s="64"/>
      <c r="C284" s="63"/>
      <c r="D284" s="64"/>
      <c r="E284" s="64"/>
      <c r="F284" s="64"/>
      <c r="G284" s="64"/>
      <c r="H284" s="64"/>
      <c r="I284" s="64"/>
      <c r="J284" s="63"/>
      <c r="K284" s="63"/>
      <c r="L284" s="63"/>
      <c r="M284" s="63"/>
      <c r="N284" s="63"/>
      <c r="O284" s="63"/>
      <c r="P284" s="64"/>
      <c r="BL284" s="64"/>
      <c r="BM284" s="64"/>
      <c r="BN284" s="64"/>
    </row>
    <row r="285" spans="1:66" s="2" customFormat="1" ht="15" x14ac:dyDescent="0.25">
      <c r="A285" s="64"/>
      <c r="C285" s="63"/>
      <c r="D285" s="64"/>
      <c r="E285" s="64"/>
      <c r="F285" s="64"/>
      <c r="G285" s="64"/>
      <c r="H285" s="64"/>
      <c r="I285" s="64"/>
      <c r="J285" s="63"/>
      <c r="K285" s="63"/>
      <c r="L285" s="63"/>
      <c r="M285" s="63"/>
      <c r="N285" s="63"/>
      <c r="O285" s="63"/>
      <c r="P285" s="64"/>
      <c r="BL285" s="64"/>
      <c r="BM285" s="64"/>
      <c r="BN285" s="64"/>
    </row>
    <row r="286" spans="1:66" s="2" customFormat="1" ht="15" x14ac:dyDescent="0.25">
      <c r="A286" s="64"/>
      <c r="C286" s="63"/>
      <c r="D286" s="64"/>
      <c r="E286" s="64"/>
      <c r="F286" s="64"/>
      <c r="G286" s="64"/>
      <c r="H286" s="64"/>
      <c r="I286" s="64"/>
      <c r="J286" s="63"/>
      <c r="K286" s="63"/>
      <c r="L286" s="63"/>
      <c r="M286" s="63"/>
      <c r="N286" s="63"/>
      <c r="O286" s="63"/>
      <c r="P286" s="64"/>
      <c r="BL286" s="64"/>
      <c r="BM286" s="64"/>
      <c r="BN286" s="64"/>
    </row>
    <row r="287" spans="1:66" s="2" customFormat="1" ht="15" x14ac:dyDescent="0.25">
      <c r="A287" s="64"/>
      <c r="C287" s="63"/>
      <c r="D287" s="64"/>
      <c r="E287" s="64"/>
      <c r="F287" s="64"/>
      <c r="G287" s="64"/>
      <c r="H287" s="64"/>
      <c r="I287" s="64"/>
      <c r="J287" s="63"/>
      <c r="K287" s="63"/>
      <c r="L287" s="63"/>
      <c r="M287" s="63"/>
      <c r="N287" s="63"/>
      <c r="O287" s="63"/>
      <c r="P287" s="64"/>
      <c r="BL287" s="64"/>
      <c r="BM287" s="64"/>
      <c r="BN287" s="64"/>
    </row>
    <row r="288" spans="1:66" s="2" customFormat="1" ht="15" x14ac:dyDescent="0.25">
      <c r="A288" s="64"/>
      <c r="C288" s="63"/>
      <c r="D288" s="64"/>
      <c r="E288" s="64"/>
      <c r="F288" s="64"/>
      <c r="G288" s="64"/>
      <c r="H288" s="64"/>
      <c r="I288" s="64"/>
      <c r="J288" s="63"/>
      <c r="K288" s="63"/>
      <c r="L288" s="63"/>
      <c r="M288" s="63"/>
      <c r="N288" s="63"/>
      <c r="O288" s="63"/>
      <c r="P288" s="64"/>
      <c r="BL288" s="64"/>
      <c r="BM288" s="64"/>
      <c r="BN288" s="64"/>
    </row>
    <row r="289" spans="1:66" s="2" customFormat="1" ht="15" x14ac:dyDescent="0.25">
      <c r="A289" s="64"/>
      <c r="C289" s="63"/>
      <c r="D289" s="64"/>
      <c r="E289" s="64"/>
      <c r="F289" s="64"/>
      <c r="G289" s="64"/>
      <c r="H289" s="64"/>
      <c r="I289" s="64"/>
      <c r="J289" s="63"/>
      <c r="K289" s="63"/>
      <c r="L289" s="63"/>
      <c r="M289" s="63"/>
      <c r="N289" s="63"/>
      <c r="O289" s="63"/>
      <c r="P289" s="64"/>
      <c r="BL289" s="64"/>
      <c r="BM289" s="64"/>
      <c r="BN289" s="64"/>
    </row>
    <row r="290" spans="1:66" s="2" customFormat="1" ht="15" x14ac:dyDescent="0.25">
      <c r="A290" s="64"/>
      <c r="C290" s="63"/>
      <c r="D290" s="64"/>
      <c r="E290" s="64"/>
      <c r="F290" s="64"/>
      <c r="G290" s="64"/>
      <c r="H290" s="64"/>
      <c r="I290" s="64"/>
      <c r="J290" s="63"/>
      <c r="K290" s="63"/>
      <c r="L290" s="63"/>
      <c r="M290" s="63"/>
      <c r="N290" s="63"/>
      <c r="O290" s="63"/>
      <c r="P290" s="64"/>
      <c r="BL290" s="64"/>
      <c r="BM290" s="64"/>
      <c r="BN290" s="64"/>
    </row>
    <row r="291" spans="1:66" s="2" customFormat="1" ht="15" x14ac:dyDescent="0.25">
      <c r="A291" s="64"/>
      <c r="C291" s="63"/>
      <c r="D291" s="64"/>
      <c r="E291" s="64"/>
      <c r="F291" s="64"/>
      <c r="G291" s="64"/>
      <c r="H291" s="64"/>
      <c r="I291" s="64"/>
      <c r="J291" s="63"/>
      <c r="K291" s="63"/>
      <c r="L291" s="63"/>
      <c r="M291" s="63"/>
      <c r="N291" s="63"/>
      <c r="O291" s="63"/>
      <c r="P291" s="64"/>
      <c r="BL291" s="64"/>
      <c r="BM291" s="64"/>
      <c r="BN291" s="64"/>
    </row>
    <row r="292" spans="1:66" s="2" customFormat="1" ht="15" x14ac:dyDescent="0.25">
      <c r="A292" s="64"/>
      <c r="C292" s="63"/>
      <c r="D292" s="64"/>
      <c r="E292" s="64"/>
      <c r="F292" s="64"/>
      <c r="G292" s="64"/>
      <c r="H292" s="64"/>
      <c r="I292" s="64"/>
      <c r="J292" s="63"/>
      <c r="K292" s="63"/>
      <c r="L292" s="63"/>
      <c r="M292" s="63"/>
      <c r="N292" s="63"/>
      <c r="O292" s="63"/>
      <c r="P292" s="64"/>
      <c r="BL292" s="64"/>
      <c r="BM292" s="64"/>
      <c r="BN292" s="64"/>
    </row>
    <row r="293" spans="1:66" s="2" customFormat="1" ht="15" x14ac:dyDescent="0.25">
      <c r="A293" s="64"/>
      <c r="C293" s="63"/>
      <c r="D293" s="64"/>
      <c r="E293" s="64"/>
      <c r="F293" s="64"/>
      <c r="G293" s="64"/>
      <c r="H293" s="64"/>
      <c r="I293" s="64"/>
      <c r="J293" s="63"/>
      <c r="K293" s="63"/>
      <c r="L293" s="63"/>
      <c r="M293" s="63"/>
      <c r="N293" s="63"/>
      <c r="O293" s="63"/>
      <c r="P293" s="64"/>
      <c r="BL293" s="64"/>
      <c r="BM293" s="64"/>
      <c r="BN293" s="64"/>
    </row>
    <row r="294" spans="1:66" s="2" customFormat="1" ht="15" x14ac:dyDescent="0.25">
      <c r="A294" s="64"/>
      <c r="C294" s="63"/>
      <c r="D294" s="64"/>
      <c r="E294" s="64"/>
      <c r="F294" s="64"/>
      <c r="G294" s="64"/>
      <c r="H294" s="64"/>
      <c r="I294" s="64"/>
      <c r="J294" s="63"/>
      <c r="K294" s="63"/>
      <c r="L294" s="63"/>
      <c r="M294" s="63"/>
      <c r="N294" s="63"/>
      <c r="O294" s="63"/>
      <c r="P294" s="64"/>
      <c r="BL294" s="64"/>
      <c r="BM294" s="64"/>
      <c r="BN294" s="64"/>
    </row>
    <row r="295" spans="1:66" s="2" customFormat="1" ht="15" x14ac:dyDescent="0.25">
      <c r="A295" s="64"/>
      <c r="C295" s="63"/>
      <c r="D295" s="64"/>
      <c r="E295" s="64"/>
      <c r="F295" s="64"/>
      <c r="G295" s="64"/>
      <c r="H295" s="64"/>
      <c r="I295" s="64"/>
      <c r="J295" s="63"/>
      <c r="K295" s="63"/>
      <c r="L295" s="63"/>
      <c r="M295" s="63"/>
      <c r="N295" s="63"/>
      <c r="O295" s="63"/>
      <c r="P295" s="64"/>
      <c r="BL295" s="64"/>
      <c r="BM295" s="64"/>
      <c r="BN295" s="64"/>
    </row>
    <row r="296" spans="1:66" s="2" customFormat="1" ht="15" x14ac:dyDescent="0.25">
      <c r="A296" s="64"/>
      <c r="C296" s="63"/>
      <c r="D296" s="64"/>
      <c r="E296" s="64"/>
      <c r="F296" s="64"/>
      <c r="G296" s="64"/>
      <c r="H296" s="64"/>
      <c r="I296" s="64"/>
      <c r="J296" s="63"/>
      <c r="K296" s="63"/>
      <c r="L296" s="63"/>
      <c r="M296" s="63"/>
      <c r="N296" s="63"/>
      <c r="O296" s="63"/>
      <c r="P296" s="64"/>
      <c r="BL296" s="64"/>
      <c r="BM296" s="64"/>
      <c r="BN296" s="64"/>
    </row>
    <row r="297" spans="1:66" s="2" customFormat="1" ht="15" x14ac:dyDescent="0.25">
      <c r="A297" s="64"/>
      <c r="C297" s="63"/>
      <c r="D297" s="64"/>
      <c r="E297" s="64"/>
      <c r="F297" s="64"/>
      <c r="G297" s="64"/>
      <c r="H297" s="64"/>
      <c r="I297" s="64"/>
      <c r="J297" s="63"/>
      <c r="K297" s="63"/>
      <c r="L297" s="63"/>
      <c r="M297" s="63"/>
      <c r="N297" s="63"/>
      <c r="O297" s="63"/>
      <c r="P297" s="64"/>
      <c r="BL297" s="64"/>
      <c r="BM297" s="64"/>
      <c r="BN297" s="64"/>
    </row>
    <row r="298" spans="1:66" s="2" customFormat="1" ht="15" x14ac:dyDescent="0.25">
      <c r="A298" s="64"/>
      <c r="C298" s="63"/>
      <c r="D298" s="64"/>
      <c r="E298" s="64"/>
      <c r="F298" s="64"/>
      <c r="G298" s="64"/>
      <c r="H298" s="64"/>
      <c r="I298" s="64"/>
      <c r="J298" s="63"/>
      <c r="K298" s="63"/>
      <c r="L298" s="63"/>
      <c r="M298" s="63"/>
      <c r="N298" s="63"/>
      <c r="O298" s="63"/>
      <c r="P298" s="64"/>
      <c r="BL298" s="64"/>
      <c r="BM298" s="64"/>
      <c r="BN298" s="64"/>
    </row>
    <row r="299" spans="1:66" s="2" customFormat="1" ht="15" x14ac:dyDescent="0.25">
      <c r="A299" s="64"/>
      <c r="C299" s="63"/>
      <c r="D299" s="64"/>
      <c r="E299" s="64"/>
      <c r="F299" s="64"/>
      <c r="G299" s="64"/>
      <c r="H299" s="64"/>
      <c r="I299" s="64"/>
      <c r="J299" s="63"/>
      <c r="K299" s="63"/>
      <c r="L299" s="63"/>
      <c r="M299" s="63"/>
      <c r="N299" s="63"/>
      <c r="O299" s="63"/>
      <c r="P299" s="64"/>
      <c r="BL299" s="64"/>
      <c r="BM299" s="64"/>
      <c r="BN299" s="64"/>
    </row>
    <row r="300" spans="1:66" s="2" customFormat="1" ht="15" x14ac:dyDescent="0.25">
      <c r="A300" s="64"/>
      <c r="C300" s="63"/>
      <c r="D300" s="64"/>
      <c r="E300" s="64"/>
      <c r="F300" s="64"/>
      <c r="G300" s="64"/>
      <c r="H300" s="64"/>
      <c r="I300" s="64"/>
      <c r="J300" s="63"/>
      <c r="K300" s="63"/>
      <c r="L300" s="63"/>
      <c r="M300" s="63"/>
      <c r="N300" s="63"/>
      <c r="O300" s="63"/>
      <c r="P300" s="64"/>
      <c r="BL300" s="64"/>
      <c r="BM300" s="64"/>
      <c r="BN300" s="64"/>
    </row>
    <row r="301" spans="1:66" s="2" customFormat="1" ht="15" x14ac:dyDescent="0.25">
      <c r="A301" s="64"/>
      <c r="C301" s="63"/>
      <c r="D301" s="64"/>
      <c r="E301" s="64"/>
      <c r="F301" s="64"/>
      <c r="G301" s="64"/>
      <c r="H301" s="64"/>
      <c r="I301" s="64"/>
      <c r="J301" s="63"/>
      <c r="K301" s="63"/>
      <c r="L301" s="63"/>
      <c r="M301" s="63"/>
      <c r="N301" s="63"/>
      <c r="O301" s="63"/>
      <c r="P301" s="64"/>
      <c r="BL301" s="64"/>
      <c r="BM301" s="64"/>
      <c r="BN301" s="64"/>
    </row>
    <row r="302" spans="1:66" s="2" customFormat="1" ht="15" x14ac:dyDescent="0.25">
      <c r="A302" s="64"/>
      <c r="C302" s="63"/>
      <c r="D302" s="64"/>
      <c r="E302" s="64"/>
      <c r="F302" s="64"/>
      <c r="G302" s="64"/>
      <c r="H302" s="64"/>
      <c r="I302" s="64"/>
      <c r="J302" s="63"/>
      <c r="K302" s="63"/>
      <c r="L302" s="63"/>
      <c r="M302" s="63"/>
      <c r="N302" s="63"/>
      <c r="O302" s="63"/>
      <c r="P302" s="64"/>
      <c r="BL302" s="64"/>
      <c r="BM302" s="64"/>
      <c r="BN302" s="64"/>
    </row>
    <row r="303" spans="1:66" s="2" customFormat="1" ht="15" x14ac:dyDescent="0.25">
      <c r="A303" s="64"/>
      <c r="C303" s="63"/>
      <c r="D303" s="64"/>
      <c r="E303" s="64"/>
      <c r="F303" s="64"/>
      <c r="G303" s="64"/>
      <c r="H303" s="64"/>
      <c r="I303" s="64"/>
      <c r="J303" s="63"/>
      <c r="K303" s="63"/>
      <c r="L303" s="63"/>
      <c r="M303" s="63"/>
      <c r="N303" s="63"/>
      <c r="O303" s="63"/>
      <c r="P303" s="64"/>
      <c r="BL303" s="64"/>
      <c r="BM303" s="64"/>
      <c r="BN303" s="64"/>
    </row>
    <row r="304" spans="1:66" s="2" customFormat="1" ht="15" x14ac:dyDescent="0.25">
      <c r="A304" s="64"/>
      <c r="C304" s="63"/>
      <c r="D304" s="64"/>
      <c r="E304" s="64"/>
      <c r="F304" s="64"/>
      <c r="G304" s="64"/>
      <c r="H304" s="64"/>
      <c r="I304" s="64"/>
      <c r="J304" s="63"/>
      <c r="K304" s="63"/>
      <c r="L304" s="63"/>
      <c r="M304" s="63"/>
      <c r="N304" s="63"/>
      <c r="O304" s="63"/>
      <c r="P304" s="64"/>
      <c r="BL304" s="64"/>
      <c r="BM304" s="64"/>
      <c r="BN304" s="64"/>
    </row>
    <row r="305" spans="1:66" s="2" customFormat="1" ht="15" x14ac:dyDescent="0.25">
      <c r="A305" s="64"/>
      <c r="C305" s="63"/>
      <c r="D305" s="64"/>
      <c r="E305" s="64"/>
      <c r="F305" s="64"/>
      <c r="G305" s="64"/>
      <c r="H305" s="64"/>
      <c r="I305" s="64"/>
      <c r="J305" s="63"/>
      <c r="K305" s="63"/>
      <c r="L305" s="63"/>
      <c r="M305" s="63"/>
      <c r="N305" s="63"/>
      <c r="O305" s="63"/>
      <c r="P305" s="64"/>
      <c r="BL305" s="64"/>
      <c r="BM305" s="64"/>
      <c r="BN305" s="64"/>
    </row>
    <row r="306" spans="1:66" s="2" customFormat="1" ht="15" x14ac:dyDescent="0.25">
      <c r="A306" s="64"/>
      <c r="C306" s="63"/>
      <c r="D306" s="64"/>
      <c r="E306" s="64"/>
      <c r="F306" s="64"/>
      <c r="G306" s="64"/>
      <c r="H306" s="64"/>
      <c r="I306" s="64"/>
      <c r="J306" s="63"/>
      <c r="K306" s="63"/>
      <c r="L306" s="63"/>
      <c r="M306" s="63"/>
      <c r="N306" s="63"/>
      <c r="O306" s="63"/>
      <c r="P306" s="64"/>
      <c r="BL306" s="64"/>
      <c r="BM306" s="64"/>
      <c r="BN306" s="64"/>
    </row>
    <row r="307" spans="1:66" s="2" customFormat="1" ht="15" x14ac:dyDescent="0.25">
      <c r="A307" s="64"/>
      <c r="C307" s="63"/>
      <c r="D307" s="64"/>
      <c r="E307" s="64"/>
      <c r="F307" s="64"/>
      <c r="G307" s="64"/>
      <c r="H307" s="64"/>
      <c r="I307" s="64"/>
      <c r="J307" s="63"/>
      <c r="K307" s="63"/>
      <c r="L307" s="63"/>
      <c r="M307" s="63"/>
      <c r="N307" s="63"/>
      <c r="O307" s="63"/>
      <c r="P307" s="64"/>
      <c r="BL307" s="64"/>
      <c r="BM307" s="64"/>
      <c r="BN307" s="64"/>
    </row>
    <row r="308" spans="1:66" s="2" customFormat="1" ht="15" x14ac:dyDescent="0.25">
      <c r="A308" s="64"/>
      <c r="C308" s="63"/>
      <c r="D308" s="64"/>
      <c r="E308" s="64"/>
      <c r="F308" s="64"/>
      <c r="G308" s="64"/>
      <c r="H308" s="64"/>
      <c r="I308" s="64"/>
      <c r="J308" s="63"/>
      <c r="K308" s="63"/>
      <c r="L308" s="63"/>
      <c r="M308" s="63"/>
      <c r="N308" s="63"/>
      <c r="O308" s="63"/>
      <c r="P308" s="64"/>
      <c r="BL308" s="64"/>
      <c r="BM308" s="64"/>
      <c r="BN308" s="64"/>
    </row>
    <row r="309" spans="1:66" s="2" customFormat="1" ht="15" x14ac:dyDescent="0.25">
      <c r="A309" s="64"/>
      <c r="C309" s="63"/>
      <c r="D309" s="64"/>
      <c r="E309" s="64"/>
      <c r="F309" s="64"/>
      <c r="G309" s="64"/>
      <c r="H309" s="64"/>
      <c r="I309" s="64"/>
      <c r="J309" s="63"/>
      <c r="K309" s="63"/>
      <c r="L309" s="63"/>
      <c r="M309" s="63"/>
      <c r="N309" s="63"/>
      <c r="O309" s="63"/>
      <c r="P309" s="64"/>
      <c r="BL309" s="64"/>
      <c r="BM309" s="64"/>
      <c r="BN309" s="64"/>
    </row>
    <row r="310" spans="1:66" s="2" customFormat="1" ht="15" x14ac:dyDescent="0.25">
      <c r="A310" s="64"/>
      <c r="C310" s="63"/>
      <c r="D310" s="64"/>
      <c r="E310" s="64"/>
      <c r="F310" s="64"/>
      <c r="G310" s="64"/>
      <c r="H310" s="64"/>
      <c r="I310" s="64"/>
      <c r="J310" s="63"/>
      <c r="K310" s="63"/>
      <c r="L310" s="63"/>
      <c r="M310" s="63"/>
      <c r="N310" s="63"/>
      <c r="O310" s="63"/>
      <c r="P310" s="64"/>
      <c r="BL310" s="64"/>
      <c r="BM310" s="64"/>
      <c r="BN310" s="64"/>
    </row>
    <row r="311" spans="1:66" s="2" customFormat="1" ht="15" x14ac:dyDescent="0.25">
      <c r="A311" s="64"/>
      <c r="C311" s="63"/>
      <c r="D311" s="64"/>
      <c r="E311" s="64"/>
      <c r="F311" s="64"/>
      <c r="G311" s="64"/>
      <c r="H311" s="64"/>
      <c r="I311" s="64"/>
      <c r="J311" s="63"/>
      <c r="K311" s="63"/>
      <c r="L311" s="63"/>
      <c r="M311" s="63"/>
      <c r="N311" s="63"/>
      <c r="O311" s="63"/>
      <c r="P311" s="64"/>
      <c r="BL311" s="64"/>
      <c r="BM311" s="64"/>
      <c r="BN311" s="64"/>
    </row>
    <row r="312" spans="1:66" s="2" customFormat="1" ht="15" x14ac:dyDescent="0.25">
      <c r="A312" s="64"/>
      <c r="C312" s="63"/>
      <c r="D312" s="64"/>
      <c r="E312" s="64"/>
      <c r="F312" s="64"/>
      <c r="G312" s="64"/>
      <c r="H312" s="64"/>
      <c r="I312" s="64"/>
      <c r="J312" s="63"/>
      <c r="K312" s="63"/>
      <c r="L312" s="63"/>
      <c r="M312" s="63"/>
      <c r="N312" s="63"/>
      <c r="O312" s="63"/>
      <c r="P312" s="64"/>
      <c r="BL312" s="64"/>
      <c r="BM312" s="64"/>
      <c r="BN312" s="64"/>
    </row>
    <row r="313" spans="1:66" s="2" customFormat="1" ht="15" x14ac:dyDescent="0.25">
      <c r="A313" s="64"/>
      <c r="C313" s="63"/>
      <c r="D313" s="64"/>
      <c r="E313" s="64"/>
      <c r="F313" s="64"/>
      <c r="G313" s="64"/>
      <c r="H313" s="64"/>
      <c r="I313" s="64"/>
      <c r="J313" s="63"/>
      <c r="K313" s="63"/>
      <c r="L313" s="63"/>
      <c r="M313" s="63"/>
      <c r="N313" s="63"/>
      <c r="O313" s="63"/>
      <c r="P313" s="64"/>
      <c r="BL313" s="64"/>
      <c r="BM313" s="64"/>
      <c r="BN313" s="64"/>
    </row>
    <row r="314" spans="1:66" s="2" customFormat="1" ht="15" x14ac:dyDescent="0.25">
      <c r="A314" s="64"/>
      <c r="C314" s="63"/>
      <c r="D314" s="64"/>
      <c r="E314" s="64"/>
      <c r="F314" s="64"/>
      <c r="G314" s="64"/>
      <c r="H314" s="64"/>
      <c r="I314" s="64"/>
      <c r="J314" s="63"/>
      <c r="K314" s="63"/>
      <c r="L314" s="63"/>
      <c r="M314" s="63"/>
      <c r="N314" s="63"/>
      <c r="O314" s="63"/>
      <c r="P314" s="64"/>
      <c r="BL314" s="64"/>
      <c r="BM314" s="64"/>
      <c r="BN314" s="64"/>
    </row>
    <row r="315" spans="1:66" s="2" customFormat="1" ht="15" x14ac:dyDescent="0.25">
      <c r="A315" s="64"/>
      <c r="C315" s="63"/>
      <c r="D315" s="64"/>
      <c r="E315" s="64"/>
      <c r="F315" s="64"/>
      <c r="G315" s="64"/>
      <c r="H315" s="64"/>
      <c r="I315" s="64"/>
      <c r="J315" s="63"/>
      <c r="K315" s="63"/>
      <c r="L315" s="63"/>
      <c r="M315" s="63"/>
      <c r="N315" s="63"/>
      <c r="O315" s="63"/>
      <c r="P315" s="64"/>
      <c r="BL315" s="64"/>
      <c r="BM315" s="64"/>
      <c r="BN315" s="64"/>
    </row>
    <row r="316" spans="1:66" s="2" customFormat="1" ht="15" x14ac:dyDescent="0.25">
      <c r="A316" s="64"/>
      <c r="C316" s="63"/>
      <c r="D316" s="64"/>
      <c r="E316" s="64"/>
      <c r="F316" s="64"/>
      <c r="G316" s="64"/>
      <c r="H316" s="64"/>
      <c r="I316" s="64"/>
      <c r="J316" s="63"/>
      <c r="K316" s="63"/>
      <c r="L316" s="63"/>
      <c r="M316" s="63"/>
      <c r="N316" s="63"/>
      <c r="O316" s="63"/>
      <c r="P316" s="64"/>
      <c r="BL316" s="64"/>
      <c r="BM316" s="64"/>
      <c r="BN316" s="64"/>
    </row>
    <row r="317" spans="1:66" s="2" customFormat="1" ht="15" x14ac:dyDescent="0.25">
      <c r="A317" s="64"/>
      <c r="C317" s="63"/>
      <c r="D317" s="64"/>
      <c r="E317" s="64"/>
      <c r="F317" s="64"/>
      <c r="G317" s="64"/>
      <c r="H317" s="64"/>
      <c r="I317" s="64"/>
      <c r="J317" s="63"/>
      <c r="K317" s="63"/>
      <c r="L317" s="63"/>
      <c r="M317" s="63"/>
      <c r="N317" s="63"/>
      <c r="O317" s="63"/>
      <c r="P317" s="64"/>
      <c r="BL317" s="64"/>
      <c r="BM317" s="64"/>
      <c r="BN317" s="64"/>
    </row>
    <row r="318" spans="1:66" s="2" customFormat="1" ht="15" x14ac:dyDescent="0.25">
      <c r="A318" s="64"/>
      <c r="C318" s="63"/>
      <c r="D318" s="64"/>
      <c r="E318" s="64"/>
      <c r="F318" s="64"/>
      <c r="G318" s="64"/>
      <c r="H318" s="64"/>
      <c r="I318" s="64"/>
      <c r="J318" s="63"/>
      <c r="K318" s="63"/>
      <c r="L318" s="63"/>
      <c r="M318" s="63"/>
      <c r="N318" s="63"/>
      <c r="O318" s="63"/>
      <c r="P318" s="64"/>
      <c r="BL318" s="64"/>
      <c r="BM318" s="64"/>
      <c r="BN318" s="64"/>
    </row>
    <row r="319" spans="1:66" s="2" customFormat="1" ht="15" x14ac:dyDescent="0.25">
      <c r="A319" s="64"/>
      <c r="C319" s="63"/>
      <c r="D319" s="64"/>
      <c r="E319" s="64"/>
      <c r="F319" s="64"/>
      <c r="G319" s="64"/>
      <c r="H319" s="64"/>
      <c r="I319" s="64"/>
      <c r="J319" s="63"/>
      <c r="K319" s="63"/>
      <c r="L319" s="63"/>
      <c r="M319" s="63"/>
      <c r="N319" s="63"/>
      <c r="O319" s="63"/>
      <c r="P319" s="64"/>
      <c r="BL319" s="64"/>
      <c r="BM319" s="64"/>
      <c r="BN319" s="64"/>
    </row>
    <row r="320" spans="1:66" s="2" customFormat="1" ht="15" x14ac:dyDescent="0.25">
      <c r="A320" s="64"/>
      <c r="C320" s="63"/>
      <c r="D320" s="64"/>
      <c r="E320" s="64"/>
      <c r="F320" s="64"/>
      <c r="G320" s="64"/>
      <c r="H320" s="64"/>
      <c r="I320" s="64"/>
      <c r="J320" s="63"/>
      <c r="K320" s="63"/>
      <c r="L320" s="63"/>
      <c r="M320" s="63"/>
      <c r="N320" s="63"/>
      <c r="O320" s="63"/>
      <c r="P320" s="64"/>
      <c r="BL320" s="64"/>
      <c r="BM320" s="64"/>
      <c r="BN320" s="64"/>
    </row>
    <row r="321" spans="1:66" s="2" customFormat="1" ht="15" x14ac:dyDescent="0.25">
      <c r="A321" s="64"/>
      <c r="C321" s="63"/>
      <c r="D321" s="64"/>
      <c r="E321" s="64"/>
      <c r="F321" s="64"/>
      <c r="G321" s="64"/>
      <c r="H321" s="64"/>
      <c r="I321" s="64"/>
      <c r="J321" s="63"/>
      <c r="K321" s="63"/>
      <c r="L321" s="63"/>
      <c r="M321" s="63"/>
      <c r="N321" s="63"/>
      <c r="O321" s="63"/>
      <c r="P321" s="64"/>
      <c r="BL321" s="64"/>
      <c r="BM321" s="64"/>
      <c r="BN321" s="64"/>
    </row>
    <row r="322" spans="1:66" s="2" customFormat="1" ht="15" x14ac:dyDescent="0.25">
      <c r="A322" s="64"/>
      <c r="C322" s="63"/>
      <c r="D322" s="64"/>
      <c r="E322" s="64"/>
      <c r="F322" s="64"/>
      <c r="G322" s="64"/>
      <c r="H322" s="64"/>
      <c r="I322" s="64"/>
      <c r="J322" s="63"/>
      <c r="K322" s="63"/>
      <c r="L322" s="63"/>
      <c r="M322" s="63"/>
      <c r="N322" s="63"/>
      <c r="O322" s="63"/>
      <c r="P322" s="64"/>
      <c r="BL322" s="64"/>
      <c r="BM322" s="64"/>
      <c r="BN322" s="64"/>
    </row>
    <row r="323" spans="1:66" s="2" customFormat="1" ht="15" x14ac:dyDescent="0.25">
      <c r="A323" s="64"/>
      <c r="C323" s="63"/>
      <c r="D323" s="64"/>
      <c r="E323" s="64"/>
      <c r="F323" s="64"/>
      <c r="G323" s="64"/>
      <c r="H323" s="64"/>
      <c r="I323" s="64"/>
      <c r="J323" s="63"/>
      <c r="K323" s="63"/>
      <c r="L323" s="63"/>
      <c r="M323" s="63"/>
      <c r="N323" s="63"/>
      <c r="O323" s="63"/>
      <c r="P323" s="64"/>
      <c r="BL323" s="64"/>
      <c r="BM323" s="64"/>
      <c r="BN323" s="64"/>
    </row>
    <row r="324" spans="1:66" s="2" customFormat="1" ht="15" x14ac:dyDescent="0.25">
      <c r="A324" s="64"/>
      <c r="C324" s="63"/>
      <c r="D324" s="64"/>
      <c r="E324" s="64"/>
      <c r="F324" s="64"/>
      <c r="G324" s="64"/>
      <c r="H324" s="64"/>
      <c r="I324" s="64"/>
      <c r="J324" s="63"/>
      <c r="K324" s="63"/>
      <c r="L324" s="63"/>
      <c r="M324" s="63"/>
      <c r="N324" s="63"/>
      <c r="O324" s="63"/>
      <c r="P324" s="64"/>
      <c r="BL324" s="64"/>
      <c r="BM324" s="64"/>
      <c r="BN324" s="64"/>
    </row>
    <row r="325" spans="1:66" s="2" customFormat="1" ht="15" x14ac:dyDescent="0.25">
      <c r="A325" s="64"/>
      <c r="C325" s="63"/>
      <c r="D325" s="64"/>
      <c r="E325" s="64"/>
      <c r="F325" s="64"/>
      <c r="G325" s="64"/>
      <c r="H325" s="64"/>
      <c r="I325" s="64"/>
      <c r="J325" s="63"/>
      <c r="K325" s="63"/>
      <c r="L325" s="63"/>
      <c r="M325" s="63"/>
      <c r="N325" s="63"/>
      <c r="O325" s="63"/>
      <c r="P325" s="64"/>
      <c r="BL325" s="64"/>
      <c r="BM325" s="64"/>
      <c r="BN325" s="64"/>
    </row>
    <row r="326" spans="1:66" s="2" customFormat="1" ht="15" x14ac:dyDescent="0.25">
      <c r="A326" s="64"/>
      <c r="C326" s="63"/>
      <c r="D326" s="64"/>
      <c r="E326" s="64"/>
      <c r="F326" s="64"/>
      <c r="G326" s="64"/>
      <c r="H326" s="64"/>
      <c r="I326" s="64"/>
      <c r="J326" s="63"/>
      <c r="K326" s="63"/>
      <c r="L326" s="63"/>
      <c r="M326" s="63"/>
      <c r="N326" s="63"/>
      <c r="O326" s="63"/>
      <c r="P326" s="64"/>
      <c r="BL326" s="64"/>
      <c r="BM326" s="64"/>
      <c r="BN326" s="64"/>
    </row>
    <row r="327" spans="1:66" s="2" customFormat="1" ht="15" x14ac:dyDescent="0.25">
      <c r="A327" s="64"/>
      <c r="C327" s="63"/>
      <c r="D327" s="64"/>
      <c r="E327" s="64"/>
      <c r="F327" s="64"/>
      <c r="G327" s="64"/>
      <c r="H327" s="64"/>
      <c r="I327" s="64"/>
      <c r="J327" s="63"/>
      <c r="K327" s="63"/>
      <c r="L327" s="63"/>
      <c r="M327" s="63"/>
      <c r="N327" s="63"/>
      <c r="O327" s="63"/>
      <c r="P327" s="64"/>
      <c r="BL327" s="64"/>
      <c r="BM327" s="64"/>
      <c r="BN327" s="64"/>
    </row>
    <row r="328" spans="1:66" s="2" customFormat="1" ht="15" x14ac:dyDescent="0.25">
      <c r="A328" s="64"/>
      <c r="C328" s="63"/>
      <c r="D328" s="64"/>
      <c r="E328" s="64"/>
      <c r="F328" s="64"/>
      <c r="G328" s="64"/>
      <c r="H328" s="64"/>
      <c r="I328" s="64"/>
      <c r="J328" s="63"/>
      <c r="K328" s="63"/>
      <c r="L328" s="63"/>
      <c r="M328" s="63"/>
      <c r="N328" s="63"/>
      <c r="O328" s="63"/>
      <c r="P328" s="64"/>
      <c r="BL328" s="64"/>
      <c r="BM328" s="64"/>
      <c r="BN328" s="64"/>
    </row>
    <row r="329" spans="1:66" s="2" customFormat="1" ht="15" x14ac:dyDescent="0.25">
      <c r="A329" s="64"/>
      <c r="C329" s="63"/>
      <c r="D329" s="64"/>
      <c r="E329" s="64"/>
      <c r="F329" s="64"/>
      <c r="G329" s="64"/>
      <c r="H329" s="64"/>
      <c r="I329" s="64"/>
      <c r="J329" s="63"/>
      <c r="K329" s="63"/>
      <c r="L329" s="63"/>
      <c r="M329" s="63"/>
      <c r="N329" s="63"/>
      <c r="O329" s="63"/>
      <c r="P329" s="64"/>
      <c r="BL329" s="64"/>
      <c r="BM329" s="64"/>
      <c r="BN329" s="64"/>
    </row>
    <row r="330" spans="1:66" s="2" customFormat="1" ht="15" x14ac:dyDescent="0.25">
      <c r="A330" s="64"/>
      <c r="C330" s="63"/>
      <c r="D330" s="64"/>
      <c r="E330" s="64"/>
      <c r="F330" s="64"/>
      <c r="G330" s="64"/>
      <c r="H330" s="64"/>
      <c r="I330" s="64"/>
      <c r="J330" s="63"/>
      <c r="K330" s="63"/>
      <c r="L330" s="63"/>
      <c r="M330" s="63"/>
      <c r="N330" s="63"/>
      <c r="O330" s="63"/>
      <c r="P330" s="64"/>
      <c r="BL330" s="64"/>
      <c r="BM330" s="64"/>
      <c r="BN330" s="64"/>
    </row>
    <row r="331" spans="1:66" s="2" customFormat="1" ht="15" x14ac:dyDescent="0.25">
      <c r="A331" s="64"/>
      <c r="C331" s="63"/>
      <c r="D331" s="64"/>
      <c r="E331" s="64"/>
      <c r="F331" s="64"/>
      <c r="G331" s="64"/>
      <c r="H331" s="64"/>
      <c r="I331" s="64"/>
      <c r="J331" s="63"/>
      <c r="K331" s="63"/>
      <c r="L331" s="63"/>
      <c r="M331" s="63"/>
      <c r="N331" s="63"/>
      <c r="O331" s="63"/>
      <c r="P331" s="64"/>
      <c r="BL331" s="64"/>
      <c r="BM331" s="64"/>
      <c r="BN331" s="64"/>
    </row>
    <row r="332" spans="1:66" s="2" customFormat="1" ht="15" x14ac:dyDescent="0.25">
      <c r="A332" s="64"/>
      <c r="C332" s="63"/>
      <c r="D332" s="64"/>
      <c r="E332" s="64"/>
      <c r="F332" s="64"/>
      <c r="G332" s="64"/>
      <c r="H332" s="64"/>
      <c r="I332" s="64"/>
      <c r="J332" s="63"/>
      <c r="K332" s="63"/>
      <c r="L332" s="63"/>
      <c r="M332" s="63"/>
      <c r="N332" s="63"/>
      <c r="O332" s="63"/>
      <c r="P332" s="64"/>
      <c r="BL332" s="64"/>
      <c r="BM332" s="64"/>
      <c r="BN332" s="64"/>
    </row>
    <row r="333" spans="1:66" s="2" customFormat="1" ht="15" x14ac:dyDescent="0.25">
      <c r="A333" s="64"/>
      <c r="C333" s="63"/>
      <c r="D333" s="64"/>
      <c r="E333" s="64"/>
      <c r="F333" s="64"/>
      <c r="G333" s="64"/>
      <c r="H333" s="64"/>
      <c r="I333" s="64"/>
      <c r="J333" s="63"/>
      <c r="K333" s="63"/>
      <c r="L333" s="63"/>
      <c r="M333" s="63"/>
      <c r="N333" s="63"/>
      <c r="O333" s="63"/>
      <c r="P333" s="64"/>
      <c r="BL333" s="64"/>
      <c r="BM333" s="64"/>
      <c r="BN333" s="64"/>
    </row>
    <row r="334" spans="1:66" s="2" customFormat="1" ht="15" x14ac:dyDescent="0.25">
      <c r="A334" s="64"/>
      <c r="C334" s="63"/>
      <c r="D334" s="64"/>
      <c r="E334" s="64"/>
      <c r="F334" s="64"/>
      <c r="G334" s="64"/>
      <c r="H334" s="64"/>
      <c r="I334" s="64"/>
      <c r="J334" s="63"/>
      <c r="K334" s="63"/>
      <c r="L334" s="63"/>
      <c r="M334" s="63"/>
      <c r="N334" s="63"/>
      <c r="O334" s="63"/>
      <c r="P334" s="64"/>
      <c r="BL334" s="64"/>
      <c r="BM334" s="64"/>
      <c r="BN334" s="64"/>
    </row>
    <row r="335" spans="1:66" s="2" customFormat="1" ht="15" x14ac:dyDescent="0.25">
      <c r="A335" s="64"/>
      <c r="C335" s="63"/>
      <c r="D335" s="64"/>
      <c r="E335" s="64"/>
      <c r="F335" s="64"/>
      <c r="G335" s="64"/>
      <c r="H335" s="64"/>
      <c r="I335" s="64"/>
      <c r="J335" s="63"/>
      <c r="K335" s="63"/>
      <c r="L335" s="63"/>
      <c r="M335" s="63"/>
      <c r="N335" s="63"/>
      <c r="O335" s="63"/>
      <c r="P335" s="64"/>
      <c r="BL335" s="64"/>
      <c r="BM335" s="64"/>
      <c r="BN335" s="64"/>
    </row>
    <row r="336" spans="1:66" s="2" customFormat="1" ht="15" x14ac:dyDescent="0.25">
      <c r="A336" s="64"/>
      <c r="C336" s="63"/>
      <c r="D336" s="64"/>
      <c r="E336" s="64"/>
      <c r="F336" s="64"/>
      <c r="G336" s="64"/>
      <c r="H336" s="64"/>
      <c r="I336" s="64"/>
      <c r="J336" s="63"/>
      <c r="K336" s="63"/>
      <c r="L336" s="63"/>
      <c r="M336" s="63"/>
      <c r="N336" s="63"/>
      <c r="O336" s="63"/>
      <c r="P336" s="64"/>
      <c r="BL336" s="64"/>
      <c r="BM336" s="64"/>
      <c r="BN336" s="64"/>
    </row>
    <row r="337" spans="1:66" s="2" customFormat="1" ht="15" x14ac:dyDescent="0.25">
      <c r="A337" s="64"/>
      <c r="C337" s="63"/>
      <c r="D337" s="64"/>
      <c r="E337" s="64"/>
      <c r="F337" s="64"/>
      <c r="G337" s="64"/>
      <c r="H337" s="64"/>
      <c r="I337" s="64"/>
      <c r="J337" s="63"/>
      <c r="K337" s="63"/>
      <c r="L337" s="63"/>
      <c r="M337" s="63"/>
      <c r="N337" s="63"/>
      <c r="O337" s="63"/>
      <c r="P337" s="64"/>
      <c r="BL337" s="64"/>
      <c r="BM337" s="64"/>
      <c r="BN337" s="64"/>
    </row>
    <row r="338" spans="1:66" s="2" customFormat="1" ht="15" x14ac:dyDescent="0.25">
      <c r="A338" s="64"/>
      <c r="C338" s="63"/>
      <c r="D338" s="64"/>
      <c r="E338" s="64"/>
      <c r="F338" s="64"/>
      <c r="G338" s="64"/>
      <c r="H338" s="64"/>
      <c r="I338" s="64"/>
      <c r="J338" s="63"/>
      <c r="K338" s="63"/>
      <c r="L338" s="63"/>
      <c r="M338" s="63"/>
      <c r="N338" s="63"/>
      <c r="O338" s="63"/>
      <c r="P338" s="64"/>
      <c r="BL338" s="64"/>
      <c r="BM338" s="64"/>
      <c r="BN338" s="64"/>
    </row>
    <row r="339" spans="1:66" x14ac:dyDescent="0.25">
      <c r="C339" s="65"/>
      <c r="J339" s="65"/>
      <c r="K339" s="65"/>
      <c r="L339" s="65"/>
      <c r="M339" s="65"/>
      <c r="N339" s="65"/>
      <c r="O339" s="65"/>
      <c r="BL339" s="64"/>
      <c r="BM339" s="64"/>
      <c r="BN339" s="64"/>
    </row>
    <row r="340" spans="1:66" x14ac:dyDescent="0.25">
      <c r="C340" s="65"/>
      <c r="J340" s="65"/>
      <c r="K340" s="65"/>
      <c r="L340" s="65"/>
      <c r="M340" s="65"/>
      <c r="N340" s="65"/>
      <c r="O340" s="65"/>
      <c r="BL340" s="64"/>
      <c r="BM340" s="64"/>
      <c r="BN340" s="64"/>
    </row>
    <row r="341" spans="1:66" x14ac:dyDescent="0.25">
      <c r="C341" s="65"/>
      <c r="J341" s="65"/>
      <c r="K341" s="65"/>
      <c r="L341" s="65"/>
      <c r="M341" s="65"/>
      <c r="N341" s="65"/>
      <c r="O341" s="65"/>
      <c r="BL341" s="64"/>
      <c r="BM341" s="64"/>
      <c r="BN341" s="64"/>
    </row>
    <row r="342" spans="1:66" x14ac:dyDescent="0.25">
      <c r="C342" s="65"/>
      <c r="J342" s="65"/>
      <c r="K342" s="65"/>
      <c r="L342" s="65"/>
      <c r="M342" s="65"/>
      <c r="N342" s="65"/>
      <c r="O342" s="65"/>
    </row>
    <row r="343" spans="1:66" x14ac:dyDescent="0.25">
      <c r="C343" s="65"/>
      <c r="J343" s="65"/>
      <c r="K343" s="65"/>
      <c r="L343" s="65"/>
      <c r="M343" s="65"/>
      <c r="N343" s="65"/>
      <c r="O343" s="65"/>
    </row>
    <row r="344" spans="1:66" x14ac:dyDescent="0.25">
      <c r="C344" s="65"/>
      <c r="J344" s="65"/>
      <c r="K344" s="65"/>
      <c r="L344" s="65"/>
      <c r="M344" s="65"/>
      <c r="N344" s="65"/>
      <c r="O344" s="65"/>
    </row>
    <row r="345" spans="1:66" x14ac:dyDescent="0.25">
      <c r="C345" s="65"/>
      <c r="J345" s="65"/>
      <c r="K345" s="65"/>
      <c r="L345" s="65"/>
      <c r="M345" s="65"/>
      <c r="N345" s="65"/>
      <c r="O345" s="65"/>
    </row>
    <row r="346" spans="1:66" x14ac:dyDescent="0.25">
      <c r="C346" s="65"/>
      <c r="J346" s="65"/>
      <c r="K346" s="65"/>
      <c r="L346" s="65"/>
      <c r="M346" s="65"/>
      <c r="N346" s="65"/>
      <c r="O346" s="65"/>
    </row>
    <row r="347" spans="1:66" x14ac:dyDescent="0.25">
      <c r="C347" s="65"/>
      <c r="J347" s="65"/>
      <c r="K347" s="65"/>
      <c r="L347" s="65"/>
      <c r="M347" s="65"/>
      <c r="N347" s="65"/>
      <c r="O347" s="65"/>
    </row>
    <row r="348" spans="1:66" x14ac:dyDescent="0.25">
      <c r="C348" s="65"/>
      <c r="J348" s="65"/>
      <c r="K348" s="65"/>
      <c r="L348" s="65"/>
      <c r="M348" s="65"/>
      <c r="N348" s="65"/>
      <c r="O348" s="65"/>
    </row>
    <row r="349" spans="1:66" x14ac:dyDescent="0.25">
      <c r="C349" s="65"/>
      <c r="J349" s="65"/>
      <c r="K349" s="65"/>
      <c r="L349" s="65"/>
      <c r="M349" s="65"/>
      <c r="N349" s="65"/>
      <c r="O349" s="65"/>
    </row>
    <row r="350" spans="1:66" x14ac:dyDescent="0.25">
      <c r="C350" s="65"/>
      <c r="J350" s="65"/>
      <c r="K350" s="65"/>
      <c r="L350" s="65"/>
      <c r="M350" s="65"/>
      <c r="N350" s="65"/>
      <c r="O350" s="65"/>
    </row>
    <row r="351" spans="1:66" x14ac:dyDescent="0.25">
      <c r="C351" s="65"/>
      <c r="J351" s="65"/>
      <c r="K351" s="65"/>
      <c r="L351" s="65"/>
      <c r="M351" s="65"/>
      <c r="N351" s="65"/>
      <c r="O351" s="65"/>
    </row>
    <row r="352" spans="1:66" x14ac:dyDescent="0.25">
      <c r="C352" s="65"/>
      <c r="J352" s="65"/>
      <c r="K352" s="65"/>
      <c r="L352" s="65"/>
      <c r="M352" s="65"/>
      <c r="N352" s="65"/>
      <c r="O352" s="65"/>
    </row>
    <row r="353" spans="1:16" s="1" customFormat="1" x14ac:dyDescent="0.25">
      <c r="A353" s="64"/>
      <c r="C353" s="65"/>
      <c r="D353" s="55"/>
      <c r="E353" s="55"/>
      <c r="F353" s="55"/>
      <c r="G353" s="55"/>
      <c r="H353" s="55"/>
      <c r="I353" s="55"/>
      <c r="J353" s="65"/>
      <c r="K353" s="65"/>
      <c r="L353" s="65"/>
      <c r="M353" s="65"/>
      <c r="N353" s="65"/>
      <c r="O353" s="65"/>
      <c r="P353" s="55"/>
    </row>
    <row r="354" spans="1:16" s="1" customFormat="1" x14ac:dyDescent="0.25">
      <c r="C354" s="65"/>
      <c r="D354" s="55"/>
      <c r="E354" s="55"/>
      <c r="F354" s="55"/>
      <c r="G354" s="55"/>
      <c r="H354" s="55"/>
      <c r="I354" s="55"/>
      <c r="J354" s="65"/>
      <c r="K354" s="65"/>
      <c r="L354" s="65"/>
      <c r="M354" s="65"/>
      <c r="N354" s="65"/>
      <c r="O354" s="65"/>
    </row>
    <row r="355" spans="1:16" s="1" customFormat="1" x14ac:dyDescent="0.25">
      <c r="C355" s="65"/>
      <c r="D355" s="55"/>
      <c r="E355" s="55"/>
      <c r="F355" s="55"/>
      <c r="G355" s="55"/>
      <c r="H355" s="55"/>
      <c r="I355" s="55"/>
      <c r="J355" s="65"/>
      <c r="K355" s="65"/>
      <c r="L355" s="65"/>
      <c r="M355" s="65"/>
      <c r="N355" s="65"/>
      <c r="O355" s="65"/>
    </row>
    <row r="356" spans="1:16" s="1" customFormat="1" x14ac:dyDescent="0.25">
      <c r="C356" s="65"/>
      <c r="D356" s="55"/>
      <c r="E356" s="55"/>
      <c r="F356" s="55"/>
      <c r="G356" s="55"/>
      <c r="H356" s="55"/>
      <c r="I356" s="55"/>
      <c r="J356" s="65"/>
      <c r="K356" s="65"/>
      <c r="L356" s="65"/>
      <c r="M356" s="65"/>
      <c r="N356" s="65"/>
      <c r="O356" s="65"/>
    </row>
    <row r="357" spans="1:16" s="1" customFormat="1" x14ac:dyDescent="0.25">
      <c r="C357" s="65"/>
      <c r="D357" s="55"/>
      <c r="E357" s="55"/>
      <c r="F357" s="55"/>
      <c r="G357" s="55"/>
      <c r="H357" s="55"/>
      <c r="I357" s="55"/>
      <c r="J357" s="65"/>
      <c r="K357" s="65"/>
      <c r="L357" s="65"/>
      <c r="M357" s="65"/>
      <c r="N357" s="65"/>
      <c r="O357" s="65"/>
    </row>
    <row r="358" spans="1:16" s="1" customFormat="1" x14ac:dyDescent="0.25">
      <c r="C358" s="65"/>
      <c r="D358" s="55"/>
      <c r="E358" s="55"/>
      <c r="F358" s="55"/>
      <c r="G358" s="55"/>
      <c r="H358" s="55"/>
      <c r="I358" s="55"/>
      <c r="J358" s="65"/>
      <c r="K358" s="65"/>
      <c r="L358" s="65"/>
      <c r="M358" s="65"/>
      <c r="N358" s="65"/>
      <c r="O358" s="65"/>
    </row>
    <row r="359" spans="1:16" s="1" customFormat="1" x14ac:dyDescent="0.25">
      <c r="C359" s="65"/>
      <c r="D359" s="55"/>
      <c r="E359" s="55"/>
      <c r="F359" s="55"/>
      <c r="G359" s="55"/>
      <c r="H359" s="55"/>
      <c r="I359" s="55"/>
      <c r="J359" s="65"/>
      <c r="K359" s="65"/>
      <c r="L359" s="65"/>
      <c r="M359" s="65"/>
      <c r="N359" s="65"/>
      <c r="O359" s="65"/>
    </row>
    <row r="360" spans="1:16" s="1" customFormat="1" x14ac:dyDescent="0.25">
      <c r="C360" s="65"/>
      <c r="D360" s="55"/>
      <c r="E360" s="55"/>
      <c r="F360" s="55"/>
      <c r="G360" s="55"/>
      <c r="H360" s="55"/>
      <c r="I360" s="55"/>
      <c r="J360" s="65"/>
      <c r="K360" s="65"/>
      <c r="L360" s="65"/>
      <c r="M360" s="65"/>
      <c r="N360" s="65"/>
      <c r="O360" s="65"/>
    </row>
    <row r="361" spans="1:16" s="1" customFormat="1" x14ac:dyDescent="0.25">
      <c r="C361" s="65"/>
      <c r="D361" s="55"/>
      <c r="E361" s="55"/>
      <c r="F361" s="55"/>
      <c r="G361" s="55"/>
      <c r="H361" s="55"/>
      <c r="I361" s="55"/>
      <c r="J361" s="65"/>
      <c r="K361" s="65"/>
      <c r="L361" s="65"/>
      <c r="M361" s="65"/>
      <c r="N361" s="65"/>
      <c r="O361" s="65"/>
    </row>
    <row r="362" spans="1:16" s="1" customFormat="1" x14ac:dyDescent="0.25">
      <c r="C362" s="65"/>
      <c r="D362" s="55"/>
      <c r="E362" s="55"/>
      <c r="F362" s="55"/>
      <c r="G362" s="55"/>
      <c r="H362" s="55"/>
      <c r="I362" s="55"/>
      <c r="J362" s="65"/>
      <c r="K362" s="65"/>
      <c r="L362" s="65"/>
      <c r="M362" s="65"/>
      <c r="N362" s="65"/>
      <c r="O362" s="65"/>
    </row>
    <row r="363" spans="1:16" s="1" customFormat="1" x14ac:dyDescent="0.25">
      <c r="C363" s="65"/>
      <c r="D363" s="55"/>
      <c r="E363" s="55"/>
      <c r="F363" s="55"/>
      <c r="G363" s="55"/>
      <c r="H363" s="55"/>
      <c r="I363" s="55"/>
      <c r="J363" s="65"/>
      <c r="K363" s="65"/>
      <c r="L363" s="65"/>
      <c r="M363" s="65"/>
      <c r="N363" s="65"/>
      <c r="O363" s="65"/>
    </row>
    <row r="364" spans="1:16" s="1" customFormat="1" x14ac:dyDescent="0.25">
      <c r="C364" s="65"/>
      <c r="D364" s="55"/>
      <c r="E364" s="55"/>
      <c r="F364" s="55"/>
      <c r="G364" s="55"/>
      <c r="H364" s="55"/>
      <c r="I364" s="55"/>
      <c r="J364" s="65"/>
      <c r="K364" s="65"/>
      <c r="L364" s="65"/>
      <c r="M364" s="65"/>
      <c r="N364" s="65"/>
      <c r="O364" s="65"/>
    </row>
    <row r="365" spans="1:16" s="1" customFormat="1" x14ac:dyDescent="0.25">
      <c r="C365" s="65"/>
      <c r="D365" s="55"/>
      <c r="E365" s="55"/>
      <c r="F365" s="55"/>
      <c r="G365" s="55"/>
      <c r="H365" s="55"/>
      <c r="I365" s="55"/>
      <c r="J365" s="65"/>
      <c r="K365" s="65"/>
      <c r="L365" s="65"/>
      <c r="M365" s="65"/>
      <c r="N365" s="65"/>
      <c r="O365" s="65"/>
    </row>
    <row r="366" spans="1:16" s="1" customFormat="1" x14ac:dyDescent="0.25">
      <c r="C366" s="65"/>
      <c r="D366" s="55"/>
      <c r="E366" s="55"/>
      <c r="F366" s="55"/>
      <c r="G366" s="55"/>
      <c r="H366" s="55"/>
      <c r="I366" s="55"/>
      <c r="J366" s="65"/>
      <c r="K366" s="65"/>
      <c r="L366" s="65"/>
      <c r="M366" s="65"/>
      <c r="N366" s="65"/>
      <c r="O366" s="65"/>
    </row>
    <row r="367" spans="1:16" s="1" customFormat="1" x14ac:dyDescent="0.25">
      <c r="C367" s="65"/>
      <c r="D367" s="55"/>
      <c r="E367" s="55"/>
      <c r="F367" s="55"/>
      <c r="G367" s="55"/>
      <c r="H367" s="55"/>
      <c r="I367" s="55"/>
      <c r="J367" s="65"/>
      <c r="K367" s="65"/>
      <c r="L367" s="65"/>
      <c r="M367" s="65"/>
      <c r="N367" s="65"/>
      <c r="O367" s="65"/>
    </row>
    <row r="368" spans="1:16" s="1" customFormat="1" x14ac:dyDescent="0.25">
      <c r="C368" s="65"/>
      <c r="D368" s="55"/>
      <c r="E368" s="55"/>
      <c r="F368" s="55"/>
      <c r="G368" s="55"/>
      <c r="H368" s="55"/>
      <c r="I368" s="55"/>
      <c r="J368" s="65"/>
      <c r="K368" s="65"/>
      <c r="L368" s="65"/>
      <c r="M368" s="65"/>
      <c r="N368" s="65"/>
      <c r="O368" s="65"/>
    </row>
    <row r="369" spans="3:15" s="1" customFormat="1" x14ac:dyDescent="0.25">
      <c r="C369" s="65"/>
      <c r="D369" s="55"/>
      <c r="E369" s="55"/>
      <c r="F369" s="55"/>
      <c r="G369" s="55"/>
      <c r="H369" s="55"/>
      <c r="I369" s="55"/>
      <c r="J369" s="65"/>
      <c r="K369" s="65"/>
      <c r="L369" s="65"/>
      <c r="M369" s="65"/>
      <c r="N369" s="65"/>
      <c r="O369" s="65"/>
    </row>
    <row r="370" spans="3:15" s="1" customFormat="1" x14ac:dyDescent="0.25">
      <c r="C370" s="65"/>
      <c r="D370" s="55"/>
      <c r="E370" s="55"/>
      <c r="F370" s="55"/>
      <c r="G370" s="55"/>
      <c r="H370" s="55"/>
      <c r="I370" s="55"/>
      <c r="J370" s="65"/>
      <c r="K370" s="65"/>
      <c r="L370" s="65"/>
      <c r="M370" s="65"/>
      <c r="N370" s="65"/>
      <c r="O370" s="65"/>
    </row>
    <row r="371" spans="3:15" s="1" customFormat="1" x14ac:dyDescent="0.25">
      <c r="C371" s="65"/>
      <c r="D371" s="55"/>
      <c r="E371" s="55"/>
      <c r="F371" s="55"/>
      <c r="G371" s="55"/>
      <c r="H371" s="55"/>
      <c r="I371" s="55"/>
      <c r="J371" s="65"/>
      <c r="K371" s="65"/>
      <c r="L371" s="65"/>
      <c r="M371" s="65"/>
      <c r="N371" s="65"/>
      <c r="O371" s="65"/>
    </row>
    <row r="372" spans="3:15" s="1" customFormat="1" x14ac:dyDescent="0.25">
      <c r="C372" s="65"/>
      <c r="D372" s="55"/>
      <c r="E372" s="55"/>
      <c r="F372" s="55"/>
      <c r="G372" s="55"/>
      <c r="H372" s="55"/>
      <c r="I372" s="55"/>
      <c r="J372" s="65"/>
      <c r="K372" s="65"/>
      <c r="L372" s="65"/>
      <c r="M372" s="65"/>
      <c r="N372" s="65"/>
      <c r="O372" s="65"/>
    </row>
    <row r="373" spans="3:15" s="1" customFormat="1" x14ac:dyDescent="0.25">
      <c r="C373" s="65"/>
      <c r="D373" s="55"/>
      <c r="E373" s="55"/>
      <c r="F373" s="55"/>
      <c r="G373" s="55"/>
      <c r="H373" s="55"/>
      <c r="I373" s="55"/>
      <c r="J373" s="65"/>
      <c r="K373" s="65"/>
      <c r="L373" s="65"/>
      <c r="M373" s="65"/>
      <c r="N373" s="65"/>
      <c r="O373" s="65"/>
    </row>
    <row r="374" spans="3:15" s="1" customFormat="1" x14ac:dyDescent="0.25">
      <c r="C374" s="65"/>
      <c r="D374" s="55"/>
      <c r="E374" s="55"/>
      <c r="F374" s="55"/>
      <c r="G374" s="55"/>
      <c r="H374" s="55"/>
      <c r="I374" s="55"/>
      <c r="J374" s="65"/>
      <c r="K374" s="65"/>
      <c r="L374" s="65"/>
      <c r="M374" s="65"/>
      <c r="N374" s="65"/>
      <c r="O374" s="65"/>
    </row>
    <row r="375" spans="3:15" s="1" customFormat="1" x14ac:dyDescent="0.25">
      <c r="C375" s="65"/>
      <c r="D375" s="55"/>
      <c r="E375" s="55"/>
      <c r="F375" s="55"/>
      <c r="G375" s="55"/>
      <c r="H375" s="55"/>
      <c r="I375" s="55"/>
      <c r="J375" s="65"/>
      <c r="K375" s="65"/>
      <c r="L375" s="65"/>
      <c r="M375" s="65"/>
      <c r="N375" s="65"/>
      <c r="O375" s="65"/>
    </row>
    <row r="376" spans="3:15" s="1" customFormat="1" x14ac:dyDescent="0.25">
      <c r="C376" s="65"/>
      <c r="D376" s="55"/>
      <c r="E376" s="55"/>
      <c r="F376" s="55"/>
      <c r="G376" s="55"/>
      <c r="H376" s="55"/>
      <c r="I376" s="55"/>
      <c r="J376" s="65"/>
      <c r="K376" s="65"/>
      <c r="L376" s="65"/>
      <c r="M376" s="65"/>
      <c r="N376" s="65"/>
      <c r="O376" s="65"/>
    </row>
    <row r="377" spans="3:15" s="1" customFormat="1" x14ac:dyDescent="0.25">
      <c r="C377" s="65"/>
      <c r="D377" s="55"/>
      <c r="E377" s="55"/>
      <c r="F377" s="55"/>
      <c r="G377" s="55"/>
      <c r="H377" s="55"/>
      <c r="I377" s="55"/>
      <c r="J377" s="65"/>
      <c r="K377" s="65"/>
      <c r="L377" s="65"/>
      <c r="M377" s="65"/>
      <c r="N377" s="65"/>
      <c r="O377" s="65"/>
    </row>
    <row r="378" spans="3:15" s="1" customFormat="1" x14ac:dyDescent="0.25">
      <c r="C378" s="65"/>
      <c r="D378" s="55"/>
      <c r="E378" s="55"/>
      <c r="F378" s="55"/>
      <c r="G378" s="55"/>
      <c r="H378" s="55"/>
      <c r="I378" s="55"/>
      <c r="J378" s="65"/>
      <c r="K378" s="65"/>
      <c r="L378" s="65"/>
      <c r="M378" s="65"/>
      <c r="N378" s="65"/>
      <c r="O378" s="65"/>
    </row>
    <row r="379" spans="3:15" s="1" customFormat="1" x14ac:dyDescent="0.25">
      <c r="C379" s="65"/>
      <c r="D379" s="55"/>
      <c r="E379" s="55"/>
      <c r="F379" s="55"/>
      <c r="G379" s="55"/>
      <c r="H379" s="55"/>
      <c r="I379" s="55"/>
      <c r="J379" s="65"/>
      <c r="K379" s="65"/>
      <c r="L379" s="65"/>
      <c r="M379" s="65"/>
      <c r="N379" s="65"/>
      <c r="O379" s="65"/>
    </row>
    <row r="380" spans="3:15" s="1" customFormat="1" x14ac:dyDescent="0.25">
      <c r="C380" s="65"/>
      <c r="D380" s="55"/>
      <c r="E380" s="55"/>
      <c r="F380" s="55"/>
      <c r="G380" s="55"/>
      <c r="H380" s="55"/>
      <c r="I380" s="55"/>
      <c r="J380" s="65"/>
      <c r="K380" s="65"/>
      <c r="L380" s="65"/>
      <c r="M380" s="65"/>
      <c r="N380" s="65"/>
      <c r="O380" s="65"/>
    </row>
    <row r="381" spans="3:15" s="1" customFormat="1" x14ac:dyDescent="0.25">
      <c r="C381" s="65"/>
      <c r="D381" s="55"/>
      <c r="E381" s="55"/>
      <c r="F381" s="55"/>
      <c r="G381" s="55"/>
      <c r="H381" s="55"/>
      <c r="I381" s="55"/>
      <c r="J381" s="65"/>
      <c r="K381" s="65"/>
      <c r="L381" s="65"/>
      <c r="M381" s="65"/>
      <c r="N381" s="65"/>
      <c r="O381" s="65"/>
    </row>
    <row r="382" spans="3:15" s="1" customFormat="1" x14ac:dyDescent="0.25">
      <c r="C382" s="65"/>
      <c r="D382" s="55"/>
      <c r="E382" s="55"/>
      <c r="F382" s="55"/>
      <c r="G382" s="55"/>
      <c r="H382" s="55"/>
      <c r="I382" s="55"/>
      <c r="J382" s="65"/>
      <c r="K382" s="65"/>
      <c r="L382" s="65"/>
      <c r="M382" s="65"/>
      <c r="N382" s="65"/>
      <c r="O382" s="65"/>
    </row>
    <row r="383" spans="3:15" s="1" customFormat="1" x14ac:dyDescent="0.25">
      <c r="C383" s="65"/>
      <c r="D383" s="55"/>
      <c r="E383" s="55"/>
      <c r="F383" s="55"/>
      <c r="G383" s="55"/>
      <c r="H383" s="55"/>
      <c r="I383" s="55"/>
      <c r="J383" s="65"/>
      <c r="K383" s="65"/>
      <c r="L383" s="65"/>
      <c r="M383" s="65"/>
      <c r="N383" s="65"/>
      <c r="O383" s="65"/>
    </row>
    <row r="384" spans="3:15" s="1" customFormat="1" x14ac:dyDescent="0.25">
      <c r="C384" s="65"/>
      <c r="D384" s="55"/>
      <c r="E384" s="55"/>
      <c r="F384" s="55"/>
      <c r="G384" s="55"/>
      <c r="H384" s="55"/>
      <c r="I384" s="55"/>
      <c r="J384" s="65"/>
      <c r="K384" s="65"/>
      <c r="L384" s="65"/>
      <c r="M384" s="65"/>
      <c r="N384" s="65"/>
      <c r="O384" s="65"/>
    </row>
    <row r="385" spans="3:15" s="1" customFormat="1" x14ac:dyDescent="0.25">
      <c r="C385" s="65"/>
      <c r="D385" s="55"/>
      <c r="E385" s="55"/>
      <c r="F385" s="55"/>
      <c r="G385" s="55"/>
      <c r="H385" s="55"/>
      <c r="I385" s="55"/>
      <c r="J385" s="65"/>
      <c r="K385" s="65"/>
      <c r="L385" s="65"/>
      <c r="M385" s="65"/>
      <c r="N385" s="65"/>
      <c r="O385" s="65"/>
    </row>
    <row r="386" spans="3:15" s="1" customFormat="1" x14ac:dyDescent="0.25">
      <c r="C386" s="65"/>
      <c r="D386" s="55"/>
      <c r="E386" s="55"/>
      <c r="F386" s="55"/>
      <c r="G386" s="55"/>
      <c r="H386" s="55"/>
      <c r="I386" s="55"/>
      <c r="J386" s="65"/>
      <c r="K386" s="65"/>
      <c r="L386" s="65"/>
      <c r="M386" s="65"/>
      <c r="N386" s="65"/>
      <c r="O386" s="65"/>
    </row>
    <row r="387" spans="3:15" s="1" customFormat="1" x14ac:dyDescent="0.25">
      <c r="C387" s="65"/>
      <c r="D387" s="55"/>
      <c r="E387" s="55"/>
      <c r="F387" s="55"/>
      <c r="G387" s="55"/>
      <c r="H387" s="55"/>
      <c r="I387" s="55"/>
      <c r="J387" s="65"/>
      <c r="K387" s="65"/>
      <c r="L387" s="65"/>
      <c r="M387" s="65"/>
      <c r="N387" s="65"/>
      <c r="O387" s="65"/>
    </row>
    <row r="388" spans="3:15" s="1" customFormat="1" x14ac:dyDescent="0.25">
      <c r="C388" s="65"/>
      <c r="D388" s="55"/>
      <c r="E388" s="55"/>
      <c r="F388" s="55"/>
      <c r="G388" s="55"/>
      <c r="H388" s="55"/>
      <c r="I388" s="55"/>
      <c r="J388" s="65"/>
      <c r="K388" s="65"/>
      <c r="L388" s="65"/>
      <c r="M388" s="65"/>
      <c r="N388" s="65"/>
      <c r="O388" s="65"/>
    </row>
    <row r="389" spans="3:15" s="1" customFormat="1" x14ac:dyDescent="0.25">
      <c r="C389" s="65"/>
      <c r="D389" s="55"/>
      <c r="E389" s="55"/>
      <c r="F389" s="55"/>
      <c r="G389" s="55"/>
      <c r="H389" s="55"/>
      <c r="I389" s="55"/>
      <c r="J389" s="65"/>
      <c r="K389" s="65"/>
      <c r="L389" s="65"/>
      <c r="M389" s="65"/>
      <c r="N389" s="65"/>
      <c r="O389" s="65"/>
    </row>
    <row r="390" spans="3:15" s="1" customFormat="1" x14ac:dyDescent="0.25">
      <c r="C390" s="65"/>
      <c r="D390" s="55"/>
      <c r="E390" s="55"/>
      <c r="F390" s="55"/>
      <c r="G390" s="55"/>
      <c r="H390" s="55"/>
      <c r="I390" s="55"/>
      <c r="J390" s="65"/>
      <c r="K390" s="65"/>
      <c r="L390" s="65"/>
      <c r="M390" s="65"/>
      <c r="N390" s="65"/>
      <c r="O390" s="65"/>
    </row>
    <row r="391" spans="3:15" s="1" customFormat="1" x14ac:dyDescent="0.25">
      <c r="C391" s="65"/>
      <c r="D391" s="55"/>
      <c r="E391" s="55"/>
      <c r="F391" s="55"/>
      <c r="G391" s="55"/>
      <c r="H391" s="55"/>
      <c r="I391" s="55"/>
      <c r="J391" s="65"/>
      <c r="K391" s="65"/>
      <c r="L391" s="65"/>
      <c r="M391" s="65"/>
      <c r="N391" s="65"/>
      <c r="O391" s="65"/>
    </row>
    <row r="392" spans="3:15" s="1" customFormat="1" x14ac:dyDescent="0.25">
      <c r="C392" s="65"/>
      <c r="D392" s="55"/>
      <c r="E392" s="55"/>
      <c r="F392" s="55"/>
      <c r="G392" s="55"/>
      <c r="H392" s="55"/>
      <c r="I392" s="55"/>
      <c r="J392" s="65"/>
      <c r="K392" s="65"/>
      <c r="L392" s="65"/>
      <c r="M392" s="65"/>
      <c r="N392" s="65"/>
      <c r="O392" s="65"/>
    </row>
    <row r="393" spans="3:15" s="1" customFormat="1" x14ac:dyDescent="0.25">
      <c r="C393" s="65"/>
      <c r="D393" s="55"/>
      <c r="E393" s="55"/>
      <c r="F393" s="55"/>
      <c r="G393" s="55"/>
      <c r="H393" s="55"/>
      <c r="I393" s="55"/>
      <c r="J393" s="65"/>
      <c r="K393" s="65"/>
      <c r="L393" s="65"/>
      <c r="M393" s="65"/>
      <c r="N393" s="65"/>
      <c r="O393" s="65"/>
    </row>
    <row r="394" spans="3:15" s="1" customFormat="1" x14ac:dyDescent="0.25">
      <c r="C394" s="65"/>
      <c r="D394" s="55"/>
      <c r="E394" s="55"/>
      <c r="F394" s="55"/>
      <c r="G394" s="55"/>
      <c r="H394" s="55"/>
      <c r="I394" s="55"/>
      <c r="J394" s="65"/>
      <c r="K394" s="65"/>
      <c r="L394" s="65"/>
      <c r="M394" s="65"/>
      <c r="N394" s="65"/>
      <c r="O394" s="65"/>
    </row>
    <row r="395" spans="3:15" s="1" customFormat="1" x14ac:dyDescent="0.25">
      <c r="C395" s="65"/>
      <c r="D395" s="55"/>
      <c r="E395" s="55"/>
      <c r="F395" s="55"/>
      <c r="G395" s="55"/>
      <c r="H395" s="55"/>
      <c r="I395" s="55"/>
      <c r="J395" s="65"/>
      <c r="K395" s="65"/>
      <c r="L395" s="65"/>
      <c r="M395" s="65"/>
      <c r="N395" s="65"/>
      <c r="O395" s="65"/>
    </row>
    <row r="396" spans="3:15" s="1" customFormat="1" x14ac:dyDescent="0.25">
      <c r="C396" s="65"/>
      <c r="D396" s="55"/>
      <c r="E396" s="55"/>
      <c r="F396" s="55"/>
      <c r="G396" s="55"/>
      <c r="H396" s="55"/>
      <c r="I396" s="55"/>
      <c r="J396" s="65"/>
      <c r="K396" s="65"/>
      <c r="L396" s="65"/>
      <c r="M396" s="65"/>
      <c r="N396" s="65"/>
      <c r="O396" s="65"/>
    </row>
    <row r="397" spans="3:15" s="1" customFormat="1" x14ac:dyDescent="0.25">
      <c r="C397" s="65"/>
      <c r="D397" s="55"/>
      <c r="E397" s="55"/>
      <c r="F397" s="55"/>
      <c r="G397" s="55"/>
      <c r="H397" s="55"/>
      <c r="I397" s="55"/>
      <c r="J397" s="65"/>
      <c r="K397" s="65"/>
      <c r="L397" s="65"/>
      <c r="M397" s="65"/>
      <c r="N397" s="65"/>
      <c r="O397" s="65"/>
    </row>
    <row r="398" spans="3:15" s="1" customFormat="1" x14ac:dyDescent="0.25">
      <c r="C398" s="65"/>
      <c r="D398" s="55"/>
      <c r="E398" s="55"/>
      <c r="F398" s="55"/>
      <c r="G398" s="55"/>
      <c r="H398" s="55"/>
      <c r="I398" s="55"/>
      <c r="J398" s="65"/>
      <c r="K398" s="65"/>
      <c r="L398" s="65"/>
      <c r="M398" s="65"/>
      <c r="N398" s="65"/>
      <c r="O398" s="65"/>
    </row>
    <row r="399" spans="3:15" s="1" customFormat="1" x14ac:dyDescent="0.25">
      <c r="C399" s="65"/>
      <c r="D399" s="55"/>
      <c r="E399" s="55"/>
      <c r="F399" s="55"/>
      <c r="G399" s="55"/>
      <c r="H399" s="55"/>
      <c r="I399" s="55"/>
      <c r="J399" s="65"/>
      <c r="K399" s="65"/>
      <c r="L399" s="65"/>
      <c r="M399" s="65"/>
      <c r="N399" s="65"/>
      <c r="O399" s="65"/>
    </row>
    <row r="400" spans="3:15" s="1" customFormat="1" x14ac:dyDescent="0.25">
      <c r="C400" s="65"/>
      <c r="D400" s="55"/>
      <c r="E400" s="55"/>
      <c r="F400" s="55"/>
      <c r="G400" s="55"/>
      <c r="H400" s="55"/>
      <c r="I400" s="55"/>
      <c r="J400" s="65"/>
      <c r="K400" s="65"/>
      <c r="L400" s="65"/>
      <c r="M400" s="65"/>
      <c r="N400" s="65"/>
      <c r="O400" s="65"/>
    </row>
    <row r="401" spans="3:15" s="1" customFormat="1" x14ac:dyDescent="0.25">
      <c r="C401" s="65"/>
      <c r="D401" s="55"/>
      <c r="E401" s="55"/>
      <c r="F401" s="55"/>
      <c r="G401" s="55"/>
      <c r="H401" s="55"/>
      <c r="I401" s="55"/>
      <c r="J401" s="65"/>
      <c r="K401" s="65"/>
      <c r="L401" s="65"/>
      <c r="M401" s="65"/>
      <c r="N401" s="65"/>
      <c r="O401" s="65"/>
    </row>
    <row r="402" spans="3:15" s="1" customFormat="1" x14ac:dyDescent="0.25">
      <c r="C402" s="65"/>
      <c r="D402" s="55"/>
      <c r="E402" s="55"/>
      <c r="F402" s="55"/>
      <c r="G402" s="55"/>
      <c r="H402" s="55"/>
      <c r="I402" s="55"/>
      <c r="J402" s="65"/>
      <c r="K402" s="65"/>
      <c r="L402" s="65"/>
      <c r="M402" s="65"/>
      <c r="N402" s="65"/>
      <c r="O402" s="65"/>
    </row>
    <row r="403" spans="3:15" s="1" customFormat="1" x14ac:dyDescent="0.25">
      <c r="C403" s="65"/>
      <c r="D403" s="55"/>
      <c r="E403" s="55"/>
      <c r="F403" s="55"/>
      <c r="G403" s="55"/>
      <c r="H403" s="55"/>
      <c r="I403" s="55"/>
      <c r="J403" s="65"/>
      <c r="K403" s="65"/>
      <c r="L403" s="65"/>
      <c r="M403" s="65"/>
      <c r="N403" s="65"/>
      <c r="O403" s="65"/>
    </row>
    <row r="404" spans="3:15" s="1" customFormat="1" x14ac:dyDescent="0.25">
      <c r="C404" s="65"/>
      <c r="D404" s="55"/>
      <c r="E404" s="55"/>
      <c r="F404" s="55"/>
      <c r="G404" s="55"/>
      <c r="H404" s="55"/>
      <c r="I404" s="55"/>
      <c r="J404" s="65"/>
      <c r="K404" s="65"/>
      <c r="L404" s="65"/>
      <c r="M404" s="65"/>
      <c r="N404" s="65"/>
      <c r="O404" s="65"/>
    </row>
    <row r="405" spans="3:15" s="1" customFormat="1" x14ac:dyDescent="0.25">
      <c r="C405" s="65"/>
      <c r="D405" s="55"/>
      <c r="E405" s="55"/>
      <c r="F405" s="55"/>
      <c r="G405" s="55"/>
      <c r="H405" s="55"/>
      <c r="I405" s="55"/>
      <c r="J405" s="65"/>
      <c r="K405" s="65"/>
      <c r="L405" s="65"/>
      <c r="M405" s="65"/>
      <c r="N405" s="65"/>
      <c r="O405" s="65"/>
    </row>
    <row r="406" spans="3:15" s="1" customFormat="1" x14ac:dyDescent="0.25">
      <c r="C406" s="65"/>
      <c r="D406" s="55"/>
      <c r="E406" s="55"/>
      <c r="F406" s="55"/>
      <c r="G406" s="55"/>
      <c r="H406" s="55"/>
      <c r="I406" s="55"/>
      <c r="J406" s="65"/>
      <c r="K406" s="65"/>
      <c r="L406" s="65"/>
      <c r="M406" s="65"/>
      <c r="N406" s="65"/>
      <c r="O406" s="65"/>
    </row>
    <row r="407" spans="3:15" s="1" customFormat="1" x14ac:dyDescent="0.25">
      <c r="C407" s="65"/>
      <c r="D407" s="55"/>
      <c r="E407" s="55"/>
      <c r="F407" s="55"/>
      <c r="G407" s="55"/>
      <c r="H407" s="55"/>
      <c r="I407" s="55"/>
      <c r="J407" s="65"/>
      <c r="K407" s="65"/>
      <c r="L407" s="65"/>
      <c r="M407" s="65"/>
      <c r="N407" s="65"/>
      <c r="O407" s="65"/>
    </row>
    <row r="408" spans="3:15" s="1" customFormat="1" x14ac:dyDescent="0.25">
      <c r="C408" s="65"/>
      <c r="D408" s="55"/>
      <c r="E408" s="55"/>
      <c r="F408" s="55"/>
      <c r="G408" s="55"/>
      <c r="H408" s="55"/>
      <c r="I408" s="55"/>
      <c r="J408" s="65"/>
      <c r="K408" s="65"/>
      <c r="L408" s="65"/>
      <c r="M408" s="65"/>
      <c r="N408" s="65"/>
      <c r="O408" s="65"/>
    </row>
    <row r="409" spans="3:15" s="1" customFormat="1" x14ac:dyDescent="0.25">
      <c r="C409" s="65"/>
      <c r="D409" s="55"/>
      <c r="E409" s="55"/>
      <c r="F409" s="55"/>
      <c r="G409" s="55"/>
      <c r="H409" s="55"/>
      <c r="I409" s="55"/>
      <c r="J409" s="65"/>
      <c r="K409" s="65"/>
      <c r="L409" s="65"/>
      <c r="M409" s="65"/>
      <c r="N409" s="65"/>
      <c r="O409" s="65"/>
    </row>
    <row r="410" spans="3:15" s="1" customFormat="1" x14ac:dyDescent="0.25">
      <c r="C410" s="65"/>
      <c r="D410" s="55"/>
      <c r="E410" s="55"/>
      <c r="F410" s="55"/>
      <c r="G410" s="55"/>
      <c r="H410" s="55"/>
      <c r="I410" s="55"/>
      <c r="J410" s="65"/>
      <c r="K410" s="65"/>
      <c r="L410" s="65"/>
      <c r="M410" s="65"/>
      <c r="N410" s="65"/>
      <c r="O410" s="65"/>
    </row>
    <row r="411" spans="3:15" s="1" customFormat="1" x14ac:dyDescent="0.25">
      <c r="C411" s="65"/>
      <c r="D411" s="55"/>
      <c r="E411" s="55"/>
      <c r="F411" s="55"/>
      <c r="G411" s="55"/>
      <c r="H411" s="55"/>
      <c r="I411" s="55"/>
      <c r="J411" s="65"/>
      <c r="K411" s="65"/>
      <c r="L411" s="65"/>
      <c r="M411" s="65"/>
      <c r="N411" s="65"/>
      <c r="O411" s="65"/>
    </row>
    <row r="412" spans="3:15" s="1" customFormat="1" x14ac:dyDescent="0.25">
      <c r="C412" s="65"/>
      <c r="D412" s="55"/>
      <c r="E412" s="55"/>
      <c r="F412" s="55"/>
      <c r="G412" s="55"/>
      <c r="H412" s="55"/>
      <c r="I412" s="55"/>
      <c r="J412" s="65"/>
      <c r="K412" s="65"/>
      <c r="L412" s="65"/>
      <c r="M412" s="65"/>
      <c r="N412" s="65"/>
      <c r="O412" s="65"/>
    </row>
    <row r="413" spans="3:15" s="1" customFormat="1" x14ac:dyDescent="0.25">
      <c r="C413" s="65"/>
      <c r="D413" s="55"/>
      <c r="E413" s="55"/>
      <c r="F413" s="55"/>
      <c r="G413" s="55"/>
      <c r="H413" s="55"/>
      <c r="I413" s="55"/>
      <c r="J413" s="65"/>
      <c r="K413" s="65"/>
      <c r="L413" s="65"/>
      <c r="M413" s="65"/>
      <c r="N413" s="65"/>
      <c r="O413" s="65"/>
    </row>
    <row r="414" spans="3:15" s="1" customFormat="1" x14ac:dyDescent="0.25">
      <c r="C414" s="65"/>
      <c r="D414" s="55"/>
      <c r="E414" s="55"/>
      <c r="F414" s="55"/>
      <c r="G414" s="55"/>
      <c r="H414" s="55"/>
      <c r="I414" s="55"/>
      <c r="J414" s="65"/>
      <c r="K414" s="65"/>
      <c r="L414" s="65"/>
      <c r="M414" s="65"/>
      <c r="N414" s="65"/>
      <c r="O414" s="65"/>
    </row>
    <row r="415" spans="3:15" s="1" customFormat="1" x14ac:dyDescent="0.25">
      <c r="C415" s="65"/>
      <c r="D415" s="55"/>
      <c r="E415" s="55"/>
      <c r="F415" s="55"/>
      <c r="G415" s="55"/>
      <c r="H415" s="55"/>
      <c r="I415" s="55"/>
      <c r="J415" s="65"/>
      <c r="K415" s="65"/>
      <c r="L415" s="65"/>
      <c r="M415" s="65"/>
      <c r="N415" s="65"/>
      <c r="O415" s="65"/>
    </row>
    <row r="416" spans="3:15" s="1" customFormat="1" x14ac:dyDescent="0.25">
      <c r="C416" s="65"/>
      <c r="D416" s="55"/>
      <c r="E416" s="55"/>
      <c r="F416" s="55"/>
      <c r="G416" s="55"/>
      <c r="H416" s="55"/>
      <c r="I416" s="55"/>
      <c r="J416" s="65"/>
      <c r="K416" s="65"/>
      <c r="L416" s="65"/>
      <c r="M416" s="65"/>
      <c r="N416" s="65"/>
      <c r="O416" s="65"/>
    </row>
    <row r="417" spans="3:15" s="1" customFormat="1" x14ac:dyDescent="0.25">
      <c r="C417" s="65"/>
      <c r="D417" s="55"/>
      <c r="E417" s="55"/>
      <c r="F417" s="55"/>
      <c r="G417" s="55"/>
      <c r="H417" s="55"/>
      <c r="I417" s="55"/>
      <c r="J417" s="65"/>
      <c r="K417" s="65"/>
      <c r="L417" s="65"/>
      <c r="M417" s="65"/>
      <c r="N417" s="65"/>
      <c r="O417" s="65"/>
    </row>
    <row r="418" spans="3:15" s="1" customFormat="1" x14ac:dyDescent="0.25">
      <c r="C418" s="65"/>
      <c r="D418" s="55"/>
      <c r="E418" s="55"/>
      <c r="F418" s="55"/>
      <c r="G418" s="55"/>
      <c r="H418" s="55"/>
      <c r="I418" s="55"/>
      <c r="J418" s="65"/>
      <c r="K418" s="65"/>
      <c r="L418" s="65"/>
      <c r="M418" s="65"/>
      <c r="N418" s="65"/>
      <c r="O418" s="65"/>
    </row>
    <row r="419" spans="3:15" s="1" customFormat="1" x14ac:dyDescent="0.25">
      <c r="C419" s="65"/>
      <c r="D419" s="55"/>
      <c r="E419" s="55"/>
      <c r="F419" s="55"/>
      <c r="G419" s="55"/>
      <c r="H419" s="55"/>
      <c r="I419" s="55"/>
      <c r="J419" s="65"/>
      <c r="K419" s="65"/>
      <c r="L419" s="65"/>
      <c r="M419" s="65"/>
      <c r="N419" s="65"/>
      <c r="O419" s="65"/>
    </row>
    <row r="420" spans="3:15" s="1" customFormat="1" x14ac:dyDescent="0.25">
      <c r="C420" s="65"/>
      <c r="D420" s="55"/>
      <c r="E420" s="55"/>
      <c r="F420" s="55"/>
      <c r="G420" s="55"/>
      <c r="H420" s="55"/>
      <c r="I420" s="55"/>
      <c r="J420" s="65"/>
      <c r="K420" s="65"/>
      <c r="L420" s="65"/>
      <c r="M420" s="65"/>
      <c r="N420" s="65"/>
      <c r="O420" s="65"/>
    </row>
    <row r="421" spans="3:15" s="1" customFormat="1" x14ac:dyDescent="0.25">
      <c r="C421" s="65"/>
      <c r="D421" s="55"/>
      <c r="E421" s="55"/>
      <c r="F421" s="55"/>
      <c r="G421" s="55"/>
      <c r="H421" s="55"/>
      <c r="I421" s="55"/>
      <c r="J421" s="65"/>
      <c r="K421" s="65"/>
      <c r="L421" s="65"/>
      <c r="M421" s="65"/>
      <c r="N421" s="65"/>
      <c r="O421" s="65"/>
    </row>
    <row r="422" spans="3:15" s="1" customFormat="1" x14ac:dyDescent="0.25">
      <c r="C422" s="65"/>
      <c r="D422" s="55"/>
      <c r="E422" s="55"/>
      <c r="F422" s="55"/>
      <c r="G422" s="55"/>
      <c r="H422" s="55"/>
      <c r="I422" s="55"/>
      <c r="J422" s="65"/>
      <c r="K422" s="65"/>
      <c r="L422" s="65"/>
      <c r="M422" s="65"/>
      <c r="N422" s="65"/>
      <c r="O422" s="65"/>
    </row>
    <row r="423" spans="3:15" s="1" customFormat="1" x14ac:dyDescent="0.25">
      <c r="C423" s="65"/>
      <c r="D423" s="55"/>
      <c r="E423" s="55"/>
      <c r="F423" s="55"/>
      <c r="G423" s="55"/>
      <c r="H423" s="55"/>
      <c r="I423" s="55"/>
      <c r="J423" s="65"/>
      <c r="K423" s="65"/>
      <c r="L423" s="65"/>
      <c r="M423" s="65"/>
      <c r="N423" s="65"/>
      <c r="O423" s="65"/>
    </row>
    <row r="424" spans="3:15" s="1" customFormat="1" x14ac:dyDescent="0.25">
      <c r="C424" s="65"/>
      <c r="D424" s="55"/>
      <c r="E424" s="55"/>
      <c r="F424" s="55"/>
      <c r="G424" s="55"/>
      <c r="H424" s="55"/>
      <c r="I424" s="55"/>
      <c r="J424" s="65"/>
      <c r="K424" s="65"/>
      <c r="L424" s="65"/>
      <c r="M424" s="65"/>
      <c r="N424" s="65"/>
      <c r="O424" s="65"/>
    </row>
    <row r="425" spans="3:15" s="1" customFormat="1" x14ac:dyDescent="0.25">
      <c r="C425" s="65"/>
      <c r="D425" s="55"/>
      <c r="E425" s="55"/>
      <c r="F425" s="55"/>
      <c r="G425" s="55"/>
      <c r="H425" s="55"/>
      <c r="I425" s="55"/>
      <c r="J425" s="65"/>
      <c r="K425" s="65"/>
      <c r="L425" s="65"/>
      <c r="M425" s="65"/>
      <c r="N425" s="65"/>
      <c r="O425" s="65"/>
    </row>
    <row r="426" spans="3:15" s="1" customFormat="1" x14ac:dyDescent="0.25">
      <c r="C426" s="65"/>
      <c r="D426" s="55"/>
      <c r="E426" s="55"/>
      <c r="F426" s="55"/>
      <c r="G426" s="55"/>
      <c r="H426" s="55"/>
      <c r="I426" s="55"/>
      <c r="J426" s="65"/>
      <c r="K426" s="65"/>
      <c r="L426" s="65"/>
      <c r="M426" s="65"/>
      <c r="N426" s="65"/>
      <c r="O426" s="65"/>
    </row>
    <row r="427" spans="3:15" s="1" customFormat="1" x14ac:dyDescent="0.25">
      <c r="C427" s="65"/>
      <c r="D427" s="55"/>
      <c r="E427" s="55"/>
      <c r="F427" s="55"/>
      <c r="G427" s="55"/>
      <c r="H427" s="55"/>
      <c r="I427" s="55"/>
      <c r="J427" s="65"/>
      <c r="K427" s="65"/>
      <c r="L427" s="65"/>
      <c r="M427" s="65"/>
      <c r="N427" s="65"/>
      <c r="O427" s="65"/>
    </row>
    <row r="428" spans="3:15" s="1" customFormat="1" x14ac:dyDescent="0.25">
      <c r="C428" s="65"/>
      <c r="D428" s="55"/>
      <c r="E428" s="55"/>
      <c r="F428" s="55"/>
      <c r="G428" s="55"/>
      <c r="H428" s="55"/>
      <c r="I428" s="55"/>
      <c r="J428" s="65"/>
      <c r="K428" s="65"/>
      <c r="L428" s="65"/>
      <c r="M428" s="65"/>
      <c r="N428" s="65"/>
      <c r="O428" s="65"/>
    </row>
    <row r="429" spans="3:15" s="1" customFormat="1" x14ac:dyDescent="0.25">
      <c r="C429" s="65"/>
      <c r="D429" s="55"/>
      <c r="E429" s="55"/>
      <c r="F429" s="55"/>
      <c r="G429" s="55"/>
      <c r="H429" s="55"/>
      <c r="I429" s="55"/>
      <c r="J429" s="65"/>
      <c r="K429" s="65"/>
      <c r="L429" s="65"/>
      <c r="M429" s="65"/>
      <c r="N429" s="65"/>
      <c r="O429" s="65"/>
    </row>
    <row r="430" spans="3:15" s="1" customFormat="1" x14ac:dyDescent="0.25">
      <c r="C430" s="65"/>
      <c r="D430" s="55"/>
      <c r="E430" s="55"/>
      <c r="F430" s="55"/>
      <c r="G430" s="55"/>
      <c r="H430" s="55"/>
      <c r="I430" s="55"/>
      <c r="J430" s="65"/>
      <c r="K430" s="65"/>
      <c r="L430" s="65"/>
      <c r="M430" s="65"/>
      <c r="N430" s="65"/>
      <c r="O430" s="65"/>
    </row>
    <row r="431" spans="3:15" s="1" customFormat="1" x14ac:dyDescent="0.25">
      <c r="C431" s="65"/>
      <c r="D431" s="55"/>
      <c r="E431" s="55"/>
      <c r="F431" s="55"/>
      <c r="G431" s="55"/>
      <c r="H431" s="55"/>
      <c r="I431" s="55"/>
      <c r="J431" s="65"/>
      <c r="K431" s="65"/>
      <c r="L431" s="65"/>
      <c r="M431" s="65"/>
      <c r="N431" s="65"/>
      <c r="O431" s="65"/>
    </row>
    <row r="432" spans="3:15" s="1" customFormat="1" x14ac:dyDescent="0.25">
      <c r="C432" s="65"/>
      <c r="D432" s="55"/>
      <c r="E432" s="55"/>
      <c r="F432" s="55"/>
      <c r="G432" s="55"/>
      <c r="H432" s="55"/>
      <c r="I432" s="55"/>
      <c r="J432" s="65"/>
      <c r="K432" s="65"/>
      <c r="L432" s="65"/>
      <c r="M432" s="65"/>
      <c r="N432" s="65"/>
      <c r="O432" s="65"/>
    </row>
    <row r="433" spans="3:15" s="1" customFormat="1" x14ac:dyDescent="0.25">
      <c r="C433" s="65"/>
      <c r="D433" s="55"/>
      <c r="E433" s="55"/>
      <c r="F433" s="55"/>
      <c r="G433" s="55"/>
      <c r="H433" s="55"/>
      <c r="I433" s="55"/>
      <c r="J433" s="65"/>
      <c r="K433" s="65"/>
      <c r="L433" s="65"/>
      <c r="M433" s="65"/>
      <c r="N433" s="65"/>
      <c r="O433" s="65"/>
    </row>
    <row r="434" spans="3:15" s="1" customFormat="1" x14ac:dyDescent="0.25">
      <c r="C434" s="65"/>
      <c r="D434" s="55"/>
      <c r="E434" s="55"/>
      <c r="F434" s="55"/>
      <c r="G434" s="55"/>
      <c r="H434" s="55"/>
      <c r="I434" s="55"/>
      <c r="J434" s="65"/>
      <c r="K434" s="65"/>
      <c r="L434" s="65"/>
      <c r="M434" s="65"/>
      <c r="N434" s="65"/>
      <c r="O434" s="65"/>
    </row>
    <row r="435" spans="3:15" s="1" customFormat="1" x14ac:dyDescent="0.25">
      <c r="C435" s="65"/>
      <c r="D435" s="55"/>
      <c r="E435" s="55"/>
      <c r="F435" s="55"/>
      <c r="G435" s="55"/>
      <c r="H435" s="55"/>
      <c r="I435" s="55"/>
      <c r="J435" s="65"/>
      <c r="K435" s="65"/>
      <c r="L435" s="65"/>
      <c r="M435" s="65"/>
      <c r="N435" s="65"/>
      <c r="O435" s="65"/>
    </row>
    <row r="436" spans="3:15" s="1" customFormat="1" x14ac:dyDescent="0.25">
      <c r="C436" s="65"/>
      <c r="D436" s="55"/>
      <c r="E436" s="55"/>
      <c r="F436" s="55"/>
      <c r="G436" s="55"/>
      <c r="H436" s="55"/>
      <c r="I436" s="55"/>
      <c r="J436" s="65"/>
      <c r="K436" s="65"/>
      <c r="L436" s="65"/>
      <c r="M436" s="65"/>
      <c r="N436" s="65"/>
      <c r="O436" s="65"/>
    </row>
    <row r="437" spans="3:15" s="1" customFormat="1" x14ac:dyDescent="0.25">
      <c r="C437" s="65"/>
      <c r="D437" s="55"/>
      <c r="E437" s="55"/>
      <c r="F437" s="55"/>
      <c r="G437" s="55"/>
      <c r="H437" s="55"/>
      <c r="I437" s="55"/>
      <c r="J437" s="65"/>
      <c r="K437" s="65"/>
      <c r="L437" s="65"/>
      <c r="M437" s="65"/>
      <c r="N437" s="65"/>
      <c r="O437" s="65"/>
    </row>
    <row r="438" spans="3:15" s="1" customFormat="1" x14ac:dyDescent="0.25">
      <c r="C438" s="65"/>
      <c r="D438" s="55"/>
      <c r="E438" s="55"/>
      <c r="F438" s="55"/>
      <c r="G438" s="55"/>
      <c r="H438" s="55"/>
      <c r="I438" s="55"/>
      <c r="J438" s="65"/>
      <c r="K438" s="65"/>
      <c r="L438" s="65"/>
      <c r="M438" s="65"/>
      <c r="N438" s="65"/>
      <c r="O438" s="65"/>
    </row>
    <row r="439" spans="3:15" s="1" customFormat="1" x14ac:dyDescent="0.25">
      <c r="C439" s="65"/>
      <c r="D439" s="55"/>
      <c r="E439" s="55"/>
      <c r="F439" s="55"/>
      <c r="G439" s="55"/>
      <c r="H439" s="55"/>
      <c r="I439" s="55"/>
      <c r="J439" s="65"/>
      <c r="K439" s="65"/>
      <c r="L439" s="65"/>
      <c r="M439" s="65"/>
      <c r="N439" s="65"/>
      <c r="O439" s="65"/>
    </row>
    <row r="440" spans="3:15" s="1" customFormat="1" x14ac:dyDescent="0.25">
      <c r="C440" s="65"/>
      <c r="D440" s="55"/>
      <c r="E440" s="55"/>
      <c r="F440" s="55"/>
      <c r="G440" s="55"/>
      <c r="H440" s="55"/>
      <c r="I440" s="55"/>
      <c r="J440" s="65"/>
      <c r="K440" s="65"/>
      <c r="L440" s="65"/>
      <c r="M440" s="65"/>
      <c r="N440" s="65"/>
      <c r="O440" s="65"/>
    </row>
    <row r="441" spans="3:15" s="1" customFormat="1" x14ac:dyDescent="0.25">
      <c r="C441" s="65"/>
      <c r="D441" s="55"/>
      <c r="E441" s="55"/>
      <c r="F441" s="55"/>
      <c r="G441" s="55"/>
      <c r="H441" s="55"/>
      <c r="I441" s="55"/>
      <c r="J441" s="65"/>
      <c r="K441" s="65"/>
      <c r="L441" s="65"/>
      <c r="M441" s="65"/>
      <c r="N441" s="65"/>
      <c r="O441" s="65"/>
    </row>
    <row r="442" spans="3:15" s="1" customFormat="1" x14ac:dyDescent="0.25">
      <c r="C442" s="65"/>
      <c r="D442" s="55"/>
      <c r="E442" s="55"/>
      <c r="F442" s="55"/>
      <c r="G442" s="55"/>
      <c r="H442" s="55"/>
      <c r="I442" s="55"/>
      <c r="J442" s="65"/>
      <c r="K442" s="65"/>
      <c r="L442" s="65"/>
      <c r="M442" s="65"/>
      <c r="N442" s="65"/>
      <c r="O442" s="65"/>
    </row>
    <row r="443" spans="3:15" s="1" customFormat="1" x14ac:dyDescent="0.25">
      <c r="C443" s="65"/>
      <c r="D443" s="55"/>
      <c r="E443" s="55"/>
      <c r="F443" s="55"/>
      <c r="G443" s="55"/>
      <c r="H443" s="55"/>
      <c r="I443" s="55"/>
      <c r="J443" s="65"/>
      <c r="K443" s="65"/>
      <c r="L443" s="65"/>
      <c r="M443" s="65"/>
      <c r="N443" s="65"/>
      <c r="O443" s="65"/>
    </row>
    <row r="444" spans="3:15" s="1" customFormat="1" x14ac:dyDescent="0.25">
      <c r="C444" s="65"/>
      <c r="D444" s="55"/>
      <c r="E444" s="55"/>
      <c r="F444" s="55"/>
      <c r="G444" s="55"/>
      <c r="H444" s="55"/>
      <c r="I444" s="55"/>
      <c r="J444" s="65"/>
      <c r="K444" s="65"/>
      <c r="L444" s="65"/>
      <c r="M444" s="65"/>
      <c r="N444" s="65"/>
      <c r="O444" s="65"/>
    </row>
    <row r="445" spans="3:15" s="1" customFormat="1" x14ac:dyDescent="0.25">
      <c r="C445" s="65"/>
      <c r="D445" s="55"/>
      <c r="E445" s="55"/>
      <c r="F445" s="55"/>
      <c r="G445" s="55"/>
      <c r="H445" s="55"/>
      <c r="I445" s="55"/>
      <c r="J445" s="65"/>
      <c r="K445" s="65"/>
      <c r="L445" s="65"/>
      <c r="M445" s="65"/>
      <c r="N445" s="65"/>
      <c r="O445" s="65"/>
    </row>
    <row r="446" spans="3:15" s="1" customFormat="1" x14ac:dyDescent="0.25">
      <c r="C446" s="65"/>
      <c r="D446" s="55"/>
      <c r="E446" s="55"/>
      <c r="F446" s="55"/>
      <c r="G446" s="55"/>
      <c r="H446" s="55"/>
      <c r="I446" s="55"/>
      <c r="J446" s="65"/>
      <c r="K446" s="65"/>
      <c r="L446" s="65"/>
      <c r="M446" s="65"/>
      <c r="N446" s="65"/>
      <c r="O446" s="65"/>
    </row>
    <row r="447" spans="3:15" s="1" customFormat="1" x14ac:dyDescent="0.25">
      <c r="C447" s="65"/>
      <c r="D447" s="55"/>
      <c r="E447" s="55"/>
      <c r="F447" s="55"/>
      <c r="G447" s="55"/>
      <c r="H447" s="55"/>
      <c r="I447" s="55"/>
      <c r="J447" s="65"/>
      <c r="K447" s="65"/>
      <c r="L447" s="65"/>
      <c r="M447" s="65"/>
      <c r="N447" s="65"/>
      <c r="O447" s="65"/>
    </row>
    <row r="448" spans="3:15" s="1" customFormat="1" x14ac:dyDescent="0.25">
      <c r="C448" s="65"/>
      <c r="D448" s="55"/>
      <c r="E448" s="55"/>
      <c r="F448" s="55"/>
      <c r="G448" s="55"/>
      <c r="H448" s="55"/>
      <c r="I448" s="55"/>
      <c r="J448" s="65"/>
      <c r="K448" s="65"/>
      <c r="L448" s="65"/>
      <c r="M448" s="65"/>
      <c r="N448" s="65"/>
      <c r="O448" s="65"/>
    </row>
    <row r="449" spans="3:15" s="1" customFormat="1" x14ac:dyDescent="0.25">
      <c r="C449" s="65"/>
      <c r="D449" s="55"/>
      <c r="E449" s="55"/>
      <c r="F449" s="55"/>
      <c r="G449" s="55"/>
      <c r="H449" s="55"/>
      <c r="I449" s="55"/>
      <c r="J449" s="65"/>
      <c r="K449" s="65"/>
      <c r="L449" s="65"/>
      <c r="M449" s="65"/>
      <c r="N449" s="65"/>
      <c r="O449" s="65"/>
    </row>
    <row r="450" spans="3:15" s="1" customFormat="1" x14ac:dyDescent="0.25">
      <c r="C450" s="65"/>
      <c r="D450" s="55"/>
      <c r="E450" s="55"/>
      <c r="F450" s="55"/>
      <c r="G450" s="55"/>
      <c r="H450" s="55"/>
      <c r="I450" s="55"/>
      <c r="J450" s="65"/>
      <c r="K450" s="65"/>
      <c r="L450" s="65"/>
      <c r="M450" s="65"/>
      <c r="N450" s="65"/>
      <c r="O450" s="65"/>
    </row>
    <row r="451" spans="3:15" s="1" customFormat="1" x14ac:dyDescent="0.25">
      <c r="C451" s="65"/>
      <c r="D451" s="55"/>
      <c r="E451" s="55"/>
      <c r="F451" s="55"/>
      <c r="G451" s="55"/>
      <c r="H451" s="55"/>
      <c r="I451" s="55"/>
      <c r="J451" s="65"/>
      <c r="K451" s="65"/>
      <c r="L451" s="65"/>
      <c r="M451" s="65"/>
      <c r="N451" s="65"/>
      <c r="O451" s="65"/>
    </row>
    <row r="452" spans="3:15" s="1" customFormat="1" x14ac:dyDescent="0.25">
      <c r="C452" s="65"/>
      <c r="D452" s="55"/>
      <c r="E452" s="55"/>
      <c r="F452" s="55"/>
      <c r="G452" s="55"/>
      <c r="H452" s="55"/>
      <c r="I452" s="55"/>
      <c r="J452" s="65"/>
      <c r="K452" s="65"/>
      <c r="L452" s="65"/>
      <c r="M452" s="65"/>
      <c r="N452" s="65"/>
      <c r="O452" s="65"/>
    </row>
    <row r="453" spans="3:15" s="1" customFormat="1" x14ac:dyDescent="0.25">
      <c r="C453" s="65"/>
      <c r="D453" s="55"/>
      <c r="E453" s="55"/>
      <c r="F453" s="55"/>
      <c r="G453" s="55"/>
      <c r="H453" s="55"/>
      <c r="I453" s="55"/>
      <c r="J453" s="65"/>
      <c r="K453" s="65"/>
      <c r="L453" s="65"/>
      <c r="M453" s="65"/>
      <c r="N453" s="65"/>
      <c r="O453" s="65"/>
    </row>
    <row r="454" spans="3:15" s="1" customFormat="1" x14ac:dyDescent="0.25">
      <c r="C454" s="65"/>
      <c r="D454" s="55"/>
      <c r="E454" s="55"/>
      <c r="F454" s="55"/>
      <c r="G454" s="55"/>
      <c r="H454" s="55"/>
      <c r="I454" s="55"/>
      <c r="J454" s="65"/>
      <c r="K454" s="65"/>
      <c r="L454" s="65"/>
      <c r="M454" s="65"/>
      <c r="N454" s="65"/>
      <c r="O454" s="65"/>
    </row>
    <row r="455" spans="3:15" s="1" customFormat="1" x14ac:dyDescent="0.25">
      <c r="C455" s="65"/>
      <c r="D455" s="55"/>
      <c r="E455" s="55"/>
      <c r="F455" s="55"/>
      <c r="G455" s="55"/>
      <c r="H455" s="55"/>
      <c r="I455" s="55"/>
      <c r="J455" s="65"/>
      <c r="K455" s="65"/>
      <c r="L455" s="65"/>
      <c r="M455" s="65"/>
      <c r="N455" s="65"/>
      <c r="O455" s="65"/>
    </row>
    <row r="456" spans="3:15" s="1" customFormat="1" x14ac:dyDescent="0.25">
      <c r="C456" s="65"/>
      <c r="D456" s="55"/>
      <c r="E456" s="55"/>
      <c r="F456" s="55"/>
      <c r="G456" s="55"/>
      <c r="H456" s="55"/>
      <c r="I456" s="55"/>
      <c r="J456" s="65"/>
      <c r="K456" s="65"/>
      <c r="L456" s="65"/>
      <c r="M456" s="65"/>
      <c r="N456" s="65"/>
      <c r="O456" s="65"/>
    </row>
    <row r="457" spans="3:15" s="1" customFormat="1" x14ac:dyDescent="0.25">
      <c r="C457" s="65"/>
      <c r="D457" s="55"/>
      <c r="E457" s="55"/>
      <c r="F457" s="55"/>
      <c r="G457" s="55"/>
      <c r="H457" s="55"/>
      <c r="I457" s="55"/>
      <c r="J457" s="65"/>
      <c r="K457" s="65"/>
      <c r="L457" s="65"/>
      <c r="M457" s="65"/>
      <c r="N457" s="65"/>
      <c r="O457" s="65"/>
    </row>
    <row r="458" spans="3:15" s="1" customFormat="1" x14ac:dyDescent="0.25">
      <c r="C458" s="65"/>
      <c r="D458" s="55"/>
      <c r="E458" s="55"/>
      <c r="F458" s="55"/>
      <c r="G458" s="55"/>
      <c r="H458" s="55"/>
      <c r="I458" s="55"/>
      <c r="J458" s="65"/>
      <c r="K458" s="65"/>
      <c r="L458" s="65"/>
      <c r="M458" s="65"/>
      <c r="N458" s="65"/>
      <c r="O458" s="65"/>
    </row>
    <row r="459" spans="3:15" s="1" customFormat="1" x14ac:dyDescent="0.25">
      <c r="C459" s="65"/>
      <c r="D459" s="55"/>
      <c r="E459" s="55"/>
      <c r="F459" s="55"/>
      <c r="G459" s="55"/>
      <c r="H459" s="55"/>
      <c r="I459" s="55"/>
      <c r="J459" s="65"/>
      <c r="K459" s="65"/>
      <c r="L459" s="65"/>
      <c r="M459" s="65"/>
      <c r="N459" s="65"/>
      <c r="O459" s="65"/>
    </row>
    <row r="460" spans="3:15" s="1" customFormat="1" x14ac:dyDescent="0.25">
      <c r="C460" s="65"/>
      <c r="D460" s="55"/>
      <c r="E460" s="55"/>
      <c r="F460" s="55"/>
      <c r="G460" s="55"/>
      <c r="H460" s="55"/>
      <c r="I460" s="55"/>
      <c r="J460" s="65"/>
      <c r="K460" s="65"/>
      <c r="L460" s="65"/>
      <c r="M460" s="65"/>
      <c r="N460" s="65"/>
      <c r="O460" s="65"/>
    </row>
    <row r="461" spans="3:15" s="1" customFormat="1" x14ac:dyDescent="0.25">
      <c r="C461" s="65"/>
      <c r="D461" s="55"/>
      <c r="E461" s="55"/>
      <c r="F461" s="55"/>
      <c r="G461" s="55"/>
      <c r="H461" s="55"/>
      <c r="I461" s="55"/>
      <c r="J461" s="65"/>
      <c r="K461" s="65"/>
      <c r="L461" s="65"/>
      <c r="M461" s="65"/>
      <c r="N461" s="65"/>
      <c r="O461" s="65"/>
    </row>
    <row r="462" spans="3:15" s="1" customFormat="1" x14ac:dyDescent="0.25">
      <c r="C462" s="65"/>
      <c r="D462" s="55"/>
      <c r="E462" s="55"/>
      <c r="F462" s="55"/>
      <c r="G462" s="55"/>
      <c r="H462" s="55"/>
      <c r="I462" s="55"/>
      <c r="J462" s="65"/>
      <c r="K462" s="65"/>
      <c r="L462" s="65"/>
      <c r="M462" s="65"/>
      <c r="N462" s="65"/>
      <c r="O462" s="65"/>
    </row>
    <row r="463" spans="3:15" s="1" customFormat="1" x14ac:dyDescent="0.25">
      <c r="C463" s="65"/>
      <c r="D463" s="55"/>
      <c r="E463" s="55"/>
      <c r="F463" s="55"/>
      <c r="G463" s="55"/>
      <c r="H463" s="55"/>
      <c r="I463" s="55"/>
      <c r="J463" s="65"/>
      <c r="K463" s="65"/>
      <c r="L463" s="65"/>
      <c r="M463" s="65"/>
      <c r="N463" s="65"/>
      <c r="O463" s="65"/>
    </row>
    <row r="464" spans="3:15" s="1" customFormat="1" x14ac:dyDescent="0.25">
      <c r="C464" s="65"/>
      <c r="D464" s="55"/>
      <c r="E464" s="55"/>
      <c r="F464" s="55"/>
      <c r="G464" s="55"/>
      <c r="H464" s="55"/>
      <c r="I464" s="55"/>
      <c r="J464" s="65"/>
      <c r="K464" s="65"/>
      <c r="L464" s="65"/>
      <c r="M464" s="65"/>
      <c r="N464" s="65"/>
      <c r="O464" s="65"/>
    </row>
    <row r="465" spans="3:15" s="1" customFormat="1" x14ac:dyDescent="0.25">
      <c r="C465" s="65"/>
      <c r="D465" s="55"/>
      <c r="E465" s="55"/>
      <c r="F465" s="55"/>
      <c r="G465" s="55"/>
      <c r="H465" s="55"/>
      <c r="I465" s="55"/>
      <c r="J465" s="65"/>
      <c r="K465" s="65"/>
      <c r="L465" s="65"/>
      <c r="M465" s="65"/>
      <c r="N465" s="65"/>
      <c r="O465" s="65"/>
    </row>
    <row r="466" spans="3:15" s="1" customFormat="1" x14ac:dyDescent="0.25">
      <c r="C466" s="65"/>
      <c r="D466" s="55"/>
      <c r="E466" s="55"/>
      <c r="F466" s="55"/>
      <c r="G466" s="55"/>
      <c r="H466" s="55"/>
      <c r="I466" s="55"/>
      <c r="J466" s="65"/>
      <c r="K466" s="65"/>
      <c r="L466" s="65"/>
      <c r="M466" s="65"/>
      <c r="N466" s="65"/>
      <c r="O466" s="65"/>
    </row>
    <row r="467" spans="3:15" s="1" customFormat="1" x14ac:dyDescent="0.25">
      <c r="C467" s="65"/>
      <c r="D467" s="55"/>
      <c r="E467" s="55"/>
      <c r="F467" s="55"/>
      <c r="G467" s="55"/>
      <c r="H467" s="55"/>
      <c r="I467" s="55"/>
      <c r="J467" s="65"/>
      <c r="K467" s="65"/>
      <c r="L467" s="65"/>
      <c r="M467" s="65"/>
      <c r="N467" s="65"/>
      <c r="O467" s="65"/>
    </row>
    <row r="468" spans="3:15" s="1" customFormat="1" x14ac:dyDescent="0.25">
      <c r="C468" s="65"/>
      <c r="D468" s="55"/>
      <c r="E468" s="55"/>
      <c r="F468" s="55"/>
      <c r="G468" s="55"/>
      <c r="H468" s="55"/>
      <c r="I468" s="55"/>
      <c r="J468" s="65"/>
      <c r="K468" s="65"/>
      <c r="L468" s="65"/>
      <c r="M468" s="65"/>
      <c r="N468" s="65"/>
      <c r="O468" s="65"/>
    </row>
    <row r="469" spans="3:15" s="1" customFormat="1" x14ac:dyDescent="0.25">
      <c r="C469" s="65"/>
      <c r="D469" s="55"/>
      <c r="E469" s="55"/>
      <c r="F469" s="55"/>
      <c r="G469" s="55"/>
      <c r="H469" s="55"/>
      <c r="I469" s="55"/>
      <c r="J469" s="65"/>
      <c r="K469" s="65"/>
      <c r="L469" s="65"/>
      <c r="M469" s="65"/>
      <c r="N469" s="65"/>
      <c r="O469" s="65"/>
    </row>
    <row r="470" spans="3:15" s="1" customFormat="1" x14ac:dyDescent="0.25">
      <c r="C470" s="65"/>
      <c r="D470" s="55"/>
      <c r="E470" s="55"/>
      <c r="F470" s="55"/>
      <c r="G470" s="55"/>
      <c r="H470" s="55"/>
      <c r="I470" s="55"/>
      <c r="J470" s="65"/>
      <c r="K470" s="65"/>
      <c r="L470" s="65"/>
      <c r="M470" s="65"/>
      <c r="N470" s="65"/>
      <c r="O470" s="65"/>
    </row>
    <row r="471" spans="3:15" s="1" customFormat="1" x14ac:dyDescent="0.25">
      <c r="C471" s="65"/>
      <c r="D471" s="55"/>
      <c r="E471" s="55"/>
      <c r="F471" s="55"/>
      <c r="G471" s="55"/>
      <c r="H471" s="55"/>
      <c r="I471" s="55"/>
      <c r="J471" s="65"/>
      <c r="K471" s="65"/>
      <c r="L471" s="65"/>
      <c r="M471" s="65"/>
      <c r="N471" s="65"/>
      <c r="O471" s="65"/>
    </row>
    <row r="472" spans="3:15" s="1" customFormat="1" x14ac:dyDescent="0.25">
      <c r="C472" s="65"/>
      <c r="D472" s="55"/>
      <c r="E472" s="55"/>
      <c r="F472" s="55"/>
      <c r="G472" s="55"/>
      <c r="H472" s="55"/>
      <c r="I472" s="55"/>
      <c r="J472" s="65"/>
      <c r="K472" s="65"/>
      <c r="L472" s="65"/>
      <c r="M472" s="65"/>
      <c r="N472" s="65"/>
      <c r="O472" s="65"/>
    </row>
    <row r="473" spans="3:15" s="1" customFormat="1" x14ac:dyDescent="0.25">
      <c r="C473" s="65"/>
      <c r="D473" s="55"/>
      <c r="E473" s="55"/>
      <c r="F473" s="55"/>
      <c r="G473" s="55"/>
      <c r="H473" s="55"/>
      <c r="I473" s="55"/>
      <c r="J473" s="65"/>
      <c r="K473" s="65"/>
      <c r="L473" s="65"/>
      <c r="M473" s="65"/>
      <c r="N473" s="65"/>
      <c r="O473" s="65"/>
    </row>
    <row r="474" spans="3:15" s="1" customFormat="1" x14ac:dyDescent="0.25">
      <c r="C474" s="65"/>
      <c r="D474" s="55"/>
      <c r="E474" s="55"/>
      <c r="F474" s="55"/>
      <c r="G474" s="55"/>
      <c r="H474" s="55"/>
      <c r="I474" s="55"/>
      <c r="J474" s="65"/>
      <c r="K474" s="65"/>
      <c r="L474" s="65"/>
      <c r="M474" s="65"/>
      <c r="N474" s="65"/>
      <c r="O474" s="65"/>
    </row>
    <row r="475" spans="3:15" s="1" customFormat="1" x14ac:dyDescent="0.25">
      <c r="C475" s="65"/>
      <c r="D475" s="55"/>
      <c r="E475" s="55"/>
      <c r="F475" s="55"/>
      <c r="G475" s="55"/>
      <c r="H475" s="55"/>
      <c r="I475" s="55"/>
      <c r="J475" s="65"/>
      <c r="K475" s="65"/>
      <c r="L475" s="65"/>
      <c r="M475" s="65"/>
      <c r="N475" s="65"/>
      <c r="O475" s="65"/>
    </row>
    <row r="476" spans="3:15" s="1" customFormat="1" x14ac:dyDescent="0.25">
      <c r="C476" s="65"/>
      <c r="D476" s="55"/>
      <c r="E476" s="55"/>
      <c r="F476" s="55"/>
      <c r="G476" s="55"/>
      <c r="H476" s="55"/>
      <c r="I476" s="55"/>
      <c r="J476" s="65"/>
      <c r="K476" s="65"/>
      <c r="L476" s="65"/>
      <c r="M476" s="65"/>
      <c r="N476" s="65"/>
      <c r="O476" s="65"/>
    </row>
    <row r="477" spans="3:15" s="1" customFormat="1" x14ac:dyDescent="0.25">
      <c r="C477" s="65"/>
      <c r="D477" s="55"/>
      <c r="E477" s="55"/>
      <c r="F477" s="55"/>
      <c r="G477" s="55"/>
      <c r="H477" s="55"/>
      <c r="I477" s="55"/>
      <c r="J477" s="65"/>
      <c r="K477" s="65"/>
      <c r="L477" s="65"/>
      <c r="M477" s="65"/>
      <c r="N477" s="65"/>
      <c r="O477" s="65"/>
    </row>
    <row r="478" spans="3:15" s="1" customFormat="1" x14ac:dyDescent="0.25">
      <c r="C478" s="65"/>
      <c r="D478" s="55"/>
      <c r="E478" s="55"/>
      <c r="F478" s="55"/>
      <c r="G478" s="55"/>
      <c r="H478" s="55"/>
      <c r="I478" s="55"/>
      <c r="J478" s="65"/>
      <c r="K478" s="65"/>
      <c r="L478" s="65"/>
      <c r="M478" s="65"/>
      <c r="N478" s="65"/>
      <c r="O478" s="65"/>
    </row>
    <row r="479" spans="3:15" s="1" customFormat="1" x14ac:dyDescent="0.25">
      <c r="C479" s="65"/>
      <c r="D479" s="55"/>
      <c r="E479" s="55"/>
      <c r="F479" s="55"/>
      <c r="G479" s="55"/>
      <c r="H479" s="55"/>
      <c r="I479" s="55"/>
      <c r="J479" s="65"/>
      <c r="K479" s="65"/>
      <c r="L479" s="65"/>
      <c r="M479" s="65"/>
      <c r="N479" s="65"/>
      <c r="O479" s="65"/>
    </row>
    <row r="480" spans="3:15" s="1" customFormat="1" x14ac:dyDescent="0.25">
      <c r="C480" s="65"/>
      <c r="D480" s="55"/>
      <c r="E480" s="55"/>
      <c r="F480" s="55"/>
      <c r="G480" s="55"/>
      <c r="H480" s="55"/>
      <c r="I480" s="55"/>
      <c r="J480" s="65"/>
      <c r="K480" s="65"/>
      <c r="L480" s="65"/>
      <c r="M480" s="65"/>
      <c r="N480" s="65"/>
      <c r="O480" s="65"/>
    </row>
    <row r="481" spans="3:15" s="1" customFormat="1" x14ac:dyDescent="0.25">
      <c r="C481" s="65"/>
      <c r="D481" s="55"/>
      <c r="E481" s="55"/>
      <c r="F481" s="55"/>
      <c r="G481" s="55"/>
      <c r="H481" s="55"/>
      <c r="I481" s="55"/>
      <c r="J481" s="65"/>
      <c r="K481" s="65"/>
      <c r="L481" s="65"/>
      <c r="M481" s="65"/>
      <c r="N481" s="65"/>
      <c r="O481" s="65"/>
    </row>
    <row r="482" spans="3:15" s="1" customFormat="1" x14ac:dyDescent="0.25">
      <c r="C482" s="65"/>
      <c r="D482" s="55"/>
      <c r="E482" s="55"/>
      <c r="F482" s="55"/>
      <c r="G482" s="55"/>
      <c r="H482" s="55"/>
      <c r="I482" s="55"/>
      <c r="J482" s="65"/>
      <c r="K482" s="65"/>
      <c r="L482" s="65"/>
      <c r="M482" s="65"/>
      <c r="N482" s="65"/>
      <c r="O482" s="65"/>
    </row>
    <row r="483" spans="3:15" s="1" customFormat="1" x14ac:dyDescent="0.25">
      <c r="C483" s="65"/>
      <c r="D483" s="55"/>
      <c r="E483" s="55"/>
      <c r="F483" s="55"/>
      <c r="G483" s="55"/>
      <c r="H483" s="55"/>
      <c r="I483" s="55"/>
      <c r="J483" s="65"/>
      <c r="K483" s="65"/>
      <c r="L483" s="65"/>
      <c r="M483" s="65"/>
      <c r="N483" s="65"/>
      <c r="O483" s="65"/>
    </row>
    <row r="484" spans="3:15" s="1" customFormat="1" x14ac:dyDescent="0.25">
      <c r="C484" s="65"/>
      <c r="D484" s="55"/>
      <c r="E484" s="55"/>
      <c r="F484" s="55"/>
      <c r="G484" s="55"/>
      <c r="H484" s="55"/>
      <c r="I484" s="55"/>
      <c r="J484" s="65"/>
      <c r="K484" s="65"/>
      <c r="L484" s="65"/>
      <c r="M484" s="65"/>
      <c r="N484" s="65"/>
      <c r="O484" s="65"/>
    </row>
    <row r="485" spans="3:15" s="1" customFormat="1" x14ac:dyDescent="0.25">
      <c r="C485" s="65"/>
      <c r="D485" s="55"/>
      <c r="E485" s="55"/>
      <c r="F485" s="55"/>
      <c r="G485" s="55"/>
      <c r="H485" s="55"/>
      <c r="I485" s="55"/>
      <c r="J485" s="65"/>
      <c r="K485" s="65"/>
      <c r="L485" s="65"/>
      <c r="M485" s="65"/>
      <c r="N485" s="65"/>
      <c r="O485" s="65"/>
    </row>
    <row r="486" spans="3:15" s="1" customFormat="1" x14ac:dyDescent="0.25">
      <c r="C486" s="65"/>
      <c r="D486" s="55"/>
      <c r="E486" s="55"/>
      <c r="F486" s="55"/>
      <c r="G486" s="55"/>
      <c r="H486" s="55"/>
      <c r="I486" s="55"/>
      <c r="J486" s="65"/>
      <c r="K486" s="65"/>
      <c r="L486" s="65"/>
      <c r="M486" s="65"/>
      <c r="N486" s="65"/>
      <c r="O486" s="65"/>
    </row>
    <row r="487" spans="3:15" s="1" customFormat="1" x14ac:dyDescent="0.25">
      <c r="C487" s="65"/>
      <c r="D487" s="55"/>
      <c r="E487" s="55"/>
      <c r="F487" s="55"/>
      <c r="G487" s="55"/>
      <c r="H487" s="55"/>
      <c r="I487" s="55"/>
      <c r="J487" s="65"/>
      <c r="K487" s="65"/>
      <c r="L487" s="65"/>
      <c r="M487" s="65"/>
      <c r="N487" s="65"/>
      <c r="O487" s="65"/>
    </row>
    <row r="488" spans="3:15" s="1" customFormat="1" x14ac:dyDescent="0.25">
      <c r="C488" s="65"/>
      <c r="D488" s="55"/>
      <c r="E488" s="55"/>
      <c r="F488" s="55"/>
      <c r="G488" s="55"/>
      <c r="H488" s="55"/>
      <c r="I488" s="55"/>
      <c r="J488" s="65"/>
      <c r="K488" s="65"/>
      <c r="L488" s="65"/>
      <c r="M488" s="65"/>
      <c r="N488" s="65"/>
      <c r="O488" s="65"/>
    </row>
    <row r="489" spans="3:15" s="1" customFormat="1" x14ac:dyDescent="0.25">
      <c r="C489" s="65"/>
      <c r="D489" s="55"/>
      <c r="E489" s="55"/>
      <c r="F489" s="55"/>
      <c r="G489" s="55"/>
      <c r="H489" s="55"/>
      <c r="I489" s="55"/>
      <c r="J489" s="65"/>
      <c r="K489" s="65"/>
      <c r="L489" s="65"/>
      <c r="M489" s="65"/>
      <c r="N489" s="65"/>
      <c r="O489" s="65"/>
    </row>
    <row r="490" spans="3:15" s="1" customFormat="1" x14ac:dyDescent="0.25">
      <c r="C490" s="65"/>
      <c r="D490" s="55"/>
      <c r="E490" s="55"/>
      <c r="F490" s="55"/>
      <c r="G490" s="55"/>
      <c r="H490" s="55"/>
      <c r="I490" s="55"/>
      <c r="J490" s="65"/>
      <c r="K490" s="65"/>
      <c r="L490" s="65"/>
      <c r="M490" s="65"/>
      <c r="N490" s="65"/>
      <c r="O490" s="65"/>
    </row>
    <row r="491" spans="3:15" s="1" customFormat="1" x14ac:dyDescent="0.25">
      <c r="C491" s="65"/>
      <c r="D491" s="55"/>
      <c r="E491" s="55"/>
      <c r="F491" s="55"/>
      <c r="G491" s="55"/>
      <c r="H491" s="55"/>
      <c r="I491" s="55"/>
      <c r="J491" s="65"/>
      <c r="K491" s="65"/>
      <c r="L491" s="65"/>
      <c r="M491" s="65"/>
      <c r="N491" s="65"/>
      <c r="O491" s="65"/>
    </row>
    <row r="492" spans="3:15" s="1" customFormat="1" x14ac:dyDescent="0.25">
      <c r="C492" s="65"/>
      <c r="D492" s="55"/>
      <c r="E492" s="55"/>
      <c r="F492" s="55"/>
      <c r="G492" s="55"/>
      <c r="H492" s="55"/>
      <c r="I492" s="55"/>
      <c r="J492" s="65"/>
      <c r="K492" s="65"/>
      <c r="L492" s="65"/>
      <c r="M492" s="65"/>
      <c r="N492" s="65"/>
      <c r="O492" s="65"/>
    </row>
    <row r="493" spans="3:15" s="1" customFormat="1" x14ac:dyDescent="0.25">
      <c r="C493" s="65"/>
      <c r="D493" s="55"/>
      <c r="E493" s="55"/>
      <c r="F493" s="55"/>
      <c r="G493" s="55"/>
      <c r="H493" s="55"/>
      <c r="I493" s="55"/>
      <c r="J493" s="65"/>
      <c r="K493" s="65"/>
      <c r="L493" s="65"/>
      <c r="M493" s="65"/>
      <c r="N493" s="65"/>
      <c r="O493" s="65"/>
    </row>
    <row r="494" spans="3:15" s="1" customFormat="1" x14ac:dyDescent="0.25">
      <c r="C494" s="65"/>
      <c r="D494" s="55"/>
      <c r="E494" s="55"/>
      <c r="F494" s="55"/>
      <c r="G494" s="55"/>
      <c r="H494" s="55"/>
      <c r="I494" s="55"/>
      <c r="J494" s="65"/>
      <c r="K494" s="65"/>
      <c r="L494" s="65"/>
      <c r="M494" s="65"/>
      <c r="N494" s="65"/>
      <c r="O494" s="65"/>
    </row>
    <row r="495" spans="3:15" s="1" customFormat="1" x14ac:dyDescent="0.25">
      <c r="C495" s="65"/>
      <c r="D495" s="55"/>
      <c r="E495" s="55"/>
      <c r="F495" s="55"/>
      <c r="G495" s="55"/>
      <c r="H495" s="55"/>
      <c r="I495" s="55"/>
      <c r="J495" s="65"/>
      <c r="K495" s="65"/>
      <c r="L495" s="65"/>
      <c r="M495" s="65"/>
      <c r="N495" s="65"/>
      <c r="O495" s="65"/>
    </row>
    <row r="496" spans="3:15" s="1" customFormat="1" x14ac:dyDescent="0.25">
      <c r="C496" s="65"/>
      <c r="D496" s="55"/>
      <c r="E496" s="55"/>
      <c r="F496" s="55"/>
      <c r="G496" s="55"/>
      <c r="H496" s="55"/>
      <c r="I496" s="55"/>
      <c r="J496" s="65"/>
      <c r="K496" s="65"/>
      <c r="L496" s="65"/>
      <c r="M496" s="65"/>
      <c r="N496" s="65"/>
      <c r="O496" s="65"/>
    </row>
    <row r="497" spans="3:15" s="1" customFormat="1" x14ac:dyDescent="0.25">
      <c r="C497" s="65"/>
      <c r="D497" s="55"/>
      <c r="E497" s="55"/>
      <c r="F497" s="55"/>
      <c r="G497" s="55"/>
      <c r="H497" s="55"/>
      <c r="I497" s="55"/>
      <c r="J497" s="65"/>
      <c r="K497" s="65"/>
      <c r="L497" s="65"/>
      <c r="M497" s="65"/>
      <c r="N497" s="65"/>
      <c r="O497" s="65"/>
    </row>
    <row r="498" spans="3:15" s="1" customFormat="1" x14ac:dyDescent="0.25">
      <c r="C498" s="65"/>
      <c r="D498" s="55"/>
      <c r="E498" s="55"/>
      <c r="F498" s="55"/>
      <c r="G498" s="55"/>
      <c r="H498" s="55"/>
      <c r="I498" s="55"/>
      <c r="J498" s="65"/>
      <c r="K498" s="65"/>
      <c r="L498" s="65"/>
      <c r="M498" s="65"/>
      <c r="N498" s="65"/>
      <c r="O498" s="65"/>
    </row>
    <row r="499" spans="3:15" s="1" customFormat="1" x14ac:dyDescent="0.25">
      <c r="C499" s="65"/>
      <c r="D499" s="55"/>
      <c r="E499" s="55"/>
      <c r="F499" s="55"/>
      <c r="G499" s="55"/>
      <c r="H499" s="55"/>
      <c r="I499" s="55"/>
      <c r="J499" s="65"/>
      <c r="K499" s="65"/>
      <c r="L499" s="65"/>
      <c r="M499" s="65"/>
      <c r="N499" s="65"/>
      <c r="O499" s="65"/>
    </row>
    <row r="500" spans="3:15" s="1" customFormat="1" x14ac:dyDescent="0.25">
      <c r="C500" s="65"/>
      <c r="D500" s="55"/>
      <c r="E500" s="55"/>
      <c r="F500" s="55"/>
      <c r="G500" s="55"/>
      <c r="H500" s="55"/>
      <c r="I500" s="55"/>
      <c r="J500" s="65"/>
      <c r="K500" s="65"/>
      <c r="L500" s="65"/>
      <c r="M500" s="65"/>
      <c r="N500" s="65"/>
      <c r="O500" s="65"/>
    </row>
    <row r="501" spans="3:15" s="1" customFormat="1" x14ac:dyDescent="0.25">
      <c r="C501" s="65"/>
      <c r="D501" s="55"/>
      <c r="E501" s="55"/>
      <c r="F501" s="55"/>
      <c r="G501" s="55"/>
      <c r="H501" s="55"/>
      <c r="I501" s="55"/>
      <c r="J501" s="65"/>
      <c r="K501" s="65"/>
      <c r="L501" s="65"/>
      <c r="M501" s="65"/>
      <c r="N501" s="65"/>
      <c r="O501" s="65"/>
    </row>
    <row r="502" spans="3:15" s="1" customFormat="1" x14ac:dyDescent="0.25">
      <c r="C502" s="65"/>
      <c r="D502" s="55"/>
      <c r="E502" s="55"/>
      <c r="F502" s="55"/>
      <c r="G502" s="55"/>
      <c r="H502" s="55"/>
      <c r="I502" s="55"/>
      <c r="J502" s="65"/>
      <c r="K502" s="65"/>
      <c r="L502" s="65"/>
      <c r="M502" s="65"/>
      <c r="N502" s="65"/>
      <c r="O502" s="65"/>
    </row>
    <row r="503" spans="3:15" s="1" customFormat="1" x14ac:dyDescent="0.25">
      <c r="C503" s="65"/>
      <c r="D503" s="55"/>
      <c r="E503" s="55"/>
      <c r="F503" s="55"/>
      <c r="G503" s="55"/>
      <c r="H503" s="55"/>
      <c r="I503" s="55"/>
      <c r="J503" s="65"/>
      <c r="K503" s="65"/>
      <c r="L503" s="65"/>
      <c r="M503" s="65"/>
      <c r="N503" s="65"/>
      <c r="O503" s="65"/>
    </row>
    <row r="504" spans="3:15" s="1" customFormat="1" x14ac:dyDescent="0.25">
      <c r="C504" s="65"/>
      <c r="D504" s="55"/>
      <c r="E504" s="55"/>
      <c r="F504" s="55"/>
      <c r="G504" s="55"/>
      <c r="H504" s="55"/>
      <c r="I504" s="55"/>
      <c r="J504" s="65"/>
      <c r="K504" s="65"/>
      <c r="L504" s="65"/>
      <c r="M504" s="65"/>
      <c r="N504" s="65"/>
      <c r="O504" s="65"/>
    </row>
    <row r="505" spans="3:15" s="1" customFormat="1" x14ac:dyDescent="0.25">
      <c r="C505" s="65"/>
      <c r="D505" s="55"/>
      <c r="E505" s="55"/>
      <c r="F505" s="55"/>
      <c r="G505" s="55"/>
      <c r="H505" s="55"/>
      <c r="I505" s="55"/>
      <c r="J505" s="65"/>
      <c r="K505" s="65"/>
      <c r="L505" s="65"/>
      <c r="M505" s="65"/>
      <c r="N505" s="65"/>
      <c r="O505" s="65"/>
    </row>
    <row r="506" spans="3:15" s="1" customFormat="1" x14ac:dyDescent="0.25">
      <c r="C506" s="65"/>
      <c r="D506" s="55"/>
      <c r="E506" s="55"/>
      <c r="F506" s="55"/>
      <c r="G506" s="55"/>
      <c r="H506" s="55"/>
      <c r="I506" s="55"/>
      <c r="J506" s="65"/>
      <c r="K506" s="65"/>
      <c r="L506" s="65"/>
      <c r="M506" s="65"/>
      <c r="N506" s="65"/>
      <c r="O506" s="65"/>
    </row>
    <row r="507" spans="3:15" s="1" customFormat="1" x14ac:dyDescent="0.25">
      <c r="C507" s="65"/>
      <c r="D507" s="55"/>
      <c r="E507" s="55"/>
      <c r="F507" s="55"/>
      <c r="G507" s="55"/>
      <c r="H507" s="55"/>
      <c r="I507" s="55"/>
      <c r="J507" s="65"/>
      <c r="K507" s="65"/>
      <c r="L507" s="65"/>
      <c r="M507" s="65"/>
      <c r="N507" s="65"/>
      <c r="O507" s="65"/>
    </row>
    <row r="508" spans="3:15" s="1" customFormat="1" x14ac:dyDescent="0.25">
      <c r="C508" s="65"/>
      <c r="D508" s="55"/>
      <c r="E508" s="55"/>
      <c r="F508" s="55"/>
      <c r="G508" s="55"/>
      <c r="H508" s="55"/>
      <c r="I508" s="55"/>
      <c r="J508" s="65"/>
      <c r="K508" s="65"/>
      <c r="L508" s="65"/>
      <c r="M508" s="65"/>
      <c r="N508" s="65"/>
      <c r="O508" s="65"/>
    </row>
    <row r="509" spans="3:15" s="1" customFormat="1" x14ac:dyDescent="0.25">
      <c r="C509" s="65"/>
      <c r="D509" s="55"/>
      <c r="E509" s="55"/>
      <c r="F509" s="55"/>
      <c r="G509" s="55"/>
      <c r="H509" s="55"/>
      <c r="I509" s="55"/>
      <c r="J509" s="65"/>
      <c r="K509" s="65"/>
      <c r="L509" s="65"/>
      <c r="M509" s="65"/>
      <c r="N509" s="65"/>
      <c r="O509" s="65"/>
    </row>
    <row r="510" spans="3:15" s="1" customFormat="1" x14ac:dyDescent="0.25">
      <c r="C510" s="65"/>
      <c r="D510" s="55"/>
      <c r="E510" s="55"/>
      <c r="F510" s="55"/>
      <c r="G510" s="55"/>
      <c r="H510" s="55"/>
      <c r="I510" s="55"/>
      <c r="J510" s="65"/>
      <c r="K510" s="65"/>
      <c r="L510" s="65"/>
      <c r="M510" s="65"/>
      <c r="N510" s="65"/>
      <c r="O510" s="65"/>
    </row>
    <row r="511" spans="3:15" s="1" customFormat="1" x14ac:dyDescent="0.25">
      <c r="C511" s="65"/>
      <c r="D511" s="55"/>
      <c r="E511" s="55"/>
      <c r="F511" s="55"/>
      <c r="G511" s="55"/>
      <c r="H511" s="55"/>
      <c r="I511" s="55"/>
      <c r="J511" s="65"/>
      <c r="K511" s="65"/>
      <c r="L511" s="65"/>
      <c r="M511" s="65"/>
      <c r="N511" s="65"/>
      <c r="O511" s="65"/>
    </row>
    <row r="512" spans="3:15" s="1" customFormat="1" x14ac:dyDescent="0.25">
      <c r="C512" s="65"/>
      <c r="D512" s="55"/>
      <c r="E512" s="55"/>
      <c r="F512" s="55"/>
      <c r="G512" s="55"/>
      <c r="H512" s="55"/>
      <c r="I512" s="55"/>
      <c r="J512" s="65"/>
      <c r="K512" s="65"/>
      <c r="L512" s="65"/>
      <c r="M512" s="65"/>
      <c r="N512" s="65"/>
      <c r="O512" s="65"/>
    </row>
    <row r="513" spans="3:15" s="1" customFormat="1" x14ac:dyDescent="0.25">
      <c r="C513" s="65"/>
      <c r="D513" s="55"/>
      <c r="E513" s="55"/>
      <c r="F513" s="55"/>
      <c r="G513" s="55"/>
      <c r="H513" s="55"/>
      <c r="I513" s="55"/>
      <c r="J513" s="65"/>
      <c r="K513" s="65"/>
      <c r="L513" s="65"/>
      <c r="M513" s="65"/>
      <c r="N513" s="65"/>
      <c r="O513" s="65"/>
    </row>
    <row r="514" spans="3:15" s="1" customFormat="1" x14ac:dyDescent="0.25">
      <c r="C514" s="65"/>
      <c r="D514" s="55"/>
      <c r="E514" s="55"/>
      <c r="F514" s="55"/>
      <c r="G514" s="55"/>
      <c r="H514" s="55"/>
      <c r="I514" s="55"/>
      <c r="J514" s="65"/>
      <c r="K514" s="65"/>
      <c r="L514" s="65"/>
      <c r="M514" s="65"/>
      <c r="N514" s="65"/>
      <c r="O514" s="65"/>
    </row>
    <row r="515" spans="3:15" s="1" customFormat="1" x14ac:dyDescent="0.25">
      <c r="C515" s="65"/>
      <c r="D515" s="55"/>
      <c r="E515" s="55"/>
      <c r="F515" s="55"/>
      <c r="G515" s="55"/>
      <c r="H515" s="55"/>
      <c r="I515" s="55"/>
      <c r="J515" s="65"/>
      <c r="K515" s="65"/>
      <c r="L515" s="65"/>
      <c r="M515" s="65"/>
      <c r="N515" s="65"/>
      <c r="O515" s="65"/>
    </row>
    <row r="516" spans="3:15" s="1" customFormat="1" x14ac:dyDescent="0.25">
      <c r="C516" s="65"/>
      <c r="D516" s="55"/>
      <c r="E516" s="55"/>
      <c r="F516" s="55"/>
      <c r="G516" s="55"/>
      <c r="H516" s="55"/>
      <c r="I516" s="55"/>
      <c r="J516" s="65"/>
      <c r="K516" s="65"/>
      <c r="L516" s="65"/>
      <c r="M516" s="65"/>
      <c r="N516" s="65"/>
      <c r="O516" s="65"/>
    </row>
    <row r="517" spans="3:15" s="1" customFormat="1" x14ac:dyDescent="0.25">
      <c r="C517" s="65"/>
      <c r="D517" s="55"/>
      <c r="E517" s="55"/>
      <c r="F517" s="55"/>
      <c r="G517" s="55"/>
      <c r="H517" s="55"/>
      <c r="I517" s="55"/>
      <c r="J517" s="65"/>
      <c r="K517" s="65"/>
      <c r="L517" s="65"/>
      <c r="M517" s="65"/>
      <c r="N517" s="65"/>
      <c r="O517" s="65"/>
    </row>
    <row r="518" spans="3:15" s="1" customFormat="1" x14ac:dyDescent="0.25">
      <c r="C518" s="65"/>
      <c r="D518" s="55"/>
      <c r="E518" s="55"/>
      <c r="F518" s="55"/>
      <c r="G518" s="55"/>
      <c r="H518" s="55"/>
      <c r="I518" s="55"/>
      <c r="J518" s="65"/>
      <c r="K518" s="65"/>
      <c r="L518" s="65"/>
      <c r="M518" s="65"/>
      <c r="N518" s="65"/>
      <c r="O518" s="65"/>
    </row>
    <row r="519" spans="3:15" s="1" customFormat="1" x14ac:dyDescent="0.25">
      <c r="C519" s="65"/>
      <c r="D519" s="55"/>
      <c r="E519" s="55"/>
      <c r="F519" s="55"/>
      <c r="G519" s="55"/>
      <c r="H519" s="55"/>
      <c r="I519" s="55"/>
      <c r="J519" s="65"/>
      <c r="K519" s="65"/>
      <c r="L519" s="65"/>
      <c r="M519" s="65"/>
      <c r="N519" s="65"/>
      <c r="O519" s="65"/>
    </row>
    <row r="520" spans="3:15" s="1" customFormat="1" x14ac:dyDescent="0.25">
      <c r="C520" s="65"/>
      <c r="D520" s="55"/>
      <c r="E520" s="55"/>
      <c r="F520" s="55"/>
      <c r="G520" s="55"/>
      <c r="H520" s="55"/>
      <c r="I520" s="55"/>
      <c r="J520" s="65"/>
      <c r="K520" s="65"/>
      <c r="L520" s="65"/>
      <c r="M520" s="65"/>
      <c r="N520" s="65"/>
      <c r="O520" s="65"/>
    </row>
    <row r="521" spans="3:15" s="1" customFormat="1" x14ac:dyDescent="0.25">
      <c r="C521" s="65"/>
      <c r="D521" s="55"/>
      <c r="E521" s="55"/>
      <c r="F521" s="55"/>
      <c r="G521" s="55"/>
      <c r="H521" s="55"/>
      <c r="I521" s="55"/>
      <c r="J521" s="65"/>
      <c r="K521" s="65"/>
      <c r="L521" s="65"/>
      <c r="M521" s="65"/>
      <c r="N521" s="65"/>
      <c r="O521" s="65"/>
    </row>
    <row r="522" spans="3:15" s="1" customFormat="1" x14ac:dyDescent="0.25">
      <c r="C522" s="65"/>
      <c r="D522" s="55"/>
      <c r="E522" s="55"/>
      <c r="F522" s="55"/>
      <c r="G522" s="55"/>
      <c r="H522" s="55"/>
      <c r="I522" s="55"/>
      <c r="J522" s="65"/>
      <c r="K522" s="65"/>
      <c r="L522" s="65"/>
      <c r="M522" s="65"/>
      <c r="N522" s="65"/>
      <c r="O522" s="65"/>
    </row>
    <row r="523" spans="3:15" s="1" customFormat="1" x14ac:dyDescent="0.25">
      <c r="C523" s="65"/>
      <c r="D523" s="55"/>
      <c r="E523" s="55"/>
      <c r="F523" s="55"/>
      <c r="G523" s="55"/>
      <c r="H523" s="55"/>
      <c r="I523" s="55"/>
      <c r="J523" s="65"/>
      <c r="K523" s="65"/>
      <c r="L523" s="65"/>
      <c r="M523" s="65"/>
      <c r="N523" s="65"/>
      <c r="O523" s="65"/>
    </row>
    <row r="524" spans="3:15" s="1" customFormat="1" x14ac:dyDescent="0.25">
      <c r="C524" s="65"/>
      <c r="D524" s="55"/>
      <c r="E524" s="55"/>
      <c r="F524" s="55"/>
      <c r="G524" s="55"/>
      <c r="H524" s="55"/>
      <c r="I524" s="55"/>
      <c r="J524" s="65"/>
      <c r="K524" s="65"/>
      <c r="L524" s="65"/>
      <c r="M524" s="65"/>
      <c r="N524" s="65"/>
      <c r="O524" s="65"/>
    </row>
    <row r="525" spans="3:15" s="1" customFormat="1" x14ac:dyDescent="0.25">
      <c r="C525" s="65"/>
      <c r="D525" s="55"/>
      <c r="E525" s="55"/>
      <c r="F525" s="55"/>
      <c r="G525" s="55"/>
      <c r="H525" s="55"/>
      <c r="I525" s="55"/>
      <c r="J525" s="65"/>
      <c r="K525" s="65"/>
      <c r="L525" s="65"/>
      <c r="M525" s="65"/>
      <c r="N525" s="65"/>
      <c r="O525" s="65"/>
    </row>
    <row r="526" spans="3:15" s="1" customFormat="1" x14ac:dyDescent="0.25">
      <c r="C526" s="65"/>
      <c r="D526" s="55"/>
      <c r="E526" s="55"/>
      <c r="F526" s="55"/>
      <c r="G526" s="55"/>
      <c r="H526" s="55"/>
      <c r="I526" s="55"/>
      <c r="J526" s="65"/>
      <c r="K526" s="65"/>
      <c r="L526" s="65"/>
      <c r="M526" s="65"/>
      <c r="N526" s="65"/>
      <c r="O526" s="65"/>
    </row>
    <row r="527" spans="3:15" s="1" customFormat="1" x14ac:dyDescent="0.25">
      <c r="C527" s="65"/>
      <c r="D527" s="55"/>
      <c r="E527" s="55"/>
      <c r="F527" s="55"/>
      <c r="G527" s="55"/>
      <c r="H527" s="55"/>
      <c r="I527" s="55"/>
      <c r="J527" s="65"/>
      <c r="K527" s="65"/>
      <c r="L527" s="65"/>
      <c r="M527" s="65"/>
      <c r="N527" s="65"/>
      <c r="O527" s="65"/>
    </row>
    <row r="528" spans="3:15" s="1" customFormat="1" x14ac:dyDescent="0.25">
      <c r="C528" s="65"/>
      <c r="D528" s="55"/>
      <c r="E528" s="55"/>
      <c r="F528" s="55"/>
      <c r="G528" s="55"/>
      <c r="H528" s="55"/>
      <c r="I528" s="55"/>
      <c r="J528" s="65"/>
      <c r="K528" s="65"/>
      <c r="L528" s="65"/>
      <c r="M528" s="65"/>
      <c r="N528" s="65"/>
      <c r="O528" s="65"/>
    </row>
    <row r="529" spans="3:15" s="1" customFormat="1" x14ac:dyDescent="0.25">
      <c r="C529" s="65"/>
      <c r="D529" s="55"/>
      <c r="E529" s="55"/>
      <c r="F529" s="55"/>
      <c r="G529" s="55"/>
      <c r="H529" s="55"/>
      <c r="I529" s="55"/>
      <c r="J529" s="65"/>
      <c r="K529" s="65"/>
      <c r="L529" s="65"/>
      <c r="M529" s="65"/>
      <c r="N529" s="65"/>
      <c r="O529" s="65"/>
    </row>
    <row r="530" spans="3:15" s="1" customFormat="1" x14ac:dyDescent="0.25">
      <c r="C530" s="65"/>
      <c r="D530" s="55"/>
      <c r="E530" s="55"/>
      <c r="F530" s="55"/>
      <c r="G530" s="55"/>
      <c r="H530" s="55"/>
      <c r="I530" s="55"/>
      <c r="J530" s="65"/>
      <c r="K530" s="65"/>
      <c r="L530" s="65"/>
      <c r="M530" s="65"/>
      <c r="N530" s="65"/>
      <c r="O530" s="65"/>
    </row>
    <row r="531" spans="3:15" s="1" customFormat="1" x14ac:dyDescent="0.25">
      <c r="C531" s="65"/>
      <c r="D531" s="55"/>
      <c r="E531" s="55"/>
      <c r="F531" s="55"/>
      <c r="G531" s="55"/>
      <c r="H531" s="55"/>
      <c r="I531" s="55"/>
      <c r="J531" s="65"/>
      <c r="K531" s="65"/>
      <c r="L531" s="65"/>
      <c r="M531" s="65"/>
      <c r="N531" s="65"/>
      <c r="O531" s="65"/>
    </row>
    <row r="532" spans="3:15" s="1" customFormat="1" x14ac:dyDescent="0.25">
      <c r="C532" s="65"/>
      <c r="D532" s="55"/>
      <c r="E532" s="55"/>
      <c r="F532" s="55"/>
      <c r="G532" s="55"/>
      <c r="H532" s="55"/>
      <c r="I532" s="55"/>
      <c r="J532" s="65"/>
      <c r="K532" s="65"/>
      <c r="L532" s="65"/>
      <c r="M532" s="65"/>
      <c r="N532" s="65"/>
      <c r="O532" s="65"/>
    </row>
    <row r="533" spans="3:15" s="1" customFormat="1" x14ac:dyDescent="0.25">
      <c r="C533" s="65"/>
      <c r="D533" s="55"/>
      <c r="E533" s="55"/>
      <c r="F533" s="55"/>
      <c r="G533" s="55"/>
      <c r="H533" s="55"/>
      <c r="I533" s="55"/>
      <c r="J533" s="65"/>
      <c r="K533" s="65"/>
      <c r="L533" s="65"/>
      <c r="M533" s="65"/>
      <c r="N533" s="65"/>
      <c r="O533" s="65"/>
    </row>
    <row r="534" spans="3:15" s="1" customFormat="1" x14ac:dyDescent="0.25">
      <c r="C534" s="65"/>
      <c r="D534" s="55"/>
      <c r="E534" s="55"/>
      <c r="F534" s="55"/>
      <c r="G534" s="55"/>
      <c r="H534" s="55"/>
      <c r="I534" s="55"/>
      <c r="J534" s="65"/>
      <c r="K534" s="65"/>
      <c r="L534" s="65"/>
      <c r="M534" s="65"/>
      <c r="N534" s="65"/>
      <c r="O534" s="65"/>
    </row>
    <row r="535" spans="3:15" s="1" customFormat="1" x14ac:dyDescent="0.25">
      <c r="C535" s="65"/>
      <c r="D535" s="55"/>
      <c r="E535" s="55"/>
      <c r="F535" s="55"/>
      <c r="G535" s="55"/>
      <c r="H535" s="55"/>
      <c r="I535" s="55"/>
      <c r="J535" s="65"/>
      <c r="K535" s="65"/>
      <c r="L535" s="65"/>
      <c r="M535" s="65"/>
      <c r="N535" s="65"/>
      <c r="O535" s="65"/>
    </row>
    <row r="536" spans="3:15" s="1" customFormat="1" x14ac:dyDescent="0.25">
      <c r="C536" s="65"/>
      <c r="D536" s="55"/>
      <c r="E536" s="55"/>
      <c r="F536" s="55"/>
      <c r="G536" s="55"/>
      <c r="H536" s="55"/>
      <c r="I536" s="55"/>
      <c r="J536" s="65"/>
      <c r="K536" s="65"/>
      <c r="L536" s="65"/>
      <c r="M536" s="65"/>
      <c r="N536" s="65"/>
      <c r="O536" s="65"/>
    </row>
    <row r="537" spans="3:15" s="1" customFormat="1" x14ac:dyDescent="0.25">
      <c r="C537" s="65"/>
      <c r="D537" s="55"/>
      <c r="E537" s="55"/>
      <c r="F537" s="55"/>
      <c r="G537" s="55"/>
      <c r="H537" s="55"/>
      <c r="I537" s="55"/>
      <c r="J537" s="65"/>
      <c r="K537" s="65"/>
      <c r="L537" s="65"/>
      <c r="M537" s="65"/>
      <c r="N537" s="65"/>
      <c r="O537" s="65"/>
    </row>
    <row r="538" spans="3:15" s="1" customFormat="1" x14ac:dyDescent="0.25">
      <c r="C538" s="65"/>
      <c r="D538" s="55"/>
      <c r="E538" s="55"/>
      <c r="F538" s="55"/>
      <c r="G538" s="55"/>
      <c r="H538" s="55"/>
      <c r="I538" s="55"/>
      <c r="J538" s="65"/>
      <c r="K538" s="65"/>
      <c r="L538" s="65"/>
      <c r="M538" s="65"/>
      <c r="N538" s="65"/>
      <c r="O538" s="65"/>
    </row>
    <row r="539" spans="3:15" s="1" customFormat="1" x14ac:dyDescent="0.25">
      <c r="C539" s="65"/>
      <c r="D539" s="55"/>
      <c r="E539" s="55"/>
      <c r="F539" s="55"/>
      <c r="G539" s="55"/>
      <c r="H539" s="55"/>
      <c r="I539" s="55"/>
      <c r="J539" s="65"/>
      <c r="K539" s="65"/>
      <c r="L539" s="65"/>
      <c r="M539" s="65"/>
      <c r="N539" s="65"/>
      <c r="O539" s="65"/>
    </row>
    <row r="540" spans="3:15" s="1" customFormat="1" x14ac:dyDescent="0.25">
      <c r="C540" s="65"/>
      <c r="D540" s="55"/>
      <c r="E540" s="55"/>
      <c r="F540" s="55"/>
      <c r="G540" s="55"/>
      <c r="H540" s="55"/>
      <c r="I540" s="55"/>
      <c r="J540" s="65"/>
      <c r="K540" s="65"/>
      <c r="L540" s="65"/>
      <c r="M540" s="65"/>
      <c r="N540" s="65"/>
      <c r="O540" s="65"/>
    </row>
    <row r="541" spans="3:15" s="1" customFormat="1" x14ac:dyDescent="0.25">
      <c r="C541" s="65"/>
      <c r="D541" s="55"/>
      <c r="E541" s="55"/>
      <c r="F541" s="55"/>
      <c r="G541" s="55"/>
      <c r="H541" s="55"/>
      <c r="I541" s="55"/>
      <c r="J541" s="65"/>
      <c r="K541" s="65"/>
      <c r="L541" s="65"/>
      <c r="M541" s="65"/>
      <c r="N541" s="65"/>
      <c r="O541" s="65"/>
    </row>
    <row r="542" spans="3:15" s="1" customFormat="1" x14ac:dyDescent="0.25">
      <c r="C542" s="65"/>
      <c r="D542" s="55"/>
      <c r="E542" s="55"/>
      <c r="F542" s="55"/>
      <c r="G542" s="55"/>
      <c r="H542" s="55"/>
      <c r="I542" s="55"/>
      <c r="J542" s="65"/>
      <c r="K542" s="65"/>
      <c r="L542" s="65"/>
      <c r="M542" s="65"/>
      <c r="N542" s="65"/>
      <c r="O542" s="65"/>
    </row>
    <row r="543" spans="3:15" s="1" customFormat="1" x14ac:dyDescent="0.25">
      <c r="C543" s="65"/>
      <c r="D543" s="55"/>
      <c r="E543" s="55"/>
      <c r="F543" s="55"/>
      <c r="G543" s="55"/>
      <c r="H543" s="55"/>
      <c r="I543" s="55"/>
      <c r="J543" s="65"/>
      <c r="K543" s="65"/>
      <c r="L543" s="65"/>
      <c r="M543" s="65"/>
      <c r="N543" s="65"/>
      <c r="O543" s="65"/>
    </row>
    <row r="544" spans="3:15" s="1" customFormat="1" x14ac:dyDescent="0.25">
      <c r="C544" s="65"/>
      <c r="D544" s="55"/>
      <c r="E544" s="55"/>
      <c r="F544" s="55"/>
      <c r="G544" s="55"/>
      <c r="H544" s="55"/>
      <c r="I544" s="55"/>
      <c r="J544" s="65"/>
      <c r="K544" s="65"/>
      <c r="L544" s="65"/>
      <c r="M544" s="65"/>
      <c r="N544" s="65"/>
      <c r="O544" s="65"/>
    </row>
    <row r="545" spans="3:15" s="1" customFormat="1" x14ac:dyDescent="0.25">
      <c r="C545" s="65"/>
      <c r="D545" s="55"/>
      <c r="E545" s="55"/>
      <c r="F545" s="55"/>
      <c r="G545" s="55"/>
      <c r="H545" s="55"/>
      <c r="I545" s="55"/>
      <c r="J545" s="65"/>
      <c r="K545" s="65"/>
      <c r="L545" s="65"/>
      <c r="M545" s="65"/>
      <c r="N545" s="65"/>
      <c r="O545" s="65"/>
    </row>
    <row r="546" spans="3:15" s="1" customFormat="1" x14ac:dyDescent="0.25">
      <c r="C546" s="65"/>
      <c r="D546" s="55"/>
      <c r="E546" s="55"/>
      <c r="F546" s="55"/>
      <c r="G546" s="55"/>
      <c r="H546" s="55"/>
      <c r="I546" s="55"/>
      <c r="J546" s="65"/>
      <c r="K546" s="65"/>
      <c r="L546" s="65"/>
      <c r="M546" s="65"/>
      <c r="N546" s="65"/>
      <c r="O546" s="65"/>
    </row>
    <row r="547" spans="3:15" s="1" customFormat="1" x14ac:dyDescent="0.25">
      <c r="C547" s="65"/>
      <c r="D547" s="55"/>
      <c r="E547" s="55"/>
      <c r="F547" s="55"/>
      <c r="G547" s="55"/>
      <c r="H547" s="55"/>
      <c r="I547" s="55"/>
      <c r="J547" s="65"/>
      <c r="K547" s="65"/>
      <c r="L547" s="65"/>
      <c r="M547" s="65"/>
      <c r="N547" s="65"/>
      <c r="O547" s="65"/>
    </row>
    <row r="548" spans="3:15" s="1" customFormat="1" x14ac:dyDescent="0.25">
      <c r="C548" s="65"/>
      <c r="D548" s="55"/>
      <c r="E548" s="55"/>
      <c r="F548" s="55"/>
      <c r="G548" s="55"/>
      <c r="H548" s="55"/>
      <c r="I548" s="55"/>
      <c r="J548" s="65"/>
      <c r="K548" s="65"/>
      <c r="L548" s="65"/>
      <c r="M548" s="65"/>
      <c r="N548" s="65"/>
      <c r="O548" s="65"/>
    </row>
    <row r="549" spans="3:15" s="1" customFormat="1" x14ac:dyDescent="0.25">
      <c r="C549" s="65"/>
      <c r="D549" s="55"/>
      <c r="E549" s="55"/>
      <c r="F549" s="55"/>
      <c r="G549" s="55"/>
      <c r="H549" s="55"/>
      <c r="I549" s="55"/>
      <c r="J549" s="65"/>
      <c r="K549" s="65"/>
      <c r="L549" s="65"/>
      <c r="M549" s="65"/>
      <c r="N549" s="65"/>
      <c r="O549" s="65"/>
    </row>
    <row r="550" spans="3:15" s="1" customFormat="1" x14ac:dyDescent="0.25">
      <c r="C550" s="65"/>
      <c r="D550" s="55"/>
      <c r="E550" s="55"/>
      <c r="F550" s="55"/>
      <c r="G550" s="55"/>
      <c r="H550" s="55"/>
      <c r="I550" s="55"/>
      <c r="J550" s="65"/>
      <c r="K550" s="65"/>
      <c r="L550" s="65"/>
      <c r="M550" s="65"/>
      <c r="N550" s="65"/>
      <c r="O550" s="65"/>
    </row>
    <row r="551" spans="3:15" s="1" customFormat="1" x14ac:dyDescent="0.25">
      <c r="C551" s="65"/>
      <c r="D551" s="55"/>
      <c r="E551" s="55"/>
      <c r="F551" s="55"/>
      <c r="G551" s="55"/>
      <c r="H551" s="55"/>
      <c r="I551" s="55"/>
      <c r="J551" s="65"/>
      <c r="K551" s="65"/>
      <c r="L551" s="65"/>
      <c r="M551" s="65"/>
      <c r="N551" s="65"/>
      <c r="O551" s="65"/>
    </row>
    <row r="552" spans="3:15" s="1" customFormat="1" x14ac:dyDescent="0.25">
      <c r="C552" s="65"/>
      <c r="D552" s="55"/>
      <c r="E552" s="55"/>
      <c r="F552" s="55"/>
      <c r="G552" s="55"/>
      <c r="H552" s="55"/>
      <c r="I552" s="55"/>
      <c r="J552" s="65"/>
      <c r="K552" s="65"/>
      <c r="L552" s="65"/>
      <c r="M552" s="65"/>
      <c r="N552" s="65"/>
      <c r="O552" s="65"/>
    </row>
    <row r="553" spans="3:15" s="1" customFormat="1" x14ac:dyDescent="0.25">
      <c r="C553" s="65"/>
      <c r="D553" s="55"/>
      <c r="E553" s="55"/>
      <c r="F553" s="55"/>
      <c r="G553" s="55"/>
      <c r="H553" s="55"/>
      <c r="I553" s="55"/>
      <c r="J553" s="65"/>
      <c r="K553" s="65"/>
      <c r="L553" s="65"/>
      <c r="M553" s="65"/>
      <c r="N553" s="65"/>
      <c r="O553" s="65"/>
    </row>
    <row r="554" spans="3:15" s="1" customFormat="1" x14ac:dyDescent="0.25">
      <c r="C554" s="65"/>
      <c r="D554" s="55"/>
      <c r="E554" s="55"/>
      <c r="F554" s="55"/>
      <c r="G554" s="55"/>
      <c r="H554" s="55"/>
      <c r="I554" s="55"/>
      <c r="J554" s="65"/>
      <c r="K554" s="65"/>
      <c r="L554" s="65"/>
      <c r="M554" s="65"/>
      <c r="N554" s="65"/>
      <c r="O554" s="65"/>
    </row>
    <row r="555" spans="3:15" s="1" customFormat="1" x14ac:dyDescent="0.25">
      <c r="C555" s="65"/>
      <c r="D555" s="55"/>
      <c r="E555" s="55"/>
      <c r="F555" s="55"/>
      <c r="G555" s="55"/>
      <c r="H555" s="55"/>
      <c r="I555" s="55"/>
      <c r="J555" s="65"/>
      <c r="K555" s="65"/>
      <c r="L555" s="65"/>
      <c r="M555" s="65"/>
      <c r="N555" s="65"/>
      <c r="O555" s="65"/>
    </row>
    <row r="556" spans="3:15" s="1" customFormat="1" x14ac:dyDescent="0.25">
      <c r="C556" s="65"/>
      <c r="D556" s="55"/>
      <c r="E556" s="55"/>
      <c r="F556" s="55"/>
      <c r="G556" s="55"/>
      <c r="H556" s="55"/>
      <c r="I556" s="55"/>
      <c r="J556" s="65"/>
      <c r="K556" s="65"/>
      <c r="L556" s="65"/>
      <c r="M556" s="65"/>
      <c r="N556" s="65"/>
      <c r="O556" s="65"/>
    </row>
    <row r="557" spans="3:15" s="1" customFormat="1" x14ac:dyDescent="0.25">
      <c r="C557" s="65"/>
      <c r="D557" s="55"/>
      <c r="E557" s="55"/>
      <c r="F557" s="55"/>
      <c r="G557" s="55"/>
      <c r="H557" s="55"/>
      <c r="I557" s="55"/>
      <c r="J557" s="65"/>
      <c r="K557" s="65"/>
      <c r="L557" s="65"/>
      <c r="M557" s="65"/>
      <c r="N557" s="65"/>
      <c r="O557" s="65"/>
    </row>
    <row r="558" spans="3:15" s="1" customFormat="1" x14ac:dyDescent="0.25">
      <c r="C558" s="65"/>
      <c r="D558" s="55"/>
      <c r="E558" s="55"/>
      <c r="F558" s="55"/>
      <c r="G558" s="55"/>
      <c r="H558" s="55"/>
      <c r="I558" s="55"/>
      <c r="J558" s="65"/>
      <c r="K558" s="65"/>
      <c r="L558" s="65"/>
      <c r="M558" s="65"/>
      <c r="N558" s="65"/>
      <c r="O558" s="65"/>
    </row>
    <row r="559" spans="3:15" s="1" customFormat="1" x14ac:dyDescent="0.25">
      <c r="C559" s="65"/>
      <c r="D559" s="55"/>
      <c r="E559" s="55"/>
      <c r="F559" s="55"/>
      <c r="G559" s="55"/>
      <c r="H559" s="55"/>
      <c r="I559" s="55"/>
      <c r="J559" s="65"/>
      <c r="K559" s="65"/>
      <c r="L559" s="65"/>
      <c r="M559" s="65"/>
      <c r="N559" s="65"/>
      <c r="O559" s="65"/>
    </row>
    <row r="560" spans="3:15" s="1" customFormat="1" x14ac:dyDescent="0.25">
      <c r="C560" s="65"/>
      <c r="D560" s="55"/>
      <c r="E560" s="55"/>
      <c r="F560" s="55"/>
      <c r="G560" s="55"/>
      <c r="H560" s="55"/>
      <c r="I560" s="55"/>
      <c r="J560" s="65"/>
      <c r="K560" s="65"/>
      <c r="L560" s="65"/>
      <c r="M560" s="65"/>
      <c r="N560" s="65"/>
      <c r="O560" s="65"/>
    </row>
    <row r="561" spans="3:15" s="1" customFormat="1" x14ac:dyDescent="0.25">
      <c r="C561" s="65"/>
      <c r="D561" s="55"/>
      <c r="E561" s="55"/>
      <c r="F561" s="55"/>
      <c r="G561" s="55"/>
      <c r="H561" s="55"/>
      <c r="I561" s="55"/>
      <c r="J561" s="65"/>
      <c r="K561" s="65"/>
      <c r="L561" s="65"/>
      <c r="M561" s="65"/>
      <c r="N561" s="65"/>
      <c r="O561" s="65"/>
    </row>
    <row r="562" spans="3:15" s="1" customFormat="1" x14ac:dyDescent="0.25">
      <c r="C562" s="65"/>
      <c r="D562" s="55"/>
      <c r="E562" s="55"/>
      <c r="F562" s="55"/>
      <c r="G562" s="55"/>
      <c r="H562" s="55"/>
      <c r="I562" s="55"/>
      <c r="J562" s="65"/>
      <c r="K562" s="65"/>
      <c r="L562" s="65"/>
      <c r="M562" s="65"/>
      <c r="N562" s="65"/>
      <c r="O562" s="65"/>
    </row>
    <row r="563" spans="3:15" s="1" customFormat="1" x14ac:dyDescent="0.25">
      <c r="C563" s="65"/>
      <c r="D563" s="55"/>
      <c r="E563" s="55"/>
      <c r="F563" s="55"/>
      <c r="G563" s="55"/>
      <c r="H563" s="55"/>
      <c r="I563" s="55"/>
      <c r="J563" s="65"/>
      <c r="K563" s="65"/>
      <c r="L563" s="65"/>
      <c r="M563" s="65"/>
      <c r="N563" s="65"/>
      <c r="O563" s="65"/>
    </row>
    <row r="564" spans="3:15" s="1" customFormat="1" x14ac:dyDescent="0.25">
      <c r="C564" s="65"/>
      <c r="D564" s="55"/>
      <c r="E564" s="55"/>
      <c r="F564" s="55"/>
      <c r="G564" s="55"/>
      <c r="H564" s="55"/>
      <c r="I564" s="55"/>
      <c r="J564" s="65"/>
      <c r="K564" s="65"/>
      <c r="L564" s="65"/>
      <c r="M564" s="65"/>
      <c r="N564" s="65"/>
      <c r="O564" s="65"/>
    </row>
    <row r="565" spans="3:15" s="1" customFormat="1" x14ac:dyDescent="0.25">
      <c r="C565" s="65"/>
      <c r="D565" s="55"/>
      <c r="E565" s="55"/>
      <c r="F565" s="55"/>
      <c r="G565" s="55"/>
      <c r="H565" s="55"/>
      <c r="I565" s="55"/>
      <c r="J565" s="65"/>
      <c r="K565" s="65"/>
      <c r="L565" s="65"/>
      <c r="M565" s="65"/>
      <c r="N565" s="65"/>
      <c r="O565" s="65"/>
    </row>
    <row r="566" spans="3:15" s="1" customFormat="1" x14ac:dyDescent="0.25">
      <c r="C566" s="65"/>
      <c r="D566" s="55"/>
      <c r="E566" s="55"/>
      <c r="F566" s="55"/>
      <c r="G566" s="55"/>
      <c r="H566" s="55"/>
      <c r="I566" s="55"/>
      <c r="J566" s="65"/>
      <c r="K566" s="65"/>
      <c r="L566" s="65"/>
      <c r="M566" s="65"/>
      <c r="N566" s="65"/>
      <c r="O566" s="65"/>
    </row>
    <row r="567" spans="3:15" s="1" customFormat="1" x14ac:dyDescent="0.25">
      <c r="C567" s="65"/>
      <c r="D567" s="55"/>
      <c r="E567" s="55"/>
      <c r="F567" s="55"/>
      <c r="G567" s="55"/>
      <c r="H567" s="55"/>
      <c r="I567" s="55"/>
      <c r="J567" s="65"/>
      <c r="K567" s="65"/>
      <c r="L567" s="65"/>
      <c r="M567" s="65"/>
      <c r="N567" s="65"/>
      <c r="O567" s="65"/>
    </row>
    <row r="568" spans="3:15" s="1" customFormat="1" x14ac:dyDescent="0.25">
      <c r="C568" s="65"/>
      <c r="D568" s="55"/>
      <c r="E568" s="55"/>
      <c r="F568" s="55"/>
      <c r="G568" s="55"/>
      <c r="H568" s="55"/>
      <c r="I568" s="55"/>
      <c r="J568" s="65"/>
      <c r="K568" s="65"/>
      <c r="L568" s="65"/>
      <c r="M568" s="65"/>
      <c r="N568" s="65"/>
      <c r="O568" s="65"/>
    </row>
    <row r="569" spans="3:15" s="1" customFormat="1" x14ac:dyDescent="0.25">
      <c r="C569" s="65"/>
      <c r="D569" s="55"/>
      <c r="E569" s="55"/>
      <c r="F569" s="55"/>
      <c r="G569" s="55"/>
      <c r="H569" s="55"/>
      <c r="I569" s="55"/>
      <c r="J569" s="65"/>
      <c r="K569" s="65"/>
      <c r="L569" s="65"/>
      <c r="M569" s="65"/>
      <c r="N569" s="65"/>
      <c r="O569" s="65"/>
    </row>
    <row r="570" spans="3:15" s="1" customFormat="1" x14ac:dyDescent="0.25">
      <c r="C570" s="65"/>
      <c r="D570" s="55"/>
      <c r="E570" s="55"/>
      <c r="F570" s="55"/>
      <c r="G570" s="55"/>
      <c r="H570" s="55"/>
      <c r="I570" s="55"/>
      <c r="J570" s="65"/>
      <c r="K570" s="65"/>
      <c r="L570" s="65"/>
      <c r="M570" s="65"/>
      <c r="N570" s="65"/>
      <c r="O570" s="65"/>
    </row>
    <row r="571" spans="3:15" s="1" customFormat="1" x14ac:dyDescent="0.25">
      <c r="C571" s="65"/>
      <c r="D571" s="55"/>
      <c r="E571" s="55"/>
      <c r="F571" s="55"/>
      <c r="G571" s="55"/>
      <c r="H571" s="55"/>
      <c r="I571" s="55"/>
      <c r="J571" s="65"/>
      <c r="K571" s="65"/>
      <c r="L571" s="65"/>
      <c r="M571" s="65"/>
      <c r="N571" s="65"/>
      <c r="O571" s="65"/>
    </row>
    <row r="572" spans="3:15" s="1" customFormat="1" x14ac:dyDescent="0.25">
      <c r="C572" s="65"/>
      <c r="D572" s="55"/>
      <c r="E572" s="55"/>
      <c r="F572" s="55"/>
      <c r="G572" s="55"/>
      <c r="H572" s="55"/>
      <c r="I572" s="55"/>
      <c r="J572" s="65"/>
      <c r="K572" s="65"/>
      <c r="L572" s="65"/>
      <c r="M572" s="65"/>
      <c r="N572" s="65"/>
      <c r="O572" s="65"/>
    </row>
    <row r="573" spans="3:15" s="1" customFormat="1" x14ac:dyDescent="0.25">
      <c r="C573" s="65"/>
      <c r="D573" s="55"/>
      <c r="E573" s="55"/>
      <c r="F573" s="55"/>
      <c r="G573" s="55"/>
      <c r="H573" s="55"/>
      <c r="I573" s="55"/>
      <c r="J573" s="65"/>
      <c r="K573" s="65"/>
      <c r="L573" s="65"/>
      <c r="M573" s="65"/>
      <c r="N573" s="65"/>
      <c r="O573" s="65"/>
    </row>
    <row r="574" spans="3:15" s="1" customFormat="1" x14ac:dyDescent="0.25">
      <c r="C574" s="65"/>
      <c r="D574" s="55"/>
      <c r="E574" s="55"/>
      <c r="F574" s="55"/>
      <c r="G574" s="55"/>
      <c r="H574" s="55"/>
      <c r="I574" s="55"/>
      <c r="J574" s="65"/>
      <c r="K574" s="65"/>
      <c r="L574" s="65"/>
      <c r="M574" s="65"/>
      <c r="N574" s="65"/>
      <c r="O574" s="65"/>
    </row>
    <row r="575" spans="3:15" s="1" customFormat="1" x14ac:dyDescent="0.25">
      <c r="C575" s="65"/>
      <c r="D575" s="55"/>
      <c r="E575" s="55"/>
      <c r="F575" s="55"/>
      <c r="G575" s="55"/>
      <c r="H575" s="55"/>
      <c r="I575" s="55"/>
      <c r="J575" s="65"/>
      <c r="K575" s="65"/>
      <c r="L575" s="65"/>
      <c r="M575" s="65"/>
      <c r="N575" s="65"/>
      <c r="O575" s="65"/>
    </row>
    <row r="576" spans="3:15" s="1" customFormat="1" x14ac:dyDescent="0.25">
      <c r="C576" s="65"/>
      <c r="D576" s="55"/>
      <c r="E576" s="55"/>
      <c r="F576" s="55"/>
      <c r="G576" s="55"/>
      <c r="H576" s="55"/>
      <c r="I576" s="55"/>
      <c r="J576" s="65"/>
      <c r="K576" s="65"/>
      <c r="L576" s="65"/>
      <c r="M576" s="65"/>
      <c r="N576" s="65"/>
      <c r="O576" s="65"/>
    </row>
    <row r="577" spans="3:15" s="1" customFormat="1" x14ac:dyDescent="0.25">
      <c r="C577" s="65"/>
      <c r="D577" s="55"/>
      <c r="E577" s="55"/>
      <c r="F577" s="55"/>
      <c r="G577" s="55"/>
      <c r="H577" s="55"/>
      <c r="I577" s="55"/>
      <c r="J577" s="65"/>
      <c r="K577" s="65"/>
      <c r="L577" s="65"/>
      <c r="M577" s="65"/>
      <c r="N577" s="65"/>
      <c r="O577" s="65"/>
    </row>
    <row r="578" spans="3:15" s="1" customFormat="1" x14ac:dyDescent="0.25">
      <c r="C578" s="65"/>
      <c r="D578" s="55"/>
      <c r="E578" s="55"/>
      <c r="F578" s="55"/>
      <c r="G578" s="55"/>
      <c r="H578" s="55"/>
      <c r="I578" s="55"/>
      <c r="J578" s="65"/>
      <c r="K578" s="65"/>
      <c r="L578" s="65"/>
      <c r="M578" s="65"/>
      <c r="N578" s="65"/>
      <c r="O578" s="65"/>
    </row>
    <row r="579" spans="3:15" s="1" customFormat="1" x14ac:dyDescent="0.25">
      <c r="C579" s="65"/>
      <c r="D579" s="55"/>
      <c r="E579" s="55"/>
      <c r="F579" s="55"/>
      <c r="G579" s="55"/>
      <c r="H579" s="55"/>
      <c r="I579" s="55"/>
      <c r="J579" s="65"/>
      <c r="K579" s="65"/>
      <c r="L579" s="65"/>
      <c r="M579" s="65"/>
      <c r="N579" s="65"/>
      <c r="O579" s="65"/>
    </row>
    <row r="580" spans="3:15" s="1" customFormat="1" x14ac:dyDescent="0.25">
      <c r="C580" s="65"/>
      <c r="D580" s="55"/>
      <c r="E580" s="55"/>
      <c r="F580" s="55"/>
      <c r="G580" s="55"/>
      <c r="H580" s="55"/>
      <c r="I580" s="55"/>
      <c r="J580" s="65"/>
      <c r="K580" s="65"/>
      <c r="L580" s="65"/>
      <c r="M580" s="65"/>
      <c r="N580" s="65"/>
      <c r="O580" s="65"/>
    </row>
    <row r="581" spans="3:15" s="1" customFormat="1" x14ac:dyDescent="0.25">
      <c r="C581" s="65"/>
      <c r="D581" s="55"/>
      <c r="E581" s="55"/>
      <c r="F581" s="55"/>
      <c r="G581" s="55"/>
      <c r="H581" s="55"/>
      <c r="I581" s="55"/>
      <c r="J581" s="65"/>
      <c r="K581" s="65"/>
      <c r="L581" s="65"/>
      <c r="M581" s="65"/>
      <c r="N581" s="65"/>
      <c r="O581" s="65"/>
    </row>
    <row r="582" spans="3:15" s="1" customFormat="1" x14ac:dyDescent="0.25">
      <c r="C582" s="65"/>
      <c r="D582" s="55"/>
      <c r="E582" s="55"/>
      <c r="F582" s="55"/>
      <c r="G582" s="55"/>
      <c r="H582" s="55"/>
      <c r="I582" s="55"/>
      <c r="J582" s="65"/>
      <c r="K582" s="65"/>
      <c r="L582" s="65"/>
      <c r="M582" s="65"/>
      <c r="N582" s="65"/>
      <c r="O582" s="65"/>
    </row>
    <row r="583" spans="3:15" s="1" customFormat="1" x14ac:dyDescent="0.25">
      <c r="C583" s="65"/>
      <c r="D583" s="55"/>
      <c r="E583" s="55"/>
      <c r="F583" s="55"/>
      <c r="G583" s="55"/>
      <c r="H583" s="55"/>
      <c r="I583" s="55"/>
      <c r="J583" s="65"/>
      <c r="K583" s="65"/>
      <c r="L583" s="65"/>
      <c r="M583" s="65"/>
      <c r="N583" s="65"/>
      <c r="O583" s="65"/>
    </row>
    <row r="584" spans="3:15" s="1" customFormat="1" x14ac:dyDescent="0.25">
      <c r="C584" s="65"/>
      <c r="D584" s="55"/>
      <c r="E584" s="55"/>
      <c r="F584" s="55"/>
      <c r="G584" s="55"/>
      <c r="H584" s="55"/>
      <c r="I584" s="55"/>
      <c r="J584" s="65"/>
      <c r="K584" s="65"/>
      <c r="L584" s="65"/>
      <c r="M584" s="65"/>
      <c r="N584" s="65"/>
      <c r="O584" s="65"/>
    </row>
    <row r="585" spans="3:15" s="1" customFormat="1" x14ac:dyDescent="0.25">
      <c r="C585" s="65"/>
      <c r="D585" s="55"/>
      <c r="E585" s="55"/>
      <c r="F585" s="55"/>
      <c r="G585" s="55"/>
      <c r="H585" s="55"/>
      <c r="I585" s="55"/>
      <c r="J585" s="65"/>
      <c r="K585" s="65"/>
      <c r="L585" s="65"/>
      <c r="M585" s="65"/>
      <c r="N585" s="65"/>
      <c r="O585" s="65"/>
    </row>
    <row r="586" spans="3:15" s="1" customFormat="1" x14ac:dyDescent="0.25">
      <c r="C586" s="65"/>
      <c r="D586" s="55"/>
      <c r="E586" s="55"/>
      <c r="F586" s="55"/>
      <c r="G586" s="55"/>
      <c r="H586" s="55"/>
      <c r="I586" s="55"/>
      <c r="J586" s="65"/>
      <c r="K586" s="65"/>
      <c r="L586" s="65"/>
      <c r="M586" s="65"/>
      <c r="N586" s="65"/>
      <c r="O586" s="65"/>
    </row>
    <row r="587" spans="3:15" s="1" customFormat="1" x14ac:dyDescent="0.25">
      <c r="C587" s="65"/>
      <c r="D587" s="55"/>
      <c r="E587" s="55"/>
      <c r="F587" s="55"/>
      <c r="G587" s="55"/>
      <c r="H587" s="55"/>
      <c r="I587" s="55"/>
      <c r="J587" s="65"/>
      <c r="K587" s="65"/>
      <c r="L587" s="65"/>
      <c r="M587" s="65"/>
      <c r="N587" s="65"/>
      <c r="O587" s="65"/>
    </row>
    <row r="588" spans="3:15" s="1" customFormat="1" x14ac:dyDescent="0.25">
      <c r="C588" s="65"/>
      <c r="D588" s="55"/>
      <c r="E588" s="55"/>
      <c r="F588" s="55"/>
      <c r="G588" s="55"/>
      <c r="H588" s="55"/>
      <c r="I588" s="55"/>
      <c r="J588" s="65"/>
      <c r="K588" s="65"/>
      <c r="L588" s="65"/>
      <c r="M588" s="65"/>
      <c r="N588" s="65"/>
      <c r="O588" s="65"/>
    </row>
    <row r="589" spans="3:15" s="1" customFormat="1" x14ac:dyDescent="0.25">
      <c r="C589" s="65"/>
      <c r="D589" s="55"/>
      <c r="E589" s="55"/>
      <c r="F589" s="55"/>
      <c r="G589" s="55"/>
      <c r="H589" s="55"/>
      <c r="I589" s="55"/>
      <c r="J589" s="65"/>
      <c r="K589" s="65"/>
      <c r="L589" s="65"/>
      <c r="M589" s="65"/>
      <c r="N589" s="65"/>
      <c r="O589" s="65"/>
    </row>
    <row r="590" spans="3:15" s="1" customFormat="1" x14ac:dyDescent="0.25">
      <c r="C590" s="65"/>
      <c r="D590" s="55"/>
      <c r="E590" s="55"/>
      <c r="F590" s="55"/>
      <c r="G590" s="55"/>
      <c r="H590" s="55"/>
      <c r="I590" s="55"/>
      <c r="J590" s="65"/>
      <c r="K590" s="65"/>
      <c r="L590" s="65"/>
      <c r="M590" s="65"/>
      <c r="N590" s="65"/>
      <c r="O590" s="65"/>
    </row>
    <row r="591" spans="3:15" s="1" customFormat="1" x14ac:dyDescent="0.25">
      <c r="C591" s="65"/>
      <c r="D591" s="55"/>
      <c r="E591" s="55"/>
      <c r="F591" s="55"/>
      <c r="G591" s="55"/>
      <c r="H591" s="55"/>
      <c r="I591" s="55"/>
      <c r="J591" s="65"/>
      <c r="K591" s="65"/>
      <c r="L591" s="65"/>
      <c r="M591" s="65"/>
      <c r="N591" s="65"/>
      <c r="O591" s="65"/>
    </row>
    <row r="592" spans="3:15" s="1" customFormat="1" x14ac:dyDescent="0.25">
      <c r="C592" s="65"/>
      <c r="D592" s="55"/>
      <c r="E592" s="55"/>
      <c r="F592" s="55"/>
      <c r="G592" s="55"/>
      <c r="H592" s="55"/>
      <c r="I592" s="55"/>
      <c r="J592" s="65"/>
      <c r="K592" s="65"/>
      <c r="L592" s="65"/>
      <c r="M592" s="65"/>
      <c r="N592" s="65"/>
      <c r="O592" s="65"/>
    </row>
    <row r="593" spans="3:15" s="1" customFormat="1" x14ac:dyDescent="0.25">
      <c r="C593" s="65"/>
      <c r="D593" s="55"/>
      <c r="E593" s="55"/>
      <c r="F593" s="55"/>
      <c r="G593" s="55"/>
      <c r="H593" s="55"/>
      <c r="I593" s="55"/>
      <c r="J593" s="65"/>
      <c r="K593" s="65"/>
      <c r="L593" s="65"/>
      <c r="M593" s="65"/>
      <c r="N593" s="65"/>
      <c r="O593" s="65"/>
    </row>
    <row r="594" spans="3:15" s="1" customFormat="1" x14ac:dyDescent="0.25">
      <c r="C594" s="65"/>
      <c r="D594" s="55"/>
      <c r="E594" s="55"/>
      <c r="F594" s="55"/>
      <c r="G594" s="55"/>
      <c r="H594" s="55"/>
      <c r="I594" s="55"/>
      <c r="J594" s="65"/>
      <c r="K594" s="65"/>
      <c r="L594" s="65"/>
      <c r="M594" s="65"/>
      <c r="N594" s="65"/>
      <c r="O594" s="65"/>
    </row>
    <row r="595" spans="3:15" s="1" customFormat="1" x14ac:dyDescent="0.25">
      <c r="C595" s="65"/>
      <c r="D595" s="55"/>
      <c r="E595" s="55"/>
      <c r="F595" s="55"/>
      <c r="G595" s="55"/>
      <c r="H595" s="55"/>
      <c r="I595" s="55"/>
      <c r="J595" s="65"/>
      <c r="K595" s="65"/>
      <c r="L595" s="65"/>
      <c r="M595" s="65"/>
      <c r="N595" s="65"/>
      <c r="O595" s="65"/>
    </row>
    <row r="596" spans="3:15" s="1" customFormat="1" x14ac:dyDescent="0.25">
      <c r="C596" s="65"/>
      <c r="D596" s="55"/>
      <c r="E596" s="55"/>
      <c r="F596" s="55"/>
      <c r="G596" s="55"/>
      <c r="H596" s="55"/>
      <c r="I596" s="55"/>
      <c r="J596" s="65"/>
      <c r="K596" s="65"/>
      <c r="L596" s="65"/>
      <c r="M596" s="65"/>
      <c r="N596" s="65"/>
      <c r="O596" s="65"/>
    </row>
    <row r="597" spans="3:15" s="1" customFormat="1" x14ac:dyDescent="0.25">
      <c r="C597" s="65"/>
      <c r="D597" s="55"/>
      <c r="E597" s="55"/>
      <c r="F597" s="55"/>
      <c r="G597" s="55"/>
      <c r="H597" s="55"/>
      <c r="I597" s="55"/>
      <c r="J597" s="65"/>
      <c r="K597" s="65"/>
      <c r="L597" s="65"/>
      <c r="M597" s="65"/>
      <c r="N597" s="65"/>
      <c r="O597" s="65"/>
    </row>
    <row r="598" spans="3:15" s="1" customFormat="1" x14ac:dyDescent="0.25">
      <c r="C598" s="65"/>
      <c r="D598" s="55"/>
      <c r="E598" s="55"/>
      <c r="F598" s="55"/>
      <c r="G598" s="55"/>
      <c r="H598" s="55"/>
      <c r="I598" s="55"/>
      <c r="J598" s="65"/>
      <c r="K598" s="65"/>
      <c r="L598" s="65"/>
      <c r="M598" s="65"/>
      <c r="N598" s="65"/>
      <c r="O598" s="65"/>
    </row>
    <row r="599" spans="3:15" s="1" customFormat="1" x14ac:dyDescent="0.25">
      <c r="C599" s="65"/>
      <c r="D599" s="55"/>
      <c r="E599" s="55"/>
      <c r="F599" s="55"/>
      <c r="G599" s="55"/>
      <c r="H599" s="55"/>
      <c r="I599" s="55"/>
      <c r="J599" s="65"/>
      <c r="K599" s="65"/>
      <c r="L599" s="65"/>
      <c r="M599" s="65"/>
      <c r="N599" s="65"/>
      <c r="O599" s="65"/>
    </row>
    <row r="600" spans="3:15" s="1" customFormat="1" x14ac:dyDescent="0.25">
      <c r="C600" s="65"/>
      <c r="D600" s="55"/>
      <c r="E600" s="55"/>
      <c r="F600" s="55"/>
      <c r="G600" s="55"/>
      <c r="H600" s="55"/>
      <c r="I600" s="55"/>
      <c r="J600" s="65"/>
      <c r="K600" s="65"/>
      <c r="L600" s="65"/>
      <c r="M600" s="65"/>
      <c r="N600" s="65"/>
      <c r="O600" s="65"/>
    </row>
    <row r="601" spans="3:15" s="1" customFormat="1" x14ac:dyDescent="0.25">
      <c r="C601" s="65"/>
      <c r="D601" s="55"/>
      <c r="E601" s="55"/>
      <c r="F601" s="55"/>
      <c r="G601" s="55"/>
      <c r="H601" s="55"/>
      <c r="I601" s="55"/>
      <c r="J601" s="65"/>
      <c r="K601" s="65"/>
      <c r="L601" s="65"/>
      <c r="M601" s="65"/>
      <c r="N601" s="65"/>
      <c r="O601" s="65"/>
    </row>
    <row r="602" spans="3:15" s="1" customFormat="1" x14ac:dyDescent="0.25">
      <c r="C602" s="65"/>
      <c r="D602" s="55"/>
      <c r="E602" s="55"/>
      <c r="F602" s="55"/>
      <c r="G602" s="55"/>
      <c r="H602" s="55"/>
      <c r="I602" s="55"/>
      <c r="J602" s="65"/>
      <c r="K602" s="65"/>
      <c r="L602" s="65"/>
      <c r="M602" s="65"/>
      <c r="N602" s="65"/>
      <c r="O602" s="65"/>
    </row>
    <row r="603" spans="3:15" s="1" customFormat="1" x14ac:dyDescent="0.25">
      <c r="C603" s="65"/>
      <c r="D603" s="55"/>
      <c r="E603" s="55"/>
      <c r="F603" s="55"/>
      <c r="G603" s="55"/>
      <c r="H603" s="55"/>
      <c r="I603" s="55"/>
      <c r="J603" s="65"/>
      <c r="K603" s="65"/>
      <c r="L603" s="65"/>
      <c r="M603" s="65"/>
      <c r="N603" s="65"/>
      <c r="O603" s="65"/>
    </row>
    <row r="604" spans="3:15" s="1" customFormat="1" x14ac:dyDescent="0.25">
      <c r="C604" s="65"/>
      <c r="D604" s="55"/>
      <c r="E604" s="55"/>
      <c r="F604" s="55"/>
      <c r="G604" s="55"/>
      <c r="H604" s="55"/>
      <c r="I604" s="55"/>
      <c r="J604" s="65"/>
      <c r="K604" s="65"/>
      <c r="L604" s="65"/>
      <c r="M604" s="65"/>
      <c r="N604" s="65"/>
      <c r="O604" s="65"/>
    </row>
    <row r="605" spans="3:15" s="1" customFormat="1" x14ac:dyDescent="0.25">
      <c r="C605" s="65"/>
      <c r="D605" s="55"/>
      <c r="E605" s="55"/>
      <c r="F605" s="55"/>
      <c r="G605" s="55"/>
      <c r="H605" s="55"/>
      <c r="I605" s="55"/>
      <c r="J605" s="65"/>
      <c r="K605" s="65"/>
      <c r="L605" s="65"/>
      <c r="M605" s="65"/>
      <c r="N605" s="65"/>
      <c r="O605" s="65"/>
    </row>
    <row r="606" spans="3:15" s="1" customFormat="1" x14ac:dyDescent="0.25">
      <c r="C606" s="65"/>
      <c r="D606" s="55"/>
      <c r="E606" s="55"/>
      <c r="F606" s="55"/>
      <c r="G606" s="55"/>
      <c r="H606" s="55"/>
      <c r="I606" s="55"/>
      <c r="J606" s="65"/>
      <c r="K606" s="65"/>
      <c r="L606" s="65"/>
      <c r="M606" s="65"/>
      <c r="N606" s="65"/>
      <c r="O606" s="65"/>
    </row>
    <row r="607" spans="3:15" s="1" customFormat="1" x14ac:dyDescent="0.25">
      <c r="C607" s="65"/>
      <c r="D607" s="55"/>
      <c r="E607" s="55"/>
      <c r="F607" s="55"/>
      <c r="G607" s="55"/>
      <c r="H607" s="55"/>
      <c r="I607" s="55"/>
      <c r="J607" s="65"/>
      <c r="K607" s="65"/>
      <c r="L607" s="65"/>
      <c r="M607" s="65"/>
      <c r="N607" s="65"/>
      <c r="O607" s="65"/>
    </row>
    <row r="608" spans="3:15" s="1" customFormat="1" x14ac:dyDescent="0.25">
      <c r="C608" s="65"/>
      <c r="D608" s="55"/>
      <c r="E608" s="55"/>
      <c r="F608" s="55"/>
      <c r="G608" s="55"/>
      <c r="H608" s="55"/>
      <c r="I608" s="55"/>
      <c r="J608" s="65"/>
      <c r="K608" s="65"/>
      <c r="L608" s="65"/>
      <c r="M608" s="65"/>
      <c r="N608" s="65"/>
      <c r="O608" s="65"/>
    </row>
    <row r="609" spans="3:15" s="1" customFormat="1" x14ac:dyDescent="0.25">
      <c r="C609" s="65"/>
      <c r="D609" s="55"/>
      <c r="E609" s="55"/>
      <c r="F609" s="55"/>
      <c r="G609" s="55"/>
      <c r="H609" s="55"/>
      <c r="I609" s="55"/>
      <c r="J609" s="65"/>
      <c r="K609" s="65"/>
      <c r="L609" s="65"/>
      <c r="M609" s="65"/>
      <c r="N609" s="65"/>
      <c r="O609" s="65"/>
    </row>
    <row r="610" spans="3:15" s="1" customFormat="1" x14ac:dyDescent="0.25">
      <c r="C610" s="65"/>
      <c r="D610" s="55"/>
      <c r="E610" s="55"/>
      <c r="F610" s="55"/>
      <c r="G610" s="55"/>
      <c r="H610" s="55"/>
      <c r="I610" s="55"/>
      <c r="J610" s="65"/>
      <c r="K610" s="65"/>
      <c r="L610" s="65"/>
      <c r="M610" s="65"/>
      <c r="N610" s="65"/>
      <c r="O610" s="65"/>
    </row>
    <row r="611" spans="3:15" s="1" customFormat="1" x14ac:dyDescent="0.25">
      <c r="C611" s="65"/>
      <c r="D611" s="55"/>
      <c r="E611" s="55"/>
      <c r="F611" s="55"/>
      <c r="G611" s="55"/>
      <c r="H611" s="55"/>
      <c r="I611" s="55"/>
      <c r="J611" s="65"/>
      <c r="K611" s="65"/>
      <c r="L611" s="65"/>
      <c r="M611" s="65"/>
      <c r="N611" s="65"/>
      <c r="O611" s="65"/>
    </row>
    <row r="612" spans="3:15" s="1" customFormat="1" x14ac:dyDescent="0.25">
      <c r="C612" s="65"/>
      <c r="D612" s="55"/>
      <c r="E612" s="55"/>
      <c r="F612" s="55"/>
      <c r="G612" s="55"/>
      <c r="H612" s="55"/>
      <c r="I612" s="55"/>
      <c r="J612" s="65"/>
      <c r="K612" s="65"/>
      <c r="L612" s="65"/>
      <c r="M612" s="65"/>
      <c r="N612" s="65"/>
      <c r="O612" s="65"/>
    </row>
    <row r="613" spans="3:15" s="1" customFormat="1" x14ac:dyDescent="0.25">
      <c r="C613" s="65"/>
      <c r="D613" s="55"/>
      <c r="E613" s="55"/>
      <c r="F613" s="55"/>
      <c r="G613" s="55"/>
      <c r="H613" s="55"/>
      <c r="I613" s="55"/>
      <c r="J613" s="65"/>
      <c r="K613" s="65"/>
      <c r="L613" s="65"/>
      <c r="M613" s="65"/>
      <c r="N613" s="65"/>
      <c r="O613" s="65"/>
    </row>
    <row r="614" spans="3:15" s="1" customFormat="1" x14ac:dyDescent="0.25">
      <c r="C614" s="65"/>
      <c r="D614" s="55"/>
      <c r="E614" s="55"/>
      <c r="F614" s="55"/>
      <c r="G614" s="55"/>
      <c r="H614" s="55"/>
      <c r="I614" s="55"/>
      <c r="J614" s="65"/>
      <c r="K614" s="65"/>
      <c r="L614" s="65"/>
      <c r="M614" s="65"/>
      <c r="N614" s="65"/>
      <c r="O614" s="65"/>
    </row>
    <row r="615" spans="3:15" s="1" customFormat="1" x14ac:dyDescent="0.25">
      <c r="C615" s="65"/>
      <c r="D615" s="55"/>
      <c r="E615" s="55"/>
      <c r="F615" s="55"/>
      <c r="G615" s="55"/>
      <c r="H615" s="55"/>
      <c r="I615" s="55"/>
      <c r="J615" s="65"/>
      <c r="K615" s="65"/>
      <c r="L615" s="65"/>
      <c r="M615" s="65"/>
      <c r="N615" s="65"/>
      <c r="O615" s="65"/>
    </row>
    <row r="616" spans="3:15" s="1" customFormat="1" x14ac:dyDescent="0.25">
      <c r="C616" s="65"/>
      <c r="D616" s="55"/>
      <c r="E616" s="55"/>
      <c r="F616" s="55"/>
      <c r="G616" s="55"/>
      <c r="H616" s="55"/>
      <c r="I616" s="55"/>
      <c r="J616" s="65"/>
      <c r="K616" s="65"/>
      <c r="L616" s="65"/>
      <c r="M616" s="65"/>
      <c r="N616" s="65"/>
      <c r="O616" s="65"/>
    </row>
    <row r="617" spans="3:15" s="1" customFormat="1" x14ac:dyDescent="0.25">
      <c r="C617" s="65"/>
      <c r="D617" s="55"/>
      <c r="E617" s="55"/>
      <c r="F617" s="55"/>
      <c r="G617" s="55"/>
      <c r="H617" s="55"/>
      <c r="I617" s="55"/>
      <c r="J617" s="65"/>
      <c r="K617" s="65"/>
      <c r="L617" s="65"/>
      <c r="M617" s="65"/>
      <c r="N617" s="65"/>
      <c r="O617" s="65"/>
    </row>
    <row r="618" spans="3:15" s="1" customFormat="1" x14ac:dyDescent="0.25">
      <c r="C618" s="65"/>
      <c r="D618" s="55"/>
      <c r="E618" s="55"/>
      <c r="F618" s="55"/>
      <c r="G618" s="55"/>
      <c r="H618" s="55"/>
      <c r="I618" s="55"/>
      <c r="J618" s="65"/>
      <c r="K618" s="65"/>
      <c r="L618" s="65"/>
      <c r="M618" s="65"/>
      <c r="N618" s="65"/>
      <c r="O618" s="65"/>
    </row>
    <row r="619" spans="3:15" s="1" customFormat="1" x14ac:dyDescent="0.25">
      <c r="C619" s="65"/>
      <c r="D619" s="55"/>
      <c r="E619" s="55"/>
      <c r="F619" s="55"/>
      <c r="G619" s="55"/>
      <c r="H619" s="55"/>
      <c r="I619" s="55"/>
      <c r="J619" s="65"/>
      <c r="K619" s="65"/>
      <c r="L619" s="65"/>
      <c r="M619" s="65"/>
      <c r="N619" s="65"/>
      <c r="O619" s="65"/>
    </row>
    <row r="620" spans="3:15" s="1" customFormat="1" x14ac:dyDescent="0.25">
      <c r="C620" s="65"/>
      <c r="D620" s="55"/>
      <c r="E620" s="55"/>
      <c r="F620" s="55"/>
      <c r="G620" s="55"/>
      <c r="H620" s="55"/>
      <c r="I620" s="55"/>
      <c r="J620" s="65"/>
      <c r="K620" s="65"/>
      <c r="L620" s="65"/>
      <c r="M620" s="65"/>
      <c r="N620" s="65"/>
      <c r="O620" s="65"/>
    </row>
    <row r="621" spans="3:15" s="1" customFormat="1" x14ac:dyDescent="0.25">
      <c r="C621" s="65"/>
      <c r="D621" s="55"/>
      <c r="E621" s="55"/>
      <c r="F621" s="55"/>
      <c r="G621" s="55"/>
      <c r="H621" s="55"/>
      <c r="I621" s="55"/>
      <c r="J621" s="65"/>
      <c r="K621" s="65"/>
      <c r="L621" s="65"/>
      <c r="M621" s="65"/>
      <c r="N621" s="65"/>
      <c r="O621" s="65"/>
    </row>
    <row r="622" spans="3:15" s="1" customFormat="1" x14ac:dyDescent="0.25">
      <c r="C622" s="65"/>
      <c r="D622" s="55"/>
      <c r="E622" s="55"/>
      <c r="F622" s="55"/>
      <c r="G622" s="55"/>
      <c r="H622" s="55"/>
      <c r="I622" s="55"/>
      <c r="J622" s="65"/>
      <c r="K622" s="65"/>
      <c r="L622" s="65"/>
      <c r="M622" s="65"/>
      <c r="N622" s="65"/>
      <c r="O622" s="65"/>
    </row>
    <row r="623" spans="3:15" s="1" customFormat="1" x14ac:dyDescent="0.25">
      <c r="C623" s="65"/>
      <c r="D623" s="55"/>
      <c r="E623" s="55"/>
      <c r="F623" s="55"/>
      <c r="G623" s="55"/>
      <c r="H623" s="55"/>
      <c r="I623" s="55"/>
      <c r="J623" s="65"/>
      <c r="K623" s="65"/>
      <c r="L623" s="65"/>
      <c r="M623" s="65"/>
      <c r="N623" s="65"/>
      <c r="O623" s="65"/>
    </row>
    <row r="624" spans="3:15" s="1" customFormat="1" x14ac:dyDescent="0.25">
      <c r="C624" s="65"/>
      <c r="D624" s="55"/>
      <c r="E624" s="55"/>
      <c r="F624" s="55"/>
      <c r="G624" s="55"/>
      <c r="H624" s="55"/>
      <c r="I624" s="55"/>
      <c r="J624" s="65"/>
      <c r="K624" s="65"/>
      <c r="L624" s="65"/>
      <c r="M624" s="65"/>
      <c r="N624" s="65"/>
      <c r="O624" s="65"/>
    </row>
    <row r="625" spans="3:15" s="1" customFormat="1" x14ac:dyDescent="0.25">
      <c r="C625" s="65"/>
      <c r="D625" s="55"/>
      <c r="E625" s="55"/>
      <c r="F625" s="55"/>
      <c r="G625" s="55"/>
      <c r="H625" s="55"/>
      <c r="I625" s="55"/>
      <c r="J625" s="65"/>
      <c r="K625" s="65"/>
      <c r="L625" s="65"/>
      <c r="M625" s="65"/>
      <c r="N625" s="65"/>
      <c r="O625" s="65"/>
    </row>
    <row r="626" spans="3:15" s="1" customFormat="1" x14ac:dyDescent="0.25">
      <c r="C626" s="65"/>
      <c r="D626" s="55"/>
      <c r="E626" s="55"/>
      <c r="F626" s="55"/>
      <c r="G626" s="55"/>
      <c r="H626" s="55"/>
      <c r="I626" s="55"/>
      <c r="J626" s="65"/>
      <c r="K626" s="65"/>
      <c r="L626" s="65"/>
      <c r="M626" s="65"/>
      <c r="N626" s="65"/>
      <c r="O626" s="65"/>
    </row>
    <row r="627" spans="3:15" s="1" customFormat="1" x14ac:dyDescent="0.25">
      <c r="C627" s="65"/>
      <c r="D627" s="55"/>
      <c r="E627" s="55"/>
      <c r="F627" s="55"/>
      <c r="G627" s="55"/>
      <c r="H627" s="55"/>
      <c r="I627" s="55"/>
      <c r="J627" s="65"/>
      <c r="K627" s="65"/>
      <c r="L627" s="65"/>
      <c r="M627" s="65"/>
      <c r="N627" s="65"/>
      <c r="O627" s="65"/>
    </row>
    <row r="628" spans="3:15" s="1" customFormat="1" x14ac:dyDescent="0.25">
      <c r="C628" s="65"/>
      <c r="D628" s="55"/>
      <c r="E628" s="55"/>
      <c r="F628" s="55"/>
      <c r="G628" s="55"/>
      <c r="H628" s="55"/>
      <c r="I628" s="55"/>
      <c r="J628" s="65"/>
      <c r="K628" s="65"/>
      <c r="L628" s="65"/>
      <c r="M628" s="65"/>
      <c r="N628" s="65"/>
      <c r="O628" s="65"/>
    </row>
    <row r="629" spans="3:15" s="1" customFormat="1" x14ac:dyDescent="0.25">
      <c r="C629" s="65"/>
      <c r="D629" s="55"/>
      <c r="E629" s="55"/>
      <c r="F629" s="55"/>
      <c r="G629" s="55"/>
      <c r="H629" s="55"/>
      <c r="I629" s="55"/>
      <c r="J629" s="65"/>
      <c r="K629" s="65"/>
      <c r="L629" s="65"/>
      <c r="M629" s="65"/>
      <c r="N629" s="65"/>
      <c r="O629" s="65"/>
    </row>
    <row r="630" spans="3:15" s="1" customFormat="1" x14ac:dyDescent="0.25">
      <c r="C630" s="65"/>
      <c r="D630" s="55"/>
      <c r="E630" s="55"/>
      <c r="F630" s="55"/>
      <c r="G630" s="55"/>
      <c r="H630" s="55"/>
      <c r="I630" s="55"/>
      <c r="J630" s="65"/>
      <c r="K630" s="65"/>
      <c r="L630" s="65"/>
      <c r="M630" s="65"/>
      <c r="N630" s="65"/>
      <c r="O630" s="65"/>
    </row>
    <row r="631" spans="3:15" s="1" customFormat="1" x14ac:dyDescent="0.25">
      <c r="C631" s="65"/>
      <c r="D631" s="55"/>
      <c r="E631" s="55"/>
      <c r="F631" s="55"/>
      <c r="G631" s="55"/>
      <c r="H631" s="55"/>
      <c r="I631" s="55"/>
      <c r="J631" s="65"/>
      <c r="K631" s="65"/>
      <c r="L631" s="65"/>
      <c r="M631" s="65"/>
      <c r="N631" s="65"/>
      <c r="O631" s="65"/>
    </row>
    <row r="632" spans="3:15" s="1" customFormat="1" x14ac:dyDescent="0.25">
      <c r="C632" s="65"/>
      <c r="D632" s="55"/>
      <c r="E632" s="55"/>
      <c r="F632" s="55"/>
      <c r="G632" s="55"/>
      <c r="H632" s="55"/>
      <c r="I632" s="55"/>
      <c r="J632" s="65"/>
      <c r="K632" s="65"/>
      <c r="L632" s="65"/>
      <c r="M632" s="65"/>
      <c r="N632" s="65"/>
      <c r="O632" s="65"/>
    </row>
    <row r="633" spans="3:15" s="1" customFormat="1" x14ac:dyDescent="0.25">
      <c r="C633" s="65"/>
      <c r="D633" s="55"/>
      <c r="E633" s="55"/>
      <c r="F633" s="55"/>
      <c r="G633" s="55"/>
      <c r="H633" s="55"/>
      <c r="I633" s="55"/>
      <c r="J633" s="65"/>
      <c r="K633" s="65"/>
      <c r="L633" s="65"/>
      <c r="M633" s="65"/>
      <c r="N633" s="65"/>
      <c r="O633" s="65"/>
    </row>
    <row r="634" spans="3:15" s="1" customFormat="1" x14ac:dyDescent="0.25">
      <c r="C634" s="65"/>
      <c r="D634" s="55"/>
      <c r="E634" s="55"/>
      <c r="F634" s="55"/>
      <c r="G634" s="55"/>
      <c r="H634" s="55"/>
      <c r="I634" s="55"/>
      <c r="J634" s="65"/>
      <c r="K634" s="65"/>
      <c r="L634" s="65"/>
      <c r="M634" s="65"/>
      <c r="N634" s="65"/>
      <c r="O634" s="65"/>
    </row>
    <row r="635" spans="3:15" s="1" customFormat="1" x14ac:dyDescent="0.25">
      <c r="C635" s="65"/>
      <c r="D635" s="55"/>
      <c r="E635" s="55"/>
      <c r="F635" s="55"/>
      <c r="G635" s="55"/>
      <c r="H635" s="55"/>
      <c r="I635" s="55"/>
      <c r="J635" s="65"/>
      <c r="K635" s="65"/>
      <c r="L635" s="65"/>
      <c r="M635" s="65"/>
      <c r="N635" s="65"/>
      <c r="O635" s="65"/>
    </row>
    <row r="636" spans="3:15" s="1" customFormat="1" x14ac:dyDescent="0.25">
      <c r="C636" s="65"/>
      <c r="D636" s="55"/>
      <c r="E636" s="55"/>
      <c r="F636" s="55"/>
      <c r="G636" s="55"/>
      <c r="H636" s="55"/>
      <c r="I636" s="55"/>
      <c r="J636" s="65"/>
      <c r="K636" s="65"/>
      <c r="L636" s="65"/>
      <c r="M636" s="65"/>
      <c r="N636" s="65"/>
      <c r="O636" s="65"/>
    </row>
    <row r="637" spans="3:15" s="1" customFormat="1" x14ac:dyDescent="0.25">
      <c r="C637" s="65"/>
      <c r="D637" s="55"/>
      <c r="E637" s="55"/>
      <c r="F637" s="55"/>
      <c r="G637" s="55"/>
      <c r="H637" s="55"/>
      <c r="I637" s="55"/>
      <c r="J637" s="65"/>
      <c r="K637" s="65"/>
      <c r="L637" s="65"/>
      <c r="M637" s="65"/>
      <c r="N637" s="65"/>
      <c r="O637" s="65"/>
    </row>
    <row r="638" spans="3:15" s="1" customFormat="1" x14ac:dyDescent="0.25">
      <c r="C638" s="65"/>
      <c r="D638" s="55"/>
      <c r="E638" s="55"/>
      <c r="F638" s="55"/>
      <c r="G638" s="55"/>
      <c r="H638" s="55"/>
      <c r="I638" s="55"/>
      <c r="J638" s="65"/>
      <c r="K638" s="65"/>
      <c r="L638" s="65"/>
      <c r="M638" s="65"/>
      <c r="N638" s="65"/>
      <c r="O638" s="65"/>
    </row>
    <row r="639" spans="3:15" s="1" customFormat="1" x14ac:dyDescent="0.25">
      <c r="C639" s="65"/>
      <c r="D639" s="55"/>
      <c r="E639" s="55"/>
      <c r="F639" s="55"/>
      <c r="G639" s="55"/>
      <c r="H639" s="55"/>
      <c r="I639" s="55"/>
      <c r="J639" s="65"/>
      <c r="K639" s="65"/>
      <c r="L639" s="65"/>
      <c r="M639" s="65"/>
      <c r="N639" s="65"/>
      <c r="O639" s="65"/>
    </row>
    <row r="640" spans="3:15" s="1" customFormat="1" x14ac:dyDescent="0.25">
      <c r="C640" s="65"/>
      <c r="D640" s="55"/>
      <c r="E640" s="55"/>
      <c r="F640" s="55"/>
      <c r="G640" s="55"/>
      <c r="H640" s="55"/>
      <c r="I640" s="55"/>
      <c r="J640" s="65"/>
      <c r="K640" s="65"/>
      <c r="L640" s="65"/>
      <c r="M640" s="65"/>
      <c r="N640" s="65"/>
      <c r="O640" s="65"/>
    </row>
    <row r="641" spans="3:15" s="1" customFormat="1" x14ac:dyDescent="0.25">
      <c r="C641" s="65"/>
      <c r="D641" s="55"/>
      <c r="E641" s="55"/>
      <c r="F641" s="55"/>
      <c r="G641" s="55"/>
      <c r="H641" s="55"/>
      <c r="I641" s="55"/>
      <c r="J641" s="65"/>
      <c r="K641" s="65"/>
      <c r="L641" s="65"/>
      <c r="M641" s="65"/>
      <c r="N641" s="65"/>
      <c r="O641" s="65"/>
    </row>
    <row r="642" spans="3:15" s="1" customFormat="1" x14ac:dyDescent="0.25">
      <c r="C642" s="65"/>
      <c r="D642" s="55"/>
      <c r="E642" s="55"/>
      <c r="F642" s="55"/>
      <c r="G642" s="55"/>
      <c r="H642" s="55"/>
      <c r="I642" s="55"/>
      <c r="J642" s="65"/>
      <c r="K642" s="65"/>
      <c r="L642" s="65"/>
      <c r="M642" s="65"/>
      <c r="N642" s="65"/>
      <c r="O642" s="65"/>
    </row>
    <row r="643" spans="3:15" s="1" customFormat="1" x14ac:dyDescent="0.25">
      <c r="C643" s="65"/>
      <c r="D643" s="55"/>
      <c r="E643" s="55"/>
      <c r="F643" s="55"/>
      <c r="G643" s="55"/>
      <c r="H643" s="55"/>
      <c r="I643" s="55"/>
      <c r="J643" s="65"/>
      <c r="K643" s="65"/>
      <c r="L643" s="65"/>
      <c r="M643" s="65"/>
      <c r="N643" s="65"/>
      <c r="O643" s="65"/>
    </row>
    <row r="644" spans="3:15" s="1" customFormat="1" x14ac:dyDescent="0.25">
      <c r="C644" s="65"/>
      <c r="D644" s="55"/>
      <c r="E644" s="55"/>
      <c r="F644" s="55"/>
      <c r="G644" s="55"/>
      <c r="H644" s="55"/>
      <c r="I644" s="55"/>
      <c r="J644" s="65"/>
      <c r="K644" s="65"/>
      <c r="L644" s="65"/>
      <c r="M644" s="65"/>
      <c r="N644" s="65"/>
      <c r="O644" s="65"/>
    </row>
    <row r="645" spans="3:15" s="1" customFormat="1" x14ac:dyDescent="0.25">
      <c r="C645" s="65"/>
      <c r="D645" s="55"/>
      <c r="E645" s="55"/>
      <c r="F645" s="55"/>
      <c r="G645" s="55"/>
      <c r="H645" s="55"/>
      <c r="I645" s="55"/>
      <c r="J645" s="65"/>
      <c r="K645" s="65"/>
      <c r="L645" s="65"/>
      <c r="M645" s="65"/>
      <c r="N645" s="65"/>
      <c r="O645" s="65"/>
    </row>
    <row r="646" spans="3:15" s="1" customFormat="1" x14ac:dyDescent="0.25">
      <c r="C646" s="65"/>
      <c r="D646" s="55"/>
      <c r="E646" s="55"/>
      <c r="F646" s="55"/>
      <c r="G646" s="55"/>
      <c r="H646" s="55"/>
      <c r="I646" s="55"/>
      <c r="J646" s="65"/>
      <c r="K646" s="65"/>
      <c r="L646" s="65"/>
      <c r="M646" s="65"/>
      <c r="N646" s="65"/>
      <c r="O646" s="65"/>
    </row>
    <row r="647" spans="3:15" s="1" customFormat="1" x14ac:dyDescent="0.25">
      <c r="C647" s="65"/>
      <c r="D647" s="55"/>
      <c r="E647" s="55"/>
      <c r="F647" s="55"/>
      <c r="G647" s="55"/>
      <c r="H647" s="55"/>
      <c r="I647" s="55"/>
      <c r="J647" s="65"/>
      <c r="K647" s="65"/>
      <c r="L647" s="65"/>
      <c r="M647" s="65"/>
      <c r="N647" s="65"/>
      <c r="O647" s="65"/>
    </row>
    <row r="648" spans="3:15" s="1" customFormat="1" x14ac:dyDescent="0.25">
      <c r="C648" s="65"/>
      <c r="D648" s="55"/>
      <c r="E648" s="55"/>
      <c r="F648" s="55"/>
      <c r="G648" s="55"/>
      <c r="H648" s="55"/>
      <c r="I648" s="55"/>
      <c r="J648" s="65"/>
      <c r="K648" s="65"/>
      <c r="L648" s="65"/>
      <c r="M648" s="65"/>
      <c r="N648" s="65"/>
      <c r="O648" s="65"/>
    </row>
    <row r="649" spans="3:15" s="1" customFormat="1" x14ac:dyDescent="0.25">
      <c r="C649" s="65"/>
      <c r="D649" s="55"/>
      <c r="E649" s="55"/>
      <c r="F649" s="55"/>
      <c r="G649" s="55"/>
      <c r="H649" s="55"/>
      <c r="I649" s="55"/>
      <c r="J649" s="65"/>
      <c r="K649" s="65"/>
      <c r="L649" s="65"/>
      <c r="M649" s="65"/>
      <c r="N649" s="65"/>
      <c r="O649" s="65"/>
    </row>
    <row r="650" spans="3:15" s="1" customFormat="1" x14ac:dyDescent="0.25">
      <c r="C650" s="65"/>
      <c r="D650" s="55"/>
      <c r="E650" s="55"/>
      <c r="F650" s="55"/>
      <c r="G650" s="55"/>
      <c r="H650" s="55"/>
      <c r="I650" s="55"/>
      <c r="J650" s="65"/>
      <c r="K650" s="65"/>
      <c r="L650" s="65"/>
      <c r="M650" s="65"/>
      <c r="N650" s="65"/>
      <c r="O650" s="65"/>
    </row>
    <row r="651" spans="3:15" s="1" customFormat="1" x14ac:dyDescent="0.25">
      <c r="C651" s="65"/>
      <c r="D651" s="55"/>
      <c r="E651" s="55"/>
      <c r="F651" s="55"/>
      <c r="G651" s="55"/>
      <c r="H651" s="55"/>
      <c r="I651" s="55"/>
      <c r="J651" s="65"/>
      <c r="K651" s="65"/>
      <c r="L651" s="65"/>
      <c r="M651" s="65"/>
      <c r="N651" s="65"/>
      <c r="O651" s="65"/>
    </row>
    <row r="652" spans="3:15" s="1" customFormat="1" x14ac:dyDescent="0.25">
      <c r="C652" s="65"/>
      <c r="D652" s="55"/>
      <c r="E652" s="55"/>
      <c r="F652" s="55"/>
      <c r="G652" s="55"/>
      <c r="H652" s="55"/>
      <c r="I652" s="55"/>
      <c r="J652" s="65"/>
      <c r="K652" s="65"/>
      <c r="L652" s="65"/>
      <c r="M652" s="65"/>
      <c r="N652" s="65"/>
      <c r="O652" s="65"/>
    </row>
    <row r="653" spans="3:15" s="1" customFormat="1" x14ac:dyDescent="0.25">
      <c r="C653" s="65"/>
      <c r="D653" s="55"/>
      <c r="E653" s="55"/>
      <c r="F653" s="55"/>
      <c r="G653" s="55"/>
      <c r="H653" s="55"/>
      <c r="I653" s="55"/>
      <c r="J653" s="65"/>
      <c r="K653" s="65"/>
      <c r="L653" s="65"/>
      <c r="M653" s="65"/>
      <c r="N653" s="65"/>
      <c r="O653" s="65"/>
    </row>
    <row r="654" spans="3:15" s="1" customFormat="1" x14ac:dyDescent="0.25">
      <c r="C654" s="65"/>
      <c r="D654" s="55"/>
      <c r="E654" s="55"/>
      <c r="F654" s="55"/>
      <c r="G654" s="55"/>
      <c r="H654" s="55"/>
      <c r="I654" s="55"/>
      <c r="J654" s="65"/>
      <c r="K654" s="65"/>
      <c r="L654" s="65"/>
      <c r="M654" s="65"/>
      <c r="N654" s="65"/>
      <c r="O654" s="65"/>
    </row>
    <row r="655" spans="3:15" s="1" customFormat="1" x14ac:dyDescent="0.25">
      <c r="C655" s="65"/>
      <c r="D655" s="55"/>
      <c r="E655" s="55"/>
      <c r="F655" s="55"/>
      <c r="G655" s="55"/>
      <c r="H655" s="55"/>
      <c r="I655" s="55"/>
      <c r="J655" s="65"/>
      <c r="K655" s="65"/>
      <c r="L655" s="65"/>
      <c r="M655" s="65"/>
      <c r="N655" s="65"/>
      <c r="O655" s="65"/>
    </row>
    <row r="656" spans="3:15" s="1" customFormat="1" x14ac:dyDescent="0.25">
      <c r="C656" s="65"/>
      <c r="D656" s="55"/>
      <c r="E656" s="55"/>
      <c r="F656" s="55"/>
      <c r="G656" s="55"/>
      <c r="H656" s="55"/>
      <c r="I656" s="55"/>
      <c r="J656" s="65"/>
      <c r="K656" s="65"/>
      <c r="L656" s="65"/>
      <c r="M656" s="65"/>
      <c r="N656" s="65"/>
      <c r="O656" s="65"/>
    </row>
    <row r="657" spans="3:15" s="1" customFormat="1" x14ac:dyDescent="0.25">
      <c r="C657" s="65"/>
      <c r="D657" s="55"/>
      <c r="E657" s="55"/>
      <c r="F657" s="55"/>
      <c r="G657" s="55"/>
      <c r="H657" s="55"/>
      <c r="I657" s="55"/>
      <c r="J657" s="65"/>
      <c r="K657" s="65"/>
      <c r="L657" s="65"/>
      <c r="M657" s="65"/>
      <c r="N657" s="65"/>
      <c r="O657" s="65"/>
    </row>
    <row r="658" spans="3:15" s="1" customFormat="1" x14ac:dyDescent="0.25">
      <c r="C658" s="65"/>
      <c r="D658" s="55"/>
      <c r="E658" s="55"/>
      <c r="F658" s="55"/>
      <c r="G658" s="55"/>
      <c r="H658" s="55"/>
      <c r="I658" s="55"/>
      <c r="J658" s="65"/>
      <c r="K658" s="65"/>
      <c r="L658" s="65"/>
      <c r="M658" s="65"/>
      <c r="N658" s="65"/>
      <c r="O658" s="65"/>
    </row>
    <row r="659" spans="3:15" s="1" customFormat="1" x14ac:dyDescent="0.25">
      <c r="C659" s="65"/>
      <c r="D659" s="55"/>
      <c r="E659" s="55"/>
      <c r="F659" s="55"/>
      <c r="G659" s="55"/>
      <c r="H659" s="55"/>
      <c r="I659" s="55"/>
      <c r="J659" s="65"/>
      <c r="K659" s="65"/>
      <c r="L659" s="65"/>
      <c r="M659" s="65"/>
      <c r="N659" s="65"/>
      <c r="O659" s="65"/>
    </row>
    <row r="660" spans="3:15" s="1" customFormat="1" x14ac:dyDescent="0.25">
      <c r="C660" s="65"/>
      <c r="D660" s="55"/>
      <c r="E660" s="55"/>
      <c r="F660" s="55"/>
      <c r="G660" s="55"/>
      <c r="H660" s="55"/>
      <c r="I660" s="55"/>
      <c r="J660" s="65"/>
      <c r="K660" s="65"/>
      <c r="L660" s="65"/>
      <c r="M660" s="65"/>
      <c r="N660" s="65"/>
      <c r="O660" s="65"/>
    </row>
    <row r="661" spans="3:15" s="1" customFormat="1" x14ac:dyDescent="0.25">
      <c r="C661" s="65"/>
      <c r="D661" s="55"/>
      <c r="E661" s="55"/>
      <c r="F661" s="55"/>
      <c r="G661" s="55"/>
      <c r="H661" s="55"/>
      <c r="I661" s="55"/>
      <c r="J661" s="65"/>
      <c r="K661" s="65"/>
      <c r="L661" s="65"/>
      <c r="M661" s="65"/>
      <c r="N661" s="65"/>
      <c r="O661" s="65"/>
    </row>
    <row r="662" spans="3:15" s="1" customFormat="1" x14ac:dyDescent="0.25">
      <c r="C662" s="65"/>
      <c r="D662" s="55"/>
      <c r="E662" s="55"/>
      <c r="F662" s="55"/>
      <c r="G662" s="55"/>
      <c r="H662" s="55"/>
      <c r="I662" s="55"/>
      <c r="J662" s="65"/>
      <c r="K662" s="65"/>
      <c r="L662" s="65"/>
      <c r="M662" s="65"/>
      <c r="N662" s="65"/>
      <c r="O662" s="65"/>
    </row>
    <row r="663" spans="3:15" s="1" customFormat="1" x14ac:dyDescent="0.25">
      <c r="C663" s="65"/>
      <c r="D663" s="55"/>
      <c r="E663" s="55"/>
      <c r="F663" s="55"/>
      <c r="G663" s="55"/>
      <c r="H663" s="55"/>
      <c r="I663" s="55"/>
      <c r="J663" s="65"/>
      <c r="K663" s="65"/>
      <c r="L663" s="65"/>
      <c r="M663" s="65"/>
      <c r="N663" s="65"/>
      <c r="O663" s="65"/>
    </row>
    <row r="664" spans="3:15" s="1" customFormat="1" x14ac:dyDescent="0.25">
      <c r="C664" s="65"/>
      <c r="D664" s="55"/>
      <c r="E664" s="55"/>
      <c r="F664" s="55"/>
      <c r="G664" s="55"/>
      <c r="H664" s="55"/>
      <c r="I664" s="55"/>
      <c r="J664" s="65"/>
      <c r="K664" s="65"/>
      <c r="L664" s="65"/>
      <c r="M664" s="65"/>
      <c r="N664" s="65"/>
      <c r="O664" s="65"/>
    </row>
    <row r="665" spans="3:15" s="1" customFormat="1" x14ac:dyDescent="0.25">
      <c r="C665" s="65"/>
      <c r="D665" s="55"/>
      <c r="E665" s="55"/>
      <c r="F665" s="55"/>
      <c r="G665" s="55"/>
      <c r="H665" s="55"/>
      <c r="I665" s="55"/>
      <c r="J665" s="65"/>
      <c r="K665" s="65"/>
      <c r="L665" s="65"/>
      <c r="M665" s="65"/>
      <c r="N665" s="65"/>
      <c r="O665" s="65"/>
    </row>
    <row r="666" spans="3:15" s="1" customFormat="1" x14ac:dyDescent="0.25">
      <c r="C666" s="65"/>
      <c r="D666" s="55"/>
      <c r="E666" s="55"/>
      <c r="F666" s="55"/>
      <c r="G666" s="55"/>
      <c r="H666" s="55"/>
      <c r="I666" s="55"/>
      <c r="J666" s="65"/>
      <c r="K666" s="65"/>
      <c r="L666" s="65"/>
      <c r="M666" s="65"/>
      <c r="N666" s="65"/>
      <c r="O666" s="65"/>
    </row>
    <row r="667" spans="3:15" s="1" customFormat="1" x14ac:dyDescent="0.25">
      <c r="C667" s="65"/>
      <c r="D667" s="55"/>
      <c r="E667" s="55"/>
      <c r="F667" s="55"/>
      <c r="G667" s="55"/>
      <c r="H667" s="55"/>
      <c r="I667" s="55"/>
      <c r="J667" s="65"/>
      <c r="K667" s="65"/>
      <c r="L667" s="65"/>
      <c r="M667" s="65"/>
      <c r="N667" s="65"/>
      <c r="O667" s="65"/>
    </row>
    <row r="668" spans="3:15" s="1" customFormat="1" x14ac:dyDescent="0.25">
      <c r="C668" s="65"/>
      <c r="D668" s="55"/>
      <c r="E668" s="55"/>
      <c r="F668" s="55"/>
      <c r="G668" s="55"/>
      <c r="H668" s="55"/>
      <c r="I668" s="55"/>
      <c r="J668" s="65"/>
      <c r="K668" s="65"/>
      <c r="L668" s="65"/>
      <c r="M668" s="65"/>
      <c r="N668" s="65"/>
      <c r="O668" s="65"/>
    </row>
    <row r="669" spans="3:15" s="1" customFormat="1" x14ac:dyDescent="0.25">
      <c r="C669" s="65"/>
      <c r="D669" s="55"/>
      <c r="E669" s="55"/>
      <c r="F669" s="55"/>
      <c r="G669" s="55"/>
      <c r="H669" s="55"/>
      <c r="I669" s="55"/>
      <c r="J669" s="65"/>
      <c r="K669" s="65"/>
      <c r="L669" s="65"/>
      <c r="M669" s="65"/>
      <c r="N669" s="65"/>
      <c r="O669" s="65"/>
    </row>
    <row r="670" spans="3:15" s="1" customFormat="1" x14ac:dyDescent="0.25">
      <c r="C670" s="65"/>
      <c r="D670" s="55"/>
      <c r="E670" s="55"/>
      <c r="F670" s="55"/>
      <c r="G670" s="55"/>
      <c r="H670" s="55"/>
      <c r="I670" s="55"/>
      <c r="J670" s="65"/>
      <c r="K670" s="65"/>
      <c r="L670" s="65"/>
      <c r="M670" s="65"/>
      <c r="N670" s="65"/>
      <c r="O670" s="65"/>
    </row>
    <row r="671" spans="3:15" s="1" customFormat="1" x14ac:dyDescent="0.25">
      <c r="C671" s="65"/>
      <c r="D671" s="55"/>
      <c r="E671" s="55"/>
      <c r="F671" s="55"/>
      <c r="G671" s="55"/>
      <c r="H671" s="55"/>
      <c r="I671" s="55"/>
      <c r="J671" s="65"/>
      <c r="K671" s="65"/>
      <c r="L671" s="65"/>
      <c r="M671" s="65"/>
      <c r="N671" s="65"/>
      <c r="O671" s="65"/>
    </row>
    <row r="672" spans="3:15" s="1" customFormat="1" x14ac:dyDescent="0.25">
      <c r="C672" s="65"/>
      <c r="D672" s="55"/>
      <c r="E672" s="55"/>
      <c r="F672" s="55"/>
      <c r="G672" s="55"/>
      <c r="H672" s="55"/>
      <c r="I672" s="55"/>
      <c r="J672" s="65"/>
      <c r="K672" s="65"/>
      <c r="L672" s="65"/>
      <c r="M672" s="65"/>
      <c r="N672" s="65"/>
      <c r="O672" s="65"/>
    </row>
    <row r="673" spans="3:15" s="1" customFormat="1" x14ac:dyDescent="0.25">
      <c r="C673" s="65"/>
      <c r="D673" s="55"/>
      <c r="E673" s="55"/>
      <c r="F673" s="55"/>
      <c r="G673" s="55"/>
      <c r="H673" s="55"/>
      <c r="I673" s="55"/>
      <c r="J673" s="65"/>
      <c r="K673" s="65"/>
      <c r="L673" s="65"/>
      <c r="M673" s="65"/>
      <c r="N673" s="65"/>
      <c r="O673" s="65"/>
    </row>
    <row r="674" spans="3:15" s="1" customFormat="1" x14ac:dyDescent="0.25">
      <c r="C674" s="65"/>
      <c r="D674" s="55"/>
      <c r="E674" s="55"/>
      <c r="F674" s="55"/>
      <c r="G674" s="55"/>
      <c r="H674" s="55"/>
      <c r="I674" s="55"/>
      <c r="J674" s="65"/>
      <c r="K674" s="65"/>
      <c r="L674" s="65"/>
      <c r="M674" s="65"/>
      <c r="N674" s="65"/>
      <c r="O674" s="65"/>
    </row>
    <row r="675" spans="3:15" s="1" customFormat="1" x14ac:dyDescent="0.25">
      <c r="C675" s="65"/>
      <c r="D675" s="55"/>
      <c r="E675" s="55"/>
      <c r="F675" s="55"/>
      <c r="G675" s="55"/>
      <c r="H675" s="55"/>
      <c r="I675" s="55"/>
      <c r="J675" s="65"/>
      <c r="K675" s="65"/>
      <c r="L675" s="65"/>
      <c r="M675" s="65"/>
      <c r="N675" s="65"/>
      <c r="O675" s="65"/>
    </row>
    <row r="676" spans="3:15" s="1" customFormat="1" x14ac:dyDescent="0.25">
      <c r="C676" s="65"/>
      <c r="D676" s="55"/>
      <c r="E676" s="55"/>
      <c r="F676" s="55"/>
      <c r="G676" s="55"/>
      <c r="H676" s="55"/>
      <c r="I676" s="55"/>
      <c r="J676" s="65"/>
      <c r="K676" s="65"/>
      <c r="L676" s="65"/>
      <c r="M676" s="65"/>
      <c r="N676" s="65"/>
      <c r="O676" s="65"/>
    </row>
    <row r="677" spans="3:15" s="1" customFormat="1" x14ac:dyDescent="0.25">
      <c r="C677" s="65"/>
      <c r="D677" s="55"/>
      <c r="E677" s="55"/>
      <c r="F677" s="55"/>
      <c r="G677" s="55"/>
      <c r="H677" s="55"/>
      <c r="I677" s="55"/>
      <c r="J677" s="65"/>
      <c r="K677" s="65"/>
      <c r="L677" s="65"/>
      <c r="M677" s="65"/>
      <c r="N677" s="65"/>
      <c r="O677" s="65"/>
    </row>
    <row r="678" spans="3:15" s="1" customFormat="1" x14ac:dyDescent="0.25">
      <c r="C678" s="65"/>
      <c r="D678" s="55"/>
      <c r="E678" s="55"/>
      <c r="F678" s="55"/>
      <c r="G678" s="55"/>
      <c r="H678" s="55"/>
      <c r="I678" s="55"/>
      <c r="J678" s="65"/>
      <c r="K678" s="65"/>
      <c r="L678" s="65"/>
      <c r="M678" s="65"/>
      <c r="N678" s="65"/>
      <c r="O678" s="65"/>
    </row>
    <row r="679" spans="3:15" s="1" customFormat="1" x14ac:dyDescent="0.25">
      <c r="C679" s="65"/>
      <c r="D679" s="55"/>
      <c r="E679" s="55"/>
      <c r="F679" s="55"/>
      <c r="G679" s="55"/>
      <c r="H679" s="55"/>
      <c r="I679" s="55"/>
      <c r="J679" s="65"/>
      <c r="K679" s="65"/>
      <c r="L679" s="65"/>
      <c r="M679" s="65"/>
      <c r="N679" s="65"/>
      <c r="O679" s="65"/>
    </row>
    <row r="680" spans="3:15" s="1" customFormat="1" x14ac:dyDescent="0.25">
      <c r="C680" s="65"/>
      <c r="D680" s="55"/>
      <c r="E680" s="55"/>
      <c r="F680" s="55"/>
      <c r="G680" s="55"/>
      <c r="H680" s="55"/>
      <c r="I680" s="55"/>
      <c r="J680" s="65"/>
      <c r="K680" s="65"/>
      <c r="L680" s="65"/>
      <c r="M680" s="65"/>
      <c r="N680" s="65"/>
      <c r="O680" s="65"/>
    </row>
    <row r="681" spans="3:15" s="1" customFormat="1" x14ac:dyDescent="0.25">
      <c r="C681" s="65"/>
      <c r="D681" s="55"/>
      <c r="E681" s="55"/>
      <c r="F681" s="55"/>
      <c r="G681" s="55"/>
      <c r="H681" s="55"/>
      <c r="I681" s="55"/>
      <c r="J681" s="65"/>
      <c r="K681" s="65"/>
      <c r="L681" s="65"/>
      <c r="M681" s="65"/>
      <c r="N681" s="65"/>
      <c r="O681" s="65"/>
    </row>
    <row r="682" spans="3:15" s="1" customFormat="1" x14ac:dyDescent="0.25">
      <c r="C682" s="65"/>
      <c r="D682" s="55"/>
      <c r="E682" s="55"/>
      <c r="F682" s="55"/>
      <c r="G682" s="55"/>
      <c r="H682" s="55"/>
      <c r="I682" s="55"/>
      <c r="J682" s="65"/>
      <c r="K682" s="65"/>
      <c r="L682" s="65"/>
      <c r="M682" s="65"/>
      <c r="N682" s="65"/>
      <c r="O682" s="65"/>
    </row>
    <row r="683" spans="3:15" s="1" customFormat="1" x14ac:dyDescent="0.25">
      <c r="C683" s="65"/>
      <c r="D683" s="55"/>
      <c r="E683" s="55"/>
      <c r="F683" s="55"/>
      <c r="G683" s="55"/>
      <c r="H683" s="55"/>
      <c r="I683" s="55"/>
      <c r="J683" s="65"/>
      <c r="K683" s="65"/>
      <c r="L683" s="65"/>
      <c r="M683" s="65"/>
      <c r="N683" s="65"/>
      <c r="O683" s="65"/>
    </row>
    <row r="684" spans="3:15" s="1" customFormat="1" x14ac:dyDescent="0.25">
      <c r="C684" s="65"/>
      <c r="D684" s="55"/>
      <c r="E684" s="55"/>
      <c r="F684" s="55"/>
      <c r="G684" s="55"/>
      <c r="H684" s="55"/>
      <c r="I684" s="55"/>
      <c r="J684" s="65"/>
      <c r="K684" s="65"/>
      <c r="L684" s="65"/>
      <c r="M684" s="65"/>
      <c r="N684" s="65"/>
      <c r="O684" s="65"/>
    </row>
    <row r="685" spans="3:15" s="1" customFormat="1" x14ac:dyDescent="0.25">
      <c r="C685" s="65"/>
      <c r="D685" s="55"/>
      <c r="E685" s="55"/>
      <c r="F685" s="55"/>
      <c r="G685" s="55"/>
      <c r="H685" s="55"/>
      <c r="I685" s="55"/>
      <c r="J685" s="65"/>
      <c r="K685" s="65"/>
      <c r="L685" s="65"/>
      <c r="M685" s="65"/>
      <c r="N685" s="65"/>
      <c r="O685" s="65"/>
    </row>
    <row r="686" spans="3:15" s="1" customFormat="1" x14ac:dyDescent="0.25">
      <c r="C686" s="65"/>
      <c r="D686" s="55"/>
      <c r="E686" s="55"/>
      <c r="F686" s="55"/>
      <c r="G686" s="55"/>
      <c r="H686" s="55"/>
      <c r="I686" s="55"/>
      <c r="J686" s="65"/>
      <c r="K686" s="65"/>
      <c r="L686" s="65"/>
      <c r="M686" s="65"/>
      <c r="N686" s="65"/>
      <c r="O686" s="65"/>
    </row>
    <row r="687" spans="3:15" s="1" customFormat="1" x14ac:dyDescent="0.25">
      <c r="C687" s="65"/>
      <c r="D687" s="55"/>
      <c r="E687" s="55"/>
      <c r="F687" s="55"/>
      <c r="G687" s="55"/>
      <c r="H687" s="55"/>
      <c r="I687" s="55"/>
      <c r="J687" s="65"/>
      <c r="K687" s="65"/>
      <c r="L687" s="65"/>
      <c r="M687" s="65"/>
      <c r="N687" s="65"/>
      <c r="O687" s="65"/>
    </row>
    <row r="688" spans="3:15" s="1" customFormat="1" x14ac:dyDescent="0.25">
      <c r="C688" s="65"/>
      <c r="D688" s="55"/>
      <c r="E688" s="55"/>
      <c r="F688" s="55"/>
      <c r="G688" s="55"/>
      <c r="H688" s="55"/>
      <c r="I688" s="55"/>
      <c r="J688" s="65"/>
      <c r="K688" s="65"/>
      <c r="L688" s="65"/>
      <c r="M688" s="65"/>
      <c r="N688" s="65"/>
      <c r="O688" s="65"/>
    </row>
    <row r="689" spans="3:15" s="1" customFormat="1" x14ac:dyDescent="0.25">
      <c r="C689" s="65"/>
      <c r="D689" s="55"/>
      <c r="E689" s="55"/>
      <c r="F689" s="55"/>
      <c r="G689" s="55"/>
      <c r="H689" s="55"/>
      <c r="I689" s="55"/>
      <c r="J689" s="65"/>
      <c r="K689" s="65"/>
      <c r="L689" s="65"/>
      <c r="M689" s="65"/>
      <c r="N689" s="65"/>
      <c r="O689" s="65"/>
    </row>
    <row r="690" spans="3:15" s="1" customFormat="1" x14ac:dyDescent="0.25">
      <c r="C690" s="65"/>
      <c r="D690" s="55"/>
      <c r="E690" s="55"/>
      <c r="F690" s="55"/>
      <c r="G690" s="55"/>
      <c r="H690" s="55"/>
      <c r="I690" s="55"/>
      <c r="J690" s="65"/>
      <c r="K690" s="65"/>
      <c r="L690" s="65"/>
      <c r="M690" s="65"/>
      <c r="N690" s="65"/>
      <c r="O690" s="65"/>
    </row>
    <row r="691" spans="3:15" s="1" customFormat="1" x14ac:dyDescent="0.25">
      <c r="C691" s="65"/>
      <c r="D691" s="55"/>
      <c r="E691" s="55"/>
      <c r="F691" s="55"/>
      <c r="G691" s="55"/>
      <c r="H691" s="55"/>
      <c r="I691" s="55"/>
      <c r="J691" s="65"/>
      <c r="K691" s="65"/>
      <c r="L691" s="65"/>
      <c r="M691" s="65"/>
      <c r="N691" s="65"/>
      <c r="O691" s="65"/>
    </row>
    <row r="692" spans="3:15" s="1" customFormat="1" x14ac:dyDescent="0.25">
      <c r="C692" s="65"/>
      <c r="D692" s="55"/>
      <c r="E692" s="55"/>
      <c r="F692" s="55"/>
      <c r="G692" s="55"/>
      <c r="H692" s="55"/>
      <c r="I692" s="55"/>
      <c r="J692" s="65"/>
      <c r="K692" s="65"/>
      <c r="L692" s="65"/>
      <c r="M692" s="65"/>
      <c r="N692" s="65"/>
      <c r="O692" s="65"/>
    </row>
    <row r="693" spans="3:15" s="1" customFormat="1" x14ac:dyDescent="0.25">
      <c r="C693" s="65"/>
      <c r="D693" s="55"/>
      <c r="E693" s="55"/>
      <c r="F693" s="55"/>
      <c r="G693" s="55"/>
      <c r="H693" s="55"/>
      <c r="I693" s="55"/>
      <c r="J693" s="65"/>
      <c r="K693" s="65"/>
      <c r="L693" s="65"/>
      <c r="M693" s="65"/>
      <c r="N693" s="65"/>
      <c r="O693" s="65"/>
    </row>
    <row r="694" spans="3:15" s="1" customFormat="1" x14ac:dyDescent="0.25">
      <c r="C694" s="65"/>
      <c r="D694" s="55"/>
      <c r="E694" s="55"/>
      <c r="F694" s="55"/>
      <c r="G694" s="55"/>
      <c r="H694" s="55"/>
      <c r="I694" s="55"/>
      <c r="J694" s="65"/>
      <c r="K694" s="65"/>
      <c r="L694" s="65"/>
      <c r="M694" s="65"/>
      <c r="N694" s="65"/>
      <c r="O694" s="65"/>
    </row>
    <row r="695" spans="3:15" s="1" customFormat="1" x14ac:dyDescent="0.25">
      <c r="C695" s="65"/>
      <c r="D695" s="55"/>
      <c r="E695" s="55"/>
      <c r="F695" s="55"/>
      <c r="G695" s="55"/>
      <c r="H695" s="55"/>
      <c r="I695" s="55"/>
      <c r="J695" s="65"/>
      <c r="K695" s="65"/>
      <c r="L695" s="65"/>
      <c r="M695" s="65"/>
      <c r="N695" s="65"/>
      <c r="O695" s="65"/>
    </row>
    <row r="696" spans="3:15" s="1" customFormat="1" x14ac:dyDescent="0.25">
      <c r="C696" s="65"/>
      <c r="D696" s="55"/>
      <c r="E696" s="55"/>
      <c r="F696" s="55"/>
      <c r="G696" s="55"/>
      <c r="H696" s="55"/>
      <c r="I696" s="55"/>
      <c r="J696" s="65"/>
      <c r="K696" s="65"/>
      <c r="L696" s="65"/>
      <c r="M696" s="65"/>
      <c r="N696" s="65"/>
      <c r="O696" s="65"/>
    </row>
    <row r="697" spans="3:15" s="1" customFormat="1" x14ac:dyDescent="0.25">
      <c r="C697" s="65"/>
      <c r="D697" s="55"/>
      <c r="E697" s="55"/>
      <c r="F697" s="55"/>
      <c r="G697" s="55"/>
      <c r="H697" s="55"/>
      <c r="I697" s="55"/>
      <c r="J697" s="65"/>
      <c r="K697" s="65"/>
      <c r="L697" s="65"/>
      <c r="M697" s="65"/>
      <c r="N697" s="65"/>
      <c r="O697" s="65"/>
    </row>
    <row r="698" spans="3:15" s="1" customFormat="1" x14ac:dyDescent="0.25">
      <c r="C698" s="65"/>
      <c r="D698" s="55"/>
      <c r="E698" s="55"/>
      <c r="F698" s="55"/>
      <c r="G698" s="55"/>
      <c r="H698" s="55"/>
      <c r="I698" s="55"/>
      <c r="J698" s="65"/>
      <c r="K698" s="65"/>
      <c r="L698" s="65"/>
      <c r="M698" s="65"/>
      <c r="N698" s="65"/>
      <c r="O698" s="65"/>
    </row>
    <row r="699" spans="3:15" s="1" customFormat="1" x14ac:dyDescent="0.25">
      <c r="C699" s="65"/>
      <c r="D699" s="55"/>
      <c r="E699" s="55"/>
      <c r="F699" s="55"/>
      <c r="G699" s="55"/>
      <c r="H699" s="55"/>
      <c r="I699" s="55"/>
      <c r="J699" s="65"/>
      <c r="K699" s="65"/>
      <c r="L699" s="65"/>
      <c r="M699" s="65"/>
      <c r="N699" s="65"/>
      <c r="O699" s="65"/>
    </row>
    <row r="700" spans="3:15" s="1" customFormat="1" x14ac:dyDescent="0.25">
      <c r="C700" s="65"/>
      <c r="D700" s="55"/>
      <c r="E700" s="55"/>
      <c r="F700" s="55"/>
      <c r="G700" s="55"/>
      <c r="H700" s="55"/>
      <c r="I700" s="55"/>
      <c r="J700" s="65"/>
      <c r="K700" s="65"/>
      <c r="L700" s="65"/>
      <c r="M700" s="65"/>
      <c r="N700" s="65"/>
      <c r="O700" s="65"/>
    </row>
    <row r="701" spans="3:15" s="1" customFormat="1" x14ac:dyDescent="0.25">
      <c r="C701" s="65"/>
      <c r="D701" s="55"/>
      <c r="E701" s="55"/>
      <c r="F701" s="55"/>
      <c r="G701" s="55"/>
      <c r="H701" s="55"/>
      <c r="I701" s="55"/>
      <c r="J701" s="65"/>
      <c r="K701" s="65"/>
      <c r="L701" s="65"/>
      <c r="M701" s="65"/>
      <c r="N701" s="65"/>
      <c r="O701" s="65"/>
    </row>
    <row r="702" spans="3:15" s="1" customFormat="1" x14ac:dyDescent="0.25">
      <c r="C702" s="65"/>
      <c r="D702" s="55"/>
      <c r="E702" s="55"/>
      <c r="F702" s="55"/>
      <c r="G702" s="55"/>
      <c r="H702" s="55"/>
      <c r="I702" s="55"/>
      <c r="J702" s="65"/>
      <c r="K702" s="65"/>
      <c r="L702" s="65"/>
      <c r="M702" s="65"/>
      <c r="N702" s="65"/>
      <c r="O702" s="65"/>
    </row>
    <row r="703" spans="3:15" s="1" customFormat="1" x14ac:dyDescent="0.25">
      <c r="C703" s="65"/>
      <c r="D703" s="55"/>
      <c r="E703" s="55"/>
      <c r="F703" s="55"/>
      <c r="G703" s="55"/>
      <c r="H703" s="55"/>
      <c r="I703" s="55"/>
      <c r="J703" s="65"/>
      <c r="K703" s="65"/>
      <c r="L703" s="65"/>
      <c r="M703" s="65"/>
      <c r="N703" s="65"/>
      <c r="O703" s="65"/>
    </row>
    <row r="704" spans="3:15" s="1" customFormat="1" x14ac:dyDescent="0.25">
      <c r="C704" s="65"/>
      <c r="D704" s="55"/>
      <c r="E704" s="55"/>
      <c r="F704" s="55"/>
      <c r="G704" s="55"/>
      <c r="H704" s="55"/>
      <c r="I704" s="55"/>
      <c r="J704" s="65"/>
      <c r="K704" s="65"/>
      <c r="L704" s="65"/>
      <c r="M704" s="65"/>
      <c r="N704" s="65"/>
      <c r="O704" s="65"/>
    </row>
    <row r="705" spans="3:15" s="1" customFormat="1" x14ac:dyDescent="0.25">
      <c r="C705" s="65"/>
      <c r="D705" s="55"/>
      <c r="E705" s="55"/>
      <c r="F705" s="55"/>
      <c r="G705" s="55"/>
      <c r="H705" s="55"/>
      <c r="I705" s="55"/>
      <c r="J705" s="65"/>
      <c r="K705" s="65"/>
      <c r="L705" s="65"/>
      <c r="M705" s="65"/>
      <c r="N705" s="65"/>
      <c r="O705" s="65"/>
    </row>
    <row r="706" spans="3:15" s="1" customFormat="1" x14ac:dyDescent="0.25">
      <c r="C706" s="65"/>
      <c r="D706" s="55"/>
      <c r="E706" s="55"/>
      <c r="F706" s="55"/>
      <c r="G706" s="55"/>
      <c r="H706" s="55"/>
      <c r="I706" s="55"/>
      <c r="J706" s="65"/>
      <c r="K706" s="65"/>
      <c r="L706" s="65"/>
      <c r="M706" s="65"/>
      <c r="N706" s="65"/>
      <c r="O706" s="65"/>
    </row>
    <row r="707" spans="3:15" s="1" customFormat="1" x14ac:dyDescent="0.25">
      <c r="C707" s="65"/>
      <c r="D707" s="55"/>
      <c r="E707" s="55"/>
      <c r="F707" s="55"/>
      <c r="G707" s="55"/>
      <c r="H707" s="55"/>
      <c r="I707" s="55"/>
      <c r="J707" s="65"/>
      <c r="K707" s="65"/>
      <c r="L707" s="65"/>
      <c r="M707" s="65"/>
      <c r="N707" s="65"/>
      <c r="O707" s="65"/>
    </row>
    <row r="708" spans="3:15" s="1" customFormat="1" x14ac:dyDescent="0.25">
      <c r="C708" s="65"/>
      <c r="D708" s="55"/>
      <c r="E708" s="55"/>
      <c r="F708" s="55"/>
      <c r="G708" s="55"/>
      <c r="H708" s="55"/>
      <c r="I708" s="55"/>
      <c r="J708" s="65"/>
      <c r="K708" s="65"/>
      <c r="L708" s="65"/>
      <c r="M708" s="65"/>
      <c r="N708" s="65"/>
      <c r="O708" s="65"/>
    </row>
    <row r="709" spans="3:15" s="1" customFormat="1" x14ac:dyDescent="0.25">
      <c r="C709" s="65"/>
      <c r="D709" s="55"/>
      <c r="E709" s="55"/>
      <c r="F709" s="55"/>
      <c r="G709" s="55"/>
      <c r="H709" s="55"/>
      <c r="I709" s="55"/>
      <c r="J709" s="65"/>
      <c r="K709" s="65"/>
      <c r="L709" s="65"/>
      <c r="M709" s="65"/>
      <c r="N709" s="65"/>
      <c r="O709" s="65"/>
    </row>
    <row r="710" spans="3:15" s="1" customFormat="1" x14ac:dyDescent="0.25">
      <c r="C710" s="65"/>
      <c r="D710" s="55"/>
      <c r="E710" s="55"/>
      <c r="F710" s="55"/>
      <c r="G710" s="55"/>
      <c r="H710" s="55"/>
      <c r="I710" s="55"/>
      <c r="J710" s="65"/>
      <c r="K710" s="65"/>
      <c r="L710" s="65"/>
      <c r="M710" s="65"/>
      <c r="N710" s="65"/>
      <c r="O710" s="65"/>
    </row>
    <row r="711" spans="3:15" s="1" customFormat="1" x14ac:dyDescent="0.25">
      <c r="C711" s="65"/>
      <c r="D711" s="55"/>
      <c r="E711" s="55"/>
      <c r="F711" s="55"/>
      <c r="G711" s="55"/>
      <c r="H711" s="55"/>
      <c r="I711" s="55"/>
      <c r="J711" s="65"/>
      <c r="K711" s="65"/>
      <c r="L711" s="65"/>
      <c r="M711" s="65"/>
      <c r="N711" s="65"/>
      <c r="O711" s="65"/>
    </row>
    <row r="712" spans="3:15" s="1" customFormat="1" x14ac:dyDescent="0.25">
      <c r="C712" s="65"/>
      <c r="D712" s="55"/>
      <c r="E712" s="55"/>
      <c r="F712" s="55"/>
      <c r="G712" s="55"/>
      <c r="H712" s="55"/>
      <c r="I712" s="55"/>
      <c r="J712" s="65"/>
      <c r="K712" s="65"/>
      <c r="L712" s="65"/>
      <c r="M712" s="65"/>
      <c r="N712" s="65"/>
      <c r="O712" s="65"/>
    </row>
    <row r="713" spans="3:15" s="1" customFormat="1" x14ac:dyDescent="0.25">
      <c r="C713" s="65"/>
      <c r="D713" s="55"/>
      <c r="E713" s="55"/>
      <c r="F713" s="55"/>
      <c r="G713" s="55"/>
      <c r="H713" s="55"/>
      <c r="I713" s="55"/>
      <c r="J713" s="65"/>
      <c r="K713" s="65"/>
      <c r="L713" s="65"/>
      <c r="M713" s="65"/>
      <c r="N713" s="65"/>
      <c r="O713" s="65"/>
    </row>
    <row r="714" spans="3:15" s="1" customFormat="1" x14ac:dyDescent="0.25">
      <c r="C714" s="65"/>
      <c r="D714" s="55"/>
      <c r="E714" s="55"/>
      <c r="F714" s="55"/>
      <c r="G714" s="55"/>
      <c r="H714" s="55"/>
      <c r="I714" s="55"/>
      <c r="J714" s="65"/>
      <c r="K714" s="65"/>
      <c r="L714" s="65"/>
      <c r="M714" s="65"/>
      <c r="N714" s="65"/>
      <c r="O714" s="65"/>
    </row>
    <row r="715" spans="3:15" s="1" customFormat="1" x14ac:dyDescent="0.25">
      <c r="C715" s="65"/>
      <c r="D715" s="55"/>
      <c r="E715" s="55"/>
      <c r="F715" s="55"/>
      <c r="G715" s="55"/>
      <c r="H715" s="55"/>
      <c r="I715" s="55"/>
      <c r="J715" s="65"/>
      <c r="K715" s="65"/>
      <c r="L715" s="65"/>
      <c r="M715" s="65"/>
      <c r="N715" s="65"/>
      <c r="O715" s="65"/>
    </row>
    <row r="716" spans="3:15" s="1" customFormat="1" x14ac:dyDescent="0.25">
      <c r="C716" s="65"/>
      <c r="D716" s="55"/>
      <c r="E716" s="55"/>
      <c r="F716" s="55"/>
      <c r="G716" s="55"/>
      <c r="H716" s="55"/>
      <c r="I716" s="55"/>
      <c r="J716" s="65"/>
      <c r="K716" s="65"/>
      <c r="L716" s="65"/>
      <c r="M716" s="65"/>
      <c r="N716" s="65"/>
      <c r="O716" s="65"/>
    </row>
    <row r="717" spans="3:15" s="1" customFormat="1" x14ac:dyDescent="0.25">
      <c r="C717" s="65"/>
      <c r="D717" s="55"/>
      <c r="E717" s="55"/>
      <c r="F717" s="55"/>
      <c r="G717" s="55"/>
      <c r="H717" s="55"/>
      <c r="I717" s="55"/>
      <c r="J717" s="65"/>
      <c r="K717" s="65"/>
      <c r="L717" s="65"/>
      <c r="M717" s="65"/>
      <c r="N717" s="65"/>
      <c r="O717" s="65"/>
    </row>
    <row r="718" spans="3:15" s="1" customFormat="1" x14ac:dyDescent="0.25">
      <c r="C718" s="65"/>
      <c r="D718" s="55"/>
      <c r="E718" s="55"/>
      <c r="F718" s="55"/>
      <c r="G718" s="55"/>
      <c r="H718" s="55"/>
      <c r="I718" s="55"/>
      <c r="J718" s="65"/>
      <c r="K718" s="65"/>
      <c r="L718" s="65"/>
      <c r="M718" s="65"/>
      <c r="N718" s="65"/>
      <c r="O718" s="65"/>
    </row>
    <row r="719" spans="3:15" s="1" customFormat="1" x14ac:dyDescent="0.25">
      <c r="C719" s="65"/>
      <c r="D719" s="55"/>
      <c r="E719" s="55"/>
      <c r="F719" s="55"/>
      <c r="G719" s="55"/>
      <c r="H719" s="55"/>
      <c r="I719" s="55"/>
      <c r="J719" s="65"/>
      <c r="K719" s="65"/>
      <c r="L719" s="65"/>
      <c r="M719" s="65"/>
      <c r="N719" s="65"/>
      <c r="O719" s="65"/>
    </row>
    <row r="720" spans="3:15" s="1" customFormat="1" x14ac:dyDescent="0.25">
      <c r="C720" s="65"/>
      <c r="D720" s="55"/>
      <c r="E720" s="55"/>
      <c r="F720" s="55"/>
      <c r="G720" s="55"/>
      <c r="H720" s="55"/>
      <c r="I720" s="55"/>
      <c r="J720" s="65"/>
      <c r="K720" s="65"/>
      <c r="L720" s="65"/>
      <c r="M720" s="65"/>
      <c r="N720" s="65"/>
      <c r="O720" s="65"/>
    </row>
    <row r="721" spans="3:15" s="1" customFormat="1" x14ac:dyDescent="0.25">
      <c r="C721" s="65"/>
      <c r="D721" s="55"/>
      <c r="E721" s="55"/>
      <c r="F721" s="55"/>
      <c r="G721" s="55"/>
      <c r="H721" s="55"/>
      <c r="I721" s="55"/>
      <c r="J721" s="65"/>
      <c r="K721" s="65"/>
      <c r="L721" s="65"/>
      <c r="M721" s="65"/>
      <c r="N721" s="65"/>
      <c r="O721" s="65"/>
    </row>
    <row r="722" spans="3:15" s="1" customFormat="1" x14ac:dyDescent="0.25">
      <c r="C722" s="65"/>
      <c r="D722" s="55"/>
      <c r="E722" s="55"/>
      <c r="F722" s="55"/>
      <c r="G722" s="55"/>
      <c r="H722" s="55"/>
      <c r="I722" s="55"/>
      <c r="J722" s="65"/>
      <c r="K722" s="65"/>
      <c r="L722" s="65"/>
      <c r="M722" s="65"/>
      <c r="N722" s="65"/>
      <c r="O722" s="65"/>
    </row>
    <row r="723" spans="3:15" s="1" customFormat="1" x14ac:dyDescent="0.25">
      <c r="C723" s="65"/>
      <c r="D723" s="55"/>
      <c r="E723" s="55"/>
      <c r="F723" s="55"/>
      <c r="G723" s="55"/>
      <c r="H723" s="55"/>
      <c r="I723" s="55"/>
      <c r="J723" s="65"/>
      <c r="K723" s="65"/>
      <c r="L723" s="65"/>
      <c r="M723" s="65"/>
      <c r="N723" s="65"/>
      <c r="O723" s="65"/>
    </row>
    <row r="724" spans="3:15" s="1" customFormat="1" x14ac:dyDescent="0.25">
      <c r="C724" s="65"/>
      <c r="D724" s="55"/>
      <c r="E724" s="55"/>
      <c r="F724" s="55"/>
      <c r="G724" s="55"/>
      <c r="H724" s="55"/>
      <c r="I724" s="55"/>
      <c r="J724" s="65"/>
      <c r="K724" s="65"/>
      <c r="L724" s="65"/>
      <c r="M724" s="65"/>
      <c r="N724" s="65"/>
      <c r="O724" s="65"/>
    </row>
    <row r="725" spans="3:15" s="1" customFormat="1" x14ac:dyDescent="0.25">
      <c r="C725" s="65"/>
      <c r="D725" s="55"/>
      <c r="E725" s="55"/>
      <c r="F725" s="55"/>
      <c r="G725" s="55"/>
      <c r="H725" s="55"/>
      <c r="I725" s="55"/>
      <c r="J725" s="65"/>
      <c r="K725" s="65"/>
      <c r="L725" s="65"/>
      <c r="M725" s="65"/>
      <c r="N725" s="65"/>
      <c r="O725" s="65"/>
    </row>
    <row r="726" spans="3:15" s="1" customFormat="1" x14ac:dyDescent="0.25">
      <c r="C726" s="65"/>
      <c r="D726" s="55"/>
      <c r="E726" s="55"/>
      <c r="F726" s="55"/>
      <c r="G726" s="55"/>
      <c r="H726" s="55"/>
      <c r="I726" s="55"/>
      <c r="J726" s="65"/>
      <c r="K726" s="65"/>
      <c r="L726" s="65"/>
      <c r="M726" s="65"/>
      <c r="N726" s="65"/>
      <c r="O726" s="65"/>
    </row>
    <row r="727" spans="3:15" s="1" customFormat="1" x14ac:dyDescent="0.25">
      <c r="C727" s="65"/>
      <c r="D727" s="55"/>
      <c r="E727" s="55"/>
      <c r="F727" s="55"/>
      <c r="G727" s="55"/>
      <c r="H727" s="55"/>
      <c r="I727" s="55"/>
      <c r="J727" s="65"/>
      <c r="K727" s="65"/>
      <c r="L727" s="65"/>
      <c r="M727" s="65"/>
      <c r="N727" s="65"/>
      <c r="O727" s="65"/>
    </row>
    <row r="728" spans="3:15" s="1" customFormat="1" x14ac:dyDescent="0.25">
      <c r="C728" s="65"/>
      <c r="D728" s="55"/>
      <c r="E728" s="55"/>
      <c r="F728" s="55"/>
      <c r="G728" s="55"/>
      <c r="H728" s="55"/>
      <c r="I728" s="55"/>
      <c r="J728" s="65"/>
      <c r="K728" s="65"/>
      <c r="L728" s="65"/>
      <c r="M728" s="65"/>
      <c r="N728" s="65"/>
      <c r="O728" s="65"/>
    </row>
    <row r="729" spans="3:15" s="1" customFormat="1" x14ac:dyDescent="0.25">
      <c r="C729" s="65"/>
      <c r="D729" s="55"/>
      <c r="E729" s="55"/>
      <c r="F729" s="55"/>
      <c r="G729" s="55"/>
      <c r="H729" s="55"/>
      <c r="I729" s="55"/>
      <c r="J729" s="65"/>
      <c r="K729" s="65"/>
      <c r="L729" s="65"/>
      <c r="M729" s="65"/>
      <c r="N729" s="65"/>
      <c r="O729" s="65"/>
    </row>
    <row r="730" spans="3:15" s="1" customFormat="1" x14ac:dyDescent="0.25">
      <c r="C730" s="65"/>
      <c r="D730" s="55"/>
      <c r="E730" s="55"/>
      <c r="F730" s="55"/>
      <c r="G730" s="55"/>
      <c r="H730" s="55"/>
      <c r="I730" s="55"/>
      <c r="J730" s="65"/>
      <c r="K730" s="65"/>
      <c r="L730" s="65"/>
      <c r="M730" s="65"/>
      <c r="N730" s="65"/>
      <c r="O730" s="65"/>
    </row>
    <row r="731" spans="3:15" s="1" customFormat="1" x14ac:dyDescent="0.25">
      <c r="C731" s="65"/>
      <c r="D731" s="55"/>
      <c r="E731" s="55"/>
      <c r="F731" s="55"/>
      <c r="G731" s="55"/>
      <c r="H731" s="55"/>
      <c r="I731" s="55"/>
      <c r="J731" s="65"/>
      <c r="K731" s="65"/>
      <c r="L731" s="65"/>
      <c r="M731" s="65"/>
      <c r="N731" s="65"/>
      <c r="O731" s="65"/>
    </row>
    <row r="732" spans="3:15" s="1" customFormat="1" x14ac:dyDescent="0.25">
      <c r="C732" s="65"/>
      <c r="D732" s="55"/>
      <c r="E732" s="55"/>
      <c r="F732" s="55"/>
      <c r="G732" s="55"/>
      <c r="H732" s="55"/>
      <c r="I732" s="55"/>
      <c r="J732" s="65"/>
      <c r="K732" s="65"/>
      <c r="L732" s="65"/>
      <c r="M732" s="65"/>
      <c r="N732" s="65"/>
      <c r="O732" s="65"/>
    </row>
    <row r="733" spans="3:15" s="1" customFormat="1" x14ac:dyDescent="0.25">
      <c r="C733" s="65"/>
      <c r="D733" s="55"/>
      <c r="E733" s="55"/>
      <c r="F733" s="55"/>
      <c r="G733" s="55"/>
      <c r="H733" s="55"/>
      <c r="I733" s="55"/>
      <c r="J733" s="65"/>
      <c r="K733" s="65"/>
      <c r="L733" s="65"/>
      <c r="M733" s="65"/>
      <c r="N733" s="65"/>
      <c r="O733" s="65"/>
    </row>
    <row r="734" spans="3:15" s="1" customFormat="1" x14ac:dyDescent="0.25">
      <c r="C734" s="65"/>
      <c r="D734" s="55"/>
      <c r="E734" s="55"/>
      <c r="F734" s="55"/>
      <c r="G734" s="55"/>
      <c r="H734" s="55"/>
      <c r="I734" s="55"/>
      <c r="J734" s="65"/>
      <c r="K734" s="65"/>
      <c r="L734" s="65"/>
      <c r="M734" s="65"/>
      <c r="N734" s="65"/>
      <c r="O734" s="65"/>
    </row>
    <row r="735" spans="3:15" s="1" customFormat="1" x14ac:dyDescent="0.25">
      <c r="C735" s="65"/>
      <c r="D735" s="55"/>
      <c r="E735" s="55"/>
      <c r="F735" s="55"/>
      <c r="G735" s="55"/>
      <c r="H735" s="55"/>
      <c r="I735" s="55"/>
      <c r="J735" s="65"/>
      <c r="K735" s="65"/>
      <c r="L735" s="65"/>
      <c r="M735" s="65"/>
      <c r="N735" s="65"/>
      <c r="O735" s="65"/>
    </row>
    <row r="736" spans="3:15" s="1" customFormat="1" x14ac:dyDescent="0.25">
      <c r="C736" s="65"/>
      <c r="D736" s="55"/>
      <c r="E736" s="55"/>
      <c r="F736" s="55"/>
      <c r="G736" s="55"/>
      <c r="H736" s="55"/>
      <c r="I736" s="55"/>
      <c r="J736" s="65"/>
      <c r="K736" s="65"/>
      <c r="L736" s="65"/>
      <c r="M736" s="65"/>
      <c r="N736" s="65"/>
      <c r="O736" s="65"/>
    </row>
    <row r="737" spans="3:15" s="1" customFormat="1" x14ac:dyDescent="0.25">
      <c r="C737" s="65"/>
      <c r="D737" s="55"/>
      <c r="E737" s="55"/>
      <c r="F737" s="55"/>
      <c r="G737" s="55"/>
      <c r="H737" s="55"/>
      <c r="I737" s="55"/>
      <c r="J737" s="65"/>
      <c r="K737" s="65"/>
      <c r="L737" s="65"/>
      <c r="M737" s="65"/>
      <c r="N737" s="65"/>
      <c r="O737" s="65"/>
    </row>
    <row r="738" spans="3:15" s="1" customFormat="1" x14ac:dyDescent="0.25">
      <c r="C738" s="65"/>
      <c r="D738" s="55"/>
      <c r="E738" s="55"/>
      <c r="F738" s="55"/>
      <c r="G738" s="55"/>
      <c r="H738" s="55"/>
      <c r="I738" s="55"/>
      <c r="J738" s="65"/>
      <c r="K738" s="65"/>
      <c r="L738" s="65"/>
      <c r="M738" s="65"/>
      <c r="N738" s="65"/>
      <c r="O738" s="65"/>
    </row>
    <row r="739" spans="3:15" s="1" customFormat="1" x14ac:dyDescent="0.25">
      <c r="C739" s="65"/>
      <c r="D739" s="55"/>
      <c r="E739" s="55"/>
      <c r="F739" s="55"/>
      <c r="G739" s="55"/>
      <c r="H739" s="55"/>
      <c r="I739" s="55"/>
      <c r="J739" s="65"/>
      <c r="K739" s="65"/>
      <c r="L739" s="65"/>
      <c r="M739" s="65"/>
      <c r="N739" s="65"/>
      <c r="O739" s="65"/>
    </row>
    <row r="740" spans="3:15" s="1" customFormat="1" x14ac:dyDescent="0.25">
      <c r="C740" s="65"/>
      <c r="D740" s="55"/>
      <c r="E740" s="55"/>
      <c r="F740" s="55"/>
      <c r="G740" s="55"/>
      <c r="H740" s="55"/>
      <c r="I740" s="55"/>
      <c r="J740" s="65"/>
      <c r="K740" s="65"/>
      <c r="L740" s="65"/>
      <c r="M740" s="65"/>
      <c r="N740" s="65"/>
      <c r="O740" s="65"/>
    </row>
    <row r="741" spans="3:15" s="1" customFormat="1" x14ac:dyDescent="0.25">
      <c r="C741" s="65"/>
      <c r="D741" s="55"/>
      <c r="E741" s="55"/>
      <c r="F741" s="55"/>
      <c r="G741" s="55"/>
      <c r="H741" s="55"/>
      <c r="I741" s="55"/>
      <c r="J741" s="65"/>
      <c r="K741" s="65"/>
      <c r="L741" s="65"/>
      <c r="M741" s="65"/>
      <c r="N741" s="65"/>
      <c r="O741" s="65"/>
    </row>
    <row r="742" spans="3:15" s="1" customFormat="1" x14ac:dyDescent="0.25">
      <c r="C742" s="65"/>
      <c r="D742" s="55"/>
      <c r="E742" s="55"/>
      <c r="F742" s="55"/>
      <c r="G742" s="55"/>
      <c r="H742" s="55"/>
      <c r="I742" s="55"/>
      <c r="J742" s="65"/>
      <c r="K742" s="65"/>
      <c r="L742" s="65"/>
      <c r="M742" s="65"/>
      <c r="N742" s="65"/>
      <c r="O742" s="65"/>
    </row>
    <row r="743" spans="3:15" s="1" customFormat="1" x14ac:dyDescent="0.25">
      <c r="C743" s="65"/>
      <c r="D743" s="55"/>
      <c r="E743" s="55"/>
      <c r="F743" s="55"/>
      <c r="G743" s="55"/>
      <c r="H743" s="55"/>
      <c r="I743" s="55"/>
      <c r="J743" s="65"/>
      <c r="K743" s="65"/>
      <c r="L743" s="65"/>
      <c r="M743" s="65"/>
      <c r="N743" s="65"/>
      <c r="O743" s="65"/>
    </row>
    <row r="744" spans="3:15" s="1" customFormat="1" x14ac:dyDescent="0.25">
      <c r="C744" s="65"/>
      <c r="D744" s="55"/>
      <c r="E744" s="55"/>
      <c r="F744" s="55"/>
      <c r="G744" s="55"/>
      <c r="H744" s="55"/>
      <c r="I744" s="55"/>
      <c r="J744" s="65"/>
      <c r="K744" s="65"/>
      <c r="L744" s="65"/>
      <c r="M744" s="65"/>
      <c r="N744" s="65"/>
      <c r="O744" s="65"/>
    </row>
    <row r="745" spans="3:15" s="1" customFormat="1" x14ac:dyDescent="0.25">
      <c r="C745" s="65"/>
      <c r="D745" s="55"/>
      <c r="E745" s="55"/>
      <c r="F745" s="55"/>
      <c r="G745" s="55"/>
      <c r="H745" s="55"/>
      <c r="I745" s="55"/>
      <c r="J745" s="65"/>
      <c r="K745" s="65"/>
      <c r="L745" s="65"/>
      <c r="M745" s="65"/>
      <c r="N745" s="65"/>
      <c r="O745" s="65"/>
    </row>
    <row r="746" spans="3:15" s="1" customFormat="1" x14ac:dyDescent="0.25">
      <c r="C746" s="65"/>
      <c r="D746" s="55"/>
      <c r="E746" s="55"/>
      <c r="F746" s="55"/>
      <c r="G746" s="55"/>
      <c r="H746" s="55"/>
      <c r="I746" s="55"/>
      <c r="J746" s="65"/>
      <c r="K746" s="65"/>
      <c r="L746" s="65"/>
      <c r="M746" s="65"/>
      <c r="N746" s="65"/>
      <c r="O746" s="65"/>
    </row>
    <row r="747" spans="3:15" s="1" customFormat="1" x14ac:dyDescent="0.25">
      <c r="C747" s="65"/>
      <c r="D747" s="55"/>
      <c r="E747" s="55"/>
      <c r="F747" s="55"/>
      <c r="G747" s="55"/>
      <c r="H747" s="55"/>
      <c r="I747" s="55"/>
      <c r="J747" s="65"/>
      <c r="K747" s="65"/>
      <c r="L747" s="65"/>
      <c r="M747" s="65"/>
      <c r="N747" s="65"/>
      <c r="O747" s="65"/>
    </row>
    <row r="748" spans="3:15" s="1" customFormat="1" x14ac:dyDescent="0.25">
      <c r="C748" s="65"/>
      <c r="D748" s="55"/>
      <c r="E748" s="55"/>
      <c r="F748" s="55"/>
      <c r="G748" s="55"/>
      <c r="H748" s="55"/>
      <c r="I748" s="55"/>
      <c r="J748" s="65"/>
      <c r="K748" s="65"/>
      <c r="L748" s="65"/>
      <c r="M748" s="65"/>
      <c r="N748" s="65"/>
      <c r="O748" s="65"/>
    </row>
    <row r="749" spans="3:15" s="1" customFormat="1" x14ac:dyDescent="0.25">
      <c r="C749" s="65"/>
      <c r="D749" s="55"/>
      <c r="E749" s="55"/>
      <c r="F749" s="55"/>
      <c r="G749" s="55"/>
      <c r="H749" s="55"/>
      <c r="I749" s="55"/>
      <c r="J749" s="65"/>
      <c r="K749" s="65"/>
      <c r="L749" s="65"/>
      <c r="M749" s="65"/>
      <c r="N749" s="65"/>
      <c r="O749" s="65"/>
    </row>
    <row r="750" spans="3:15" s="1" customFormat="1" x14ac:dyDescent="0.25">
      <c r="C750" s="65"/>
      <c r="D750" s="55"/>
      <c r="E750" s="55"/>
      <c r="F750" s="55"/>
      <c r="G750" s="55"/>
      <c r="H750" s="55"/>
      <c r="I750" s="55"/>
      <c r="J750" s="65"/>
      <c r="K750" s="65"/>
      <c r="L750" s="65"/>
      <c r="M750" s="65"/>
      <c r="N750" s="65"/>
      <c r="O750" s="65"/>
    </row>
    <row r="751" spans="3:15" s="1" customFormat="1" x14ac:dyDescent="0.25">
      <c r="C751" s="65"/>
      <c r="D751" s="55"/>
      <c r="E751" s="55"/>
      <c r="F751" s="55"/>
      <c r="G751" s="55"/>
      <c r="H751" s="55"/>
      <c r="I751" s="55"/>
      <c r="J751" s="65"/>
      <c r="K751" s="65"/>
      <c r="L751" s="65"/>
      <c r="M751" s="65"/>
      <c r="N751" s="65"/>
      <c r="O751" s="65"/>
    </row>
    <row r="752" spans="3:15" s="1" customFormat="1" x14ac:dyDescent="0.25">
      <c r="C752" s="65"/>
      <c r="D752" s="55"/>
      <c r="E752" s="55"/>
      <c r="F752" s="55"/>
      <c r="G752" s="55"/>
      <c r="H752" s="55"/>
      <c r="I752" s="55"/>
      <c r="J752" s="65"/>
      <c r="K752" s="65"/>
      <c r="L752" s="65"/>
      <c r="M752" s="65"/>
      <c r="N752" s="65"/>
      <c r="O752" s="65"/>
    </row>
    <row r="753" spans="3:15" s="1" customFormat="1" x14ac:dyDescent="0.25">
      <c r="C753" s="65"/>
      <c r="D753" s="55"/>
      <c r="E753" s="55"/>
      <c r="F753" s="55"/>
      <c r="G753" s="55"/>
      <c r="H753" s="55"/>
      <c r="I753" s="55"/>
      <c r="J753" s="65"/>
      <c r="K753" s="65"/>
      <c r="L753" s="65"/>
      <c r="M753" s="65"/>
      <c r="N753" s="65"/>
      <c r="O753" s="65"/>
    </row>
    <row r="754" spans="3:15" s="1" customFormat="1" x14ac:dyDescent="0.25">
      <c r="C754" s="65"/>
      <c r="D754" s="55"/>
      <c r="E754" s="55"/>
      <c r="F754" s="55"/>
      <c r="G754" s="55"/>
      <c r="H754" s="55"/>
      <c r="I754" s="55"/>
      <c r="J754" s="65"/>
      <c r="K754" s="65"/>
      <c r="L754" s="65"/>
      <c r="M754" s="65"/>
      <c r="N754" s="65"/>
      <c r="O754" s="65"/>
    </row>
    <row r="755" spans="3:15" s="1" customFormat="1" x14ac:dyDescent="0.25">
      <c r="C755" s="65"/>
      <c r="D755" s="55"/>
      <c r="E755" s="55"/>
      <c r="F755" s="55"/>
      <c r="G755" s="55"/>
      <c r="H755" s="55"/>
      <c r="I755" s="55"/>
      <c r="J755" s="65"/>
      <c r="K755" s="65"/>
      <c r="L755" s="65"/>
      <c r="M755" s="65"/>
      <c r="N755" s="65"/>
      <c r="O755" s="65"/>
    </row>
    <row r="756" spans="3:15" s="1" customFormat="1" x14ac:dyDescent="0.25">
      <c r="C756" s="65"/>
      <c r="D756" s="55"/>
      <c r="E756" s="55"/>
      <c r="F756" s="55"/>
      <c r="G756" s="55"/>
      <c r="H756" s="55"/>
      <c r="I756" s="55"/>
      <c r="J756" s="65"/>
      <c r="K756" s="65"/>
      <c r="L756" s="65"/>
      <c r="M756" s="65"/>
      <c r="N756" s="65"/>
      <c r="O756" s="65"/>
    </row>
    <row r="757" spans="3:15" s="1" customFormat="1" x14ac:dyDescent="0.25">
      <c r="C757" s="65"/>
      <c r="D757" s="55"/>
      <c r="E757" s="55"/>
      <c r="F757" s="55"/>
      <c r="G757" s="55"/>
      <c r="H757" s="55"/>
      <c r="I757" s="55"/>
      <c r="J757" s="65"/>
      <c r="K757" s="65"/>
      <c r="L757" s="65"/>
      <c r="M757" s="65"/>
      <c r="N757" s="65"/>
      <c r="O757" s="65"/>
    </row>
    <row r="758" spans="3:15" s="1" customFormat="1" x14ac:dyDescent="0.25">
      <c r="C758" s="65"/>
      <c r="D758" s="55"/>
      <c r="E758" s="55"/>
      <c r="F758" s="55"/>
      <c r="G758" s="55"/>
      <c r="H758" s="55"/>
      <c r="I758" s="55"/>
      <c r="J758" s="65"/>
      <c r="K758" s="65"/>
      <c r="L758" s="65"/>
      <c r="M758" s="65"/>
      <c r="N758" s="65"/>
      <c r="O758" s="65"/>
    </row>
    <row r="759" spans="3:15" s="1" customFormat="1" x14ac:dyDescent="0.25">
      <c r="C759" s="65"/>
      <c r="D759" s="55"/>
      <c r="E759" s="55"/>
      <c r="F759" s="55"/>
      <c r="G759" s="55"/>
      <c r="H759" s="55"/>
      <c r="I759" s="55"/>
      <c r="J759" s="65"/>
      <c r="K759" s="65"/>
      <c r="L759" s="65"/>
      <c r="M759" s="65"/>
      <c r="N759" s="65"/>
      <c r="O759" s="65"/>
    </row>
    <row r="760" spans="3:15" s="1" customFormat="1" x14ac:dyDescent="0.25">
      <c r="C760" s="65"/>
      <c r="D760" s="55"/>
      <c r="E760" s="55"/>
      <c r="F760" s="55"/>
      <c r="G760" s="55"/>
      <c r="H760" s="55"/>
      <c r="I760" s="55"/>
      <c r="J760" s="65"/>
      <c r="K760" s="65"/>
      <c r="L760" s="65"/>
      <c r="M760" s="65"/>
      <c r="N760" s="65"/>
      <c r="O760" s="65"/>
    </row>
    <row r="761" spans="3:15" s="1" customFormat="1" x14ac:dyDescent="0.25">
      <c r="C761" s="65"/>
      <c r="D761" s="55"/>
      <c r="E761" s="55"/>
      <c r="F761" s="55"/>
      <c r="G761" s="55"/>
      <c r="H761" s="55"/>
      <c r="I761" s="55"/>
      <c r="J761" s="65"/>
      <c r="K761" s="65"/>
      <c r="L761" s="65"/>
      <c r="M761" s="65"/>
      <c r="N761" s="65"/>
      <c r="O761" s="65"/>
    </row>
    <row r="762" spans="3:15" s="1" customFormat="1" x14ac:dyDescent="0.25">
      <c r="C762" s="65"/>
      <c r="D762" s="55"/>
      <c r="E762" s="55"/>
      <c r="F762" s="55"/>
      <c r="G762" s="55"/>
      <c r="H762" s="55"/>
      <c r="I762" s="55"/>
      <c r="J762" s="65"/>
      <c r="K762" s="65"/>
      <c r="L762" s="65"/>
      <c r="M762" s="65"/>
      <c r="N762" s="65"/>
      <c r="O762" s="65"/>
    </row>
    <row r="763" spans="3:15" s="1" customFormat="1" x14ac:dyDescent="0.25">
      <c r="C763" s="65"/>
      <c r="D763" s="55"/>
      <c r="E763" s="55"/>
      <c r="F763" s="55"/>
      <c r="G763" s="55"/>
      <c r="H763" s="55"/>
      <c r="I763" s="55"/>
      <c r="J763" s="65"/>
      <c r="K763" s="65"/>
      <c r="L763" s="65"/>
      <c r="M763" s="65"/>
      <c r="N763" s="65"/>
      <c r="O763" s="65"/>
    </row>
    <row r="764" spans="3:15" s="1" customFormat="1" x14ac:dyDescent="0.25">
      <c r="C764" s="65"/>
      <c r="D764" s="55"/>
      <c r="E764" s="55"/>
      <c r="F764" s="55"/>
      <c r="G764" s="55"/>
      <c r="H764" s="55"/>
      <c r="I764" s="55"/>
      <c r="J764" s="65"/>
      <c r="K764" s="65"/>
      <c r="L764" s="65"/>
      <c r="M764" s="65"/>
      <c r="N764" s="65"/>
      <c r="O764" s="65"/>
    </row>
    <row r="765" spans="3:15" s="1" customFormat="1" x14ac:dyDescent="0.25">
      <c r="C765" s="65"/>
      <c r="D765" s="55"/>
      <c r="E765" s="55"/>
      <c r="F765" s="55"/>
      <c r="G765" s="55"/>
      <c r="H765" s="55"/>
      <c r="I765" s="55"/>
      <c r="J765" s="65"/>
      <c r="K765" s="65"/>
      <c r="L765" s="65"/>
      <c r="M765" s="65"/>
      <c r="N765" s="65"/>
      <c r="O765" s="65"/>
    </row>
    <row r="766" spans="3:15" s="1" customFormat="1" x14ac:dyDescent="0.25">
      <c r="C766" s="65"/>
      <c r="D766" s="55"/>
      <c r="E766" s="55"/>
      <c r="F766" s="55"/>
      <c r="G766" s="55"/>
      <c r="H766" s="55"/>
      <c r="I766" s="55"/>
      <c r="J766" s="65"/>
      <c r="K766" s="65"/>
      <c r="L766" s="65"/>
      <c r="M766" s="65"/>
      <c r="N766" s="65"/>
      <c r="O766" s="65"/>
    </row>
    <row r="767" spans="3:15" s="1" customFormat="1" x14ac:dyDescent="0.25">
      <c r="C767" s="65"/>
      <c r="D767" s="55"/>
      <c r="E767" s="55"/>
      <c r="F767" s="55"/>
      <c r="G767" s="55"/>
      <c r="H767" s="55"/>
      <c r="I767" s="55"/>
      <c r="J767" s="65"/>
      <c r="K767" s="65"/>
      <c r="L767" s="65"/>
      <c r="M767" s="65"/>
      <c r="N767" s="65"/>
      <c r="O767" s="65"/>
    </row>
    <row r="768" spans="3:15" s="1" customFormat="1" x14ac:dyDescent="0.25">
      <c r="C768" s="65"/>
      <c r="D768" s="55"/>
      <c r="E768" s="55"/>
      <c r="F768" s="55"/>
      <c r="G768" s="55"/>
      <c r="H768" s="55"/>
      <c r="I768" s="55"/>
      <c r="J768" s="65"/>
      <c r="K768" s="65"/>
      <c r="L768" s="65"/>
      <c r="M768" s="65"/>
      <c r="N768" s="65"/>
      <c r="O768" s="65"/>
    </row>
    <row r="769" spans="3:15" s="1" customFormat="1" x14ac:dyDescent="0.25">
      <c r="C769" s="65"/>
      <c r="D769" s="55"/>
      <c r="E769" s="55"/>
      <c r="F769" s="55"/>
      <c r="G769" s="55"/>
      <c r="H769" s="55"/>
      <c r="I769" s="55"/>
      <c r="J769" s="65"/>
      <c r="K769" s="65"/>
      <c r="L769" s="65"/>
      <c r="M769" s="65"/>
      <c r="N769" s="65"/>
      <c r="O769" s="65"/>
    </row>
    <row r="770" spans="3:15" s="1" customFormat="1" x14ac:dyDescent="0.25">
      <c r="C770" s="65"/>
      <c r="D770" s="55"/>
      <c r="E770" s="55"/>
      <c r="F770" s="55"/>
      <c r="G770" s="55"/>
      <c r="H770" s="55"/>
      <c r="I770" s="55"/>
      <c r="J770" s="65"/>
      <c r="K770" s="65"/>
      <c r="L770" s="65"/>
      <c r="M770" s="65"/>
      <c r="N770" s="65"/>
      <c r="O770" s="65"/>
    </row>
    <row r="771" spans="3:15" s="1" customFormat="1" x14ac:dyDescent="0.25">
      <c r="C771" s="65"/>
      <c r="D771" s="55"/>
      <c r="E771" s="55"/>
      <c r="F771" s="55"/>
      <c r="G771" s="55"/>
      <c r="H771" s="55"/>
      <c r="I771" s="55"/>
      <c r="J771" s="65"/>
      <c r="K771" s="65"/>
      <c r="L771" s="65"/>
      <c r="M771" s="65"/>
      <c r="N771" s="65"/>
      <c r="O771" s="65"/>
    </row>
    <row r="772" spans="3:15" s="1" customFormat="1" x14ac:dyDescent="0.25">
      <c r="C772" s="65"/>
      <c r="D772" s="55"/>
      <c r="E772" s="55"/>
      <c r="F772" s="55"/>
      <c r="G772" s="55"/>
      <c r="H772" s="55"/>
      <c r="I772" s="55"/>
      <c r="J772" s="65"/>
      <c r="K772" s="65"/>
      <c r="L772" s="65"/>
      <c r="M772" s="65"/>
      <c r="N772" s="65"/>
      <c r="O772" s="65"/>
    </row>
    <row r="773" spans="3:15" s="1" customFormat="1" x14ac:dyDescent="0.25">
      <c r="C773" s="65"/>
      <c r="D773" s="55"/>
      <c r="E773" s="55"/>
      <c r="F773" s="55"/>
      <c r="G773" s="55"/>
      <c r="H773" s="55"/>
      <c r="I773" s="55"/>
      <c r="J773" s="65"/>
      <c r="K773" s="65"/>
      <c r="L773" s="65"/>
      <c r="M773" s="65"/>
      <c r="N773" s="65"/>
      <c r="O773" s="65"/>
    </row>
    <row r="774" spans="3:15" s="1" customFormat="1" x14ac:dyDescent="0.25">
      <c r="C774" s="65"/>
      <c r="D774" s="55"/>
      <c r="E774" s="55"/>
      <c r="F774" s="55"/>
      <c r="G774" s="55"/>
      <c r="H774" s="55"/>
      <c r="I774" s="55"/>
      <c r="J774" s="65"/>
      <c r="K774" s="65"/>
      <c r="L774" s="65"/>
      <c r="M774" s="65"/>
      <c r="N774" s="65"/>
      <c r="O774" s="65"/>
    </row>
    <row r="775" spans="3:15" s="1" customFormat="1" x14ac:dyDescent="0.25">
      <c r="C775" s="65"/>
      <c r="D775" s="55"/>
      <c r="E775" s="55"/>
      <c r="F775" s="55"/>
      <c r="G775" s="55"/>
      <c r="H775" s="55"/>
      <c r="I775" s="55"/>
      <c r="J775" s="65"/>
      <c r="K775" s="65"/>
      <c r="L775" s="65"/>
      <c r="M775" s="65"/>
      <c r="N775" s="65"/>
      <c r="O775" s="65"/>
    </row>
    <row r="776" spans="3:15" s="1" customFormat="1" x14ac:dyDescent="0.25">
      <c r="C776" s="65"/>
      <c r="D776" s="55"/>
      <c r="E776" s="55"/>
      <c r="F776" s="55"/>
      <c r="G776" s="55"/>
      <c r="H776" s="55"/>
      <c r="I776" s="55"/>
      <c r="J776" s="65"/>
      <c r="K776" s="65"/>
      <c r="L776" s="65"/>
      <c r="M776" s="65"/>
      <c r="N776" s="65"/>
      <c r="O776" s="65"/>
    </row>
    <row r="777" spans="3:15" s="1" customFormat="1" x14ac:dyDescent="0.25">
      <c r="C777" s="65"/>
      <c r="D777" s="55"/>
      <c r="E777" s="55"/>
      <c r="F777" s="55"/>
      <c r="G777" s="55"/>
      <c r="H777" s="55"/>
      <c r="I777" s="55"/>
      <c r="J777" s="65"/>
      <c r="K777" s="65"/>
      <c r="L777" s="65"/>
      <c r="M777" s="65"/>
      <c r="N777" s="65"/>
      <c r="O777" s="65"/>
    </row>
    <row r="778" spans="3:15" s="1" customFormat="1" x14ac:dyDescent="0.25">
      <c r="C778" s="65"/>
      <c r="D778" s="55"/>
      <c r="E778" s="55"/>
      <c r="F778" s="55"/>
      <c r="G778" s="55"/>
      <c r="H778" s="55"/>
      <c r="I778" s="55"/>
      <c r="J778" s="65"/>
      <c r="K778" s="65"/>
      <c r="L778" s="65"/>
      <c r="M778" s="65"/>
      <c r="N778" s="65"/>
      <c r="O778" s="65"/>
    </row>
    <row r="779" spans="3:15" s="1" customFormat="1" x14ac:dyDescent="0.25">
      <c r="C779" s="65"/>
      <c r="D779" s="55"/>
      <c r="E779" s="55"/>
      <c r="F779" s="55"/>
      <c r="G779" s="55"/>
      <c r="H779" s="55"/>
      <c r="I779" s="55"/>
      <c r="J779" s="65"/>
      <c r="K779" s="65"/>
      <c r="L779" s="65"/>
      <c r="M779" s="65"/>
      <c r="N779" s="65"/>
      <c r="O779" s="65"/>
    </row>
    <row r="780" spans="3:15" s="1" customFormat="1" x14ac:dyDescent="0.25">
      <c r="C780" s="65"/>
      <c r="D780" s="55"/>
      <c r="E780" s="55"/>
      <c r="F780" s="55"/>
      <c r="G780" s="55"/>
      <c r="H780" s="55"/>
      <c r="I780" s="55"/>
      <c r="J780" s="65"/>
      <c r="K780" s="65"/>
      <c r="L780" s="65"/>
      <c r="M780" s="65"/>
      <c r="N780" s="65"/>
      <c r="O780" s="65"/>
    </row>
    <row r="781" spans="3:15" s="1" customFormat="1" x14ac:dyDescent="0.25">
      <c r="C781" s="65"/>
      <c r="D781" s="55"/>
      <c r="E781" s="55"/>
      <c r="F781" s="55"/>
      <c r="G781" s="55"/>
      <c r="H781" s="55"/>
      <c r="I781" s="55"/>
      <c r="J781" s="65"/>
      <c r="K781" s="65"/>
      <c r="L781" s="65"/>
      <c r="M781" s="65"/>
      <c r="N781" s="65"/>
      <c r="O781" s="65"/>
    </row>
    <row r="782" spans="3:15" s="1" customFormat="1" x14ac:dyDescent="0.25">
      <c r="C782" s="65"/>
      <c r="D782" s="55"/>
      <c r="E782" s="55"/>
      <c r="F782" s="55"/>
      <c r="G782" s="55"/>
      <c r="H782" s="55"/>
      <c r="I782" s="55"/>
      <c r="J782" s="65"/>
      <c r="K782" s="65"/>
      <c r="L782" s="65"/>
      <c r="M782" s="65"/>
      <c r="N782" s="65"/>
      <c r="O782" s="65"/>
    </row>
    <row r="783" spans="3:15" s="1" customFormat="1" x14ac:dyDescent="0.25">
      <c r="C783" s="65"/>
      <c r="D783" s="55"/>
      <c r="E783" s="55"/>
      <c r="F783" s="55"/>
      <c r="G783" s="55"/>
      <c r="H783" s="55"/>
      <c r="I783" s="55"/>
      <c r="J783" s="65"/>
      <c r="K783" s="65"/>
      <c r="L783" s="65"/>
      <c r="M783" s="65"/>
      <c r="N783" s="65"/>
      <c r="O783" s="65"/>
    </row>
    <row r="784" spans="3:15" s="1" customFormat="1" x14ac:dyDescent="0.25">
      <c r="C784" s="65"/>
      <c r="D784" s="55"/>
      <c r="E784" s="55"/>
      <c r="F784" s="55"/>
      <c r="G784" s="55"/>
      <c r="H784" s="55"/>
      <c r="I784" s="55"/>
      <c r="J784" s="65"/>
      <c r="K784" s="65"/>
      <c r="L784" s="65"/>
      <c r="M784" s="65"/>
      <c r="N784" s="65"/>
      <c r="O784" s="65"/>
    </row>
    <row r="785" spans="3:15" s="1" customFormat="1" x14ac:dyDescent="0.25">
      <c r="C785" s="65"/>
      <c r="D785" s="55"/>
      <c r="E785" s="55"/>
      <c r="F785" s="55"/>
      <c r="G785" s="55"/>
      <c r="H785" s="55"/>
      <c r="I785" s="55"/>
      <c r="J785" s="65"/>
      <c r="K785" s="65"/>
      <c r="L785" s="65"/>
      <c r="M785" s="65"/>
      <c r="N785" s="65"/>
      <c r="O785" s="65"/>
    </row>
    <row r="786" spans="3:15" s="1" customFormat="1" x14ac:dyDescent="0.25">
      <c r="C786" s="65"/>
      <c r="D786" s="55"/>
      <c r="E786" s="55"/>
      <c r="F786" s="55"/>
      <c r="G786" s="55"/>
      <c r="H786" s="55"/>
      <c r="I786" s="55"/>
      <c r="J786" s="65"/>
      <c r="K786" s="65"/>
      <c r="L786" s="65"/>
      <c r="M786" s="65"/>
      <c r="N786" s="65"/>
      <c r="O786" s="65"/>
    </row>
    <row r="787" spans="3:15" s="1" customFormat="1" x14ac:dyDescent="0.25">
      <c r="C787" s="65"/>
      <c r="D787" s="55"/>
      <c r="E787" s="55"/>
      <c r="F787" s="55"/>
      <c r="G787" s="55"/>
      <c r="H787" s="55"/>
      <c r="I787" s="55"/>
      <c r="J787" s="65"/>
      <c r="K787" s="65"/>
      <c r="L787" s="65"/>
      <c r="M787" s="65"/>
      <c r="N787" s="65"/>
      <c r="O787" s="65"/>
    </row>
    <row r="788" spans="3:15" s="1" customFormat="1" x14ac:dyDescent="0.25">
      <c r="C788" s="65"/>
      <c r="D788" s="55"/>
      <c r="E788" s="55"/>
      <c r="F788" s="55"/>
      <c r="G788" s="55"/>
      <c r="H788" s="55"/>
      <c r="I788" s="55"/>
      <c r="J788" s="65"/>
      <c r="K788" s="65"/>
      <c r="L788" s="65"/>
      <c r="M788" s="65"/>
      <c r="N788" s="65"/>
      <c r="O788" s="65"/>
    </row>
    <row r="789" spans="3:15" s="1" customFormat="1" x14ac:dyDescent="0.25">
      <c r="C789" s="65"/>
      <c r="D789" s="55"/>
      <c r="E789" s="55"/>
      <c r="F789" s="55"/>
      <c r="G789" s="55"/>
      <c r="H789" s="55"/>
      <c r="I789" s="55"/>
      <c r="J789" s="65"/>
      <c r="K789" s="65"/>
      <c r="L789" s="65"/>
      <c r="M789" s="65"/>
      <c r="N789" s="65"/>
      <c r="O789" s="65"/>
    </row>
    <row r="790" spans="3:15" s="1" customFormat="1" x14ac:dyDescent="0.25">
      <c r="C790" s="65"/>
      <c r="D790" s="55"/>
      <c r="E790" s="55"/>
      <c r="F790" s="55"/>
      <c r="G790" s="55"/>
      <c r="H790" s="55"/>
      <c r="I790" s="55"/>
      <c r="J790" s="65"/>
      <c r="K790" s="65"/>
      <c r="L790" s="65"/>
      <c r="M790" s="65"/>
      <c r="N790" s="65"/>
      <c r="O790" s="65"/>
    </row>
    <row r="791" spans="3:15" s="1" customFormat="1" x14ac:dyDescent="0.25">
      <c r="C791" s="65"/>
      <c r="D791" s="55"/>
      <c r="E791" s="55"/>
      <c r="F791" s="55"/>
      <c r="G791" s="55"/>
      <c r="H791" s="55"/>
      <c r="I791" s="55"/>
      <c r="J791" s="65"/>
      <c r="K791" s="65"/>
      <c r="L791" s="65"/>
      <c r="M791" s="65"/>
      <c r="N791" s="65"/>
      <c r="O791" s="65"/>
    </row>
    <row r="792" spans="3:15" s="1" customFormat="1" x14ac:dyDescent="0.25">
      <c r="C792" s="65"/>
      <c r="D792" s="55"/>
      <c r="E792" s="55"/>
      <c r="F792" s="55"/>
      <c r="G792" s="55"/>
      <c r="H792" s="55"/>
      <c r="I792" s="55"/>
      <c r="J792" s="65"/>
      <c r="K792" s="65"/>
      <c r="L792" s="65"/>
      <c r="M792" s="65"/>
      <c r="N792" s="65"/>
      <c r="O792" s="65"/>
    </row>
    <row r="793" spans="3:15" s="1" customFormat="1" x14ac:dyDescent="0.25">
      <c r="C793" s="65"/>
      <c r="D793" s="55"/>
      <c r="E793" s="55"/>
      <c r="F793" s="55"/>
      <c r="G793" s="55"/>
      <c r="H793" s="55"/>
      <c r="I793" s="55"/>
      <c r="J793" s="65"/>
      <c r="K793" s="65"/>
      <c r="L793" s="65"/>
      <c r="M793" s="65"/>
      <c r="N793" s="65"/>
      <c r="O793" s="65"/>
    </row>
    <row r="794" spans="3:15" s="1" customFormat="1" x14ac:dyDescent="0.25">
      <c r="C794" s="65"/>
      <c r="D794" s="55"/>
      <c r="E794" s="55"/>
      <c r="F794" s="55"/>
      <c r="G794" s="55"/>
      <c r="H794" s="55"/>
      <c r="I794" s="55"/>
      <c r="J794" s="65"/>
      <c r="K794" s="65"/>
      <c r="L794" s="65"/>
      <c r="M794" s="65"/>
      <c r="N794" s="65"/>
      <c r="O794" s="65"/>
    </row>
    <row r="795" spans="3:15" s="1" customFormat="1" x14ac:dyDescent="0.25">
      <c r="C795" s="65"/>
      <c r="D795" s="55"/>
      <c r="E795" s="55"/>
      <c r="F795" s="55"/>
      <c r="G795" s="55"/>
      <c r="H795" s="55"/>
      <c r="I795" s="55"/>
      <c r="J795" s="65"/>
      <c r="K795" s="65"/>
      <c r="L795" s="65"/>
      <c r="M795" s="65"/>
      <c r="N795" s="65"/>
      <c r="O795" s="65"/>
    </row>
    <row r="796" spans="3:15" s="1" customFormat="1" x14ac:dyDescent="0.25">
      <c r="C796" s="65"/>
      <c r="D796" s="55"/>
      <c r="E796" s="55"/>
      <c r="F796" s="55"/>
      <c r="G796" s="55"/>
      <c r="H796" s="55"/>
      <c r="I796" s="55"/>
      <c r="J796" s="65"/>
      <c r="K796" s="65"/>
      <c r="L796" s="65"/>
      <c r="M796" s="65"/>
      <c r="N796" s="65"/>
      <c r="O796" s="65"/>
    </row>
    <row r="797" spans="3:15" s="1" customFormat="1" x14ac:dyDescent="0.25">
      <c r="C797" s="65"/>
      <c r="D797" s="55"/>
      <c r="E797" s="55"/>
      <c r="F797" s="55"/>
      <c r="G797" s="55"/>
      <c r="H797" s="55"/>
      <c r="I797" s="55"/>
      <c r="J797" s="65"/>
      <c r="K797" s="65"/>
      <c r="L797" s="65"/>
      <c r="M797" s="65"/>
      <c r="N797" s="65"/>
      <c r="O797" s="65"/>
    </row>
    <row r="798" spans="3:15" s="1" customFormat="1" x14ac:dyDescent="0.25">
      <c r="C798" s="65"/>
      <c r="D798" s="55"/>
      <c r="E798" s="55"/>
      <c r="F798" s="55"/>
      <c r="G798" s="55"/>
      <c r="H798" s="55"/>
      <c r="I798" s="55"/>
      <c r="J798" s="65"/>
      <c r="K798" s="65"/>
      <c r="L798" s="65"/>
      <c r="M798" s="65"/>
      <c r="N798" s="65"/>
      <c r="O798" s="65"/>
    </row>
    <row r="799" spans="3:15" s="1" customFormat="1" x14ac:dyDescent="0.25">
      <c r="C799" s="65"/>
      <c r="D799" s="55"/>
      <c r="E799" s="55"/>
      <c r="F799" s="55"/>
      <c r="G799" s="55"/>
      <c r="H799" s="55"/>
      <c r="I799" s="55"/>
      <c r="J799" s="65"/>
      <c r="K799" s="65"/>
      <c r="L799" s="65"/>
      <c r="M799" s="65"/>
      <c r="N799" s="65"/>
      <c r="O799" s="65"/>
    </row>
    <row r="800" spans="3:15" s="1" customFormat="1" x14ac:dyDescent="0.25">
      <c r="C800" s="65"/>
      <c r="D800" s="55"/>
      <c r="E800" s="55"/>
      <c r="F800" s="55"/>
      <c r="G800" s="55"/>
      <c r="H800" s="55"/>
      <c r="I800" s="55"/>
      <c r="J800" s="65"/>
      <c r="K800" s="65"/>
      <c r="L800" s="65"/>
      <c r="M800" s="65"/>
      <c r="N800" s="65"/>
      <c r="O800" s="65"/>
    </row>
    <row r="801" spans="3:15" s="1" customFormat="1" x14ac:dyDescent="0.25">
      <c r="C801" s="65"/>
      <c r="D801" s="55"/>
      <c r="E801" s="55"/>
      <c r="F801" s="55"/>
      <c r="G801" s="55"/>
      <c r="H801" s="55"/>
      <c r="I801" s="55"/>
      <c r="J801" s="65"/>
      <c r="K801" s="65"/>
      <c r="L801" s="65"/>
      <c r="M801" s="65"/>
      <c r="N801" s="65"/>
      <c r="O801" s="65"/>
    </row>
    <row r="802" spans="3:15" s="1" customFormat="1" x14ac:dyDescent="0.25">
      <c r="C802" s="65"/>
      <c r="D802" s="55"/>
      <c r="E802" s="55"/>
      <c r="F802" s="55"/>
      <c r="G802" s="55"/>
      <c r="H802" s="55"/>
      <c r="I802" s="55"/>
      <c r="J802" s="65"/>
      <c r="K802" s="65"/>
      <c r="L802" s="65"/>
      <c r="M802" s="65"/>
      <c r="N802" s="65"/>
      <c r="O802" s="65"/>
    </row>
    <row r="803" spans="3:15" s="1" customFormat="1" x14ac:dyDescent="0.25">
      <c r="C803" s="65"/>
      <c r="D803" s="55"/>
      <c r="E803" s="55"/>
      <c r="F803" s="55"/>
      <c r="G803" s="55"/>
      <c r="H803" s="55"/>
      <c r="I803" s="55"/>
      <c r="J803" s="65"/>
      <c r="K803" s="65"/>
      <c r="L803" s="65"/>
      <c r="M803" s="65"/>
      <c r="N803" s="65"/>
      <c r="O803" s="65"/>
    </row>
    <row r="804" spans="3:15" s="1" customFormat="1" x14ac:dyDescent="0.25">
      <c r="C804" s="65"/>
      <c r="D804" s="55"/>
      <c r="E804" s="55"/>
      <c r="F804" s="55"/>
      <c r="G804" s="55"/>
      <c r="H804" s="55"/>
      <c r="I804" s="55"/>
      <c r="J804" s="65"/>
      <c r="K804" s="65"/>
      <c r="L804" s="65"/>
      <c r="M804" s="65"/>
      <c r="N804" s="65"/>
      <c r="O804" s="65"/>
    </row>
    <row r="805" spans="3:15" s="1" customFormat="1" x14ac:dyDescent="0.25">
      <c r="C805" s="65"/>
      <c r="D805" s="55"/>
      <c r="E805" s="55"/>
      <c r="F805" s="55"/>
      <c r="G805" s="55"/>
      <c r="H805" s="55"/>
      <c r="I805" s="55"/>
      <c r="J805" s="65"/>
      <c r="K805" s="65"/>
      <c r="L805" s="65"/>
      <c r="M805" s="65"/>
      <c r="N805" s="65"/>
      <c r="O805" s="65"/>
    </row>
    <row r="806" spans="3:15" s="1" customFormat="1" x14ac:dyDescent="0.25">
      <c r="C806" s="65"/>
      <c r="D806" s="55"/>
      <c r="E806" s="55"/>
      <c r="F806" s="55"/>
      <c r="G806" s="55"/>
      <c r="H806" s="55"/>
      <c r="I806" s="55"/>
      <c r="J806" s="65"/>
      <c r="K806" s="65"/>
      <c r="L806" s="65"/>
      <c r="M806" s="65"/>
      <c r="N806" s="65"/>
      <c r="O806" s="65"/>
    </row>
    <row r="807" spans="3:15" s="1" customFormat="1" x14ac:dyDescent="0.25">
      <c r="C807" s="65"/>
      <c r="D807" s="55"/>
      <c r="E807" s="55"/>
      <c r="F807" s="55"/>
      <c r="G807" s="55"/>
      <c r="H807" s="55"/>
      <c r="I807" s="55"/>
      <c r="J807" s="65"/>
      <c r="K807" s="65"/>
      <c r="L807" s="65"/>
      <c r="M807" s="65"/>
      <c r="N807" s="65"/>
      <c r="O807" s="65"/>
    </row>
    <row r="808" spans="3:15" s="1" customFormat="1" x14ac:dyDescent="0.25">
      <c r="C808" s="65"/>
      <c r="D808" s="55"/>
      <c r="E808" s="55"/>
      <c r="F808" s="55"/>
      <c r="G808" s="55"/>
      <c r="H808" s="55"/>
      <c r="I808" s="55"/>
      <c r="J808" s="65"/>
      <c r="K808" s="65"/>
      <c r="L808" s="65"/>
      <c r="M808" s="65"/>
      <c r="N808" s="65"/>
      <c r="O808" s="65"/>
    </row>
    <row r="809" spans="3:15" s="1" customFormat="1" x14ac:dyDescent="0.25">
      <c r="C809" s="65"/>
      <c r="D809" s="55"/>
      <c r="E809" s="55"/>
      <c r="F809" s="55"/>
      <c r="G809" s="55"/>
      <c r="H809" s="55"/>
      <c r="I809" s="55"/>
      <c r="J809" s="65"/>
      <c r="K809" s="65"/>
      <c r="L809" s="65"/>
      <c r="M809" s="65"/>
      <c r="N809" s="65"/>
      <c r="O809" s="65"/>
    </row>
    <row r="810" spans="3:15" s="1" customFormat="1" x14ac:dyDescent="0.25">
      <c r="C810" s="65"/>
      <c r="D810" s="55"/>
      <c r="E810" s="55"/>
      <c r="F810" s="55"/>
      <c r="G810" s="55"/>
      <c r="H810" s="55"/>
      <c r="I810" s="55"/>
      <c r="J810" s="65"/>
      <c r="K810" s="65"/>
      <c r="L810" s="65"/>
      <c r="M810" s="65"/>
      <c r="N810" s="65"/>
      <c r="O810" s="65"/>
    </row>
    <row r="811" spans="3:15" s="1" customFormat="1" x14ac:dyDescent="0.25">
      <c r="C811" s="65"/>
      <c r="D811" s="55"/>
      <c r="E811" s="55"/>
      <c r="F811" s="55"/>
      <c r="G811" s="55"/>
      <c r="H811" s="55"/>
      <c r="I811" s="55"/>
      <c r="J811" s="65"/>
      <c r="K811" s="65"/>
      <c r="L811" s="65"/>
      <c r="M811" s="65"/>
      <c r="N811" s="65"/>
      <c r="O811" s="65"/>
    </row>
    <row r="812" spans="3:15" s="1" customFormat="1" x14ac:dyDescent="0.25">
      <c r="C812" s="65"/>
      <c r="D812" s="55"/>
      <c r="E812" s="55"/>
      <c r="F812" s="55"/>
      <c r="G812" s="55"/>
      <c r="H812" s="55"/>
      <c r="I812" s="55"/>
      <c r="J812" s="65"/>
      <c r="K812" s="65"/>
      <c r="L812" s="65"/>
      <c r="M812" s="65"/>
      <c r="N812" s="65"/>
      <c r="O812" s="65"/>
    </row>
    <row r="813" spans="3:15" s="1" customFormat="1" x14ac:dyDescent="0.25">
      <c r="C813" s="65"/>
      <c r="D813" s="55"/>
      <c r="E813" s="55"/>
      <c r="F813" s="55"/>
      <c r="G813" s="55"/>
      <c r="H813" s="55"/>
      <c r="I813" s="55"/>
      <c r="J813" s="65"/>
      <c r="K813" s="65"/>
      <c r="L813" s="65"/>
      <c r="M813" s="65"/>
      <c r="N813" s="65"/>
      <c r="O813" s="65"/>
    </row>
    <row r="814" spans="3:15" s="1" customFormat="1" x14ac:dyDescent="0.25">
      <c r="C814" s="65"/>
      <c r="D814" s="55"/>
      <c r="E814" s="55"/>
      <c r="F814" s="55"/>
      <c r="G814" s="55"/>
      <c r="H814" s="55"/>
      <c r="I814" s="55"/>
      <c r="J814" s="65"/>
      <c r="K814" s="65"/>
      <c r="L814" s="65"/>
      <c r="M814" s="65"/>
      <c r="N814" s="65"/>
      <c r="O814" s="65"/>
    </row>
    <row r="815" spans="3:15" s="1" customFormat="1" x14ac:dyDescent="0.25">
      <c r="C815" s="65"/>
      <c r="D815" s="55"/>
      <c r="E815" s="55"/>
      <c r="F815" s="55"/>
      <c r="G815" s="55"/>
      <c r="H815" s="55"/>
      <c r="I815" s="55"/>
      <c r="J815" s="65"/>
      <c r="K815" s="65"/>
      <c r="L815" s="65"/>
      <c r="M815" s="65"/>
      <c r="N815" s="65"/>
      <c r="O815" s="65"/>
    </row>
    <row r="816" spans="3:15" s="1" customFormat="1" x14ac:dyDescent="0.25">
      <c r="C816" s="65"/>
      <c r="D816" s="55"/>
      <c r="E816" s="55"/>
      <c r="F816" s="55"/>
      <c r="G816" s="55"/>
      <c r="H816" s="55"/>
      <c r="I816" s="55"/>
      <c r="J816" s="65"/>
      <c r="K816" s="65"/>
      <c r="L816" s="65"/>
      <c r="M816" s="65"/>
      <c r="N816" s="65"/>
      <c r="O816" s="65"/>
    </row>
    <row r="817" spans="3:15" s="1" customFormat="1" x14ac:dyDescent="0.25">
      <c r="C817" s="65"/>
      <c r="D817" s="55"/>
      <c r="E817" s="55"/>
      <c r="F817" s="55"/>
      <c r="G817" s="55"/>
      <c r="H817" s="55"/>
      <c r="I817" s="55"/>
      <c r="J817" s="65"/>
      <c r="K817" s="65"/>
      <c r="L817" s="65"/>
      <c r="M817" s="65"/>
      <c r="N817" s="65"/>
      <c r="O817" s="65"/>
    </row>
    <row r="818" spans="3:15" s="1" customFormat="1" x14ac:dyDescent="0.25">
      <c r="C818" s="65"/>
      <c r="D818" s="55"/>
      <c r="E818" s="55"/>
      <c r="F818" s="55"/>
      <c r="G818" s="55"/>
      <c r="H818" s="55"/>
      <c r="I818" s="55"/>
      <c r="J818" s="65"/>
      <c r="K818" s="65"/>
      <c r="L818" s="65"/>
      <c r="M818" s="65"/>
      <c r="N818" s="65"/>
      <c r="O818" s="65"/>
    </row>
    <row r="819" spans="3:15" s="1" customFormat="1" x14ac:dyDescent="0.25">
      <c r="C819" s="65"/>
      <c r="D819" s="55"/>
      <c r="E819" s="55"/>
      <c r="F819" s="55"/>
      <c r="G819" s="55"/>
      <c r="H819" s="55"/>
      <c r="I819" s="55"/>
      <c r="J819" s="65"/>
      <c r="K819" s="65"/>
      <c r="L819" s="65"/>
      <c r="M819" s="65"/>
      <c r="N819" s="65"/>
      <c r="O819" s="65"/>
    </row>
    <row r="820" spans="3:15" s="1" customFormat="1" x14ac:dyDescent="0.25">
      <c r="C820" s="65"/>
      <c r="D820" s="55"/>
      <c r="E820" s="55"/>
      <c r="F820" s="55"/>
      <c r="G820" s="55"/>
      <c r="H820" s="55"/>
      <c r="I820" s="55"/>
      <c r="J820" s="65"/>
      <c r="K820" s="65"/>
      <c r="L820" s="65"/>
      <c r="M820" s="65"/>
      <c r="N820" s="65"/>
      <c r="O820" s="65"/>
    </row>
    <row r="821" spans="3:15" s="1" customFormat="1" x14ac:dyDescent="0.25">
      <c r="C821" s="65"/>
      <c r="D821" s="55"/>
      <c r="E821" s="55"/>
      <c r="F821" s="55"/>
      <c r="G821" s="55"/>
      <c r="H821" s="55"/>
      <c r="I821" s="55"/>
      <c r="J821" s="65"/>
      <c r="K821" s="65"/>
      <c r="L821" s="65"/>
      <c r="M821" s="65"/>
      <c r="N821" s="65"/>
      <c r="O821" s="65"/>
    </row>
    <row r="822" spans="3:15" s="1" customFormat="1" x14ac:dyDescent="0.25">
      <c r="C822" s="65"/>
      <c r="D822" s="55"/>
      <c r="E822" s="55"/>
      <c r="F822" s="55"/>
      <c r="G822" s="55"/>
      <c r="H822" s="55"/>
      <c r="I822" s="55"/>
      <c r="J822" s="65"/>
      <c r="K822" s="65"/>
      <c r="L822" s="65"/>
      <c r="M822" s="65"/>
      <c r="N822" s="65"/>
      <c r="O822" s="65"/>
    </row>
    <row r="823" spans="3:15" s="1" customFormat="1" x14ac:dyDescent="0.25">
      <c r="C823" s="65"/>
      <c r="D823" s="55"/>
      <c r="E823" s="55"/>
      <c r="F823" s="55"/>
      <c r="G823" s="55"/>
      <c r="H823" s="55"/>
      <c r="I823" s="55"/>
      <c r="J823" s="65"/>
      <c r="K823" s="65"/>
      <c r="L823" s="65"/>
      <c r="M823" s="65"/>
      <c r="N823" s="65"/>
      <c r="O823" s="65"/>
    </row>
    <row r="824" spans="3:15" s="1" customFormat="1" x14ac:dyDescent="0.25">
      <c r="C824" s="65"/>
      <c r="D824" s="55"/>
      <c r="E824" s="55"/>
      <c r="F824" s="55"/>
      <c r="G824" s="55"/>
      <c r="H824" s="55"/>
      <c r="I824" s="55"/>
      <c r="J824" s="65"/>
      <c r="K824" s="65"/>
      <c r="L824" s="65"/>
      <c r="M824" s="65"/>
      <c r="N824" s="65"/>
      <c r="O824" s="65"/>
    </row>
    <row r="825" spans="3:15" s="1" customFormat="1" x14ac:dyDescent="0.25">
      <c r="C825" s="65"/>
      <c r="D825" s="55"/>
      <c r="E825" s="55"/>
      <c r="F825" s="55"/>
      <c r="G825" s="55"/>
      <c r="H825" s="55"/>
      <c r="I825" s="55"/>
      <c r="J825" s="65"/>
      <c r="K825" s="65"/>
      <c r="L825" s="65"/>
      <c r="M825" s="65"/>
      <c r="N825" s="65"/>
      <c r="O825" s="65"/>
    </row>
    <row r="826" spans="3:15" s="1" customFormat="1" x14ac:dyDescent="0.25">
      <c r="C826" s="65"/>
      <c r="D826" s="55"/>
      <c r="E826" s="55"/>
      <c r="F826" s="55"/>
      <c r="G826" s="55"/>
      <c r="H826" s="55"/>
      <c r="I826" s="55"/>
      <c r="J826" s="65"/>
      <c r="K826" s="65"/>
      <c r="L826" s="65"/>
      <c r="M826" s="65"/>
      <c r="N826" s="65"/>
      <c r="O826" s="65"/>
    </row>
    <row r="827" spans="3:15" s="1" customFormat="1" x14ac:dyDescent="0.25">
      <c r="C827" s="65"/>
      <c r="D827" s="55"/>
      <c r="E827" s="55"/>
      <c r="F827" s="55"/>
      <c r="G827" s="55"/>
      <c r="H827" s="55"/>
      <c r="I827" s="55"/>
      <c r="J827" s="65"/>
      <c r="K827" s="65"/>
      <c r="L827" s="65"/>
      <c r="M827" s="65"/>
      <c r="N827" s="65"/>
      <c r="O827" s="65"/>
    </row>
    <row r="828" spans="3:15" s="1" customFormat="1" x14ac:dyDescent="0.25">
      <c r="C828" s="65"/>
      <c r="D828" s="55"/>
      <c r="E828" s="55"/>
      <c r="F828" s="55"/>
      <c r="G828" s="55"/>
      <c r="H828" s="55"/>
      <c r="I828" s="55"/>
      <c r="J828" s="65"/>
      <c r="K828" s="65"/>
      <c r="L828" s="65"/>
      <c r="M828" s="65"/>
      <c r="N828" s="65"/>
      <c r="O828" s="65"/>
    </row>
    <row r="829" spans="3:15" s="1" customFormat="1" x14ac:dyDescent="0.25">
      <c r="C829" s="65"/>
      <c r="D829" s="55"/>
      <c r="E829" s="55"/>
      <c r="F829" s="55"/>
      <c r="G829" s="55"/>
      <c r="H829" s="55"/>
      <c r="I829" s="55"/>
      <c r="J829" s="65"/>
      <c r="K829" s="65"/>
      <c r="L829" s="65"/>
      <c r="M829" s="65"/>
      <c r="N829" s="65"/>
      <c r="O829" s="65"/>
    </row>
    <row r="830" spans="3:15" s="1" customFormat="1" x14ac:dyDescent="0.25">
      <c r="C830" s="65"/>
      <c r="D830" s="55"/>
      <c r="E830" s="55"/>
      <c r="F830" s="55"/>
      <c r="G830" s="55"/>
      <c r="H830" s="55"/>
      <c r="I830" s="55"/>
      <c r="J830" s="65"/>
      <c r="K830" s="65"/>
      <c r="L830" s="65"/>
      <c r="M830" s="65"/>
      <c r="N830" s="65"/>
      <c r="O830" s="65"/>
    </row>
    <row r="831" spans="3:15" s="1" customFormat="1" x14ac:dyDescent="0.25">
      <c r="C831" s="65"/>
      <c r="D831" s="55"/>
      <c r="E831" s="55"/>
      <c r="F831" s="55"/>
      <c r="G831" s="55"/>
      <c r="H831" s="55"/>
      <c r="I831" s="55"/>
      <c r="J831" s="65"/>
      <c r="K831" s="65"/>
      <c r="L831" s="65"/>
      <c r="M831" s="65"/>
      <c r="N831" s="65"/>
      <c r="O831" s="65"/>
    </row>
    <row r="832" spans="3:15" s="1" customFormat="1" x14ac:dyDescent="0.25">
      <c r="C832" s="65"/>
      <c r="D832" s="55"/>
      <c r="E832" s="55"/>
      <c r="F832" s="55"/>
      <c r="G832" s="55"/>
      <c r="H832" s="55"/>
      <c r="I832" s="55"/>
      <c r="J832" s="65"/>
      <c r="K832" s="65"/>
      <c r="L832" s="65"/>
      <c r="M832" s="65"/>
      <c r="N832" s="65"/>
      <c r="O832" s="65"/>
    </row>
    <row r="833" spans="3:15" s="1" customFormat="1" x14ac:dyDescent="0.25">
      <c r="C833" s="65"/>
      <c r="D833" s="55"/>
      <c r="E833" s="55"/>
      <c r="F833" s="55"/>
      <c r="G833" s="55"/>
      <c r="H833" s="55"/>
      <c r="I833" s="55"/>
      <c r="J833" s="65"/>
      <c r="K833" s="65"/>
      <c r="L833" s="65"/>
      <c r="M833" s="65"/>
      <c r="N833" s="65"/>
      <c r="O833" s="65"/>
    </row>
    <row r="834" spans="3:15" s="1" customFormat="1" x14ac:dyDescent="0.25">
      <c r="C834" s="65"/>
      <c r="D834" s="55"/>
      <c r="E834" s="55"/>
      <c r="F834" s="55"/>
      <c r="G834" s="55"/>
      <c r="H834" s="55"/>
      <c r="I834" s="55"/>
      <c r="J834" s="65"/>
      <c r="K834" s="65"/>
      <c r="L834" s="65"/>
      <c r="M834" s="65"/>
      <c r="N834" s="65"/>
      <c r="O834" s="65"/>
    </row>
    <row r="835" spans="3:15" s="1" customFormat="1" x14ac:dyDescent="0.25">
      <c r="C835" s="65"/>
      <c r="D835" s="55"/>
      <c r="E835" s="55"/>
      <c r="F835" s="55"/>
      <c r="G835" s="55"/>
      <c r="H835" s="55"/>
      <c r="I835" s="55"/>
      <c r="J835" s="65"/>
      <c r="K835" s="65"/>
      <c r="L835" s="65"/>
      <c r="M835" s="65"/>
      <c r="N835" s="65"/>
      <c r="O835" s="65"/>
    </row>
    <row r="836" spans="3:15" s="1" customFormat="1" x14ac:dyDescent="0.25">
      <c r="C836" s="65"/>
      <c r="D836" s="55"/>
      <c r="E836" s="55"/>
      <c r="F836" s="55"/>
      <c r="G836" s="55"/>
      <c r="H836" s="55"/>
      <c r="I836" s="55"/>
      <c r="J836" s="65"/>
      <c r="K836" s="65"/>
      <c r="L836" s="65"/>
      <c r="M836" s="65"/>
      <c r="N836" s="65"/>
      <c r="O836" s="65"/>
    </row>
    <row r="837" spans="3:15" s="1" customFormat="1" x14ac:dyDescent="0.25">
      <c r="C837" s="65"/>
      <c r="D837" s="55"/>
      <c r="E837" s="55"/>
      <c r="F837" s="55"/>
      <c r="G837" s="55"/>
      <c r="H837" s="55"/>
      <c r="I837" s="55"/>
      <c r="J837" s="65"/>
      <c r="K837" s="65"/>
      <c r="L837" s="65"/>
      <c r="M837" s="65"/>
      <c r="N837" s="65"/>
      <c r="O837" s="65"/>
    </row>
    <row r="838" spans="3:15" s="1" customFormat="1" x14ac:dyDescent="0.25">
      <c r="C838" s="65"/>
      <c r="D838" s="55"/>
      <c r="E838" s="55"/>
      <c r="F838" s="55"/>
      <c r="G838" s="55"/>
      <c r="H838" s="55"/>
      <c r="I838" s="55"/>
      <c r="J838" s="65"/>
      <c r="K838" s="65"/>
      <c r="L838" s="65"/>
      <c r="M838" s="65"/>
      <c r="N838" s="65"/>
      <c r="O838" s="65"/>
    </row>
    <row r="839" spans="3:15" s="1" customFormat="1" x14ac:dyDescent="0.25">
      <c r="C839" s="65"/>
      <c r="D839" s="55"/>
      <c r="E839" s="55"/>
      <c r="F839" s="55"/>
      <c r="G839" s="55"/>
      <c r="H839" s="55"/>
      <c r="I839" s="55"/>
      <c r="J839" s="65"/>
      <c r="K839" s="65"/>
      <c r="L839" s="65"/>
      <c r="M839" s="65"/>
      <c r="N839" s="65"/>
      <c r="O839" s="65"/>
    </row>
    <row r="840" spans="3:15" s="1" customFormat="1" x14ac:dyDescent="0.25">
      <c r="C840" s="65"/>
      <c r="D840" s="55"/>
      <c r="E840" s="55"/>
      <c r="F840" s="55"/>
      <c r="G840" s="55"/>
      <c r="H840" s="55"/>
      <c r="I840" s="55"/>
      <c r="J840" s="65"/>
      <c r="K840" s="65"/>
      <c r="L840" s="65"/>
      <c r="M840" s="65"/>
      <c r="N840" s="65"/>
      <c r="O840" s="65"/>
    </row>
    <row r="841" spans="3:15" s="1" customFormat="1" x14ac:dyDescent="0.25">
      <c r="C841" s="65"/>
      <c r="D841" s="55"/>
      <c r="E841" s="55"/>
      <c r="F841" s="55"/>
      <c r="G841" s="55"/>
      <c r="H841" s="55"/>
      <c r="I841" s="55"/>
      <c r="J841" s="65"/>
      <c r="K841" s="65"/>
      <c r="L841" s="65"/>
      <c r="M841" s="65"/>
      <c r="N841" s="65"/>
      <c r="O841" s="65"/>
    </row>
    <row r="842" spans="3:15" s="1" customFormat="1" x14ac:dyDescent="0.25">
      <c r="C842" s="65"/>
      <c r="D842" s="55"/>
      <c r="E842" s="55"/>
      <c r="F842" s="55"/>
      <c r="G842" s="55"/>
      <c r="H842" s="55"/>
      <c r="I842" s="55"/>
      <c r="J842" s="65"/>
      <c r="K842" s="65"/>
      <c r="L842" s="65"/>
      <c r="M842" s="65"/>
      <c r="N842" s="65"/>
      <c r="O842" s="65"/>
    </row>
    <row r="843" spans="3:15" s="1" customFormat="1" x14ac:dyDescent="0.25">
      <c r="C843" s="65"/>
      <c r="D843" s="55"/>
      <c r="E843" s="55"/>
      <c r="F843" s="55"/>
      <c r="G843" s="55"/>
      <c r="H843" s="55"/>
      <c r="I843" s="55"/>
      <c r="J843" s="65"/>
      <c r="K843" s="65"/>
      <c r="L843" s="65"/>
      <c r="M843" s="65"/>
      <c r="N843" s="65"/>
      <c r="O843" s="65"/>
    </row>
    <row r="844" spans="3:15" s="1" customFormat="1" x14ac:dyDescent="0.25">
      <c r="C844" s="65"/>
      <c r="D844" s="55"/>
      <c r="E844" s="55"/>
      <c r="F844" s="55"/>
      <c r="G844" s="55"/>
      <c r="H844" s="55"/>
      <c r="I844" s="55"/>
      <c r="J844" s="65"/>
      <c r="K844" s="65"/>
      <c r="L844" s="65"/>
      <c r="M844" s="65"/>
      <c r="N844" s="65"/>
      <c r="O844" s="65"/>
    </row>
    <row r="845" spans="3:15" s="1" customFormat="1" x14ac:dyDescent="0.25">
      <c r="C845" s="65"/>
      <c r="D845" s="55"/>
      <c r="E845" s="55"/>
      <c r="F845" s="55"/>
      <c r="G845" s="55"/>
      <c r="H845" s="55"/>
      <c r="I845" s="55"/>
      <c r="J845" s="65"/>
      <c r="K845" s="65"/>
      <c r="L845" s="65"/>
      <c r="M845" s="65"/>
      <c r="N845" s="65"/>
      <c r="O845" s="65"/>
    </row>
    <row r="846" spans="3:15" s="1" customFormat="1" x14ac:dyDescent="0.25">
      <c r="C846" s="65"/>
      <c r="D846" s="55"/>
      <c r="E846" s="55"/>
      <c r="F846" s="55"/>
      <c r="G846" s="55"/>
      <c r="H846" s="55"/>
      <c r="I846" s="55"/>
      <c r="J846" s="65"/>
      <c r="K846" s="65"/>
      <c r="L846" s="65"/>
      <c r="M846" s="65"/>
      <c r="N846" s="65"/>
      <c r="O846" s="65"/>
    </row>
    <row r="847" spans="3:15" s="1" customFormat="1" x14ac:dyDescent="0.25">
      <c r="C847" s="65"/>
      <c r="D847" s="55"/>
      <c r="E847" s="55"/>
      <c r="F847" s="55"/>
      <c r="G847" s="55"/>
      <c r="H847" s="55"/>
      <c r="I847" s="55"/>
      <c r="J847" s="65"/>
      <c r="K847" s="65"/>
      <c r="L847" s="65"/>
      <c r="M847" s="65"/>
      <c r="N847" s="65"/>
      <c r="O847" s="65"/>
    </row>
    <row r="848" spans="3:15" s="1" customFormat="1" x14ac:dyDescent="0.25">
      <c r="C848" s="65"/>
      <c r="D848" s="55"/>
      <c r="E848" s="55"/>
      <c r="F848" s="55"/>
      <c r="G848" s="55"/>
      <c r="H848" s="55"/>
      <c r="I848" s="55"/>
      <c r="J848" s="65"/>
      <c r="K848" s="65"/>
      <c r="L848" s="65"/>
      <c r="M848" s="65"/>
      <c r="N848" s="65"/>
      <c r="O848" s="65"/>
    </row>
    <row r="849" spans="3:15" s="1" customFormat="1" x14ac:dyDescent="0.25">
      <c r="C849" s="65"/>
      <c r="D849" s="55"/>
      <c r="E849" s="55"/>
      <c r="F849" s="55"/>
      <c r="G849" s="55"/>
      <c r="H849" s="55"/>
      <c r="I849" s="55"/>
      <c r="J849" s="65"/>
      <c r="K849" s="65"/>
      <c r="L849" s="65"/>
      <c r="M849" s="65"/>
      <c r="N849" s="65"/>
      <c r="O849" s="65"/>
    </row>
    <row r="850" spans="3:15" s="1" customFormat="1" x14ac:dyDescent="0.25">
      <c r="C850" s="65"/>
      <c r="D850" s="55"/>
      <c r="E850" s="55"/>
      <c r="F850" s="55"/>
      <c r="G850" s="55"/>
      <c r="H850" s="55"/>
      <c r="I850" s="55"/>
      <c r="J850" s="65"/>
      <c r="K850" s="65"/>
      <c r="L850" s="65"/>
      <c r="M850" s="65"/>
      <c r="N850" s="65"/>
      <c r="O850" s="65"/>
    </row>
    <row r="851" spans="3:15" s="1" customFormat="1" x14ac:dyDescent="0.25">
      <c r="C851" s="65"/>
      <c r="D851" s="55"/>
      <c r="E851" s="55"/>
      <c r="F851" s="55"/>
      <c r="G851" s="55"/>
      <c r="H851" s="55"/>
      <c r="I851" s="55"/>
      <c r="J851" s="65"/>
      <c r="K851" s="65"/>
      <c r="L851" s="65"/>
      <c r="M851" s="65"/>
      <c r="N851" s="65"/>
      <c r="O851" s="65"/>
    </row>
    <row r="852" spans="3:15" s="1" customFormat="1" x14ac:dyDescent="0.25">
      <c r="C852" s="65"/>
      <c r="D852" s="55"/>
      <c r="E852" s="55"/>
      <c r="F852" s="55"/>
      <c r="G852" s="55"/>
      <c r="H852" s="55"/>
      <c r="I852" s="55"/>
      <c r="J852" s="65"/>
      <c r="K852" s="65"/>
      <c r="L852" s="65"/>
      <c r="M852" s="65"/>
      <c r="N852" s="65"/>
      <c r="O852" s="65"/>
    </row>
    <row r="853" spans="3:15" s="1" customFormat="1" x14ac:dyDescent="0.25">
      <c r="C853" s="65"/>
      <c r="D853" s="55"/>
      <c r="E853" s="55"/>
      <c r="F853" s="55"/>
      <c r="G853" s="55"/>
      <c r="H853" s="55"/>
      <c r="I853" s="55"/>
      <c r="J853" s="65"/>
      <c r="K853" s="65"/>
      <c r="L853" s="65"/>
      <c r="M853" s="65"/>
      <c r="N853" s="65"/>
      <c r="O853" s="65"/>
    </row>
    <row r="854" spans="3:15" s="1" customFormat="1" x14ac:dyDescent="0.25">
      <c r="C854" s="65"/>
      <c r="D854" s="55"/>
      <c r="E854" s="55"/>
      <c r="F854" s="55"/>
      <c r="G854" s="55"/>
      <c r="H854" s="55"/>
      <c r="I854" s="55"/>
      <c r="J854" s="65"/>
      <c r="K854" s="65"/>
      <c r="L854" s="65"/>
      <c r="M854" s="65"/>
      <c r="N854" s="65"/>
      <c r="O854" s="65"/>
    </row>
    <row r="855" spans="3:15" s="1" customFormat="1" x14ac:dyDescent="0.25">
      <c r="C855" s="65"/>
      <c r="D855" s="55"/>
      <c r="E855" s="55"/>
      <c r="F855" s="55"/>
      <c r="G855" s="55"/>
      <c r="H855" s="55"/>
      <c r="I855" s="55"/>
      <c r="J855" s="65"/>
      <c r="K855" s="65"/>
      <c r="L855" s="65"/>
      <c r="M855" s="65"/>
      <c r="N855" s="65"/>
      <c r="O855" s="65"/>
    </row>
    <row r="856" spans="3:15" s="1" customFormat="1" x14ac:dyDescent="0.25">
      <c r="C856" s="65"/>
      <c r="D856" s="55"/>
      <c r="E856" s="55"/>
      <c r="F856" s="55"/>
      <c r="G856" s="55"/>
      <c r="H856" s="55"/>
      <c r="I856" s="55"/>
      <c r="J856" s="65"/>
      <c r="K856" s="65"/>
      <c r="L856" s="65"/>
      <c r="M856" s="65"/>
      <c r="N856" s="65"/>
      <c r="O856" s="65"/>
    </row>
    <row r="857" spans="3:15" s="1" customFormat="1" x14ac:dyDescent="0.25">
      <c r="C857" s="65"/>
      <c r="D857" s="55"/>
      <c r="E857" s="55"/>
      <c r="F857" s="55"/>
      <c r="G857" s="55"/>
      <c r="H857" s="55"/>
      <c r="I857" s="55"/>
      <c r="J857" s="65"/>
      <c r="K857" s="65"/>
      <c r="L857" s="65"/>
      <c r="M857" s="65"/>
      <c r="N857" s="65"/>
      <c r="O857" s="65"/>
    </row>
    <row r="858" spans="3:15" s="1" customFormat="1" x14ac:dyDescent="0.25">
      <c r="C858" s="65"/>
      <c r="D858" s="55"/>
      <c r="E858" s="55"/>
      <c r="F858" s="55"/>
      <c r="G858" s="55"/>
      <c r="H858" s="55"/>
      <c r="I858" s="55"/>
      <c r="J858" s="65"/>
      <c r="K858" s="65"/>
      <c r="L858" s="65"/>
      <c r="M858" s="65"/>
      <c r="N858" s="65"/>
      <c r="O858" s="65"/>
    </row>
    <row r="859" spans="3:15" s="1" customFormat="1" x14ac:dyDescent="0.25">
      <c r="C859" s="65"/>
      <c r="D859" s="55"/>
      <c r="E859" s="55"/>
      <c r="F859" s="55"/>
      <c r="G859" s="55"/>
      <c r="H859" s="55"/>
      <c r="I859" s="55"/>
      <c r="J859" s="65"/>
      <c r="K859" s="65"/>
      <c r="L859" s="65"/>
      <c r="M859" s="65"/>
      <c r="N859" s="65"/>
      <c r="O859" s="65"/>
    </row>
    <row r="860" spans="3:15" s="1" customFormat="1" x14ac:dyDescent="0.25">
      <c r="C860" s="65"/>
      <c r="D860" s="55"/>
      <c r="E860" s="55"/>
      <c r="F860" s="55"/>
      <c r="G860" s="55"/>
      <c r="H860" s="55"/>
      <c r="I860" s="55"/>
      <c r="J860" s="65"/>
      <c r="K860" s="65"/>
      <c r="L860" s="65"/>
      <c r="M860" s="65"/>
      <c r="N860" s="65"/>
      <c r="O860" s="65"/>
    </row>
    <row r="861" spans="3:15" s="1" customFormat="1" x14ac:dyDescent="0.25">
      <c r="C861" s="65"/>
      <c r="D861" s="55"/>
      <c r="E861" s="55"/>
      <c r="F861" s="55"/>
      <c r="G861" s="55"/>
      <c r="H861" s="55"/>
      <c r="I861" s="55"/>
      <c r="J861" s="65"/>
      <c r="K861" s="65"/>
      <c r="L861" s="65"/>
      <c r="M861" s="65"/>
      <c r="N861" s="65"/>
      <c r="O861" s="65"/>
    </row>
    <row r="862" spans="3:15" s="1" customFormat="1" x14ac:dyDescent="0.25">
      <c r="C862" s="65"/>
      <c r="D862" s="55"/>
      <c r="E862" s="55"/>
      <c r="F862" s="55"/>
      <c r="G862" s="55"/>
      <c r="H862" s="55"/>
      <c r="I862" s="55"/>
      <c r="J862" s="65"/>
      <c r="K862" s="65"/>
      <c r="L862" s="65"/>
      <c r="M862" s="65"/>
      <c r="N862" s="65"/>
      <c r="O862" s="65"/>
    </row>
    <row r="863" spans="3:15" s="1" customFormat="1" x14ac:dyDescent="0.25">
      <c r="C863" s="65"/>
      <c r="D863" s="55"/>
      <c r="E863" s="55"/>
      <c r="F863" s="55"/>
      <c r="G863" s="55"/>
      <c r="H863" s="55"/>
      <c r="I863" s="55"/>
      <c r="J863" s="65"/>
      <c r="K863" s="65"/>
      <c r="L863" s="65"/>
      <c r="M863" s="65"/>
      <c r="N863" s="65"/>
      <c r="O863" s="65"/>
    </row>
    <row r="864" spans="3:15" s="1" customFormat="1" x14ac:dyDescent="0.25">
      <c r="C864" s="65"/>
      <c r="D864" s="55"/>
      <c r="E864" s="55"/>
      <c r="F864" s="55"/>
      <c r="G864" s="55"/>
      <c r="H864" s="55"/>
      <c r="I864" s="55"/>
      <c r="J864" s="65"/>
      <c r="K864" s="65"/>
      <c r="L864" s="65"/>
      <c r="M864" s="65"/>
      <c r="N864" s="65"/>
      <c r="O864" s="65"/>
    </row>
    <row r="865" spans="3:15" s="1" customFormat="1" x14ac:dyDescent="0.25">
      <c r="C865" s="65"/>
      <c r="D865" s="55"/>
      <c r="E865" s="55"/>
      <c r="F865" s="55"/>
      <c r="G865" s="55"/>
      <c r="H865" s="55"/>
      <c r="I865" s="55"/>
      <c r="J865" s="65"/>
      <c r="K865" s="65"/>
      <c r="L865" s="65"/>
      <c r="M865" s="65"/>
      <c r="N865" s="65"/>
      <c r="O865" s="65"/>
    </row>
    <row r="866" spans="3:15" s="1" customFormat="1" x14ac:dyDescent="0.25">
      <c r="C866" s="65"/>
      <c r="D866" s="55"/>
      <c r="E866" s="55"/>
      <c r="F866" s="55"/>
      <c r="G866" s="55"/>
      <c r="H866" s="55"/>
      <c r="I866" s="55"/>
      <c r="J866" s="65"/>
      <c r="K866" s="65"/>
      <c r="L866" s="65"/>
      <c r="M866" s="65"/>
      <c r="N866" s="65"/>
      <c r="O866" s="65"/>
    </row>
    <row r="867" spans="3:15" s="1" customFormat="1" x14ac:dyDescent="0.25">
      <c r="C867" s="65"/>
      <c r="D867" s="55"/>
      <c r="E867" s="55"/>
      <c r="F867" s="55"/>
      <c r="G867" s="55"/>
      <c r="H867" s="55"/>
      <c r="I867" s="55"/>
      <c r="J867" s="65"/>
      <c r="K867" s="65"/>
      <c r="L867" s="65"/>
      <c r="M867" s="65"/>
      <c r="N867" s="65"/>
      <c r="O867" s="65"/>
    </row>
    <row r="868" spans="3:15" s="1" customFormat="1" x14ac:dyDescent="0.25">
      <c r="C868" s="65"/>
      <c r="D868" s="55"/>
      <c r="E868" s="55"/>
      <c r="F868" s="55"/>
      <c r="G868" s="55"/>
      <c r="H868" s="55"/>
      <c r="I868" s="55"/>
      <c r="J868" s="65"/>
      <c r="K868" s="65"/>
      <c r="L868" s="65"/>
      <c r="M868" s="65"/>
      <c r="N868" s="65"/>
      <c r="O868" s="65"/>
    </row>
    <row r="869" spans="3:15" s="1" customFormat="1" x14ac:dyDescent="0.25">
      <c r="C869" s="65"/>
      <c r="D869" s="55"/>
      <c r="E869" s="55"/>
      <c r="F869" s="55"/>
      <c r="G869" s="55"/>
      <c r="H869" s="55"/>
      <c r="I869" s="55"/>
      <c r="J869" s="65"/>
      <c r="K869" s="65"/>
      <c r="L869" s="65"/>
      <c r="M869" s="65"/>
      <c r="N869" s="65"/>
      <c r="O869" s="65"/>
    </row>
    <row r="870" spans="3:15" s="1" customFormat="1" x14ac:dyDescent="0.25">
      <c r="C870" s="65"/>
      <c r="D870" s="55"/>
      <c r="E870" s="55"/>
      <c r="F870" s="55"/>
      <c r="G870" s="55"/>
      <c r="H870" s="55"/>
      <c r="I870" s="55"/>
      <c r="J870" s="65"/>
      <c r="K870" s="65"/>
      <c r="L870" s="65"/>
      <c r="M870" s="65"/>
      <c r="N870" s="65"/>
      <c r="O870" s="65"/>
    </row>
    <row r="871" spans="3:15" s="1" customFormat="1" x14ac:dyDescent="0.25">
      <c r="C871" s="65"/>
      <c r="D871" s="55"/>
      <c r="E871" s="55"/>
      <c r="F871" s="55"/>
      <c r="G871" s="55"/>
      <c r="H871" s="55"/>
      <c r="I871" s="55"/>
      <c r="J871" s="65"/>
      <c r="K871" s="65"/>
      <c r="L871" s="65"/>
      <c r="M871" s="65"/>
      <c r="N871" s="65"/>
      <c r="O871" s="65"/>
    </row>
    <row r="872" spans="3:15" s="1" customFormat="1" x14ac:dyDescent="0.25">
      <c r="C872" s="65"/>
      <c r="D872" s="55"/>
      <c r="E872" s="55"/>
      <c r="F872" s="55"/>
      <c r="G872" s="55"/>
      <c r="H872" s="55"/>
      <c r="I872" s="55"/>
      <c r="J872" s="65"/>
      <c r="K872" s="65"/>
      <c r="L872" s="65"/>
      <c r="M872" s="65"/>
      <c r="N872" s="65"/>
      <c r="O872" s="65"/>
    </row>
    <row r="873" spans="3:15" s="1" customFormat="1" x14ac:dyDescent="0.25">
      <c r="C873" s="65"/>
      <c r="D873" s="55"/>
      <c r="E873" s="55"/>
      <c r="F873" s="55"/>
      <c r="G873" s="55"/>
      <c r="H873" s="55"/>
      <c r="I873" s="55"/>
      <c r="J873" s="65"/>
      <c r="K873" s="65"/>
      <c r="L873" s="65"/>
      <c r="M873" s="65"/>
      <c r="N873" s="65"/>
      <c r="O873" s="65"/>
    </row>
    <row r="874" spans="3:15" s="1" customFormat="1" x14ac:dyDescent="0.25">
      <c r="C874" s="65"/>
      <c r="D874" s="55"/>
      <c r="E874" s="55"/>
      <c r="F874" s="55"/>
      <c r="G874" s="55"/>
      <c r="H874" s="55"/>
      <c r="I874" s="55"/>
      <c r="J874" s="65"/>
      <c r="K874" s="65"/>
      <c r="L874" s="65"/>
      <c r="M874" s="65"/>
      <c r="N874" s="65"/>
      <c r="O874" s="65"/>
    </row>
    <row r="875" spans="3:15" s="1" customFormat="1" x14ac:dyDescent="0.25">
      <c r="C875" s="65"/>
      <c r="D875" s="55"/>
      <c r="E875" s="55"/>
      <c r="F875" s="55"/>
      <c r="G875" s="55"/>
      <c r="H875" s="55"/>
      <c r="I875" s="55"/>
      <c r="J875" s="65"/>
      <c r="K875" s="65"/>
      <c r="L875" s="65"/>
      <c r="M875" s="65"/>
      <c r="N875" s="65"/>
      <c r="O875" s="65"/>
    </row>
    <row r="876" spans="3:15" s="1" customFormat="1" x14ac:dyDescent="0.25">
      <c r="C876" s="65"/>
      <c r="D876" s="55"/>
      <c r="E876" s="55"/>
      <c r="F876" s="55"/>
      <c r="G876" s="55"/>
      <c r="H876" s="55"/>
      <c r="I876" s="55"/>
      <c r="J876" s="65"/>
      <c r="K876" s="65"/>
      <c r="L876" s="65"/>
      <c r="M876" s="65"/>
      <c r="N876" s="65"/>
      <c r="O876" s="65"/>
    </row>
    <row r="877" spans="3:15" s="1" customFormat="1" x14ac:dyDescent="0.25">
      <c r="C877" s="65"/>
      <c r="D877" s="55"/>
      <c r="E877" s="55"/>
      <c r="F877" s="55"/>
      <c r="G877" s="55"/>
      <c r="H877" s="55"/>
      <c r="I877" s="55"/>
      <c r="J877" s="65"/>
      <c r="K877" s="65"/>
      <c r="L877" s="65"/>
      <c r="M877" s="65"/>
      <c r="N877" s="65"/>
      <c r="O877" s="65"/>
    </row>
    <row r="878" spans="3:15" s="1" customFormat="1" x14ac:dyDescent="0.25">
      <c r="C878" s="65"/>
      <c r="D878" s="55"/>
      <c r="E878" s="55"/>
      <c r="F878" s="55"/>
      <c r="G878" s="55"/>
      <c r="H878" s="55"/>
      <c r="I878" s="55"/>
      <c r="J878" s="65"/>
      <c r="K878" s="65"/>
      <c r="L878" s="65"/>
      <c r="M878" s="65"/>
      <c r="N878" s="65"/>
      <c r="O878" s="65"/>
    </row>
    <row r="879" spans="3:15" s="1" customFormat="1" x14ac:dyDescent="0.25">
      <c r="C879" s="65"/>
      <c r="D879" s="55"/>
      <c r="E879" s="55"/>
      <c r="F879" s="55"/>
      <c r="G879" s="55"/>
      <c r="H879" s="55"/>
      <c r="I879" s="55"/>
      <c r="J879" s="65"/>
      <c r="K879" s="65"/>
      <c r="L879" s="65"/>
      <c r="M879" s="65"/>
      <c r="N879" s="65"/>
      <c r="O879" s="65"/>
    </row>
    <row r="880" spans="3:15" s="1" customFormat="1" x14ac:dyDescent="0.25">
      <c r="C880" s="65"/>
      <c r="D880" s="55"/>
      <c r="E880" s="55"/>
      <c r="F880" s="55"/>
      <c r="G880" s="55"/>
      <c r="H880" s="55"/>
      <c r="I880" s="55"/>
      <c r="J880" s="65"/>
      <c r="K880" s="65"/>
      <c r="L880" s="65"/>
      <c r="M880" s="65"/>
      <c r="N880" s="65"/>
      <c r="O880" s="65"/>
    </row>
    <row r="881" spans="3:15" s="1" customFormat="1" x14ac:dyDescent="0.25">
      <c r="C881" s="65"/>
      <c r="D881" s="55"/>
      <c r="E881" s="55"/>
      <c r="F881" s="55"/>
      <c r="G881" s="55"/>
      <c r="H881" s="55"/>
      <c r="I881" s="55"/>
      <c r="J881" s="65"/>
      <c r="K881" s="65"/>
      <c r="L881" s="65"/>
      <c r="M881" s="65"/>
      <c r="N881" s="65"/>
      <c r="O881" s="65"/>
    </row>
    <row r="882" spans="3:15" s="1" customFormat="1" x14ac:dyDescent="0.25">
      <c r="C882" s="65"/>
      <c r="D882" s="55"/>
      <c r="E882" s="55"/>
      <c r="F882" s="55"/>
      <c r="G882" s="55"/>
      <c r="H882" s="55"/>
      <c r="I882" s="55"/>
      <c r="J882" s="65"/>
      <c r="K882" s="65"/>
      <c r="L882" s="65"/>
      <c r="M882" s="65"/>
      <c r="N882" s="65"/>
      <c r="O882" s="65"/>
    </row>
    <row r="883" spans="3:15" s="1" customFormat="1" x14ac:dyDescent="0.25">
      <c r="C883" s="65"/>
      <c r="D883" s="55"/>
      <c r="E883" s="55"/>
      <c r="F883" s="55"/>
      <c r="G883" s="55"/>
      <c r="H883" s="55"/>
      <c r="I883" s="55"/>
      <c r="J883" s="65"/>
      <c r="K883" s="65"/>
      <c r="L883" s="65"/>
      <c r="M883" s="65"/>
      <c r="N883" s="65"/>
      <c r="O883" s="65"/>
    </row>
    <row r="884" spans="3:15" s="1" customFormat="1" x14ac:dyDescent="0.25">
      <c r="C884" s="65"/>
      <c r="D884" s="55"/>
      <c r="E884" s="55"/>
      <c r="F884" s="55"/>
      <c r="G884" s="55"/>
      <c r="H884" s="55"/>
      <c r="I884" s="55"/>
      <c r="J884" s="65"/>
      <c r="K884" s="65"/>
      <c r="L884" s="65"/>
      <c r="M884" s="65"/>
      <c r="N884" s="65"/>
      <c r="O884" s="65"/>
    </row>
    <row r="885" spans="3:15" s="1" customFormat="1" x14ac:dyDescent="0.25">
      <c r="C885" s="65"/>
      <c r="D885" s="55"/>
      <c r="E885" s="55"/>
      <c r="F885" s="55"/>
      <c r="G885" s="55"/>
      <c r="H885" s="55"/>
      <c r="I885" s="55"/>
      <c r="J885" s="65"/>
      <c r="K885" s="65"/>
      <c r="L885" s="65"/>
      <c r="M885" s="65"/>
      <c r="N885" s="65"/>
      <c r="O885" s="65"/>
    </row>
    <row r="886" spans="3:15" s="1" customFormat="1" x14ac:dyDescent="0.25">
      <c r="C886" s="65"/>
      <c r="D886" s="55"/>
      <c r="E886" s="55"/>
      <c r="F886" s="55"/>
      <c r="G886" s="55"/>
      <c r="H886" s="55"/>
      <c r="I886" s="55"/>
      <c r="J886" s="65"/>
      <c r="K886" s="65"/>
      <c r="L886" s="65"/>
      <c r="M886" s="65"/>
      <c r="N886" s="65"/>
      <c r="O886" s="65"/>
    </row>
    <row r="887" spans="3:15" s="1" customFormat="1" x14ac:dyDescent="0.25">
      <c r="C887" s="65"/>
      <c r="D887" s="55"/>
      <c r="E887" s="55"/>
      <c r="F887" s="55"/>
      <c r="G887" s="55"/>
      <c r="H887" s="55"/>
      <c r="I887" s="55"/>
      <c r="J887" s="65"/>
      <c r="K887" s="65"/>
      <c r="L887" s="65"/>
      <c r="M887" s="65"/>
      <c r="N887" s="65"/>
      <c r="O887" s="65"/>
    </row>
    <row r="888" spans="3:15" s="1" customFormat="1" x14ac:dyDescent="0.25">
      <c r="C888" s="65"/>
      <c r="D888" s="55"/>
      <c r="E888" s="55"/>
      <c r="F888" s="55"/>
      <c r="G888" s="55"/>
      <c r="H888" s="55"/>
      <c r="I888" s="55"/>
      <c r="J888" s="65"/>
      <c r="K888" s="65"/>
      <c r="L888" s="65"/>
      <c r="M888" s="65"/>
      <c r="N888" s="65"/>
      <c r="O888" s="65"/>
    </row>
    <row r="889" spans="3:15" s="1" customFormat="1" x14ac:dyDescent="0.25">
      <c r="C889" s="65"/>
      <c r="D889" s="55"/>
      <c r="E889" s="55"/>
      <c r="F889" s="55"/>
      <c r="G889" s="55"/>
      <c r="H889" s="55"/>
      <c r="I889" s="55"/>
      <c r="J889" s="65"/>
      <c r="K889" s="65"/>
      <c r="L889" s="65"/>
      <c r="M889" s="65"/>
      <c r="N889" s="65"/>
      <c r="O889" s="65"/>
    </row>
    <row r="890" spans="3:15" s="1" customFormat="1" x14ac:dyDescent="0.25">
      <c r="C890" s="65"/>
      <c r="D890" s="55"/>
      <c r="E890" s="55"/>
      <c r="F890" s="55"/>
      <c r="G890" s="55"/>
      <c r="H890" s="55"/>
      <c r="I890" s="55"/>
      <c r="J890" s="65"/>
      <c r="K890" s="65"/>
      <c r="L890" s="65"/>
      <c r="M890" s="65"/>
      <c r="N890" s="65"/>
      <c r="O890" s="65"/>
    </row>
    <row r="891" spans="3:15" s="1" customFormat="1" x14ac:dyDescent="0.25">
      <c r="C891" s="65"/>
      <c r="D891" s="55"/>
      <c r="E891" s="55"/>
      <c r="F891" s="55"/>
      <c r="G891" s="55"/>
      <c r="H891" s="55"/>
      <c r="I891" s="55"/>
      <c r="J891" s="65"/>
      <c r="K891" s="65"/>
      <c r="L891" s="65"/>
      <c r="M891" s="65"/>
      <c r="N891" s="65"/>
      <c r="O891" s="65"/>
    </row>
    <row r="892" spans="3:15" s="1" customFormat="1" x14ac:dyDescent="0.25">
      <c r="C892" s="65"/>
      <c r="D892" s="55"/>
      <c r="E892" s="55"/>
      <c r="F892" s="55"/>
      <c r="G892" s="55"/>
      <c r="H892" s="55"/>
      <c r="I892" s="55"/>
      <c r="J892" s="65"/>
      <c r="K892" s="65"/>
      <c r="L892" s="65"/>
      <c r="M892" s="65"/>
      <c r="N892" s="65"/>
      <c r="O892" s="65"/>
    </row>
    <row r="893" spans="3:15" s="1" customFormat="1" x14ac:dyDescent="0.25">
      <c r="C893" s="65"/>
      <c r="D893" s="55"/>
      <c r="E893" s="55"/>
      <c r="F893" s="55"/>
      <c r="G893" s="55"/>
      <c r="H893" s="55"/>
      <c r="I893" s="55"/>
      <c r="J893" s="65"/>
      <c r="K893" s="65"/>
      <c r="L893" s="65"/>
      <c r="M893" s="65"/>
      <c r="N893" s="65"/>
      <c r="O893" s="65"/>
    </row>
    <row r="894" spans="3:15" s="1" customFormat="1" x14ac:dyDescent="0.25">
      <c r="C894" s="65"/>
      <c r="D894" s="55"/>
      <c r="E894" s="55"/>
      <c r="F894" s="55"/>
      <c r="G894" s="55"/>
      <c r="H894" s="55"/>
      <c r="I894" s="55"/>
      <c r="J894" s="65"/>
      <c r="K894" s="65"/>
      <c r="L894" s="65"/>
      <c r="M894" s="65"/>
      <c r="N894" s="65"/>
      <c r="O894" s="65"/>
    </row>
    <row r="895" spans="3:15" s="1" customFormat="1" x14ac:dyDescent="0.25">
      <c r="C895" s="65"/>
      <c r="D895" s="55"/>
      <c r="E895" s="55"/>
      <c r="F895" s="55"/>
      <c r="G895" s="55"/>
      <c r="H895" s="55"/>
      <c r="I895" s="55"/>
      <c r="J895" s="65"/>
      <c r="K895" s="65"/>
      <c r="L895" s="65"/>
      <c r="M895" s="65"/>
      <c r="N895" s="65"/>
      <c r="O895" s="65"/>
    </row>
    <row r="896" spans="3:15" s="1" customFormat="1" x14ac:dyDescent="0.25">
      <c r="C896" s="65"/>
      <c r="D896" s="55"/>
      <c r="E896" s="55"/>
      <c r="F896" s="55"/>
      <c r="G896" s="55"/>
      <c r="H896" s="55"/>
      <c r="I896" s="55"/>
      <c r="J896" s="65"/>
      <c r="K896" s="65"/>
      <c r="L896" s="65"/>
      <c r="M896" s="65"/>
      <c r="N896" s="65"/>
      <c r="O896" s="65"/>
    </row>
    <row r="897" spans="3:15" s="1" customFormat="1" x14ac:dyDescent="0.25">
      <c r="C897" s="65"/>
      <c r="D897" s="55"/>
      <c r="E897" s="55"/>
      <c r="F897" s="55"/>
      <c r="G897" s="55"/>
      <c r="H897" s="55"/>
      <c r="I897" s="55"/>
      <c r="J897" s="65"/>
      <c r="K897" s="65"/>
      <c r="L897" s="65"/>
      <c r="M897" s="65"/>
      <c r="N897" s="65"/>
      <c r="O897" s="65"/>
    </row>
    <row r="898" spans="3:15" s="1" customFormat="1" x14ac:dyDescent="0.25">
      <c r="C898" s="65"/>
      <c r="D898" s="55"/>
      <c r="E898" s="55"/>
      <c r="F898" s="55"/>
      <c r="G898" s="55"/>
      <c r="H898" s="55"/>
      <c r="I898" s="55"/>
      <c r="J898" s="65"/>
      <c r="K898" s="65"/>
      <c r="L898" s="65"/>
      <c r="M898" s="65"/>
      <c r="N898" s="65"/>
      <c r="O898" s="65"/>
    </row>
    <row r="899" spans="3:15" s="1" customFormat="1" x14ac:dyDescent="0.25">
      <c r="C899" s="65"/>
      <c r="D899" s="55"/>
      <c r="E899" s="55"/>
      <c r="F899" s="55"/>
      <c r="G899" s="55"/>
      <c r="H899" s="55"/>
      <c r="I899" s="55"/>
      <c r="J899" s="65"/>
      <c r="K899" s="65"/>
      <c r="L899" s="65"/>
      <c r="M899" s="65"/>
      <c r="N899" s="65"/>
      <c r="O899" s="65"/>
    </row>
    <row r="900" spans="3:15" s="1" customFormat="1" x14ac:dyDescent="0.25">
      <c r="C900" s="65"/>
      <c r="D900" s="55"/>
      <c r="E900" s="55"/>
      <c r="F900" s="55"/>
      <c r="G900" s="55"/>
      <c r="H900" s="55"/>
      <c r="I900" s="55"/>
      <c r="J900" s="65"/>
      <c r="K900" s="65"/>
      <c r="L900" s="65"/>
      <c r="M900" s="65"/>
      <c r="N900" s="65"/>
      <c r="O900" s="65"/>
    </row>
    <row r="901" spans="3:15" s="1" customFormat="1" x14ac:dyDescent="0.25">
      <c r="C901" s="65"/>
      <c r="D901" s="55"/>
      <c r="E901" s="55"/>
      <c r="F901" s="55"/>
      <c r="G901" s="55"/>
      <c r="H901" s="55"/>
      <c r="I901" s="55"/>
      <c r="J901" s="65"/>
      <c r="K901" s="65"/>
      <c r="L901" s="65"/>
      <c r="M901" s="65"/>
      <c r="N901" s="65"/>
      <c r="O901" s="65"/>
    </row>
    <row r="902" spans="3:15" s="1" customFormat="1" x14ac:dyDescent="0.25">
      <c r="C902" s="65"/>
      <c r="D902" s="55"/>
      <c r="E902" s="55"/>
      <c r="F902" s="55"/>
      <c r="G902" s="55"/>
      <c r="H902" s="55"/>
      <c r="I902" s="55"/>
      <c r="J902" s="65"/>
      <c r="K902" s="65"/>
      <c r="L902" s="65"/>
      <c r="M902" s="65"/>
      <c r="N902" s="65"/>
      <c r="O902" s="65"/>
    </row>
    <row r="903" spans="3:15" s="1" customFormat="1" x14ac:dyDescent="0.25">
      <c r="C903" s="65"/>
      <c r="D903" s="55"/>
      <c r="E903" s="55"/>
      <c r="F903" s="55"/>
      <c r="G903" s="55"/>
      <c r="H903" s="55"/>
      <c r="I903" s="55"/>
      <c r="J903" s="65"/>
      <c r="K903" s="65"/>
      <c r="L903" s="65"/>
      <c r="M903" s="65"/>
      <c r="N903" s="65"/>
      <c r="O903" s="65"/>
    </row>
    <row r="904" spans="3:15" s="1" customFormat="1" x14ac:dyDescent="0.25">
      <c r="C904" s="65"/>
      <c r="D904" s="55"/>
      <c r="E904" s="55"/>
      <c r="F904" s="55"/>
      <c r="G904" s="55"/>
      <c r="H904" s="55"/>
      <c r="I904" s="55"/>
      <c r="J904" s="65"/>
      <c r="K904" s="65"/>
      <c r="L904" s="65"/>
      <c r="M904" s="65"/>
      <c r="N904" s="65"/>
      <c r="O904" s="65"/>
    </row>
    <row r="905" spans="3:15" s="1" customFormat="1" x14ac:dyDescent="0.25">
      <c r="C905" s="65"/>
      <c r="D905" s="55"/>
      <c r="E905" s="55"/>
      <c r="F905" s="55"/>
      <c r="G905" s="55"/>
      <c r="H905" s="55"/>
      <c r="I905" s="55"/>
      <c r="J905" s="65"/>
      <c r="K905" s="65"/>
      <c r="L905" s="65"/>
      <c r="M905" s="65"/>
      <c r="N905" s="65"/>
      <c r="O905" s="65"/>
    </row>
    <row r="906" spans="3:15" s="1" customFormat="1" x14ac:dyDescent="0.25">
      <c r="C906" s="65"/>
      <c r="D906" s="55"/>
      <c r="E906" s="55"/>
      <c r="F906" s="55"/>
      <c r="G906" s="55"/>
      <c r="H906" s="55"/>
      <c r="I906" s="55"/>
      <c r="J906" s="65"/>
      <c r="K906" s="65"/>
      <c r="L906" s="65"/>
      <c r="M906" s="65"/>
      <c r="N906" s="65"/>
      <c r="O906" s="65"/>
    </row>
    <row r="907" spans="3:15" s="1" customFormat="1" x14ac:dyDescent="0.25">
      <c r="C907" s="65"/>
      <c r="D907" s="55"/>
      <c r="E907" s="55"/>
      <c r="F907" s="55"/>
      <c r="G907" s="55"/>
      <c r="H907" s="55"/>
      <c r="I907" s="55"/>
      <c r="J907" s="65"/>
      <c r="K907" s="65"/>
      <c r="L907" s="65"/>
      <c r="M907" s="65"/>
      <c r="N907" s="65"/>
      <c r="O907" s="65"/>
    </row>
    <row r="908" spans="3:15" s="1" customFormat="1" x14ac:dyDescent="0.25">
      <c r="C908" s="65"/>
      <c r="D908" s="55"/>
      <c r="E908" s="55"/>
      <c r="F908" s="55"/>
      <c r="G908" s="55"/>
      <c r="H908" s="55"/>
      <c r="I908" s="55"/>
      <c r="J908" s="65"/>
      <c r="K908" s="65"/>
      <c r="L908" s="65"/>
      <c r="M908" s="65"/>
      <c r="N908" s="65"/>
      <c r="O908" s="65"/>
    </row>
    <row r="909" spans="3:15" s="1" customFormat="1" x14ac:dyDescent="0.25">
      <c r="C909" s="65"/>
      <c r="D909" s="55"/>
      <c r="E909" s="55"/>
      <c r="F909" s="55"/>
      <c r="G909" s="55"/>
      <c r="H909" s="55"/>
      <c r="I909" s="55"/>
      <c r="J909" s="65"/>
      <c r="K909" s="65"/>
      <c r="L909" s="65"/>
      <c r="M909" s="65"/>
      <c r="N909" s="65"/>
      <c r="O909" s="65"/>
    </row>
    <row r="910" spans="3:15" s="1" customFormat="1" x14ac:dyDescent="0.25">
      <c r="C910" s="65"/>
      <c r="D910" s="55"/>
      <c r="E910" s="55"/>
      <c r="F910" s="55"/>
      <c r="G910" s="55"/>
      <c r="H910" s="55"/>
      <c r="I910" s="55"/>
      <c r="J910" s="65"/>
      <c r="K910" s="65"/>
      <c r="L910" s="65"/>
      <c r="M910" s="65"/>
      <c r="N910" s="65"/>
      <c r="O910" s="65"/>
    </row>
    <row r="911" spans="3:15" s="1" customFormat="1" x14ac:dyDescent="0.25">
      <c r="C911" s="65"/>
      <c r="D911" s="55"/>
      <c r="E911" s="55"/>
      <c r="F911" s="55"/>
      <c r="G911" s="55"/>
      <c r="H911" s="55"/>
      <c r="I911" s="55"/>
      <c r="J911" s="65"/>
      <c r="K911" s="65"/>
      <c r="L911" s="65"/>
      <c r="M911" s="65"/>
      <c r="N911" s="65"/>
      <c r="O911" s="65"/>
    </row>
    <row r="912" spans="3:15" s="1" customFormat="1" x14ac:dyDescent="0.25">
      <c r="C912" s="65"/>
      <c r="D912" s="55"/>
      <c r="E912" s="55"/>
      <c r="F912" s="55"/>
      <c r="G912" s="55"/>
      <c r="H912" s="55"/>
      <c r="I912" s="55"/>
      <c r="J912" s="65"/>
      <c r="K912" s="65"/>
      <c r="L912" s="65"/>
      <c r="M912" s="65"/>
      <c r="N912" s="65"/>
      <c r="O912" s="65"/>
    </row>
    <row r="913" spans="3:15" s="1" customFormat="1" x14ac:dyDescent="0.25">
      <c r="C913" s="65"/>
      <c r="D913" s="55"/>
      <c r="E913" s="55"/>
      <c r="F913" s="55"/>
      <c r="G913" s="55"/>
      <c r="H913" s="55"/>
      <c r="I913" s="55"/>
      <c r="J913" s="65"/>
      <c r="K913" s="65"/>
      <c r="L913" s="65"/>
      <c r="M913" s="65"/>
      <c r="N913" s="65"/>
      <c r="O913" s="65"/>
    </row>
    <row r="914" spans="3:15" s="1" customFormat="1" x14ac:dyDescent="0.25">
      <c r="C914" s="65"/>
      <c r="D914" s="55"/>
      <c r="E914" s="55"/>
      <c r="F914" s="55"/>
      <c r="G914" s="55"/>
      <c r="H914" s="55"/>
      <c r="I914" s="55"/>
      <c r="J914" s="65"/>
      <c r="K914" s="65"/>
      <c r="L914" s="65"/>
      <c r="M914" s="65"/>
      <c r="N914" s="65"/>
      <c r="O914" s="65"/>
    </row>
    <row r="915" spans="3:15" s="1" customFormat="1" x14ac:dyDescent="0.25">
      <c r="C915" s="65"/>
      <c r="D915" s="55"/>
      <c r="E915" s="55"/>
      <c r="F915" s="55"/>
      <c r="G915" s="55"/>
      <c r="H915" s="55"/>
      <c r="I915" s="55"/>
      <c r="J915" s="65"/>
      <c r="K915" s="65"/>
      <c r="L915" s="65"/>
      <c r="M915" s="65"/>
      <c r="N915" s="65"/>
      <c r="O915" s="65"/>
    </row>
    <row r="916" spans="3:15" s="1" customFormat="1" x14ac:dyDescent="0.25">
      <c r="C916" s="65"/>
      <c r="D916" s="55"/>
      <c r="E916" s="55"/>
      <c r="F916" s="55"/>
      <c r="G916" s="55"/>
      <c r="H916" s="55"/>
      <c r="I916" s="55"/>
      <c r="J916" s="65"/>
      <c r="K916" s="65"/>
      <c r="L916" s="65"/>
      <c r="M916" s="65"/>
      <c r="N916" s="65"/>
      <c r="O916" s="65"/>
    </row>
    <row r="917" spans="3:15" s="1" customFormat="1" x14ac:dyDescent="0.25">
      <c r="C917" s="65"/>
      <c r="D917" s="55"/>
      <c r="E917" s="55"/>
      <c r="F917" s="55"/>
      <c r="G917" s="55"/>
      <c r="H917" s="55"/>
      <c r="I917" s="55"/>
      <c r="J917" s="65"/>
      <c r="K917" s="65"/>
      <c r="L917" s="65"/>
      <c r="M917" s="65"/>
      <c r="N917" s="65"/>
      <c r="O917" s="65"/>
    </row>
    <row r="918" spans="3:15" s="1" customFormat="1" x14ac:dyDescent="0.25">
      <c r="C918" s="65"/>
      <c r="D918" s="55"/>
      <c r="E918" s="55"/>
      <c r="F918" s="55"/>
      <c r="G918" s="55"/>
      <c r="H918" s="55"/>
      <c r="I918" s="55"/>
      <c r="J918" s="65"/>
      <c r="K918" s="65"/>
      <c r="L918" s="65"/>
      <c r="M918" s="65"/>
      <c r="N918" s="65"/>
      <c r="O918" s="65"/>
    </row>
    <row r="919" spans="3:15" s="1" customFormat="1" x14ac:dyDescent="0.25">
      <c r="C919" s="65"/>
      <c r="D919" s="55"/>
      <c r="E919" s="55"/>
      <c r="F919" s="55"/>
      <c r="G919" s="55"/>
      <c r="H919" s="55"/>
      <c r="I919" s="55"/>
      <c r="J919" s="65"/>
      <c r="K919" s="65"/>
      <c r="L919" s="65"/>
      <c r="M919" s="65"/>
      <c r="N919" s="65"/>
      <c r="O919" s="65"/>
    </row>
    <row r="920" spans="3:15" s="1" customFormat="1" x14ac:dyDescent="0.25">
      <c r="C920" s="65"/>
      <c r="D920" s="55"/>
      <c r="E920" s="55"/>
      <c r="F920" s="55"/>
      <c r="G920" s="55"/>
      <c r="H920" s="55"/>
      <c r="I920" s="55"/>
      <c r="J920" s="65"/>
      <c r="K920" s="65"/>
      <c r="L920" s="65"/>
      <c r="M920" s="65"/>
      <c r="N920" s="65"/>
      <c r="O920" s="65"/>
    </row>
    <row r="921" spans="3:15" s="1" customFormat="1" x14ac:dyDescent="0.25">
      <c r="C921" s="65"/>
      <c r="D921" s="55"/>
      <c r="E921" s="55"/>
      <c r="F921" s="55"/>
      <c r="G921" s="55"/>
      <c r="H921" s="55"/>
      <c r="I921" s="55"/>
      <c r="J921" s="65"/>
      <c r="K921" s="65"/>
      <c r="L921" s="65"/>
      <c r="M921" s="65"/>
      <c r="N921" s="65"/>
      <c r="O921" s="65"/>
    </row>
    <row r="922" spans="3:15" s="1" customFormat="1" x14ac:dyDescent="0.25">
      <c r="C922" s="65"/>
      <c r="D922" s="55"/>
      <c r="E922" s="55"/>
      <c r="F922" s="55"/>
      <c r="G922" s="55"/>
      <c r="H922" s="55"/>
      <c r="I922" s="55"/>
      <c r="J922" s="65"/>
      <c r="K922" s="65"/>
      <c r="L922" s="65"/>
      <c r="M922" s="65"/>
      <c r="N922" s="65"/>
      <c r="O922" s="65"/>
    </row>
    <row r="923" spans="3:15" s="1" customFormat="1" x14ac:dyDescent="0.25">
      <c r="C923" s="65"/>
      <c r="D923" s="55"/>
      <c r="E923" s="55"/>
      <c r="F923" s="55"/>
      <c r="G923" s="55"/>
      <c r="H923" s="55"/>
      <c r="I923" s="55"/>
      <c r="J923" s="65"/>
      <c r="K923" s="65"/>
      <c r="L923" s="65"/>
      <c r="M923" s="65"/>
      <c r="N923" s="65"/>
      <c r="O923" s="65"/>
    </row>
    <row r="924" spans="3:15" s="1" customFormat="1" x14ac:dyDescent="0.25">
      <c r="C924" s="65"/>
      <c r="D924" s="55"/>
      <c r="E924" s="55"/>
      <c r="F924" s="55"/>
      <c r="G924" s="55"/>
      <c r="H924" s="55"/>
      <c r="I924" s="55"/>
      <c r="J924" s="65"/>
      <c r="K924" s="65"/>
      <c r="L924" s="65"/>
      <c r="M924" s="65"/>
      <c r="N924" s="65"/>
      <c r="O924" s="65"/>
    </row>
    <row r="925" spans="3:15" s="1" customFormat="1" x14ac:dyDescent="0.25">
      <c r="C925" s="65"/>
      <c r="D925" s="55"/>
      <c r="E925" s="55"/>
      <c r="F925" s="55"/>
      <c r="G925" s="55"/>
      <c r="H925" s="55"/>
      <c r="I925" s="55"/>
      <c r="J925" s="65"/>
      <c r="K925" s="65"/>
      <c r="L925" s="65"/>
      <c r="M925" s="65"/>
      <c r="N925" s="65"/>
      <c r="O925" s="65"/>
    </row>
    <row r="926" spans="3:15" s="1" customFormat="1" x14ac:dyDescent="0.25">
      <c r="C926" s="65"/>
      <c r="D926" s="55"/>
      <c r="E926" s="55"/>
      <c r="F926" s="55"/>
      <c r="G926" s="55"/>
      <c r="H926" s="55"/>
      <c r="I926" s="55"/>
      <c r="J926" s="65"/>
      <c r="K926" s="65"/>
      <c r="L926" s="65"/>
      <c r="M926" s="65"/>
      <c r="N926" s="65"/>
      <c r="O926" s="65"/>
    </row>
    <row r="927" spans="3:15" s="1" customFormat="1" x14ac:dyDescent="0.25">
      <c r="C927" s="65"/>
      <c r="D927" s="55"/>
      <c r="E927" s="55"/>
      <c r="F927" s="55"/>
      <c r="G927" s="55"/>
      <c r="H927" s="55"/>
      <c r="I927" s="55"/>
      <c r="J927" s="65"/>
      <c r="K927" s="65"/>
      <c r="L927" s="65"/>
      <c r="M927" s="65"/>
      <c r="N927" s="65"/>
      <c r="O927" s="65"/>
    </row>
    <row r="928" spans="3:15" s="1" customFormat="1" x14ac:dyDescent="0.25">
      <c r="C928" s="65"/>
      <c r="D928" s="55"/>
      <c r="E928" s="55"/>
      <c r="F928" s="55"/>
      <c r="G928" s="55"/>
      <c r="H928" s="55"/>
      <c r="I928" s="55"/>
      <c r="J928" s="65"/>
      <c r="K928" s="65"/>
      <c r="L928" s="65"/>
      <c r="M928" s="65"/>
      <c r="N928" s="65"/>
      <c r="O928" s="65"/>
    </row>
    <row r="929" spans="3:15" s="1" customFormat="1" x14ac:dyDescent="0.25">
      <c r="C929" s="65"/>
      <c r="D929" s="55"/>
      <c r="E929" s="55"/>
      <c r="F929" s="55"/>
      <c r="G929" s="55"/>
      <c r="H929" s="55"/>
      <c r="I929" s="55"/>
      <c r="J929" s="65"/>
      <c r="K929" s="65"/>
      <c r="L929" s="65"/>
      <c r="M929" s="65"/>
      <c r="N929" s="65"/>
      <c r="O929" s="65"/>
    </row>
    <row r="930" spans="3:15" s="1" customFormat="1" x14ac:dyDescent="0.25">
      <c r="C930" s="65"/>
      <c r="D930" s="55"/>
      <c r="E930" s="55"/>
      <c r="F930" s="55"/>
      <c r="G930" s="55"/>
      <c r="H930" s="55"/>
      <c r="I930" s="55"/>
      <c r="J930" s="65"/>
      <c r="K930" s="65"/>
      <c r="L930" s="65"/>
      <c r="M930" s="65"/>
      <c r="N930" s="65"/>
      <c r="O930" s="65"/>
    </row>
    <row r="931" spans="3:15" s="1" customFormat="1" x14ac:dyDescent="0.25">
      <c r="C931" s="65"/>
      <c r="D931" s="55"/>
      <c r="E931" s="55"/>
      <c r="F931" s="55"/>
      <c r="G931" s="55"/>
      <c r="H931" s="55"/>
      <c r="I931" s="55"/>
      <c r="J931" s="65"/>
      <c r="K931" s="65"/>
      <c r="L931" s="65"/>
      <c r="M931" s="65"/>
      <c r="N931" s="65"/>
      <c r="O931" s="65"/>
    </row>
    <row r="932" spans="3:15" s="1" customFormat="1" x14ac:dyDescent="0.25">
      <c r="C932" s="65"/>
      <c r="D932" s="55"/>
      <c r="E932" s="55"/>
      <c r="F932" s="55"/>
      <c r="G932" s="55"/>
      <c r="H932" s="55"/>
      <c r="I932" s="55"/>
      <c r="J932" s="65"/>
      <c r="K932" s="65"/>
      <c r="L932" s="65"/>
      <c r="M932" s="65"/>
      <c r="N932" s="65"/>
      <c r="O932" s="65"/>
    </row>
    <row r="933" spans="3:15" s="1" customFormat="1" x14ac:dyDescent="0.25">
      <c r="C933" s="65"/>
      <c r="D933" s="55"/>
      <c r="E933" s="55"/>
      <c r="F933" s="55"/>
      <c r="G933" s="55"/>
      <c r="H933" s="55"/>
      <c r="I933" s="55"/>
      <c r="J933" s="65"/>
      <c r="K933" s="65"/>
      <c r="L933" s="65"/>
      <c r="M933" s="65"/>
      <c r="N933" s="65"/>
      <c r="O933" s="65"/>
    </row>
    <row r="934" spans="3:15" s="1" customFormat="1" x14ac:dyDescent="0.25">
      <c r="C934" s="65"/>
      <c r="D934" s="55"/>
      <c r="E934" s="55"/>
      <c r="F934" s="55"/>
      <c r="G934" s="55"/>
      <c r="H934" s="55"/>
      <c r="I934" s="55"/>
      <c r="J934" s="65"/>
      <c r="K934" s="65"/>
      <c r="L934" s="65"/>
      <c r="M934" s="65"/>
      <c r="N934" s="65"/>
      <c r="O934" s="65"/>
    </row>
    <row r="935" spans="3:15" s="1" customFormat="1" x14ac:dyDescent="0.25">
      <c r="C935" s="65"/>
      <c r="D935" s="55"/>
      <c r="E935" s="55"/>
      <c r="F935" s="55"/>
      <c r="G935" s="55"/>
      <c r="H935" s="55"/>
      <c r="I935" s="55"/>
      <c r="J935" s="65"/>
      <c r="K935" s="65"/>
      <c r="L935" s="65"/>
      <c r="M935" s="65"/>
      <c r="N935" s="65"/>
      <c r="O935" s="65"/>
    </row>
    <row r="936" spans="3:15" s="1" customFormat="1" x14ac:dyDescent="0.25">
      <c r="C936" s="65"/>
      <c r="D936" s="55"/>
      <c r="E936" s="55"/>
      <c r="F936" s="55"/>
      <c r="G936" s="55"/>
      <c r="H936" s="55"/>
      <c r="I936" s="55"/>
      <c r="J936" s="65"/>
      <c r="K936" s="65"/>
      <c r="L936" s="65"/>
      <c r="M936" s="65"/>
      <c r="N936" s="65"/>
      <c r="O936" s="65"/>
    </row>
    <row r="937" spans="3:15" s="1" customFormat="1" x14ac:dyDescent="0.25">
      <c r="C937" s="65"/>
      <c r="D937" s="55"/>
      <c r="E937" s="55"/>
      <c r="F937" s="55"/>
      <c r="G937" s="55"/>
      <c r="H937" s="55"/>
      <c r="I937" s="55"/>
      <c r="J937" s="65"/>
      <c r="K937" s="65"/>
      <c r="L937" s="65"/>
      <c r="M937" s="65"/>
      <c r="N937" s="65"/>
      <c r="O937" s="65"/>
    </row>
    <row r="938" spans="3:15" s="1" customFormat="1" x14ac:dyDescent="0.25">
      <c r="C938" s="65"/>
      <c r="D938" s="55"/>
      <c r="E938" s="55"/>
      <c r="F938" s="55"/>
      <c r="G938" s="55"/>
      <c r="H938" s="55"/>
      <c r="I938" s="55"/>
      <c r="J938" s="65"/>
      <c r="K938" s="65"/>
      <c r="L938" s="65"/>
      <c r="M938" s="65"/>
      <c r="N938" s="65"/>
      <c r="O938" s="65"/>
    </row>
    <row r="939" spans="3:15" s="1" customFormat="1" x14ac:dyDescent="0.25">
      <c r="C939" s="65"/>
      <c r="D939" s="55"/>
      <c r="E939" s="55"/>
      <c r="F939" s="55"/>
      <c r="G939" s="55"/>
      <c r="H939" s="55"/>
      <c r="I939" s="55"/>
      <c r="J939" s="65"/>
      <c r="K939" s="65"/>
      <c r="L939" s="65"/>
      <c r="M939" s="65"/>
      <c r="N939" s="65"/>
      <c r="O939" s="65"/>
    </row>
    <row r="940" spans="3:15" s="1" customFormat="1" x14ac:dyDescent="0.25">
      <c r="C940" s="65"/>
      <c r="D940" s="55"/>
      <c r="E940" s="55"/>
      <c r="F940" s="55"/>
      <c r="G940" s="55"/>
      <c r="H940" s="55"/>
      <c r="I940" s="55"/>
      <c r="J940" s="65"/>
      <c r="K940" s="65"/>
      <c r="L940" s="65"/>
      <c r="M940" s="65"/>
      <c r="N940" s="65"/>
      <c r="O940" s="65"/>
    </row>
    <row r="941" spans="3:15" s="1" customFormat="1" x14ac:dyDescent="0.25">
      <c r="C941" s="65"/>
      <c r="D941" s="55"/>
      <c r="E941" s="55"/>
      <c r="F941" s="55"/>
      <c r="G941" s="55"/>
      <c r="H941" s="55"/>
      <c r="I941" s="55"/>
      <c r="J941" s="65"/>
      <c r="K941" s="65"/>
      <c r="L941" s="65"/>
      <c r="M941" s="65"/>
      <c r="N941" s="65"/>
      <c r="O941" s="65"/>
    </row>
    <row r="942" spans="3:15" s="1" customFormat="1" x14ac:dyDescent="0.25">
      <c r="C942" s="65"/>
      <c r="D942" s="55"/>
      <c r="E942" s="55"/>
      <c r="F942" s="55"/>
      <c r="G942" s="55"/>
      <c r="H942" s="55"/>
      <c r="I942" s="55"/>
      <c r="J942" s="65"/>
      <c r="K942" s="65"/>
      <c r="L942" s="65"/>
      <c r="M942" s="65"/>
      <c r="N942" s="65"/>
      <c r="O942" s="65"/>
    </row>
    <row r="943" spans="3:15" s="1" customFormat="1" x14ac:dyDescent="0.25">
      <c r="C943" s="65"/>
      <c r="D943" s="55"/>
      <c r="E943" s="55"/>
      <c r="F943" s="55"/>
      <c r="G943" s="55"/>
      <c r="H943" s="55"/>
      <c r="I943" s="55"/>
      <c r="J943" s="65"/>
      <c r="K943" s="65"/>
      <c r="L943" s="65"/>
      <c r="M943" s="65"/>
      <c r="N943" s="65"/>
      <c r="O943" s="65"/>
    </row>
    <row r="944" spans="3:15" s="1" customFormat="1" x14ac:dyDescent="0.25">
      <c r="C944" s="65"/>
      <c r="D944" s="55"/>
      <c r="E944" s="55"/>
      <c r="F944" s="55"/>
      <c r="G944" s="55"/>
      <c r="H944" s="55"/>
      <c r="I944" s="55"/>
      <c r="J944" s="65"/>
      <c r="K944" s="65"/>
      <c r="L944" s="65"/>
      <c r="M944" s="65"/>
      <c r="N944" s="65"/>
      <c r="O944" s="65"/>
    </row>
    <row r="945" spans="3:15" s="1" customFormat="1" x14ac:dyDescent="0.25">
      <c r="C945" s="65"/>
      <c r="D945" s="55"/>
      <c r="E945" s="55"/>
      <c r="F945" s="55"/>
      <c r="G945" s="55"/>
      <c r="H945" s="55"/>
      <c r="I945" s="55"/>
      <c r="J945" s="65"/>
      <c r="K945" s="65"/>
      <c r="L945" s="65"/>
      <c r="M945" s="65"/>
      <c r="N945" s="65"/>
      <c r="O945" s="65"/>
    </row>
    <row r="946" spans="3:15" s="1" customFormat="1" x14ac:dyDescent="0.25">
      <c r="C946" s="65"/>
      <c r="D946" s="55"/>
      <c r="E946" s="55"/>
      <c r="F946" s="55"/>
      <c r="G946" s="55"/>
      <c r="H946" s="55"/>
      <c r="I946" s="55"/>
      <c r="J946" s="65"/>
      <c r="K946" s="65"/>
      <c r="L946" s="65"/>
      <c r="M946" s="65"/>
      <c r="N946" s="65"/>
      <c r="O946" s="65"/>
    </row>
    <row r="947" spans="3:15" s="1" customFormat="1" x14ac:dyDescent="0.25">
      <c r="C947" s="65"/>
      <c r="D947" s="55"/>
      <c r="E947" s="55"/>
      <c r="F947" s="55"/>
      <c r="G947" s="55"/>
      <c r="H947" s="55"/>
      <c r="I947" s="55"/>
      <c r="J947" s="65"/>
      <c r="K947" s="65"/>
      <c r="L947" s="65"/>
      <c r="M947" s="65"/>
      <c r="N947" s="65"/>
      <c r="O947" s="65"/>
    </row>
    <row r="948" spans="3:15" s="1" customFormat="1" x14ac:dyDescent="0.25">
      <c r="C948" s="65"/>
      <c r="D948" s="55"/>
      <c r="E948" s="55"/>
      <c r="F948" s="55"/>
      <c r="G948" s="55"/>
      <c r="H948" s="55"/>
      <c r="I948" s="55"/>
      <c r="J948" s="65"/>
      <c r="K948" s="65"/>
      <c r="L948" s="65"/>
      <c r="M948" s="65"/>
      <c r="N948" s="65"/>
      <c r="O948" s="65"/>
    </row>
    <row r="949" spans="3:15" s="1" customFormat="1" x14ac:dyDescent="0.25">
      <c r="C949" s="65"/>
      <c r="D949" s="55"/>
      <c r="E949" s="55"/>
      <c r="F949" s="55"/>
      <c r="G949" s="55"/>
      <c r="H949" s="55"/>
      <c r="I949" s="55"/>
      <c r="J949" s="65"/>
      <c r="K949" s="65"/>
      <c r="L949" s="65"/>
      <c r="M949" s="65"/>
      <c r="N949" s="65"/>
      <c r="O949" s="65"/>
    </row>
    <row r="950" spans="3:15" s="1" customFormat="1" x14ac:dyDescent="0.25">
      <c r="C950" s="65"/>
      <c r="D950" s="55"/>
      <c r="E950" s="55"/>
      <c r="F950" s="55"/>
      <c r="G950" s="55"/>
      <c r="H950" s="55"/>
      <c r="I950" s="55"/>
      <c r="J950" s="65"/>
      <c r="K950" s="65"/>
      <c r="L950" s="65"/>
      <c r="M950" s="65"/>
      <c r="N950" s="65"/>
      <c r="O950" s="65"/>
    </row>
    <row r="951" spans="3:15" s="1" customFormat="1" x14ac:dyDescent="0.25">
      <c r="C951" s="65"/>
      <c r="D951" s="55"/>
      <c r="E951" s="55"/>
      <c r="F951" s="55"/>
      <c r="G951" s="55"/>
      <c r="H951" s="55"/>
      <c r="I951" s="55"/>
      <c r="J951" s="65"/>
      <c r="K951" s="65"/>
      <c r="L951" s="65"/>
      <c r="M951" s="65"/>
      <c r="N951" s="65"/>
      <c r="O951" s="65"/>
    </row>
    <row r="952" spans="3:15" s="1" customFormat="1" x14ac:dyDescent="0.25">
      <c r="C952" s="65"/>
      <c r="D952" s="55"/>
      <c r="E952" s="55"/>
      <c r="F952" s="55"/>
      <c r="G952" s="55"/>
      <c r="H952" s="55"/>
      <c r="I952" s="55"/>
      <c r="J952" s="65"/>
      <c r="K952" s="65"/>
      <c r="L952" s="65"/>
      <c r="M952" s="65"/>
      <c r="N952" s="65"/>
      <c r="O952" s="65"/>
    </row>
    <row r="953" spans="3:15" s="1" customFormat="1" x14ac:dyDescent="0.25">
      <c r="C953" s="65"/>
      <c r="D953" s="55"/>
      <c r="E953" s="55"/>
      <c r="F953" s="55"/>
      <c r="G953" s="55"/>
      <c r="H953" s="55"/>
      <c r="I953" s="55"/>
      <c r="J953" s="65"/>
      <c r="K953" s="65"/>
      <c r="L953" s="65"/>
      <c r="M953" s="65"/>
      <c r="N953" s="65"/>
      <c r="O953" s="65"/>
    </row>
    <row r="954" spans="3:15" s="1" customFormat="1" x14ac:dyDescent="0.25">
      <c r="C954" s="65"/>
      <c r="D954" s="55"/>
      <c r="E954" s="55"/>
      <c r="F954" s="55"/>
      <c r="G954" s="55"/>
      <c r="H954" s="55"/>
      <c r="I954" s="55"/>
      <c r="J954" s="65"/>
      <c r="K954" s="65"/>
      <c r="L954" s="65"/>
      <c r="M954" s="65"/>
      <c r="N954" s="65"/>
      <c r="O954" s="65"/>
    </row>
    <row r="955" spans="3:15" s="1" customFormat="1" x14ac:dyDescent="0.25">
      <c r="C955" s="65"/>
      <c r="D955" s="55"/>
      <c r="E955" s="55"/>
      <c r="F955" s="55"/>
      <c r="G955" s="55"/>
      <c r="H955" s="55"/>
      <c r="I955" s="55"/>
      <c r="J955" s="65"/>
      <c r="K955" s="65"/>
      <c r="L955" s="65"/>
      <c r="M955" s="65"/>
      <c r="N955" s="65"/>
      <c r="O955" s="65"/>
    </row>
    <row r="956" spans="3:15" s="1" customFormat="1" x14ac:dyDescent="0.25">
      <c r="C956" s="65"/>
      <c r="D956" s="55"/>
      <c r="E956" s="55"/>
      <c r="F956" s="55"/>
      <c r="G956" s="55"/>
      <c r="H956" s="55"/>
      <c r="I956" s="55"/>
      <c r="J956" s="65"/>
      <c r="K956" s="65"/>
      <c r="L956" s="65"/>
      <c r="M956" s="65"/>
      <c r="N956" s="65"/>
      <c r="O956" s="65"/>
    </row>
    <row r="957" spans="3:15" s="1" customFormat="1" x14ac:dyDescent="0.25">
      <c r="C957" s="65"/>
      <c r="D957" s="55"/>
      <c r="E957" s="55"/>
      <c r="F957" s="55"/>
      <c r="G957" s="55"/>
      <c r="H957" s="55"/>
      <c r="I957" s="55"/>
      <c r="J957" s="65"/>
      <c r="K957" s="65"/>
      <c r="L957" s="65"/>
      <c r="M957" s="65"/>
      <c r="N957" s="65"/>
      <c r="O957" s="65"/>
    </row>
    <row r="958" spans="3:15" s="1" customFormat="1" x14ac:dyDescent="0.25">
      <c r="C958" s="65"/>
      <c r="D958" s="55"/>
      <c r="E958" s="55"/>
      <c r="F958" s="55"/>
      <c r="G958" s="55"/>
      <c r="H958" s="55"/>
      <c r="I958" s="55"/>
      <c r="J958" s="65"/>
      <c r="K958" s="65"/>
      <c r="L958" s="65"/>
      <c r="M958" s="65"/>
      <c r="N958" s="65"/>
      <c r="O958" s="65"/>
    </row>
    <row r="959" spans="3:15" s="1" customFormat="1" x14ac:dyDescent="0.25">
      <c r="C959" s="65"/>
      <c r="D959" s="55"/>
      <c r="E959" s="55"/>
      <c r="F959" s="55"/>
      <c r="G959" s="55"/>
      <c r="H959" s="55"/>
      <c r="I959" s="55"/>
      <c r="J959" s="65"/>
      <c r="K959" s="65"/>
      <c r="L959" s="65"/>
      <c r="M959" s="65"/>
      <c r="N959" s="65"/>
      <c r="O959" s="65"/>
    </row>
    <row r="960" spans="3:15" s="1" customFormat="1" x14ac:dyDescent="0.25">
      <c r="C960" s="65"/>
      <c r="D960" s="55"/>
      <c r="E960" s="55"/>
      <c r="F960" s="55"/>
      <c r="G960" s="55"/>
      <c r="H960" s="55"/>
      <c r="I960" s="55"/>
      <c r="J960" s="65"/>
      <c r="K960" s="65"/>
      <c r="L960" s="65"/>
      <c r="M960" s="65"/>
      <c r="N960" s="65"/>
      <c r="O960" s="65"/>
    </row>
    <row r="961" spans="3:15" s="1" customFormat="1" x14ac:dyDescent="0.25">
      <c r="C961" s="65"/>
      <c r="D961" s="55"/>
      <c r="E961" s="55"/>
      <c r="F961" s="55"/>
      <c r="G961" s="55"/>
      <c r="H961" s="55"/>
      <c r="I961" s="55"/>
      <c r="J961" s="65"/>
      <c r="K961" s="65"/>
      <c r="L961" s="65"/>
      <c r="M961" s="65"/>
      <c r="N961" s="65"/>
      <c r="O961" s="65"/>
    </row>
    <row r="962" spans="3:15" s="1" customFormat="1" x14ac:dyDescent="0.25">
      <c r="C962" s="65"/>
      <c r="D962" s="55"/>
      <c r="E962" s="55"/>
      <c r="F962" s="55"/>
      <c r="G962" s="55"/>
      <c r="H962" s="55"/>
      <c r="I962" s="55"/>
      <c r="J962" s="65"/>
      <c r="K962" s="65"/>
      <c r="L962" s="65"/>
      <c r="M962" s="65"/>
      <c r="N962" s="65"/>
      <c r="O962" s="65"/>
    </row>
    <row r="963" spans="3:15" s="1" customFormat="1" x14ac:dyDescent="0.25">
      <c r="C963" s="65"/>
      <c r="D963" s="55"/>
      <c r="E963" s="55"/>
      <c r="F963" s="55"/>
      <c r="G963" s="55"/>
      <c r="H963" s="55"/>
      <c r="I963" s="55"/>
      <c r="J963" s="65"/>
      <c r="K963" s="65"/>
      <c r="L963" s="65"/>
      <c r="M963" s="65"/>
      <c r="N963" s="65"/>
      <c r="O963" s="65"/>
    </row>
    <row r="964" spans="3:15" s="1" customFormat="1" x14ac:dyDescent="0.25">
      <c r="C964" s="65"/>
      <c r="D964" s="55"/>
      <c r="E964" s="55"/>
      <c r="F964" s="55"/>
      <c r="G964" s="55"/>
      <c r="H964" s="55"/>
      <c r="I964" s="55"/>
      <c r="J964" s="65"/>
      <c r="K964" s="65"/>
      <c r="L964" s="65"/>
      <c r="M964" s="65"/>
      <c r="N964" s="65"/>
      <c r="O964" s="65"/>
    </row>
    <row r="965" spans="3:15" s="1" customFormat="1" x14ac:dyDescent="0.25">
      <c r="C965" s="65"/>
      <c r="D965" s="55"/>
      <c r="E965" s="55"/>
      <c r="F965" s="55"/>
      <c r="G965" s="55"/>
      <c r="H965" s="55"/>
      <c r="I965" s="55"/>
      <c r="J965" s="65"/>
      <c r="K965" s="65"/>
      <c r="L965" s="65"/>
      <c r="M965" s="65"/>
      <c r="N965" s="65"/>
      <c r="O965" s="65"/>
    </row>
    <row r="966" spans="3:15" s="1" customFormat="1" x14ac:dyDescent="0.25">
      <c r="C966" s="65"/>
      <c r="D966" s="55"/>
      <c r="E966" s="55"/>
      <c r="F966" s="55"/>
      <c r="G966" s="55"/>
      <c r="H966" s="55"/>
      <c r="I966" s="55"/>
      <c r="J966" s="65"/>
      <c r="K966" s="65"/>
      <c r="L966" s="65"/>
      <c r="M966" s="65"/>
      <c r="N966" s="65"/>
      <c r="O966" s="65"/>
    </row>
    <row r="967" spans="3:15" s="1" customFormat="1" x14ac:dyDescent="0.25">
      <c r="C967" s="65"/>
      <c r="D967" s="55"/>
      <c r="E967" s="55"/>
      <c r="F967" s="55"/>
      <c r="G967" s="55"/>
      <c r="H967" s="55"/>
      <c r="I967" s="55"/>
      <c r="J967" s="65"/>
      <c r="K967" s="65"/>
      <c r="L967" s="65"/>
      <c r="M967" s="65"/>
      <c r="N967" s="65"/>
      <c r="O967" s="65"/>
    </row>
    <row r="968" spans="3:15" s="1" customFormat="1" x14ac:dyDescent="0.25">
      <c r="C968" s="65"/>
      <c r="D968" s="55"/>
      <c r="E968" s="55"/>
      <c r="F968" s="55"/>
      <c r="G968" s="55"/>
      <c r="H968" s="55"/>
      <c r="I968" s="55"/>
      <c r="J968" s="65"/>
      <c r="K968" s="65"/>
      <c r="L968" s="65"/>
      <c r="M968" s="65"/>
      <c r="N968" s="65"/>
      <c r="O968" s="65"/>
    </row>
    <row r="969" spans="3:15" s="1" customFormat="1" x14ac:dyDescent="0.25">
      <c r="C969" s="65"/>
      <c r="D969" s="55"/>
      <c r="E969" s="55"/>
      <c r="F969" s="55"/>
      <c r="G969" s="55"/>
      <c r="H969" s="55"/>
      <c r="I969" s="55"/>
      <c r="J969" s="65"/>
      <c r="K969" s="65"/>
      <c r="L969" s="65"/>
      <c r="M969" s="65"/>
      <c r="N969" s="65"/>
      <c r="O969" s="65"/>
    </row>
    <row r="970" spans="3:15" s="1" customFormat="1" x14ac:dyDescent="0.25">
      <c r="C970" s="65"/>
      <c r="D970" s="55"/>
      <c r="E970" s="55"/>
      <c r="F970" s="55"/>
      <c r="G970" s="55"/>
      <c r="H970" s="55"/>
      <c r="I970" s="55"/>
      <c r="J970" s="65"/>
      <c r="K970" s="65"/>
      <c r="L970" s="65"/>
      <c r="M970" s="65"/>
      <c r="N970" s="65"/>
      <c r="O970" s="65"/>
    </row>
    <row r="971" spans="3:15" s="1" customFormat="1" x14ac:dyDescent="0.25">
      <c r="C971" s="65"/>
      <c r="D971" s="55"/>
      <c r="E971" s="55"/>
      <c r="F971" s="55"/>
      <c r="G971" s="55"/>
      <c r="H971" s="55"/>
      <c r="I971" s="55"/>
      <c r="J971" s="65"/>
      <c r="K971" s="65"/>
      <c r="L971" s="65"/>
      <c r="M971" s="65"/>
      <c r="N971" s="65"/>
      <c r="O971" s="65"/>
    </row>
    <row r="972" spans="3:15" s="1" customFormat="1" x14ac:dyDescent="0.25">
      <c r="C972" s="65"/>
      <c r="D972" s="55"/>
      <c r="E972" s="55"/>
      <c r="F972" s="55"/>
      <c r="G972" s="55"/>
      <c r="H972" s="55"/>
      <c r="I972" s="55"/>
      <c r="J972" s="65"/>
      <c r="K972" s="65"/>
      <c r="L972" s="65"/>
      <c r="M972" s="65"/>
      <c r="N972" s="65"/>
      <c r="O972" s="65"/>
    </row>
    <row r="973" spans="3:15" s="1" customFormat="1" x14ac:dyDescent="0.25">
      <c r="C973" s="65"/>
      <c r="D973" s="55"/>
      <c r="E973" s="55"/>
      <c r="F973" s="55"/>
      <c r="G973" s="55"/>
      <c r="H973" s="55"/>
      <c r="I973" s="55"/>
      <c r="J973" s="65"/>
      <c r="K973" s="65"/>
      <c r="L973" s="65"/>
      <c r="M973" s="65"/>
      <c r="N973" s="65"/>
      <c r="O973" s="65"/>
    </row>
    <row r="974" spans="3:15" s="1" customFormat="1" x14ac:dyDescent="0.25">
      <c r="C974" s="65"/>
      <c r="D974" s="55"/>
      <c r="E974" s="55"/>
      <c r="F974" s="55"/>
      <c r="G974" s="55"/>
      <c r="H974" s="55"/>
      <c r="I974" s="55"/>
      <c r="J974" s="65"/>
      <c r="K974" s="65"/>
      <c r="L974" s="65"/>
      <c r="M974" s="65"/>
      <c r="N974" s="65"/>
      <c r="O974" s="65"/>
    </row>
    <row r="975" spans="3:15" s="1" customFormat="1" x14ac:dyDescent="0.25">
      <c r="C975" s="65"/>
      <c r="D975" s="55"/>
      <c r="E975" s="55"/>
      <c r="F975" s="55"/>
      <c r="G975" s="55"/>
      <c r="H975" s="55"/>
      <c r="I975" s="55"/>
      <c r="J975" s="65"/>
      <c r="K975" s="65"/>
      <c r="L975" s="65"/>
      <c r="M975" s="65"/>
      <c r="N975" s="65"/>
      <c r="O975" s="65"/>
    </row>
    <row r="976" spans="3:15" s="1" customFormat="1" x14ac:dyDescent="0.25">
      <c r="C976" s="65"/>
      <c r="D976" s="55"/>
      <c r="E976" s="55"/>
      <c r="F976" s="55"/>
      <c r="G976" s="55"/>
      <c r="H976" s="55"/>
      <c r="I976" s="55"/>
      <c r="J976" s="65"/>
      <c r="K976" s="65"/>
      <c r="L976" s="65"/>
      <c r="M976" s="65"/>
      <c r="N976" s="65"/>
      <c r="O976" s="65"/>
    </row>
    <row r="977" spans="3:15" s="1" customFormat="1" x14ac:dyDescent="0.25">
      <c r="C977" s="65"/>
      <c r="D977" s="55"/>
      <c r="E977" s="55"/>
      <c r="F977" s="55"/>
      <c r="G977" s="55"/>
      <c r="H977" s="55"/>
      <c r="I977" s="55"/>
      <c r="J977" s="65"/>
      <c r="K977" s="65"/>
      <c r="L977" s="65"/>
      <c r="M977" s="65"/>
      <c r="N977" s="65"/>
      <c r="O977" s="65"/>
    </row>
    <row r="978" spans="3:15" s="1" customFormat="1" x14ac:dyDescent="0.25">
      <c r="C978" s="65"/>
      <c r="D978" s="55"/>
      <c r="E978" s="55"/>
      <c r="F978" s="55"/>
      <c r="G978" s="55"/>
      <c r="H978" s="55"/>
      <c r="I978" s="55"/>
      <c r="J978" s="65"/>
      <c r="K978" s="65"/>
      <c r="L978" s="65"/>
      <c r="M978" s="65"/>
      <c r="N978" s="65"/>
      <c r="O978" s="65"/>
    </row>
    <row r="979" spans="3:15" s="1" customFormat="1" x14ac:dyDescent="0.25">
      <c r="C979" s="65"/>
      <c r="D979" s="55"/>
      <c r="E979" s="55"/>
      <c r="F979" s="55"/>
      <c r="G979" s="55"/>
      <c r="H979" s="55"/>
      <c r="I979" s="55"/>
      <c r="J979" s="65"/>
      <c r="K979" s="65"/>
      <c r="L979" s="65"/>
      <c r="M979" s="65"/>
      <c r="N979" s="65"/>
      <c r="O979" s="65"/>
    </row>
    <row r="980" spans="3:15" s="1" customFormat="1" x14ac:dyDescent="0.25">
      <c r="C980" s="65"/>
      <c r="D980" s="55"/>
      <c r="E980" s="55"/>
      <c r="F980" s="55"/>
      <c r="G980" s="55"/>
      <c r="H980" s="55"/>
      <c r="I980" s="55"/>
      <c r="J980" s="65"/>
      <c r="K980" s="65"/>
      <c r="L980" s="65"/>
      <c r="M980" s="65"/>
      <c r="N980" s="65"/>
      <c r="O980" s="65"/>
    </row>
    <row r="981" spans="3:15" s="1" customFormat="1" x14ac:dyDescent="0.25">
      <c r="C981" s="65"/>
      <c r="D981" s="55"/>
      <c r="E981" s="55"/>
      <c r="F981" s="55"/>
      <c r="G981" s="55"/>
      <c r="H981" s="55"/>
      <c r="I981" s="55"/>
      <c r="J981" s="65"/>
      <c r="K981" s="65"/>
      <c r="L981" s="65"/>
      <c r="M981" s="65"/>
      <c r="N981" s="65"/>
      <c r="O981" s="65"/>
    </row>
    <row r="982" spans="3:15" s="1" customFormat="1" x14ac:dyDescent="0.25">
      <c r="C982" s="65"/>
      <c r="D982" s="55"/>
      <c r="E982" s="55"/>
      <c r="F982" s="55"/>
      <c r="G982" s="55"/>
      <c r="H982" s="55"/>
      <c r="I982" s="55"/>
      <c r="J982" s="65"/>
      <c r="K982" s="65"/>
      <c r="L982" s="65"/>
      <c r="M982" s="65"/>
      <c r="N982" s="65"/>
      <c r="O982" s="65"/>
    </row>
    <row r="983" spans="3:15" s="1" customFormat="1" x14ac:dyDescent="0.25">
      <c r="C983" s="65"/>
      <c r="D983" s="55"/>
      <c r="E983" s="55"/>
      <c r="F983" s="55"/>
      <c r="G983" s="55"/>
      <c r="H983" s="55"/>
      <c r="I983" s="55"/>
      <c r="J983" s="65"/>
      <c r="K983" s="65"/>
      <c r="L983" s="65"/>
      <c r="M983" s="65"/>
      <c r="N983" s="65"/>
      <c r="O983" s="65"/>
    </row>
    <row r="984" spans="3:15" s="1" customFormat="1" x14ac:dyDescent="0.25">
      <c r="C984" s="65"/>
      <c r="D984" s="55"/>
      <c r="E984" s="55"/>
      <c r="F984" s="55"/>
      <c r="G984" s="55"/>
      <c r="H984" s="55"/>
      <c r="I984" s="55"/>
      <c r="J984" s="65"/>
      <c r="K984" s="65"/>
      <c r="L984" s="65"/>
      <c r="M984" s="65"/>
      <c r="N984" s="65"/>
      <c r="O984" s="65"/>
    </row>
    <row r="985" spans="3:15" s="1" customFormat="1" x14ac:dyDescent="0.25">
      <c r="C985" s="65"/>
      <c r="D985" s="55"/>
      <c r="E985" s="55"/>
      <c r="F985" s="55"/>
      <c r="G985" s="55"/>
      <c r="H985" s="55"/>
      <c r="I985" s="55"/>
      <c r="J985" s="65"/>
      <c r="K985" s="65"/>
      <c r="L985" s="65"/>
      <c r="M985" s="65"/>
      <c r="N985" s="65"/>
      <c r="O985" s="65"/>
    </row>
    <row r="986" spans="3:15" s="1" customFormat="1" x14ac:dyDescent="0.25">
      <c r="C986" s="65"/>
      <c r="D986" s="55"/>
      <c r="E986" s="55"/>
      <c r="F986" s="55"/>
      <c r="G986" s="55"/>
      <c r="H986" s="55"/>
      <c r="I986" s="55"/>
      <c r="J986" s="65"/>
      <c r="K986" s="65"/>
      <c r="L986" s="65"/>
      <c r="M986" s="65"/>
      <c r="N986" s="65"/>
      <c r="O986" s="65"/>
    </row>
    <row r="987" spans="3:15" s="1" customFormat="1" x14ac:dyDescent="0.25">
      <c r="C987" s="65"/>
      <c r="D987" s="55"/>
      <c r="E987" s="55"/>
      <c r="F987" s="55"/>
      <c r="G987" s="55"/>
      <c r="H987" s="55"/>
      <c r="I987" s="55"/>
      <c r="J987" s="65"/>
      <c r="K987" s="65"/>
      <c r="L987" s="65"/>
      <c r="M987" s="65"/>
      <c r="N987" s="65"/>
      <c r="O987" s="65"/>
    </row>
    <row r="988" spans="3:15" s="1" customFormat="1" x14ac:dyDescent="0.25">
      <c r="C988" s="65"/>
      <c r="D988" s="55"/>
      <c r="E988" s="55"/>
      <c r="F988" s="55"/>
      <c r="G988" s="55"/>
      <c r="H988" s="55"/>
      <c r="I988" s="55"/>
      <c r="J988" s="65"/>
      <c r="K988" s="65"/>
      <c r="L988" s="65"/>
      <c r="M988" s="65"/>
      <c r="N988" s="65"/>
      <c r="O988" s="65"/>
    </row>
    <row r="989" spans="3:15" s="1" customFormat="1" x14ac:dyDescent="0.25">
      <c r="C989" s="65"/>
      <c r="D989" s="55"/>
      <c r="E989" s="55"/>
      <c r="F989" s="55"/>
      <c r="G989" s="55"/>
      <c r="H989" s="55"/>
      <c r="I989" s="55"/>
      <c r="J989" s="65"/>
      <c r="K989" s="65"/>
      <c r="L989" s="65"/>
      <c r="M989" s="65"/>
      <c r="N989" s="65"/>
      <c r="O989" s="65"/>
    </row>
    <row r="990" spans="3:15" s="1" customFormat="1" x14ac:dyDescent="0.25">
      <c r="C990" s="65"/>
      <c r="D990" s="55"/>
      <c r="E990" s="55"/>
      <c r="F990" s="55"/>
      <c r="G990" s="55"/>
      <c r="H990" s="55"/>
      <c r="I990" s="55"/>
      <c r="J990" s="65"/>
      <c r="K990" s="65"/>
      <c r="L990" s="65"/>
      <c r="M990" s="65"/>
      <c r="N990" s="65"/>
      <c r="O990" s="65"/>
    </row>
    <row r="991" spans="3:15" s="1" customFormat="1" x14ac:dyDescent="0.25">
      <c r="C991" s="65"/>
      <c r="D991" s="55"/>
      <c r="E991" s="55"/>
      <c r="F991" s="55"/>
      <c r="G991" s="55"/>
      <c r="H991" s="55"/>
      <c r="I991" s="55"/>
      <c r="J991" s="65"/>
      <c r="K991" s="65"/>
      <c r="L991" s="65"/>
      <c r="M991" s="65"/>
      <c r="N991" s="65"/>
      <c r="O991" s="65"/>
    </row>
    <row r="992" spans="3:15" s="1" customFormat="1" x14ac:dyDescent="0.25">
      <c r="C992" s="65"/>
      <c r="D992" s="55"/>
      <c r="E992" s="55"/>
      <c r="F992" s="55"/>
      <c r="G992" s="55"/>
      <c r="H992" s="55"/>
      <c r="I992" s="55"/>
      <c r="J992" s="65"/>
      <c r="K992" s="65"/>
      <c r="L992" s="65"/>
      <c r="M992" s="65"/>
      <c r="N992" s="65"/>
      <c r="O992" s="65"/>
    </row>
    <row r="993" spans="3:15" s="1" customFormat="1" x14ac:dyDescent="0.25">
      <c r="C993" s="65"/>
      <c r="D993" s="55"/>
      <c r="E993" s="55"/>
      <c r="F993" s="55"/>
      <c r="G993" s="55"/>
      <c r="H993" s="55"/>
      <c r="I993" s="55"/>
      <c r="J993" s="65"/>
      <c r="K993" s="65"/>
      <c r="L993" s="65"/>
      <c r="M993" s="65"/>
      <c r="N993" s="65"/>
      <c r="O993" s="65"/>
    </row>
    <row r="994" spans="3:15" s="1" customFormat="1" x14ac:dyDescent="0.25">
      <c r="C994" s="65"/>
      <c r="D994" s="55"/>
      <c r="E994" s="55"/>
      <c r="F994" s="55"/>
      <c r="G994" s="55"/>
      <c r="H994" s="55"/>
      <c r="I994" s="55"/>
      <c r="J994" s="65"/>
      <c r="K994" s="65"/>
      <c r="L994" s="65"/>
      <c r="M994" s="65"/>
      <c r="N994" s="65"/>
      <c r="O994" s="65"/>
    </row>
    <row r="995" spans="3:15" s="1" customFormat="1" x14ac:dyDescent="0.25">
      <c r="C995" s="65"/>
      <c r="D995" s="55"/>
      <c r="E995" s="55"/>
      <c r="F995" s="55"/>
      <c r="G995" s="55"/>
      <c r="H995" s="55"/>
      <c r="I995" s="55"/>
      <c r="J995" s="65"/>
      <c r="K995" s="65"/>
      <c r="L995" s="65"/>
      <c r="M995" s="65"/>
      <c r="N995" s="65"/>
      <c r="O995" s="65"/>
    </row>
    <row r="996" spans="3:15" s="1" customFormat="1" x14ac:dyDescent="0.25">
      <c r="C996" s="65"/>
      <c r="D996" s="55"/>
      <c r="E996" s="55"/>
      <c r="F996" s="55"/>
      <c r="G996" s="55"/>
      <c r="H996" s="55"/>
      <c r="I996" s="55"/>
      <c r="J996" s="65"/>
      <c r="K996" s="65"/>
      <c r="L996" s="65"/>
      <c r="M996" s="65"/>
      <c r="N996" s="65"/>
      <c r="O996" s="65"/>
    </row>
    <row r="997" spans="3:15" s="1" customFormat="1" x14ac:dyDescent="0.25">
      <c r="C997" s="65"/>
      <c r="D997" s="55"/>
      <c r="E997" s="55"/>
      <c r="F997" s="55"/>
      <c r="G997" s="55"/>
      <c r="H997" s="55"/>
      <c r="I997" s="55"/>
      <c r="J997" s="65"/>
      <c r="K997" s="65"/>
      <c r="L997" s="65"/>
      <c r="M997" s="65"/>
      <c r="N997" s="65"/>
      <c r="O997" s="65"/>
    </row>
    <row r="998" spans="3:15" s="1" customFormat="1" x14ac:dyDescent="0.25">
      <c r="C998" s="65"/>
      <c r="D998" s="55"/>
      <c r="E998" s="55"/>
      <c r="F998" s="55"/>
      <c r="G998" s="55"/>
      <c r="H998" s="55"/>
      <c r="I998" s="55"/>
      <c r="J998" s="65"/>
      <c r="K998" s="65"/>
      <c r="L998" s="65"/>
      <c r="M998" s="65"/>
      <c r="N998" s="65"/>
      <c r="O998" s="65"/>
    </row>
    <row r="999" spans="3:15" s="1" customFormat="1" x14ac:dyDescent="0.25">
      <c r="C999" s="65"/>
      <c r="D999" s="55"/>
      <c r="E999" s="55"/>
      <c r="F999" s="55"/>
      <c r="G999" s="55"/>
      <c r="H999" s="55"/>
      <c r="I999" s="55"/>
      <c r="J999" s="65"/>
      <c r="K999" s="65"/>
      <c r="L999" s="65"/>
      <c r="M999" s="65"/>
      <c r="N999" s="65"/>
      <c r="O999" s="65"/>
    </row>
    <row r="1000" spans="3:15" s="1" customFormat="1" x14ac:dyDescent="0.25">
      <c r="C1000" s="65"/>
      <c r="D1000" s="55"/>
      <c r="E1000" s="55"/>
      <c r="F1000" s="55"/>
      <c r="G1000" s="55"/>
      <c r="H1000" s="55"/>
      <c r="I1000" s="55"/>
      <c r="J1000" s="65"/>
      <c r="K1000" s="65"/>
      <c r="L1000" s="65"/>
      <c r="M1000" s="65"/>
      <c r="N1000" s="65"/>
      <c r="O1000" s="65"/>
    </row>
    <row r="1001" spans="3:15" s="1" customFormat="1" x14ac:dyDescent="0.25">
      <c r="C1001" s="65"/>
      <c r="D1001" s="55"/>
      <c r="E1001" s="55"/>
      <c r="F1001" s="55"/>
      <c r="G1001" s="55"/>
      <c r="H1001" s="55"/>
      <c r="I1001" s="55"/>
      <c r="J1001" s="65"/>
      <c r="K1001" s="65"/>
      <c r="L1001" s="65"/>
      <c r="M1001" s="65"/>
      <c r="N1001" s="65"/>
      <c r="O1001" s="65"/>
    </row>
    <row r="1002" spans="3:15" s="1" customFormat="1" x14ac:dyDescent="0.25">
      <c r="C1002" s="65"/>
      <c r="D1002" s="55"/>
      <c r="E1002" s="55"/>
      <c r="F1002" s="55"/>
      <c r="G1002" s="55"/>
      <c r="H1002" s="55"/>
      <c r="I1002" s="55"/>
      <c r="J1002" s="65"/>
      <c r="K1002" s="65"/>
      <c r="L1002" s="65"/>
      <c r="M1002" s="65"/>
      <c r="N1002" s="65"/>
      <c r="O1002" s="65"/>
    </row>
    <row r="1003" spans="3:15" s="1" customFormat="1" x14ac:dyDescent="0.25">
      <c r="C1003" s="65"/>
      <c r="D1003" s="55"/>
      <c r="E1003" s="55"/>
      <c r="F1003" s="55"/>
      <c r="G1003" s="55"/>
      <c r="H1003" s="55"/>
      <c r="I1003" s="55"/>
      <c r="J1003" s="65"/>
      <c r="K1003" s="65"/>
      <c r="L1003" s="65"/>
      <c r="M1003" s="65"/>
      <c r="N1003" s="65"/>
      <c r="O1003" s="65"/>
    </row>
    <row r="1004" spans="3:15" s="1" customFormat="1" x14ac:dyDescent="0.25">
      <c r="C1004" s="65"/>
      <c r="D1004" s="55"/>
      <c r="E1004" s="55"/>
      <c r="F1004" s="55"/>
      <c r="G1004" s="55"/>
      <c r="H1004" s="55"/>
      <c r="I1004" s="55"/>
      <c r="J1004" s="65"/>
      <c r="K1004" s="65"/>
      <c r="L1004" s="65"/>
      <c r="M1004" s="65"/>
      <c r="N1004" s="65"/>
      <c r="O1004" s="65"/>
    </row>
    <row r="1005" spans="3:15" s="1" customFormat="1" x14ac:dyDescent="0.25">
      <c r="C1005" s="65"/>
      <c r="D1005" s="55"/>
      <c r="E1005" s="55"/>
      <c r="F1005" s="55"/>
      <c r="G1005" s="55"/>
      <c r="H1005" s="55"/>
      <c r="I1005" s="55"/>
      <c r="J1005" s="65"/>
      <c r="K1005" s="65"/>
      <c r="L1005" s="65"/>
      <c r="M1005" s="65"/>
      <c r="N1005" s="65"/>
      <c r="O1005" s="65"/>
    </row>
    <row r="1006" spans="3:15" s="1" customFormat="1" x14ac:dyDescent="0.25">
      <c r="C1006" s="65"/>
      <c r="D1006" s="55"/>
      <c r="E1006" s="55"/>
      <c r="F1006" s="55"/>
      <c r="G1006" s="55"/>
      <c r="H1006" s="55"/>
      <c r="I1006" s="55"/>
      <c r="J1006" s="65"/>
      <c r="K1006" s="65"/>
      <c r="L1006" s="65"/>
      <c r="M1006" s="65"/>
      <c r="N1006" s="65"/>
      <c r="O1006" s="65"/>
    </row>
    <row r="1007" spans="3:15" s="1" customFormat="1" x14ac:dyDescent="0.25">
      <c r="C1007" s="65"/>
      <c r="D1007" s="55"/>
      <c r="E1007" s="55"/>
      <c r="F1007" s="55"/>
      <c r="G1007" s="55"/>
      <c r="H1007" s="55"/>
      <c r="I1007" s="55"/>
      <c r="J1007" s="65"/>
      <c r="K1007" s="65"/>
      <c r="L1007" s="65"/>
      <c r="M1007" s="65"/>
      <c r="N1007" s="65"/>
      <c r="O1007" s="65"/>
    </row>
    <row r="1008" spans="3:15" s="1" customFormat="1" x14ac:dyDescent="0.25">
      <c r="C1008" s="65"/>
      <c r="D1008" s="55"/>
      <c r="E1008" s="55"/>
      <c r="F1008" s="55"/>
      <c r="G1008" s="55"/>
      <c r="H1008" s="55"/>
      <c r="I1008" s="55"/>
      <c r="J1008" s="65"/>
      <c r="K1008" s="65"/>
      <c r="L1008" s="65"/>
      <c r="M1008" s="65"/>
      <c r="N1008" s="65"/>
      <c r="O1008" s="65"/>
    </row>
    <row r="1009" spans="3:15" s="1" customFormat="1" x14ac:dyDescent="0.25">
      <c r="C1009" s="65"/>
      <c r="D1009" s="55"/>
      <c r="E1009" s="55"/>
      <c r="F1009" s="55"/>
      <c r="G1009" s="55"/>
      <c r="H1009" s="55"/>
      <c r="I1009" s="55"/>
      <c r="J1009" s="65"/>
      <c r="K1009" s="65"/>
      <c r="L1009" s="65"/>
      <c r="M1009" s="65"/>
      <c r="N1009" s="65"/>
      <c r="O1009" s="65"/>
    </row>
    <row r="1010" spans="3:15" s="1" customFormat="1" x14ac:dyDescent="0.25">
      <c r="C1010" s="65"/>
      <c r="D1010" s="55"/>
      <c r="E1010" s="55"/>
      <c r="F1010" s="55"/>
      <c r="G1010" s="55"/>
      <c r="H1010" s="55"/>
      <c r="I1010" s="55"/>
      <c r="J1010" s="65"/>
      <c r="K1010" s="65"/>
      <c r="L1010" s="65"/>
      <c r="M1010" s="65"/>
      <c r="N1010" s="65"/>
      <c r="O1010" s="65"/>
    </row>
    <row r="1011" spans="3:15" s="1" customFormat="1" x14ac:dyDescent="0.25">
      <c r="C1011" s="65"/>
      <c r="D1011" s="55"/>
      <c r="E1011" s="55"/>
      <c r="F1011" s="55"/>
      <c r="G1011" s="55"/>
      <c r="H1011" s="55"/>
      <c r="I1011" s="55"/>
      <c r="J1011" s="65"/>
      <c r="K1011" s="65"/>
      <c r="L1011" s="65"/>
      <c r="M1011" s="65"/>
      <c r="N1011" s="65"/>
      <c r="O1011" s="65"/>
    </row>
    <row r="1012" spans="3:15" s="1" customFormat="1" x14ac:dyDescent="0.25">
      <c r="C1012" s="65"/>
      <c r="D1012" s="55"/>
      <c r="E1012" s="55"/>
      <c r="F1012" s="55"/>
      <c r="G1012" s="55"/>
      <c r="H1012" s="55"/>
      <c r="I1012" s="55"/>
      <c r="J1012" s="65"/>
      <c r="K1012" s="65"/>
      <c r="L1012" s="65"/>
      <c r="M1012" s="65"/>
      <c r="N1012" s="65"/>
      <c r="O1012" s="65"/>
    </row>
    <row r="1013" spans="3:15" s="1" customFormat="1" x14ac:dyDescent="0.25">
      <c r="C1013" s="65"/>
      <c r="D1013" s="55"/>
      <c r="E1013" s="55"/>
      <c r="F1013" s="55"/>
      <c r="G1013" s="55"/>
      <c r="H1013" s="55"/>
      <c r="I1013" s="55"/>
      <c r="J1013" s="65"/>
      <c r="K1013" s="65"/>
      <c r="L1013" s="65"/>
      <c r="M1013" s="65"/>
      <c r="N1013" s="65"/>
      <c r="O1013" s="65"/>
    </row>
    <row r="1014" spans="3:15" s="1" customFormat="1" x14ac:dyDescent="0.25">
      <c r="C1014" s="65"/>
      <c r="D1014" s="55"/>
      <c r="E1014" s="55"/>
      <c r="F1014" s="55"/>
      <c r="G1014" s="55"/>
      <c r="H1014" s="55"/>
      <c r="I1014" s="55"/>
      <c r="J1014" s="65"/>
      <c r="K1014" s="65"/>
      <c r="L1014" s="65"/>
      <c r="M1014" s="65"/>
      <c r="N1014" s="65"/>
      <c r="O1014" s="65"/>
    </row>
    <row r="1015" spans="3:15" s="1" customFormat="1" x14ac:dyDescent="0.25">
      <c r="C1015" s="65"/>
      <c r="D1015" s="55"/>
      <c r="E1015" s="55"/>
      <c r="F1015" s="55"/>
      <c r="G1015" s="55"/>
      <c r="H1015" s="55"/>
      <c r="I1015" s="55"/>
      <c r="J1015" s="65"/>
      <c r="K1015" s="65"/>
      <c r="L1015" s="65"/>
      <c r="M1015" s="65"/>
      <c r="N1015" s="65"/>
      <c r="O1015" s="65"/>
    </row>
    <row r="1016" spans="3:15" s="1" customFormat="1" x14ac:dyDescent="0.25">
      <c r="C1016" s="65"/>
      <c r="D1016" s="55"/>
      <c r="E1016" s="55"/>
      <c r="F1016" s="55"/>
      <c r="G1016" s="55"/>
      <c r="H1016" s="55"/>
      <c r="I1016" s="55"/>
      <c r="J1016" s="65"/>
      <c r="K1016" s="65"/>
      <c r="L1016" s="65"/>
      <c r="M1016" s="65"/>
      <c r="N1016" s="65"/>
      <c r="O1016" s="65"/>
    </row>
    <row r="1017" spans="3:15" s="1" customFormat="1" x14ac:dyDescent="0.25">
      <c r="C1017" s="65"/>
      <c r="D1017" s="55"/>
      <c r="E1017" s="55"/>
      <c r="F1017" s="55"/>
      <c r="G1017" s="55"/>
      <c r="H1017" s="55"/>
      <c r="I1017" s="55"/>
      <c r="J1017" s="65"/>
      <c r="K1017" s="65"/>
      <c r="L1017" s="65"/>
      <c r="M1017" s="65"/>
      <c r="N1017" s="65"/>
      <c r="O1017" s="65"/>
    </row>
    <row r="1018" spans="3:15" s="1" customFormat="1" x14ac:dyDescent="0.25">
      <c r="C1018" s="65"/>
      <c r="D1018" s="55"/>
      <c r="E1018" s="55"/>
      <c r="F1018" s="55"/>
      <c r="G1018" s="55"/>
      <c r="H1018" s="55"/>
      <c r="I1018" s="55"/>
      <c r="J1018" s="65"/>
      <c r="K1018" s="65"/>
      <c r="L1018" s="65"/>
      <c r="M1018" s="65"/>
      <c r="N1018" s="65"/>
      <c r="O1018" s="65"/>
    </row>
    <row r="1019" spans="3:15" s="1" customFormat="1" x14ac:dyDescent="0.25">
      <c r="C1019" s="65"/>
      <c r="D1019" s="55"/>
      <c r="E1019" s="55"/>
      <c r="F1019" s="55"/>
      <c r="G1019" s="55"/>
      <c r="H1019" s="55"/>
      <c r="I1019" s="55"/>
      <c r="J1019" s="65"/>
      <c r="K1019" s="65"/>
      <c r="L1019" s="65"/>
      <c r="M1019" s="65"/>
      <c r="N1019" s="65"/>
      <c r="O1019" s="65"/>
    </row>
    <row r="1020" spans="3:15" s="1" customFormat="1" x14ac:dyDescent="0.25">
      <c r="C1020" s="65"/>
      <c r="D1020" s="55"/>
      <c r="E1020" s="55"/>
      <c r="F1020" s="55"/>
      <c r="G1020" s="55"/>
      <c r="H1020" s="55"/>
      <c r="I1020" s="55"/>
      <c r="J1020" s="65"/>
      <c r="K1020" s="65"/>
      <c r="L1020" s="65"/>
      <c r="M1020" s="65"/>
      <c r="N1020" s="65"/>
      <c r="O1020" s="65"/>
    </row>
    <row r="1021" spans="3:15" s="1" customFormat="1" x14ac:dyDescent="0.25">
      <c r="C1021" s="65"/>
      <c r="D1021" s="55"/>
      <c r="E1021" s="55"/>
      <c r="F1021" s="55"/>
      <c r="G1021" s="55"/>
      <c r="H1021" s="55"/>
      <c r="I1021" s="55"/>
      <c r="J1021" s="65"/>
      <c r="K1021" s="65"/>
      <c r="L1021" s="65"/>
      <c r="M1021" s="65"/>
      <c r="N1021" s="65"/>
      <c r="O1021" s="65"/>
    </row>
    <row r="1022" spans="3:15" s="1" customFormat="1" x14ac:dyDescent="0.25">
      <c r="C1022" s="65"/>
      <c r="D1022" s="55"/>
      <c r="E1022" s="55"/>
      <c r="F1022" s="55"/>
      <c r="G1022" s="55"/>
      <c r="H1022" s="55"/>
      <c r="I1022" s="55"/>
      <c r="J1022" s="65"/>
      <c r="K1022" s="65"/>
      <c r="L1022" s="65"/>
      <c r="M1022" s="65"/>
      <c r="N1022" s="65"/>
      <c r="O1022" s="65"/>
    </row>
    <row r="1023" spans="3:15" s="1" customFormat="1" x14ac:dyDescent="0.25">
      <c r="C1023" s="65"/>
      <c r="D1023" s="55"/>
      <c r="E1023" s="55"/>
      <c r="F1023" s="55"/>
      <c r="G1023" s="55"/>
      <c r="H1023" s="55"/>
      <c r="I1023" s="55"/>
      <c r="J1023" s="65"/>
      <c r="K1023" s="65"/>
      <c r="L1023" s="65"/>
      <c r="M1023" s="65"/>
      <c r="N1023" s="65"/>
      <c r="O1023" s="65"/>
    </row>
    <row r="1024" spans="3:15" s="1" customFormat="1" x14ac:dyDescent="0.25">
      <c r="C1024" s="65"/>
      <c r="D1024" s="55"/>
      <c r="E1024" s="55"/>
      <c r="F1024" s="55"/>
      <c r="G1024" s="55"/>
      <c r="H1024" s="55"/>
      <c r="I1024" s="55"/>
      <c r="J1024" s="65"/>
      <c r="K1024" s="65"/>
      <c r="L1024" s="65"/>
      <c r="M1024" s="65"/>
      <c r="N1024" s="65"/>
      <c r="O1024" s="65"/>
    </row>
    <row r="1025" spans="3:15" s="1" customFormat="1" x14ac:dyDescent="0.25">
      <c r="C1025" s="65"/>
      <c r="D1025" s="55"/>
      <c r="E1025" s="55"/>
      <c r="F1025" s="55"/>
      <c r="G1025" s="55"/>
      <c r="H1025" s="55"/>
      <c r="I1025" s="55"/>
      <c r="J1025" s="65"/>
      <c r="K1025" s="65"/>
      <c r="L1025" s="65"/>
      <c r="M1025" s="65"/>
      <c r="N1025" s="65"/>
      <c r="O1025" s="65"/>
    </row>
    <row r="1026" spans="3:15" s="1" customFormat="1" x14ac:dyDescent="0.25">
      <c r="C1026" s="65"/>
      <c r="D1026" s="55"/>
      <c r="E1026" s="55"/>
      <c r="F1026" s="55"/>
      <c r="G1026" s="55"/>
      <c r="H1026" s="55"/>
      <c r="I1026" s="55"/>
      <c r="J1026" s="65"/>
      <c r="K1026" s="65"/>
      <c r="L1026" s="65"/>
      <c r="M1026" s="65"/>
      <c r="N1026" s="65"/>
      <c r="O1026" s="65"/>
    </row>
    <row r="1027" spans="3:15" s="1" customFormat="1" x14ac:dyDescent="0.25">
      <c r="C1027" s="65"/>
      <c r="D1027" s="55"/>
      <c r="E1027" s="55"/>
      <c r="F1027" s="55"/>
      <c r="G1027" s="55"/>
      <c r="H1027" s="55"/>
      <c r="I1027" s="55"/>
      <c r="J1027" s="65"/>
      <c r="K1027" s="65"/>
      <c r="L1027" s="65"/>
      <c r="M1027" s="65"/>
      <c r="N1027" s="65"/>
      <c r="O1027" s="65"/>
    </row>
    <row r="1028" spans="3:15" s="1" customFormat="1" x14ac:dyDescent="0.25">
      <c r="C1028" s="65"/>
      <c r="D1028" s="55"/>
      <c r="E1028" s="55"/>
      <c r="F1028" s="55"/>
      <c r="G1028" s="55"/>
      <c r="H1028" s="55"/>
      <c r="I1028" s="55"/>
      <c r="J1028" s="65"/>
      <c r="K1028" s="65"/>
      <c r="L1028" s="65"/>
      <c r="M1028" s="65"/>
      <c r="N1028" s="65"/>
      <c r="O1028" s="65"/>
    </row>
    <row r="1029" spans="3:15" s="1" customFormat="1" x14ac:dyDescent="0.25">
      <c r="C1029" s="65"/>
      <c r="D1029" s="55"/>
      <c r="E1029" s="55"/>
      <c r="F1029" s="55"/>
      <c r="G1029" s="55"/>
      <c r="H1029" s="55"/>
      <c r="I1029" s="55"/>
      <c r="J1029" s="65"/>
      <c r="K1029" s="65"/>
      <c r="L1029" s="65"/>
      <c r="M1029" s="65"/>
      <c r="N1029" s="65"/>
      <c r="O1029" s="65"/>
    </row>
    <row r="1030" spans="3:15" s="1" customFormat="1" x14ac:dyDescent="0.25">
      <c r="C1030" s="65"/>
      <c r="D1030" s="55"/>
      <c r="E1030" s="55"/>
      <c r="F1030" s="55"/>
      <c r="G1030" s="55"/>
      <c r="H1030" s="55"/>
      <c r="I1030" s="55"/>
      <c r="J1030" s="65"/>
      <c r="K1030" s="65"/>
      <c r="L1030" s="65"/>
      <c r="M1030" s="65"/>
      <c r="N1030" s="65"/>
      <c r="O1030" s="65"/>
    </row>
    <row r="1031" spans="3:15" s="1" customFormat="1" x14ac:dyDescent="0.25">
      <c r="C1031" s="65"/>
      <c r="D1031" s="55"/>
      <c r="E1031" s="55"/>
      <c r="F1031" s="55"/>
      <c r="G1031" s="55"/>
      <c r="H1031" s="55"/>
      <c r="I1031" s="55"/>
      <c r="J1031" s="65"/>
      <c r="K1031" s="65"/>
      <c r="L1031" s="65"/>
      <c r="M1031" s="65"/>
      <c r="N1031" s="65"/>
      <c r="O1031" s="65"/>
    </row>
    <row r="1032" spans="3:15" s="1" customFormat="1" x14ac:dyDescent="0.25">
      <c r="C1032" s="65"/>
      <c r="D1032" s="55"/>
      <c r="E1032" s="55"/>
      <c r="F1032" s="55"/>
      <c r="G1032" s="55"/>
      <c r="H1032" s="55"/>
      <c r="I1032" s="55"/>
      <c r="J1032" s="65"/>
      <c r="K1032" s="65"/>
      <c r="L1032" s="65"/>
      <c r="M1032" s="65"/>
      <c r="N1032" s="65"/>
      <c r="O1032" s="65"/>
    </row>
    <row r="1033" spans="3:15" s="1" customFormat="1" x14ac:dyDescent="0.25">
      <c r="C1033" s="65"/>
      <c r="D1033" s="55"/>
      <c r="E1033" s="55"/>
      <c r="F1033" s="55"/>
      <c r="G1033" s="55"/>
      <c r="H1033" s="55"/>
      <c r="I1033" s="55"/>
      <c r="J1033" s="65"/>
      <c r="K1033" s="65"/>
      <c r="L1033" s="65"/>
      <c r="M1033" s="65"/>
      <c r="N1033" s="65"/>
      <c r="O1033" s="65"/>
    </row>
    <row r="1034" spans="3:15" s="1" customFormat="1" x14ac:dyDescent="0.25">
      <c r="C1034" s="65"/>
      <c r="D1034" s="55"/>
      <c r="E1034" s="55"/>
      <c r="F1034" s="55"/>
      <c r="G1034" s="55"/>
      <c r="H1034" s="55"/>
      <c r="I1034" s="55"/>
      <c r="J1034" s="65"/>
      <c r="K1034" s="65"/>
      <c r="L1034" s="65"/>
      <c r="M1034" s="65"/>
      <c r="N1034" s="65"/>
      <c r="O1034" s="65"/>
    </row>
    <row r="1035" spans="3:15" s="1" customFormat="1" x14ac:dyDescent="0.25">
      <c r="C1035" s="65"/>
      <c r="D1035" s="55"/>
      <c r="E1035" s="55"/>
      <c r="F1035" s="55"/>
      <c r="G1035" s="55"/>
      <c r="H1035" s="55"/>
      <c r="I1035" s="55"/>
      <c r="J1035" s="65"/>
      <c r="K1035" s="65"/>
      <c r="L1035" s="65"/>
      <c r="M1035" s="65"/>
      <c r="N1035" s="65"/>
      <c r="O1035" s="65"/>
    </row>
    <row r="1036" spans="3:15" s="1" customFormat="1" x14ac:dyDescent="0.25">
      <c r="C1036" s="65"/>
      <c r="D1036" s="55"/>
      <c r="E1036" s="55"/>
      <c r="F1036" s="55"/>
      <c r="G1036" s="55"/>
      <c r="H1036" s="55"/>
      <c r="I1036" s="55"/>
      <c r="J1036" s="65"/>
      <c r="K1036" s="65"/>
      <c r="L1036" s="65"/>
      <c r="M1036" s="65"/>
      <c r="N1036" s="65"/>
      <c r="O1036" s="65"/>
    </row>
    <row r="1037" spans="3:15" s="1" customFormat="1" x14ac:dyDescent="0.25">
      <c r="C1037" s="65"/>
      <c r="D1037" s="55"/>
      <c r="E1037" s="55"/>
      <c r="F1037" s="55"/>
      <c r="G1037" s="55"/>
      <c r="H1037" s="55"/>
      <c r="I1037" s="55"/>
      <c r="J1037" s="65"/>
      <c r="K1037" s="65"/>
      <c r="L1037" s="65"/>
      <c r="M1037" s="65"/>
      <c r="N1037" s="65"/>
      <c r="O1037" s="65"/>
    </row>
    <row r="1038" spans="3:15" s="1" customFormat="1" x14ac:dyDescent="0.25">
      <c r="C1038" s="65"/>
      <c r="D1038" s="55"/>
      <c r="E1038" s="55"/>
      <c r="F1038" s="55"/>
      <c r="G1038" s="55"/>
      <c r="H1038" s="55"/>
      <c r="I1038" s="55"/>
      <c r="J1038" s="65"/>
      <c r="K1038" s="65"/>
      <c r="L1038" s="65"/>
      <c r="M1038" s="65"/>
      <c r="N1038" s="65"/>
      <c r="O1038" s="65"/>
    </row>
    <row r="1039" spans="3:15" s="1" customFormat="1" x14ac:dyDescent="0.25">
      <c r="C1039" s="65"/>
      <c r="D1039" s="55"/>
      <c r="E1039" s="55"/>
      <c r="F1039" s="55"/>
      <c r="G1039" s="55"/>
      <c r="H1039" s="55"/>
      <c r="I1039" s="55"/>
      <c r="J1039" s="65"/>
      <c r="K1039" s="65"/>
      <c r="L1039" s="65"/>
      <c r="M1039" s="65"/>
      <c r="N1039" s="65"/>
      <c r="O1039" s="65"/>
    </row>
    <row r="1040" spans="3:15" s="1" customFormat="1" x14ac:dyDescent="0.25">
      <c r="C1040" s="65"/>
      <c r="D1040" s="55"/>
      <c r="E1040" s="55"/>
      <c r="F1040" s="55"/>
      <c r="G1040" s="55"/>
      <c r="H1040" s="55"/>
      <c r="I1040" s="55"/>
      <c r="J1040" s="65"/>
      <c r="K1040" s="65"/>
      <c r="L1040" s="65"/>
      <c r="M1040" s="65"/>
      <c r="N1040" s="65"/>
      <c r="O1040" s="65"/>
    </row>
    <row r="1041" spans="3:15" s="1" customFormat="1" x14ac:dyDescent="0.25">
      <c r="C1041" s="65"/>
      <c r="D1041" s="55"/>
      <c r="E1041" s="55"/>
      <c r="F1041" s="55"/>
      <c r="G1041" s="55"/>
      <c r="H1041" s="55"/>
      <c r="I1041" s="55"/>
      <c r="J1041" s="65"/>
      <c r="K1041" s="65"/>
      <c r="L1041" s="65"/>
      <c r="M1041" s="65"/>
      <c r="N1041" s="65"/>
      <c r="O1041" s="65"/>
    </row>
    <row r="1042" spans="3:15" s="1" customFormat="1" x14ac:dyDescent="0.25">
      <c r="C1042" s="65"/>
      <c r="D1042" s="55"/>
      <c r="E1042" s="55"/>
      <c r="F1042" s="55"/>
      <c r="G1042" s="55"/>
      <c r="H1042" s="55"/>
      <c r="I1042" s="55"/>
      <c r="J1042" s="65"/>
      <c r="K1042" s="65"/>
      <c r="L1042" s="65"/>
      <c r="M1042" s="65"/>
      <c r="N1042" s="65"/>
      <c r="O1042" s="65"/>
    </row>
    <row r="1043" spans="3:15" s="1" customFormat="1" x14ac:dyDescent="0.25">
      <c r="C1043" s="65"/>
      <c r="D1043" s="55"/>
      <c r="E1043" s="55"/>
      <c r="F1043" s="55"/>
      <c r="G1043" s="55"/>
      <c r="H1043" s="55"/>
      <c r="I1043" s="55"/>
      <c r="J1043" s="65"/>
      <c r="K1043" s="65"/>
      <c r="L1043" s="65"/>
      <c r="M1043" s="65"/>
      <c r="N1043" s="65"/>
      <c r="O1043" s="65"/>
    </row>
    <row r="1044" spans="3:15" s="1" customFormat="1" x14ac:dyDescent="0.25">
      <c r="C1044" s="65"/>
      <c r="D1044" s="55"/>
      <c r="E1044" s="55"/>
      <c r="F1044" s="55"/>
      <c r="G1044" s="55"/>
      <c r="H1044" s="55"/>
      <c r="I1044" s="55"/>
      <c r="J1044" s="65"/>
      <c r="K1044" s="65"/>
      <c r="L1044" s="65"/>
      <c r="M1044" s="65"/>
      <c r="N1044" s="65"/>
      <c r="O1044" s="65"/>
    </row>
    <row r="1045" spans="3:15" s="1" customFormat="1" x14ac:dyDescent="0.25">
      <c r="C1045" s="65"/>
      <c r="D1045" s="55"/>
      <c r="E1045" s="55"/>
      <c r="F1045" s="55"/>
      <c r="G1045" s="55"/>
      <c r="H1045" s="55"/>
      <c r="I1045" s="55"/>
      <c r="J1045" s="65"/>
      <c r="K1045" s="65"/>
      <c r="L1045" s="65"/>
      <c r="M1045" s="65"/>
      <c r="N1045" s="65"/>
      <c r="O1045" s="65"/>
    </row>
    <row r="1046" spans="3:15" s="1" customFormat="1" x14ac:dyDescent="0.25">
      <c r="C1046" s="65"/>
      <c r="D1046" s="55"/>
      <c r="E1046" s="55"/>
      <c r="F1046" s="55"/>
      <c r="G1046" s="55"/>
      <c r="H1046" s="55"/>
      <c r="I1046" s="55"/>
      <c r="J1046" s="65"/>
      <c r="K1046" s="65"/>
      <c r="L1046" s="65"/>
      <c r="M1046" s="65"/>
      <c r="N1046" s="65"/>
      <c r="O1046" s="65"/>
    </row>
    <row r="1047" spans="3:15" s="1" customFormat="1" x14ac:dyDescent="0.25">
      <c r="C1047" s="65"/>
      <c r="D1047" s="55"/>
      <c r="E1047" s="55"/>
      <c r="F1047" s="55"/>
      <c r="G1047" s="55"/>
      <c r="H1047" s="55"/>
      <c r="I1047" s="55"/>
      <c r="J1047" s="65"/>
      <c r="K1047" s="65"/>
      <c r="L1047" s="65"/>
      <c r="M1047" s="65"/>
      <c r="N1047" s="65"/>
      <c r="O1047" s="65"/>
    </row>
    <row r="1048" spans="3:15" s="1" customFormat="1" x14ac:dyDescent="0.25">
      <c r="C1048" s="65"/>
      <c r="D1048" s="55"/>
      <c r="E1048" s="55"/>
      <c r="F1048" s="55"/>
      <c r="G1048" s="55"/>
      <c r="H1048" s="55"/>
      <c r="I1048" s="55"/>
      <c r="J1048" s="65"/>
      <c r="K1048" s="65"/>
      <c r="L1048" s="65"/>
      <c r="M1048" s="65"/>
      <c r="N1048" s="65"/>
      <c r="O1048" s="65"/>
    </row>
    <row r="1049" spans="3:15" s="1" customFormat="1" x14ac:dyDescent="0.25">
      <c r="C1049" s="65"/>
      <c r="D1049" s="55"/>
      <c r="E1049" s="55"/>
      <c r="F1049" s="55"/>
      <c r="G1049" s="55"/>
      <c r="H1049" s="55"/>
      <c r="I1049" s="55"/>
      <c r="J1049" s="65"/>
      <c r="K1049" s="65"/>
      <c r="L1049" s="65"/>
      <c r="M1049" s="65"/>
      <c r="N1049" s="65"/>
      <c r="O1049" s="65"/>
    </row>
    <row r="1050" spans="3:15" s="1" customFormat="1" x14ac:dyDescent="0.25">
      <c r="C1050" s="65"/>
      <c r="D1050" s="55"/>
      <c r="E1050" s="55"/>
      <c r="F1050" s="55"/>
      <c r="G1050" s="55"/>
      <c r="H1050" s="55"/>
      <c r="I1050" s="55"/>
      <c r="J1050" s="65"/>
      <c r="K1050" s="65"/>
      <c r="L1050" s="65"/>
      <c r="M1050" s="65"/>
      <c r="N1050" s="65"/>
      <c r="O1050" s="65"/>
    </row>
    <row r="1051" spans="3:15" s="1" customFormat="1" x14ac:dyDescent="0.25">
      <c r="C1051" s="65"/>
      <c r="D1051" s="55"/>
      <c r="E1051" s="55"/>
      <c r="F1051" s="55"/>
      <c r="G1051" s="55"/>
      <c r="H1051" s="55"/>
      <c r="I1051" s="55"/>
      <c r="J1051" s="65"/>
      <c r="K1051" s="65"/>
      <c r="L1051" s="65"/>
      <c r="M1051" s="65"/>
      <c r="N1051" s="65"/>
      <c r="O1051" s="65"/>
    </row>
    <row r="1052" spans="3:15" s="1" customFormat="1" x14ac:dyDescent="0.25">
      <c r="C1052" s="65"/>
      <c r="D1052" s="55"/>
      <c r="E1052" s="55"/>
      <c r="F1052" s="55"/>
      <c r="G1052" s="55"/>
      <c r="H1052" s="55"/>
      <c r="I1052" s="55"/>
      <c r="J1052" s="65"/>
      <c r="K1052" s="65"/>
      <c r="L1052" s="65"/>
      <c r="M1052" s="65"/>
      <c r="N1052" s="65"/>
      <c r="O1052" s="65"/>
    </row>
    <row r="1053" spans="3:15" s="1" customFormat="1" x14ac:dyDescent="0.25">
      <c r="C1053" s="65"/>
      <c r="D1053" s="55"/>
      <c r="E1053" s="55"/>
      <c r="F1053" s="55"/>
      <c r="G1053" s="55"/>
      <c r="H1053" s="55"/>
      <c r="I1053" s="55"/>
      <c r="J1053" s="65"/>
      <c r="K1053" s="65"/>
      <c r="L1053" s="65"/>
      <c r="M1053" s="65"/>
      <c r="N1053" s="65"/>
      <c r="O1053" s="65"/>
    </row>
    <row r="1054" spans="3:15" s="1" customFormat="1" x14ac:dyDescent="0.25">
      <c r="C1054" s="65"/>
      <c r="D1054" s="55"/>
      <c r="E1054" s="55"/>
      <c r="F1054" s="55"/>
      <c r="G1054" s="55"/>
      <c r="H1054" s="55"/>
      <c r="I1054" s="55"/>
      <c r="J1054" s="65"/>
      <c r="K1054" s="65"/>
      <c r="L1054" s="65"/>
      <c r="M1054" s="65"/>
      <c r="N1054" s="65"/>
      <c r="O1054" s="65"/>
    </row>
    <row r="1055" spans="3:15" s="1" customFormat="1" x14ac:dyDescent="0.25">
      <c r="C1055" s="65"/>
      <c r="D1055" s="55"/>
      <c r="E1055" s="55"/>
      <c r="F1055" s="55"/>
      <c r="G1055" s="55"/>
      <c r="H1055" s="55"/>
      <c r="I1055" s="55"/>
      <c r="J1055" s="65"/>
      <c r="K1055" s="65"/>
      <c r="L1055" s="65"/>
      <c r="M1055" s="65"/>
      <c r="N1055" s="65"/>
      <c r="O1055" s="65"/>
    </row>
    <row r="1056" spans="3:15" s="1" customFormat="1" x14ac:dyDescent="0.25">
      <c r="C1056" s="65"/>
      <c r="D1056" s="55"/>
      <c r="E1056" s="55"/>
      <c r="F1056" s="55"/>
      <c r="G1056" s="55"/>
      <c r="H1056" s="55"/>
      <c r="I1056" s="55"/>
      <c r="J1056" s="65"/>
      <c r="K1056" s="65"/>
      <c r="L1056" s="65"/>
      <c r="M1056" s="65"/>
      <c r="N1056" s="65"/>
      <c r="O1056" s="65"/>
    </row>
    <row r="1057" spans="3:15" s="1" customFormat="1" x14ac:dyDescent="0.25">
      <c r="C1057" s="65"/>
      <c r="D1057" s="55"/>
      <c r="E1057" s="55"/>
      <c r="F1057" s="55"/>
      <c r="G1057" s="55"/>
      <c r="H1057" s="55"/>
      <c r="I1057" s="55"/>
      <c r="J1057" s="65"/>
      <c r="K1057" s="65"/>
      <c r="L1057" s="65"/>
      <c r="M1057" s="65"/>
      <c r="N1057" s="65"/>
      <c r="O1057" s="65"/>
    </row>
    <row r="1058" spans="3:15" s="1" customFormat="1" x14ac:dyDescent="0.25">
      <c r="C1058" s="65"/>
      <c r="D1058" s="55"/>
      <c r="E1058" s="55"/>
      <c r="F1058" s="55"/>
      <c r="G1058" s="55"/>
      <c r="H1058" s="55"/>
      <c r="I1058" s="55"/>
      <c r="J1058" s="65"/>
      <c r="K1058" s="65"/>
      <c r="L1058" s="65"/>
      <c r="M1058" s="65"/>
      <c r="N1058" s="65"/>
      <c r="O1058" s="65"/>
    </row>
    <row r="1059" spans="3:15" s="1" customFormat="1" x14ac:dyDescent="0.25">
      <c r="C1059" s="65"/>
      <c r="D1059" s="55"/>
      <c r="E1059" s="55"/>
      <c r="F1059" s="55"/>
      <c r="G1059" s="55"/>
      <c r="H1059" s="55"/>
      <c r="I1059" s="55"/>
      <c r="J1059" s="65"/>
      <c r="K1059" s="65"/>
      <c r="L1059" s="65"/>
      <c r="M1059" s="65"/>
      <c r="N1059" s="65"/>
      <c r="O1059" s="65"/>
    </row>
    <row r="1060" spans="3:15" s="1" customFormat="1" x14ac:dyDescent="0.25">
      <c r="C1060" s="65"/>
      <c r="D1060" s="55"/>
      <c r="E1060" s="55"/>
      <c r="F1060" s="55"/>
      <c r="G1060" s="55"/>
      <c r="H1060" s="55"/>
      <c r="I1060" s="55"/>
      <c r="J1060" s="65"/>
      <c r="K1060" s="65"/>
      <c r="L1060" s="65"/>
      <c r="M1060" s="65"/>
      <c r="N1060" s="65"/>
      <c r="O1060" s="65"/>
    </row>
    <row r="1061" spans="3:15" s="1" customFormat="1" x14ac:dyDescent="0.25">
      <c r="C1061" s="65"/>
      <c r="D1061" s="55"/>
      <c r="E1061" s="55"/>
      <c r="F1061" s="55"/>
      <c r="G1061" s="55"/>
      <c r="H1061" s="55"/>
      <c r="I1061" s="55"/>
      <c r="J1061" s="65"/>
      <c r="K1061" s="65"/>
      <c r="L1061" s="65"/>
      <c r="M1061" s="65"/>
      <c r="N1061" s="65"/>
      <c r="O1061" s="65"/>
    </row>
    <row r="1062" spans="3:15" s="1" customFormat="1" x14ac:dyDescent="0.25">
      <c r="C1062" s="65"/>
      <c r="D1062" s="55"/>
      <c r="E1062" s="55"/>
      <c r="F1062" s="55"/>
      <c r="G1062" s="55"/>
      <c r="H1062" s="55"/>
      <c r="I1062" s="55"/>
      <c r="J1062" s="65"/>
      <c r="K1062" s="65"/>
      <c r="L1062" s="65"/>
      <c r="M1062" s="65"/>
      <c r="N1062" s="65"/>
      <c r="O1062" s="65"/>
    </row>
    <row r="1063" spans="3:15" s="1" customFormat="1" x14ac:dyDescent="0.25">
      <c r="C1063" s="65"/>
      <c r="D1063" s="55"/>
      <c r="E1063" s="55"/>
      <c r="F1063" s="55"/>
      <c r="G1063" s="55"/>
      <c r="H1063" s="55"/>
      <c r="I1063" s="55"/>
      <c r="J1063" s="65"/>
      <c r="K1063" s="65"/>
      <c r="L1063" s="65"/>
      <c r="M1063" s="65"/>
      <c r="N1063" s="65"/>
      <c r="O1063" s="65"/>
    </row>
    <row r="1064" spans="3:15" s="1" customFormat="1" x14ac:dyDescent="0.25">
      <c r="C1064" s="65"/>
      <c r="D1064" s="55"/>
      <c r="E1064" s="55"/>
      <c r="F1064" s="55"/>
      <c r="G1064" s="55"/>
      <c r="H1064" s="55"/>
      <c r="I1064" s="55"/>
      <c r="J1064" s="65"/>
      <c r="K1064" s="65"/>
      <c r="L1064" s="65"/>
      <c r="M1064" s="65"/>
      <c r="N1064" s="65"/>
      <c r="O1064" s="65"/>
    </row>
    <row r="1065" spans="3:15" s="1" customFormat="1" x14ac:dyDescent="0.25">
      <c r="C1065" s="65"/>
      <c r="D1065" s="55"/>
      <c r="E1065" s="55"/>
      <c r="F1065" s="55"/>
      <c r="G1065" s="55"/>
      <c r="H1065" s="55"/>
      <c r="I1065" s="55"/>
      <c r="J1065" s="65"/>
      <c r="K1065" s="65"/>
      <c r="L1065" s="65"/>
      <c r="M1065" s="65"/>
      <c r="N1065" s="65"/>
      <c r="O1065" s="65"/>
    </row>
    <row r="1066" spans="3:15" s="1" customFormat="1" x14ac:dyDescent="0.25">
      <c r="C1066" s="65"/>
      <c r="D1066" s="55"/>
      <c r="E1066" s="55"/>
      <c r="F1066" s="55"/>
      <c r="G1066" s="55"/>
      <c r="H1066" s="55"/>
      <c r="I1066" s="55"/>
      <c r="J1066" s="65"/>
      <c r="K1066" s="65"/>
      <c r="L1066" s="65"/>
      <c r="M1066" s="65"/>
      <c r="N1066" s="65"/>
      <c r="O1066" s="65"/>
    </row>
    <row r="1067" spans="3:15" s="1" customFormat="1" x14ac:dyDescent="0.25">
      <c r="C1067" s="65"/>
      <c r="D1067" s="55"/>
      <c r="E1067" s="55"/>
      <c r="F1067" s="55"/>
      <c r="G1067" s="55"/>
      <c r="H1067" s="55"/>
      <c r="I1067" s="55"/>
      <c r="J1067" s="65"/>
      <c r="K1067" s="65"/>
      <c r="L1067" s="65"/>
      <c r="M1067" s="65"/>
      <c r="N1067" s="65"/>
      <c r="O1067" s="65"/>
    </row>
    <row r="1068" spans="3:15" s="1" customFormat="1" x14ac:dyDescent="0.25">
      <c r="C1068" s="65"/>
      <c r="D1068" s="55"/>
      <c r="E1068" s="55"/>
      <c r="F1068" s="55"/>
      <c r="G1068" s="55"/>
      <c r="H1068" s="55"/>
      <c r="I1068" s="55"/>
      <c r="J1068" s="65"/>
      <c r="K1068" s="65"/>
      <c r="L1068" s="65"/>
      <c r="M1068" s="65"/>
      <c r="N1068" s="65"/>
      <c r="O1068" s="65"/>
    </row>
    <row r="1069" spans="3:15" s="1" customFormat="1" x14ac:dyDescent="0.25">
      <c r="C1069" s="65"/>
      <c r="D1069" s="55"/>
      <c r="E1069" s="55"/>
      <c r="F1069" s="55"/>
      <c r="G1069" s="55"/>
      <c r="H1069" s="55"/>
      <c r="I1069" s="55"/>
      <c r="J1069" s="65"/>
      <c r="K1069" s="65"/>
      <c r="L1069" s="65"/>
      <c r="M1069" s="65"/>
      <c r="N1069" s="65"/>
      <c r="O1069" s="65"/>
    </row>
    <row r="1070" spans="3:15" s="1" customFormat="1" x14ac:dyDescent="0.25">
      <c r="C1070" s="65"/>
      <c r="D1070" s="55"/>
      <c r="E1070" s="55"/>
      <c r="F1070" s="55"/>
      <c r="G1070" s="55"/>
      <c r="H1070" s="55"/>
      <c r="I1070" s="55"/>
      <c r="J1070" s="65"/>
      <c r="K1070" s="65"/>
      <c r="L1070" s="65"/>
      <c r="M1070" s="65"/>
      <c r="N1070" s="65"/>
      <c r="O1070" s="65"/>
    </row>
    <row r="1071" spans="3:15" s="1" customFormat="1" x14ac:dyDescent="0.25">
      <c r="C1071" s="65"/>
      <c r="D1071" s="55"/>
      <c r="E1071" s="55"/>
      <c r="F1071" s="55"/>
      <c r="G1071" s="55"/>
      <c r="H1071" s="55"/>
      <c r="I1071" s="55"/>
      <c r="J1071" s="65"/>
      <c r="K1071" s="65"/>
      <c r="L1071" s="65"/>
      <c r="M1071" s="65"/>
      <c r="N1071" s="65"/>
      <c r="O1071" s="65"/>
    </row>
    <row r="1072" spans="3:15" s="1" customFormat="1" x14ac:dyDescent="0.25">
      <c r="C1072" s="65"/>
      <c r="D1072" s="55"/>
      <c r="E1072" s="55"/>
      <c r="F1072" s="55"/>
      <c r="G1072" s="55"/>
      <c r="H1072" s="55"/>
      <c r="I1072" s="55"/>
      <c r="J1072" s="65"/>
      <c r="K1072" s="65"/>
      <c r="L1072" s="65"/>
      <c r="M1072" s="65"/>
      <c r="N1072" s="65"/>
      <c r="O1072" s="65"/>
    </row>
    <row r="1073" spans="3:15" s="1" customFormat="1" x14ac:dyDescent="0.25">
      <c r="C1073" s="65"/>
      <c r="D1073" s="55"/>
      <c r="E1073" s="55"/>
      <c r="F1073" s="55"/>
      <c r="G1073" s="55"/>
      <c r="H1073" s="55"/>
      <c r="I1073" s="55"/>
      <c r="J1073" s="65"/>
      <c r="K1073" s="65"/>
      <c r="L1073" s="65"/>
      <c r="M1073" s="65"/>
      <c r="N1073" s="65"/>
      <c r="O1073" s="65"/>
    </row>
    <row r="1074" spans="3:15" s="1" customFormat="1" x14ac:dyDescent="0.25">
      <c r="C1074" s="65"/>
      <c r="D1074" s="55"/>
      <c r="E1074" s="55"/>
      <c r="F1074" s="55"/>
      <c r="G1074" s="55"/>
      <c r="H1074" s="55"/>
      <c r="I1074" s="55"/>
      <c r="J1074" s="65"/>
      <c r="K1074" s="65"/>
      <c r="L1074" s="65"/>
      <c r="M1074" s="65"/>
      <c r="N1074" s="65"/>
      <c r="O1074" s="65"/>
    </row>
    <row r="1075" spans="3:15" s="1" customFormat="1" x14ac:dyDescent="0.25">
      <c r="C1075" s="65"/>
      <c r="D1075" s="55"/>
      <c r="E1075" s="55"/>
      <c r="F1075" s="55"/>
      <c r="G1075" s="55"/>
      <c r="H1075" s="55"/>
      <c r="I1075" s="55"/>
      <c r="J1075" s="65"/>
      <c r="K1075" s="65"/>
      <c r="L1075" s="65"/>
      <c r="M1075" s="65"/>
      <c r="N1075" s="65"/>
      <c r="O1075" s="65"/>
    </row>
    <row r="1076" spans="3:15" s="1" customFormat="1" x14ac:dyDescent="0.25">
      <c r="C1076" s="65"/>
      <c r="D1076" s="55"/>
      <c r="E1076" s="55"/>
      <c r="F1076" s="55"/>
      <c r="G1076" s="55"/>
      <c r="H1076" s="55"/>
      <c r="I1076" s="55"/>
      <c r="J1076" s="65"/>
      <c r="K1076" s="65"/>
      <c r="L1076" s="65"/>
      <c r="M1076" s="65"/>
      <c r="N1076" s="65"/>
      <c r="O1076" s="65"/>
    </row>
    <row r="1077" spans="3:15" s="1" customFormat="1" x14ac:dyDescent="0.25">
      <c r="C1077" s="65"/>
      <c r="D1077" s="55"/>
      <c r="E1077" s="55"/>
      <c r="F1077" s="55"/>
      <c r="G1077" s="55"/>
      <c r="H1077" s="55"/>
      <c r="I1077" s="55"/>
      <c r="J1077" s="65"/>
      <c r="K1077" s="65"/>
      <c r="L1077" s="65"/>
      <c r="M1077" s="65"/>
      <c r="N1077" s="65"/>
      <c r="O1077" s="65"/>
    </row>
    <row r="1078" spans="3:15" s="1" customFormat="1" x14ac:dyDescent="0.25">
      <c r="C1078" s="65"/>
      <c r="D1078" s="55"/>
      <c r="E1078" s="55"/>
      <c r="F1078" s="55"/>
      <c r="G1078" s="55"/>
      <c r="H1078" s="55"/>
      <c r="I1078" s="55"/>
      <c r="J1078" s="65"/>
      <c r="K1078" s="65"/>
      <c r="L1078" s="65"/>
      <c r="M1078" s="65"/>
      <c r="N1078" s="65"/>
      <c r="O1078" s="65"/>
    </row>
    <row r="1079" spans="3:15" s="1" customFormat="1" x14ac:dyDescent="0.25">
      <c r="C1079" s="65"/>
      <c r="D1079" s="55"/>
      <c r="E1079" s="55"/>
      <c r="F1079" s="55"/>
      <c r="G1079" s="55"/>
      <c r="H1079" s="55"/>
      <c r="I1079" s="55"/>
      <c r="J1079" s="65"/>
      <c r="K1079" s="65"/>
      <c r="L1079" s="65"/>
      <c r="M1079" s="65"/>
      <c r="N1079" s="65"/>
      <c r="O1079" s="65"/>
    </row>
    <row r="1080" spans="3:15" s="1" customFormat="1" x14ac:dyDescent="0.25">
      <c r="C1080" s="65"/>
      <c r="D1080" s="55"/>
      <c r="E1080" s="55"/>
      <c r="F1080" s="55"/>
      <c r="G1080" s="55"/>
      <c r="H1080" s="55"/>
      <c r="I1080" s="55"/>
      <c r="J1080" s="65"/>
      <c r="K1080" s="65"/>
      <c r="L1080" s="65"/>
      <c r="M1080" s="65"/>
      <c r="N1080" s="65"/>
      <c r="O1080" s="65"/>
    </row>
    <row r="1081" spans="3:15" s="1" customFormat="1" x14ac:dyDescent="0.25">
      <c r="C1081" s="65"/>
      <c r="D1081" s="55"/>
      <c r="E1081" s="55"/>
      <c r="F1081" s="55"/>
      <c r="G1081" s="55"/>
      <c r="H1081" s="55"/>
      <c r="I1081" s="55"/>
      <c r="J1081" s="65"/>
      <c r="K1081" s="65"/>
      <c r="L1081" s="65"/>
      <c r="M1081" s="65"/>
      <c r="N1081" s="65"/>
      <c r="O1081" s="65"/>
    </row>
    <row r="1082" spans="3:15" s="1" customFormat="1" x14ac:dyDescent="0.25">
      <c r="C1082" s="65"/>
      <c r="D1082" s="55"/>
      <c r="E1082" s="55"/>
      <c r="F1082" s="55"/>
      <c r="G1082" s="55"/>
      <c r="H1082" s="55"/>
      <c r="I1082" s="55"/>
      <c r="J1082" s="65"/>
      <c r="K1082" s="65"/>
      <c r="L1082" s="65"/>
      <c r="M1082" s="65"/>
      <c r="N1082" s="65"/>
      <c r="O1082" s="65"/>
    </row>
    <row r="1083" spans="3:15" s="1" customFormat="1" x14ac:dyDescent="0.25">
      <c r="C1083" s="65"/>
      <c r="D1083" s="55"/>
      <c r="E1083" s="55"/>
      <c r="F1083" s="55"/>
      <c r="G1083" s="55"/>
      <c r="H1083" s="55"/>
      <c r="I1083" s="55"/>
      <c r="J1083" s="65"/>
      <c r="K1083" s="65"/>
      <c r="L1083" s="65"/>
      <c r="M1083" s="65"/>
      <c r="N1083" s="65"/>
      <c r="O1083" s="65"/>
    </row>
    <row r="1084" spans="3:15" s="1" customFormat="1" x14ac:dyDescent="0.25">
      <c r="C1084" s="65"/>
      <c r="D1084" s="55"/>
      <c r="E1084" s="55"/>
      <c r="F1084" s="55"/>
      <c r="G1084" s="55"/>
      <c r="H1084" s="55"/>
      <c r="I1084" s="55"/>
      <c r="J1084" s="65"/>
      <c r="K1084" s="65"/>
      <c r="L1084" s="65"/>
      <c r="M1084" s="65"/>
      <c r="N1084" s="65"/>
      <c r="O1084" s="65"/>
    </row>
    <row r="1085" spans="3:15" s="1" customFormat="1" x14ac:dyDescent="0.25">
      <c r="C1085" s="65"/>
      <c r="D1085" s="55"/>
      <c r="E1085" s="55"/>
      <c r="F1085" s="55"/>
      <c r="G1085" s="55"/>
      <c r="H1085" s="55"/>
      <c r="I1085" s="55"/>
      <c r="J1085" s="65"/>
      <c r="K1085" s="65"/>
      <c r="L1085" s="65"/>
      <c r="M1085" s="65"/>
      <c r="N1085" s="65"/>
      <c r="O1085" s="65"/>
    </row>
    <row r="1086" spans="3:15" s="1" customFormat="1" x14ac:dyDescent="0.25">
      <c r="C1086" s="65"/>
      <c r="D1086" s="55"/>
      <c r="E1086" s="55"/>
      <c r="F1086" s="55"/>
      <c r="G1086" s="55"/>
      <c r="H1086" s="55"/>
      <c r="I1086" s="55"/>
      <c r="J1086" s="65"/>
      <c r="K1086" s="65"/>
      <c r="L1086" s="65"/>
      <c r="M1086" s="65"/>
      <c r="N1086" s="65"/>
      <c r="O1086" s="65"/>
    </row>
    <row r="1087" spans="3:15" s="1" customFormat="1" x14ac:dyDescent="0.25">
      <c r="C1087" s="65"/>
      <c r="D1087" s="55"/>
      <c r="E1087" s="55"/>
      <c r="F1087" s="55"/>
      <c r="G1087" s="55"/>
      <c r="H1087" s="55"/>
      <c r="I1087" s="55"/>
      <c r="J1087" s="65"/>
      <c r="K1087" s="65"/>
      <c r="L1087" s="65"/>
      <c r="M1087" s="65"/>
      <c r="N1087" s="65"/>
      <c r="O1087" s="65"/>
    </row>
    <row r="1088" spans="3:15" s="1" customFormat="1" x14ac:dyDescent="0.25">
      <c r="C1088" s="65"/>
      <c r="D1088" s="55"/>
      <c r="E1088" s="55"/>
      <c r="F1088" s="55"/>
      <c r="G1088" s="55"/>
      <c r="H1088" s="55"/>
      <c r="I1088" s="55"/>
      <c r="J1088" s="65"/>
      <c r="K1088" s="65"/>
      <c r="L1088" s="65"/>
      <c r="M1088" s="65"/>
      <c r="N1088" s="65"/>
      <c r="O1088" s="65"/>
    </row>
    <row r="1089" spans="3:15" s="1" customFormat="1" x14ac:dyDescent="0.25">
      <c r="C1089" s="65"/>
      <c r="D1089" s="55"/>
      <c r="E1089" s="55"/>
      <c r="F1089" s="55"/>
      <c r="G1089" s="55"/>
      <c r="H1089" s="55"/>
      <c r="I1089" s="55"/>
      <c r="J1089" s="65"/>
      <c r="K1089" s="65"/>
      <c r="L1089" s="65"/>
      <c r="M1089" s="65"/>
      <c r="N1089" s="65"/>
      <c r="O1089" s="65"/>
    </row>
    <row r="1090" spans="3:15" s="1" customFormat="1" x14ac:dyDescent="0.25">
      <c r="C1090" s="65"/>
      <c r="D1090" s="55"/>
      <c r="E1090" s="55"/>
      <c r="F1090" s="55"/>
      <c r="G1090" s="55"/>
      <c r="H1090" s="55"/>
      <c r="I1090" s="55"/>
      <c r="J1090" s="65"/>
      <c r="K1090" s="65"/>
      <c r="L1090" s="65"/>
      <c r="M1090" s="65"/>
      <c r="N1090" s="65"/>
      <c r="O1090" s="65"/>
    </row>
    <row r="1091" spans="3:15" s="1" customFormat="1" x14ac:dyDescent="0.25">
      <c r="C1091" s="65"/>
      <c r="D1091" s="55"/>
      <c r="E1091" s="55"/>
      <c r="F1091" s="55"/>
      <c r="G1091" s="55"/>
      <c r="H1091" s="55"/>
      <c r="I1091" s="55"/>
      <c r="J1091" s="65"/>
      <c r="K1091" s="65"/>
      <c r="L1091" s="65"/>
      <c r="M1091" s="65"/>
      <c r="N1091" s="65"/>
      <c r="O1091" s="65"/>
    </row>
    <row r="1092" spans="3:15" s="1" customFormat="1" x14ac:dyDescent="0.25">
      <c r="C1092" s="65"/>
      <c r="D1092" s="55"/>
      <c r="E1092" s="55"/>
      <c r="F1092" s="55"/>
      <c r="G1092" s="55"/>
      <c r="H1092" s="55"/>
      <c r="I1092" s="55"/>
      <c r="J1092" s="65"/>
      <c r="K1092" s="65"/>
      <c r="L1092" s="65"/>
      <c r="M1092" s="65"/>
      <c r="N1092" s="65"/>
      <c r="O1092" s="65"/>
    </row>
    <row r="1093" spans="3:15" s="1" customFormat="1" x14ac:dyDescent="0.25">
      <c r="C1093" s="65"/>
      <c r="D1093" s="55"/>
      <c r="E1093" s="55"/>
      <c r="F1093" s="55"/>
      <c r="G1093" s="55"/>
      <c r="H1093" s="55"/>
      <c r="I1093" s="55"/>
      <c r="J1093" s="65"/>
      <c r="K1093" s="65"/>
      <c r="L1093" s="65"/>
      <c r="M1093" s="65"/>
      <c r="N1093" s="65"/>
      <c r="O1093" s="65"/>
    </row>
    <row r="1094" spans="3:15" s="1" customFormat="1" x14ac:dyDescent="0.25">
      <c r="C1094" s="65"/>
      <c r="D1094" s="55"/>
      <c r="E1094" s="55"/>
      <c r="F1094" s="55"/>
      <c r="G1094" s="55"/>
      <c r="H1094" s="55"/>
      <c r="I1094" s="55"/>
      <c r="J1094" s="65"/>
      <c r="K1094" s="65"/>
      <c r="L1094" s="65"/>
      <c r="M1094" s="65"/>
      <c r="N1094" s="65"/>
      <c r="O1094" s="65"/>
    </row>
    <row r="1095" spans="3:15" s="1" customFormat="1" x14ac:dyDescent="0.25">
      <c r="C1095" s="65"/>
      <c r="D1095" s="55"/>
      <c r="E1095" s="55"/>
      <c r="F1095" s="55"/>
      <c r="G1095" s="55"/>
      <c r="H1095" s="55"/>
      <c r="I1095" s="55"/>
      <c r="J1095" s="65"/>
      <c r="K1095" s="65"/>
      <c r="L1095" s="65"/>
      <c r="M1095" s="65"/>
      <c r="N1095" s="65"/>
      <c r="O1095" s="65"/>
    </row>
    <row r="1096" spans="3:15" s="1" customFormat="1" x14ac:dyDescent="0.25">
      <c r="C1096" s="65"/>
      <c r="D1096" s="55"/>
      <c r="E1096" s="55"/>
      <c r="F1096" s="55"/>
      <c r="G1096" s="55"/>
      <c r="H1096" s="55"/>
      <c r="I1096" s="55"/>
      <c r="J1096" s="65"/>
      <c r="K1096" s="65"/>
      <c r="L1096" s="65"/>
      <c r="M1096" s="65"/>
      <c r="N1096" s="65"/>
      <c r="O1096" s="65"/>
    </row>
    <row r="1097" spans="3:15" s="1" customFormat="1" x14ac:dyDescent="0.25">
      <c r="C1097" s="65"/>
      <c r="D1097" s="55"/>
      <c r="E1097" s="55"/>
      <c r="F1097" s="55"/>
      <c r="G1097" s="55"/>
      <c r="H1097" s="55"/>
      <c r="I1097" s="55"/>
      <c r="J1097" s="65"/>
      <c r="K1097" s="65"/>
      <c r="L1097" s="65"/>
      <c r="M1097" s="65"/>
      <c r="N1097" s="65"/>
      <c r="O1097" s="65"/>
    </row>
    <row r="1098" spans="3:15" s="1" customFormat="1" x14ac:dyDescent="0.25">
      <c r="C1098" s="65"/>
      <c r="D1098" s="55"/>
      <c r="E1098" s="55"/>
      <c r="F1098" s="55"/>
      <c r="G1098" s="55"/>
      <c r="H1098" s="55"/>
      <c r="I1098" s="55"/>
      <c r="J1098" s="65"/>
      <c r="K1098" s="65"/>
      <c r="L1098" s="65"/>
      <c r="M1098" s="65"/>
      <c r="N1098" s="65"/>
      <c r="O1098" s="65"/>
    </row>
    <row r="1099" spans="3:15" s="1" customFormat="1" x14ac:dyDescent="0.25">
      <c r="C1099" s="65"/>
      <c r="D1099" s="55"/>
      <c r="E1099" s="55"/>
      <c r="F1099" s="55"/>
      <c r="G1099" s="55"/>
      <c r="H1099" s="55"/>
      <c r="I1099" s="55"/>
      <c r="J1099" s="65"/>
      <c r="K1099" s="65"/>
      <c r="L1099" s="65"/>
      <c r="M1099" s="65"/>
      <c r="N1099" s="65"/>
      <c r="O1099" s="65"/>
    </row>
    <row r="1100" spans="3:15" s="1" customFormat="1" x14ac:dyDescent="0.25">
      <c r="C1100" s="65"/>
      <c r="D1100" s="55"/>
      <c r="E1100" s="55"/>
      <c r="F1100" s="55"/>
      <c r="G1100" s="55"/>
      <c r="H1100" s="55"/>
      <c r="I1100" s="55"/>
      <c r="J1100" s="65"/>
      <c r="K1100" s="65"/>
      <c r="L1100" s="65"/>
      <c r="M1100" s="65"/>
      <c r="N1100" s="65"/>
      <c r="O1100" s="65"/>
    </row>
    <row r="1101" spans="3:15" s="1" customFormat="1" x14ac:dyDescent="0.25">
      <c r="C1101" s="65"/>
      <c r="D1101" s="55"/>
      <c r="E1101" s="55"/>
      <c r="F1101" s="55"/>
      <c r="G1101" s="55"/>
      <c r="H1101" s="55"/>
      <c r="I1101" s="55"/>
      <c r="J1101" s="65"/>
      <c r="K1101" s="65"/>
      <c r="L1101" s="65"/>
      <c r="M1101" s="65"/>
      <c r="N1101" s="65"/>
      <c r="O1101" s="65"/>
    </row>
    <row r="1102" spans="3:15" s="1" customFormat="1" x14ac:dyDescent="0.25">
      <c r="C1102" s="65"/>
      <c r="D1102" s="55"/>
      <c r="E1102" s="55"/>
      <c r="F1102" s="55"/>
      <c r="G1102" s="55"/>
      <c r="H1102" s="55"/>
      <c r="I1102" s="55"/>
      <c r="J1102" s="65"/>
      <c r="K1102" s="65"/>
      <c r="L1102" s="65"/>
      <c r="M1102" s="65"/>
      <c r="N1102" s="65"/>
      <c r="O1102" s="65"/>
    </row>
    <row r="1103" spans="3:15" s="1" customFormat="1" x14ac:dyDescent="0.25">
      <c r="C1103" s="65"/>
      <c r="D1103" s="55"/>
      <c r="E1103" s="55"/>
      <c r="F1103" s="55"/>
      <c r="G1103" s="55"/>
      <c r="H1103" s="55"/>
      <c r="I1103" s="55"/>
      <c r="J1103" s="65"/>
      <c r="K1103" s="65"/>
      <c r="L1103" s="65"/>
      <c r="M1103" s="65"/>
      <c r="N1103" s="65"/>
      <c r="O1103" s="65"/>
    </row>
    <row r="1104" spans="3:15" s="1" customFormat="1" x14ac:dyDescent="0.25">
      <c r="C1104" s="65"/>
      <c r="D1104" s="55"/>
      <c r="E1104" s="55"/>
      <c r="F1104" s="55"/>
      <c r="G1104" s="55"/>
      <c r="H1104" s="55"/>
      <c r="I1104" s="55"/>
      <c r="J1104" s="65"/>
      <c r="K1104" s="65"/>
      <c r="L1104" s="65"/>
      <c r="M1104" s="65"/>
      <c r="N1104" s="65"/>
      <c r="O1104" s="65"/>
    </row>
    <row r="1105" spans="3:15" s="1" customFormat="1" x14ac:dyDescent="0.25">
      <c r="C1105" s="65"/>
      <c r="D1105" s="55"/>
      <c r="E1105" s="55"/>
      <c r="F1105" s="55"/>
      <c r="G1105" s="55"/>
      <c r="H1105" s="55"/>
      <c r="I1105" s="55"/>
      <c r="J1105" s="65"/>
      <c r="K1105" s="65"/>
      <c r="L1105" s="65"/>
      <c r="M1105" s="65"/>
      <c r="N1105" s="65"/>
      <c r="O1105" s="65"/>
    </row>
    <row r="1106" spans="3:15" s="1" customFormat="1" x14ac:dyDescent="0.25">
      <c r="C1106" s="65"/>
      <c r="D1106" s="55"/>
      <c r="E1106" s="55"/>
      <c r="F1106" s="55"/>
      <c r="G1106" s="55"/>
      <c r="H1106" s="55"/>
      <c r="I1106" s="55"/>
      <c r="J1106" s="65"/>
      <c r="K1106" s="65"/>
      <c r="L1106" s="65"/>
      <c r="M1106" s="65"/>
      <c r="N1106" s="65"/>
      <c r="O1106" s="65"/>
    </row>
    <row r="1107" spans="3:15" s="1" customFormat="1" x14ac:dyDescent="0.25">
      <c r="C1107" s="65"/>
      <c r="D1107" s="55"/>
      <c r="E1107" s="55"/>
      <c r="F1107" s="55"/>
      <c r="G1107" s="55"/>
      <c r="H1107" s="55"/>
      <c r="I1107" s="55"/>
      <c r="J1107" s="65"/>
      <c r="K1107" s="65"/>
      <c r="L1107" s="65"/>
      <c r="M1107" s="65"/>
      <c r="N1107" s="65"/>
      <c r="O1107" s="65"/>
    </row>
    <row r="1108" spans="3:15" s="1" customFormat="1" x14ac:dyDescent="0.25">
      <c r="C1108" s="65"/>
      <c r="D1108" s="55"/>
      <c r="E1108" s="55"/>
      <c r="F1108" s="55"/>
      <c r="G1108" s="55"/>
      <c r="H1108" s="55"/>
      <c r="I1108" s="55"/>
      <c r="J1108" s="65"/>
      <c r="K1108" s="65"/>
      <c r="L1108" s="65"/>
      <c r="M1108" s="65"/>
      <c r="N1108" s="65"/>
      <c r="O1108" s="65"/>
    </row>
    <row r="1109" spans="3:15" s="1" customFormat="1" x14ac:dyDescent="0.25">
      <c r="C1109" s="65"/>
      <c r="D1109" s="55"/>
      <c r="E1109" s="55"/>
      <c r="F1109" s="55"/>
      <c r="G1109" s="55"/>
      <c r="H1109" s="55"/>
      <c r="I1109" s="55"/>
      <c r="J1109" s="65"/>
      <c r="K1109" s="65"/>
      <c r="L1109" s="65"/>
      <c r="M1109" s="65"/>
      <c r="N1109" s="65"/>
      <c r="O1109" s="65"/>
    </row>
    <row r="1110" spans="3:15" s="1" customFormat="1" x14ac:dyDescent="0.25">
      <c r="C1110" s="65"/>
      <c r="D1110" s="55"/>
      <c r="E1110" s="55"/>
      <c r="F1110" s="55"/>
      <c r="G1110" s="55"/>
      <c r="H1110" s="55"/>
      <c r="I1110" s="55"/>
      <c r="J1110" s="65"/>
      <c r="K1110" s="65"/>
      <c r="L1110" s="65"/>
      <c r="M1110" s="65"/>
      <c r="N1110" s="65"/>
      <c r="O1110" s="65"/>
    </row>
    <row r="1111" spans="3:15" s="1" customFormat="1" x14ac:dyDescent="0.25">
      <c r="C1111" s="65"/>
      <c r="D1111" s="55"/>
      <c r="E1111" s="55"/>
      <c r="F1111" s="55"/>
      <c r="G1111" s="55"/>
      <c r="H1111" s="55"/>
      <c r="I1111" s="55"/>
      <c r="J1111" s="65"/>
      <c r="K1111" s="65"/>
      <c r="L1111" s="65"/>
      <c r="M1111" s="65"/>
      <c r="N1111" s="65"/>
      <c r="O1111" s="65"/>
    </row>
    <row r="1112" spans="3:15" s="1" customFormat="1" x14ac:dyDescent="0.25">
      <c r="C1112" s="65"/>
      <c r="D1112" s="55"/>
      <c r="E1112" s="55"/>
      <c r="F1112" s="55"/>
      <c r="G1112" s="55"/>
      <c r="H1112" s="55"/>
      <c r="I1112" s="55"/>
      <c r="J1112" s="65"/>
      <c r="K1112" s="65"/>
      <c r="L1112" s="65"/>
      <c r="M1112" s="65"/>
      <c r="N1112" s="65"/>
      <c r="O1112" s="65"/>
    </row>
    <row r="1113" spans="3:15" s="1" customFormat="1" x14ac:dyDescent="0.25">
      <c r="C1113" s="65"/>
      <c r="D1113" s="55"/>
      <c r="E1113" s="55"/>
      <c r="F1113" s="55"/>
      <c r="G1113" s="55"/>
      <c r="H1113" s="55"/>
      <c r="I1113" s="55"/>
      <c r="J1113" s="65"/>
      <c r="K1113" s="65"/>
      <c r="L1113" s="65"/>
      <c r="M1113" s="65"/>
      <c r="N1113" s="65"/>
      <c r="O1113" s="65"/>
    </row>
    <row r="1114" spans="3:15" s="1" customFormat="1" x14ac:dyDescent="0.25">
      <c r="C1114" s="65"/>
      <c r="D1114" s="55"/>
      <c r="E1114" s="55"/>
      <c r="F1114" s="55"/>
      <c r="G1114" s="55"/>
      <c r="H1114" s="55"/>
      <c r="I1114" s="55"/>
      <c r="J1114" s="65"/>
      <c r="K1114" s="65"/>
      <c r="L1114" s="65"/>
      <c r="M1114" s="65"/>
      <c r="N1114" s="65"/>
      <c r="O1114" s="65"/>
    </row>
    <row r="1115" spans="3:15" s="1" customFormat="1" x14ac:dyDescent="0.25">
      <c r="C1115" s="65"/>
      <c r="D1115" s="55"/>
      <c r="E1115" s="55"/>
      <c r="F1115" s="55"/>
      <c r="G1115" s="55"/>
      <c r="H1115" s="55"/>
      <c r="I1115" s="55"/>
      <c r="J1115" s="65"/>
      <c r="K1115" s="65"/>
      <c r="L1115" s="65"/>
      <c r="M1115" s="65"/>
      <c r="N1115" s="65"/>
      <c r="O1115" s="65"/>
    </row>
    <row r="1116" spans="3:15" s="1" customFormat="1" x14ac:dyDescent="0.25">
      <c r="C1116" s="65"/>
      <c r="D1116" s="55"/>
      <c r="E1116" s="55"/>
      <c r="F1116" s="55"/>
      <c r="G1116" s="55"/>
      <c r="H1116" s="55"/>
      <c r="I1116" s="55"/>
      <c r="J1116" s="65"/>
      <c r="K1116" s="65"/>
      <c r="L1116" s="65"/>
      <c r="M1116" s="65"/>
      <c r="N1116" s="65"/>
      <c r="O1116" s="65"/>
    </row>
    <row r="1117" spans="3:15" s="1" customFormat="1" x14ac:dyDescent="0.25">
      <c r="C1117" s="65"/>
      <c r="D1117" s="55"/>
      <c r="E1117" s="55"/>
      <c r="F1117" s="55"/>
      <c r="G1117" s="55"/>
      <c r="H1117" s="55"/>
      <c r="I1117" s="55"/>
      <c r="J1117" s="65"/>
      <c r="K1117" s="65"/>
      <c r="L1117" s="65"/>
      <c r="M1117" s="65"/>
      <c r="N1117" s="65"/>
      <c r="O1117" s="65"/>
    </row>
    <row r="1118" spans="3:15" s="1" customFormat="1" x14ac:dyDescent="0.25">
      <c r="C1118" s="65"/>
      <c r="D1118" s="55"/>
      <c r="E1118" s="55"/>
      <c r="F1118" s="55"/>
      <c r="G1118" s="55"/>
      <c r="H1118" s="55"/>
      <c r="I1118" s="55"/>
      <c r="J1118" s="65"/>
      <c r="K1118" s="65"/>
      <c r="L1118" s="65"/>
      <c r="M1118" s="65"/>
      <c r="N1118" s="65"/>
      <c r="O1118" s="65"/>
    </row>
    <row r="1119" spans="3:15" s="1" customFormat="1" x14ac:dyDescent="0.25">
      <c r="C1119" s="65"/>
      <c r="D1119" s="55"/>
      <c r="E1119" s="55"/>
      <c r="F1119" s="55"/>
      <c r="G1119" s="55"/>
      <c r="H1119" s="55"/>
      <c r="I1119" s="55"/>
      <c r="J1119" s="65"/>
      <c r="K1119" s="65"/>
      <c r="L1119" s="65"/>
      <c r="M1119" s="65"/>
      <c r="N1119" s="65"/>
      <c r="O1119" s="65"/>
    </row>
    <row r="1120" spans="3:15" s="1" customFormat="1" x14ac:dyDescent="0.25">
      <c r="C1120" s="65"/>
      <c r="D1120" s="55"/>
      <c r="E1120" s="55"/>
      <c r="F1120" s="55"/>
      <c r="G1120" s="55"/>
      <c r="H1120" s="55"/>
      <c r="I1120" s="55"/>
      <c r="J1120" s="65"/>
      <c r="K1120" s="65"/>
      <c r="L1120" s="65"/>
      <c r="M1120" s="65"/>
      <c r="N1120" s="65"/>
      <c r="O1120" s="65"/>
    </row>
    <row r="1121" spans="3:15" s="1" customFormat="1" x14ac:dyDescent="0.25">
      <c r="C1121" s="65"/>
      <c r="D1121" s="55"/>
      <c r="E1121" s="55"/>
      <c r="F1121" s="55"/>
      <c r="G1121" s="55"/>
      <c r="H1121" s="55"/>
      <c r="I1121" s="55"/>
      <c r="J1121" s="65"/>
      <c r="K1121" s="65"/>
      <c r="L1121" s="65"/>
      <c r="M1121" s="65"/>
      <c r="N1121" s="65"/>
      <c r="O1121" s="65"/>
    </row>
    <row r="1122" spans="3:15" s="1" customFormat="1" x14ac:dyDescent="0.25">
      <c r="C1122" s="65"/>
      <c r="D1122" s="55"/>
      <c r="E1122" s="55"/>
      <c r="F1122" s="55"/>
      <c r="G1122" s="55"/>
      <c r="H1122" s="55"/>
      <c r="I1122" s="55"/>
      <c r="J1122" s="65"/>
      <c r="K1122" s="65"/>
      <c r="L1122" s="65"/>
      <c r="M1122" s="65"/>
      <c r="N1122" s="65"/>
      <c r="O1122" s="65"/>
    </row>
    <row r="1123" spans="3:15" s="1" customFormat="1" x14ac:dyDescent="0.25">
      <c r="C1123" s="65"/>
      <c r="D1123" s="55"/>
      <c r="E1123" s="55"/>
      <c r="F1123" s="55"/>
      <c r="G1123" s="55"/>
      <c r="H1123" s="55"/>
      <c r="I1123" s="55"/>
      <c r="J1123" s="65"/>
      <c r="K1123" s="65"/>
      <c r="L1123" s="65"/>
      <c r="M1123" s="65"/>
      <c r="N1123" s="65"/>
      <c r="O1123" s="65"/>
    </row>
    <row r="1124" spans="3:15" s="1" customFormat="1" x14ac:dyDescent="0.25">
      <c r="C1124" s="65"/>
      <c r="D1124" s="55"/>
      <c r="E1124" s="55"/>
      <c r="F1124" s="55"/>
      <c r="G1124" s="55"/>
      <c r="H1124" s="55"/>
      <c r="I1124" s="55"/>
      <c r="J1124" s="65"/>
      <c r="K1124" s="65"/>
      <c r="L1124" s="65"/>
      <c r="M1124" s="65"/>
      <c r="N1124" s="65"/>
      <c r="O1124" s="65"/>
    </row>
    <row r="1125" spans="3:15" s="1" customFormat="1" x14ac:dyDescent="0.25">
      <c r="C1125" s="65"/>
      <c r="D1125" s="55"/>
      <c r="E1125" s="55"/>
      <c r="F1125" s="55"/>
      <c r="G1125" s="55"/>
      <c r="H1125" s="55"/>
      <c r="I1125" s="55"/>
      <c r="J1125" s="65"/>
      <c r="K1125" s="65"/>
      <c r="L1125" s="65"/>
      <c r="M1125" s="65"/>
      <c r="N1125" s="65"/>
      <c r="O1125" s="65"/>
    </row>
    <row r="1126" spans="3:15" s="1" customFormat="1" x14ac:dyDescent="0.25">
      <c r="C1126" s="65"/>
      <c r="D1126" s="55"/>
      <c r="E1126" s="55"/>
      <c r="F1126" s="55"/>
      <c r="G1126" s="55"/>
      <c r="H1126" s="55"/>
      <c r="I1126" s="55"/>
      <c r="J1126" s="65"/>
      <c r="K1126" s="65"/>
      <c r="L1126" s="65"/>
      <c r="M1126" s="65"/>
      <c r="N1126" s="65"/>
      <c r="O1126" s="65"/>
    </row>
    <row r="1127" spans="3:15" s="1" customFormat="1" x14ac:dyDescent="0.25">
      <c r="C1127" s="65"/>
      <c r="D1127" s="55"/>
      <c r="E1127" s="55"/>
      <c r="F1127" s="55"/>
      <c r="G1127" s="55"/>
      <c r="H1127" s="55"/>
      <c r="I1127" s="55"/>
      <c r="J1127" s="65"/>
      <c r="K1127" s="65"/>
      <c r="L1127" s="65"/>
      <c r="M1127" s="65"/>
      <c r="N1127" s="65"/>
      <c r="O1127" s="65"/>
    </row>
    <row r="1128" spans="3:15" s="1" customFormat="1" x14ac:dyDescent="0.25">
      <c r="C1128" s="65"/>
      <c r="D1128" s="55"/>
      <c r="E1128" s="55"/>
      <c r="F1128" s="55"/>
      <c r="G1128" s="55"/>
      <c r="H1128" s="55"/>
      <c r="I1128" s="55"/>
      <c r="J1128" s="65"/>
      <c r="K1128" s="65"/>
      <c r="L1128" s="65"/>
      <c r="M1128" s="65"/>
      <c r="N1128" s="65"/>
      <c r="O1128" s="65"/>
    </row>
    <row r="1129" spans="3:15" s="1" customFormat="1" x14ac:dyDescent="0.25">
      <c r="C1129" s="65"/>
      <c r="D1129" s="55"/>
      <c r="E1129" s="55"/>
      <c r="F1129" s="55"/>
      <c r="G1129" s="55"/>
      <c r="H1129" s="55"/>
      <c r="I1129" s="55"/>
      <c r="J1129" s="65"/>
      <c r="K1129" s="65"/>
      <c r="L1129" s="65"/>
      <c r="M1129" s="65"/>
      <c r="N1129" s="65"/>
      <c r="O1129" s="65"/>
    </row>
    <row r="1130" spans="3:15" s="1" customFormat="1" x14ac:dyDescent="0.25">
      <c r="C1130" s="65"/>
      <c r="D1130" s="55"/>
      <c r="E1130" s="55"/>
      <c r="F1130" s="55"/>
      <c r="G1130" s="55"/>
      <c r="H1130" s="55"/>
      <c r="I1130" s="55"/>
      <c r="J1130" s="65"/>
      <c r="K1130" s="65"/>
      <c r="L1130" s="65"/>
      <c r="M1130" s="65"/>
      <c r="N1130" s="65"/>
      <c r="O1130" s="65"/>
    </row>
    <row r="1131" spans="3:15" s="1" customFormat="1" x14ac:dyDescent="0.25">
      <c r="C1131" s="65"/>
      <c r="D1131" s="55"/>
      <c r="E1131" s="55"/>
      <c r="F1131" s="55"/>
      <c r="G1131" s="55"/>
      <c r="H1131" s="55"/>
      <c r="I1131" s="55"/>
      <c r="J1131" s="65"/>
      <c r="K1131" s="65"/>
      <c r="L1131" s="65"/>
      <c r="M1131" s="65"/>
      <c r="N1131" s="65"/>
      <c r="O1131" s="65"/>
    </row>
    <row r="1132" spans="3:15" s="1" customFormat="1" x14ac:dyDescent="0.25">
      <c r="C1132" s="65"/>
      <c r="D1132" s="55"/>
      <c r="E1132" s="55"/>
      <c r="F1132" s="55"/>
      <c r="G1132" s="55"/>
      <c r="H1132" s="55"/>
      <c r="I1132" s="55"/>
      <c r="J1132" s="65"/>
      <c r="K1132" s="65"/>
      <c r="L1132" s="65"/>
      <c r="M1132" s="65"/>
      <c r="N1132" s="65"/>
      <c r="O1132" s="65"/>
    </row>
    <row r="1133" spans="3:15" s="1" customFormat="1" x14ac:dyDescent="0.25">
      <c r="C1133" s="65"/>
      <c r="D1133" s="55"/>
      <c r="E1133" s="55"/>
      <c r="F1133" s="55"/>
      <c r="G1133" s="55"/>
      <c r="H1133" s="55"/>
      <c r="I1133" s="55"/>
      <c r="J1133" s="65"/>
      <c r="K1133" s="65"/>
      <c r="L1133" s="65"/>
      <c r="M1133" s="65"/>
      <c r="N1133" s="65"/>
      <c r="O1133" s="65"/>
    </row>
    <row r="1134" spans="3:15" s="1" customFormat="1" x14ac:dyDescent="0.25">
      <c r="C1134" s="65"/>
      <c r="D1134" s="55"/>
      <c r="E1134" s="55"/>
      <c r="F1134" s="55"/>
      <c r="G1134" s="55"/>
      <c r="H1134" s="55"/>
      <c r="I1134" s="55"/>
      <c r="J1134" s="65"/>
      <c r="K1134" s="65"/>
      <c r="L1134" s="65"/>
      <c r="M1134" s="65"/>
      <c r="N1134" s="65"/>
      <c r="O1134" s="65"/>
    </row>
    <row r="1135" spans="3:15" s="1" customFormat="1" x14ac:dyDescent="0.25">
      <c r="C1135" s="65"/>
      <c r="D1135" s="55"/>
      <c r="E1135" s="55"/>
      <c r="F1135" s="55"/>
      <c r="G1135" s="55"/>
      <c r="H1135" s="55"/>
      <c r="I1135" s="55"/>
      <c r="J1135" s="65"/>
      <c r="K1135" s="65"/>
      <c r="L1135" s="65"/>
      <c r="M1135" s="65"/>
      <c r="N1135" s="65"/>
      <c r="O1135" s="65"/>
    </row>
    <row r="1136" spans="3:15" s="1" customFormat="1" x14ac:dyDescent="0.25">
      <c r="C1136" s="65"/>
      <c r="D1136" s="55"/>
      <c r="E1136" s="55"/>
      <c r="F1136" s="55"/>
      <c r="G1136" s="55"/>
      <c r="H1136" s="55"/>
      <c r="I1136" s="55"/>
      <c r="J1136" s="65"/>
      <c r="K1136" s="65"/>
      <c r="L1136" s="65"/>
      <c r="M1136" s="65"/>
      <c r="N1136" s="65"/>
      <c r="O1136" s="65"/>
    </row>
    <row r="1137" spans="3:15" s="1" customFormat="1" x14ac:dyDescent="0.25">
      <c r="C1137" s="65"/>
      <c r="D1137" s="55"/>
      <c r="E1137" s="55"/>
      <c r="F1137" s="55"/>
      <c r="G1137" s="55"/>
      <c r="H1137" s="55"/>
      <c r="I1137" s="55"/>
      <c r="J1137" s="65"/>
      <c r="K1137" s="65"/>
      <c r="L1137" s="65"/>
      <c r="M1137" s="65"/>
      <c r="N1137" s="65"/>
      <c r="O1137" s="65"/>
    </row>
    <row r="1138" spans="3:15" s="1" customFormat="1" x14ac:dyDescent="0.25">
      <c r="C1138" s="65"/>
      <c r="D1138" s="55"/>
      <c r="E1138" s="55"/>
      <c r="F1138" s="55"/>
      <c r="G1138" s="55"/>
      <c r="H1138" s="55"/>
      <c r="I1138" s="55"/>
      <c r="J1138" s="65"/>
      <c r="K1138" s="65"/>
      <c r="L1138" s="65"/>
      <c r="M1138" s="65"/>
      <c r="N1138" s="65"/>
      <c r="O1138" s="65"/>
    </row>
    <row r="1139" spans="3:15" s="1" customFormat="1" x14ac:dyDescent="0.25">
      <c r="C1139" s="65"/>
      <c r="D1139" s="55"/>
      <c r="E1139" s="55"/>
      <c r="F1139" s="55"/>
      <c r="G1139" s="55"/>
      <c r="H1139" s="55"/>
      <c r="I1139" s="55"/>
      <c r="J1139" s="65"/>
      <c r="K1139" s="65"/>
      <c r="L1139" s="65"/>
      <c r="M1139" s="65"/>
      <c r="N1139" s="65"/>
      <c r="O1139" s="65"/>
    </row>
    <row r="1140" spans="3:15" s="1" customFormat="1" x14ac:dyDescent="0.25">
      <c r="C1140" s="65"/>
      <c r="D1140" s="55"/>
      <c r="E1140" s="55"/>
      <c r="F1140" s="55"/>
      <c r="G1140" s="55"/>
      <c r="H1140" s="55"/>
      <c r="I1140" s="55"/>
      <c r="J1140" s="65"/>
      <c r="K1140" s="65"/>
      <c r="L1140" s="65"/>
      <c r="M1140" s="65"/>
      <c r="N1140" s="65"/>
      <c r="O1140" s="65"/>
    </row>
    <row r="1141" spans="3:15" s="1" customFormat="1" x14ac:dyDescent="0.25">
      <c r="C1141" s="65"/>
      <c r="D1141" s="55"/>
      <c r="E1141" s="55"/>
      <c r="F1141" s="55"/>
      <c r="G1141" s="55"/>
      <c r="H1141" s="55"/>
      <c r="I1141" s="55"/>
      <c r="J1141" s="65"/>
      <c r="K1141" s="65"/>
      <c r="L1141" s="65"/>
      <c r="M1141" s="65"/>
      <c r="N1141" s="65"/>
      <c r="O1141" s="65"/>
    </row>
    <row r="1142" spans="3:15" s="1" customFormat="1" x14ac:dyDescent="0.25">
      <c r="C1142" s="65"/>
      <c r="D1142" s="55"/>
      <c r="E1142" s="55"/>
      <c r="F1142" s="55"/>
      <c r="G1142" s="55"/>
      <c r="H1142" s="55"/>
      <c r="I1142" s="55"/>
      <c r="J1142" s="65"/>
      <c r="K1142" s="65"/>
      <c r="L1142" s="65"/>
      <c r="M1142" s="65"/>
      <c r="N1142" s="65"/>
      <c r="O1142" s="65"/>
    </row>
    <row r="1143" spans="3:15" s="1" customFormat="1" x14ac:dyDescent="0.25">
      <c r="C1143" s="65"/>
      <c r="D1143" s="55"/>
      <c r="E1143" s="55"/>
      <c r="F1143" s="55"/>
      <c r="G1143" s="55"/>
      <c r="H1143" s="55"/>
      <c r="I1143" s="55"/>
      <c r="J1143" s="65"/>
      <c r="K1143" s="65"/>
      <c r="L1143" s="65"/>
      <c r="M1143" s="65"/>
      <c r="N1143" s="65"/>
      <c r="O1143" s="65"/>
    </row>
    <row r="1144" spans="3:15" s="1" customFormat="1" x14ac:dyDescent="0.25">
      <c r="C1144" s="65"/>
      <c r="D1144" s="55"/>
      <c r="E1144" s="55"/>
      <c r="F1144" s="55"/>
      <c r="G1144" s="55"/>
      <c r="H1144" s="55"/>
      <c r="I1144" s="55"/>
      <c r="J1144" s="65"/>
      <c r="K1144" s="65"/>
      <c r="L1144" s="65"/>
      <c r="M1144" s="65"/>
      <c r="N1144" s="65"/>
      <c r="O1144" s="65"/>
    </row>
    <row r="1145" spans="3:15" s="1" customFormat="1" x14ac:dyDescent="0.25">
      <c r="C1145" s="65"/>
      <c r="D1145" s="55"/>
      <c r="E1145" s="55"/>
      <c r="F1145" s="55"/>
      <c r="G1145" s="55"/>
      <c r="H1145" s="55"/>
      <c r="I1145" s="55"/>
      <c r="J1145" s="65"/>
      <c r="K1145" s="65"/>
      <c r="L1145" s="65"/>
      <c r="M1145" s="65"/>
      <c r="N1145" s="65"/>
      <c r="O1145" s="65"/>
    </row>
    <row r="1146" spans="3:15" s="1" customFormat="1" x14ac:dyDescent="0.25">
      <c r="C1146" s="65"/>
      <c r="D1146" s="55"/>
      <c r="E1146" s="55"/>
      <c r="F1146" s="55"/>
      <c r="G1146" s="55"/>
      <c r="H1146" s="55"/>
      <c r="I1146" s="55"/>
      <c r="J1146" s="65"/>
      <c r="K1146" s="65"/>
      <c r="L1146" s="65"/>
      <c r="M1146" s="65"/>
      <c r="N1146" s="65"/>
      <c r="O1146" s="65"/>
    </row>
    <row r="1147" spans="3:15" s="1" customFormat="1" x14ac:dyDescent="0.25">
      <c r="C1147" s="65"/>
      <c r="D1147" s="55"/>
      <c r="E1147" s="55"/>
      <c r="F1147" s="55"/>
      <c r="G1147" s="55"/>
      <c r="H1147" s="55"/>
      <c r="I1147" s="55"/>
      <c r="J1147" s="65"/>
      <c r="K1147" s="65"/>
      <c r="L1147" s="65"/>
      <c r="M1147" s="65"/>
      <c r="N1147" s="65"/>
      <c r="O1147" s="65"/>
    </row>
    <row r="1148" spans="3:15" s="1" customFormat="1" x14ac:dyDescent="0.25">
      <c r="C1148" s="65"/>
      <c r="D1148" s="55"/>
      <c r="E1148" s="55"/>
      <c r="F1148" s="55"/>
      <c r="G1148" s="55"/>
      <c r="H1148" s="55"/>
      <c r="I1148" s="55"/>
      <c r="J1148" s="65"/>
      <c r="K1148" s="65"/>
      <c r="L1148" s="65"/>
      <c r="M1148" s="65"/>
      <c r="N1148" s="65"/>
      <c r="O1148" s="65"/>
    </row>
    <row r="1149" spans="3:15" s="1" customFormat="1" x14ac:dyDescent="0.25">
      <c r="C1149" s="65"/>
      <c r="D1149" s="55"/>
      <c r="E1149" s="55"/>
      <c r="F1149" s="55"/>
      <c r="G1149" s="55"/>
      <c r="H1149" s="55"/>
      <c r="I1149" s="55"/>
      <c r="J1149" s="65"/>
      <c r="K1149" s="65"/>
      <c r="L1149" s="65"/>
      <c r="M1149" s="65"/>
      <c r="N1149" s="65"/>
      <c r="O1149" s="65"/>
    </row>
    <row r="1150" spans="3:15" s="1" customFormat="1" x14ac:dyDescent="0.25">
      <c r="C1150" s="65"/>
      <c r="D1150" s="55"/>
      <c r="E1150" s="55"/>
      <c r="F1150" s="55"/>
      <c r="G1150" s="55"/>
      <c r="H1150" s="55"/>
      <c r="I1150" s="55"/>
      <c r="J1150" s="65"/>
      <c r="K1150" s="65"/>
      <c r="L1150" s="65"/>
      <c r="M1150" s="65"/>
      <c r="N1150" s="65"/>
      <c r="O1150" s="65"/>
    </row>
    <row r="1151" spans="3:15" s="1" customFormat="1" x14ac:dyDescent="0.25">
      <c r="C1151" s="65"/>
      <c r="D1151" s="55"/>
      <c r="E1151" s="55"/>
      <c r="F1151" s="55"/>
      <c r="G1151" s="55"/>
      <c r="H1151" s="55"/>
      <c r="I1151" s="55"/>
      <c r="J1151" s="65"/>
      <c r="K1151" s="65"/>
      <c r="L1151" s="65"/>
      <c r="M1151" s="65"/>
      <c r="N1151" s="65"/>
      <c r="O1151" s="65"/>
    </row>
    <row r="1152" spans="3:15" s="1" customFormat="1" x14ac:dyDescent="0.25">
      <c r="C1152" s="65"/>
      <c r="D1152" s="55"/>
      <c r="E1152" s="55"/>
      <c r="F1152" s="55"/>
      <c r="G1152" s="55"/>
      <c r="H1152" s="55"/>
      <c r="I1152" s="55"/>
      <c r="J1152" s="65"/>
      <c r="K1152" s="65"/>
      <c r="L1152" s="65"/>
      <c r="M1152" s="65"/>
      <c r="N1152" s="65"/>
      <c r="O1152" s="65"/>
    </row>
    <row r="1153" spans="3:15" s="1" customFormat="1" x14ac:dyDescent="0.25">
      <c r="C1153" s="65"/>
      <c r="D1153" s="55"/>
      <c r="E1153" s="55"/>
      <c r="F1153" s="55"/>
      <c r="G1153" s="55"/>
      <c r="H1153" s="55"/>
      <c r="I1153" s="55"/>
      <c r="J1153" s="65"/>
      <c r="K1153" s="65"/>
      <c r="L1153" s="65"/>
      <c r="M1153" s="65"/>
      <c r="N1153" s="65"/>
      <c r="O1153" s="65"/>
    </row>
    <row r="1154" spans="3:15" s="1" customFormat="1" x14ac:dyDescent="0.25">
      <c r="C1154" s="65"/>
      <c r="D1154" s="55"/>
      <c r="E1154" s="55"/>
      <c r="F1154" s="55"/>
      <c r="G1154" s="55"/>
      <c r="H1154" s="55"/>
      <c r="I1154" s="55"/>
      <c r="J1154" s="65"/>
      <c r="K1154" s="65"/>
      <c r="L1154" s="65"/>
      <c r="M1154" s="65"/>
      <c r="N1154" s="65"/>
      <c r="O1154" s="65"/>
    </row>
    <row r="1155" spans="3:15" s="1" customFormat="1" x14ac:dyDescent="0.25">
      <c r="C1155" s="65"/>
      <c r="D1155" s="55"/>
      <c r="E1155" s="55"/>
      <c r="F1155" s="55"/>
      <c r="G1155" s="55"/>
      <c r="H1155" s="55"/>
      <c r="I1155" s="55"/>
      <c r="J1155" s="65"/>
      <c r="K1155" s="65"/>
      <c r="L1155" s="65"/>
      <c r="M1155" s="65"/>
      <c r="N1155" s="65"/>
      <c r="O1155" s="65"/>
    </row>
    <row r="1156" spans="3:15" s="1" customFormat="1" x14ac:dyDescent="0.25">
      <c r="C1156" s="65"/>
      <c r="D1156" s="55"/>
      <c r="E1156" s="55"/>
      <c r="F1156" s="55"/>
      <c r="G1156" s="55"/>
      <c r="H1156" s="55"/>
      <c r="I1156" s="55"/>
      <c r="J1156" s="65"/>
      <c r="K1156" s="65"/>
      <c r="L1156" s="65"/>
      <c r="M1156" s="65"/>
      <c r="N1156" s="65"/>
      <c r="O1156" s="65"/>
    </row>
    <row r="1157" spans="3:15" s="1" customFormat="1" x14ac:dyDescent="0.25">
      <c r="C1157" s="65"/>
      <c r="D1157" s="55"/>
      <c r="E1157" s="55"/>
      <c r="F1157" s="55"/>
      <c r="G1157" s="55"/>
      <c r="H1157" s="55"/>
      <c r="I1157" s="55"/>
      <c r="J1157" s="65"/>
      <c r="K1157" s="65"/>
      <c r="L1157" s="65"/>
      <c r="M1157" s="65"/>
      <c r="N1157" s="65"/>
      <c r="O1157" s="65"/>
    </row>
    <row r="1158" spans="3:15" s="1" customFormat="1" x14ac:dyDescent="0.25">
      <c r="C1158" s="65"/>
      <c r="D1158" s="55"/>
      <c r="E1158" s="55"/>
      <c r="F1158" s="55"/>
      <c r="G1158" s="55"/>
      <c r="H1158" s="55"/>
      <c r="I1158" s="55"/>
      <c r="J1158" s="65"/>
      <c r="K1158" s="65"/>
      <c r="L1158" s="65"/>
      <c r="M1158" s="65"/>
      <c r="N1158" s="65"/>
      <c r="O1158" s="65"/>
    </row>
    <row r="1159" spans="3:15" s="1" customFormat="1" x14ac:dyDescent="0.25">
      <c r="C1159" s="65"/>
      <c r="D1159" s="55"/>
      <c r="E1159" s="55"/>
      <c r="F1159" s="55"/>
      <c r="G1159" s="55"/>
      <c r="H1159" s="55"/>
      <c r="I1159" s="55"/>
      <c r="J1159" s="65"/>
      <c r="K1159" s="65"/>
      <c r="L1159" s="65"/>
      <c r="M1159" s="65"/>
      <c r="N1159" s="65"/>
      <c r="O1159" s="65"/>
    </row>
    <row r="1160" spans="3:15" s="1" customFormat="1" x14ac:dyDescent="0.25">
      <c r="C1160" s="65"/>
      <c r="D1160" s="55"/>
      <c r="E1160" s="55"/>
      <c r="F1160" s="55"/>
      <c r="G1160" s="55"/>
      <c r="H1160" s="55"/>
      <c r="I1160" s="55"/>
      <c r="J1160" s="65"/>
      <c r="K1160" s="65"/>
      <c r="L1160" s="65"/>
      <c r="M1160" s="65"/>
      <c r="N1160" s="65"/>
      <c r="O1160" s="65"/>
    </row>
    <row r="1161" spans="3:15" s="1" customFormat="1" x14ac:dyDescent="0.25">
      <c r="C1161" s="65"/>
      <c r="D1161" s="55"/>
      <c r="E1161" s="55"/>
      <c r="F1161" s="55"/>
      <c r="G1161" s="55"/>
      <c r="H1161" s="55"/>
      <c r="I1161" s="55"/>
      <c r="J1161" s="65"/>
      <c r="K1161" s="65"/>
      <c r="L1161" s="65"/>
      <c r="M1161" s="65"/>
      <c r="N1161" s="65"/>
      <c r="O1161" s="65"/>
    </row>
    <row r="1162" spans="3:15" s="1" customFormat="1" x14ac:dyDescent="0.25">
      <c r="C1162" s="65"/>
      <c r="D1162" s="55"/>
      <c r="E1162" s="55"/>
      <c r="F1162" s="55"/>
      <c r="G1162" s="55"/>
      <c r="H1162" s="55"/>
      <c r="I1162" s="55"/>
      <c r="J1162" s="65"/>
      <c r="K1162" s="65"/>
      <c r="L1162" s="65"/>
      <c r="M1162" s="65"/>
      <c r="N1162" s="65"/>
      <c r="O1162" s="65"/>
    </row>
    <row r="1163" spans="3:15" s="1" customFormat="1" x14ac:dyDescent="0.25">
      <c r="C1163" s="65"/>
      <c r="D1163" s="55"/>
      <c r="E1163" s="55"/>
      <c r="F1163" s="55"/>
      <c r="G1163" s="55"/>
      <c r="H1163" s="55"/>
      <c r="I1163" s="55"/>
      <c r="J1163" s="65"/>
      <c r="K1163" s="65"/>
      <c r="L1163" s="65"/>
      <c r="M1163" s="65"/>
      <c r="N1163" s="65"/>
      <c r="O1163" s="65"/>
    </row>
    <row r="1164" spans="3:15" s="1" customFormat="1" x14ac:dyDescent="0.25">
      <c r="C1164" s="65"/>
      <c r="D1164" s="55"/>
      <c r="E1164" s="55"/>
      <c r="F1164" s="55"/>
      <c r="G1164" s="55"/>
      <c r="H1164" s="55"/>
      <c r="I1164" s="55"/>
      <c r="J1164" s="65"/>
      <c r="K1164" s="65"/>
      <c r="L1164" s="65"/>
      <c r="M1164" s="65"/>
      <c r="N1164" s="65"/>
      <c r="O1164" s="65"/>
    </row>
    <row r="1165" spans="3:15" s="1" customFormat="1" x14ac:dyDescent="0.25">
      <c r="C1165" s="65"/>
      <c r="D1165" s="55"/>
      <c r="E1165" s="55"/>
      <c r="F1165" s="55"/>
      <c r="G1165" s="55"/>
      <c r="H1165" s="55"/>
      <c r="I1165" s="55"/>
      <c r="J1165" s="65"/>
      <c r="K1165" s="65"/>
      <c r="L1165" s="65"/>
      <c r="M1165" s="65"/>
      <c r="N1165" s="65"/>
      <c r="O1165" s="65"/>
    </row>
    <row r="1166" spans="3:15" s="1" customFormat="1" x14ac:dyDescent="0.25">
      <c r="C1166" s="65"/>
      <c r="D1166" s="55"/>
      <c r="E1166" s="55"/>
      <c r="F1166" s="55"/>
      <c r="G1166" s="55"/>
      <c r="H1166" s="55"/>
      <c r="I1166" s="55"/>
      <c r="J1166" s="65"/>
      <c r="K1166" s="65"/>
      <c r="L1166" s="65"/>
      <c r="M1166" s="65"/>
      <c r="N1166" s="65"/>
      <c r="O1166" s="65"/>
    </row>
    <row r="1167" spans="3:15" s="1" customFormat="1" x14ac:dyDescent="0.25">
      <c r="C1167" s="65"/>
      <c r="D1167" s="55"/>
      <c r="E1167" s="55"/>
      <c r="F1167" s="55"/>
      <c r="G1167" s="55"/>
      <c r="H1167" s="55"/>
      <c r="I1167" s="55"/>
      <c r="J1167" s="65"/>
      <c r="K1167" s="65"/>
      <c r="L1167" s="65"/>
      <c r="M1167" s="65"/>
      <c r="N1167" s="65"/>
      <c r="O1167" s="65"/>
    </row>
    <row r="1168" spans="3:15" s="1" customFormat="1" x14ac:dyDescent="0.25">
      <c r="C1168" s="65"/>
      <c r="D1168" s="55"/>
      <c r="E1168" s="55"/>
      <c r="F1168" s="55"/>
      <c r="G1168" s="55"/>
      <c r="H1168" s="55"/>
      <c r="I1168" s="55"/>
      <c r="J1168" s="65"/>
      <c r="K1168" s="65"/>
      <c r="L1168" s="65"/>
      <c r="M1168" s="65"/>
      <c r="N1168" s="65"/>
      <c r="O1168" s="65"/>
    </row>
    <row r="1169" spans="3:15" s="1" customFormat="1" x14ac:dyDescent="0.25">
      <c r="C1169" s="65"/>
      <c r="D1169" s="55"/>
      <c r="E1169" s="55"/>
      <c r="F1169" s="55"/>
      <c r="G1169" s="55"/>
      <c r="H1169" s="55"/>
      <c r="I1169" s="55"/>
      <c r="J1169" s="65"/>
      <c r="K1169" s="65"/>
      <c r="L1169" s="65"/>
      <c r="M1169" s="65"/>
      <c r="N1169" s="65"/>
      <c r="O1169" s="65"/>
    </row>
    <row r="1170" spans="3:15" s="1" customFormat="1" x14ac:dyDescent="0.25">
      <c r="C1170" s="65"/>
      <c r="D1170" s="55"/>
      <c r="E1170" s="55"/>
      <c r="F1170" s="55"/>
      <c r="G1170" s="55"/>
      <c r="H1170" s="55"/>
      <c r="I1170" s="55"/>
      <c r="J1170" s="65"/>
      <c r="K1170" s="65"/>
      <c r="L1170" s="65"/>
      <c r="M1170" s="65"/>
      <c r="N1170" s="65"/>
      <c r="O1170" s="65"/>
    </row>
    <row r="1171" spans="3:15" s="1" customFormat="1" x14ac:dyDescent="0.25">
      <c r="C1171" s="65"/>
      <c r="D1171" s="55"/>
      <c r="E1171" s="55"/>
      <c r="F1171" s="55"/>
      <c r="G1171" s="55"/>
      <c r="H1171" s="55"/>
      <c r="I1171" s="55"/>
      <c r="J1171" s="65"/>
      <c r="K1171" s="65"/>
      <c r="L1171" s="65"/>
      <c r="M1171" s="65"/>
      <c r="N1171" s="65"/>
      <c r="O1171" s="65"/>
    </row>
    <row r="1172" spans="3:15" s="1" customFormat="1" x14ac:dyDescent="0.25">
      <c r="C1172" s="65"/>
      <c r="D1172" s="55"/>
      <c r="E1172" s="55"/>
      <c r="F1172" s="55"/>
      <c r="G1172" s="55"/>
      <c r="H1172" s="55"/>
      <c r="I1172" s="55"/>
      <c r="J1172" s="65"/>
      <c r="K1172" s="65"/>
      <c r="L1172" s="65"/>
      <c r="M1172" s="65"/>
      <c r="N1172" s="65"/>
      <c r="O1172" s="65"/>
    </row>
    <row r="1173" spans="3:15" s="1" customFormat="1" x14ac:dyDescent="0.25">
      <c r="C1173" s="65"/>
      <c r="D1173" s="55"/>
      <c r="E1173" s="55"/>
      <c r="F1173" s="55"/>
      <c r="G1173" s="55"/>
      <c r="H1173" s="55"/>
      <c r="I1173" s="55"/>
      <c r="J1173" s="65"/>
      <c r="K1173" s="65"/>
      <c r="L1173" s="65"/>
      <c r="M1173" s="65"/>
      <c r="N1173" s="65"/>
      <c r="O1173" s="65"/>
    </row>
    <row r="1174" spans="3:15" s="1" customFormat="1" x14ac:dyDescent="0.25">
      <c r="C1174" s="65"/>
      <c r="D1174" s="55"/>
      <c r="E1174" s="55"/>
      <c r="F1174" s="55"/>
      <c r="G1174" s="55"/>
      <c r="H1174" s="55"/>
      <c r="I1174" s="55"/>
      <c r="J1174" s="65"/>
      <c r="K1174" s="65"/>
      <c r="L1174" s="65"/>
      <c r="M1174" s="65"/>
      <c r="N1174" s="65"/>
      <c r="O1174" s="65"/>
    </row>
    <row r="1175" spans="3:15" s="1" customFormat="1" x14ac:dyDescent="0.25">
      <c r="C1175" s="65"/>
      <c r="D1175" s="55"/>
      <c r="E1175" s="55"/>
      <c r="F1175" s="55"/>
      <c r="G1175" s="55"/>
      <c r="H1175" s="55"/>
      <c r="I1175" s="55"/>
      <c r="J1175" s="65"/>
      <c r="K1175" s="65"/>
      <c r="L1175" s="65"/>
      <c r="M1175" s="65"/>
      <c r="N1175" s="65"/>
      <c r="O1175" s="65"/>
    </row>
    <row r="1176" spans="3:15" s="1" customFormat="1" x14ac:dyDescent="0.25">
      <c r="C1176" s="65"/>
      <c r="D1176" s="55"/>
      <c r="E1176" s="55"/>
      <c r="F1176" s="55"/>
      <c r="G1176" s="55"/>
      <c r="H1176" s="55"/>
      <c r="I1176" s="55"/>
      <c r="J1176" s="65"/>
      <c r="K1176" s="65"/>
      <c r="L1176" s="65"/>
      <c r="M1176" s="65"/>
      <c r="N1176" s="65"/>
      <c r="O1176" s="65"/>
    </row>
    <row r="1177" spans="3:15" s="1" customFormat="1" x14ac:dyDescent="0.25">
      <c r="C1177" s="65"/>
      <c r="D1177" s="55"/>
      <c r="E1177" s="55"/>
      <c r="F1177" s="55"/>
      <c r="G1177" s="55"/>
      <c r="H1177" s="55"/>
      <c r="I1177" s="55"/>
      <c r="J1177" s="65"/>
      <c r="K1177" s="65"/>
      <c r="L1177" s="65"/>
      <c r="M1177" s="65"/>
      <c r="N1177" s="65"/>
      <c r="O1177" s="65"/>
    </row>
    <row r="1178" spans="3:15" s="1" customFormat="1" x14ac:dyDescent="0.25">
      <c r="C1178" s="65"/>
      <c r="D1178" s="55"/>
      <c r="E1178" s="55"/>
      <c r="F1178" s="55"/>
      <c r="G1178" s="55"/>
      <c r="H1178" s="55"/>
      <c r="I1178" s="55"/>
      <c r="J1178" s="65"/>
      <c r="K1178" s="65"/>
      <c r="L1178" s="65"/>
      <c r="M1178" s="65"/>
      <c r="N1178" s="65"/>
      <c r="O1178" s="65"/>
    </row>
    <row r="1179" spans="3:15" s="1" customFormat="1" x14ac:dyDescent="0.25">
      <c r="C1179" s="65"/>
      <c r="D1179" s="55"/>
      <c r="E1179" s="55"/>
      <c r="F1179" s="55"/>
      <c r="G1179" s="55"/>
      <c r="H1179" s="55"/>
      <c r="I1179" s="55"/>
      <c r="J1179" s="65"/>
      <c r="K1179" s="65"/>
      <c r="L1179" s="65"/>
      <c r="M1179" s="65"/>
      <c r="N1179" s="65"/>
      <c r="O1179" s="65"/>
    </row>
    <row r="1180" spans="3:15" s="1" customFormat="1" x14ac:dyDescent="0.25">
      <c r="C1180" s="65"/>
      <c r="D1180" s="55"/>
      <c r="E1180" s="55"/>
      <c r="F1180" s="55"/>
      <c r="G1180" s="55"/>
      <c r="H1180" s="55"/>
      <c r="I1180" s="55"/>
      <c r="J1180" s="65"/>
      <c r="K1180" s="65"/>
      <c r="L1180" s="65"/>
      <c r="M1180" s="65"/>
      <c r="N1180" s="65"/>
      <c r="O1180" s="65"/>
    </row>
    <row r="1181" spans="3:15" s="1" customFormat="1" x14ac:dyDescent="0.25">
      <c r="C1181" s="65"/>
      <c r="D1181" s="55"/>
      <c r="E1181" s="55"/>
      <c r="F1181" s="55"/>
      <c r="G1181" s="55"/>
      <c r="H1181" s="55"/>
      <c r="I1181" s="55"/>
      <c r="J1181" s="65"/>
      <c r="K1181" s="65"/>
      <c r="L1181" s="65"/>
      <c r="M1181" s="65"/>
      <c r="N1181" s="65"/>
      <c r="O1181" s="65"/>
    </row>
    <row r="1182" spans="3:15" s="1" customFormat="1" x14ac:dyDescent="0.25">
      <c r="C1182" s="65"/>
      <c r="D1182" s="55"/>
      <c r="E1182" s="55"/>
      <c r="F1182" s="55"/>
      <c r="G1182" s="55"/>
      <c r="H1182" s="55"/>
      <c r="I1182" s="55"/>
      <c r="J1182" s="65"/>
      <c r="K1182" s="65"/>
      <c r="L1182" s="65"/>
      <c r="M1182" s="65"/>
      <c r="N1182" s="65"/>
      <c r="O1182" s="65"/>
    </row>
    <row r="1183" spans="3:15" s="1" customFormat="1" x14ac:dyDescent="0.25">
      <c r="C1183" s="65"/>
      <c r="D1183" s="55"/>
      <c r="E1183" s="55"/>
      <c r="F1183" s="55"/>
      <c r="G1183" s="55"/>
      <c r="H1183" s="55"/>
      <c r="I1183" s="55"/>
      <c r="J1183" s="65"/>
      <c r="K1183" s="65"/>
      <c r="L1183" s="65"/>
      <c r="M1183" s="65"/>
      <c r="N1183" s="65"/>
      <c r="O1183" s="65"/>
    </row>
    <row r="1184" spans="3:15" s="1" customFormat="1" x14ac:dyDescent="0.25">
      <c r="C1184" s="65"/>
      <c r="D1184" s="55"/>
      <c r="E1184" s="55"/>
      <c r="F1184" s="55"/>
      <c r="G1184" s="55"/>
      <c r="H1184" s="55"/>
      <c r="I1184" s="55"/>
      <c r="J1184" s="65"/>
      <c r="K1184" s="65"/>
      <c r="L1184" s="65"/>
      <c r="M1184" s="65"/>
      <c r="N1184" s="65"/>
      <c r="O1184" s="65"/>
    </row>
    <row r="1185" spans="3:15" s="1" customFormat="1" x14ac:dyDescent="0.25">
      <c r="C1185" s="65"/>
      <c r="D1185" s="55"/>
      <c r="E1185" s="55"/>
      <c r="F1185" s="55"/>
      <c r="G1185" s="55"/>
      <c r="H1185" s="55"/>
      <c r="I1185" s="55"/>
      <c r="J1185" s="65"/>
      <c r="K1185" s="65"/>
      <c r="L1185" s="65"/>
      <c r="M1185" s="65"/>
      <c r="N1185" s="65"/>
      <c r="O1185" s="65"/>
    </row>
    <row r="1186" spans="3:15" s="1" customFormat="1" x14ac:dyDescent="0.25">
      <c r="C1186" s="65"/>
      <c r="D1186" s="55"/>
      <c r="E1186" s="55"/>
      <c r="F1186" s="55"/>
      <c r="G1186" s="55"/>
      <c r="H1186" s="55"/>
      <c r="I1186" s="55"/>
      <c r="J1186" s="65"/>
      <c r="K1186" s="65"/>
      <c r="L1186" s="65"/>
      <c r="M1186" s="65"/>
      <c r="N1186" s="65"/>
      <c r="O1186" s="65"/>
    </row>
    <row r="1187" spans="3:15" s="1" customFormat="1" x14ac:dyDescent="0.25">
      <c r="C1187" s="65"/>
      <c r="D1187" s="55"/>
      <c r="E1187" s="55"/>
      <c r="F1187" s="55"/>
      <c r="G1187" s="55"/>
      <c r="H1187" s="55"/>
      <c r="I1187" s="55"/>
      <c r="J1187" s="65"/>
      <c r="K1187" s="65"/>
      <c r="L1187" s="65"/>
      <c r="M1187" s="65"/>
      <c r="N1187" s="65"/>
      <c r="O1187" s="65"/>
    </row>
    <row r="1188" spans="3:15" s="1" customFormat="1" x14ac:dyDescent="0.25">
      <c r="C1188" s="65"/>
      <c r="D1188" s="55"/>
      <c r="E1188" s="55"/>
      <c r="F1188" s="55"/>
      <c r="G1188" s="55"/>
      <c r="H1188" s="55"/>
      <c r="I1188" s="55"/>
      <c r="J1188" s="65"/>
      <c r="K1188" s="65"/>
      <c r="L1188" s="65"/>
      <c r="M1188" s="65"/>
      <c r="N1188" s="65"/>
      <c r="O1188" s="65"/>
    </row>
    <row r="1189" spans="3:15" s="1" customFormat="1" x14ac:dyDescent="0.25">
      <c r="C1189" s="65"/>
      <c r="D1189" s="55"/>
      <c r="E1189" s="55"/>
      <c r="F1189" s="55"/>
      <c r="G1189" s="55"/>
      <c r="H1189" s="55"/>
      <c r="I1189" s="55"/>
      <c r="J1189" s="65"/>
      <c r="K1189" s="65"/>
      <c r="L1189" s="65"/>
      <c r="M1189" s="65"/>
      <c r="N1189" s="65"/>
      <c r="O1189" s="65"/>
    </row>
    <row r="1190" spans="3:15" s="1" customFormat="1" x14ac:dyDescent="0.25">
      <c r="C1190" s="65"/>
      <c r="D1190" s="55"/>
      <c r="E1190" s="55"/>
      <c r="F1190" s="55"/>
      <c r="G1190" s="55"/>
      <c r="H1190" s="55"/>
      <c r="I1190" s="55"/>
      <c r="J1190" s="65"/>
      <c r="K1190" s="65"/>
      <c r="L1190" s="65"/>
      <c r="M1190" s="65"/>
      <c r="N1190" s="65"/>
      <c r="O1190" s="65"/>
    </row>
    <row r="1191" spans="3:15" s="1" customFormat="1" x14ac:dyDescent="0.25">
      <c r="C1191" s="65"/>
      <c r="D1191" s="55"/>
      <c r="E1191" s="55"/>
      <c r="F1191" s="55"/>
      <c r="G1191" s="55"/>
      <c r="H1191" s="55"/>
      <c r="I1191" s="55"/>
      <c r="J1191" s="65"/>
      <c r="K1191" s="65"/>
      <c r="L1191" s="65"/>
      <c r="M1191" s="65"/>
      <c r="N1191" s="65"/>
      <c r="O1191" s="65"/>
    </row>
    <row r="1192" spans="3:15" s="1" customFormat="1" x14ac:dyDescent="0.25">
      <c r="C1192" s="65"/>
      <c r="D1192" s="55"/>
      <c r="E1192" s="55"/>
      <c r="F1192" s="55"/>
      <c r="G1192" s="55"/>
      <c r="H1192" s="55"/>
      <c r="I1192" s="55"/>
      <c r="J1192" s="65"/>
      <c r="K1192" s="65"/>
      <c r="L1192" s="65"/>
      <c r="M1192" s="65"/>
      <c r="N1192" s="65"/>
      <c r="O1192" s="65"/>
    </row>
    <row r="1193" spans="3:15" s="1" customFormat="1" x14ac:dyDescent="0.25">
      <c r="C1193" s="65"/>
      <c r="D1193" s="55"/>
      <c r="E1193" s="55"/>
      <c r="F1193" s="55"/>
      <c r="G1193" s="55"/>
      <c r="H1193" s="55"/>
      <c r="I1193" s="55"/>
      <c r="J1193" s="65"/>
      <c r="K1193" s="65"/>
      <c r="L1193" s="65"/>
      <c r="M1193" s="65"/>
      <c r="N1193" s="65"/>
      <c r="O1193" s="65"/>
    </row>
    <row r="1194" spans="3:15" s="1" customFormat="1" x14ac:dyDescent="0.25">
      <c r="C1194" s="65"/>
      <c r="D1194" s="55"/>
      <c r="E1194" s="55"/>
      <c r="F1194" s="55"/>
      <c r="G1194" s="55"/>
      <c r="H1194" s="55"/>
      <c r="I1194" s="55"/>
      <c r="J1194" s="65"/>
      <c r="K1194" s="65"/>
      <c r="L1194" s="65"/>
      <c r="M1194" s="65"/>
      <c r="N1194" s="65"/>
      <c r="O1194" s="65"/>
    </row>
    <row r="1195" spans="3:15" s="1" customFormat="1" x14ac:dyDescent="0.25">
      <c r="C1195" s="65"/>
      <c r="D1195" s="55"/>
      <c r="E1195" s="55"/>
      <c r="F1195" s="55"/>
      <c r="G1195" s="55"/>
      <c r="H1195" s="55"/>
      <c r="I1195" s="55"/>
      <c r="J1195" s="65"/>
      <c r="K1195" s="65"/>
      <c r="L1195" s="65"/>
      <c r="M1195" s="65"/>
      <c r="N1195" s="65"/>
      <c r="O1195" s="65"/>
    </row>
    <row r="1196" spans="3:15" s="1" customFormat="1" x14ac:dyDescent="0.25">
      <c r="C1196" s="65"/>
      <c r="D1196" s="55"/>
      <c r="E1196" s="55"/>
      <c r="F1196" s="55"/>
      <c r="G1196" s="55"/>
      <c r="H1196" s="55"/>
      <c r="I1196" s="55"/>
      <c r="J1196" s="65"/>
      <c r="K1196" s="65"/>
      <c r="L1196" s="65"/>
      <c r="M1196" s="65"/>
      <c r="N1196" s="65"/>
      <c r="O1196" s="65"/>
    </row>
    <row r="1197" spans="3:15" s="1" customFormat="1" x14ac:dyDescent="0.25">
      <c r="C1197" s="65"/>
      <c r="D1197" s="55"/>
      <c r="E1197" s="55"/>
      <c r="F1197" s="55"/>
      <c r="G1197" s="55"/>
      <c r="H1197" s="55"/>
      <c r="I1197" s="55"/>
      <c r="J1197" s="65"/>
      <c r="K1197" s="65"/>
      <c r="L1197" s="65"/>
      <c r="M1197" s="65"/>
      <c r="N1197" s="65"/>
      <c r="O1197" s="65"/>
    </row>
    <row r="1198" spans="3:15" s="1" customFormat="1" x14ac:dyDescent="0.25">
      <c r="C1198" s="65"/>
      <c r="D1198" s="55"/>
      <c r="E1198" s="55"/>
      <c r="F1198" s="55"/>
      <c r="G1198" s="55"/>
      <c r="H1198" s="55"/>
      <c r="I1198" s="55"/>
      <c r="J1198" s="65"/>
      <c r="K1198" s="65"/>
      <c r="L1198" s="65"/>
      <c r="M1198" s="65"/>
      <c r="N1198" s="65"/>
      <c r="O1198" s="65"/>
    </row>
    <row r="1199" spans="3:15" s="1" customFormat="1" x14ac:dyDescent="0.25">
      <c r="C1199" s="65"/>
      <c r="D1199" s="55"/>
      <c r="E1199" s="55"/>
      <c r="F1199" s="55"/>
      <c r="G1199" s="55"/>
      <c r="H1199" s="55"/>
      <c r="I1199" s="55"/>
      <c r="J1199" s="65"/>
      <c r="K1199" s="65"/>
      <c r="L1199" s="65"/>
      <c r="M1199" s="65"/>
      <c r="N1199" s="65"/>
      <c r="O1199" s="65"/>
    </row>
    <row r="1200" spans="3:15" s="1" customFormat="1" x14ac:dyDescent="0.25">
      <c r="C1200" s="65"/>
      <c r="D1200" s="55"/>
      <c r="E1200" s="55"/>
      <c r="F1200" s="55"/>
      <c r="G1200" s="55"/>
      <c r="H1200" s="55"/>
      <c r="I1200" s="55"/>
      <c r="J1200" s="65"/>
      <c r="K1200" s="65"/>
      <c r="L1200" s="65"/>
      <c r="M1200" s="65"/>
      <c r="N1200" s="65"/>
      <c r="O1200" s="65"/>
    </row>
    <row r="1201" spans="3:15" s="1" customFormat="1" x14ac:dyDescent="0.25">
      <c r="C1201" s="65"/>
      <c r="D1201" s="55"/>
      <c r="E1201" s="55"/>
      <c r="F1201" s="55"/>
      <c r="G1201" s="55"/>
      <c r="H1201" s="55"/>
      <c r="I1201" s="55"/>
      <c r="J1201" s="65"/>
      <c r="K1201" s="65"/>
      <c r="L1201" s="65"/>
      <c r="M1201" s="65"/>
      <c r="N1201" s="65"/>
      <c r="O1201" s="65"/>
    </row>
    <row r="1202" spans="3:15" s="1" customFormat="1" x14ac:dyDescent="0.25">
      <c r="C1202" s="65"/>
      <c r="D1202" s="55"/>
      <c r="E1202" s="55"/>
      <c r="F1202" s="55"/>
      <c r="G1202" s="55"/>
      <c r="H1202" s="55"/>
      <c r="I1202" s="55"/>
      <c r="J1202" s="65"/>
      <c r="K1202" s="65"/>
      <c r="L1202" s="65"/>
      <c r="M1202" s="65"/>
      <c r="N1202" s="65"/>
      <c r="O1202" s="65"/>
    </row>
    <row r="1203" spans="3:15" s="1" customFormat="1" x14ac:dyDescent="0.25">
      <c r="C1203" s="65"/>
      <c r="D1203" s="55"/>
      <c r="E1203" s="55"/>
      <c r="F1203" s="55"/>
      <c r="G1203" s="55"/>
      <c r="H1203" s="55"/>
      <c r="I1203" s="55"/>
      <c r="J1203" s="65"/>
      <c r="K1203" s="65"/>
      <c r="L1203" s="65"/>
      <c r="M1203" s="65"/>
      <c r="N1203" s="65"/>
      <c r="O1203" s="65"/>
    </row>
    <row r="1204" spans="3:15" s="1" customFormat="1" x14ac:dyDescent="0.25">
      <c r="C1204" s="65"/>
      <c r="D1204" s="55"/>
      <c r="E1204" s="55"/>
      <c r="F1204" s="55"/>
      <c r="G1204" s="55"/>
      <c r="H1204" s="55"/>
      <c r="I1204" s="55"/>
      <c r="J1204" s="65"/>
      <c r="K1204" s="65"/>
      <c r="L1204" s="65"/>
      <c r="M1204" s="65"/>
      <c r="N1204" s="65"/>
      <c r="O1204" s="65"/>
    </row>
    <row r="1205" spans="3:15" s="1" customFormat="1" x14ac:dyDescent="0.25">
      <c r="C1205" s="65"/>
      <c r="D1205" s="55"/>
      <c r="E1205" s="55"/>
      <c r="F1205" s="55"/>
      <c r="G1205" s="55"/>
      <c r="H1205" s="55"/>
      <c r="I1205" s="55"/>
      <c r="J1205" s="65"/>
      <c r="K1205" s="65"/>
      <c r="L1205" s="65"/>
      <c r="M1205" s="65"/>
      <c r="N1205" s="65"/>
      <c r="O1205" s="65"/>
    </row>
    <row r="1206" spans="3:15" s="1" customFormat="1" x14ac:dyDescent="0.25">
      <c r="C1206" s="65"/>
      <c r="D1206" s="55"/>
      <c r="E1206" s="55"/>
      <c r="F1206" s="55"/>
      <c r="G1206" s="55"/>
      <c r="H1206" s="55"/>
      <c r="I1206" s="55"/>
      <c r="J1206" s="65"/>
      <c r="K1206" s="65"/>
      <c r="L1206" s="65"/>
      <c r="M1206" s="65"/>
      <c r="N1206" s="65"/>
      <c r="O1206" s="65"/>
    </row>
    <row r="1207" spans="3:15" s="1" customFormat="1" x14ac:dyDescent="0.25">
      <c r="C1207" s="65"/>
      <c r="D1207" s="55"/>
      <c r="E1207" s="55"/>
      <c r="F1207" s="55"/>
      <c r="G1207" s="55"/>
      <c r="H1207" s="55"/>
      <c r="I1207" s="55"/>
      <c r="J1207" s="65"/>
      <c r="K1207" s="65"/>
      <c r="L1207" s="65"/>
      <c r="M1207" s="65"/>
      <c r="N1207" s="65"/>
      <c r="O1207" s="65"/>
    </row>
    <row r="1208" spans="3:15" s="1" customFormat="1" x14ac:dyDescent="0.25">
      <c r="C1208" s="65"/>
      <c r="D1208" s="55"/>
      <c r="E1208" s="55"/>
      <c r="F1208" s="55"/>
      <c r="G1208" s="55"/>
      <c r="H1208" s="55"/>
      <c r="I1208" s="55"/>
      <c r="J1208" s="65"/>
      <c r="K1208" s="65"/>
      <c r="L1208" s="65"/>
      <c r="M1208" s="65"/>
      <c r="N1208" s="65"/>
      <c r="O1208" s="65"/>
    </row>
    <row r="1209" spans="3:15" s="1" customFormat="1" x14ac:dyDescent="0.25">
      <c r="C1209" s="65"/>
      <c r="D1209" s="55"/>
      <c r="E1209" s="55"/>
      <c r="F1209" s="55"/>
      <c r="G1209" s="55"/>
      <c r="H1209" s="55"/>
      <c r="I1209" s="55"/>
      <c r="J1209" s="65"/>
      <c r="K1209" s="65"/>
      <c r="L1209" s="65"/>
      <c r="M1209" s="65"/>
      <c r="N1209" s="65"/>
      <c r="O1209" s="65"/>
    </row>
    <row r="1210" spans="3:15" s="1" customFormat="1" x14ac:dyDescent="0.25">
      <c r="C1210" s="65"/>
      <c r="D1210" s="55"/>
      <c r="E1210" s="55"/>
      <c r="F1210" s="55"/>
      <c r="G1210" s="55"/>
      <c r="H1210" s="55"/>
      <c r="I1210" s="55"/>
      <c r="J1210" s="65"/>
      <c r="K1210" s="65"/>
      <c r="L1210" s="65"/>
      <c r="M1210" s="65"/>
      <c r="N1210" s="65"/>
      <c r="O1210" s="65"/>
    </row>
    <row r="1211" spans="3:15" s="1" customFormat="1" x14ac:dyDescent="0.25">
      <c r="C1211" s="65"/>
      <c r="D1211" s="55"/>
      <c r="E1211" s="55"/>
      <c r="F1211" s="55"/>
      <c r="G1211" s="55"/>
      <c r="H1211" s="55"/>
      <c r="I1211" s="55"/>
      <c r="J1211" s="65"/>
      <c r="K1211" s="65"/>
      <c r="L1211" s="65"/>
      <c r="M1211" s="65"/>
      <c r="N1211" s="65"/>
      <c r="O1211" s="65"/>
    </row>
    <row r="1212" spans="3:15" s="1" customFormat="1" x14ac:dyDescent="0.25">
      <c r="C1212" s="65"/>
      <c r="D1212" s="55"/>
      <c r="E1212" s="55"/>
      <c r="F1212" s="55"/>
      <c r="G1212" s="55"/>
      <c r="H1212" s="55"/>
      <c r="I1212" s="55"/>
      <c r="J1212" s="65"/>
      <c r="K1212" s="65"/>
      <c r="L1212" s="65"/>
      <c r="M1212" s="65"/>
      <c r="N1212" s="65"/>
      <c r="O1212" s="65"/>
    </row>
    <row r="1213" spans="3:15" s="1" customFormat="1" x14ac:dyDescent="0.25">
      <c r="C1213" s="65"/>
      <c r="D1213" s="55"/>
      <c r="E1213" s="55"/>
      <c r="F1213" s="55"/>
      <c r="G1213" s="55"/>
      <c r="H1213" s="55"/>
      <c r="I1213" s="55"/>
      <c r="J1213" s="65"/>
      <c r="K1213" s="65"/>
      <c r="L1213" s="65"/>
      <c r="M1213" s="65"/>
      <c r="N1213" s="65"/>
      <c r="O1213" s="65"/>
    </row>
    <row r="1214" spans="3:15" s="1" customFormat="1" x14ac:dyDescent="0.25">
      <c r="C1214" s="65"/>
      <c r="D1214" s="55"/>
      <c r="E1214" s="55"/>
      <c r="F1214" s="55"/>
      <c r="G1214" s="55"/>
      <c r="H1214" s="55"/>
      <c r="I1214" s="55"/>
      <c r="J1214" s="65"/>
      <c r="K1214" s="65"/>
      <c r="L1214" s="65"/>
      <c r="M1214" s="65"/>
      <c r="N1214" s="65"/>
      <c r="O1214" s="65"/>
    </row>
    <row r="1215" spans="3:15" s="1" customFormat="1" x14ac:dyDescent="0.25">
      <c r="C1215" s="65"/>
      <c r="D1215" s="55"/>
      <c r="E1215" s="55"/>
      <c r="F1215" s="55"/>
      <c r="G1215" s="55"/>
      <c r="H1215" s="55"/>
      <c r="I1215" s="55"/>
      <c r="J1215" s="65"/>
      <c r="K1215" s="65"/>
      <c r="L1215" s="65"/>
      <c r="M1215" s="65"/>
      <c r="N1215" s="65"/>
      <c r="O1215" s="65"/>
    </row>
    <row r="1216" spans="3:15" s="1" customFormat="1" x14ac:dyDescent="0.25">
      <c r="C1216" s="65"/>
      <c r="D1216" s="55"/>
      <c r="E1216" s="55"/>
      <c r="F1216" s="55"/>
      <c r="G1216" s="55"/>
      <c r="H1216" s="55"/>
      <c r="I1216" s="55"/>
      <c r="J1216" s="65"/>
      <c r="K1216" s="65"/>
      <c r="L1216" s="65"/>
      <c r="M1216" s="65"/>
      <c r="N1216" s="65"/>
      <c r="O1216" s="65"/>
    </row>
    <row r="1217" spans="3:15" s="1" customFormat="1" x14ac:dyDescent="0.25">
      <c r="C1217" s="65"/>
      <c r="D1217" s="55"/>
      <c r="E1217" s="55"/>
      <c r="F1217" s="55"/>
      <c r="G1217" s="55"/>
      <c r="H1217" s="55"/>
      <c r="I1217" s="55"/>
      <c r="J1217" s="65"/>
      <c r="K1217" s="65"/>
      <c r="L1217" s="65"/>
      <c r="M1217" s="65"/>
      <c r="N1217" s="65"/>
      <c r="O1217" s="65"/>
    </row>
    <row r="1218" spans="3:15" s="1" customFormat="1" x14ac:dyDescent="0.25">
      <c r="C1218" s="65"/>
      <c r="D1218" s="55"/>
      <c r="E1218" s="55"/>
      <c r="F1218" s="55"/>
      <c r="G1218" s="55"/>
      <c r="H1218" s="55"/>
      <c r="I1218" s="55"/>
      <c r="J1218" s="65"/>
      <c r="K1218" s="65"/>
      <c r="L1218" s="65"/>
      <c r="M1218" s="65"/>
      <c r="N1218" s="65"/>
      <c r="O1218" s="65"/>
    </row>
    <row r="1219" spans="3:15" s="1" customFormat="1" x14ac:dyDescent="0.25">
      <c r="C1219" s="65"/>
      <c r="D1219" s="55"/>
      <c r="E1219" s="55"/>
      <c r="F1219" s="55"/>
      <c r="G1219" s="55"/>
      <c r="H1219" s="55"/>
      <c r="I1219" s="55"/>
      <c r="J1219" s="65"/>
      <c r="K1219" s="65"/>
      <c r="L1219" s="65"/>
      <c r="M1219" s="65"/>
      <c r="N1219" s="65"/>
      <c r="O1219" s="65"/>
    </row>
    <row r="1220" spans="3:15" s="1" customFormat="1" x14ac:dyDescent="0.25">
      <c r="C1220" s="65"/>
      <c r="D1220" s="55"/>
      <c r="E1220" s="55"/>
      <c r="F1220" s="55"/>
      <c r="G1220" s="55"/>
      <c r="H1220" s="55"/>
      <c r="I1220" s="55"/>
      <c r="J1220" s="65"/>
      <c r="K1220" s="65"/>
      <c r="L1220" s="65"/>
      <c r="M1220" s="65"/>
      <c r="N1220" s="65"/>
      <c r="O1220" s="65"/>
    </row>
    <row r="1221" spans="3:15" s="1" customFormat="1" x14ac:dyDescent="0.25">
      <c r="C1221" s="65"/>
      <c r="D1221" s="55"/>
      <c r="E1221" s="55"/>
      <c r="F1221" s="55"/>
      <c r="G1221" s="55"/>
      <c r="H1221" s="55"/>
      <c r="I1221" s="55"/>
      <c r="J1221" s="65"/>
      <c r="K1221" s="65"/>
      <c r="L1221" s="65"/>
      <c r="M1221" s="65"/>
      <c r="N1221" s="65"/>
      <c r="O1221" s="65"/>
    </row>
    <row r="1222" spans="3:15" s="1" customFormat="1" x14ac:dyDescent="0.25">
      <c r="C1222" s="65"/>
      <c r="D1222" s="55"/>
      <c r="E1222" s="55"/>
      <c r="F1222" s="55"/>
      <c r="G1222" s="55"/>
      <c r="H1222" s="55"/>
      <c r="I1222" s="55"/>
      <c r="J1222" s="65"/>
      <c r="K1222" s="65"/>
      <c r="L1222" s="65"/>
      <c r="M1222" s="65"/>
      <c r="N1222" s="65"/>
      <c r="O1222" s="65"/>
    </row>
    <row r="1223" spans="3:15" s="1" customFormat="1" x14ac:dyDescent="0.25">
      <c r="C1223" s="65"/>
      <c r="D1223" s="55"/>
      <c r="E1223" s="55"/>
      <c r="F1223" s="55"/>
      <c r="G1223" s="55"/>
      <c r="H1223" s="55"/>
      <c r="I1223" s="55"/>
      <c r="J1223" s="65"/>
      <c r="K1223" s="65"/>
      <c r="L1223" s="65"/>
      <c r="M1223" s="65"/>
      <c r="N1223" s="65"/>
      <c r="O1223" s="65"/>
    </row>
    <row r="1224" spans="3:15" s="1" customFormat="1" x14ac:dyDescent="0.25">
      <c r="C1224" s="65"/>
      <c r="D1224" s="55"/>
      <c r="E1224" s="55"/>
      <c r="F1224" s="55"/>
      <c r="G1224" s="55"/>
      <c r="H1224" s="55"/>
      <c r="I1224" s="55"/>
      <c r="J1224" s="65"/>
      <c r="K1224" s="65"/>
      <c r="L1224" s="65"/>
      <c r="M1224" s="65"/>
      <c r="N1224" s="65"/>
      <c r="O1224" s="65"/>
    </row>
    <row r="1225" spans="3:15" s="1" customFormat="1" x14ac:dyDescent="0.25">
      <c r="C1225" s="65"/>
      <c r="D1225" s="55"/>
      <c r="E1225" s="55"/>
      <c r="F1225" s="55"/>
      <c r="G1225" s="55"/>
      <c r="H1225" s="55"/>
      <c r="I1225" s="55"/>
      <c r="J1225" s="65"/>
      <c r="K1225" s="65"/>
      <c r="L1225" s="65"/>
      <c r="M1225" s="65"/>
      <c r="N1225" s="65"/>
      <c r="O1225" s="65"/>
    </row>
    <row r="1226" spans="3:15" s="1" customFormat="1" x14ac:dyDescent="0.25">
      <c r="C1226" s="65"/>
      <c r="D1226" s="55"/>
      <c r="E1226" s="55"/>
      <c r="F1226" s="55"/>
      <c r="G1226" s="55"/>
      <c r="H1226" s="55"/>
      <c r="I1226" s="55"/>
      <c r="J1226" s="65"/>
      <c r="K1226" s="65"/>
      <c r="L1226" s="65"/>
      <c r="M1226" s="65"/>
      <c r="N1226" s="65"/>
      <c r="O1226" s="65"/>
    </row>
    <row r="1227" spans="3:15" s="1" customFormat="1" x14ac:dyDescent="0.25">
      <c r="C1227" s="65"/>
      <c r="D1227" s="55"/>
      <c r="E1227" s="55"/>
      <c r="F1227" s="55"/>
      <c r="G1227" s="55"/>
      <c r="H1227" s="55"/>
      <c r="I1227" s="55"/>
      <c r="J1227" s="65"/>
      <c r="K1227" s="65"/>
      <c r="L1227" s="65"/>
      <c r="M1227" s="65"/>
      <c r="N1227" s="65"/>
      <c r="O1227" s="65"/>
    </row>
    <row r="1228" spans="3:15" s="1" customFormat="1" x14ac:dyDescent="0.25">
      <c r="C1228" s="65"/>
      <c r="D1228" s="55"/>
      <c r="E1228" s="55"/>
      <c r="F1228" s="55"/>
      <c r="G1228" s="55"/>
      <c r="H1228" s="55"/>
      <c r="I1228" s="55"/>
      <c r="J1228" s="65"/>
      <c r="K1228" s="65"/>
      <c r="L1228" s="65"/>
      <c r="M1228" s="65"/>
      <c r="N1228" s="65"/>
      <c r="O1228" s="65"/>
    </row>
    <row r="1229" spans="3:15" s="1" customFormat="1" x14ac:dyDescent="0.25">
      <c r="C1229" s="65"/>
      <c r="D1229" s="55"/>
      <c r="E1229" s="55"/>
      <c r="F1229" s="55"/>
      <c r="G1229" s="55"/>
      <c r="H1229" s="55"/>
      <c r="I1229" s="55"/>
      <c r="J1229" s="65"/>
      <c r="K1229" s="65"/>
      <c r="L1229" s="65"/>
      <c r="M1229" s="65"/>
      <c r="N1229" s="65"/>
      <c r="O1229" s="65"/>
    </row>
    <row r="1230" spans="3:15" s="1" customFormat="1" x14ac:dyDescent="0.25">
      <c r="C1230" s="65"/>
      <c r="D1230" s="55"/>
      <c r="E1230" s="55"/>
      <c r="F1230" s="55"/>
      <c r="G1230" s="55"/>
      <c r="H1230" s="55"/>
      <c r="I1230" s="55"/>
      <c r="J1230" s="65"/>
      <c r="K1230" s="65"/>
      <c r="L1230" s="65"/>
      <c r="M1230" s="65"/>
      <c r="N1230" s="65"/>
      <c r="O1230" s="65"/>
    </row>
    <row r="1231" spans="3:15" s="1" customFormat="1" x14ac:dyDescent="0.25">
      <c r="C1231" s="65"/>
      <c r="D1231" s="55"/>
      <c r="E1231" s="55"/>
      <c r="F1231" s="55"/>
      <c r="G1231" s="55"/>
      <c r="H1231" s="55"/>
      <c r="I1231" s="55"/>
      <c r="J1231" s="65"/>
      <c r="K1231" s="65"/>
      <c r="L1231" s="65"/>
      <c r="M1231" s="65"/>
      <c r="N1231" s="65"/>
      <c r="O1231" s="65"/>
    </row>
    <row r="1232" spans="3:15" s="1" customFormat="1" x14ac:dyDescent="0.25">
      <c r="C1232" s="65"/>
      <c r="D1232" s="55"/>
      <c r="E1232" s="55"/>
      <c r="F1232" s="55"/>
      <c r="G1232" s="55"/>
      <c r="H1232" s="55"/>
      <c r="I1232" s="55"/>
      <c r="J1232" s="65"/>
      <c r="K1232" s="65"/>
      <c r="L1232" s="65"/>
      <c r="M1232" s="65"/>
      <c r="N1232" s="65"/>
      <c r="O1232" s="65"/>
    </row>
    <row r="1233" spans="3:15" s="1" customFormat="1" x14ac:dyDescent="0.25">
      <c r="C1233" s="65"/>
      <c r="D1233" s="55"/>
      <c r="E1233" s="55"/>
      <c r="F1233" s="55"/>
      <c r="G1233" s="55"/>
      <c r="H1233" s="55"/>
      <c r="I1233" s="55"/>
      <c r="J1233" s="65"/>
      <c r="K1233" s="65"/>
      <c r="L1233" s="65"/>
      <c r="M1233" s="65"/>
      <c r="N1233" s="65"/>
      <c r="O1233" s="65"/>
    </row>
    <row r="1234" spans="3:15" s="1" customFormat="1" x14ac:dyDescent="0.25">
      <c r="C1234" s="65"/>
      <c r="D1234" s="55"/>
      <c r="E1234" s="55"/>
      <c r="F1234" s="55"/>
      <c r="G1234" s="55"/>
      <c r="H1234" s="55"/>
      <c r="I1234" s="55"/>
      <c r="J1234" s="65"/>
      <c r="K1234" s="65"/>
      <c r="L1234" s="65"/>
      <c r="M1234" s="65"/>
      <c r="N1234" s="65"/>
      <c r="O1234" s="65"/>
    </row>
    <row r="1235" spans="3:15" s="1" customFormat="1" x14ac:dyDescent="0.25">
      <c r="C1235" s="65"/>
      <c r="D1235" s="55"/>
      <c r="E1235" s="55"/>
      <c r="F1235" s="55"/>
      <c r="G1235" s="55"/>
      <c r="H1235" s="55"/>
      <c r="I1235" s="55"/>
      <c r="J1235" s="65"/>
      <c r="K1235" s="65"/>
      <c r="L1235" s="65"/>
      <c r="M1235" s="65"/>
      <c r="N1235" s="65"/>
      <c r="O1235" s="65"/>
    </row>
    <row r="1236" spans="3:15" s="1" customFormat="1" x14ac:dyDescent="0.25">
      <c r="C1236" s="65"/>
      <c r="D1236" s="55"/>
      <c r="E1236" s="55"/>
      <c r="F1236" s="55"/>
      <c r="G1236" s="55"/>
      <c r="H1236" s="55"/>
      <c r="I1236" s="55"/>
      <c r="J1236" s="65"/>
      <c r="K1236" s="65"/>
      <c r="L1236" s="65"/>
      <c r="M1236" s="65"/>
      <c r="N1236" s="65"/>
      <c r="O1236" s="65"/>
    </row>
    <row r="1237" spans="3:15" s="1" customFormat="1" x14ac:dyDescent="0.25">
      <c r="C1237" s="65"/>
      <c r="D1237" s="55"/>
      <c r="E1237" s="55"/>
      <c r="F1237" s="55"/>
      <c r="G1237" s="55"/>
      <c r="H1237" s="55"/>
      <c r="I1237" s="55"/>
      <c r="J1237" s="65"/>
      <c r="K1237" s="65"/>
      <c r="L1237" s="65"/>
      <c r="M1237" s="65"/>
      <c r="N1237" s="65"/>
      <c r="O1237" s="65"/>
    </row>
    <row r="1238" spans="3:15" s="1" customFormat="1" x14ac:dyDescent="0.25">
      <c r="C1238" s="65"/>
      <c r="D1238" s="55"/>
      <c r="E1238" s="55"/>
      <c r="F1238" s="55"/>
      <c r="G1238" s="55"/>
      <c r="H1238" s="55"/>
      <c r="I1238" s="55"/>
      <c r="J1238" s="65"/>
      <c r="K1238" s="65"/>
      <c r="L1238" s="65"/>
      <c r="M1238" s="65"/>
      <c r="N1238" s="65"/>
      <c r="O1238" s="65"/>
    </row>
    <row r="1239" spans="3:15" s="1" customFormat="1" x14ac:dyDescent="0.25">
      <c r="C1239" s="65"/>
      <c r="D1239" s="55"/>
      <c r="E1239" s="55"/>
      <c r="F1239" s="55"/>
      <c r="G1239" s="55"/>
      <c r="H1239" s="55"/>
      <c r="I1239" s="55"/>
      <c r="J1239" s="65"/>
      <c r="K1239" s="65"/>
      <c r="L1239" s="65"/>
      <c r="M1239" s="65"/>
      <c r="N1239" s="65"/>
      <c r="O1239" s="65"/>
    </row>
    <row r="1240" spans="3:15" s="1" customFormat="1" x14ac:dyDescent="0.25">
      <c r="C1240" s="65"/>
      <c r="D1240" s="55"/>
      <c r="E1240" s="55"/>
      <c r="F1240" s="55"/>
      <c r="G1240" s="55"/>
      <c r="H1240" s="55"/>
      <c r="I1240" s="55"/>
      <c r="J1240" s="65"/>
      <c r="K1240" s="65"/>
      <c r="L1240" s="65"/>
      <c r="M1240" s="65"/>
      <c r="N1240" s="65"/>
      <c r="O1240" s="65"/>
    </row>
    <row r="1241" spans="3:15" s="1" customFormat="1" x14ac:dyDescent="0.25">
      <c r="C1241" s="65"/>
      <c r="D1241" s="55"/>
      <c r="E1241" s="55"/>
      <c r="F1241" s="55"/>
      <c r="G1241" s="55"/>
      <c r="H1241" s="55"/>
      <c r="I1241" s="55"/>
      <c r="J1241" s="65"/>
      <c r="K1241" s="65"/>
      <c r="L1241" s="65"/>
      <c r="M1241" s="65"/>
      <c r="N1241" s="65"/>
      <c r="O1241" s="65"/>
    </row>
    <row r="1242" spans="3:15" s="1" customFormat="1" x14ac:dyDescent="0.25">
      <c r="C1242" s="65"/>
      <c r="D1242" s="55"/>
      <c r="E1242" s="55"/>
      <c r="F1242" s="55"/>
      <c r="G1242" s="55"/>
      <c r="H1242" s="55"/>
      <c r="I1242" s="55"/>
      <c r="J1242" s="65"/>
      <c r="K1242" s="65"/>
      <c r="L1242" s="65"/>
      <c r="M1242" s="65"/>
      <c r="N1242" s="65"/>
      <c r="O1242" s="65"/>
    </row>
    <row r="1243" spans="3:15" s="1" customFormat="1" x14ac:dyDescent="0.25">
      <c r="C1243" s="65"/>
      <c r="D1243" s="55"/>
      <c r="E1243" s="55"/>
      <c r="F1243" s="55"/>
      <c r="G1243" s="55"/>
      <c r="H1243" s="55"/>
      <c r="I1243" s="55"/>
      <c r="J1243" s="65"/>
      <c r="K1243" s="65"/>
      <c r="L1243" s="65"/>
      <c r="M1243" s="65"/>
      <c r="N1243" s="65"/>
      <c r="O1243" s="65"/>
    </row>
    <row r="1244" spans="3:15" s="1" customFormat="1" x14ac:dyDescent="0.25">
      <c r="C1244" s="65"/>
      <c r="D1244" s="55"/>
      <c r="E1244" s="55"/>
      <c r="F1244" s="55"/>
      <c r="G1244" s="55"/>
      <c r="H1244" s="55"/>
      <c r="I1244" s="55"/>
      <c r="J1244" s="65"/>
      <c r="K1244" s="65"/>
      <c r="L1244" s="65"/>
      <c r="M1244" s="65"/>
      <c r="N1244" s="65"/>
      <c r="O1244" s="65"/>
    </row>
    <row r="1245" spans="3:15" s="1" customFormat="1" x14ac:dyDescent="0.25">
      <c r="C1245" s="65"/>
      <c r="D1245" s="55"/>
      <c r="E1245" s="55"/>
      <c r="F1245" s="55"/>
      <c r="G1245" s="55"/>
      <c r="H1245" s="55"/>
      <c r="I1245" s="55"/>
      <c r="J1245" s="65"/>
      <c r="K1245" s="65"/>
      <c r="L1245" s="65"/>
      <c r="M1245" s="65"/>
      <c r="N1245" s="65"/>
      <c r="O1245" s="65"/>
    </row>
    <row r="1246" spans="3:15" s="1" customFormat="1" x14ac:dyDescent="0.25">
      <c r="C1246" s="65"/>
      <c r="D1246" s="55"/>
      <c r="E1246" s="55"/>
      <c r="F1246" s="55"/>
      <c r="G1246" s="55"/>
      <c r="H1246" s="55"/>
      <c r="I1246" s="55"/>
      <c r="J1246" s="65"/>
      <c r="K1246" s="65"/>
      <c r="L1246" s="65"/>
      <c r="M1246" s="65"/>
      <c r="N1246" s="65"/>
      <c r="O1246" s="65"/>
    </row>
    <row r="1247" spans="3:15" s="1" customFormat="1" x14ac:dyDescent="0.25">
      <c r="C1247" s="65"/>
      <c r="D1247" s="55"/>
      <c r="E1247" s="55"/>
      <c r="F1247" s="55"/>
      <c r="G1247" s="55"/>
      <c r="H1247" s="55"/>
      <c r="I1247" s="55"/>
      <c r="J1247" s="65"/>
      <c r="K1247" s="65"/>
      <c r="L1247" s="65"/>
      <c r="M1247" s="65"/>
      <c r="N1247" s="65"/>
      <c r="O1247" s="65"/>
    </row>
    <row r="1248" spans="3:15" s="1" customFormat="1" x14ac:dyDescent="0.25">
      <c r="C1248" s="65"/>
      <c r="D1248" s="55"/>
      <c r="E1248" s="55"/>
      <c r="F1248" s="55"/>
      <c r="G1248" s="55"/>
      <c r="H1248" s="55"/>
      <c r="I1248" s="55"/>
      <c r="J1248" s="65"/>
      <c r="K1248" s="65"/>
      <c r="L1248" s="65"/>
      <c r="M1248" s="65"/>
      <c r="N1248" s="65"/>
      <c r="O1248" s="65"/>
    </row>
    <row r="1249" spans="3:15" s="1" customFormat="1" x14ac:dyDescent="0.25">
      <c r="C1249" s="65"/>
      <c r="D1249" s="55"/>
      <c r="E1249" s="55"/>
      <c r="F1249" s="55"/>
      <c r="G1249" s="55"/>
      <c r="H1249" s="55"/>
      <c r="I1249" s="55"/>
      <c r="J1249" s="65"/>
      <c r="K1249" s="65"/>
      <c r="L1249" s="65"/>
      <c r="M1249" s="65"/>
      <c r="N1249" s="65"/>
      <c r="O1249" s="65"/>
    </row>
    <row r="1250" spans="3:15" s="1" customFormat="1" x14ac:dyDescent="0.25">
      <c r="C1250" s="65"/>
      <c r="D1250" s="55"/>
      <c r="E1250" s="55"/>
      <c r="F1250" s="55"/>
      <c r="G1250" s="55"/>
      <c r="H1250" s="55"/>
      <c r="I1250" s="55"/>
      <c r="J1250" s="65"/>
      <c r="K1250" s="65"/>
      <c r="L1250" s="65"/>
      <c r="M1250" s="65"/>
      <c r="N1250" s="65"/>
      <c r="O1250" s="65"/>
    </row>
    <row r="1251" spans="3:15" s="1" customFormat="1" x14ac:dyDescent="0.25">
      <c r="C1251" s="65"/>
      <c r="D1251" s="55"/>
      <c r="E1251" s="55"/>
      <c r="F1251" s="55"/>
      <c r="G1251" s="55"/>
      <c r="H1251" s="55"/>
      <c r="I1251" s="55"/>
      <c r="J1251" s="65"/>
      <c r="K1251" s="65"/>
      <c r="L1251" s="65"/>
      <c r="M1251" s="65"/>
      <c r="N1251" s="65"/>
      <c r="O1251" s="65"/>
    </row>
    <row r="1252" spans="3:15" s="1" customFormat="1" x14ac:dyDescent="0.25">
      <c r="C1252" s="65"/>
      <c r="D1252" s="55"/>
      <c r="E1252" s="55"/>
      <c r="F1252" s="55"/>
      <c r="G1252" s="55"/>
      <c r="H1252" s="55"/>
      <c r="I1252" s="55"/>
      <c r="J1252" s="65"/>
      <c r="K1252" s="65"/>
      <c r="L1252" s="65"/>
      <c r="M1252" s="65"/>
      <c r="N1252" s="65"/>
      <c r="O1252" s="65"/>
    </row>
    <row r="1253" spans="3:15" s="1" customFormat="1" x14ac:dyDescent="0.25">
      <c r="C1253" s="65"/>
      <c r="D1253" s="55"/>
      <c r="E1253" s="55"/>
      <c r="F1253" s="55"/>
      <c r="G1253" s="55"/>
      <c r="H1253" s="55"/>
      <c r="I1253" s="55"/>
      <c r="J1253" s="65"/>
      <c r="K1253" s="65"/>
      <c r="L1253" s="65"/>
      <c r="M1253" s="65"/>
      <c r="N1253" s="65"/>
      <c r="O1253" s="65"/>
    </row>
    <row r="1254" spans="3:15" s="1" customFormat="1" x14ac:dyDescent="0.25">
      <c r="C1254" s="65"/>
      <c r="D1254" s="55"/>
      <c r="E1254" s="55"/>
      <c r="F1254" s="55"/>
      <c r="G1254" s="55"/>
      <c r="H1254" s="55"/>
      <c r="I1254" s="55"/>
      <c r="J1254" s="65"/>
      <c r="K1254" s="65"/>
      <c r="L1254" s="65"/>
      <c r="M1254" s="65"/>
      <c r="N1254" s="65"/>
      <c r="O1254" s="65"/>
    </row>
    <row r="1255" spans="3:15" s="1" customFormat="1" x14ac:dyDescent="0.25">
      <c r="C1255" s="65"/>
      <c r="D1255" s="55"/>
      <c r="E1255" s="55"/>
      <c r="F1255" s="55"/>
      <c r="G1255" s="55"/>
      <c r="H1255" s="55"/>
      <c r="I1255" s="55"/>
      <c r="J1255" s="65"/>
      <c r="K1255" s="65"/>
      <c r="L1255" s="65"/>
      <c r="M1255" s="65"/>
      <c r="N1255" s="65"/>
      <c r="O1255" s="65"/>
    </row>
    <row r="1256" spans="3:15" s="1" customFormat="1" x14ac:dyDescent="0.25">
      <c r="C1256" s="65"/>
      <c r="D1256" s="55"/>
      <c r="E1256" s="55"/>
      <c r="F1256" s="55"/>
      <c r="G1256" s="55"/>
      <c r="H1256" s="55"/>
      <c r="I1256" s="55"/>
      <c r="J1256" s="65"/>
      <c r="K1256" s="65"/>
      <c r="L1256" s="65"/>
      <c r="M1256" s="65"/>
      <c r="N1256" s="65"/>
      <c r="O1256" s="65"/>
    </row>
    <row r="1257" spans="3:15" s="1" customFormat="1" x14ac:dyDescent="0.25">
      <c r="C1257" s="65"/>
      <c r="D1257" s="55"/>
      <c r="E1257" s="55"/>
      <c r="F1257" s="55"/>
      <c r="G1257" s="55"/>
      <c r="H1257" s="55"/>
      <c r="I1257" s="55"/>
      <c r="J1257" s="65"/>
      <c r="K1257" s="65"/>
      <c r="L1257" s="65"/>
      <c r="M1257" s="65"/>
      <c r="N1257" s="65"/>
      <c r="O1257" s="65"/>
    </row>
    <row r="1258" spans="3:15" s="1" customFormat="1" x14ac:dyDescent="0.25">
      <c r="C1258" s="65"/>
      <c r="D1258" s="55"/>
      <c r="E1258" s="55"/>
      <c r="F1258" s="55"/>
      <c r="G1258" s="55"/>
      <c r="H1258" s="55"/>
      <c r="I1258" s="55"/>
      <c r="J1258" s="65"/>
      <c r="K1258" s="65"/>
      <c r="L1258" s="65"/>
      <c r="M1258" s="65"/>
      <c r="N1258" s="65"/>
      <c r="O1258" s="65"/>
    </row>
    <row r="1259" spans="3:15" s="1" customFormat="1" x14ac:dyDescent="0.25">
      <c r="C1259" s="65"/>
      <c r="D1259" s="55"/>
      <c r="E1259" s="55"/>
      <c r="F1259" s="55"/>
      <c r="G1259" s="55"/>
      <c r="H1259" s="55"/>
      <c r="I1259" s="55"/>
      <c r="J1259" s="65"/>
      <c r="K1259" s="65"/>
      <c r="L1259" s="65"/>
      <c r="M1259" s="65"/>
      <c r="N1259" s="65"/>
      <c r="O1259" s="65"/>
    </row>
    <row r="1260" spans="3:15" s="1" customFormat="1" x14ac:dyDescent="0.25">
      <c r="C1260" s="65"/>
      <c r="D1260" s="55"/>
      <c r="E1260" s="55"/>
      <c r="F1260" s="55"/>
      <c r="G1260" s="55"/>
      <c r="H1260" s="55"/>
      <c r="I1260" s="55"/>
      <c r="J1260" s="65"/>
      <c r="K1260" s="65"/>
      <c r="L1260" s="65"/>
      <c r="M1260" s="65"/>
      <c r="N1260" s="65"/>
      <c r="O1260" s="65"/>
    </row>
    <row r="1261" spans="3:15" s="1" customFormat="1" x14ac:dyDescent="0.25">
      <c r="C1261" s="65"/>
      <c r="D1261" s="55"/>
      <c r="E1261" s="55"/>
      <c r="F1261" s="55"/>
      <c r="G1261" s="55"/>
      <c r="H1261" s="55"/>
      <c r="I1261" s="55"/>
      <c r="J1261" s="65"/>
      <c r="K1261" s="65"/>
      <c r="L1261" s="65"/>
      <c r="M1261" s="65"/>
      <c r="N1261" s="65"/>
      <c r="O1261" s="65"/>
    </row>
    <row r="1262" spans="3:15" s="1" customFormat="1" x14ac:dyDescent="0.25">
      <c r="C1262" s="65"/>
      <c r="D1262" s="55"/>
      <c r="E1262" s="55"/>
      <c r="F1262" s="55"/>
      <c r="G1262" s="55"/>
      <c r="H1262" s="55"/>
      <c r="I1262" s="55"/>
      <c r="J1262" s="65"/>
      <c r="K1262" s="65"/>
      <c r="L1262" s="65"/>
      <c r="M1262" s="65"/>
      <c r="N1262" s="65"/>
      <c r="O1262" s="65"/>
    </row>
    <row r="1263" spans="3:15" s="1" customFormat="1" x14ac:dyDescent="0.25">
      <c r="C1263" s="65"/>
      <c r="D1263" s="55"/>
      <c r="E1263" s="55"/>
      <c r="F1263" s="55"/>
      <c r="G1263" s="55"/>
      <c r="H1263" s="55"/>
      <c r="I1263" s="55"/>
      <c r="J1263" s="65"/>
      <c r="K1263" s="65"/>
      <c r="L1263" s="65"/>
      <c r="M1263" s="65"/>
      <c r="N1263" s="65"/>
      <c r="O1263" s="65"/>
    </row>
    <row r="1264" spans="3:15" s="1" customFormat="1" x14ac:dyDescent="0.25">
      <c r="C1264" s="65"/>
      <c r="D1264" s="55"/>
      <c r="E1264" s="55"/>
      <c r="F1264" s="55"/>
      <c r="G1264" s="55"/>
      <c r="H1264" s="55"/>
      <c r="I1264" s="55"/>
      <c r="J1264" s="65"/>
      <c r="K1264" s="65"/>
      <c r="L1264" s="65"/>
      <c r="M1264" s="65"/>
      <c r="N1264" s="65"/>
      <c r="O1264" s="65"/>
    </row>
    <row r="1265" spans="3:15" s="1" customFormat="1" x14ac:dyDescent="0.25">
      <c r="C1265" s="65"/>
      <c r="D1265" s="55"/>
      <c r="E1265" s="55"/>
      <c r="F1265" s="55"/>
      <c r="G1265" s="55"/>
      <c r="H1265" s="55"/>
      <c r="I1265" s="55"/>
      <c r="J1265" s="65"/>
      <c r="K1265" s="65"/>
      <c r="L1265" s="65"/>
      <c r="M1265" s="65"/>
      <c r="N1265" s="65"/>
      <c r="O1265" s="65"/>
    </row>
    <row r="1266" spans="3:15" s="1" customFormat="1" x14ac:dyDescent="0.25">
      <c r="C1266" s="65"/>
      <c r="D1266" s="55"/>
      <c r="E1266" s="55"/>
      <c r="F1266" s="55"/>
      <c r="G1266" s="55"/>
      <c r="H1266" s="55"/>
      <c r="I1266" s="55"/>
      <c r="J1266" s="65"/>
      <c r="K1266" s="65"/>
      <c r="L1266" s="65"/>
      <c r="M1266" s="65"/>
      <c r="N1266" s="65"/>
      <c r="O1266" s="65"/>
    </row>
    <row r="1267" spans="3:15" s="1" customFormat="1" x14ac:dyDescent="0.25">
      <c r="C1267" s="65"/>
      <c r="D1267" s="55"/>
      <c r="E1267" s="55"/>
      <c r="F1267" s="55"/>
      <c r="G1267" s="55"/>
      <c r="H1267" s="55"/>
      <c r="I1267" s="55"/>
      <c r="J1267" s="65"/>
      <c r="K1267" s="65"/>
      <c r="L1267" s="65"/>
      <c r="M1267" s="65"/>
      <c r="N1267" s="65"/>
      <c r="O1267" s="65"/>
    </row>
    <row r="1268" spans="3:15" s="1" customFormat="1" x14ac:dyDescent="0.25">
      <c r="C1268" s="65"/>
      <c r="D1268" s="55"/>
      <c r="E1268" s="55"/>
      <c r="F1268" s="55"/>
      <c r="G1268" s="55"/>
      <c r="H1268" s="55"/>
      <c r="I1268" s="55"/>
      <c r="J1268" s="65"/>
      <c r="K1268" s="65"/>
      <c r="L1268" s="65"/>
      <c r="M1268" s="65"/>
      <c r="N1268" s="65"/>
      <c r="O1268" s="65"/>
    </row>
    <row r="1269" spans="3:15" s="1" customFormat="1" x14ac:dyDescent="0.25">
      <c r="C1269" s="65"/>
      <c r="D1269" s="55"/>
      <c r="E1269" s="55"/>
      <c r="F1269" s="55"/>
      <c r="G1269" s="55"/>
      <c r="H1269" s="55"/>
      <c r="I1269" s="55"/>
      <c r="J1269" s="65"/>
      <c r="K1269" s="65"/>
      <c r="L1269" s="65"/>
      <c r="M1269" s="65"/>
      <c r="N1269" s="65"/>
      <c r="O1269" s="65"/>
    </row>
    <row r="1270" spans="3:15" s="1" customFormat="1" x14ac:dyDescent="0.25">
      <c r="C1270" s="65"/>
      <c r="D1270" s="55"/>
      <c r="E1270" s="55"/>
      <c r="F1270" s="55"/>
      <c r="G1270" s="55"/>
      <c r="H1270" s="55"/>
      <c r="I1270" s="55"/>
      <c r="J1270" s="65"/>
      <c r="K1270" s="65"/>
      <c r="L1270" s="65"/>
      <c r="M1270" s="65"/>
      <c r="N1270" s="65"/>
      <c r="O1270" s="65"/>
    </row>
    <row r="1271" spans="3:15" s="1" customFormat="1" x14ac:dyDescent="0.25">
      <c r="C1271" s="65"/>
      <c r="D1271" s="55"/>
      <c r="E1271" s="55"/>
      <c r="F1271" s="55"/>
      <c r="G1271" s="55"/>
      <c r="H1271" s="55"/>
      <c r="I1271" s="55"/>
      <c r="J1271" s="65"/>
      <c r="K1271" s="65"/>
      <c r="L1271" s="65"/>
      <c r="M1271" s="65"/>
      <c r="N1271" s="65"/>
      <c r="O1271" s="65"/>
    </row>
    <row r="1272" spans="3:15" s="1" customFormat="1" x14ac:dyDescent="0.25">
      <c r="C1272" s="65"/>
      <c r="D1272" s="55"/>
      <c r="E1272" s="55"/>
      <c r="F1272" s="55"/>
      <c r="G1272" s="55"/>
      <c r="H1272" s="55"/>
      <c r="I1272" s="55"/>
      <c r="J1272" s="65"/>
      <c r="K1272" s="65"/>
      <c r="L1272" s="65"/>
      <c r="M1272" s="65"/>
      <c r="N1272" s="65"/>
      <c r="O1272" s="65"/>
    </row>
    <row r="1273" spans="3:15" s="1" customFormat="1" x14ac:dyDescent="0.25">
      <c r="C1273" s="65"/>
      <c r="D1273" s="55"/>
      <c r="E1273" s="55"/>
      <c r="F1273" s="55"/>
      <c r="G1273" s="55"/>
      <c r="H1273" s="55"/>
      <c r="I1273" s="55"/>
      <c r="J1273" s="65"/>
      <c r="K1273" s="65"/>
      <c r="L1273" s="65"/>
      <c r="M1273" s="65"/>
      <c r="N1273" s="65"/>
      <c r="O1273" s="65"/>
    </row>
    <row r="1274" spans="3:15" s="1" customFormat="1" x14ac:dyDescent="0.25">
      <c r="C1274" s="65"/>
      <c r="D1274" s="55"/>
      <c r="E1274" s="55"/>
      <c r="F1274" s="55"/>
      <c r="G1274" s="55"/>
      <c r="H1274" s="55"/>
      <c r="I1274" s="55"/>
      <c r="J1274" s="65"/>
      <c r="K1274" s="65"/>
      <c r="L1274" s="65"/>
      <c r="M1274" s="65"/>
      <c r="N1274" s="65"/>
      <c r="O1274" s="65"/>
    </row>
    <row r="1275" spans="3:15" s="1" customFormat="1" x14ac:dyDescent="0.25">
      <c r="C1275" s="65"/>
      <c r="D1275" s="55"/>
      <c r="E1275" s="55"/>
      <c r="F1275" s="55"/>
      <c r="G1275" s="55"/>
      <c r="H1275" s="55"/>
      <c r="I1275" s="55"/>
      <c r="J1275" s="65"/>
      <c r="K1275" s="65"/>
      <c r="L1275" s="65"/>
      <c r="M1275" s="65"/>
      <c r="N1275" s="65"/>
      <c r="O1275" s="65"/>
    </row>
    <row r="1276" spans="3:15" s="1" customFormat="1" x14ac:dyDescent="0.25">
      <c r="C1276" s="65"/>
      <c r="D1276" s="55"/>
      <c r="E1276" s="55"/>
      <c r="F1276" s="55"/>
      <c r="G1276" s="55"/>
      <c r="H1276" s="55"/>
      <c r="I1276" s="55"/>
      <c r="J1276" s="65"/>
      <c r="K1276" s="65"/>
      <c r="L1276" s="65"/>
      <c r="M1276" s="65"/>
      <c r="N1276" s="65"/>
      <c r="O1276" s="65"/>
    </row>
    <row r="1277" spans="3:15" s="1" customFormat="1" x14ac:dyDescent="0.25">
      <c r="C1277" s="65"/>
      <c r="D1277" s="55"/>
      <c r="E1277" s="55"/>
      <c r="F1277" s="55"/>
      <c r="G1277" s="55"/>
      <c r="H1277" s="55"/>
      <c r="I1277" s="55"/>
      <c r="J1277" s="65"/>
      <c r="K1277" s="65"/>
      <c r="L1277" s="65"/>
      <c r="M1277" s="65"/>
      <c r="N1277" s="65"/>
      <c r="O1277" s="65"/>
    </row>
    <row r="1278" spans="3:15" s="1" customFormat="1" x14ac:dyDescent="0.25">
      <c r="C1278" s="65"/>
      <c r="D1278" s="55"/>
      <c r="E1278" s="55"/>
      <c r="F1278" s="55"/>
      <c r="G1278" s="55"/>
      <c r="H1278" s="55"/>
      <c r="I1278" s="55"/>
      <c r="J1278" s="65"/>
      <c r="K1278" s="65"/>
      <c r="L1278" s="65"/>
      <c r="M1278" s="65"/>
      <c r="N1278" s="65"/>
      <c r="O1278" s="65"/>
    </row>
    <row r="1279" spans="3:15" s="1" customFormat="1" x14ac:dyDescent="0.25">
      <c r="C1279" s="65"/>
      <c r="D1279" s="55"/>
      <c r="E1279" s="55"/>
      <c r="F1279" s="55"/>
      <c r="G1279" s="55"/>
      <c r="H1279" s="55"/>
      <c r="I1279" s="55"/>
      <c r="J1279" s="65"/>
      <c r="K1279" s="65"/>
      <c r="L1279" s="65"/>
      <c r="M1279" s="65"/>
      <c r="N1279" s="65"/>
      <c r="O1279" s="65"/>
    </row>
    <row r="1280" spans="3:15" s="1" customFormat="1" x14ac:dyDescent="0.25">
      <c r="C1280" s="65"/>
      <c r="D1280" s="55"/>
      <c r="E1280" s="55"/>
      <c r="F1280" s="55"/>
      <c r="G1280" s="55"/>
      <c r="H1280" s="55"/>
      <c r="I1280" s="55"/>
      <c r="J1280" s="65"/>
      <c r="K1280" s="65"/>
      <c r="L1280" s="65"/>
      <c r="M1280" s="65"/>
      <c r="N1280" s="65"/>
      <c r="O1280" s="65"/>
    </row>
    <row r="1281" spans="3:15" s="1" customFormat="1" x14ac:dyDescent="0.25">
      <c r="C1281" s="65"/>
      <c r="D1281" s="55"/>
      <c r="E1281" s="55"/>
      <c r="F1281" s="55"/>
      <c r="G1281" s="55"/>
      <c r="H1281" s="55"/>
      <c r="I1281" s="55"/>
      <c r="J1281" s="65"/>
      <c r="K1281" s="65"/>
      <c r="L1281" s="65"/>
      <c r="M1281" s="65"/>
      <c r="N1281" s="65"/>
      <c r="O1281" s="65"/>
    </row>
    <row r="1282" spans="3:15" s="1" customFormat="1" x14ac:dyDescent="0.25">
      <c r="C1282" s="65"/>
      <c r="D1282" s="55"/>
      <c r="E1282" s="55"/>
      <c r="F1282" s="55"/>
      <c r="G1282" s="55"/>
      <c r="H1282" s="55"/>
      <c r="I1282" s="55"/>
      <c r="J1282" s="65"/>
      <c r="K1282" s="65"/>
      <c r="L1282" s="65"/>
      <c r="M1282" s="65"/>
      <c r="N1282" s="65"/>
      <c r="O1282" s="65"/>
    </row>
    <row r="1283" spans="3:15" s="1" customFormat="1" x14ac:dyDescent="0.25">
      <c r="C1283" s="65"/>
      <c r="D1283" s="55"/>
      <c r="E1283" s="55"/>
      <c r="F1283" s="55"/>
      <c r="G1283" s="55"/>
      <c r="H1283" s="55"/>
      <c r="I1283" s="55"/>
      <c r="J1283" s="65"/>
      <c r="K1283" s="65"/>
      <c r="L1283" s="65"/>
      <c r="M1283" s="65"/>
      <c r="N1283" s="65"/>
      <c r="O1283" s="65"/>
    </row>
    <row r="1284" spans="3:15" s="1" customFormat="1" x14ac:dyDescent="0.25">
      <c r="C1284" s="65"/>
      <c r="D1284" s="55"/>
      <c r="E1284" s="55"/>
      <c r="F1284" s="55"/>
      <c r="G1284" s="55"/>
      <c r="H1284" s="55"/>
      <c r="I1284" s="55"/>
      <c r="J1284" s="65"/>
      <c r="K1284" s="65"/>
      <c r="L1284" s="65"/>
      <c r="M1284" s="65"/>
      <c r="N1284" s="65"/>
      <c r="O1284" s="65"/>
    </row>
    <row r="1285" spans="3:15" s="1" customFormat="1" x14ac:dyDescent="0.25">
      <c r="C1285" s="65"/>
      <c r="D1285" s="55"/>
      <c r="E1285" s="55"/>
      <c r="F1285" s="55"/>
      <c r="G1285" s="55"/>
      <c r="H1285" s="55"/>
      <c r="I1285" s="55"/>
      <c r="J1285" s="65"/>
      <c r="K1285" s="65"/>
      <c r="L1285" s="65"/>
      <c r="M1285" s="65"/>
      <c r="N1285" s="65"/>
      <c r="O1285" s="65"/>
    </row>
    <row r="1286" spans="3:15" s="1" customFormat="1" x14ac:dyDescent="0.25">
      <c r="C1286" s="65"/>
      <c r="D1286" s="55"/>
      <c r="E1286" s="55"/>
      <c r="F1286" s="55"/>
      <c r="G1286" s="55"/>
      <c r="H1286" s="55"/>
      <c r="I1286" s="55"/>
      <c r="J1286" s="65"/>
      <c r="K1286" s="65"/>
      <c r="L1286" s="65"/>
      <c r="M1286" s="65"/>
      <c r="N1286" s="65"/>
      <c r="O1286" s="65"/>
    </row>
    <row r="1287" spans="3:15" s="1" customFormat="1" x14ac:dyDescent="0.25">
      <c r="C1287" s="65"/>
      <c r="D1287" s="55"/>
      <c r="E1287" s="55"/>
      <c r="F1287" s="55"/>
      <c r="G1287" s="55"/>
      <c r="H1287" s="55"/>
      <c r="I1287" s="55"/>
      <c r="J1287" s="65"/>
      <c r="K1287" s="65"/>
      <c r="L1287" s="65"/>
      <c r="M1287" s="65"/>
      <c r="N1287" s="65"/>
      <c r="O1287" s="65"/>
    </row>
    <row r="1288" spans="3:15" s="1" customFormat="1" x14ac:dyDescent="0.25">
      <c r="C1288" s="65"/>
      <c r="D1288" s="55"/>
      <c r="E1288" s="55"/>
      <c r="F1288" s="55"/>
      <c r="G1288" s="55"/>
      <c r="H1288" s="55"/>
      <c r="I1288" s="55"/>
      <c r="J1288" s="65"/>
      <c r="K1288" s="65"/>
      <c r="L1288" s="65"/>
      <c r="M1288" s="65"/>
      <c r="N1288" s="65"/>
      <c r="O1288" s="65"/>
    </row>
    <row r="1289" spans="3:15" s="1" customFormat="1" x14ac:dyDescent="0.25">
      <c r="C1289" s="65"/>
      <c r="D1289" s="55"/>
      <c r="E1289" s="55"/>
      <c r="F1289" s="55"/>
      <c r="G1289" s="55"/>
      <c r="H1289" s="55"/>
      <c r="I1289" s="55"/>
      <c r="J1289" s="65"/>
      <c r="K1289" s="65"/>
      <c r="L1289" s="65"/>
      <c r="M1289" s="65"/>
      <c r="N1289" s="65"/>
      <c r="O1289" s="65"/>
    </row>
    <row r="1290" spans="3:15" s="1" customFormat="1" x14ac:dyDescent="0.25">
      <c r="C1290" s="65"/>
      <c r="D1290" s="55"/>
      <c r="E1290" s="55"/>
      <c r="F1290" s="55"/>
      <c r="G1290" s="55"/>
      <c r="H1290" s="55"/>
      <c r="I1290" s="55"/>
      <c r="J1290" s="65"/>
      <c r="K1290" s="65"/>
      <c r="L1290" s="65"/>
      <c r="M1290" s="65"/>
      <c r="N1290" s="65"/>
      <c r="O1290" s="65"/>
    </row>
    <row r="1291" spans="3:15" s="1" customFormat="1" x14ac:dyDescent="0.25">
      <c r="C1291" s="65"/>
      <c r="D1291" s="55"/>
      <c r="E1291" s="55"/>
      <c r="F1291" s="55"/>
      <c r="G1291" s="55"/>
      <c r="H1291" s="55"/>
      <c r="I1291" s="55"/>
      <c r="J1291" s="65"/>
      <c r="K1291" s="65"/>
      <c r="L1291" s="65"/>
      <c r="M1291" s="65"/>
      <c r="N1291" s="65"/>
      <c r="O1291" s="65"/>
    </row>
    <row r="1292" spans="3:15" s="1" customFormat="1" x14ac:dyDescent="0.25">
      <c r="C1292" s="65"/>
      <c r="D1292" s="55"/>
      <c r="E1292" s="55"/>
      <c r="F1292" s="55"/>
      <c r="G1292" s="55"/>
      <c r="H1292" s="55"/>
      <c r="I1292" s="55"/>
      <c r="J1292" s="65"/>
      <c r="K1292" s="65"/>
      <c r="L1292" s="65"/>
      <c r="M1292" s="65"/>
      <c r="N1292" s="65"/>
      <c r="O1292" s="65"/>
    </row>
    <row r="1293" spans="3:15" s="1" customFormat="1" x14ac:dyDescent="0.25">
      <c r="C1293" s="65"/>
      <c r="D1293" s="55"/>
      <c r="E1293" s="55"/>
      <c r="F1293" s="55"/>
      <c r="G1293" s="55"/>
      <c r="H1293" s="55"/>
      <c r="I1293" s="55"/>
      <c r="J1293" s="65"/>
      <c r="K1293" s="65"/>
      <c r="L1293" s="65"/>
      <c r="M1293" s="65"/>
      <c r="N1293" s="65"/>
      <c r="O1293" s="65"/>
    </row>
    <row r="1294" spans="3:15" s="1" customFormat="1" x14ac:dyDescent="0.25">
      <c r="C1294" s="65"/>
      <c r="D1294" s="55"/>
      <c r="E1294" s="55"/>
      <c r="F1294" s="55"/>
      <c r="G1294" s="55"/>
      <c r="H1294" s="55"/>
      <c r="I1294" s="55"/>
      <c r="J1294" s="65"/>
      <c r="K1294" s="65"/>
      <c r="L1294" s="65"/>
      <c r="M1294" s="65"/>
      <c r="N1294" s="65"/>
      <c r="O1294" s="65"/>
    </row>
    <row r="1295" spans="3:15" s="1" customFormat="1" x14ac:dyDescent="0.25">
      <c r="C1295" s="65"/>
      <c r="D1295" s="55"/>
      <c r="E1295" s="55"/>
      <c r="F1295" s="55"/>
      <c r="G1295" s="55"/>
      <c r="H1295" s="55"/>
      <c r="I1295" s="55"/>
      <c r="J1295" s="65"/>
      <c r="K1295" s="65"/>
      <c r="L1295" s="65"/>
      <c r="M1295" s="65"/>
      <c r="N1295" s="65"/>
      <c r="O1295" s="65"/>
    </row>
    <row r="1296" spans="3:15" s="1" customFormat="1" x14ac:dyDescent="0.25">
      <c r="C1296" s="65"/>
      <c r="D1296" s="55"/>
      <c r="E1296" s="55"/>
      <c r="F1296" s="55"/>
      <c r="G1296" s="55"/>
      <c r="H1296" s="55"/>
      <c r="I1296" s="55"/>
      <c r="J1296" s="65"/>
      <c r="K1296" s="65"/>
      <c r="L1296" s="65"/>
      <c r="M1296" s="65"/>
      <c r="N1296" s="65"/>
      <c r="O1296" s="65"/>
    </row>
    <row r="1297" spans="3:15" s="1" customFormat="1" x14ac:dyDescent="0.25">
      <c r="C1297" s="65"/>
      <c r="D1297" s="55"/>
      <c r="E1297" s="55"/>
      <c r="F1297" s="55"/>
      <c r="G1297" s="55"/>
      <c r="H1297" s="55"/>
      <c r="I1297" s="55"/>
      <c r="J1297" s="65"/>
      <c r="K1297" s="65"/>
      <c r="L1297" s="65"/>
      <c r="M1297" s="65"/>
      <c r="N1297" s="65"/>
      <c r="O1297" s="65"/>
    </row>
    <row r="1298" spans="3:15" s="1" customFormat="1" x14ac:dyDescent="0.25">
      <c r="C1298" s="65"/>
      <c r="D1298" s="55"/>
      <c r="E1298" s="55"/>
      <c r="F1298" s="55"/>
      <c r="G1298" s="55"/>
      <c r="H1298" s="55"/>
      <c r="I1298" s="55"/>
      <c r="J1298" s="65"/>
      <c r="K1298" s="65"/>
      <c r="L1298" s="65"/>
      <c r="M1298" s="65"/>
      <c r="N1298" s="65"/>
      <c r="O1298" s="65"/>
    </row>
    <row r="1299" spans="3:15" s="1" customFormat="1" x14ac:dyDescent="0.25">
      <c r="C1299" s="65"/>
      <c r="D1299" s="55"/>
      <c r="E1299" s="55"/>
      <c r="F1299" s="55"/>
      <c r="G1299" s="55"/>
      <c r="H1299" s="55"/>
      <c r="I1299" s="55"/>
      <c r="J1299" s="65"/>
      <c r="K1299" s="65"/>
      <c r="L1299" s="65"/>
      <c r="M1299" s="65"/>
      <c r="N1299" s="65"/>
      <c r="O1299" s="65"/>
    </row>
    <row r="1300" spans="3:15" s="1" customFormat="1" x14ac:dyDescent="0.25">
      <c r="C1300" s="65"/>
      <c r="D1300" s="55"/>
      <c r="E1300" s="55"/>
      <c r="F1300" s="55"/>
      <c r="G1300" s="55"/>
      <c r="H1300" s="55"/>
      <c r="I1300" s="55"/>
      <c r="J1300" s="65"/>
      <c r="K1300" s="65"/>
      <c r="L1300" s="65"/>
      <c r="M1300" s="65"/>
      <c r="N1300" s="65"/>
      <c r="O1300" s="65"/>
    </row>
    <row r="1301" spans="3:15" s="1" customFormat="1" x14ac:dyDescent="0.25">
      <c r="C1301" s="65"/>
      <c r="D1301" s="55"/>
      <c r="E1301" s="55"/>
      <c r="F1301" s="55"/>
      <c r="G1301" s="55"/>
      <c r="H1301" s="55"/>
      <c r="I1301" s="55"/>
      <c r="J1301" s="65"/>
      <c r="K1301" s="65"/>
      <c r="L1301" s="65"/>
      <c r="M1301" s="65"/>
      <c r="N1301" s="65"/>
      <c r="O1301" s="65"/>
    </row>
    <row r="1302" spans="3:15" s="1" customFormat="1" x14ac:dyDescent="0.25">
      <c r="C1302" s="65"/>
      <c r="D1302" s="55"/>
      <c r="E1302" s="55"/>
      <c r="F1302" s="55"/>
      <c r="G1302" s="55"/>
      <c r="H1302" s="55"/>
      <c r="I1302" s="55"/>
      <c r="J1302" s="65"/>
      <c r="K1302" s="65"/>
      <c r="L1302" s="65"/>
      <c r="M1302" s="65"/>
      <c r="N1302" s="65"/>
      <c r="O1302" s="65"/>
    </row>
    <row r="1303" spans="3:15" s="1" customFormat="1" x14ac:dyDescent="0.25">
      <c r="C1303" s="65"/>
      <c r="D1303" s="55"/>
      <c r="E1303" s="55"/>
      <c r="F1303" s="55"/>
      <c r="G1303" s="55"/>
      <c r="H1303" s="55"/>
      <c r="I1303" s="55"/>
      <c r="J1303" s="65"/>
      <c r="K1303" s="65"/>
      <c r="L1303" s="65"/>
      <c r="M1303" s="65"/>
      <c r="N1303" s="65"/>
      <c r="O1303" s="65"/>
    </row>
    <row r="1304" spans="3:15" s="1" customFormat="1" x14ac:dyDescent="0.25">
      <c r="C1304" s="65"/>
      <c r="D1304" s="55"/>
      <c r="E1304" s="55"/>
      <c r="F1304" s="55"/>
      <c r="G1304" s="55"/>
      <c r="H1304" s="55"/>
      <c r="I1304" s="55"/>
      <c r="J1304" s="65"/>
      <c r="K1304" s="65"/>
      <c r="L1304" s="65"/>
      <c r="M1304" s="65"/>
      <c r="N1304" s="65"/>
      <c r="O1304" s="65"/>
    </row>
    <row r="1305" spans="3:15" s="1" customFormat="1" x14ac:dyDescent="0.25">
      <c r="C1305" s="65"/>
      <c r="D1305" s="55"/>
      <c r="E1305" s="55"/>
      <c r="F1305" s="55"/>
      <c r="G1305" s="55"/>
      <c r="H1305" s="55"/>
      <c r="I1305" s="55"/>
      <c r="J1305" s="65"/>
      <c r="K1305" s="65"/>
      <c r="L1305" s="65"/>
      <c r="M1305" s="65"/>
      <c r="N1305" s="65"/>
      <c r="O1305" s="65"/>
    </row>
    <row r="1306" spans="3:15" s="1" customFormat="1" x14ac:dyDescent="0.25">
      <c r="C1306" s="65"/>
      <c r="D1306" s="55"/>
      <c r="E1306" s="55"/>
      <c r="F1306" s="55"/>
      <c r="G1306" s="55"/>
      <c r="H1306" s="55"/>
      <c r="I1306" s="55"/>
      <c r="J1306" s="65"/>
      <c r="K1306" s="65"/>
      <c r="L1306" s="65"/>
      <c r="M1306" s="65"/>
      <c r="N1306" s="65"/>
      <c r="O1306" s="65"/>
    </row>
    <row r="1307" spans="3:15" s="1" customFormat="1" x14ac:dyDescent="0.25">
      <c r="C1307" s="65"/>
      <c r="D1307" s="55"/>
      <c r="E1307" s="55"/>
      <c r="F1307" s="55"/>
      <c r="G1307" s="55"/>
      <c r="H1307" s="55"/>
      <c r="I1307" s="55"/>
      <c r="J1307" s="65"/>
      <c r="K1307" s="65"/>
      <c r="L1307" s="65"/>
      <c r="M1307" s="65"/>
      <c r="N1307" s="65"/>
      <c r="O1307" s="65"/>
    </row>
    <row r="1308" spans="3:15" s="1" customFormat="1" x14ac:dyDescent="0.25">
      <c r="C1308" s="65"/>
      <c r="D1308" s="55"/>
      <c r="E1308" s="55"/>
      <c r="F1308" s="55"/>
      <c r="G1308" s="55"/>
      <c r="H1308" s="55"/>
      <c r="I1308" s="55"/>
      <c r="J1308" s="65"/>
      <c r="K1308" s="65"/>
      <c r="L1308" s="65"/>
      <c r="M1308" s="65"/>
      <c r="N1308" s="65"/>
      <c r="O1308" s="65"/>
    </row>
    <row r="1309" spans="3:15" s="1" customFormat="1" x14ac:dyDescent="0.25">
      <c r="C1309" s="65"/>
      <c r="D1309" s="55"/>
      <c r="E1309" s="55"/>
      <c r="F1309" s="55"/>
      <c r="G1309" s="55"/>
      <c r="H1309" s="55"/>
      <c r="I1309" s="55"/>
      <c r="J1309" s="65"/>
      <c r="K1309" s="65"/>
      <c r="L1309" s="65"/>
      <c r="M1309" s="65"/>
      <c r="N1309" s="65"/>
      <c r="O1309" s="65"/>
    </row>
    <row r="1310" spans="3:15" s="1" customFormat="1" x14ac:dyDescent="0.25">
      <c r="C1310" s="65"/>
      <c r="D1310" s="55"/>
      <c r="E1310" s="55"/>
      <c r="F1310" s="55"/>
      <c r="G1310" s="55"/>
      <c r="H1310" s="55"/>
      <c r="I1310" s="55"/>
      <c r="J1310" s="65"/>
      <c r="K1310" s="65"/>
      <c r="L1310" s="65"/>
      <c r="M1310" s="65"/>
      <c r="N1310" s="65"/>
      <c r="O1310" s="65"/>
    </row>
    <row r="1311" spans="3:15" s="1" customFormat="1" x14ac:dyDescent="0.25">
      <c r="C1311" s="65"/>
      <c r="D1311" s="55"/>
      <c r="E1311" s="55"/>
      <c r="F1311" s="55"/>
      <c r="G1311" s="55"/>
      <c r="H1311" s="55"/>
      <c r="I1311" s="55"/>
      <c r="J1311" s="65"/>
      <c r="K1311" s="65"/>
      <c r="L1311" s="65"/>
      <c r="M1311" s="65"/>
      <c r="N1311" s="65"/>
      <c r="O1311" s="65"/>
    </row>
    <row r="1312" spans="3:15" s="1" customFormat="1" x14ac:dyDescent="0.25">
      <c r="C1312" s="65"/>
      <c r="D1312" s="55"/>
      <c r="E1312" s="55"/>
      <c r="F1312" s="55"/>
      <c r="G1312" s="55"/>
      <c r="H1312" s="55"/>
      <c r="I1312" s="55"/>
      <c r="J1312" s="65"/>
      <c r="K1312" s="65"/>
      <c r="L1312" s="65"/>
      <c r="M1312" s="65"/>
      <c r="N1312" s="65"/>
      <c r="O1312" s="65"/>
    </row>
    <row r="1313" spans="3:15" s="1" customFormat="1" x14ac:dyDescent="0.25">
      <c r="C1313" s="65"/>
      <c r="D1313" s="55"/>
      <c r="E1313" s="55"/>
      <c r="F1313" s="55"/>
      <c r="G1313" s="55"/>
      <c r="H1313" s="55"/>
      <c r="I1313" s="55"/>
      <c r="J1313" s="65"/>
      <c r="K1313" s="65"/>
      <c r="L1313" s="65"/>
      <c r="M1313" s="65"/>
      <c r="N1313" s="65"/>
      <c r="O1313" s="65"/>
    </row>
    <row r="1314" spans="3:15" s="1" customFormat="1" x14ac:dyDescent="0.25">
      <c r="C1314" s="65"/>
      <c r="D1314" s="55"/>
      <c r="E1314" s="55"/>
      <c r="F1314" s="55"/>
      <c r="G1314" s="55"/>
      <c r="H1314" s="55"/>
      <c r="I1314" s="55"/>
      <c r="J1314" s="65"/>
      <c r="K1314" s="65"/>
      <c r="L1314" s="65"/>
      <c r="M1314" s="65"/>
      <c r="N1314" s="65"/>
      <c r="O1314" s="65"/>
    </row>
    <row r="1315" spans="3:15" s="1" customFormat="1" x14ac:dyDescent="0.25">
      <c r="C1315" s="65"/>
      <c r="D1315" s="55"/>
      <c r="E1315" s="55"/>
      <c r="F1315" s="55"/>
      <c r="G1315" s="55"/>
      <c r="H1315" s="55"/>
      <c r="I1315" s="55"/>
      <c r="J1315" s="65"/>
      <c r="K1315" s="65"/>
      <c r="L1315" s="65"/>
      <c r="M1315" s="65"/>
      <c r="N1315" s="65"/>
      <c r="O1315" s="65"/>
    </row>
    <row r="1316" spans="3:15" s="1" customFormat="1" x14ac:dyDescent="0.25">
      <c r="C1316" s="65"/>
      <c r="D1316" s="55"/>
      <c r="E1316" s="55"/>
      <c r="F1316" s="55"/>
      <c r="G1316" s="55"/>
      <c r="H1316" s="55"/>
      <c r="I1316" s="55"/>
      <c r="J1316" s="65"/>
      <c r="K1316" s="65"/>
      <c r="L1316" s="65"/>
      <c r="M1316" s="65"/>
      <c r="N1316" s="65"/>
      <c r="O1316" s="65"/>
    </row>
    <row r="1317" spans="3:15" s="1" customFormat="1" x14ac:dyDescent="0.25">
      <c r="C1317" s="65"/>
      <c r="D1317" s="55"/>
      <c r="E1317" s="55"/>
      <c r="F1317" s="55"/>
      <c r="G1317" s="55"/>
      <c r="H1317" s="55"/>
      <c r="I1317" s="55"/>
      <c r="J1317" s="65"/>
      <c r="K1317" s="65"/>
      <c r="L1317" s="65"/>
      <c r="M1317" s="65"/>
      <c r="N1317" s="65"/>
      <c r="O1317" s="65"/>
    </row>
    <row r="1318" spans="3:15" s="1" customFormat="1" x14ac:dyDescent="0.25">
      <c r="C1318" s="65"/>
      <c r="D1318" s="55"/>
      <c r="E1318" s="55"/>
      <c r="F1318" s="55"/>
      <c r="G1318" s="55"/>
      <c r="H1318" s="55"/>
      <c r="I1318" s="55"/>
      <c r="J1318" s="65"/>
      <c r="K1318" s="65"/>
      <c r="L1318" s="65"/>
      <c r="M1318" s="65"/>
      <c r="N1318" s="65"/>
      <c r="O1318" s="65"/>
    </row>
    <row r="1319" spans="3:15" s="1" customFormat="1" x14ac:dyDescent="0.25">
      <c r="C1319" s="65"/>
      <c r="D1319" s="55"/>
      <c r="E1319" s="55"/>
      <c r="F1319" s="55"/>
      <c r="G1319" s="55"/>
      <c r="H1319" s="55"/>
      <c r="I1319" s="55"/>
      <c r="J1319" s="65"/>
      <c r="K1319" s="65"/>
      <c r="L1319" s="65"/>
      <c r="M1319" s="65"/>
      <c r="N1319" s="65"/>
      <c r="O1319" s="65"/>
    </row>
    <row r="1320" spans="3:15" s="1" customFormat="1" x14ac:dyDescent="0.25">
      <c r="C1320" s="65"/>
      <c r="D1320" s="55"/>
      <c r="E1320" s="55"/>
      <c r="F1320" s="55"/>
      <c r="G1320" s="55"/>
      <c r="H1320" s="55"/>
      <c r="I1320" s="55"/>
      <c r="J1320" s="65"/>
      <c r="K1320" s="65"/>
      <c r="L1320" s="65"/>
      <c r="M1320" s="65"/>
      <c r="N1320" s="65"/>
      <c r="O1320" s="65"/>
    </row>
    <row r="1321" spans="3:15" s="1" customFormat="1" x14ac:dyDescent="0.25">
      <c r="C1321" s="65"/>
      <c r="D1321" s="55"/>
      <c r="E1321" s="55"/>
      <c r="F1321" s="55"/>
      <c r="G1321" s="55"/>
      <c r="H1321" s="55"/>
      <c r="I1321" s="55"/>
      <c r="J1321" s="65"/>
      <c r="K1321" s="65"/>
      <c r="L1321" s="65"/>
      <c r="M1321" s="65"/>
      <c r="N1321" s="65"/>
      <c r="O1321" s="65"/>
    </row>
    <row r="1322" spans="3:15" s="1" customFormat="1" x14ac:dyDescent="0.25">
      <c r="C1322" s="65"/>
      <c r="D1322" s="55"/>
      <c r="E1322" s="55"/>
      <c r="F1322" s="55"/>
      <c r="G1322" s="55"/>
      <c r="H1322" s="55"/>
      <c r="I1322" s="55"/>
      <c r="J1322" s="65"/>
      <c r="K1322" s="65"/>
      <c r="L1322" s="65"/>
      <c r="M1322" s="65"/>
      <c r="N1322" s="65"/>
      <c r="O1322" s="65"/>
    </row>
    <row r="1323" spans="3:15" s="1" customFormat="1" x14ac:dyDescent="0.25">
      <c r="C1323" s="65"/>
      <c r="D1323" s="55"/>
      <c r="E1323" s="55"/>
      <c r="F1323" s="55"/>
      <c r="G1323" s="55"/>
      <c r="H1323" s="55"/>
      <c r="I1323" s="55"/>
      <c r="J1323" s="65"/>
      <c r="K1323" s="65"/>
      <c r="L1323" s="65"/>
      <c r="M1323" s="65"/>
      <c r="N1323" s="65"/>
      <c r="O1323" s="65"/>
    </row>
    <row r="1324" spans="3:15" s="1" customFormat="1" x14ac:dyDescent="0.25">
      <c r="C1324" s="65"/>
      <c r="D1324" s="55"/>
      <c r="E1324" s="55"/>
      <c r="F1324" s="55"/>
      <c r="G1324" s="55"/>
      <c r="H1324" s="55"/>
      <c r="I1324" s="55"/>
      <c r="J1324" s="65"/>
      <c r="K1324" s="65"/>
      <c r="L1324" s="65"/>
      <c r="M1324" s="65"/>
      <c r="N1324" s="65"/>
      <c r="O1324" s="65"/>
    </row>
    <row r="1325" spans="3:15" s="1" customFormat="1" x14ac:dyDescent="0.25">
      <c r="C1325" s="65"/>
      <c r="D1325" s="55"/>
      <c r="E1325" s="55"/>
      <c r="F1325" s="55"/>
      <c r="G1325" s="55"/>
      <c r="H1325" s="55"/>
      <c r="I1325" s="55"/>
      <c r="J1325" s="65"/>
      <c r="K1325" s="65"/>
      <c r="L1325" s="65"/>
      <c r="M1325" s="65"/>
      <c r="N1325" s="65"/>
      <c r="O1325" s="65"/>
    </row>
    <row r="1326" spans="3:15" s="1" customFormat="1" x14ac:dyDescent="0.25">
      <c r="C1326" s="65"/>
      <c r="D1326" s="55"/>
      <c r="E1326" s="55"/>
      <c r="F1326" s="55"/>
      <c r="G1326" s="55"/>
      <c r="H1326" s="55"/>
      <c r="I1326" s="55"/>
      <c r="J1326" s="65"/>
      <c r="K1326" s="65"/>
      <c r="L1326" s="65"/>
      <c r="M1326" s="65"/>
      <c r="N1326" s="65"/>
      <c r="O1326" s="65"/>
    </row>
    <row r="1327" spans="3:15" s="1" customFormat="1" x14ac:dyDescent="0.25">
      <c r="C1327" s="65"/>
      <c r="D1327" s="55"/>
      <c r="E1327" s="55"/>
      <c r="F1327" s="55"/>
      <c r="G1327" s="55"/>
      <c r="H1327" s="55"/>
      <c r="I1327" s="55"/>
      <c r="J1327" s="65"/>
      <c r="K1327" s="65"/>
      <c r="L1327" s="65"/>
      <c r="M1327" s="65"/>
      <c r="N1327" s="65"/>
      <c r="O1327" s="65"/>
    </row>
    <row r="1328" spans="3:15" s="1" customFormat="1" x14ac:dyDescent="0.25">
      <c r="C1328" s="65"/>
      <c r="D1328" s="55"/>
      <c r="E1328" s="55"/>
      <c r="F1328" s="55"/>
      <c r="G1328" s="55"/>
      <c r="H1328" s="55"/>
      <c r="I1328" s="55"/>
      <c r="J1328" s="65"/>
      <c r="K1328" s="65"/>
      <c r="L1328" s="65"/>
      <c r="M1328" s="65"/>
      <c r="N1328" s="65"/>
      <c r="O1328" s="65"/>
    </row>
    <row r="1329" spans="3:15" s="1" customFormat="1" x14ac:dyDescent="0.25">
      <c r="C1329" s="65"/>
      <c r="D1329" s="55"/>
      <c r="E1329" s="55"/>
      <c r="F1329" s="55"/>
      <c r="G1329" s="55"/>
      <c r="H1329" s="55"/>
      <c r="I1329" s="55"/>
      <c r="J1329" s="65"/>
      <c r="K1329" s="65"/>
      <c r="L1329" s="65"/>
      <c r="M1329" s="65"/>
      <c r="N1329" s="65"/>
      <c r="O1329" s="65"/>
    </row>
    <row r="1330" spans="3:15" s="1" customFormat="1" x14ac:dyDescent="0.25">
      <c r="C1330" s="65"/>
      <c r="D1330" s="55"/>
      <c r="E1330" s="55"/>
      <c r="F1330" s="55"/>
      <c r="G1330" s="55"/>
      <c r="H1330" s="55"/>
      <c r="I1330" s="55"/>
      <c r="J1330" s="65"/>
      <c r="K1330" s="65"/>
      <c r="L1330" s="65"/>
      <c r="M1330" s="65"/>
      <c r="N1330" s="65"/>
      <c r="O1330" s="65"/>
    </row>
    <row r="1331" spans="3:15" s="1" customFormat="1" x14ac:dyDescent="0.25">
      <c r="C1331" s="65"/>
      <c r="D1331" s="55"/>
      <c r="E1331" s="55"/>
      <c r="F1331" s="55"/>
      <c r="G1331" s="55"/>
      <c r="H1331" s="55"/>
      <c r="I1331" s="55"/>
      <c r="J1331" s="65"/>
      <c r="K1331" s="65"/>
      <c r="L1331" s="65"/>
      <c r="M1331" s="65"/>
      <c r="N1331" s="65"/>
      <c r="O1331" s="65"/>
    </row>
    <row r="1332" spans="3:15" s="1" customFormat="1" x14ac:dyDescent="0.25">
      <c r="C1332" s="65"/>
      <c r="D1332" s="55"/>
      <c r="E1332" s="55"/>
      <c r="F1332" s="55"/>
      <c r="G1332" s="55"/>
      <c r="H1332" s="55"/>
      <c r="I1332" s="55"/>
      <c r="J1332" s="65"/>
      <c r="K1332" s="65"/>
      <c r="L1332" s="65"/>
      <c r="M1332" s="65"/>
      <c r="N1332" s="65"/>
      <c r="O1332" s="65"/>
    </row>
    <row r="1333" spans="3:15" s="1" customFormat="1" x14ac:dyDescent="0.25">
      <c r="C1333" s="65"/>
      <c r="D1333" s="55"/>
      <c r="E1333" s="55"/>
      <c r="F1333" s="55"/>
      <c r="G1333" s="55"/>
      <c r="H1333" s="55"/>
      <c r="I1333" s="55"/>
      <c r="J1333" s="65"/>
      <c r="K1333" s="65"/>
      <c r="L1333" s="65"/>
      <c r="M1333" s="65"/>
      <c r="N1333" s="65"/>
      <c r="O1333" s="65"/>
    </row>
    <row r="1334" spans="3:15" s="1" customFormat="1" x14ac:dyDescent="0.25">
      <c r="C1334" s="65"/>
      <c r="D1334" s="55"/>
      <c r="E1334" s="55"/>
      <c r="F1334" s="55"/>
      <c r="G1334" s="55"/>
      <c r="H1334" s="55"/>
      <c r="I1334" s="55"/>
      <c r="J1334" s="65"/>
      <c r="K1334" s="65"/>
      <c r="L1334" s="65"/>
      <c r="M1334" s="65"/>
      <c r="N1334" s="65"/>
      <c r="O1334" s="65"/>
    </row>
    <row r="1335" spans="3:15" s="1" customFormat="1" x14ac:dyDescent="0.25">
      <c r="C1335" s="65"/>
      <c r="D1335" s="55"/>
      <c r="E1335" s="55"/>
      <c r="F1335" s="55"/>
      <c r="G1335" s="55"/>
      <c r="H1335" s="55"/>
      <c r="I1335" s="55"/>
      <c r="J1335" s="65"/>
      <c r="K1335" s="65"/>
      <c r="L1335" s="65"/>
      <c r="M1335" s="65"/>
      <c r="N1335" s="65"/>
      <c r="O1335" s="65"/>
    </row>
    <row r="1336" spans="3:15" s="1" customFormat="1" x14ac:dyDescent="0.25">
      <c r="C1336" s="65"/>
      <c r="D1336" s="55"/>
      <c r="E1336" s="55"/>
      <c r="F1336" s="55"/>
      <c r="G1336" s="55"/>
      <c r="H1336" s="55"/>
      <c r="I1336" s="55"/>
      <c r="J1336" s="65"/>
      <c r="K1336" s="65"/>
      <c r="L1336" s="65"/>
      <c r="M1336" s="65"/>
      <c r="N1336" s="65"/>
      <c r="O1336" s="65"/>
    </row>
    <row r="1337" spans="3:15" s="1" customFormat="1" x14ac:dyDescent="0.25">
      <c r="C1337" s="65"/>
      <c r="D1337" s="55"/>
      <c r="E1337" s="55"/>
      <c r="F1337" s="55"/>
      <c r="G1337" s="55"/>
      <c r="H1337" s="55"/>
      <c r="I1337" s="55"/>
      <c r="J1337" s="65"/>
      <c r="K1337" s="65"/>
      <c r="L1337" s="65"/>
      <c r="M1337" s="65"/>
      <c r="N1337" s="65"/>
      <c r="O1337" s="65"/>
    </row>
    <row r="1338" spans="3:15" s="1" customFormat="1" x14ac:dyDescent="0.25">
      <c r="C1338" s="65"/>
      <c r="D1338" s="55"/>
      <c r="E1338" s="55"/>
      <c r="F1338" s="55"/>
      <c r="G1338" s="55"/>
      <c r="H1338" s="55"/>
      <c r="I1338" s="55"/>
      <c r="J1338" s="65"/>
      <c r="K1338" s="65"/>
      <c r="L1338" s="65"/>
      <c r="M1338" s="65"/>
      <c r="N1338" s="65"/>
      <c r="O1338" s="65"/>
    </row>
    <row r="1339" spans="3:15" s="1" customFormat="1" x14ac:dyDescent="0.25">
      <c r="C1339" s="65"/>
      <c r="D1339" s="55"/>
      <c r="E1339" s="55"/>
      <c r="F1339" s="55"/>
      <c r="G1339" s="55"/>
      <c r="H1339" s="55"/>
      <c r="I1339" s="55"/>
      <c r="J1339" s="65"/>
      <c r="K1339" s="65"/>
      <c r="L1339" s="65"/>
      <c r="M1339" s="65"/>
      <c r="N1339" s="65"/>
      <c r="O1339" s="65"/>
    </row>
    <row r="1340" spans="3:15" s="1" customFormat="1" x14ac:dyDescent="0.25">
      <c r="C1340" s="65"/>
      <c r="D1340" s="55"/>
      <c r="E1340" s="55"/>
      <c r="F1340" s="55"/>
      <c r="G1340" s="55"/>
      <c r="H1340" s="55"/>
      <c r="I1340" s="55"/>
      <c r="J1340" s="65"/>
      <c r="K1340" s="65"/>
      <c r="L1340" s="65"/>
      <c r="M1340" s="65"/>
      <c r="N1340" s="65"/>
      <c r="O1340" s="65"/>
    </row>
    <row r="1341" spans="3:15" s="1" customFormat="1" x14ac:dyDescent="0.25">
      <c r="C1341" s="65"/>
      <c r="D1341" s="55"/>
      <c r="E1341" s="55"/>
      <c r="F1341" s="55"/>
      <c r="G1341" s="55"/>
      <c r="H1341" s="55"/>
      <c r="I1341" s="55"/>
      <c r="J1341" s="65"/>
      <c r="K1341" s="65"/>
      <c r="L1341" s="65"/>
      <c r="M1341" s="65"/>
      <c r="N1341" s="65"/>
      <c r="O1341" s="65"/>
    </row>
    <row r="1342" spans="3:15" s="1" customFormat="1" x14ac:dyDescent="0.25">
      <c r="C1342" s="65"/>
      <c r="D1342" s="55"/>
      <c r="E1342" s="55"/>
      <c r="F1342" s="55"/>
      <c r="G1342" s="55"/>
      <c r="H1342" s="55"/>
      <c r="I1342" s="55"/>
      <c r="J1342" s="65"/>
      <c r="K1342" s="65"/>
      <c r="L1342" s="65"/>
      <c r="M1342" s="65"/>
      <c r="N1342" s="65"/>
      <c r="O1342" s="65"/>
    </row>
    <row r="1343" spans="3:15" s="1" customFormat="1" x14ac:dyDescent="0.25">
      <c r="C1343" s="65"/>
      <c r="D1343" s="55"/>
      <c r="E1343" s="55"/>
      <c r="F1343" s="55"/>
      <c r="G1343" s="55"/>
      <c r="H1343" s="55"/>
      <c r="I1343" s="55"/>
      <c r="J1343" s="65"/>
      <c r="K1343" s="65"/>
      <c r="L1343" s="65"/>
      <c r="M1343" s="65"/>
      <c r="N1343" s="65"/>
      <c r="O1343" s="65"/>
    </row>
    <row r="1344" spans="3:15" s="1" customFormat="1" x14ac:dyDescent="0.25">
      <c r="C1344" s="65"/>
      <c r="D1344" s="55"/>
      <c r="E1344" s="55"/>
      <c r="F1344" s="55"/>
      <c r="G1344" s="55"/>
      <c r="H1344" s="55"/>
      <c r="I1344" s="55"/>
      <c r="J1344" s="65"/>
      <c r="K1344" s="65"/>
      <c r="L1344" s="65"/>
      <c r="M1344" s="65"/>
      <c r="N1344" s="65"/>
      <c r="O1344" s="65"/>
    </row>
    <row r="1345" spans="3:15" s="1" customFormat="1" x14ac:dyDescent="0.25">
      <c r="C1345" s="65"/>
      <c r="D1345" s="55"/>
      <c r="E1345" s="55"/>
      <c r="F1345" s="55"/>
      <c r="G1345" s="55"/>
      <c r="H1345" s="55"/>
      <c r="I1345" s="55"/>
      <c r="J1345" s="65"/>
      <c r="K1345" s="65"/>
      <c r="L1345" s="65"/>
      <c r="M1345" s="65"/>
      <c r="N1345" s="65"/>
      <c r="O1345" s="65"/>
    </row>
    <row r="1346" spans="3:15" s="1" customFormat="1" x14ac:dyDescent="0.25">
      <c r="C1346" s="65"/>
      <c r="D1346" s="55"/>
      <c r="E1346" s="55"/>
      <c r="F1346" s="55"/>
      <c r="G1346" s="55"/>
      <c r="H1346" s="55"/>
      <c r="I1346" s="55"/>
      <c r="J1346" s="65"/>
      <c r="K1346" s="65"/>
      <c r="L1346" s="65"/>
      <c r="M1346" s="65"/>
      <c r="N1346" s="65"/>
      <c r="O1346" s="65"/>
    </row>
    <row r="1347" spans="3:15" s="1" customFormat="1" x14ac:dyDescent="0.25">
      <c r="C1347" s="65"/>
      <c r="D1347" s="55"/>
      <c r="E1347" s="55"/>
      <c r="F1347" s="55"/>
      <c r="G1347" s="55"/>
      <c r="H1347" s="55"/>
      <c r="I1347" s="55"/>
      <c r="J1347" s="65"/>
      <c r="K1347" s="65"/>
      <c r="L1347" s="65"/>
      <c r="M1347" s="65"/>
      <c r="N1347" s="65"/>
      <c r="O1347" s="65"/>
    </row>
    <row r="1348" spans="3:15" s="1" customFormat="1" x14ac:dyDescent="0.25">
      <c r="C1348" s="65"/>
      <c r="D1348" s="55"/>
      <c r="E1348" s="55"/>
      <c r="F1348" s="55"/>
      <c r="G1348" s="55"/>
      <c r="H1348" s="55"/>
      <c r="I1348" s="55"/>
      <c r="J1348" s="65"/>
      <c r="K1348" s="65"/>
      <c r="L1348" s="65"/>
      <c r="M1348" s="65"/>
      <c r="N1348" s="65"/>
      <c r="O1348" s="65"/>
    </row>
    <row r="1349" spans="3:15" s="1" customFormat="1" x14ac:dyDescent="0.25">
      <c r="C1349" s="65"/>
      <c r="D1349" s="55"/>
      <c r="E1349" s="55"/>
      <c r="F1349" s="55"/>
      <c r="G1349" s="55"/>
      <c r="H1349" s="55"/>
      <c r="I1349" s="55"/>
      <c r="J1349" s="65"/>
      <c r="K1349" s="65"/>
      <c r="L1349" s="65"/>
      <c r="M1349" s="65"/>
      <c r="N1349" s="65"/>
      <c r="O1349" s="65"/>
    </row>
    <row r="1350" spans="3:15" s="1" customFormat="1" x14ac:dyDescent="0.25">
      <c r="C1350" s="65"/>
      <c r="D1350" s="55"/>
      <c r="E1350" s="55"/>
      <c r="F1350" s="55"/>
      <c r="G1350" s="55"/>
      <c r="H1350" s="55"/>
      <c r="I1350" s="55"/>
      <c r="J1350" s="65"/>
      <c r="K1350" s="65"/>
      <c r="L1350" s="65"/>
      <c r="M1350" s="65"/>
      <c r="N1350" s="65"/>
      <c r="O1350" s="65"/>
    </row>
    <row r="1351" spans="3:15" s="1" customFormat="1" x14ac:dyDescent="0.25">
      <c r="C1351" s="65"/>
      <c r="D1351" s="55"/>
      <c r="E1351" s="55"/>
      <c r="F1351" s="55"/>
      <c r="G1351" s="55"/>
      <c r="H1351" s="55"/>
      <c r="I1351" s="55"/>
      <c r="J1351" s="65"/>
      <c r="K1351" s="65"/>
      <c r="L1351" s="65"/>
      <c r="M1351" s="65"/>
      <c r="N1351" s="65"/>
      <c r="O1351" s="65"/>
    </row>
    <row r="1352" spans="3:15" s="1" customFormat="1" x14ac:dyDescent="0.25">
      <c r="C1352" s="65"/>
      <c r="D1352" s="55"/>
      <c r="E1352" s="55"/>
      <c r="F1352" s="55"/>
      <c r="G1352" s="55"/>
      <c r="H1352" s="55"/>
      <c r="I1352" s="55"/>
      <c r="J1352" s="65"/>
      <c r="K1352" s="65"/>
      <c r="L1352" s="65"/>
      <c r="M1352" s="65"/>
      <c r="N1352" s="65"/>
      <c r="O1352" s="65"/>
    </row>
    <row r="1353" spans="3:15" s="1" customFormat="1" x14ac:dyDescent="0.25">
      <c r="C1353" s="65"/>
      <c r="D1353" s="55"/>
      <c r="E1353" s="55"/>
      <c r="F1353" s="55"/>
      <c r="G1353" s="55"/>
      <c r="H1353" s="55"/>
      <c r="I1353" s="55"/>
      <c r="J1353" s="65"/>
      <c r="K1353" s="65"/>
      <c r="L1353" s="65"/>
      <c r="M1353" s="65"/>
      <c r="N1353" s="65"/>
      <c r="O1353" s="65"/>
    </row>
    <row r="1354" spans="3:15" s="1" customFormat="1" x14ac:dyDescent="0.25">
      <c r="C1354" s="65"/>
      <c r="D1354" s="55"/>
      <c r="E1354" s="55"/>
      <c r="F1354" s="55"/>
      <c r="G1354" s="55"/>
      <c r="H1354" s="55"/>
      <c r="I1354" s="55"/>
      <c r="J1354" s="65"/>
      <c r="K1354" s="65"/>
      <c r="L1354" s="65"/>
      <c r="M1354" s="65"/>
      <c r="N1354" s="65"/>
      <c r="O1354" s="65"/>
    </row>
    <row r="1355" spans="3:15" s="1" customFormat="1" x14ac:dyDescent="0.25">
      <c r="C1355" s="65"/>
      <c r="D1355" s="55"/>
      <c r="E1355" s="55"/>
      <c r="F1355" s="55"/>
      <c r="G1355" s="55"/>
      <c r="H1355" s="55"/>
      <c r="I1355" s="55"/>
      <c r="J1355" s="65"/>
      <c r="K1355" s="65"/>
      <c r="L1355" s="65"/>
      <c r="M1355" s="65"/>
      <c r="N1355" s="65"/>
      <c r="O1355" s="65"/>
    </row>
    <row r="1356" spans="3:15" s="1" customFormat="1" x14ac:dyDescent="0.25">
      <c r="C1356" s="65"/>
      <c r="D1356" s="55"/>
      <c r="E1356" s="55"/>
      <c r="F1356" s="55"/>
      <c r="G1356" s="55"/>
      <c r="H1356" s="55"/>
      <c r="I1356" s="55"/>
      <c r="J1356" s="65"/>
      <c r="K1356" s="65"/>
      <c r="L1356" s="65"/>
      <c r="M1356" s="65"/>
      <c r="N1356" s="65"/>
      <c r="O1356" s="65"/>
    </row>
    <row r="1357" spans="3:15" s="1" customFormat="1" x14ac:dyDescent="0.25">
      <c r="C1357" s="65"/>
      <c r="D1357" s="55"/>
      <c r="E1357" s="55"/>
      <c r="F1357" s="55"/>
      <c r="G1357" s="55"/>
      <c r="H1357" s="55"/>
      <c r="I1357" s="55"/>
      <c r="J1357" s="65"/>
      <c r="K1357" s="65"/>
      <c r="L1357" s="65"/>
      <c r="M1357" s="65"/>
      <c r="N1357" s="65"/>
      <c r="O1357" s="65"/>
    </row>
    <row r="1358" spans="3:15" s="1" customFormat="1" x14ac:dyDescent="0.25">
      <c r="C1358" s="65"/>
      <c r="D1358" s="55"/>
      <c r="E1358" s="55"/>
      <c r="F1358" s="55"/>
      <c r="G1358" s="55"/>
      <c r="H1358" s="55"/>
      <c r="I1358" s="55"/>
      <c r="J1358" s="65"/>
      <c r="K1358" s="65"/>
      <c r="L1358" s="65"/>
      <c r="M1358" s="65"/>
      <c r="N1358" s="65"/>
      <c r="O1358" s="65"/>
    </row>
    <row r="1359" spans="3:15" s="1" customFormat="1" x14ac:dyDescent="0.25">
      <c r="C1359" s="65"/>
      <c r="D1359" s="55"/>
      <c r="E1359" s="55"/>
      <c r="F1359" s="55"/>
      <c r="G1359" s="55"/>
      <c r="H1359" s="55"/>
      <c r="I1359" s="55"/>
      <c r="J1359" s="65"/>
      <c r="K1359" s="65"/>
      <c r="L1359" s="65"/>
      <c r="M1359" s="65"/>
      <c r="N1359" s="65"/>
      <c r="O1359" s="65"/>
    </row>
    <row r="1360" spans="3:15" s="1" customFormat="1" x14ac:dyDescent="0.25">
      <c r="C1360" s="65"/>
      <c r="D1360" s="55"/>
      <c r="E1360" s="55"/>
      <c r="F1360" s="55"/>
      <c r="G1360" s="55"/>
      <c r="H1360" s="55"/>
      <c r="I1360" s="55"/>
      <c r="J1360" s="65"/>
      <c r="K1360" s="65"/>
      <c r="L1360" s="65"/>
      <c r="M1360" s="65"/>
      <c r="N1360" s="65"/>
      <c r="O1360" s="65"/>
    </row>
    <row r="1361" spans="3:15" s="1" customFormat="1" x14ac:dyDescent="0.25">
      <c r="C1361" s="65"/>
      <c r="D1361" s="55"/>
      <c r="E1361" s="55"/>
      <c r="F1361" s="55"/>
      <c r="G1361" s="55"/>
      <c r="H1361" s="55"/>
      <c r="I1361" s="55"/>
      <c r="J1361" s="65"/>
      <c r="K1361" s="65"/>
      <c r="L1361" s="65"/>
      <c r="M1361" s="65"/>
      <c r="N1361" s="65"/>
      <c r="O1361" s="65"/>
    </row>
    <row r="1362" spans="3:15" s="1" customFormat="1" x14ac:dyDescent="0.25">
      <c r="C1362" s="65"/>
      <c r="D1362" s="55"/>
      <c r="E1362" s="55"/>
      <c r="F1362" s="55"/>
      <c r="G1362" s="55"/>
      <c r="H1362" s="55"/>
      <c r="I1362" s="55"/>
      <c r="J1362" s="65"/>
      <c r="K1362" s="65"/>
      <c r="L1362" s="65"/>
      <c r="M1362" s="65"/>
      <c r="N1362" s="65"/>
      <c r="O1362" s="65"/>
    </row>
    <row r="1363" spans="3:15" s="1" customFormat="1" x14ac:dyDescent="0.25">
      <c r="C1363" s="65"/>
      <c r="D1363" s="55"/>
      <c r="E1363" s="55"/>
      <c r="F1363" s="55"/>
      <c r="G1363" s="55"/>
      <c r="H1363" s="55"/>
      <c r="I1363" s="55"/>
      <c r="J1363" s="65"/>
      <c r="K1363" s="65"/>
      <c r="L1363" s="65"/>
      <c r="M1363" s="65"/>
      <c r="N1363" s="65"/>
      <c r="O1363" s="65"/>
    </row>
    <row r="1364" spans="3:15" s="1" customFormat="1" x14ac:dyDescent="0.25">
      <c r="C1364" s="65"/>
      <c r="D1364" s="55"/>
      <c r="E1364" s="55"/>
      <c r="F1364" s="55"/>
      <c r="G1364" s="55"/>
      <c r="H1364" s="55"/>
      <c r="I1364" s="55"/>
      <c r="J1364" s="65"/>
      <c r="K1364" s="65"/>
      <c r="L1364" s="65"/>
      <c r="M1364" s="65"/>
      <c r="N1364" s="65"/>
      <c r="O1364" s="65"/>
    </row>
    <row r="1365" spans="3:15" s="1" customFormat="1" x14ac:dyDescent="0.25">
      <c r="C1365" s="65"/>
      <c r="D1365" s="55"/>
      <c r="E1365" s="55"/>
      <c r="F1365" s="55"/>
      <c r="G1365" s="55"/>
      <c r="H1365" s="55"/>
      <c r="I1365" s="55"/>
      <c r="J1365" s="65"/>
      <c r="K1365" s="65"/>
      <c r="L1365" s="65"/>
      <c r="M1365" s="65"/>
      <c r="N1365" s="65"/>
      <c r="O1365" s="65"/>
    </row>
    <row r="1366" spans="3:15" s="1" customFormat="1" x14ac:dyDescent="0.25">
      <c r="C1366" s="65"/>
      <c r="D1366" s="55"/>
      <c r="E1366" s="55"/>
      <c r="F1366" s="55"/>
      <c r="G1366" s="55"/>
      <c r="H1366" s="55"/>
      <c r="I1366" s="55"/>
      <c r="J1366" s="65"/>
      <c r="K1366" s="65"/>
      <c r="L1366" s="65"/>
      <c r="M1366" s="65"/>
      <c r="N1366" s="65"/>
      <c r="O1366" s="65"/>
    </row>
    <row r="1367" spans="3:15" s="1" customFormat="1" x14ac:dyDescent="0.25">
      <c r="C1367" s="65"/>
      <c r="D1367" s="55"/>
      <c r="E1367" s="55"/>
      <c r="F1367" s="55"/>
      <c r="G1367" s="55"/>
      <c r="H1367" s="55"/>
      <c r="I1367" s="55"/>
      <c r="J1367" s="65"/>
      <c r="K1367" s="65"/>
      <c r="L1367" s="65"/>
      <c r="M1367" s="65"/>
      <c r="N1367" s="65"/>
      <c r="O1367" s="65"/>
    </row>
    <row r="1368" spans="3:15" s="1" customFormat="1" x14ac:dyDescent="0.25">
      <c r="C1368" s="65"/>
      <c r="D1368" s="55"/>
      <c r="E1368" s="55"/>
      <c r="F1368" s="55"/>
      <c r="G1368" s="55"/>
      <c r="H1368" s="55"/>
      <c r="I1368" s="55"/>
      <c r="J1368" s="65"/>
      <c r="K1368" s="65"/>
      <c r="L1368" s="65"/>
      <c r="M1368" s="65"/>
      <c r="N1368" s="65"/>
      <c r="O1368" s="65"/>
    </row>
    <row r="1369" spans="3:15" s="1" customFormat="1" x14ac:dyDescent="0.25">
      <c r="C1369" s="65"/>
      <c r="D1369" s="55"/>
      <c r="E1369" s="55"/>
      <c r="F1369" s="55"/>
      <c r="G1369" s="55"/>
      <c r="H1369" s="55"/>
      <c r="I1369" s="55"/>
      <c r="J1369" s="65"/>
      <c r="K1369" s="65"/>
      <c r="L1369" s="65"/>
      <c r="M1369" s="65"/>
      <c r="N1369" s="65"/>
      <c r="O1369" s="65"/>
    </row>
    <row r="1370" spans="3:15" s="1" customFormat="1" x14ac:dyDescent="0.25">
      <c r="C1370" s="65"/>
      <c r="D1370" s="55"/>
      <c r="E1370" s="55"/>
      <c r="F1370" s="55"/>
      <c r="G1370" s="55"/>
      <c r="H1370" s="55"/>
      <c r="I1370" s="55"/>
      <c r="J1370" s="65"/>
      <c r="K1370" s="65"/>
      <c r="L1370" s="65"/>
      <c r="M1370" s="65"/>
      <c r="N1370" s="65"/>
      <c r="O1370" s="65"/>
    </row>
    <row r="1371" spans="3:15" s="1" customFormat="1" x14ac:dyDescent="0.25">
      <c r="C1371" s="65"/>
      <c r="D1371" s="55"/>
      <c r="E1371" s="55"/>
      <c r="F1371" s="55"/>
      <c r="G1371" s="55"/>
      <c r="H1371" s="55"/>
      <c r="I1371" s="55"/>
      <c r="J1371" s="65"/>
      <c r="K1371" s="65"/>
      <c r="L1371" s="65"/>
      <c r="M1371" s="65"/>
      <c r="N1371" s="65"/>
      <c r="O1371" s="65"/>
    </row>
    <row r="1372" spans="3:15" s="1" customFormat="1" x14ac:dyDescent="0.25">
      <c r="C1372" s="65"/>
      <c r="D1372" s="55"/>
      <c r="E1372" s="55"/>
      <c r="F1372" s="55"/>
      <c r="G1372" s="55"/>
      <c r="H1372" s="55"/>
      <c r="I1372" s="55"/>
      <c r="J1372" s="65"/>
      <c r="K1372" s="65"/>
      <c r="L1372" s="65"/>
      <c r="M1372" s="65"/>
      <c r="N1372" s="65"/>
      <c r="O1372" s="65"/>
    </row>
    <row r="1373" spans="3:15" s="1" customFormat="1" x14ac:dyDescent="0.25">
      <c r="C1373" s="65"/>
      <c r="D1373" s="55"/>
      <c r="E1373" s="55"/>
      <c r="F1373" s="55"/>
      <c r="G1373" s="55"/>
      <c r="H1373" s="55"/>
      <c r="I1373" s="55"/>
      <c r="J1373" s="65"/>
      <c r="K1373" s="65"/>
      <c r="L1373" s="65"/>
      <c r="M1373" s="65"/>
      <c r="N1373" s="65"/>
      <c r="O1373" s="65"/>
    </row>
    <row r="1374" spans="3:15" s="1" customFormat="1" x14ac:dyDescent="0.25">
      <c r="C1374" s="65"/>
      <c r="D1374" s="55"/>
      <c r="E1374" s="55"/>
      <c r="F1374" s="55"/>
      <c r="G1374" s="55"/>
      <c r="H1374" s="55"/>
      <c r="I1374" s="55"/>
      <c r="J1374" s="65"/>
      <c r="K1374" s="65"/>
      <c r="L1374" s="65"/>
      <c r="M1374" s="65"/>
      <c r="N1374" s="65"/>
      <c r="O1374" s="65"/>
    </row>
    <row r="1375" spans="3:15" s="1" customFormat="1" x14ac:dyDescent="0.25">
      <c r="C1375" s="65"/>
      <c r="D1375" s="55"/>
      <c r="E1375" s="55"/>
      <c r="F1375" s="55"/>
      <c r="G1375" s="55"/>
      <c r="H1375" s="55"/>
      <c r="I1375" s="55"/>
      <c r="J1375" s="65"/>
      <c r="K1375" s="65"/>
      <c r="L1375" s="65"/>
      <c r="M1375" s="65"/>
      <c r="N1375" s="65"/>
      <c r="O1375" s="65"/>
    </row>
    <row r="1376" spans="3:15" s="1" customFormat="1" x14ac:dyDescent="0.25">
      <c r="C1376" s="65"/>
      <c r="D1376" s="55"/>
      <c r="E1376" s="55"/>
      <c r="F1376" s="55"/>
      <c r="G1376" s="55"/>
      <c r="H1376" s="55"/>
      <c r="I1376" s="55"/>
      <c r="J1376" s="65"/>
      <c r="K1376" s="65"/>
      <c r="L1376" s="65"/>
      <c r="M1376" s="65"/>
      <c r="N1376" s="65"/>
      <c r="O1376" s="65"/>
    </row>
    <row r="1377" spans="3:15" s="1" customFormat="1" x14ac:dyDescent="0.25">
      <c r="C1377" s="65"/>
      <c r="D1377" s="55"/>
      <c r="E1377" s="55"/>
      <c r="F1377" s="55"/>
      <c r="G1377" s="55"/>
      <c r="H1377" s="55"/>
      <c r="I1377" s="55"/>
      <c r="J1377" s="65"/>
      <c r="K1377" s="65"/>
      <c r="L1377" s="65"/>
      <c r="M1377" s="65"/>
      <c r="N1377" s="65"/>
      <c r="O1377" s="65"/>
    </row>
    <row r="1378" spans="3:15" s="1" customFormat="1" x14ac:dyDescent="0.25">
      <c r="C1378" s="65"/>
      <c r="D1378" s="55"/>
      <c r="E1378" s="55"/>
      <c r="F1378" s="55"/>
      <c r="G1378" s="55"/>
      <c r="H1378" s="55"/>
      <c r="I1378" s="55"/>
      <c r="J1378" s="65"/>
      <c r="K1378" s="65"/>
      <c r="L1378" s="65"/>
      <c r="M1378" s="65"/>
      <c r="N1378" s="65"/>
      <c r="O1378" s="65"/>
    </row>
    <row r="1379" spans="3:15" s="1" customFormat="1" x14ac:dyDescent="0.25">
      <c r="C1379" s="65"/>
      <c r="D1379" s="55"/>
      <c r="E1379" s="55"/>
      <c r="F1379" s="55"/>
      <c r="G1379" s="55"/>
      <c r="H1379" s="55"/>
      <c r="I1379" s="55"/>
      <c r="J1379" s="65"/>
      <c r="K1379" s="65"/>
      <c r="L1379" s="65"/>
      <c r="M1379" s="65"/>
      <c r="N1379" s="65"/>
      <c r="O1379" s="65"/>
    </row>
    <row r="1380" spans="3:15" s="1" customFormat="1" x14ac:dyDescent="0.25">
      <c r="C1380" s="65"/>
      <c r="D1380" s="55"/>
      <c r="E1380" s="55"/>
      <c r="F1380" s="55"/>
      <c r="G1380" s="55"/>
      <c r="H1380" s="55"/>
      <c r="I1380" s="55"/>
      <c r="J1380" s="65"/>
      <c r="K1380" s="65"/>
      <c r="L1380" s="65"/>
      <c r="M1380" s="65"/>
      <c r="N1380" s="65"/>
      <c r="O1380" s="65"/>
    </row>
    <row r="1381" spans="3:15" s="1" customFormat="1" x14ac:dyDescent="0.25">
      <c r="C1381" s="65"/>
      <c r="D1381" s="55"/>
      <c r="E1381" s="55"/>
      <c r="F1381" s="55"/>
      <c r="G1381" s="55"/>
      <c r="H1381" s="55"/>
      <c r="I1381" s="55"/>
      <c r="J1381" s="65"/>
      <c r="K1381" s="65"/>
      <c r="L1381" s="65"/>
      <c r="M1381" s="65"/>
      <c r="N1381" s="65"/>
      <c r="O1381" s="65"/>
    </row>
    <row r="1382" spans="3:15" s="1" customFormat="1" x14ac:dyDescent="0.25">
      <c r="C1382" s="65"/>
      <c r="D1382" s="55"/>
      <c r="E1382" s="55"/>
      <c r="F1382" s="55"/>
      <c r="G1382" s="55"/>
      <c r="H1382" s="55"/>
      <c r="I1382" s="55"/>
      <c r="J1382" s="65"/>
      <c r="K1382" s="65"/>
      <c r="L1382" s="65"/>
      <c r="M1382" s="65"/>
      <c r="N1382" s="65"/>
      <c r="O1382" s="65"/>
    </row>
    <row r="1383" spans="3:15" s="1" customFormat="1" x14ac:dyDescent="0.25">
      <c r="C1383" s="65"/>
      <c r="D1383" s="55"/>
      <c r="E1383" s="55"/>
      <c r="F1383" s="55"/>
      <c r="G1383" s="55"/>
      <c r="H1383" s="55"/>
      <c r="I1383" s="55"/>
      <c r="J1383" s="65"/>
      <c r="K1383" s="65"/>
      <c r="L1383" s="65"/>
      <c r="M1383" s="65"/>
      <c r="N1383" s="65"/>
      <c r="O1383" s="65"/>
    </row>
    <row r="1384" spans="3:15" s="1" customFormat="1" x14ac:dyDescent="0.25">
      <c r="C1384" s="65"/>
      <c r="D1384" s="55"/>
      <c r="E1384" s="55"/>
      <c r="F1384" s="55"/>
      <c r="G1384" s="55"/>
      <c r="H1384" s="55"/>
      <c r="I1384" s="55"/>
      <c r="J1384" s="65"/>
      <c r="K1384" s="65"/>
      <c r="L1384" s="65"/>
      <c r="M1384" s="65"/>
      <c r="N1384" s="65"/>
      <c r="O1384" s="65"/>
    </row>
    <row r="1385" spans="3:15" s="1" customFormat="1" x14ac:dyDescent="0.25">
      <c r="C1385" s="65"/>
      <c r="D1385" s="55"/>
      <c r="E1385" s="55"/>
      <c r="F1385" s="55"/>
      <c r="G1385" s="55"/>
      <c r="H1385" s="55"/>
      <c r="I1385" s="55"/>
      <c r="J1385" s="65"/>
      <c r="K1385" s="65"/>
      <c r="L1385" s="65"/>
      <c r="M1385" s="65"/>
      <c r="N1385" s="65"/>
      <c r="O1385" s="65"/>
    </row>
    <row r="1386" spans="3:15" s="1" customFormat="1" x14ac:dyDescent="0.25">
      <c r="C1386" s="65"/>
      <c r="D1386" s="55"/>
      <c r="E1386" s="55"/>
      <c r="F1386" s="55"/>
      <c r="G1386" s="55"/>
      <c r="H1386" s="55"/>
      <c r="I1386" s="55"/>
      <c r="J1386" s="65"/>
      <c r="K1386" s="65"/>
      <c r="L1386" s="65"/>
      <c r="M1386" s="65"/>
      <c r="N1386" s="65"/>
      <c r="O1386" s="65"/>
    </row>
    <row r="1387" spans="3:15" s="1" customFormat="1" x14ac:dyDescent="0.25">
      <c r="C1387" s="65"/>
      <c r="D1387" s="55"/>
      <c r="E1387" s="55"/>
      <c r="F1387" s="55"/>
      <c r="G1387" s="55"/>
      <c r="H1387" s="55"/>
      <c r="I1387" s="55"/>
      <c r="J1387" s="65"/>
      <c r="K1387" s="65"/>
      <c r="L1387" s="65"/>
      <c r="M1387" s="65"/>
      <c r="N1387" s="65"/>
      <c r="O1387" s="65"/>
    </row>
    <row r="1388" spans="3:15" s="1" customFormat="1" x14ac:dyDescent="0.25">
      <c r="C1388" s="65"/>
      <c r="D1388" s="55"/>
      <c r="E1388" s="55"/>
      <c r="F1388" s="55"/>
      <c r="G1388" s="55"/>
      <c r="H1388" s="55"/>
      <c r="I1388" s="55"/>
      <c r="J1388" s="65"/>
      <c r="K1388" s="65"/>
      <c r="L1388" s="65"/>
      <c r="M1388" s="65"/>
      <c r="N1388" s="65"/>
      <c r="O1388" s="65"/>
    </row>
    <row r="1389" spans="3:15" s="1" customFormat="1" x14ac:dyDescent="0.25">
      <c r="C1389" s="65"/>
      <c r="D1389" s="55"/>
      <c r="E1389" s="55"/>
      <c r="F1389" s="55"/>
      <c r="G1389" s="55"/>
      <c r="H1389" s="55"/>
      <c r="I1389" s="55"/>
      <c r="J1389" s="65"/>
      <c r="K1389" s="65"/>
      <c r="L1389" s="65"/>
      <c r="M1389" s="65"/>
      <c r="N1389" s="65"/>
      <c r="O1389" s="65"/>
    </row>
    <row r="1390" spans="3:15" s="1" customFormat="1" x14ac:dyDescent="0.25">
      <c r="C1390" s="65"/>
      <c r="D1390" s="55"/>
      <c r="E1390" s="55"/>
      <c r="F1390" s="55"/>
      <c r="G1390" s="55"/>
      <c r="H1390" s="55"/>
      <c r="I1390" s="55"/>
      <c r="J1390" s="65"/>
      <c r="K1390" s="65"/>
      <c r="L1390" s="65"/>
      <c r="M1390" s="65"/>
      <c r="N1390" s="65"/>
      <c r="O1390" s="65"/>
    </row>
    <row r="1391" spans="3:15" s="1" customFormat="1" x14ac:dyDescent="0.25">
      <c r="C1391" s="65"/>
      <c r="D1391" s="55"/>
      <c r="E1391" s="55"/>
      <c r="F1391" s="55"/>
      <c r="G1391" s="55"/>
      <c r="H1391" s="55"/>
      <c r="I1391" s="55"/>
      <c r="J1391" s="65"/>
      <c r="K1391" s="65"/>
      <c r="L1391" s="65"/>
      <c r="M1391" s="65"/>
      <c r="N1391" s="65"/>
      <c r="O1391" s="65"/>
    </row>
    <row r="1392" spans="3:15" s="1" customFormat="1" x14ac:dyDescent="0.25">
      <c r="C1392" s="65"/>
      <c r="D1392" s="55"/>
      <c r="E1392" s="55"/>
      <c r="F1392" s="55"/>
      <c r="G1392" s="55"/>
      <c r="H1392" s="55"/>
      <c r="I1392" s="55"/>
      <c r="J1392" s="65"/>
      <c r="K1392" s="65"/>
      <c r="L1392" s="65"/>
      <c r="M1392" s="65"/>
      <c r="N1392" s="65"/>
      <c r="O1392" s="65"/>
    </row>
    <row r="1393" spans="3:15" s="1" customFormat="1" x14ac:dyDescent="0.25">
      <c r="C1393" s="65"/>
      <c r="D1393" s="55"/>
      <c r="E1393" s="55"/>
      <c r="F1393" s="55"/>
      <c r="G1393" s="55"/>
      <c r="H1393" s="55"/>
      <c r="I1393" s="55"/>
      <c r="J1393" s="65"/>
      <c r="K1393" s="65"/>
      <c r="L1393" s="65"/>
      <c r="M1393" s="65"/>
      <c r="N1393" s="65"/>
      <c r="O1393" s="65"/>
    </row>
    <row r="1394" spans="3:15" s="1" customFormat="1" x14ac:dyDescent="0.25">
      <c r="C1394" s="65"/>
      <c r="D1394" s="55"/>
      <c r="E1394" s="55"/>
      <c r="F1394" s="55"/>
      <c r="G1394" s="55"/>
      <c r="H1394" s="55"/>
      <c r="I1394" s="55"/>
      <c r="J1394" s="65"/>
      <c r="K1394" s="65"/>
      <c r="L1394" s="65"/>
      <c r="M1394" s="65"/>
      <c r="N1394" s="65"/>
      <c r="O1394" s="65"/>
    </row>
    <row r="1395" spans="3:15" s="1" customFormat="1" x14ac:dyDescent="0.25">
      <c r="C1395" s="65"/>
      <c r="D1395" s="55"/>
      <c r="E1395" s="55"/>
      <c r="F1395" s="55"/>
      <c r="G1395" s="55"/>
      <c r="H1395" s="55"/>
      <c r="I1395" s="55"/>
      <c r="J1395" s="65"/>
      <c r="K1395" s="65"/>
      <c r="L1395" s="65"/>
      <c r="M1395" s="65"/>
      <c r="N1395" s="65"/>
      <c r="O1395" s="65"/>
    </row>
    <row r="1396" spans="3:15" s="1" customFormat="1" x14ac:dyDescent="0.25">
      <c r="C1396" s="65"/>
      <c r="D1396" s="55"/>
      <c r="E1396" s="55"/>
      <c r="F1396" s="55"/>
      <c r="G1396" s="55"/>
      <c r="H1396" s="55"/>
      <c r="I1396" s="55"/>
      <c r="J1396" s="65"/>
      <c r="K1396" s="65"/>
      <c r="L1396" s="65"/>
      <c r="M1396" s="65"/>
      <c r="N1396" s="65"/>
      <c r="O1396" s="65"/>
    </row>
    <row r="1397" spans="3:15" s="1" customFormat="1" x14ac:dyDescent="0.25">
      <c r="C1397" s="65"/>
      <c r="D1397" s="55"/>
      <c r="E1397" s="55"/>
      <c r="F1397" s="55"/>
      <c r="G1397" s="55"/>
      <c r="H1397" s="55"/>
      <c r="I1397" s="55"/>
      <c r="J1397" s="65"/>
      <c r="K1397" s="65"/>
      <c r="L1397" s="65"/>
      <c r="M1397" s="65"/>
      <c r="N1397" s="65"/>
      <c r="O1397" s="65"/>
    </row>
    <row r="1398" spans="3:15" s="1" customFormat="1" x14ac:dyDescent="0.25">
      <c r="C1398" s="65"/>
      <c r="D1398" s="55"/>
      <c r="E1398" s="55"/>
      <c r="F1398" s="55"/>
      <c r="G1398" s="55"/>
      <c r="H1398" s="55"/>
      <c r="I1398" s="55"/>
      <c r="J1398" s="65"/>
      <c r="K1398" s="65"/>
      <c r="L1398" s="65"/>
      <c r="M1398" s="65"/>
      <c r="N1398" s="65"/>
      <c r="O1398" s="65"/>
    </row>
    <row r="1399" spans="3:15" s="1" customFormat="1" x14ac:dyDescent="0.25">
      <c r="C1399" s="65"/>
      <c r="D1399" s="55"/>
      <c r="E1399" s="55"/>
      <c r="F1399" s="55"/>
      <c r="G1399" s="55"/>
      <c r="H1399" s="55"/>
      <c r="I1399" s="55"/>
      <c r="J1399" s="65"/>
      <c r="K1399" s="65"/>
      <c r="L1399" s="65"/>
      <c r="M1399" s="65"/>
      <c r="N1399" s="65"/>
      <c r="O1399" s="65"/>
    </row>
    <row r="1400" spans="3:15" s="1" customFormat="1" x14ac:dyDescent="0.25">
      <c r="C1400" s="65"/>
      <c r="D1400" s="55"/>
      <c r="E1400" s="55"/>
      <c r="F1400" s="55"/>
      <c r="G1400" s="55"/>
      <c r="H1400" s="55"/>
      <c r="I1400" s="55"/>
      <c r="J1400" s="65"/>
      <c r="K1400" s="65"/>
      <c r="L1400" s="65"/>
      <c r="M1400" s="65"/>
      <c r="N1400" s="65"/>
      <c r="O1400" s="65"/>
    </row>
    <row r="1401" spans="3:15" s="1" customFormat="1" x14ac:dyDescent="0.25">
      <c r="C1401" s="65"/>
      <c r="D1401" s="55"/>
      <c r="E1401" s="55"/>
      <c r="F1401" s="55"/>
      <c r="G1401" s="55"/>
      <c r="H1401" s="55"/>
      <c r="I1401" s="55"/>
      <c r="J1401" s="65"/>
      <c r="K1401" s="65"/>
      <c r="L1401" s="65"/>
      <c r="M1401" s="65"/>
      <c r="N1401" s="65"/>
      <c r="O1401" s="65"/>
    </row>
    <row r="1402" spans="3:15" s="1" customFormat="1" x14ac:dyDescent="0.25">
      <c r="C1402" s="65"/>
      <c r="D1402" s="55"/>
      <c r="E1402" s="55"/>
      <c r="F1402" s="55"/>
      <c r="G1402" s="55"/>
      <c r="H1402" s="55"/>
      <c r="I1402" s="55"/>
      <c r="J1402" s="65"/>
      <c r="K1402" s="65"/>
      <c r="L1402" s="65"/>
      <c r="M1402" s="65"/>
      <c r="N1402" s="65"/>
      <c r="O1402" s="65"/>
    </row>
    <row r="1403" spans="3:15" s="1" customFormat="1" x14ac:dyDescent="0.25">
      <c r="C1403" s="65"/>
      <c r="D1403" s="55"/>
      <c r="E1403" s="55"/>
      <c r="F1403" s="55"/>
      <c r="G1403" s="55"/>
      <c r="H1403" s="55"/>
      <c r="I1403" s="55"/>
      <c r="J1403" s="65"/>
      <c r="K1403" s="65"/>
      <c r="L1403" s="65"/>
      <c r="M1403" s="65"/>
      <c r="N1403" s="65"/>
      <c r="O1403" s="65"/>
    </row>
    <row r="1404" spans="3:15" s="1" customFormat="1" x14ac:dyDescent="0.25">
      <c r="C1404" s="65"/>
      <c r="D1404" s="55"/>
      <c r="E1404" s="55"/>
      <c r="F1404" s="55"/>
      <c r="G1404" s="55"/>
      <c r="H1404" s="55"/>
      <c r="I1404" s="55"/>
      <c r="J1404" s="65"/>
      <c r="K1404" s="65"/>
      <c r="L1404" s="65"/>
      <c r="M1404" s="65"/>
      <c r="N1404" s="65"/>
      <c r="O1404" s="65"/>
    </row>
    <row r="1405" spans="3:15" s="1" customFormat="1" x14ac:dyDescent="0.25">
      <c r="C1405" s="65"/>
      <c r="D1405" s="55"/>
      <c r="E1405" s="55"/>
      <c r="F1405" s="55"/>
      <c r="G1405" s="55"/>
      <c r="H1405" s="55"/>
      <c r="I1405" s="55"/>
      <c r="J1405" s="65"/>
      <c r="K1405" s="65"/>
      <c r="L1405" s="65"/>
      <c r="M1405" s="65"/>
      <c r="N1405" s="65"/>
      <c r="O1405" s="65"/>
    </row>
    <row r="1406" spans="3:15" s="1" customFormat="1" x14ac:dyDescent="0.25">
      <c r="C1406" s="65"/>
      <c r="D1406" s="55"/>
      <c r="E1406" s="55"/>
      <c r="F1406" s="55"/>
      <c r="G1406" s="55"/>
      <c r="H1406" s="55"/>
      <c r="I1406" s="55"/>
      <c r="J1406" s="65"/>
      <c r="K1406" s="65"/>
      <c r="L1406" s="65"/>
      <c r="M1406" s="65"/>
      <c r="N1406" s="65"/>
      <c r="O1406" s="65"/>
    </row>
    <row r="1407" spans="3:15" s="1" customFormat="1" x14ac:dyDescent="0.25">
      <c r="C1407" s="65"/>
      <c r="D1407" s="55"/>
      <c r="E1407" s="55"/>
      <c r="F1407" s="55"/>
      <c r="G1407" s="55"/>
      <c r="H1407" s="55"/>
      <c r="I1407" s="55"/>
      <c r="J1407" s="65"/>
      <c r="K1407" s="65"/>
      <c r="L1407" s="65"/>
      <c r="M1407" s="65"/>
      <c r="N1407" s="65"/>
      <c r="O1407" s="65"/>
    </row>
    <row r="1408" spans="3:15" s="1" customFormat="1" x14ac:dyDescent="0.25">
      <c r="C1408" s="65"/>
      <c r="D1408" s="55"/>
      <c r="E1408" s="55"/>
      <c r="F1408" s="55"/>
      <c r="G1408" s="55"/>
      <c r="H1408" s="55"/>
      <c r="I1408" s="55"/>
      <c r="J1408" s="65"/>
      <c r="K1408" s="65"/>
      <c r="L1408" s="65"/>
      <c r="M1408" s="65"/>
      <c r="N1408" s="65"/>
      <c r="O1408" s="65"/>
    </row>
    <row r="1409" spans="3:15" s="1" customFormat="1" x14ac:dyDescent="0.25">
      <c r="C1409" s="65"/>
      <c r="D1409" s="55"/>
      <c r="E1409" s="55"/>
      <c r="F1409" s="55"/>
      <c r="G1409" s="55"/>
      <c r="H1409" s="55"/>
      <c r="I1409" s="55"/>
      <c r="J1409" s="65"/>
      <c r="K1409" s="65"/>
      <c r="L1409" s="65"/>
      <c r="M1409" s="65"/>
      <c r="N1409" s="65"/>
      <c r="O1409" s="65"/>
    </row>
    <row r="1410" spans="3:15" s="1" customFormat="1" x14ac:dyDescent="0.25">
      <c r="C1410" s="65"/>
      <c r="D1410" s="55"/>
      <c r="E1410" s="55"/>
      <c r="F1410" s="55"/>
      <c r="G1410" s="55"/>
      <c r="H1410" s="55"/>
      <c r="I1410" s="55"/>
      <c r="J1410" s="65"/>
      <c r="K1410" s="65"/>
      <c r="L1410" s="65"/>
      <c r="M1410" s="65"/>
      <c r="N1410" s="65"/>
      <c r="O1410" s="65"/>
    </row>
    <row r="1411" spans="3:15" s="1" customFormat="1" x14ac:dyDescent="0.25">
      <c r="C1411" s="65"/>
      <c r="D1411" s="55"/>
      <c r="E1411" s="55"/>
      <c r="F1411" s="55"/>
      <c r="G1411" s="55"/>
      <c r="H1411" s="55"/>
      <c r="I1411" s="55"/>
      <c r="J1411" s="65"/>
      <c r="K1411" s="65"/>
      <c r="L1411" s="65"/>
      <c r="M1411" s="65"/>
      <c r="N1411" s="65"/>
      <c r="O1411" s="65"/>
    </row>
    <row r="1412" spans="3:15" s="1" customFormat="1" x14ac:dyDescent="0.25">
      <c r="C1412" s="65"/>
      <c r="D1412" s="55"/>
      <c r="E1412" s="55"/>
      <c r="F1412" s="55"/>
      <c r="G1412" s="55"/>
      <c r="H1412" s="55"/>
      <c r="I1412" s="55"/>
      <c r="J1412" s="65"/>
      <c r="K1412" s="65"/>
      <c r="L1412" s="65"/>
      <c r="M1412" s="65"/>
      <c r="N1412" s="65"/>
      <c r="O1412" s="65"/>
    </row>
    <row r="1413" spans="3:15" s="1" customFormat="1" x14ac:dyDescent="0.25">
      <c r="C1413" s="65"/>
      <c r="D1413" s="55"/>
      <c r="E1413" s="55"/>
      <c r="F1413" s="55"/>
      <c r="G1413" s="55"/>
      <c r="H1413" s="55"/>
      <c r="I1413" s="55"/>
      <c r="J1413" s="65"/>
      <c r="K1413" s="65"/>
      <c r="L1413" s="65"/>
      <c r="M1413" s="65"/>
      <c r="N1413" s="65"/>
      <c r="O1413" s="65"/>
    </row>
    <row r="1414" spans="3:15" s="1" customFormat="1" x14ac:dyDescent="0.25">
      <c r="C1414" s="65"/>
      <c r="D1414" s="55"/>
      <c r="E1414" s="55"/>
      <c r="F1414" s="55"/>
      <c r="G1414" s="55"/>
      <c r="H1414" s="55"/>
      <c r="I1414" s="55"/>
      <c r="J1414" s="65"/>
      <c r="K1414" s="65"/>
      <c r="L1414" s="65"/>
      <c r="M1414" s="65"/>
      <c r="N1414" s="65"/>
      <c r="O1414" s="65"/>
    </row>
    <row r="1415" spans="3:15" s="1" customFormat="1" x14ac:dyDescent="0.25">
      <c r="C1415" s="65"/>
      <c r="D1415" s="55"/>
      <c r="E1415" s="55"/>
      <c r="F1415" s="55"/>
      <c r="G1415" s="55"/>
      <c r="H1415" s="55"/>
      <c r="I1415" s="55"/>
      <c r="J1415" s="65"/>
      <c r="K1415" s="65"/>
      <c r="L1415" s="65"/>
      <c r="M1415" s="65"/>
      <c r="N1415" s="65"/>
      <c r="O1415" s="65"/>
    </row>
    <row r="1416" spans="3:15" s="1" customFormat="1" x14ac:dyDescent="0.25">
      <c r="C1416" s="65"/>
      <c r="D1416" s="55"/>
      <c r="E1416" s="55"/>
      <c r="F1416" s="55"/>
      <c r="G1416" s="55"/>
      <c r="H1416" s="55"/>
      <c r="I1416" s="55"/>
      <c r="J1416" s="65"/>
      <c r="K1416" s="65"/>
      <c r="L1416" s="65"/>
      <c r="M1416" s="65"/>
      <c r="N1416" s="65"/>
      <c r="O1416" s="65"/>
    </row>
    <row r="1417" spans="3:15" s="1" customFormat="1" x14ac:dyDescent="0.25">
      <c r="C1417" s="65"/>
      <c r="D1417" s="55"/>
      <c r="E1417" s="55"/>
      <c r="F1417" s="55"/>
      <c r="G1417" s="55"/>
      <c r="H1417" s="55"/>
      <c r="I1417" s="55"/>
      <c r="J1417" s="65"/>
      <c r="K1417" s="65"/>
      <c r="L1417" s="65"/>
      <c r="M1417" s="65"/>
      <c r="N1417" s="65"/>
      <c r="O1417" s="65"/>
    </row>
    <row r="1418" spans="3:15" s="1" customFormat="1" x14ac:dyDescent="0.25">
      <c r="C1418" s="65"/>
      <c r="D1418" s="55"/>
      <c r="E1418" s="55"/>
      <c r="F1418" s="55"/>
      <c r="G1418" s="55"/>
      <c r="H1418" s="55"/>
      <c r="I1418" s="55"/>
      <c r="J1418" s="65"/>
      <c r="K1418" s="65"/>
      <c r="L1418" s="65"/>
      <c r="M1418" s="65"/>
      <c r="N1418" s="65"/>
      <c r="O1418" s="65"/>
    </row>
    <row r="1419" spans="3:15" s="1" customFormat="1" x14ac:dyDescent="0.25">
      <c r="C1419" s="65"/>
      <c r="D1419" s="55"/>
      <c r="E1419" s="55"/>
      <c r="F1419" s="55"/>
      <c r="G1419" s="55"/>
      <c r="H1419" s="55"/>
      <c r="I1419" s="55"/>
      <c r="J1419" s="65"/>
      <c r="K1419" s="65"/>
      <c r="L1419" s="65"/>
      <c r="M1419" s="65"/>
      <c r="N1419" s="65"/>
      <c r="O1419" s="65"/>
    </row>
    <row r="1420" spans="3:15" s="1" customFormat="1" x14ac:dyDescent="0.25">
      <c r="C1420" s="65"/>
      <c r="D1420" s="55"/>
      <c r="E1420" s="55"/>
      <c r="F1420" s="55"/>
      <c r="G1420" s="55"/>
      <c r="H1420" s="55"/>
      <c r="I1420" s="55"/>
      <c r="J1420" s="65"/>
      <c r="K1420" s="65"/>
      <c r="L1420" s="65"/>
      <c r="M1420" s="65"/>
      <c r="N1420" s="65"/>
      <c r="O1420" s="65"/>
    </row>
    <row r="1421" spans="3:15" s="1" customFormat="1" x14ac:dyDescent="0.25">
      <c r="C1421" s="65"/>
      <c r="D1421" s="55"/>
      <c r="E1421" s="55"/>
      <c r="F1421" s="55"/>
      <c r="G1421" s="55"/>
      <c r="H1421" s="55"/>
      <c r="I1421" s="55"/>
      <c r="J1421" s="65"/>
      <c r="K1421" s="65"/>
      <c r="L1421" s="65"/>
      <c r="M1421" s="65"/>
      <c r="N1421" s="65"/>
      <c r="O1421" s="65"/>
    </row>
    <row r="1422" spans="3:15" s="1" customFormat="1" x14ac:dyDescent="0.25">
      <c r="C1422" s="65"/>
      <c r="D1422" s="55"/>
      <c r="E1422" s="55"/>
      <c r="F1422" s="55"/>
      <c r="G1422" s="55"/>
      <c r="H1422" s="55"/>
      <c r="I1422" s="55"/>
      <c r="J1422" s="65"/>
      <c r="K1422" s="65"/>
      <c r="L1422" s="65"/>
      <c r="M1422" s="65"/>
      <c r="N1422" s="65"/>
      <c r="O1422" s="65"/>
    </row>
    <row r="1423" spans="3:15" s="1" customFormat="1" x14ac:dyDescent="0.25">
      <c r="C1423" s="65"/>
      <c r="D1423" s="55"/>
      <c r="E1423" s="55"/>
      <c r="F1423" s="55"/>
      <c r="G1423" s="55"/>
      <c r="H1423" s="55"/>
      <c r="I1423" s="55"/>
      <c r="J1423" s="65"/>
      <c r="K1423" s="65"/>
      <c r="L1423" s="65"/>
      <c r="M1423" s="65"/>
      <c r="N1423" s="65"/>
      <c r="O1423" s="65"/>
    </row>
    <row r="1424" spans="3:15" s="1" customFormat="1" x14ac:dyDescent="0.25">
      <c r="C1424" s="65"/>
      <c r="D1424" s="55"/>
      <c r="E1424" s="55"/>
      <c r="F1424" s="55"/>
      <c r="G1424" s="55"/>
      <c r="H1424" s="55"/>
      <c r="I1424" s="55"/>
      <c r="J1424" s="65"/>
      <c r="K1424" s="65"/>
      <c r="L1424" s="65"/>
      <c r="M1424" s="65"/>
      <c r="N1424" s="65"/>
      <c r="O1424" s="65"/>
    </row>
    <row r="1425" spans="3:15" s="1" customFormat="1" x14ac:dyDescent="0.25">
      <c r="C1425" s="65"/>
      <c r="D1425" s="55"/>
      <c r="E1425" s="55"/>
      <c r="F1425" s="55"/>
      <c r="G1425" s="55"/>
      <c r="H1425" s="55"/>
      <c r="I1425" s="55"/>
      <c r="J1425" s="65"/>
      <c r="K1425" s="65"/>
      <c r="L1425" s="65"/>
      <c r="M1425" s="65"/>
      <c r="N1425" s="65"/>
      <c r="O1425" s="65"/>
    </row>
    <row r="1426" spans="3:15" s="1" customFormat="1" x14ac:dyDescent="0.25">
      <c r="C1426" s="65"/>
      <c r="D1426" s="55"/>
      <c r="E1426" s="55"/>
      <c r="F1426" s="55"/>
      <c r="G1426" s="55"/>
      <c r="H1426" s="55"/>
      <c r="I1426" s="55"/>
      <c r="J1426" s="65"/>
      <c r="K1426" s="65"/>
      <c r="L1426" s="65"/>
      <c r="M1426" s="65"/>
      <c r="N1426" s="65"/>
      <c r="O1426" s="65"/>
    </row>
    <row r="1427" spans="3:15" s="1" customFormat="1" x14ac:dyDescent="0.25">
      <c r="C1427" s="65"/>
      <c r="D1427" s="55"/>
      <c r="E1427" s="55"/>
      <c r="F1427" s="55"/>
      <c r="G1427" s="55"/>
      <c r="H1427" s="55"/>
      <c r="I1427" s="55"/>
      <c r="J1427" s="65"/>
      <c r="K1427" s="65"/>
      <c r="L1427" s="65"/>
      <c r="M1427" s="65"/>
      <c r="N1427" s="65"/>
      <c r="O1427" s="65"/>
    </row>
    <row r="1428" spans="3:15" s="1" customFormat="1" x14ac:dyDescent="0.25">
      <c r="C1428" s="65"/>
      <c r="D1428" s="55"/>
      <c r="E1428" s="55"/>
      <c r="F1428" s="55"/>
      <c r="G1428" s="55"/>
      <c r="H1428" s="55"/>
      <c r="I1428" s="55"/>
      <c r="J1428" s="65"/>
      <c r="K1428" s="65"/>
      <c r="L1428" s="65"/>
      <c r="M1428" s="65"/>
      <c r="N1428" s="65"/>
      <c r="O1428" s="65"/>
    </row>
    <row r="1429" spans="3:15" s="1" customFormat="1" x14ac:dyDescent="0.25">
      <c r="C1429" s="65"/>
      <c r="D1429" s="55"/>
      <c r="E1429" s="55"/>
      <c r="F1429" s="55"/>
      <c r="G1429" s="55"/>
      <c r="H1429" s="55"/>
      <c r="I1429" s="55"/>
      <c r="J1429" s="65"/>
      <c r="K1429" s="65"/>
      <c r="L1429" s="65"/>
      <c r="M1429" s="65"/>
      <c r="N1429" s="65"/>
      <c r="O1429" s="65"/>
    </row>
    <row r="1430" spans="3:15" s="1" customFormat="1" x14ac:dyDescent="0.25">
      <c r="C1430" s="65"/>
      <c r="D1430" s="55"/>
      <c r="E1430" s="55"/>
      <c r="F1430" s="55"/>
      <c r="G1430" s="55"/>
      <c r="H1430" s="55"/>
      <c r="I1430" s="55"/>
      <c r="J1430" s="65"/>
      <c r="K1430" s="65"/>
      <c r="L1430" s="65"/>
      <c r="M1430" s="65"/>
      <c r="N1430" s="65"/>
      <c r="O1430" s="65"/>
    </row>
    <row r="1431" spans="3:15" s="1" customFormat="1" x14ac:dyDescent="0.25">
      <c r="C1431" s="65"/>
      <c r="D1431" s="55"/>
      <c r="E1431" s="55"/>
      <c r="F1431" s="55"/>
      <c r="G1431" s="55"/>
      <c r="H1431" s="55"/>
      <c r="I1431" s="55"/>
      <c r="J1431" s="65"/>
      <c r="K1431" s="65"/>
      <c r="L1431" s="65"/>
      <c r="M1431" s="65"/>
      <c r="N1431" s="65"/>
      <c r="O1431" s="65"/>
    </row>
    <row r="1432" spans="3:15" s="1" customFormat="1" x14ac:dyDescent="0.25">
      <c r="C1432" s="65"/>
      <c r="D1432" s="55"/>
      <c r="E1432" s="55"/>
      <c r="F1432" s="55"/>
      <c r="G1432" s="55"/>
      <c r="H1432" s="55"/>
      <c r="I1432" s="55"/>
      <c r="J1432" s="65"/>
      <c r="K1432" s="65"/>
      <c r="L1432" s="65"/>
      <c r="M1432" s="65"/>
      <c r="N1432" s="65"/>
      <c r="O1432" s="65"/>
    </row>
    <row r="1433" spans="3:15" s="1" customFormat="1" x14ac:dyDescent="0.25">
      <c r="C1433" s="65"/>
      <c r="D1433" s="55"/>
      <c r="E1433" s="55"/>
      <c r="F1433" s="55"/>
      <c r="G1433" s="55"/>
      <c r="H1433" s="55"/>
      <c r="I1433" s="55"/>
      <c r="J1433" s="65"/>
      <c r="K1433" s="65"/>
      <c r="L1433" s="65"/>
      <c r="M1433" s="65"/>
      <c r="N1433" s="65"/>
      <c r="O1433" s="65"/>
    </row>
    <row r="1434" spans="3:15" s="1" customFormat="1" x14ac:dyDescent="0.25">
      <c r="C1434" s="65"/>
      <c r="D1434" s="55"/>
      <c r="E1434" s="55"/>
      <c r="F1434" s="55"/>
      <c r="G1434" s="55"/>
      <c r="H1434" s="55"/>
      <c r="I1434" s="55"/>
      <c r="J1434" s="65"/>
      <c r="K1434" s="65"/>
      <c r="L1434" s="65"/>
      <c r="M1434" s="65"/>
      <c r="N1434" s="65"/>
      <c r="O1434" s="65"/>
    </row>
    <row r="1435" spans="3:15" s="1" customFormat="1" x14ac:dyDescent="0.25">
      <c r="C1435" s="65"/>
      <c r="D1435" s="55"/>
      <c r="E1435" s="55"/>
      <c r="F1435" s="55"/>
      <c r="G1435" s="55"/>
      <c r="H1435" s="55"/>
      <c r="I1435" s="55"/>
      <c r="J1435" s="65"/>
      <c r="K1435" s="65"/>
      <c r="L1435" s="65"/>
      <c r="M1435" s="65"/>
      <c r="N1435" s="65"/>
      <c r="O1435" s="65"/>
    </row>
    <row r="1436" spans="3:15" s="1" customFormat="1" x14ac:dyDescent="0.25">
      <c r="C1436" s="65"/>
      <c r="D1436" s="55"/>
      <c r="E1436" s="55"/>
      <c r="F1436" s="55"/>
      <c r="G1436" s="55"/>
      <c r="H1436" s="55"/>
      <c r="I1436" s="55"/>
      <c r="J1436" s="65"/>
      <c r="K1436" s="65"/>
      <c r="L1436" s="65"/>
      <c r="M1436" s="65"/>
      <c r="N1436" s="65"/>
      <c r="O1436" s="65"/>
    </row>
    <row r="1437" spans="3:15" s="1" customFormat="1" x14ac:dyDescent="0.25">
      <c r="C1437" s="65"/>
      <c r="D1437" s="55"/>
      <c r="E1437" s="55"/>
      <c r="F1437" s="55"/>
      <c r="G1437" s="55"/>
      <c r="H1437" s="55"/>
      <c r="I1437" s="55"/>
      <c r="J1437" s="65"/>
      <c r="K1437" s="65"/>
      <c r="L1437" s="65"/>
      <c r="M1437" s="65"/>
      <c r="N1437" s="65"/>
      <c r="O1437" s="65"/>
    </row>
    <row r="1438" spans="3:15" s="1" customFormat="1" x14ac:dyDescent="0.25">
      <c r="C1438" s="65"/>
      <c r="D1438" s="55"/>
      <c r="E1438" s="55"/>
      <c r="F1438" s="55"/>
      <c r="G1438" s="55"/>
      <c r="H1438" s="55"/>
      <c r="I1438" s="55"/>
      <c r="J1438" s="65"/>
      <c r="K1438" s="65"/>
      <c r="L1438" s="65"/>
      <c r="M1438" s="65"/>
      <c r="N1438" s="65"/>
      <c r="O1438" s="65"/>
    </row>
    <row r="1439" spans="3:15" s="1" customFormat="1" x14ac:dyDescent="0.25">
      <c r="C1439" s="65"/>
      <c r="D1439" s="55"/>
      <c r="E1439" s="55"/>
      <c r="F1439" s="55"/>
      <c r="G1439" s="55"/>
      <c r="H1439" s="55"/>
      <c r="I1439" s="55"/>
      <c r="J1439" s="65"/>
      <c r="K1439" s="65"/>
      <c r="L1439" s="65"/>
      <c r="M1439" s="65"/>
      <c r="N1439" s="65"/>
      <c r="O1439" s="65"/>
    </row>
    <row r="1440" spans="3:15" s="1" customFormat="1" x14ac:dyDescent="0.25">
      <c r="C1440" s="65"/>
      <c r="D1440" s="55"/>
      <c r="E1440" s="55"/>
      <c r="F1440" s="55"/>
      <c r="G1440" s="55"/>
      <c r="H1440" s="55"/>
      <c r="I1440" s="55"/>
      <c r="J1440" s="65"/>
      <c r="K1440" s="65"/>
      <c r="L1440" s="65"/>
      <c r="M1440" s="65"/>
      <c r="N1440" s="65"/>
      <c r="O1440" s="65"/>
    </row>
    <row r="1441" spans="3:15" s="1" customFormat="1" x14ac:dyDescent="0.25">
      <c r="C1441" s="65"/>
      <c r="D1441" s="55"/>
      <c r="E1441" s="55"/>
      <c r="F1441" s="55"/>
      <c r="G1441" s="55"/>
      <c r="H1441" s="55"/>
      <c r="I1441" s="55"/>
      <c r="J1441" s="65"/>
      <c r="K1441" s="65"/>
      <c r="L1441" s="65"/>
      <c r="M1441" s="65"/>
      <c r="N1441" s="65"/>
      <c r="O1441" s="65"/>
    </row>
    <row r="1442" spans="3:15" s="1" customFormat="1" x14ac:dyDescent="0.25">
      <c r="C1442" s="65"/>
      <c r="D1442" s="55"/>
      <c r="E1442" s="55"/>
      <c r="F1442" s="55"/>
      <c r="G1442" s="55"/>
      <c r="H1442" s="55"/>
      <c r="I1442" s="55"/>
      <c r="J1442" s="65"/>
      <c r="K1442" s="65"/>
      <c r="L1442" s="65"/>
      <c r="M1442" s="65"/>
      <c r="N1442" s="65"/>
      <c r="O1442" s="65"/>
    </row>
    <row r="1443" spans="3:15" s="1" customFormat="1" x14ac:dyDescent="0.25">
      <c r="C1443" s="65"/>
      <c r="D1443" s="55"/>
      <c r="E1443" s="55"/>
      <c r="F1443" s="55"/>
      <c r="G1443" s="55"/>
      <c r="H1443" s="55"/>
      <c r="I1443" s="55"/>
      <c r="J1443" s="65"/>
      <c r="K1443" s="65"/>
      <c r="L1443" s="65"/>
      <c r="M1443" s="65"/>
      <c r="N1443" s="65"/>
      <c r="O1443" s="65"/>
    </row>
    <row r="1444" spans="3:15" s="1" customFormat="1" x14ac:dyDescent="0.25">
      <c r="C1444" s="65"/>
      <c r="D1444" s="55"/>
      <c r="E1444" s="55"/>
      <c r="F1444" s="55"/>
      <c r="G1444" s="55"/>
      <c r="H1444" s="55"/>
      <c r="I1444" s="55"/>
      <c r="J1444" s="65"/>
      <c r="K1444" s="65"/>
      <c r="L1444" s="65"/>
      <c r="M1444" s="65"/>
      <c r="N1444" s="65"/>
      <c r="O1444" s="65"/>
    </row>
    <row r="1445" spans="3:15" s="1" customFormat="1" x14ac:dyDescent="0.25">
      <c r="C1445" s="65"/>
      <c r="D1445" s="55"/>
      <c r="E1445" s="55"/>
      <c r="F1445" s="55"/>
      <c r="G1445" s="55"/>
      <c r="H1445" s="55"/>
      <c r="I1445" s="55"/>
      <c r="J1445" s="65"/>
      <c r="K1445" s="65"/>
      <c r="L1445" s="65"/>
      <c r="M1445" s="65"/>
      <c r="N1445" s="65"/>
      <c r="O1445" s="65"/>
    </row>
    <row r="1446" spans="3:15" s="1" customFormat="1" x14ac:dyDescent="0.25">
      <c r="C1446" s="65"/>
      <c r="D1446" s="55"/>
      <c r="E1446" s="55"/>
      <c r="F1446" s="55"/>
      <c r="G1446" s="55"/>
      <c r="H1446" s="55"/>
      <c r="I1446" s="55"/>
      <c r="J1446" s="65"/>
      <c r="K1446" s="65"/>
      <c r="L1446" s="65"/>
      <c r="M1446" s="65"/>
      <c r="N1446" s="65"/>
      <c r="O1446" s="65"/>
    </row>
    <row r="1447" spans="3:15" s="1" customFormat="1" x14ac:dyDescent="0.25">
      <c r="C1447" s="65"/>
      <c r="D1447" s="55"/>
      <c r="E1447" s="55"/>
      <c r="F1447" s="55"/>
      <c r="G1447" s="55"/>
      <c r="H1447" s="55"/>
      <c r="I1447" s="55"/>
      <c r="J1447" s="65"/>
      <c r="K1447" s="65"/>
      <c r="L1447" s="65"/>
      <c r="M1447" s="65"/>
      <c r="N1447" s="65"/>
      <c r="O1447" s="65"/>
    </row>
    <row r="1448" spans="3:15" s="1" customFormat="1" x14ac:dyDescent="0.25">
      <c r="C1448" s="65"/>
      <c r="D1448" s="55"/>
      <c r="E1448" s="55"/>
      <c r="F1448" s="55"/>
      <c r="G1448" s="55"/>
      <c r="H1448" s="55"/>
      <c r="I1448" s="55"/>
      <c r="J1448" s="65"/>
      <c r="K1448" s="65"/>
      <c r="L1448" s="65"/>
      <c r="M1448" s="65"/>
      <c r="N1448" s="65"/>
      <c r="O1448" s="65"/>
    </row>
    <row r="1449" spans="3:15" s="1" customFormat="1" x14ac:dyDescent="0.25">
      <c r="C1449" s="65"/>
      <c r="D1449" s="55"/>
      <c r="E1449" s="55"/>
      <c r="F1449" s="55"/>
      <c r="G1449" s="55"/>
      <c r="H1449" s="55"/>
      <c r="I1449" s="55"/>
      <c r="J1449" s="65"/>
      <c r="K1449" s="65"/>
      <c r="L1449" s="65"/>
      <c r="M1449" s="65"/>
      <c r="N1449" s="65"/>
      <c r="O1449" s="65"/>
    </row>
    <row r="1450" spans="3:15" s="1" customFormat="1" x14ac:dyDescent="0.25">
      <c r="C1450" s="65"/>
      <c r="D1450" s="55"/>
      <c r="E1450" s="55"/>
      <c r="F1450" s="55"/>
      <c r="G1450" s="55"/>
      <c r="H1450" s="55"/>
      <c r="I1450" s="55"/>
      <c r="J1450" s="65"/>
      <c r="K1450" s="65"/>
      <c r="L1450" s="65"/>
      <c r="M1450" s="65"/>
      <c r="N1450" s="65"/>
      <c r="O1450" s="65"/>
    </row>
    <row r="1451" spans="3:15" s="1" customFormat="1" x14ac:dyDescent="0.25">
      <c r="C1451" s="65"/>
      <c r="D1451" s="55"/>
      <c r="E1451" s="55"/>
      <c r="F1451" s="55"/>
      <c r="G1451" s="55"/>
      <c r="H1451" s="55"/>
      <c r="I1451" s="55"/>
      <c r="J1451" s="65"/>
      <c r="K1451" s="65"/>
      <c r="L1451" s="65"/>
      <c r="M1451" s="65"/>
      <c r="N1451" s="65"/>
      <c r="O1451" s="65"/>
    </row>
    <row r="1452" spans="3:15" s="1" customFormat="1" x14ac:dyDescent="0.25">
      <c r="C1452" s="65"/>
      <c r="D1452" s="55"/>
      <c r="E1452" s="55"/>
      <c r="F1452" s="55"/>
      <c r="G1452" s="55"/>
      <c r="H1452" s="55"/>
      <c r="I1452" s="55"/>
      <c r="J1452" s="65"/>
      <c r="K1452" s="65"/>
      <c r="L1452" s="65"/>
      <c r="M1452" s="65"/>
      <c r="N1452" s="65"/>
      <c r="O1452" s="65"/>
    </row>
    <row r="1453" spans="3:15" s="1" customFormat="1" x14ac:dyDescent="0.25">
      <c r="C1453" s="65"/>
      <c r="D1453" s="55"/>
      <c r="E1453" s="55"/>
      <c r="F1453" s="55"/>
      <c r="G1453" s="55"/>
      <c r="H1453" s="55"/>
      <c r="I1453" s="55"/>
      <c r="J1453" s="65"/>
      <c r="K1453" s="65"/>
      <c r="L1453" s="65"/>
      <c r="M1453" s="65"/>
      <c r="N1453" s="65"/>
      <c r="O1453" s="65"/>
    </row>
    <row r="1454" spans="3:15" s="1" customFormat="1" x14ac:dyDescent="0.25">
      <c r="C1454" s="65"/>
      <c r="D1454" s="55"/>
      <c r="E1454" s="55"/>
      <c r="F1454" s="55"/>
      <c r="G1454" s="55"/>
      <c r="H1454" s="55"/>
      <c r="I1454" s="55"/>
      <c r="J1454" s="65"/>
      <c r="K1454" s="65"/>
      <c r="L1454" s="65"/>
      <c r="M1454" s="65"/>
      <c r="N1454" s="65"/>
      <c r="O1454" s="65"/>
    </row>
    <row r="1455" spans="3:15" s="1" customFormat="1" x14ac:dyDescent="0.25">
      <c r="C1455" s="65"/>
      <c r="D1455" s="55"/>
      <c r="E1455" s="55"/>
      <c r="F1455" s="55"/>
      <c r="G1455" s="55"/>
      <c r="H1455" s="55"/>
      <c r="I1455" s="55"/>
      <c r="J1455" s="65"/>
      <c r="K1455" s="65"/>
      <c r="L1455" s="65"/>
      <c r="M1455" s="65"/>
      <c r="N1455" s="65"/>
      <c r="O1455" s="65"/>
    </row>
    <row r="1456" spans="3:15" s="1" customFormat="1" x14ac:dyDescent="0.25">
      <c r="C1456" s="65"/>
      <c r="D1456" s="55"/>
      <c r="E1456" s="55"/>
      <c r="F1456" s="55"/>
      <c r="G1456" s="55"/>
      <c r="H1456" s="55"/>
      <c r="I1456" s="55"/>
      <c r="J1456" s="65"/>
      <c r="K1456" s="65"/>
      <c r="L1456" s="65"/>
      <c r="M1456" s="65"/>
      <c r="N1456" s="65"/>
      <c r="O1456" s="65"/>
    </row>
    <row r="1457" spans="3:15" s="1" customFormat="1" x14ac:dyDescent="0.25">
      <c r="C1457" s="65"/>
      <c r="D1457" s="55"/>
      <c r="E1457" s="55"/>
      <c r="F1457" s="55"/>
      <c r="G1457" s="55"/>
      <c r="H1457" s="55"/>
      <c r="I1457" s="55"/>
      <c r="J1457" s="65"/>
      <c r="K1457" s="65"/>
      <c r="L1457" s="65"/>
      <c r="M1457" s="65"/>
      <c r="N1457" s="65"/>
      <c r="O1457" s="65"/>
    </row>
    <row r="1458" spans="3:15" s="1" customFormat="1" x14ac:dyDescent="0.25">
      <c r="C1458" s="65"/>
      <c r="D1458" s="55"/>
      <c r="E1458" s="55"/>
      <c r="F1458" s="55"/>
      <c r="G1458" s="55"/>
      <c r="H1458" s="55"/>
      <c r="I1458" s="55"/>
      <c r="J1458" s="65"/>
      <c r="K1458" s="65"/>
      <c r="L1458" s="65"/>
      <c r="M1458" s="65"/>
      <c r="N1458" s="65"/>
      <c r="O1458" s="65"/>
    </row>
    <row r="1459" spans="3:15" s="1" customFormat="1" x14ac:dyDescent="0.25">
      <c r="C1459" s="65"/>
      <c r="D1459" s="55"/>
      <c r="E1459" s="55"/>
      <c r="F1459" s="55"/>
      <c r="G1459" s="55"/>
      <c r="H1459" s="55"/>
      <c r="I1459" s="55"/>
      <c r="J1459" s="65"/>
      <c r="K1459" s="65"/>
      <c r="L1459" s="65"/>
      <c r="M1459" s="65"/>
      <c r="N1459" s="65"/>
      <c r="O1459" s="65"/>
    </row>
    <row r="1460" spans="3:15" s="1" customFormat="1" x14ac:dyDescent="0.25">
      <c r="C1460" s="65"/>
      <c r="D1460" s="55"/>
      <c r="E1460" s="55"/>
      <c r="F1460" s="55"/>
      <c r="G1460" s="55"/>
      <c r="H1460" s="55"/>
      <c r="I1460" s="55"/>
      <c r="J1460" s="65"/>
      <c r="K1460" s="65"/>
      <c r="L1460" s="65"/>
      <c r="M1460" s="65"/>
      <c r="N1460" s="65"/>
      <c r="O1460" s="65"/>
    </row>
    <row r="1461" spans="3:15" s="1" customFormat="1" x14ac:dyDescent="0.25">
      <c r="C1461" s="65"/>
      <c r="D1461" s="55"/>
      <c r="E1461" s="55"/>
      <c r="F1461" s="55"/>
      <c r="G1461" s="55"/>
      <c r="H1461" s="55"/>
      <c r="I1461" s="55"/>
      <c r="J1461" s="65"/>
      <c r="K1461" s="65"/>
      <c r="L1461" s="65"/>
      <c r="M1461" s="65"/>
      <c r="N1461" s="65"/>
      <c r="O1461" s="65"/>
    </row>
    <row r="1462" spans="3:15" s="1" customFormat="1" x14ac:dyDescent="0.25">
      <c r="C1462" s="65"/>
      <c r="D1462" s="55"/>
      <c r="E1462" s="55"/>
      <c r="F1462" s="55"/>
      <c r="G1462" s="55"/>
      <c r="H1462" s="55"/>
      <c r="I1462" s="55"/>
      <c r="J1462" s="65"/>
      <c r="K1462" s="65"/>
      <c r="L1462" s="65"/>
      <c r="M1462" s="65"/>
      <c r="N1462" s="65"/>
      <c r="O1462" s="65"/>
    </row>
    <row r="1463" spans="3:15" s="1" customFormat="1" x14ac:dyDescent="0.25">
      <c r="C1463" s="65"/>
      <c r="D1463" s="55"/>
      <c r="E1463" s="55"/>
      <c r="F1463" s="55"/>
      <c r="G1463" s="55"/>
      <c r="H1463" s="55"/>
      <c r="I1463" s="55"/>
      <c r="J1463" s="65"/>
      <c r="K1463" s="65"/>
      <c r="L1463" s="65"/>
      <c r="M1463" s="65"/>
      <c r="N1463" s="65"/>
      <c r="O1463" s="65"/>
    </row>
    <row r="1464" spans="3:15" s="1" customFormat="1" x14ac:dyDescent="0.25">
      <c r="C1464" s="65"/>
      <c r="D1464" s="55"/>
      <c r="E1464" s="55"/>
      <c r="F1464" s="55"/>
      <c r="G1464" s="55"/>
      <c r="H1464" s="55"/>
      <c r="I1464" s="55"/>
      <c r="J1464" s="65"/>
      <c r="K1464" s="65"/>
      <c r="L1464" s="65"/>
      <c r="M1464" s="65"/>
      <c r="N1464" s="65"/>
      <c r="O1464" s="65"/>
    </row>
    <row r="1465" spans="3:15" s="1" customFormat="1" x14ac:dyDescent="0.25">
      <c r="C1465" s="65"/>
      <c r="D1465" s="55"/>
      <c r="E1465" s="55"/>
      <c r="F1465" s="55"/>
      <c r="G1465" s="55"/>
      <c r="H1465" s="55"/>
      <c r="I1465" s="55"/>
      <c r="J1465" s="65"/>
      <c r="K1465" s="65"/>
      <c r="L1465" s="65"/>
      <c r="M1465" s="65"/>
      <c r="N1465" s="65"/>
      <c r="O1465" s="65"/>
    </row>
    <row r="1466" spans="3:15" s="1" customFormat="1" x14ac:dyDescent="0.25">
      <c r="C1466" s="65"/>
      <c r="D1466" s="55"/>
      <c r="E1466" s="55"/>
      <c r="F1466" s="55"/>
      <c r="G1466" s="55"/>
      <c r="H1466" s="55"/>
      <c r="I1466" s="55"/>
      <c r="J1466" s="65"/>
      <c r="K1466" s="65"/>
      <c r="L1466" s="65"/>
      <c r="M1466" s="65"/>
      <c r="N1466" s="65"/>
      <c r="O1466" s="65"/>
    </row>
    <row r="1467" spans="3:15" s="1" customFormat="1" x14ac:dyDescent="0.25">
      <c r="C1467" s="65"/>
      <c r="D1467" s="55"/>
      <c r="E1467" s="55"/>
      <c r="F1467" s="55"/>
      <c r="G1467" s="55"/>
      <c r="H1467" s="55"/>
      <c r="I1467" s="55"/>
      <c r="J1467" s="65"/>
      <c r="K1467" s="65"/>
      <c r="L1467" s="65"/>
      <c r="M1467" s="65"/>
      <c r="N1467" s="65"/>
      <c r="O1467" s="65"/>
    </row>
    <row r="1468" spans="3:15" s="1" customFormat="1" x14ac:dyDescent="0.25">
      <c r="C1468" s="65"/>
      <c r="D1468" s="55"/>
      <c r="E1468" s="55"/>
      <c r="F1468" s="55"/>
      <c r="G1468" s="55"/>
      <c r="H1468" s="55"/>
      <c r="I1468" s="55"/>
      <c r="J1468" s="65"/>
      <c r="K1468" s="65"/>
      <c r="L1468" s="65"/>
      <c r="M1468" s="65"/>
      <c r="N1468" s="65"/>
      <c r="O1468" s="65"/>
    </row>
    <row r="1469" spans="3:15" s="1" customFormat="1" x14ac:dyDescent="0.25">
      <c r="C1469" s="65"/>
      <c r="D1469" s="55"/>
      <c r="E1469" s="55"/>
      <c r="F1469" s="55"/>
      <c r="G1469" s="55"/>
      <c r="H1469" s="55"/>
      <c r="I1469" s="55"/>
      <c r="J1469" s="65"/>
      <c r="K1469" s="65"/>
      <c r="L1469" s="65"/>
      <c r="M1469" s="65"/>
      <c r="N1469" s="65"/>
      <c r="O1469" s="65"/>
    </row>
    <row r="1470" spans="3:15" s="1" customFormat="1" x14ac:dyDescent="0.25">
      <c r="C1470" s="65"/>
      <c r="D1470" s="55"/>
      <c r="E1470" s="55"/>
      <c r="F1470" s="55"/>
      <c r="G1470" s="55"/>
      <c r="H1470" s="55"/>
      <c r="I1470" s="55"/>
      <c r="J1470" s="65"/>
      <c r="K1470" s="65"/>
      <c r="L1470" s="65"/>
      <c r="M1470" s="65"/>
      <c r="N1470" s="65"/>
      <c r="O1470" s="65"/>
    </row>
    <row r="1471" spans="3:15" s="1" customFormat="1" x14ac:dyDescent="0.25">
      <c r="C1471" s="65"/>
      <c r="D1471" s="55"/>
      <c r="E1471" s="55"/>
      <c r="F1471" s="55"/>
      <c r="G1471" s="55"/>
      <c r="H1471" s="55"/>
      <c r="I1471" s="55"/>
      <c r="J1471" s="65"/>
      <c r="K1471" s="65"/>
      <c r="L1471" s="65"/>
      <c r="M1471" s="65"/>
      <c r="N1471" s="65"/>
      <c r="O1471" s="65"/>
    </row>
    <row r="1472" spans="3:15" s="1" customFormat="1" x14ac:dyDescent="0.25">
      <c r="C1472" s="65"/>
      <c r="D1472" s="55"/>
      <c r="E1472" s="55"/>
      <c r="F1472" s="55"/>
      <c r="G1472" s="55"/>
      <c r="H1472" s="55"/>
      <c r="I1472" s="55"/>
      <c r="J1472" s="65"/>
      <c r="K1472" s="65"/>
      <c r="L1472" s="65"/>
      <c r="M1472" s="65"/>
      <c r="N1472" s="65"/>
      <c r="O1472" s="65"/>
    </row>
    <row r="1473" spans="3:15" s="1" customFormat="1" x14ac:dyDescent="0.25">
      <c r="C1473" s="65"/>
      <c r="D1473" s="55"/>
      <c r="E1473" s="55"/>
      <c r="F1473" s="55"/>
      <c r="G1473" s="55"/>
      <c r="H1473" s="55"/>
      <c r="I1473" s="55"/>
      <c r="J1473" s="65"/>
      <c r="K1473" s="65"/>
      <c r="L1473" s="65"/>
      <c r="M1473" s="65"/>
      <c r="N1473" s="65"/>
      <c r="O1473" s="65"/>
    </row>
    <row r="1474" spans="3:15" s="1" customFormat="1" x14ac:dyDescent="0.25">
      <c r="C1474" s="65"/>
      <c r="D1474" s="55"/>
      <c r="E1474" s="55"/>
      <c r="F1474" s="55"/>
      <c r="G1474" s="55"/>
      <c r="H1474" s="55"/>
      <c r="I1474" s="55"/>
      <c r="J1474" s="65"/>
      <c r="K1474" s="65"/>
      <c r="L1474" s="65"/>
      <c r="M1474" s="65"/>
      <c r="N1474" s="65"/>
      <c r="O1474" s="65"/>
    </row>
    <row r="1475" spans="3:15" s="1" customFormat="1" x14ac:dyDescent="0.25">
      <c r="C1475" s="65"/>
      <c r="D1475" s="55"/>
      <c r="E1475" s="55"/>
      <c r="F1475" s="55"/>
      <c r="G1475" s="55"/>
      <c r="H1475" s="55"/>
      <c r="I1475" s="55"/>
      <c r="J1475" s="65"/>
      <c r="K1475" s="65"/>
      <c r="L1475" s="65"/>
      <c r="M1475" s="65"/>
      <c r="N1475" s="65"/>
      <c r="O1475" s="65"/>
    </row>
    <row r="1476" spans="3:15" s="1" customFormat="1" x14ac:dyDescent="0.25">
      <c r="C1476" s="65"/>
      <c r="D1476" s="55"/>
      <c r="E1476" s="55"/>
      <c r="F1476" s="55"/>
      <c r="G1476" s="55"/>
      <c r="H1476" s="55"/>
      <c r="I1476" s="55"/>
      <c r="J1476" s="65"/>
      <c r="K1476" s="65"/>
      <c r="L1476" s="65"/>
      <c r="M1476" s="65"/>
      <c r="N1476" s="65"/>
      <c r="O1476" s="65"/>
    </row>
    <row r="1477" spans="3:15" s="1" customFormat="1" x14ac:dyDescent="0.25">
      <c r="C1477" s="65"/>
      <c r="D1477" s="55"/>
      <c r="E1477" s="55"/>
      <c r="F1477" s="55"/>
      <c r="G1477" s="55"/>
      <c r="H1477" s="55"/>
      <c r="I1477" s="55"/>
      <c r="J1477" s="65"/>
      <c r="K1477" s="65"/>
      <c r="L1477" s="65"/>
      <c r="M1477" s="65"/>
      <c r="N1477" s="65"/>
      <c r="O1477" s="65"/>
    </row>
    <row r="1478" spans="3:15" s="1" customFormat="1" x14ac:dyDescent="0.25">
      <c r="C1478" s="65"/>
      <c r="D1478" s="55"/>
      <c r="E1478" s="55"/>
      <c r="F1478" s="55"/>
      <c r="G1478" s="55"/>
      <c r="H1478" s="55"/>
      <c r="I1478" s="55"/>
      <c r="J1478" s="65"/>
      <c r="K1478" s="65"/>
      <c r="L1478" s="65"/>
      <c r="M1478" s="65"/>
      <c r="N1478" s="65"/>
      <c r="O1478" s="65"/>
    </row>
    <row r="1479" spans="3:15" s="1" customFormat="1" x14ac:dyDescent="0.25">
      <c r="C1479" s="65"/>
      <c r="D1479" s="55"/>
      <c r="E1479" s="55"/>
      <c r="F1479" s="55"/>
      <c r="G1479" s="55"/>
      <c r="H1479" s="55"/>
      <c r="I1479" s="55"/>
      <c r="J1479" s="65"/>
      <c r="K1479" s="65"/>
      <c r="L1479" s="65"/>
      <c r="M1479" s="65"/>
      <c r="N1479" s="65"/>
      <c r="O1479" s="65"/>
    </row>
    <row r="1480" spans="3:15" s="1" customFormat="1" x14ac:dyDescent="0.25">
      <c r="C1480" s="65"/>
      <c r="D1480" s="55"/>
      <c r="E1480" s="55"/>
      <c r="F1480" s="55"/>
      <c r="G1480" s="55"/>
      <c r="H1480" s="55"/>
      <c r="I1480" s="55"/>
      <c r="J1480" s="65"/>
      <c r="K1480" s="65"/>
      <c r="L1480" s="65"/>
      <c r="M1480" s="65"/>
      <c r="N1480" s="65"/>
      <c r="O1480" s="65"/>
    </row>
    <row r="1481" spans="3:15" s="1" customFormat="1" x14ac:dyDescent="0.25">
      <c r="C1481" s="65"/>
      <c r="D1481" s="55"/>
      <c r="E1481" s="55"/>
      <c r="F1481" s="55"/>
      <c r="G1481" s="55"/>
      <c r="H1481" s="55"/>
      <c r="I1481" s="55"/>
      <c r="J1481" s="65"/>
      <c r="K1481" s="65"/>
      <c r="L1481" s="65"/>
      <c r="M1481" s="65"/>
      <c r="N1481" s="65"/>
      <c r="O1481" s="65"/>
    </row>
    <row r="1482" spans="3:15" s="1" customFormat="1" x14ac:dyDescent="0.25">
      <c r="C1482" s="65"/>
      <c r="D1482" s="55"/>
      <c r="E1482" s="55"/>
      <c r="F1482" s="55"/>
      <c r="G1482" s="55"/>
      <c r="H1482" s="55"/>
      <c r="I1482" s="55"/>
      <c r="J1482" s="65"/>
      <c r="K1482" s="65"/>
      <c r="L1482" s="65"/>
      <c r="M1482" s="65"/>
      <c r="N1482" s="65"/>
      <c r="O1482" s="65"/>
    </row>
    <row r="1483" spans="3:15" s="1" customFormat="1" x14ac:dyDescent="0.25">
      <c r="C1483" s="65"/>
      <c r="D1483" s="55"/>
      <c r="E1483" s="55"/>
      <c r="F1483" s="55"/>
      <c r="G1483" s="55"/>
      <c r="H1483" s="55"/>
      <c r="I1483" s="55"/>
      <c r="J1483" s="65"/>
      <c r="K1483" s="65"/>
      <c r="L1483" s="65"/>
      <c r="M1483" s="65"/>
      <c r="N1483" s="65"/>
      <c r="O1483" s="65"/>
    </row>
    <row r="1484" spans="3:15" s="1" customFormat="1" x14ac:dyDescent="0.25">
      <c r="C1484" s="65"/>
      <c r="D1484" s="55"/>
      <c r="E1484" s="55"/>
      <c r="F1484" s="55"/>
      <c r="G1484" s="55"/>
      <c r="H1484" s="55"/>
      <c r="I1484" s="55"/>
      <c r="J1484" s="65"/>
      <c r="K1484" s="65"/>
      <c r="L1484" s="65"/>
      <c r="M1484" s="65"/>
      <c r="N1484" s="65"/>
      <c r="O1484" s="65"/>
    </row>
    <row r="1485" spans="3:15" s="1" customFormat="1" x14ac:dyDescent="0.25">
      <c r="C1485" s="65"/>
      <c r="D1485" s="55"/>
      <c r="E1485" s="55"/>
      <c r="F1485" s="55"/>
      <c r="G1485" s="55"/>
      <c r="H1485" s="55"/>
      <c r="I1485" s="55"/>
      <c r="J1485" s="65"/>
      <c r="K1485" s="65"/>
      <c r="L1485" s="65"/>
      <c r="M1485" s="65"/>
      <c r="N1485" s="65"/>
      <c r="O1485" s="65"/>
    </row>
    <row r="1486" spans="3:15" s="1" customFormat="1" x14ac:dyDescent="0.25">
      <c r="C1486" s="65"/>
      <c r="D1486" s="55"/>
      <c r="E1486" s="55"/>
      <c r="F1486" s="55"/>
      <c r="G1486" s="55"/>
      <c r="H1486" s="55"/>
      <c r="I1486" s="55"/>
      <c r="J1486" s="65"/>
      <c r="K1486" s="65"/>
      <c r="L1486" s="65"/>
      <c r="M1486" s="65"/>
      <c r="N1486" s="65"/>
      <c r="O1486" s="65"/>
    </row>
    <row r="1487" spans="3:15" s="1" customFormat="1" x14ac:dyDescent="0.25">
      <c r="C1487" s="65"/>
      <c r="D1487" s="55"/>
      <c r="E1487" s="55"/>
      <c r="F1487" s="55"/>
      <c r="G1487" s="55"/>
      <c r="H1487" s="55"/>
      <c r="I1487" s="55"/>
      <c r="J1487" s="65"/>
      <c r="K1487" s="65"/>
      <c r="L1487" s="65"/>
      <c r="M1487" s="65"/>
      <c r="N1487" s="65"/>
      <c r="O1487" s="65"/>
    </row>
    <row r="1488" spans="3:15" s="1" customFormat="1" x14ac:dyDescent="0.25">
      <c r="C1488" s="65"/>
      <c r="D1488" s="55"/>
      <c r="E1488" s="55"/>
      <c r="F1488" s="55"/>
      <c r="G1488" s="55"/>
      <c r="H1488" s="55"/>
      <c r="I1488" s="55"/>
      <c r="J1488" s="65"/>
      <c r="K1488" s="65"/>
      <c r="L1488" s="65"/>
      <c r="M1488" s="65"/>
      <c r="N1488" s="65"/>
      <c r="O1488" s="65"/>
    </row>
    <row r="1489" spans="3:15" s="1" customFormat="1" x14ac:dyDescent="0.25">
      <c r="C1489" s="65"/>
      <c r="D1489" s="55"/>
      <c r="E1489" s="55"/>
      <c r="F1489" s="55"/>
      <c r="G1489" s="55"/>
      <c r="H1489" s="55"/>
      <c r="I1489" s="55"/>
      <c r="J1489" s="65"/>
      <c r="K1489" s="65"/>
      <c r="L1489" s="65"/>
      <c r="M1489" s="65"/>
      <c r="N1489" s="65"/>
      <c r="O1489" s="65"/>
    </row>
    <row r="1490" spans="3:15" s="1" customFormat="1" x14ac:dyDescent="0.25">
      <c r="C1490" s="65"/>
      <c r="D1490" s="55"/>
      <c r="E1490" s="55"/>
      <c r="F1490" s="55"/>
      <c r="G1490" s="55"/>
      <c r="H1490" s="55"/>
      <c r="I1490" s="55"/>
      <c r="J1490" s="65"/>
      <c r="K1490" s="65"/>
      <c r="L1490" s="65"/>
      <c r="M1490" s="65"/>
      <c r="N1490" s="65"/>
      <c r="O1490" s="65"/>
    </row>
    <row r="1491" spans="3:15" s="1" customFormat="1" x14ac:dyDescent="0.25">
      <c r="C1491" s="65"/>
      <c r="D1491" s="55"/>
      <c r="E1491" s="55"/>
      <c r="F1491" s="55"/>
      <c r="G1491" s="55"/>
      <c r="H1491" s="55"/>
      <c r="I1491" s="55"/>
      <c r="J1491" s="65"/>
      <c r="K1491" s="65"/>
      <c r="L1491" s="65"/>
      <c r="M1491" s="65"/>
      <c r="N1491" s="65"/>
      <c r="O1491" s="65"/>
    </row>
    <row r="1492" spans="3:15" s="1" customFormat="1" x14ac:dyDescent="0.25">
      <c r="C1492" s="65"/>
      <c r="D1492" s="55"/>
      <c r="E1492" s="55"/>
      <c r="F1492" s="55"/>
      <c r="G1492" s="55"/>
      <c r="H1492" s="55"/>
      <c r="I1492" s="55"/>
      <c r="J1492" s="65"/>
      <c r="K1492" s="65"/>
      <c r="L1492" s="65"/>
      <c r="M1492" s="65"/>
      <c r="N1492" s="65"/>
      <c r="O1492" s="65"/>
    </row>
    <row r="1493" spans="3:15" s="1" customFormat="1" x14ac:dyDescent="0.25">
      <c r="C1493" s="65"/>
      <c r="D1493" s="55"/>
      <c r="E1493" s="55"/>
      <c r="F1493" s="55"/>
      <c r="G1493" s="55"/>
      <c r="H1493" s="55"/>
      <c r="I1493" s="55"/>
      <c r="J1493" s="65"/>
      <c r="K1493" s="65"/>
      <c r="L1493" s="65"/>
      <c r="M1493" s="65"/>
      <c r="N1493" s="65"/>
      <c r="O1493" s="65"/>
    </row>
    <row r="1494" spans="3:15" s="1" customFormat="1" x14ac:dyDescent="0.25">
      <c r="C1494" s="65"/>
      <c r="D1494" s="55"/>
      <c r="E1494" s="55"/>
      <c r="F1494" s="55"/>
      <c r="G1494" s="55"/>
      <c r="H1494" s="55"/>
      <c r="I1494" s="55"/>
      <c r="J1494" s="65"/>
      <c r="K1494" s="65"/>
      <c r="L1494" s="65"/>
      <c r="M1494" s="65"/>
      <c r="N1494" s="65"/>
      <c r="O1494" s="65"/>
    </row>
    <row r="1495" spans="3:15" s="1" customFormat="1" x14ac:dyDescent="0.25">
      <c r="C1495" s="65"/>
      <c r="D1495" s="55"/>
      <c r="E1495" s="55"/>
      <c r="F1495" s="55"/>
      <c r="G1495" s="55"/>
      <c r="H1495" s="55"/>
      <c r="I1495" s="55"/>
      <c r="J1495" s="65"/>
      <c r="K1495" s="65"/>
      <c r="L1495" s="65"/>
      <c r="M1495" s="65"/>
      <c r="N1495" s="65"/>
      <c r="O1495" s="65"/>
    </row>
    <row r="1496" spans="3:15" s="1" customFormat="1" x14ac:dyDescent="0.25">
      <c r="C1496" s="65"/>
      <c r="D1496" s="55"/>
      <c r="E1496" s="55"/>
      <c r="F1496" s="55"/>
      <c r="G1496" s="55"/>
      <c r="H1496" s="55"/>
      <c r="I1496" s="55"/>
      <c r="J1496" s="65"/>
      <c r="K1496" s="65"/>
      <c r="L1496" s="65"/>
      <c r="M1496" s="65"/>
      <c r="N1496" s="65"/>
      <c r="O1496" s="65"/>
    </row>
    <row r="1497" spans="3:15" s="1" customFormat="1" x14ac:dyDescent="0.25">
      <c r="C1497" s="65"/>
      <c r="D1497" s="55"/>
      <c r="E1497" s="55"/>
      <c r="F1497" s="55"/>
      <c r="G1497" s="55"/>
      <c r="H1497" s="55"/>
      <c r="I1497" s="55"/>
      <c r="J1497" s="65"/>
      <c r="K1497" s="65"/>
      <c r="L1497" s="65"/>
      <c r="M1497" s="65"/>
      <c r="N1497" s="65"/>
      <c r="O1497" s="65"/>
    </row>
    <row r="1498" spans="3:15" s="1" customFormat="1" x14ac:dyDescent="0.25">
      <c r="C1498" s="65"/>
      <c r="D1498" s="55"/>
      <c r="E1498" s="55"/>
      <c r="F1498" s="55"/>
      <c r="G1498" s="55"/>
      <c r="H1498" s="55"/>
      <c r="I1498" s="55"/>
      <c r="J1498" s="65"/>
      <c r="K1498" s="65"/>
      <c r="L1498" s="65"/>
      <c r="M1498" s="65"/>
      <c r="N1498" s="65"/>
      <c r="O1498" s="65"/>
    </row>
    <row r="1499" spans="3:15" s="1" customFormat="1" x14ac:dyDescent="0.25">
      <c r="C1499" s="65"/>
      <c r="D1499" s="55"/>
      <c r="E1499" s="55"/>
      <c r="F1499" s="55"/>
      <c r="G1499" s="55"/>
      <c r="H1499" s="55"/>
      <c r="I1499" s="55"/>
      <c r="J1499" s="65"/>
      <c r="K1499" s="65"/>
      <c r="L1499" s="65"/>
      <c r="M1499" s="65"/>
      <c r="N1499" s="65"/>
      <c r="O1499" s="65"/>
    </row>
    <row r="1500" spans="3:15" s="1" customFormat="1" x14ac:dyDescent="0.25">
      <c r="C1500" s="65"/>
      <c r="D1500" s="55"/>
      <c r="E1500" s="55"/>
      <c r="F1500" s="55"/>
      <c r="G1500" s="55"/>
      <c r="H1500" s="55"/>
      <c r="I1500" s="55"/>
      <c r="J1500" s="65"/>
      <c r="K1500" s="65"/>
      <c r="L1500" s="65"/>
      <c r="M1500" s="65"/>
      <c r="N1500" s="65"/>
      <c r="O1500" s="65"/>
    </row>
    <row r="1501" spans="3:15" s="1" customFormat="1" x14ac:dyDescent="0.25">
      <c r="C1501" s="65"/>
      <c r="D1501" s="55"/>
      <c r="E1501" s="55"/>
      <c r="F1501" s="55"/>
      <c r="G1501" s="55"/>
      <c r="H1501" s="55"/>
      <c r="I1501" s="55"/>
      <c r="J1501" s="65"/>
      <c r="K1501" s="65"/>
      <c r="L1501" s="65"/>
      <c r="M1501" s="65"/>
      <c r="N1501" s="65"/>
      <c r="O1501" s="65"/>
    </row>
    <row r="1502" spans="3:15" s="1" customFormat="1" x14ac:dyDescent="0.25">
      <c r="C1502" s="65"/>
      <c r="D1502" s="55"/>
      <c r="E1502" s="55"/>
      <c r="F1502" s="55"/>
      <c r="G1502" s="55"/>
      <c r="H1502" s="55"/>
      <c r="I1502" s="55"/>
      <c r="J1502" s="65"/>
      <c r="K1502" s="65"/>
      <c r="L1502" s="65"/>
      <c r="M1502" s="65"/>
      <c r="N1502" s="65"/>
      <c r="O1502" s="65"/>
    </row>
    <row r="1503" spans="3:15" s="1" customFormat="1" x14ac:dyDescent="0.25">
      <c r="C1503" s="65"/>
      <c r="D1503" s="55"/>
      <c r="E1503" s="55"/>
      <c r="F1503" s="55"/>
      <c r="G1503" s="55"/>
      <c r="H1503" s="55"/>
      <c r="I1503" s="55"/>
      <c r="J1503" s="65"/>
      <c r="K1503" s="65"/>
      <c r="L1503" s="65"/>
      <c r="M1503" s="65"/>
      <c r="N1503" s="65"/>
      <c r="O1503" s="65"/>
    </row>
    <row r="1504" spans="3:15" s="1" customFormat="1" x14ac:dyDescent="0.25">
      <c r="C1504" s="65"/>
      <c r="D1504" s="55"/>
      <c r="E1504" s="55"/>
      <c r="F1504" s="55"/>
      <c r="G1504" s="55"/>
      <c r="H1504" s="55"/>
      <c r="I1504" s="55"/>
      <c r="J1504" s="65"/>
      <c r="K1504" s="65"/>
      <c r="L1504" s="65"/>
      <c r="M1504" s="65"/>
      <c r="N1504" s="65"/>
      <c r="O1504" s="65"/>
    </row>
    <row r="1505" spans="3:15" s="1" customFormat="1" x14ac:dyDescent="0.25">
      <c r="C1505" s="65"/>
      <c r="D1505" s="55"/>
      <c r="E1505" s="55"/>
      <c r="F1505" s="55"/>
      <c r="G1505" s="55"/>
      <c r="H1505" s="55"/>
      <c r="I1505" s="55"/>
      <c r="J1505" s="65"/>
      <c r="K1505" s="65"/>
      <c r="L1505" s="65"/>
      <c r="M1505" s="65"/>
      <c r="N1505" s="65"/>
      <c r="O1505" s="65"/>
    </row>
    <row r="1506" spans="3:15" s="1" customFormat="1" x14ac:dyDescent="0.25">
      <c r="C1506" s="65"/>
      <c r="D1506" s="55"/>
      <c r="E1506" s="55"/>
      <c r="F1506" s="55"/>
      <c r="G1506" s="55"/>
      <c r="H1506" s="55"/>
      <c r="I1506" s="55"/>
      <c r="J1506" s="65"/>
      <c r="K1506" s="65"/>
      <c r="L1506" s="65"/>
      <c r="M1506" s="65"/>
      <c r="N1506" s="65"/>
      <c r="O1506" s="65"/>
    </row>
    <row r="1507" spans="3:15" s="1" customFormat="1" x14ac:dyDescent="0.25">
      <c r="C1507" s="65"/>
      <c r="D1507" s="55"/>
      <c r="E1507" s="55"/>
      <c r="F1507" s="55"/>
      <c r="G1507" s="55"/>
      <c r="H1507" s="55"/>
      <c r="I1507" s="55"/>
      <c r="J1507" s="65"/>
      <c r="K1507" s="65"/>
      <c r="L1507" s="65"/>
      <c r="M1507" s="65"/>
      <c r="N1507" s="65"/>
      <c r="O1507" s="65"/>
    </row>
    <row r="1508" spans="3:15" s="1" customFormat="1" x14ac:dyDescent="0.25">
      <c r="C1508" s="65"/>
      <c r="D1508" s="55"/>
      <c r="E1508" s="55"/>
      <c r="F1508" s="55"/>
      <c r="G1508" s="55"/>
      <c r="H1508" s="55"/>
      <c r="I1508" s="55"/>
      <c r="J1508" s="65"/>
      <c r="K1508" s="65"/>
      <c r="L1508" s="65"/>
      <c r="M1508" s="65"/>
      <c r="N1508" s="65"/>
      <c r="O1508" s="65"/>
    </row>
    <row r="1509" spans="3:15" s="1" customFormat="1" x14ac:dyDescent="0.25">
      <c r="C1509" s="65"/>
      <c r="D1509" s="55"/>
      <c r="E1509" s="55"/>
      <c r="F1509" s="55"/>
      <c r="G1509" s="55"/>
      <c r="H1509" s="55"/>
      <c r="I1509" s="55"/>
      <c r="J1509" s="65"/>
      <c r="K1509" s="65"/>
      <c r="L1509" s="65"/>
      <c r="M1509" s="65"/>
      <c r="N1509" s="65"/>
      <c r="O1509" s="65"/>
    </row>
    <row r="1510" spans="3:15" s="1" customFormat="1" x14ac:dyDescent="0.25">
      <c r="C1510" s="65"/>
      <c r="D1510" s="55"/>
      <c r="E1510" s="55"/>
      <c r="F1510" s="55"/>
      <c r="G1510" s="55"/>
      <c r="H1510" s="55"/>
      <c r="I1510" s="55"/>
      <c r="J1510" s="65"/>
      <c r="K1510" s="65"/>
      <c r="L1510" s="65"/>
      <c r="M1510" s="65"/>
      <c r="N1510" s="65"/>
      <c r="O1510" s="65"/>
    </row>
    <row r="1511" spans="3:15" s="1" customFormat="1" x14ac:dyDescent="0.25">
      <c r="C1511" s="65"/>
      <c r="D1511" s="55"/>
      <c r="E1511" s="55"/>
      <c r="F1511" s="55"/>
      <c r="G1511" s="55"/>
      <c r="H1511" s="55"/>
      <c r="I1511" s="55"/>
      <c r="J1511" s="65"/>
      <c r="K1511" s="65"/>
      <c r="L1511" s="65"/>
      <c r="M1511" s="65"/>
      <c r="N1511" s="65"/>
      <c r="O1511" s="65"/>
    </row>
    <row r="1512" spans="3:15" s="1" customFormat="1" x14ac:dyDescent="0.25">
      <c r="C1512" s="65"/>
      <c r="D1512" s="55"/>
      <c r="E1512" s="55"/>
      <c r="F1512" s="55"/>
      <c r="G1512" s="55"/>
      <c r="H1512" s="55"/>
      <c r="I1512" s="55"/>
      <c r="J1512" s="65"/>
      <c r="K1512" s="65"/>
      <c r="L1512" s="65"/>
      <c r="M1512" s="65"/>
      <c r="N1512" s="65"/>
      <c r="O1512" s="65"/>
    </row>
    <row r="1513" spans="3:15" s="1" customFormat="1" x14ac:dyDescent="0.25">
      <c r="C1513" s="65"/>
      <c r="D1513" s="55"/>
      <c r="E1513" s="55"/>
      <c r="F1513" s="55"/>
      <c r="G1513" s="55"/>
      <c r="H1513" s="55"/>
      <c r="I1513" s="55"/>
      <c r="J1513" s="65"/>
      <c r="K1513" s="65"/>
      <c r="L1513" s="65"/>
      <c r="M1513" s="65"/>
      <c r="N1513" s="65"/>
      <c r="O1513" s="65"/>
    </row>
    <row r="1514" spans="3:15" s="1" customFormat="1" x14ac:dyDescent="0.25">
      <c r="C1514" s="65"/>
      <c r="D1514" s="55"/>
      <c r="E1514" s="55"/>
      <c r="F1514" s="55"/>
      <c r="G1514" s="55"/>
      <c r="H1514" s="55"/>
      <c r="I1514" s="55"/>
      <c r="J1514" s="65"/>
      <c r="K1514" s="65"/>
      <c r="L1514" s="65"/>
      <c r="M1514" s="65"/>
      <c r="N1514" s="65"/>
      <c r="O1514" s="65"/>
    </row>
    <row r="1515" spans="3:15" s="1" customFormat="1" x14ac:dyDescent="0.25">
      <c r="C1515" s="65"/>
      <c r="D1515" s="55"/>
      <c r="E1515" s="55"/>
      <c r="F1515" s="55"/>
      <c r="G1515" s="55"/>
      <c r="H1515" s="55"/>
      <c r="I1515" s="55"/>
      <c r="J1515" s="65"/>
      <c r="K1515" s="65"/>
      <c r="L1515" s="65"/>
      <c r="M1515" s="65"/>
      <c r="N1515" s="65"/>
      <c r="O1515" s="65"/>
    </row>
    <row r="1516" spans="3:15" s="1" customFormat="1" x14ac:dyDescent="0.25">
      <c r="C1516" s="65"/>
      <c r="D1516" s="55"/>
      <c r="E1516" s="55"/>
      <c r="F1516" s="55"/>
      <c r="G1516" s="55"/>
      <c r="H1516" s="55"/>
      <c r="I1516" s="55"/>
      <c r="J1516" s="65"/>
      <c r="K1516" s="65"/>
      <c r="L1516" s="65"/>
      <c r="M1516" s="65"/>
      <c r="N1516" s="65"/>
      <c r="O1516" s="65"/>
    </row>
    <row r="1517" spans="3:15" s="1" customFormat="1" x14ac:dyDescent="0.25">
      <c r="C1517" s="65"/>
      <c r="D1517" s="55"/>
      <c r="E1517" s="55"/>
      <c r="F1517" s="55"/>
      <c r="G1517" s="55"/>
      <c r="H1517" s="55"/>
      <c r="I1517" s="55"/>
      <c r="J1517" s="65"/>
      <c r="K1517" s="65"/>
      <c r="L1517" s="65"/>
      <c r="M1517" s="65"/>
      <c r="N1517" s="65"/>
      <c r="O1517" s="65"/>
    </row>
    <row r="1518" spans="3:15" s="1" customFormat="1" x14ac:dyDescent="0.25">
      <c r="C1518" s="65"/>
      <c r="D1518" s="55"/>
      <c r="E1518" s="55"/>
      <c r="F1518" s="55"/>
      <c r="G1518" s="55"/>
      <c r="H1518" s="55"/>
      <c r="I1518" s="55"/>
      <c r="J1518" s="65"/>
      <c r="K1518" s="65"/>
      <c r="L1518" s="65"/>
      <c r="M1518" s="65"/>
      <c r="N1518" s="65"/>
      <c r="O1518" s="65"/>
    </row>
    <row r="1519" spans="3:15" s="1" customFormat="1" x14ac:dyDescent="0.25">
      <c r="C1519" s="65"/>
      <c r="D1519" s="55"/>
      <c r="E1519" s="55"/>
      <c r="F1519" s="55"/>
      <c r="G1519" s="55"/>
      <c r="H1519" s="55"/>
      <c r="I1519" s="55"/>
      <c r="J1519" s="65"/>
      <c r="K1519" s="65"/>
      <c r="L1519" s="65"/>
      <c r="M1519" s="65"/>
      <c r="N1519" s="65"/>
      <c r="O1519" s="65"/>
    </row>
    <row r="1520" spans="3:15" s="1" customFormat="1" x14ac:dyDescent="0.25">
      <c r="C1520" s="65"/>
      <c r="D1520" s="55"/>
      <c r="E1520" s="55"/>
      <c r="F1520" s="55"/>
      <c r="G1520" s="55"/>
      <c r="H1520" s="55"/>
      <c r="I1520" s="55"/>
      <c r="J1520" s="65"/>
      <c r="K1520" s="65"/>
      <c r="L1520" s="65"/>
      <c r="M1520" s="65"/>
      <c r="N1520" s="65"/>
      <c r="O1520" s="65"/>
    </row>
    <row r="1521" spans="3:15" s="1" customFormat="1" x14ac:dyDescent="0.25">
      <c r="C1521" s="65"/>
      <c r="D1521" s="55"/>
      <c r="E1521" s="55"/>
      <c r="F1521" s="55"/>
      <c r="G1521" s="55"/>
      <c r="H1521" s="55"/>
      <c r="I1521" s="55"/>
      <c r="J1521" s="65"/>
      <c r="K1521" s="65"/>
      <c r="L1521" s="65"/>
      <c r="M1521" s="65"/>
      <c r="N1521" s="65"/>
      <c r="O1521" s="65"/>
    </row>
    <row r="1522" spans="3:15" s="1" customFormat="1" x14ac:dyDescent="0.25">
      <c r="C1522" s="65"/>
      <c r="D1522" s="55"/>
      <c r="E1522" s="55"/>
      <c r="F1522" s="55"/>
      <c r="G1522" s="55"/>
      <c r="H1522" s="55"/>
      <c r="I1522" s="55"/>
      <c r="J1522" s="65"/>
      <c r="K1522" s="65"/>
      <c r="L1522" s="65"/>
      <c r="M1522" s="65"/>
      <c r="N1522" s="65"/>
      <c r="O1522" s="65"/>
    </row>
    <row r="1523" spans="3:15" s="1" customFormat="1" x14ac:dyDescent="0.25">
      <c r="C1523" s="65"/>
      <c r="D1523" s="55"/>
      <c r="E1523" s="55"/>
      <c r="F1523" s="55"/>
      <c r="G1523" s="55"/>
      <c r="H1523" s="55"/>
      <c r="I1523" s="55"/>
      <c r="J1523" s="65"/>
      <c r="K1523" s="65"/>
      <c r="L1523" s="65"/>
      <c r="M1523" s="65"/>
      <c r="N1523" s="65"/>
      <c r="O1523" s="65"/>
    </row>
    <row r="1524" spans="3:15" s="1" customFormat="1" x14ac:dyDescent="0.25">
      <c r="C1524" s="65"/>
      <c r="D1524" s="55"/>
      <c r="E1524" s="55"/>
      <c r="F1524" s="55"/>
      <c r="G1524" s="55"/>
      <c r="H1524" s="55"/>
      <c r="I1524" s="55"/>
      <c r="J1524" s="65"/>
      <c r="K1524" s="65"/>
      <c r="L1524" s="65"/>
      <c r="M1524" s="65"/>
      <c r="N1524" s="65"/>
      <c r="O1524" s="65"/>
    </row>
    <row r="1525" spans="3:15" s="1" customFormat="1" x14ac:dyDescent="0.25">
      <c r="C1525" s="65"/>
      <c r="D1525" s="55"/>
      <c r="E1525" s="55"/>
      <c r="F1525" s="55"/>
      <c r="G1525" s="55"/>
      <c r="H1525" s="55"/>
      <c r="I1525" s="55"/>
      <c r="J1525" s="65"/>
      <c r="K1525" s="65"/>
      <c r="L1525" s="65"/>
      <c r="M1525" s="65"/>
      <c r="N1525" s="65"/>
      <c r="O1525" s="65"/>
    </row>
    <row r="1526" spans="3:15" s="1" customFormat="1" x14ac:dyDescent="0.25">
      <c r="C1526" s="65"/>
      <c r="D1526" s="55"/>
      <c r="E1526" s="55"/>
      <c r="F1526" s="55"/>
      <c r="G1526" s="55"/>
      <c r="H1526" s="55"/>
      <c r="I1526" s="55"/>
      <c r="J1526" s="65"/>
      <c r="K1526" s="65"/>
      <c r="L1526" s="65"/>
      <c r="M1526" s="65"/>
      <c r="N1526" s="65"/>
      <c r="O1526" s="65"/>
    </row>
    <row r="1527" spans="3:15" s="1" customFormat="1" x14ac:dyDescent="0.25">
      <c r="C1527" s="65"/>
      <c r="D1527" s="55"/>
      <c r="E1527" s="55"/>
      <c r="F1527" s="55"/>
      <c r="G1527" s="55"/>
      <c r="H1527" s="55"/>
      <c r="I1527" s="55"/>
      <c r="J1527" s="65"/>
      <c r="K1527" s="65"/>
      <c r="L1527" s="65"/>
      <c r="M1527" s="65"/>
      <c r="N1527" s="65"/>
      <c r="O1527" s="65"/>
    </row>
    <row r="1528" spans="3:15" s="1" customFormat="1" x14ac:dyDescent="0.25">
      <c r="C1528" s="65"/>
      <c r="D1528" s="55"/>
      <c r="E1528" s="55"/>
      <c r="F1528" s="55"/>
      <c r="G1528" s="55"/>
      <c r="H1528" s="55"/>
      <c r="I1528" s="55"/>
      <c r="J1528" s="65"/>
      <c r="K1528" s="65"/>
      <c r="L1528" s="65"/>
      <c r="M1528" s="65"/>
      <c r="N1528" s="65"/>
      <c r="O1528" s="65"/>
    </row>
    <row r="1529" spans="3:15" s="1" customFormat="1" x14ac:dyDescent="0.25">
      <c r="C1529" s="65"/>
      <c r="D1529" s="55"/>
      <c r="E1529" s="55"/>
      <c r="F1529" s="55"/>
      <c r="G1529" s="55"/>
      <c r="H1529" s="55"/>
      <c r="I1529" s="55"/>
      <c r="J1529" s="65"/>
      <c r="K1529" s="65"/>
      <c r="L1529" s="65"/>
      <c r="M1529" s="65"/>
      <c r="N1529" s="65"/>
      <c r="O1529" s="65"/>
    </row>
    <row r="1530" spans="3:15" s="1" customFormat="1" x14ac:dyDescent="0.25">
      <c r="C1530" s="65"/>
      <c r="D1530" s="55"/>
      <c r="E1530" s="55"/>
      <c r="F1530" s="55"/>
      <c r="G1530" s="55"/>
      <c r="H1530" s="55"/>
      <c r="I1530" s="55"/>
      <c r="J1530" s="65"/>
      <c r="K1530" s="65"/>
      <c r="L1530" s="65"/>
      <c r="M1530" s="65"/>
      <c r="N1530" s="65"/>
      <c r="O1530" s="65"/>
    </row>
    <row r="1531" spans="3:15" s="1" customFormat="1" x14ac:dyDescent="0.25">
      <c r="C1531" s="65"/>
      <c r="D1531" s="55"/>
      <c r="E1531" s="55"/>
      <c r="F1531" s="55"/>
      <c r="G1531" s="55"/>
      <c r="H1531" s="55"/>
      <c r="I1531" s="55"/>
      <c r="J1531" s="65"/>
      <c r="K1531" s="65"/>
      <c r="L1531" s="65"/>
      <c r="M1531" s="65"/>
      <c r="N1531" s="65"/>
      <c r="O1531" s="65"/>
    </row>
    <row r="1532" spans="3:15" s="1" customFormat="1" x14ac:dyDescent="0.25">
      <c r="C1532" s="65"/>
      <c r="D1532" s="55"/>
      <c r="E1532" s="55"/>
      <c r="F1532" s="55"/>
      <c r="G1532" s="55"/>
      <c r="H1532" s="55"/>
      <c r="I1532" s="55"/>
      <c r="J1532" s="65"/>
      <c r="K1532" s="65"/>
      <c r="L1532" s="65"/>
      <c r="M1532" s="65"/>
      <c r="N1532" s="65"/>
      <c r="O1532" s="65"/>
    </row>
    <row r="1533" spans="3:15" s="1" customFormat="1" x14ac:dyDescent="0.25">
      <c r="C1533" s="65"/>
      <c r="D1533" s="55"/>
      <c r="E1533" s="55"/>
      <c r="F1533" s="55"/>
      <c r="G1533" s="55"/>
      <c r="H1533" s="55"/>
      <c r="I1533" s="55"/>
      <c r="J1533" s="65"/>
      <c r="K1533" s="65"/>
      <c r="L1533" s="65"/>
      <c r="M1533" s="65"/>
      <c r="N1533" s="65"/>
      <c r="O1533" s="65"/>
    </row>
    <row r="1534" spans="3:15" s="1" customFormat="1" x14ac:dyDescent="0.25">
      <c r="C1534" s="65"/>
      <c r="D1534" s="55"/>
      <c r="E1534" s="55"/>
      <c r="F1534" s="55"/>
      <c r="G1534" s="55"/>
      <c r="H1534" s="55"/>
      <c r="I1534" s="55"/>
      <c r="J1534" s="65"/>
      <c r="K1534" s="65"/>
      <c r="L1534" s="65"/>
      <c r="M1534" s="65"/>
      <c r="N1534" s="65"/>
      <c r="O1534" s="65"/>
    </row>
    <row r="1535" spans="3:15" s="1" customFormat="1" x14ac:dyDescent="0.25">
      <c r="C1535" s="65"/>
      <c r="D1535" s="55"/>
      <c r="E1535" s="55"/>
      <c r="F1535" s="55"/>
      <c r="G1535" s="55"/>
      <c r="H1535" s="55"/>
      <c r="I1535" s="55"/>
      <c r="J1535" s="65"/>
      <c r="K1535" s="65"/>
      <c r="L1535" s="65"/>
      <c r="M1535" s="65"/>
      <c r="N1535" s="65"/>
      <c r="O1535" s="65"/>
    </row>
    <row r="1536" spans="3:15" s="1" customFormat="1" x14ac:dyDescent="0.25">
      <c r="C1536" s="65"/>
      <c r="D1536" s="55"/>
      <c r="E1536" s="55"/>
      <c r="F1536" s="55"/>
      <c r="G1536" s="55"/>
      <c r="H1536" s="55"/>
      <c r="I1536" s="55"/>
      <c r="J1536" s="65"/>
      <c r="K1536" s="65"/>
      <c r="L1536" s="65"/>
      <c r="M1536" s="65"/>
      <c r="N1536" s="65"/>
      <c r="O1536" s="65"/>
    </row>
    <row r="1537" spans="3:15" s="1" customFormat="1" x14ac:dyDescent="0.25">
      <c r="C1537" s="65"/>
      <c r="D1537" s="55"/>
      <c r="E1537" s="55"/>
      <c r="F1537" s="55"/>
      <c r="G1537" s="55"/>
      <c r="H1537" s="55"/>
      <c r="I1537" s="55"/>
      <c r="J1537" s="65"/>
      <c r="K1537" s="65"/>
      <c r="L1537" s="65"/>
      <c r="M1537" s="65"/>
      <c r="N1537" s="65"/>
      <c r="O1537" s="65"/>
    </row>
    <row r="1538" spans="3:15" s="1" customFormat="1" x14ac:dyDescent="0.25">
      <c r="C1538" s="65"/>
      <c r="D1538" s="55"/>
      <c r="E1538" s="55"/>
      <c r="F1538" s="55"/>
      <c r="G1538" s="55"/>
      <c r="H1538" s="55"/>
      <c r="I1538" s="55"/>
      <c r="J1538" s="65"/>
      <c r="K1538" s="65"/>
      <c r="L1538" s="65"/>
      <c r="M1538" s="65"/>
      <c r="N1538" s="65"/>
      <c r="O1538" s="65"/>
    </row>
    <row r="1539" spans="3:15" s="1" customFormat="1" x14ac:dyDescent="0.25">
      <c r="C1539" s="65"/>
      <c r="D1539" s="55"/>
      <c r="E1539" s="55"/>
      <c r="F1539" s="55"/>
      <c r="G1539" s="55"/>
      <c r="H1539" s="55"/>
      <c r="I1539" s="55"/>
      <c r="J1539" s="65"/>
      <c r="K1539" s="65"/>
      <c r="L1539" s="65"/>
      <c r="M1539" s="65"/>
      <c r="N1539" s="65"/>
      <c r="O1539" s="65"/>
    </row>
    <row r="1540" spans="3:15" s="1" customFormat="1" x14ac:dyDescent="0.25">
      <c r="C1540" s="65"/>
      <c r="D1540" s="55"/>
      <c r="E1540" s="55"/>
      <c r="F1540" s="55"/>
      <c r="G1540" s="55"/>
      <c r="H1540" s="55"/>
      <c r="I1540" s="55"/>
      <c r="J1540" s="65"/>
      <c r="K1540" s="65"/>
      <c r="L1540" s="65"/>
      <c r="M1540" s="65"/>
      <c r="N1540" s="65"/>
      <c r="O1540" s="65"/>
    </row>
    <row r="1541" spans="3:15" s="1" customFormat="1" x14ac:dyDescent="0.25">
      <c r="C1541" s="65"/>
      <c r="D1541" s="55"/>
      <c r="E1541" s="55"/>
      <c r="F1541" s="55"/>
      <c r="G1541" s="55"/>
      <c r="H1541" s="55"/>
      <c r="I1541" s="55"/>
      <c r="J1541" s="65"/>
      <c r="K1541" s="65"/>
      <c r="L1541" s="65"/>
      <c r="M1541" s="65"/>
      <c r="N1541" s="65"/>
      <c r="O1541" s="65"/>
    </row>
    <row r="1542" spans="3:15" s="1" customFormat="1" x14ac:dyDescent="0.25">
      <c r="C1542" s="65"/>
      <c r="D1542" s="55"/>
      <c r="E1542" s="55"/>
      <c r="F1542" s="55"/>
      <c r="G1542" s="55"/>
      <c r="H1542" s="55"/>
      <c r="I1542" s="55"/>
      <c r="J1542" s="65"/>
      <c r="K1542" s="65"/>
      <c r="L1542" s="65"/>
      <c r="M1542" s="65"/>
      <c r="N1542" s="65"/>
      <c r="O1542" s="65"/>
    </row>
    <row r="1543" spans="3:15" s="1" customFormat="1" x14ac:dyDescent="0.25">
      <c r="C1543" s="65"/>
      <c r="D1543" s="55"/>
      <c r="E1543" s="55"/>
      <c r="F1543" s="55"/>
      <c r="G1543" s="55"/>
      <c r="H1543" s="55"/>
      <c r="I1543" s="55"/>
      <c r="J1543" s="65"/>
      <c r="K1543" s="65"/>
      <c r="L1543" s="65"/>
      <c r="M1543" s="65"/>
      <c r="N1543" s="65"/>
      <c r="O1543" s="65"/>
    </row>
    <row r="1544" spans="3:15" s="1" customFormat="1" x14ac:dyDescent="0.25">
      <c r="C1544" s="65"/>
      <c r="D1544" s="55"/>
      <c r="E1544" s="55"/>
      <c r="F1544" s="55"/>
      <c r="G1544" s="55"/>
      <c r="H1544" s="55"/>
      <c r="I1544" s="55"/>
      <c r="J1544" s="65"/>
      <c r="K1544" s="65"/>
      <c r="L1544" s="65"/>
      <c r="M1544" s="65"/>
      <c r="N1544" s="65"/>
      <c r="O1544" s="65"/>
    </row>
    <row r="1545" spans="3:15" s="1" customFormat="1" x14ac:dyDescent="0.25">
      <c r="C1545" s="65"/>
      <c r="D1545" s="55"/>
      <c r="E1545" s="55"/>
      <c r="F1545" s="55"/>
      <c r="G1545" s="55"/>
      <c r="H1545" s="55"/>
      <c r="I1545" s="55"/>
      <c r="J1545" s="65"/>
      <c r="K1545" s="65"/>
      <c r="L1545" s="65"/>
      <c r="M1545" s="65"/>
      <c r="N1545" s="65"/>
      <c r="O1545" s="65"/>
    </row>
    <row r="1546" spans="3:15" s="1" customFormat="1" x14ac:dyDescent="0.25">
      <c r="C1546" s="65"/>
      <c r="D1546" s="55"/>
      <c r="E1546" s="55"/>
      <c r="F1546" s="55"/>
      <c r="G1546" s="55"/>
      <c r="H1546" s="55"/>
      <c r="I1546" s="55"/>
      <c r="J1546" s="65"/>
      <c r="K1546" s="65"/>
      <c r="L1546" s="65"/>
      <c r="M1546" s="65"/>
      <c r="N1546" s="65"/>
      <c r="O1546" s="65"/>
    </row>
    <row r="1547" spans="3:15" s="1" customFormat="1" x14ac:dyDescent="0.25">
      <c r="C1547" s="65"/>
      <c r="D1547" s="55"/>
      <c r="E1547" s="55"/>
      <c r="F1547" s="55"/>
      <c r="G1547" s="55"/>
      <c r="H1547" s="55"/>
      <c r="I1547" s="55"/>
      <c r="J1547" s="65"/>
      <c r="K1547" s="65"/>
      <c r="L1547" s="65"/>
      <c r="M1547" s="65"/>
      <c r="N1547" s="65"/>
      <c r="O1547" s="65"/>
    </row>
    <row r="1548" spans="3:15" s="1" customFormat="1" x14ac:dyDescent="0.25">
      <c r="C1548" s="65"/>
      <c r="D1548" s="55"/>
      <c r="E1548" s="55"/>
      <c r="F1548" s="55"/>
      <c r="G1548" s="55"/>
      <c r="H1548" s="55"/>
      <c r="I1548" s="55"/>
      <c r="J1548" s="65"/>
      <c r="K1548" s="65"/>
      <c r="L1548" s="65"/>
      <c r="M1548" s="65"/>
      <c r="N1548" s="65"/>
      <c r="O1548" s="65"/>
    </row>
    <row r="1549" spans="3:15" s="1" customFormat="1" x14ac:dyDescent="0.25">
      <c r="C1549" s="65"/>
      <c r="D1549" s="55"/>
      <c r="E1549" s="55"/>
      <c r="F1549" s="55"/>
      <c r="G1549" s="55"/>
      <c r="H1549" s="55"/>
      <c r="I1549" s="55"/>
      <c r="J1549" s="65"/>
      <c r="K1549" s="65"/>
      <c r="L1549" s="65"/>
      <c r="M1549" s="65"/>
      <c r="N1549" s="65"/>
      <c r="O1549" s="65"/>
    </row>
    <row r="1550" spans="3:15" s="1" customFormat="1" x14ac:dyDescent="0.25">
      <c r="C1550" s="65"/>
      <c r="D1550" s="55"/>
      <c r="E1550" s="55"/>
      <c r="F1550" s="55"/>
      <c r="G1550" s="55"/>
      <c r="H1550" s="55"/>
      <c r="I1550" s="55"/>
      <c r="J1550" s="65"/>
      <c r="K1550" s="65"/>
      <c r="L1550" s="65"/>
      <c r="M1550" s="65"/>
      <c r="N1550" s="65"/>
      <c r="O1550" s="65"/>
    </row>
    <row r="1551" spans="3:15" s="1" customFormat="1" x14ac:dyDescent="0.25">
      <c r="C1551" s="65"/>
      <c r="D1551" s="55"/>
      <c r="E1551" s="55"/>
      <c r="F1551" s="55"/>
      <c r="G1551" s="55"/>
      <c r="H1551" s="55"/>
      <c r="I1551" s="55"/>
      <c r="J1551" s="65"/>
      <c r="K1551" s="65"/>
      <c r="L1551" s="65"/>
      <c r="M1551" s="65"/>
      <c r="N1551" s="65"/>
      <c r="O1551" s="65"/>
    </row>
    <row r="1552" spans="3:15" s="1" customFormat="1" x14ac:dyDescent="0.25">
      <c r="C1552" s="65"/>
      <c r="D1552" s="55"/>
      <c r="E1552" s="55"/>
      <c r="F1552" s="55"/>
      <c r="G1552" s="55"/>
      <c r="H1552" s="55"/>
      <c r="I1552" s="55"/>
      <c r="J1552" s="65"/>
      <c r="K1552" s="65"/>
      <c r="L1552" s="65"/>
      <c r="M1552" s="65"/>
      <c r="N1552" s="65"/>
      <c r="O1552" s="65"/>
    </row>
    <row r="1553" spans="3:15" s="1" customFormat="1" x14ac:dyDescent="0.25">
      <c r="C1553" s="65"/>
      <c r="D1553" s="55"/>
      <c r="E1553" s="55"/>
      <c r="F1553" s="55"/>
      <c r="G1553" s="55"/>
      <c r="H1553" s="55"/>
      <c r="I1553" s="55"/>
      <c r="J1553" s="65"/>
      <c r="K1553" s="65"/>
      <c r="L1553" s="65"/>
      <c r="M1553" s="65"/>
      <c r="N1553" s="65"/>
      <c r="O1553" s="65"/>
    </row>
    <row r="1554" spans="3:15" s="1" customFormat="1" x14ac:dyDescent="0.25">
      <c r="C1554" s="65"/>
      <c r="D1554" s="55"/>
      <c r="E1554" s="55"/>
      <c r="F1554" s="55"/>
      <c r="G1554" s="55"/>
      <c r="H1554" s="55"/>
      <c r="I1554" s="55"/>
      <c r="J1554" s="65"/>
      <c r="K1554" s="65"/>
      <c r="L1554" s="65"/>
      <c r="M1554" s="65"/>
      <c r="N1554" s="65"/>
      <c r="O1554" s="65"/>
    </row>
    <row r="1555" spans="3:15" s="1" customFormat="1" x14ac:dyDescent="0.25">
      <c r="C1555" s="65"/>
      <c r="D1555" s="55"/>
      <c r="E1555" s="55"/>
      <c r="F1555" s="55"/>
      <c r="G1555" s="55"/>
      <c r="H1555" s="55"/>
      <c r="I1555" s="55"/>
      <c r="J1555" s="65"/>
      <c r="K1555" s="65"/>
      <c r="L1555" s="65"/>
      <c r="M1555" s="65"/>
      <c r="N1555" s="65"/>
      <c r="O1555" s="65"/>
    </row>
    <row r="1556" spans="3:15" s="1" customFormat="1" x14ac:dyDescent="0.25">
      <c r="C1556" s="65"/>
      <c r="D1556" s="55"/>
      <c r="E1556" s="55"/>
      <c r="F1556" s="55"/>
      <c r="G1556" s="55"/>
      <c r="H1556" s="55"/>
      <c r="I1556" s="55"/>
      <c r="J1556" s="65"/>
      <c r="K1556" s="65"/>
      <c r="L1556" s="65"/>
      <c r="M1556" s="65"/>
      <c r="N1556" s="65"/>
      <c r="O1556" s="65"/>
    </row>
    <row r="1557" spans="3:15" s="1" customFormat="1" x14ac:dyDescent="0.25">
      <c r="C1557" s="65"/>
      <c r="D1557" s="55"/>
      <c r="E1557" s="55"/>
      <c r="F1557" s="55"/>
      <c r="G1557" s="55"/>
      <c r="H1557" s="55"/>
      <c r="I1557" s="55"/>
      <c r="J1557" s="65"/>
      <c r="K1557" s="65"/>
      <c r="L1557" s="65"/>
      <c r="M1557" s="65"/>
      <c r="N1557" s="65"/>
      <c r="O1557" s="65"/>
    </row>
    <row r="1558" spans="3:15" s="1" customFormat="1" x14ac:dyDescent="0.25">
      <c r="C1558" s="65"/>
      <c r="D1558" s="55"/>
      <c r="E1558" s="55"/>
      <c r="F1558" s="55"/>
      <c r="G1558" s="55"/>
      <c r="H1558" s="55"/>
      <c r="I1558" s="55"/>
      <c r="J1558" s="65"/>
      <c r="K1558" s="65"/>
      <c r="L1558" s="65"/>
      <c r="M1558" s="65"/>
      <c r="N1558" s="65"/>
      <c r="O1558" s="65"/>
    </row>
    <row r="1559" spans="3:15" s="1" customFormat="1" x14ac:dyDescent="0.25">
      <c r="C1559" s="65"/>
      <c r="D1559" s="55"/>
      <c r="E1559" s="55"/>
      <c r="F1559" s="55"/>
      <c r="G1559" s="55"/>
      <c r="H1559" s="55"/>
      <c r="I1559" s="55"/>
      <c r="J1559" s="65"/>
      <c r="K1559" s="65"/>
      <c r="L1559" s="65"/>
      <c r="M1559" s="65"/>
      <c r="N1559" s="65"/>
      <c r="O1559" s="65"/>
    </row>
    <row r="1560" spans="3:15" s="1" customFormat="1" x14ac:dyDescent="0.25">
      <c r="C1560" s="65"/>
      <c r="D1560" s="55"/>
      <c r="E1560" s="55"/>
      <c r="F1560" s="55"/>
      <c r="G1560" s="55"/>
      <c r="H1560" s="55"/>
      <c r="I1560" s="55"/>
      <c r="J1560" s="65"/>
      <c r="K1560" s="65"/>
      <c r="L1560" s="65"/>
      <c r="M1560" s="65"/>
      <c r="N1560" s="65"/>
      <c r="O1560" s="65"/>
    </row>
    <row r="1561" spans="3:15" s="1" customFormat="1" x14ac:dyDescent="0.25">
      <c r="C1561" s="65"/>
      <c r="D1561" s="55"/>
      <c r="E1561" s="55"/>
      <c r="F1561" s="55"/>
      <c r="G1561" s="55"/>
      <c r="H1561" s="55"/>
      <c r="I1561" s="55"/>
      <c r="J1561" s="65"/>
      <c r="K1561" s="65"/>
      <c r="L1561" s="65"/>
      <c r="M1561" s="65"/>
      <c r="N1561" s="65"/>
      <c r="O1561" s="65"/>
    </row>
    <row r="1562" spans="3:15" s="1" customFormat="1" x14ac:dyDescent="0.25">
      <c r="C1562" s="65"/>
      <c r="D1562" s="55"/>
      <c r="E1562" s="55"/>
      <c r="F1562" s="55"/>
      <c r="G1562" s="55"/>
      <c r="H1562" s="55"/>
      <c r="I1562" s="55"/>
      <c r="J1562" s="65"/>
      <c r="K1562" s="65"/>
      <c r="L1562" s="65"/>
      <c r="M1562" s="65"/>
      <c r="N1562" s="65"/>
      <c r="O1562" s="65"/>
    </row>
    <row r="1563" spans="3:15" s="1" customFormat="1" x14ac:dyDescent="0.25">
      <c r="C1563" s="65"/>
      <c r="D1563" s="55"/>
      <c r="E1563" s="55"/>
      <c r="F1563" s="55"/>
      <c r="G1563" s="55"/>
      <c r="H1563" s="55"/>
      <c r="I1563" s="55"/>
      <c r="J1563" s="65"/>
      <c r="K1563" s="65"/>
      <c r="L1563" s="65"/>
      <c r="M1563" s="65"/>
      <c r="N1563" s="65"/>
      <c r="O1563" s="65"/>
    </row>
    <row r="1564" spans="3:15" s="1" customFormat="1" x14ac:dyDescent="0.25">
      <c r="C1564" s="65"/>
      <c r="D1564" s="55"/>
      <c r="E1564" s="55"/>
      <c r="F1564" s="55"/>
      <c r="G1564" s="55"/>
      <c r="H1564" s="55"/>
      <c r="I1564" s="55"/>
      <c r="J1564" s="65"/>
      <c r="K1564" s="65"/>
      <c r="L1564" s="65"/>
      <c r="M1564" s="65"/>
      <c r="N1564" s="65"/>
      <c r="O1564" s="65"/>
    </row>
    <row r="1565" spans="3:15" s="1" customFormat="1" x14ac:dyDescent="0.25">
      <c r="C1565" s="65"/>
      <c r="D1565" s="55"/>
      <c r="E1565" s="55"/>
      <c r="F1565" s="55"/>
      <c r="G1565" s="55"/>
      <c r="H1565" s="55"/>
      <c r="I1565" s="55"/>
      <c r="J1565" s="65"/>
      <c r="K1565" s="65"/>
      <c r="L1565" s="65"/>
      <c r="M1565" s="65"/>
      <c r="N1565" s="65"/>
      <c r="O1565" s="65"/>
    </row>
    <row r="1566" spans="3:15" s="1" customFormat="1" x14ac:dyDescent="0.25">
      <c r="C1566" s="65"/>
      <c r="D1566" s="55"/>
      <c r="E1566" s="55"/>
      <c r="F1566" s="55"/>
      <c r="G1566" s="55"/>
      <c r="H1566" s="55"/>
      <c r="I1566" s="55"/>
      <c r="J1566" s="65"/>
      <c r="K1566" s="65"/>
      <c r="L1566" s="65"/>
      <c r="M1566" s="65"/>
      <c r="N1566" s="65"/>
      <c r="O1566" s="65"/>
    </row>
    <row r="1567" spans="3:15" s="1" customFormat="1" x14ac:dyDescent="0.25">
      <c r="C1567" s="65"/>
      <c r="D1567" s="55"/>
      <c r="E1567" s="55"/>
      <c r="F1567" s="55"/>
      <c r="G1567" s="55"/>
      <c r="H1567" s="55"/>
      <c r="I1567" s="55"/>
      <c r="J1567" s="65"/>
      <c r="K1567" s="65"/>
      <c r="L1567" s="65"/>
      <c r="M1567" s="65"/>
      <c r="N1567" s="65"/>
      <c r="O1567" s="65"/>
    </row>
    <row r="1568" spans="3:15" s="1" customFormat="1" x14ac:dyDescent="0.25">
      <c r="C1568" s="65"/>
      <c r="D1568" s="55"/>
      <c r="E1568" s="55"/>
      <c r="F1568" s="55"/>
      <c r="G1568" s="55"/>
      <c r="H1568" s="55"/>
      <c r="I1568" s="55"/>
      <c r="J1568" s="65"/>
      <c r="K1568" s="65"/>
      <c r="L1568" s="65"/>
      <c r="M1568" s="65"/>
      <c r="N1568" s="65"/>
      <c r="O1568" s="65"/>
    </row>
    <row r="1569" spans="3:15" s="1" customFormat="1" x14ac:dyDescent="0.25">
      <c r="C1569" s="65"/>
      <c r="D1569" s="55"/>
      <c r="E1569" s="55"/>
      <c r="F1569" s="55"/>
      <c r="G1569" s="55"/>
      <c r="H1569" s="55"/>
      <c r="I1569" s="55"/>
      <c r="J1569" s="65"/>
      <c r="K1569" s="65"/>
      <c r="L1569" s="65"/>
      <c r="M1569" s="65"/>
      <c r="N1569" s="65"/>
      <c r="O1569" s="65"/>
    </row>
    <row r="1570" spans="3:15" s="1" customFormat="1" x14ac:dyDescent="0.25">
      <c r="C1570" s="65"/>
      <c r="D1570" s="55"/>
      <c r="E1570" s="55"/>
      <c r="F1570" s="55"/>
      <c r="G1570" s="55"/>
      <c r="H1570" s="55"/>
      <c r="I1570" s="55"/>
      <c r="J1570" s="65"/>
      <c r="K1570" s="65"/>
      <c r="L1570" s="65"/>
      <c r="M1570" s="65"/>
      <c r="N1570" s="65"/>
      <c r="O1570" s="65"/>
    </row>
    <row r="1571" spans="3:15" s="1" customFormat="1" x14ac:dyDescent="0.25">
      <c r="C1571" s="65"/>
      <c r="D1571" s="55"/>
      <c r="E1571" s="55"/>
      <c r="F1571" s="55"/>
      <c r="G1571" s="55"/>
      <c r="H1571" s="55"/>
      <c r="I1571" s="55"/>
      <c r="J1571" s="65"/>
      <c r="K1571" s="65"/>
      <c r="L1571" s="65"/>
      <c r="M1571" s="65"/>
      <c r="N1571" s="65"/>
      <c r="O1571" s="65"/>
    </row>
    <row r="1572" spans="3:15" s="1" customFormat="1" x14ac:dyDescent="0.25">
      <c r="C1572" s="65"/>
      <c r="D1572" s="55"/>
      <c r="E1572" s="55"/>
      <c r="F1572" s="55"/>
      <c r="G1572" s="55"/>
      <c r="H1572" s="55"/>
      <c r="I1572" s="55"/>
      <c r="J1572" s="65"/>
      <c r="K1572" s="65"/>
      <c r="L1572" s="65"/>
      <c r="M1572" s="65"/>
      <c r="N1572" s="65"/>
      <c r="O1572" s="65"/>
    </row>
    <row r="1573" spans="3:15" s="1" customFormat="1" x14ac:dyDescent="0.25">
      <c r="C1573" s="65"/>
      <c r="D1573" s="55"/>
      <c r="E1573" s="55"/>
      <c r="F1573" s="55"/>
      <c r="G1573" s="55"/>
      <c r="H1573" s="55"/>
      <c r="I1573" s="55"/>
      <c r="J1573" s="65"/>
      <c r="K1573" s="65"/>
      <c r="L1573" s="65"/>
      <c r="M1573" s="65"/>
      <c r="N1573" s="65"/>
      <c r="O1573" s="65"/>
    </row>
    <row r="1574" spans="3:15" s="1" customFormat="1" x14ac:dyDescent="0.25">
      <c r="C1574" s="65"/>
      <c r="D1574" s="55"/>
      <c r="E1574" s="55"/>
      <c r="F1574" s="55"/>
      <c r="G1574" s="55"/>
      <c r="H1574" s="55"/>
      <c r="I1574" s="55"/>
      <c r="J1574" s="65"/>
      <c r="K1574" s="65"/>
      <c r="L1574" s="65"/>
      <c r="M1574" s="65"/>
      <c r="N1574" s="65"/>
      <c r="O1574" s="65"/>
    </row>
    <row r="1575" spans="3:15" s="1" customFormat="1" x14ac:dyDescent="0.25">
      <c r="C1575" s="65"/>
      <c r="D1575" s="55"/>
      <c r="E1575" s="55"/>
      <c r="F1575" s="55"/>
      <c r="G1575" s="55"/>
      <c r="H1575" s="55"/>
      <c r="I1575" s="55"/>
      <c r="J1575" s="65"/>
      <c r="K1575" s="65"/>
      <c r="L1575" s="65"/>
      <c r="M1575" s="65"/>
      <c r="N1575" s="65"/>
      <c r="O1575" s="65"/>
    </row>
    <row r="1576" spans="3:15" s="1" customFormat="1" x14ac:dyDescent="0.25">
      <c r="C1576" s="65"/>
      <c r="D1576" s="55"/>
      <c r="E1576" s="55"/>
      <c r="F1576" s="55"/>
      <c r="G1576" s="55"/>
      <c r="H1576" s="55"/>
      <c r="I1576" s="55"/>
      <c r="J1576" s="65"/>
      <c r="K1576" s="65"/>
      <c r="L1576" s="65"/>
      <c r="M1576" s="65"/>
      <c r="N1576" s="65"/>
      <c r="O1576" s="65"/>
    </row>
    <row r="1577" spans="3:15" s="1" customFormat="1" x14ac:dyDescent="0.25">
      <c r="C1577" s="65"/>
      <c r="D1577" s="55"/>
      <c r="E1577" s="55"/>
      <c r="F1577" s="55"/>
      <c r="G1577" s="55"/>
      <c r="H1577" s="55"/>
      <c r="I1577" s="55"/>
      <c r="J1577" s="65"/>
      <c r="K1577" s="65"/>
      <c r="L1577" s="65"/>
      <c r="M1577" s="65"/>
      <c r="N1577" s="65"/>
      <c r="O1577" s="65"/>
    </row>
    <row r="1578" spans="3:15" s="1" customFormat="1" x14ac:dyDescent="0.25">
      <c r="C1578" s="65"/>
      <c r="D1578" s="55"/>
      <c r="E1578" s="55"/>
      <c r="F1578" s="55"/>
      <c r="G1578" s="55"/>
      <c r="H1578" s="55"/>
      <c r="I1578" s="55"/>
      <c r="J1578" s="65"/>
      <c r="K1578" s="65"/>
      <c r="L1578" s="65"/>
      <c r="M1578" s="65"/>
      <c r="N1578" s="65"/>
      <c r="O1578" s="65"/>
    </row>
    <row r="1579" spans="3:15" s="1" customFormat="1" x14ac:dyDescent="0.25">
      <c r="C1579" s="65"/>
      <c r="D1579" s="55"/>
      <c r="E1579" s="55"/>
      <c r="F1579" s="55"/>
      <c r="G1579" s="55"/>
      <c r="H1579" s="55"/>
      <c r="I1579" s="55"/>
      <c r="J1579" s="65"/>
      <c r="K1579" s="65"/>
      <c r="L1579" s="65"/>
      <c r="M1579" s="65"/>
      <c r="N1579" s="65"/>
      <c r="O1579" s="65"/>
    </row>
    <row r="1580" spans="3:15" s="1" customFormat="1" x14ac:dyDescent="0.25">
      <c r="C1580" s="65"/>
      <c r="D1580" s="55"/>
      <c r="E1580" s="55"/>
      <c r="F1580" s="55"/>
      <c r="G1580" s="55"/>
      <c r="H1580" s="55"/>
      <c r="I1580" s="55"/>
      <c r="J1580" s="65"/>
      <c r="K1580" s="65"/>
      <c r="L1580" s="65"/>
      <c r="M1580" s="65"/>
      <c r="N1580" s="65"/>
      <c r="O1580" s="65"/>
    </row>
    <row r="1581" spans="3:15" s="1" customFormat="1" x14ac:dyDescent="0.25">
      <c r="C1581" s="65"/>
      <c r="D1581" s="55"/>
      <c r="E1581" s="55"/>
      <c r="F1581" s="55"/>
      <c r="G1581" s="55"/>
      <c r="H1581" s="55"/>
      <c r="I1581" s="55"/>
      <c r="J1581" s="65"/>
      <c r="K1581" s="65"/>
      <c r="L1581" s="65"/>
      <c r="M1581" s="65"/>
      <c r="N1581" s="65"/>
      <c r="O1581" s="65"/>
    </row>
    <row r="1582" spans="3:15" s="1" customFormat="1" x14ac:dyDescent="0.25">
      <c r="C1582" s="65"/>
      <c r="D1582" s="55"/>
      <c r="E1582" s="55"/>
      <c r="F1582" s="55"/>
      <c r="G1582" s="55"/>
      <c r="H1582" s="55"/>
      <c r="I1582" s="55"/>
      <c r="J1582" s="65"/>
      <c r="K1582" s="65"/>
      <c r="L1582" s="65"/>
      <c r="M1582" s="65"/>
      <c r="N1582" s="65"/>
      <c r="O1582" s="65"/>
    </row>
    <row r="1583" spans="3:15" s="1" customFormat="1" x14ac:dyDescent="0.25">
      <c r="C1583" s="65"/>
      <c r="D1583" s="55"/>
      <c r="E1583" s="55"/>
      <c r="F1583" s="55"/>
      <c r="G1583" s="55"/>
      <c r="H1583" s="55"/>
      <c r="I1583" s="55"/>
      <c r="J1583" s="65"/>
      <c r="K1583" s="65"/>
      <c r="L1583" s="65"/>
      <c r="M1583" s="65"/>
      <c r="N1583" s="65"/>
      <c r="O1583" s="65"/>
    </row>
    <row r="1584" spans="3:15" s="1" customFormat="1" x14ac:dyDescent="0.25">
      <c r="C1584" s="65"/>
      <c r="D1584" s="55"/>
      <c r="E1584" s="55"/>
      <c r="F1584" s="55"/>
      <c r="G1584" s="55"/>
      <c r="H1584" s="55"/>
      <c r="I1584" s="55"/>
      <c r="J1584" s="65"/>
      <c r="K1584" s="65"/>
      <c r="L1584" s="65"/>
      <c r="M1584" s="65"/>
      <c r="N1584" s="65"/>
      <c r="O1584" s="65"/>
    </row>
    <row r="1585" spans="3:15" s="1" customFormat="1" x14ac:dyDescent="0.25">
      <c r="C1585" s="65"/>
      <c r="D1585" s="55"/>
      <c r="E1585" s="55"/>
      <c r="F1585" s="55"/>
      <c r="G1585" s="55"/>
      <c r="H1585" s="55"/>
      <c r="I1585" s="55"/>
      <c r="J1585" s="65"/>
      <c r="K1585" s="65"/>
      <c r="L1585" s="65"/>
      <c r="M1585" s="65"/>
      <c r="N1585" s="65"/>
      <c r="O1585" s="65"/>
    </row>
    <row r="1586" spans="3:15" s="1" customFormat="1" x14ac:dyDescent="0.25">
      <c r="C1586" s="65"/>
      <c r="D1586" s="55"/>
      <c r="E1586" s="55"/>
      <c r="F1586" s="55"/>
      <c r="G1586" s="55"/>
      <c r="H1586" s="55"/>
      <c r="I1586" s="55"/>
      <c r="J1586" s="65"/>
      <c r="K1586" s="65"/>
      <c r="L1586" s="65"/>
      <c r="M1586" s="65"/>
      <c r="N1586" s="65"/>
      <c r="O1586" s="65"/>
    </row>
    <row r="1587" spans="3:15" s="1" customFormat="1" x14ac:dyDescent="0.25">
      <c r="C1587" s="65"/>
      <c r="D1587" s="55"/>
      <c r="E1587" s="55"/>
      <c r="F1587" s="55"/>
      <c r="G1587" s="55"/>
      <c r="H1587" s="55"/>
      <c r="I1587" s="55"/>
      <c r="J1587" s="65"/>
      <c r="K1587" s="65"/>
      <c r="L1587" s="65"/>
      <c r="M1587" s="65"/>
      <c r="N1587" s="65"/>
      <c r="O1587" s="65"/>
    </row>
    <row r="1588" spans="3:15" s="1" customFormat="1" x14ac:dyDescent="0.25">
      <c r="C1588" s="65"/>
      <c r="D1588" s="55"/>
      <c r="E1588" s="55"/>
      <c r="F1588" s="55"/>
      <c r="G1588" s="55"/>
      <c r="H1588" s="55"/>
      <c r="I1588" s="55"/>
      <c r="J1588" s="65"/>
      <c r="K1588" s="65"/>
      <c r="L1588" s="65"/>
      <c r="M1588" s="65"/>
      <c r="N1588" s="65"/>
      <c r="O1588" s="65"/>
    </row>
    <row r="1589" spans="3:15" s="1" customFormat="1" x14ac:dyDescent="0.25">
      <c r="C1589" s="65"/>
      <c r="D1589" s="55"/>
      <c r="E1589" s="55"/>
      <c r="F1589" s="55"/>
      <c r="G1589" s="55"/>
      <c r="H1589" s="55"/>
      <c r="I1589" s="55"/>
      <c r="J1589" s="65"/>
      <c r="K1589" s="65"/>
      <c r="L1589" s="65"/>
      <c r="M1589" s="65"/>
      <c r="N1589" s="65"/>
      <c r="O1589" s="65"/>
    </row>
    <row r="1590" spans="3:15" s="1" customFormat="1" x14ac:dyDescent="0.25">
      <c r="C1590" s="65"/>
      <c r="D1590" s="55"/>
      <c r="E1590" s="55"/>
      <c r="F1590" s="55"/>
      <c r="G1590" s="55"/>
      <c r="H1590" s="55"/>
      <c r="I1590" s="55"/>
      <c r="J1590" s="65"/>
      <c r="K1590" s="65"/>
      <c r="L1590" s="65"/>
      <c r="M1590" s="65"/>
      <c r="N1590" s="65"/>
      <c r="O1590" s="65"/>
    </row>
    <row r="1591" spans="3:15" s="1" customFormat="1" x14ac:dyDescent="0.25">
      <c r="C1591" s="65"/>
      <c r="D1591" s="55"/>
      <c r="E1591" s="55"/>
      <c r="F1591" s="55"/>
      <c r="G1591" s="55"/>
      <c r="H1591" s="55"/>
      <c r="I1591" s="55"/>
      <c r="J1591" s="65"/>
      <c r="K1591" s="65"/>
      <c r="L1591" s="65"/>
      <c r="M1591" s="65"/>
      <c r="N1591" s="65"/>
      <c r="O1591" s="65"/>
    </row>
    <row r="1592" spans="3:15" s="1" customFormat="1" x14ac:dyDescent="0.25">
      <c r="C1592" s="65"/>
      <c r="D1592" s="55"/>
      <c r="E1592" s="55"/>
      <c r="F1592" s="55"/>
      <c r="G1592" s="55"/>
      <c r="H1592" s="55"/>
      <c r="I1592" s="55"/>
      <c r="J1592" s="65"/>
      <c r="K1592" s="65"/>
      <c r="L1592" s="65"/>
      <c r="M1592" s="65"/>
      <c r="N1592" s="65"/>
      <c r="O1592" s="65"/>
    </row>
    <row r="1593" spans="3:15" s="1" customFormat="1" x14ac:dyDescent="0.25">
      <c r="C1593" s="65"/>
      <c r="D1593" s="55"/>
      <c r="E1593" s="55"/>
      <c r="F1593" s="55"/>
      <c r="G1593" s="55"/>
      <c r="H1593" s="55"/>
      <c r="I1593" s="55"/>
      <c r="J1593" s="65"/>
      <c r="K1593" s="65"/>
      <c r="L1593" s="65"/>
      <c r="M1593" s="65"/>
      <c r="N1593" s="65"/>
      <c r="O1593" s="65"/>
    </row>
    <row r="1594" spans="3:15" s="1" customFormat="1" x14ac:dyDescent="0.25">
      <c r="C1594" s="65"/>
      <c r="D1594" s="55"/>
      <c r="E1594" s="55"/>
      <c r="F1594" s="55"/>
      <c r="G1594" s="55"/>
      <c r="H1594" s="55"/>
      <c r="I1594" s="55"/>
      <c r="J1594" s="65"/>
      <c r="K1594" s="65"/>
      <c r="L1594" s="65"/>
      <c r="M1594" s="65"/>
      <c r="N1594" s="65"/>
      <c r="O1594" s="65"/>
    </row>
    <row r="1595" spans="3:15" s="1" customFormat="1" x14ac:dyDescent="0.25">
      <c r="C1595" s="65"/>
      <c r="D1595" s="55"/>
      <c r="E1595" s="55"/>
      <c r="F1595" s="55"/>
      <c r="G1595" s="55"/>
      <c r="H1595" s="55"/>
      <c r="I1595" s="55"/>
      <c r="J1595" s="65"/>
      <c r="K1595" s="65"/>
      <c r="L1595" s="65"/>
      <c r="M1595" s="65"/>
      <c r="N1595" s="65"/>
      <c r="O1595" s="65"/>
    </row>
    <row r="1596" spans="3:15" s="1" customFormat="1" x14ac:dyDescent="0.25">
      <c r="C1596" s="65"/>
      <c r="D1596" s="55"/>
      <c r="E1596" s="55"/>
      <c r="F1596" s="55"/>
      <c r="G1596" s="55"/>
      <c r="H1596" s="55"/>
      <c r="I1596" s="55"/>
      <c r="J1596" s="65"/>
      <c r="K1596" s="65"/>
      <c r="L1596" s="65"/>
      <c r="M1596" s="65"/>
      <c r="N1596" s="65"/>
      <c r="O1596" s="65"/>
    </row>
    <row r="1597" spans="3:15" s="1" customFormat="1" x14ac:dyDescent="0.25">
      <c r="C1597" s="65"/>
      <c r="D1597" s="55"/>
      <c r="E1597" s="55"/>
      <c r="F1597" s="55"/>
      <c r="G1597" s="55"/>
      <c r="H1597" s="55"/>
      <c r="I1597" s="55"/>
      <c r="J1597" s="65"/>
      <c r="K1597" s="65"/>
      <c r="L1597" s="65"/>
      <c r="M1597" s="65"/>
      <c r="N1597" s="65"/>
      <c r="O1597" s="65"/>
    </row>
    <row r="1598" spans="3:15" s="1" customFormat="1" x14ac:dyDescent="0.25">
      <c r="C1598" s="65"/>
      <c r="D1598" s="55"/>
      <c r="E1598" s="55"/>
      <c r="F1598" s="55"/>
      <c r="G1598" s="55"/>
      <c r="H1598" s="55"/>
      <c r="I1598" s="55"/>
      <c r="J1598" s="65"/>
      <c r="K1598" s="65"/>
      <c r="L1598" s="65"/>
      <c r="M1598" s="65"/>
      <c r="N1598" s="65"/>
      <c r="O1598" s="65"/>
    </row>
    <row r="1599" spans="3:15" s="1" customFormat="1" x14ac:dyDescent="0.25">
      <c r="C1599" s="65"/>
      <c r="D1599" s="55"/>
      <c r="E1599" s="55"/>
      <c r="F1599" s="55"/>
      <c r="G1599" s="55"/>
      <c r="H1599" s="55"/>
      <c r="I1599" s="55"/>
      <c r="J1599" s="65"/>
      <c r="K1599" s="65"/>
      <c r="L1599" s="65"/>
      <c r="M1599" s="65"/>
      <c r="N1599" s="65"/>
      <c r="O1599" s="65"/>
    </row>
    <row r="1600" spans="3:15" s="1" customFormat="1" x14ac:dyDescent="0.25">
      <c r="C1600" s="65"/>
      <c r="D1600" s="55"/>
      <c r="E1600" s="55"/>
      <c r="F1600" s="55"/>
      <c r="G1600" s="55"/>
      <c r="H1600" s="55"/>
      <c r="I1600" s="55"/>
      <c r="J1600" s="65"/>
      <c r="K1600" s="65"/>
      <c r="L1600" s="65"/>
      <c r="M1600" s="65"/>
      <c r="N1600" s="65"/>
      <c r="O1600" s="65"/>
    </row>
    <row r="1601" spans="3:15" s="1" customFormat="1" x14ac:dyDescent="0.25">
      <c r="C1601" s="65"/>
      <c r="D1601" s="55"/>
      <c r="E1601" s="55"/>
      <c r="F1601" s="55"/>
      <c r="G1601" s="55"/>
      <c r="H1601" s="55"/>
      <c r="I1601" s="55"/>
      <c r="J1601" s="65"/>
      <c r="K1601" s="65"/>
      <c r="L1601" s="65"/>
      <c r="M1601" s="65"/>
      <c r="N1601" s="65"/>
      <c r="O1601" s="65"/>
    </row>
    <row r="1602" spans="3:15" s="1" customFormat="1" x14ac:dyDescent="0.25">
      <c r="C1602" s="65"/>
      <c r="D1602" s="55"/>
      <c r="E1602" s="55"/>
      <c r="F1602" s="55"/>
      <c r="G1602" s="55"/>
      <c r="H1602" s="55"/>
      <c r="I1602" s="55"/>
      <c r="J1602" s="65"/>
      <c r="K1602" s="65"/>
      <c r="L1602" s="65"/>
      <c r="M1602" s="65"/>
      <c r="N1602" s="65"/>
      <c r="O1602" s="65"/>
    </row>
    <row r="1603" spans="3:15" s="1" customFormat="1" x14ac:dyDescent="0.25">
      <c r="C1603" s="65"/>
      <c r="D1603" s="55"/>
      <c r="E1603" s="55"/>
      <c r="F1603" s="55"/>
      <c r="G1603" s="55"/>
      <c r="H1603" s="55"/>
      <c r="I1603" s="55"/>
      <c r="J1603" s="65"/>
      <c r="K1603" s="65"/>
      <c r="L1603" s="65"/>
      <c r="M1603" s="65"/>
      <c r="N1603" s="65"/>
      <c r="O1603" s="65"/>
    </row>
    <row r="1604" spans="3:15" s="1" customFormat="1" x14ac:dyDescent="0.25">
      <c r="C1604" s="65"/>
      <c r="D1604" s="55"/>
      <c r="E1604" s="55"/>
      <c r="F1604" s="55"/>
      <c r="G1604" s="55"/>
      <c r="H1604" s="55"/>
      <c r="I1604" s="55"/>
      <c r="J1604" s="65"/>
      <c r="K1604" s="65"/>
      <c r="L1604" s="65"/>
      <c r="M1604" s="65"/>
      <c r="N1604" s="65"/>
      <c r="O1604" s="65"/>
    </row>
    <row r="1605" spans="3:15" s="1" customFormat="1" x14ac:dyDescent="0.25">
      <c r="C1605" s="65"/>
      <c r="D1605" s="55"/>
      <c r="E1605" s="55"/>
      <c r="F1605" s="55"/>
      <c r="G1605" s="55"/>
      <c r="H1605" s="55"/>
      <c r="I1605" s="55"/>
      <c r="J1605" s="65"/>
      <c r="K1605" s="65"/>
      <c r="L1605" s="65"/>
      <c r="M1605" s="65"/>
      <c r="N1605" s="65"/>
      <c r="O1605" s="65"/>
    </row>
    <row r="1606" spans="3:15" s="1" customFormat="1" x14ac:dyDescent="0.25">
      <c r="C1606" s="65"/>
      <c r="D1606" s="55"/>
      <c r="E1606" s="55"/>
      <c r="F1606" s="55"/>
      <c r="G1606" s="55"/>
      <c r="H1606" s="55"/>
      <c r="I1606" s="55"/>
      <c r="J1606" s="65"/>
      <c r="K1606" s="65"/>
      <c r="L1606" s="65"/>
      <c r="M1606" s="65"/>
      <c r="N1606" s="65"/>
      <c r="O1606" s="65"/>
    </row>
    <row r="1607" spans="3:15" s="1" customFormat="1" x14ac:dyDescent="0.25">
      <c r="C1607" s="65"/>
      <c r="D1607" s="55"/>
      <c r="E1607" s="55"/>
      <c r="F1607" s="55"/>
      <c r="G1607" s="55"/>
      <c r="H1607" s="55"/>
      <c r="I1607" s="55"/>
      <c r="J1607" s="65"/>
      <c r="K1607" s="65"/>
      <c r="L1607" s="65"/>
      <c r="M1607" s="65"/>
      <c r="N1607" s="65"/>
      <c r="O1607" s="65"/>
    </row>
    <row r="1608" spans="3:15" s="1" customFormat="1" x14ac:dyDescent="0.25">
      <c r="C1608" s="65"/>
      <c r="D1608" s="55"/>
      <c r="E1608" s="55"/>
      <c r="F1608" s="55"/>
      <c r="G1608" s="55"/>
      <c r="H1608" s="55"/>
      <c r="I1608" s="55"/>
      <c r="J1608" s="65"/>
      <c r="K1608" s="65"/>
      <c r="L1608" s="65"/>
      <c r="M1608" s="65"/>
      <c r="N1608" s="65"/>
      <c r="O1608" s="65"/>
    </row>
    <row r="1609" spans="3:15" s="1" customFormat="1" x14ac:dyDescent="0.25">
      <c r="C1609" s="65"/>
      <c r="D1609" s="55"/>
      <c r="E1609" s="55"/>
      <c r="F1609" s="55"/>
      <c r="G1609" s="55"/>
      <c r="H1609" s="55"/>
      <c r="I1609" s="55"/>
      <c r="J1609" s="65"/>
      <c r="K1609" s="65"/>
      <c r="L1609" s="65"/>
      <c r="M1609" s="65"/>
      <c r="N1609" s="65"/>
      <c r="O1609" s="65"/>
    </row>
    <row r="1610" spans="3:15" s="1" customFormat="1" x14ac:dyDescent="0.25">
      <c r="C1610" s="65"/>
      <c r="D1610" s="55"/>
      <c r="E1610" s="55"/>
      <c r="F1610" s="55"/>
      <c r="G1610" s="55"/>
      <c r="H1610" s="55"/>
      <c r="I1610" s="55"/>
      <c r="J1610" s="65"/>
      <c r="K1610" s="65"/>
      <c r="L1610" s="65"/>
      <c r="M1610" s="65"/>
      <c r="N1610" s="65"/>
      <c r="O1610" s="65"/>
    </row>
    <row r="1611" spans="3:15" s="1" customFormat="1" x14ac:dyDescent="0.25">
      <c r="C1611" s="65"/>
      <c r="D1611" s="55"/>
      <c r="E1611" s="55"/>
      <c r="F1611" s="55"/>
      <c r="G1611" s="55"/>
      <c r="H1611" s="55"/>
      <c r="I1611" s="55"/>
      <c r="J1611" s="65"/>
      <c r="K1611" s="65"/>
      <c r="L1611" s="65"/>
      <c r="M1611" s="65"/>
      <c r="N1611" s="65"/>
      <c r="O1611" s="65"/>
    </row>
    <row r="1612" spans="3:15" s="1" customFormat="1" x14ac:dyDescent="0.25">
      <c r="C1612" s="65"/>
      <c r="D1612" s="55"/>
      <c r="E1612" s="55"/>
      <c r="F1612" s="55"/>
      <c r="G1612" s="55"/>
      <c r="H1612" s="55"/>
      <c r="I1612" s="55"/>
      <c r="J1612" s="65"/>
      <c r="K1612" s="65"/>
      <c r="L1612" s="65"/>
      <c r="M1612" s="65"/>
      <c r="N1612" s="65"/>
      <c r="O1612" s="65"/>
    </row>
    <row r="1613" spans="3:15" s="1" customFormat="1" x14ac:dyDescent="0.25">
      <c r="C1613" s="65"/>
      <c r="D1613" s="55"/>
      <c r="E1613" s="55"/>
      <c r="F1613" s="55"/>
      <c r="G1613" s="55"/>
      <c r="H1613" s="55"/>
      <c r="I1613" s="55"/>
      <c r="J1613" s="65"/>
      <c r="K1613" s="65"/>
      <c r="L1613" s="65"/>
      <c r="M1613" s="65"/>
      <c r="N1613" s="65"/>
      <c r="O1613" s="65"/>
    </row>
    <row r="1614" spans="3:15" s="1" customFormat="1" x14ac:dyDescent="0.25">
      <c r="C1614" s="65"/>
      <c r="D1614" s="55"/>
      <c r="E1614" s="55"/>
      <c r="F1614" s="55"/>
      <c r="G1614" s="55"/>
      <c r="H1614" s="55"/>
      <c r="I1614" s="55"/>
      <c r="J1614" s="65"/>
      <c r="K1614" s="65"/>
      <c r="L1614" s="65"/>
      <c r="M1614" s="65"/>
      <c r="N1614" s="65"/>
      <c r="O1614" s="65"/>
    </row>
    <row r="1615" spans="3:15" s="1" customFormat="1" x14ac:dyDescent="0.25">
      <c r="C1615" s="65"/>
      <c r="D1615" s="55"/>
      <c r="E1615" s="55"/>
      <c r="F1615" s="55"/>
      <c r="G1615" s="55"/>
      <c r="H1615" s="55"/>
      <c r="I1615" s="55"/>
      <c r="J1615" s="65"/>
      <c r="K1615" s="65"/>
      <c r="L1615" s="65"/>
      <c r="M1615" s="65"/>
      <c r="N1615" s="65"/>
      <c r="O1615" s="65"/>
    </row>
    <row r="1616" spans="3:15" s="1" customFormat="1" x14ac:dyDescent="0.25">
      <c r="C1616" s="65"/>
      <c r="D1616" s="55"/>
      <c r="E1616" s="55"/>
      <c r="F1616" s="55"/>
      <c r="G1616" s="55"/>
      <c r="H1616" s="55"/>
      <c r="I1616" s="55"/>
      <c r="J1616" s="65"/>
      <c r="K1616" s="65"/>
      <c r="L1616" s="65"/>
      <c r="M1616" s="65"/>
      <c r="N1616" s="65"/>
      <c r="O1616" s="65"/>
    </row>
    <row r="1617" spans="3:15" s="1" customFormat="1" x14ac:dyDescent="0.25">
      <c r="C1617" s="65"/>
      <c r="D1617" s="55"/>
      <c r="E1617" s="55"/>
      <c r="F1617" s="55"/>
      <c r="G1617" s="55"/>
      <c r="H1617" s="55"/>
      <c r="I1617" s="55"/>
      <c r="J1617" s="65"/>
      <c r="K1617" s="65"/>
      <c r="L1617" s="65"/>
      <c r="M1617" s="65"/>
      <c r="N1617" s="65"/>
      <c r="O1617" s="65"/>
    </row>
    <row r="1618" spans="3:15" s="1" customFormat="1" x14ac:dyDescent="0.25">
      <c r="C1618" s="65"/>
      <c r="D1618" s="55"/>
      <c r="E1618" s="55"/>
      <c r="F1618" s="55"/>
      <c r="G1618" s="55"/>
      <c r="H1618" s="55"/>
      <c r="I1618" s="55"/>
      <c r="J1618" s="65"/>
      <c r="K1618" s="65"/>
      <c r="L1618" s="65"/>
      <c r="M1618" s="65"/>
      <c r="N1618" s="65"/>
      <c r="O1618" s="65"/>
    </row>
    <row r="1619" spans="3:15" s="1" customFormat="1" x14ac:dyDescent="0.25">
      <c r="C1619" s="65"/>
      <c r="D1619" s="55"/>
      <c r="E1619" s="55"/>
      <c r="F1619" s="55"/>
      <c r="G1619" s="55"/>
      <c r="H1619" s="55"/>
      <c r="I1619" s="55"/>
      <c r="J1619" s="65"/>
      <c r="K1619" s="65"/>
      <c r="L1619" s="65"/>
      <c r="M1619" s="65"/>
      <c r="N1619" s="65"/>
      <c r="O1619" s="65"/>
    </row>
    <row r="1620" spans="3:15" s="1" customFormat="1" x14ac:dyDescent="0.25">
      <c r="C1620" s="65"/>
      <c r="D1620" s="55"/>
      <c r="E1620" s="55"/>
      <c r="F1620" s="55"/>
      <c r="G1620" s="55"/>
      <c r="H1620" s="55"/>
      <c r="I1620" s="55"/>
      <c r="J1620" s="65"/>
      <c r="K1620" s="65"/>
      <c r="L1620" s="65"/>
      <c r="M1620" s="65"/>
      <c r="N1620" s="65"/>
      <c r="O1620" s="65"/>
    </row>
    <row r="1621" spans="3:15" s="1" customFormat="1" x14ac:dyDescent="0.25">
      <c r="C1621" s="65"/>
      <c r="D1621" s="55"/>
      <c r="E1621" s="55"/>
      <c r="F1621" s="55"/>
      <c r="G1621" s="55"/>
      <c r="H1621" s="55"/>
      <c r="I1621" s="55"/>
      <c r="J1621" s="65"/>
      <c r="K1621" s="65"/>
      <c r="L1621" s="65"/>
      <c r="M1621" s="65"/>
      <c r="N1621" s="65"/>
      <c r="O1621" s="65"/>
    </row>
    <row r="1622" spans="3:15" s="1" customFormat="1" x14ac:dyDescent="0.25">
      <c r="C1622" s="65"/>
      <c r="D1622" s="55"/>
      <c r="E1622" s="55"/>
      <c r="F1622" s="55"/>
      <c r="G1622" s="55"/>
      <c r="H1622" s="55"/>
      <c r="I1622" s="55"/>
      <c r="J1622" s="65"/>
      <c r="K1622" s="65"/>
      <c r="L1622" s="65"/>
      <c r="M1622" s="65"/>
      <c r="N1622" s="65"/>
      <c r="O1622" s="65"/>
    </row>
    <row r="1623" spans="3:15" s="1" customFormat="1" x14ac:dyDescent="0.25">
      <c r="C1623" s="65"/>
      <c r="D1623" s="55"/>
      <c r="E1623" s="55"/>
      <c r="F1623" s="55"/>
      <c r="G1623" s="55"/>
      <c r="H1623" s="55"/>
      <c r="I1623" s="55"/>
      <c r="J1623" s="65"/>
      <c r="K1623" s="65"/>
      <c r="L1623" s="65"/>
      <c r="M1623" s="65"/>
      <c r="N1623" s="65"/>
      <c r="O1623" s="65"/>
    </row>
    <row r="1624" spans="3:15" s="1" customFormat="1" x14ac:dyDescent="0.25">
      <c r="C1624" s="65"/>
      <c r="D1624" s="55"/>
      <c r="E1624" s="55"/>
      <c r="F1624" s="55"/>
      <c r="G1624" s="55"/>
      <c r="H1624" s="55"/>
      <c r="I1624" s="55"/>
      <c r="J1624" s="65"/>
      <c r="K1624" s="65"/>
      <c r="L1624" s="65"/>
      <c r="M1624" s="65"/>
      <c r="N1624" s="65"/>
      <c r="O1624" s="65"/>
    </row>
    <row r="1625" spans="3:15" s="1" customFormat="1" x14ac:dyDescent="0.25">
      <c r="C1625" s="65"/>
      <c r="D1625" s="55"/>
      <c r="E1625" s="55"/>
      <c r="F1625" s="55"/>
      <c r="G1625" s="55"/>
      <c r="H1625" s="55"/>
      <c r="I1625" s="55"/>
      <c r="J1625" s="65"/>
      <c r="K1625" s="65"/>
      <c r="L1625" s="65"/>
      <c r="M1625" s="65"/>
      <c r="N1625" s="65"/>
      <c r="O1625" s="65"/>
    </row>
    <row r="1626" spans="3:15" s="1" customFormat="1" x14ac:dyDescent="0.25">
      <c r="C1626" s="65"/>
      <c r="D1626" s="55"/>
      <c r="E1626" s="55"/>
      <c r="F1626" s="55"/>
      <c r="G1626" s="55"/>
      <c r="H1626" s="55"/>
      <c r="I1626" s="55"/>
      <c r="J1626" s="65"/>
      <c r="K1626" s="65"/>
      <c r="L1626" s="65"/>
      <c r="M1626" s="65"/>
      <c r="N1626" s="65"/>
      <c r="O1626" s="65"/>
    </row>
    <row r="1627" spans="3:15" s="1" customFormat="1" x14ac:dyDescent="0.25">
      <c r="C1627" s="65"/>
      <c r="D1627" s="55"/>
      <c r="E1627" s="55"/>
      <c r="F1627" s="55"/>
      <c r="G1627" s="55"/>
      <c r="H1627" s="55"/>
      <c r="I1627" s="55"/>
      <c r="J1627" s="65"/>
      <c r="K1627" s="65"/>
      <c r="L1627" s="65"/>
      <c r="M1627" s="65"/>
      <c r="N1627" s="65"/>
      <c r="O1627" s="65"/>
    </row>
    <row r="1628" spans="3:15" s="1" customFormat="1" x14ac:dyDescent="0.25">
      <c r="C1628" s="65"/>
      <c r="D1628" s="55"/>
      <c r="E1628" s="55"/>
      <c r="F1628" s="55"/>
      <c r="G1628" s="55"/>
      <c r="H1628" s="55"/>
      <c r="I1628" s="55"/>
      <c r="J1628" s="65"/>
      <c r="K1628" s="65"/>
      <c r="L1628" s="65"/>
      <c r="M1628" s="65"/>
      <c r="N1628" s="65"/>
      <c r="O1628" s="65"/>
    </row>
    <row r="1629" spans="3:15" s="1" customFormat="1" x14ac:dyDescent="0.25">
      <c r="C1629" s="65"/>
      <c r="D1629" s="55"/>
      <c r="E1629" s="55"/>
      <c r="F1629" s="55"/>
      <c r="G1629" s="55"/>
      <c r="H1629" s="55"/>
      <c r="I1629" s="55"/>
      <c r="J1629" s="65"/>
      <c r="K1629" s="65"/>
      <c r="L1629" s="65"/>
      <c r="M1629" s="65"/>
      <c r="N1629" s="65"/>
      <c r="O1629" s="65"/>
    </row>
    <row r="1630" spans="3:15" s="1" customFormat="1" x14ac:dyDescent="0.25">
      <c r="C1630" s="65"/>
      <c r="D1630" s="55"/>
      <c r="E1630" s="55"/>
      <c r="F1630" s="55"/>
      <c r="G1630" s="55"/>
      <c r="H1630" s="55"/>
      <c r="I1630" s="55"/>
      <c r="J1630" s="65"/>
      <c r="K1630" s="65"/>
      <c r="L1630" s="65"/>
      <c r="M1630" s="65"/>
      <c r="N1630" s="65"/>
      <c r="O1630" s="65"/>
    </row>
    <row r="1631" spans="3:15" s="1" customFormat="1" x14ac:dyDescent="0.25">
      <c r="C1631" s="65"/>
      <c r="D1631" s="55"/>
      <c r="E1631" s="55"/>
      <c r="F1631" s="55"/>
      <c r="G1631" s="55"/>
      <c r="H1631" s="55"/>
      <c r="I1631" s="55"/>
      <c r="J1631" s="65"/>
      <c r="K1631" s="65"/>
      <c r="L1631" s="65"/>
      <c r="M1631" s="65"/>
      <c r="N1631" s="65"/>
      <c r="O1631" s="65"/>
    </row>
    <row r="1632" spans="3:15" s="1" customFormat="1" x14ac:dyDescent="0.25">
      <c r="C1632" s="65"/>
      <c r="D1632" s="55"/>
      <c r="E1632" s="55"/>
      <c r="F1632" s="55"/>
      <c r="G1632" s="55"/>
      <c r="H1632" s="55"/>
      <c r="I1632" s="55"/>
      <c r="J1632" s="65"/>
      <c r="K1632" s="65"/>
      <c r="L1632" s="65"/>
      <c r="M1632" s="65"/>
      <c r="N1632" s="65"/>
      <c r="O1632" s="65"/>
    </row>
    <row r="1633" spans="3:15" s="1" customFormat="1" x14ac:dyDescent="0.25">
      <c r="C1633" s="65"/>
      <c r="D1633" s="55"/>
      <c r="E1633" s="55"/>
      <c r="F1633" s="55"/>
      <c r="G1633" s="55"/>
      <c r="H1633" s="55"/>
      <c r="I1633" s="55"/>
      <c r="J1633" s="65"/>
      <c r="K1633" s="65"/>
      <c r="L1633" s="65"/>
      <c r="M1633" s="65"/>
      <c r="N1633" s="65"/>
      <c r="O1633" s="65"/>
    </row>
    <row r="1634" spans="3:15" s="1" customFormat="1" x14ac:dyDescent="0.25">
      <c r="C1634" s="65"/>
      <c r="D1634" s="55"/>
      <c r="E1634" s="55"/>
      <c r="F1634" s="55"/>
      <c r="G1634" s="55"/>
      <c r="H1634" s="55"/>
      <c r="I1634" s="55"/>
      <c r="J1634" s="65"/>
      <c r="K1634" s="65"/>
      <c r="L1634" s="65"/>
      <c r="M1634" s="65"/>
      <c r="N1634" s="65"/>
      <c r="O1634" s="65"/>
    </row>
    <row r="1635" spans="3:15" s="1" customFormat="1" x14ac:dyDescent="0.25">
      <c r="C1635" s="65"/>
      <c r="D1635" s="55"/>
      <c r="E1635" s="55"/>
      <c r="F1635" s="55"/>
      <c r="G1635" s="55"/>
      <c r="H1635" s="55"/>
      <c r="I1635" s="55"/>
      <c r="J1635" s="65"/>
      <c r="K1635" s="65"/>
      <c r="L1635" s="65"/>
      <c r="M1635" s="65"/>
      <c r="N1635" s="65"/>
      <c r="O1635" s="65"/>
    </row>
    <row r="1636" spans="3:15" s="1" customFormat="1" x14ac:dyDescent="0.25">
      <c r="C1636" s="65"/>
      <c r="D1636" s="55"/>
      <c r="E1636" s="55"/>
      <c r="F1636" s="55"/>
      <c r="G1636" s="55"/>
      <c r="H1636" s="55"/>
      <c r="I1636" s="55"/>
      <c r="J1636" s="65"/>
      <c r="K1636" s="65"/>
      <c r="L1636" s="65"/>
      <c r="M1636" s="65"/>
      <c r="N1636" s="65"/>
      <c r="O1636" s="65"/>
    </row>
    <row r="1637" spans="3:15" s="1" customFormat="1" x14ac:dyDescent="0.25">
      <c r="C1637" s="65"/>
      <c r="D1637" s="55"/>
      <c r="E1637" s="55"/>
      <c r="F1637" s="55"/>
      <c r="G1637" s="55"/>
      <c r="H1637" s="55"/>
      <c r="I1637" s="55"/>
      <c r="J1637" s="65"/>
      <c r="K1637" s="65"/>
      <c r="L1637" s="65"/>
      <c r="M1637" s="65"/>
      <c r="N1637" s="65"/>
      <c r="O1637" s="65"/>
    </row>
    <row r="1638" spans="3:15" s="1" customFormat="1" x14ac:dyDescent="0.25">
      <c r="C1638" s="65"/>
      <c r="D1638" s="55"/>
      <c r="E1638" s="55"/>
      <c r="F1638" s="55"/>
      <c r="G1638" s="55"/>
      <c r="H1638" s="55"/>
      <c r="I1638" s="55"/>
      <c r="J1638" s="65"/>
      <c r="K1638" s="65"/>
      <c r="L1638" s="65"/>
      <c r="M1638" s="65"/>
      <c r="N1638" s="65"/>
      <c r="O1638" s="65"/>
    </row>
    <row r="1639" spans="3:15" s="1" customFormat="1" x14ac:dyDescent="0.25">
      <c r="C1639" s="65"/>
      <c r="D1639" s="55"/>
      <c r="E1639" s="55"/>
      <c r="F1639" s="55"/>
      <c r="G1639" s="55"/>
      <c r="H1639" s="55"/>
      <c r="I1639" s="55"/>
      <c r="J1639" s="65"/>
      <c r="K1639" s="65"/>
      <c r="L1639" s="65"/>
      <c r="M1639" s="65"/>
      <c r="N1639" s="65"/>
      <c r="O1639" s="65"/>
    </row>
    <row r="1640" spans="3:15" s="1" customFormat="1" x14ac:dyDescent="0.25">
      <c r="C1640" s="65"/>
      <c r="D1640" s="55"/>
      <c r="E1640" s="55"/>
      <c r="F1640" s="55"/>
      <c r="G1640" s="55"/>
      <c r="H1640" s="55"/>
      <c r="I1640" s="55"/>
      <c r="J1640" s="65"/>
      <c r="K1640" s="65"/>
      <c r="L1640" s="65"/>
      <c r="M1640" s="65"/>
      <c r="N1640" s="65"/>
      <c r="O1640" s="65"/>
    </row>
    <row r="1641" spans="3:15" s="1" customFormat="1" x14ac:dyDescent="0.25">
      <c r="C1641" s="65"/>
      <c r="D1641" s="55"/>
      <c r="E1641" s="55"/>
      <c r="F1641" s="55"/>
      <c r="G1641" s="55"/>
      <c r="H1641" s="55"/>
      <c r="I1641" s="55"/>
      <c r="J1641" s="65"/>
      <c r="K1641" s="65"/>
      <c r="L1641" s="65"/>
      <c r="M1641" s="65"/>
      <c r="N1641" s="65"/>
      <c r="O1641" s="65"/>
    </row>
    <row r="1642" spans="3:15" s="1" customFormat="1" x14ac:dyDescent="0.25">
      <c r="C1642" s="65"/>
      <c r="D1642" s="55"/>
      <c r="E1642" s="55"/>
      <c r="F1642" s="55"/>
      <c r="G1642" s="55"/>
      <c r="H1642" s="55"/>
      <c r="I1642" s="55"/>
      <c r="J1642" s="65"/>
      <c r="K1642" s="65"/>
      <c r="L1642" s="65"/>
      <c r="M1642" s="65"/>
      <c r="N1642" s="65"/>
      <c r="O1642" s="65"/>
    </row>
    <row r="1643" spans="3:15" s="1" customFormat="1" x14ac:dyDescent="0.25">
      <c r="C1643" s="65"/>
      <c r="D1643" s="55"/>
      <c r="E1643" s="55"/>
      <c r="F1643" s="55"/>
      <c r="G1643" s="55"/>
      <c r="H1643" s="55"/>
      <c r="I1643" s="55"/>
      <c r="J1643" s="65"/>
      <c r="K1643" s="65"/>
      <c r="L1643" s="65"/>
      <c r="M1643" s="65"/>
      <c r="N1643" s="65"/>
      <c r="O1643" s="65"/>
    </row>
    <row r="1644" spans="3:15" s="1" customFormat="1" x14ac:dyDescent="0.25">
      <c r="C1644" s="65"/>
      <c r="D1644" s="55"/>
      <c r="E1644" s="55"/>
      <c r="F1644" s="55"/>
      <c r="G1644" s="55"/>
      <c r="H1644" s="55"/>
      <c r="I1644" s="55"/>
      <c r="J1644" s="65"/>
      <c r="K1644" s="65"/>
      <c r="L1644" s="65"/>
      <c r="M1644" s="65"/>
      <c r="N1644" s="65"/>
      <c r="O1644" s="65"/>
    </row>
    <row r="1645" spans="3:15" s="1" customFormat="1" x14ac:dyDescent="0.25">
      <c r="C1645" s="65"/>
      <c r="D1645" s="55"/>
      <c r="E1645" s="55"/>
      <c r="F1645" s="55"/>
      <c r="G1645" s="55"/>
      <c r="H1645" s="55"/>
      <c r="I1645" s="55"/>
      <c r="J1645" s="65"/>
      <c r="K1645" s="65"/>
      <c r="L1645" s="65"/>
      <c r="M1645" s="65"/>
      <c r="N1645" s="65"/>
      <c r="O1645" s="65"/>
    </row>
    <row r="1646" spans="3:15" s="1" customFormat="1" x14ac:dyDescent="0.25">
      <c r="C1646" s="65"/>
      <c r="D1646" s="55"/>
      <c r="E1646" s="55"/>
      <c r="F1646" s="55"/>
      <c r="G1646" s="55"/>
      <c r="H1646" s="55"/>
      <c r="I1646" s="55"/>
      <c r="J1646" s="65"/>
      <c r="K1646" s="65"/>
      <c r="L1646" s="65"/>
      <c r="M1646" s="65"/>
      <c r="N1646" s="65"/>
      <c r="O1646" s="65"/>
    </row>
    <row r="1647" spans="3:15" s="1" customFormat="1" x14ac:dyDescent="0.25">
      <c r="C1647" s="65"/>
      <c r="D1647" s="55"/>
      <c r="E1647" s="55"/>
      <c r="F1647" s="55"/>
      <c r="G1647" s="55"/>
      <c r="H1647" s="55"/>
      <c r="I1647" s="55"/>
      <c r="J1647" s="65"/>
      <c r="K1647" s="65"/>
      <c r="L1647" s="65"/>
      <c r="M1647" s="65"/>
      <c r="N1647" s="65"/>
      <c r="O1647" s="65"/>
    </row>
    <row r="1648" spans="3:15" s="1" customFormat="1" x14ac:dyDescent="0.25">
      <c r="C1648" s="65"/>
      <c r="D1648" s="55"/>
      <c r="E1648" s="55"/>
      <c r="F1648" s="55"/>
      <c r="G1648" s="55"/>
      <c r="H1648" s="55"/>
      <c r="I1648" s="55"/>
      <c r="J1648" s="65"/>
      <c r="K1648" s="65"/>
      <c r="L1648" s="65"/>
      <c r="M1648" s="65"/>
      <c r="N1648" s="65"/>
      <c r="O1648" s="65"/>
    </row>
    <row r="1649" spans="3:15" s="1" customFormat="1" x14ac:dyDescent="0.25">
      <c r="C1649" s="65"/>
      <c r="D1649" s="55"/>
      <c r="E1649" s="55"/>
      <c r="F1649" s="55"/>
      <c r="G1649" s="55"/>
      <c r="H1649" s="55"/>
      <c r="I1649" s="55"/>
      <c r="J1649" s="65"/>
      <c r="K1649" s="65"/>
      <c r="L1649" s="65"/>
      <c r="M1649" s="65"/>
      <c r="N1649" s="65"/>
      <c r="O1649" s="65"/>
    </row>
    <row r="1650" spans="3:15" s="1" customFormat="1" x14ac:dyDescent="0.25">
      <c r="C1650" s="65"/>
      <c r="D1650" s="55"/>
      <c r="E1650" s="55"/>
      <c r="F1650" s="55"/>
      <c r="G1650" s="55"/>
      <c r="H1650" s="55"/>
      <c r="I1650" s="55"/>
      <c r="J1650" s="65"/>
      <c r="K1650" s="65"/>
      <c r="L1650" s="65"/>
      <c r="M1650" s="65"/>
      <c r="N1650" s="65"/>
      <c r="O1650" s="65"/>
    </row>
    <row r="1651" spans="3:15" s="1" customFormat="1" x14ac:dyDescent="0.25">
      <c r="C1651" s="65"/>
      <c r="D1651" s="55"/>
      <c r="E1651" s="55"/>
      <c r="F1651" s="55"/>
      <c r="G1651" s="55"/>
      <c r="H1651" s="55"/>
      <c r="I1651" s="55"/>
      <c r="J1651" s="65"/>
      <c r="K1651" s="65"/>
      <c r="L1651" s="65"/>
      <c r="M1651" s="65"/>
      <c r="N1651" s="65"/>
      <c r="O1651" s="65"/>
    </row>
    <row r="1652" spans="3:15" s="1" customFormat="1" x14ac:dyDescent="0.25">
      <c r="C1652" s="65"/>
      <c r="D1652" s="55"/>
      <c r="E1652" s="55"/>
      <c r="F1652" s="55"/>
      <c r="G1652" s="55"/>
      <c r="H1652" s="55"/>
      <c r="I1652" s="55"/>
      <c r="J1652" s="65"/>
      <c r="K1652" s="65"/>
      <c r="L1652" s="65"/>
      <c r="M1652" s="65"/>
      <c r="N1652" s="65"/>
      <c r="O1652" s="65"/>
    </row>
    <row r="1653" spans="3:15" s="1" customFormat="1" x14ac:dyDescent="0.25">
      <c r="C1653" s="65"/>
      <c r="D1653" s="55"/>
      <c r="E1653" s="55"/>
      <c r="F1653" s="55"/>
      <c r="G1653" s="55"/>
      <c r="H1653" s="55"/>
      <c r="I1653" s="55"/>
      <c r="J1653" s="65"/>
      <c r="K1653" s="65"/>
      <c r="L1653" s="65"/>
      <c r="M1653" s="65"/>
      <c r="N1653" s="65"/>
      <c r="O1653" s="65"/>
    </row>
    <row r="1654" spans="3:15" s="1" customFormat="1" x14ac:dyDescent="0.25">
      <c r="C1654" s="65"/>
      <c r="D1654" s="55"/>
      <c r="E1654" s="55"/>
      <c r="F1654" s="55"/>
      <c r="G1654" s="55"/>
      <c r="H1654" s="55"/>
      <c r="I1654" s="55"/>
      <c r="J1654" s="65"/>
      <c r="K1654" s="65"/>
      <c r="L1654" s="65"/>
      <c r="M1654" s="65"/>
      <c r="N1654" s="65"/>
      <c r="O1654" s="65"/>
    </row>
    <row r="1655" spans="3:15" s="1" customFormat="1" x14ac:dyDescent="0.25">
      <c r="C1655" s="65"/>
      <c r="D1655" s="55"/>
      <c r="E1655" s="55"/>
      <c r="F1655" s="55"/>
      <c r="G1655" s="55"/>
      <c r="H1655" s="55"/>
      <c r="I1655" s="55"/>
      <c r="J1655" s="65"/>
      <c r="K1655" s="65"/>
      <c r="L1655" s="65"/>
      <c r="M1655" s="65"/>
      <c r="N1655" s="65"/>
      <c r="O1655" s="65"/>
    </row>
    <row r="1656" spans="3:15" s="1" customFormat="1" x14ac:dyDescent="0.25">
      <c r="C1656" s="65"/>
      <c r="D1656" s="55"/>
      <c r="E1656" s="55"/>
      <c r="F1656" s="55"/>
      <c r="G1656" s="55"/>
      <c r="H1656" s="55"/>
      <c r="I1656" s="55"/>
      <c r="J1656" s="65"/>
      <c r="K1656" s="65"/>
      <c r="L1656" s="65"/>
      <c r="M1656" s="65"/>
      <c r="N1656" s="65"/>
      <c r="O1656" s="65"/>
    </row>
    <row r="1657" spans="3:15" s="1" customFormat="1" x14ac:dyDescent="0.25">
      <c r="C1657" s="65"/>
      <c r="D1657" s="55"/>
      <c r="E1657" s="55"/>
      <c r="F1657" s="55"/>
      <c r="G1657" s="55"/>
      <c r="H1657" s="55"/>
      <c r="I1657" s="55"/>
      <c r="J1657" s="65"/>
      <c r="K1657" s="65"/>
      <c r="L1657" s="65"/>
      <c r="M1657" s="65"/>
      <c r="N1657" s="65"/>
      <c r="O1657" s="65"/>
    </row>
    <row r="1658" spans="3:15" s="1" customFormat="1" x14ac:dyDescent="0.25">
      <c r="C1658" s="65"/>
      <c r="D1658" s="55"/>
      <c r="E1658" s="55"/>
      <c r="F1658" s="55"/>
      <c r="G1658" s="55"/>
      <c r="H1658" s="55"/>
      <c r="I1658" s="55"/>
      <c r="J1658" s="65"/>
      <c r="K1658" s="65"/>
      <c r="L1658" s="65"/>
      <c r="M1658" s="65"/>
      <c r="N1658" s="65"/>
      <c r="O1658" s="65"/>
    </row>
    <row r="1659" spans="3:15" s="1" customFormat="1" x14ac:dyDescent="0.25">
      <c r="C1659" s="65"/>
      <c r="D1659" s="55"/>
      <c r="E1659" s="55"/>
      <c r="F1659" s="55"/>
      <c r="G1659" s="55"/>
      <c r="H1659" s="55"/>
      <c r="I1659" s="55"/>
      <c r="J1659" s="65"/>
      <c r="K1659" s="65"/>
      <c r="L1659" s="65"/>
      <c r="M1659" s="65"/>
      <c r="N1659" s="65"/>
      <c r="O1659" s="65"/>
    </row>
    <row r="1660" spans="3:15" s="1" customFormat="1" x14ac:dyDescent="0.25">
      <c r="C1660" s="65"/>
      <c r="D1660" s="55"/>
      <c r="E1660" s="55"/>
      <c r="F1660" s="55"/>
      <c r="G1660" s="55"/>
      <c r="H1660" s="55"/>
      <c r="I1660" s="55"/>
      <c r="J1660" s="65"/>
      <c r="K1660" s="65"/>
      <c r="L1660" s="65"/>
      <c r="M1660" s="65"/>
      <c r="N1660" s="65"/>
      <c r="O1660" s="65"/>
    </row>
    <row r="1661" spans="3:15" s="1" customFormat="1" x14ac:dyDescent="0.25">
      <c r="C1661" s="65"/>
      <c r="D1661" s="55"/>
      <c r="E1661" s="55"/>
      <c r="F1661" s="55"/>
      <c r="G1661" s="55"/>
      <c r="H1661" s="55"/>
      <c r="I1661" s="55"/>
      <c r="J1661" s="65"/>
      <c r="K1661" s="65"/>
      <c r="L1661" s="65"/>
      <c r="M1661" s="65"/>
      <c r="N1661" s="65"/>
      <c r="O1661" s="65"/>
    </row>
    <row r="1662" spans="3:15" s="1" customFormat="1" x14ac:dyDescent="0.25">
      <c r="C1662" s="65"/>
      <c r="D1662" s="55"/>
      <c r="E1662" s="55"/>
      <c r="F1662" s="55"/>
      <c r="G1662" s="55"/>
      <c r="H1662" s="55"/>
      <c r="I1662" s="55"/>
      <c r="J1662" s="65"/>
      <c r="K1662" s="65"/>
      <c r="L1662" s="65"/>
      <c r="M1662" s="65"/>
      <c r="N1662" s="65"/>
      <c r="O1662" s="65"/>
    </row>
    <row r="1663" spans="3:15" s="1" customFormat="1" x14ac:dyDescent="0.25">
      <c r="C1663" s="65"/>
      <c r="D1663" s="55"/>
      <c r="E1663" s="55"/>
      <c r="F1663" s="55"/>
      <c r="G1663" s="55"/>
      <c r="H1663" s="55"/>
      <c r="I1663" s="55"/>
      <c r="J1663" s="65"/>
      <c r="K1663" s="65"/>
      <c r="L1663" s="65"/>
      <c r="M1663" s="65"/>
      <c r="N1663" s="65"/>
      <c r="O1663" s="65"/>
    </row>
    <row r="1664" spans="3:15" s="1" customFormat="1" x14ac:dyDescent="0.25">
      <c r="C1664" s="65"/>
      <c r="D1664" s="55"/>
      <c r="E1664" s="55"/>
      <c r="F1664" s="55"/>
      <c r="G1664" s="55"/>
      <c r="H1664" s="55"/>
      <c r="I1664" s="55"/>
      <c r="J1664" s="65"/>
      <c r="K1664" s="65"/>
      <c r="L1664" s="65"/>
      <c r="M1664" s="65"/>
      <c r="N1664" s="65"/>
      <c r="O1664" s="65"/>
    </row>
    <row r="1665" spans="3:15" s="1" customFormat="1" x14ac:dyDescent="0.25">
      <c r="C1665" s="65"/>
      <c r="D1665" s="55"/>
      <c r="E1665" s="55"/>
      <c r="F1665" s="55"/>
      <c r="G1665" s="55"/>
      <c r="H1665" s="55"/>
      <c r="I1665" s="55"/>
      <c r="J1665" s="65"/>
      <c r="K1665" s="65"/>
      <c r="L1665" s="65"/>
      <c r="M1665" s="65"/>
      <c r="N1665" s="65"/>
      <c r="O1665" s="65"/>
    </row>
    <row r="1666" spans="3:15" s="1" customFormat="1" x14ac:dyDescent="0.25">
      <c r="C1666" s="65"/>
      <c r="D1666" s="55"/>
      <c r="E1666" s="55"/>
      <c r="F1666" s="55"/>
      <c r="G1666" s="55"/>
      <c r="H1666" s="55"/>
      <c r="I1666" s="55"/>
      <c r="J1666" s="65"/>
      <c r="K1666" s="65"/>
      <c r="L1666" s="65"/>
      <c r="M1666" s="65"/>
      <c r="N1666" s="65"/>
      <c r="O1666" s="65"/>
    </row>
    <row r="1667" spans="3:15" s="1" customFormat="1" x14ac:dyDescent="0.25">
      <c r="C1667" s="65"/>
      <c r="D1667" s="55"/>
      <c r="E1667" s="55"/>
      <c r="F1667" s="55"/>
      <c r="G1667" s="55"/>
      <c r="H1667" s="55"/>
      <c r="I1667" s="55"/>
      <c r="J1667" s="65"/>
      <c r="K1667" s="65"/>
      <c r="L1667" s="65"/>
      <c r="M1667" s="65"/>
      <c r="N1667" s="65"/>
      <c r="O1667" s="65"/>
    </row>
    <row r="1668" spans="3:15" s="1" customFormat="1" x14ac:dyDescent="0.25">
      <c r="C1668" s="65"/>
      <c r="D1668" s="55"/>
      <c r="E1668" s="55"/>
      <c r="F1668" s="55"/>
      <c r="G1668" s="55"/>
      <c r="H1668" s="55"/>
      <c r="I1668" s="55"/>
      <c r="J1668" s="65"/>
      <c r="K1668" s="65"/>
      <c r="L1668" s="65"/>
      <c r="M1668" s="65"/>
      <c r="N1668" s="65"/>
      <c r="O1668" s="65"/>
    </row>
    <row r="1669" spans="3:15" s="1" customFormat="1" x14ac:dyDescent="0.25">
      <c r="C1669" s="65"/>
      <c r="D1669" s="55"/>
      <c r="E1669" s="55"/>
      <c r="F1669" s="55"/>
      <c r="G1669" s="55"/>
      <c r="H1669" s="55"/>
      <c r="I1669" s="55"/>
      <c r="J1669" s="65"/>
      <c r="K1669" s="65"/>
      <c r="L1669" s="65"/>
      <c r="M1669" s="65"/>
      <c r="N1669" s="65"/>
      <c r="O1669" s="65"/>
    </row>
    <row r="1670" spans="3:15" s="1" customFormat="1" x14ac:dyDescent="0.25">
      <c r="C1670" s="65"/>
      <c r="D1670" s="55"/>
      <c r="E1670" s="55"/>
      <c r="F1670" s="55"/>
      <c r="G1670" s="55"/>
      <c r="H1670" s="55"/>
      <c r="I1670" s="55"/>
      <c r="J1670" s="65"/>
      <c r="K1670" s="65"/>
      <c r="L1670" s="65"/>
      <c r="M1670" s="65"/>
      <c r="N1670" s="65"/>
      <c r="O1670" s="65"/>
    </row>
    <row r="1671" spans="3:15" s="1" customFormat="1" x14ac:dyDescent="0.25">
      <c r="C1671" s="65"/>
      <c r="D1671" s="55"/>
      <c r="E1671" s="55"/>
      <c r="F1671" s="55"/>
      <c r="G1671" s="55"/>
      <c r="H1671" s="55"/>
      <c r="I1671" s="55"/>
      <c r="J1671" s="65"/>
      <c r="K1671" s="65"/>
      <c r="L1671" s="65"/>
      <c r="M1671" s="65"/>
      <c r="N1671" s="65"/>
      <c r="O1671" s="65"/>
    </row>
    <row r="1672" spans="3:15" s="1" customFormat="1" x14ac:dyDescent="0.25">
      <c r="C1672" s="65"/>
      <c r="D1672" s="55"/>
      <c r="E1672" s="55"/>
      <c r="F1672" s="55"/>
      <c r="G1672" s="55"/>
      <c r="H1672" s="55"/>
      <c r="I1672" s="55"/>
      <c r="J1672" s="65"/>
      <c r="K1672" s="65"/>
      <c r="L1672" s="65"/>
      <c r="M1672" s="65"/>
      <c r="N1672" s="65"/>
      <c r="O1672" s="65"/>
    </row>
    <row r="1673" spans="3:15" s="1" customFormat="1" x14ac:dyDescent="0.25">
      <c r="C1673" s="65"/>
      <c r="D1673" s="55"/>
      <c r="E1673" s="55"/>
      <c r="F1673" s="55"/>
      <c r="G1673" s="55"/>
      <c r="H1673" s="55"/>
      <c r="I1673" s="55"/>
      <c r="J1673" s="65"/>
      <c r="K1673" s="65"/>
      <c r="L1673" s="65"/>
      <c r="M1673" s="65"/>
      <c r="N1673" s="65"/>
      <c r="O1673" s="65"/>
    </row>
    <row r="1674" spans="3:15" s="1" customFormat="1" x14ac:dyDescent="0.25">
      <c r="C1674" s="65"/>
      <c r="D1674" s="55"/>
      <c r="E1674" s="55"/>
      <c r="F1674" s="55"/>
      <c r="G1674" s="55"/>
      <c r="H1674" s="55"/>
      <c r="I1674" s="55"/>
      <c r="J1674" s="65"/>
      <c r="K1674" s="65"/>
      <c r="L1674" s="65"/>
      <c r="M1674" s="65"/>
      <c r="N1674" s="65"/>
      <c r="O1674" s="65"/>
    </row>
    <row r="1675" spans="3:15" s="1" customFormat="1" x14ac:dyDescent="0.25">
      <c r="C1675" s="65"/>
      <c r="D1675" s="55"/>
      <c r="E1675" s="55"/>
      <c r="F1675" s="55"/>
      <c r="G1675" s="55"/>
      <c r="H1675" s="55"/>
      <c r="I1675" s="55"/>
      <c r="J1675" s="65"/>
      <c r="K1675" s="65"/>
      <c r="L1675" s="65"/>
      <c r="M1675" s="65"/>
      <c r="N1675" s="65"/>
      <c r="O1675" s="65"/>
    </row>
    <row r="1676" spans="3:15" s="1" customFormat="1" x14ac:dyDescent="0.25">
      <c r="C1676" s="65"/>
      <c r="D1676" s="55"/>
      <c r="E1676" s="55"/>
      <c r="F1676" s="55"/>
      <c r="G1676" s="55"/>
      <c r="H1676" s="55"/>
      <c r="I1676" s="55"/>
      <c r="J1676" s="65"/>
      <c r="K1676" s="65"/>
      <c r="L1676" s="65"/>
      <c r="M1676" s="65"/>
      <c r="N1676" s="65"/>
      <c r="O1676" s="65"/>
    </row>
    <row r="1677" spans="3:15" s="1" customFormat="1" x14ac:dyDescent="0.25">
      <c r="C1677" s="65"/>
      <c r="D1677" s="55"/>
      <c r="E1677" s="55"/>
      <c r="F1677" s="55"/>
      <c r="G1677" s="55"/>
      <c r="H1677" s="55"/>
      <c r="I1677" s="55"/>
      <c r="J1677" s="65"/>
      <c r="K1677" s="65"/>
      <c r="L1677" s="65"/>
      <c r="M1677" s="65"/>
      <c r="N1677" s="65"/>
      <c r="O1677" s="65"/>
    </row>
    <row r="1678" spans="3:15" s="1" customFormat="1" x14ac:dyDescent="0.25">
      <c r="C1678" s="65"/>
      <c r="D1678" s="55"/>
      <c r="E1678" s="55"/>
      <c r="F1678" s="55"/>
      <c r="G1678" s="55"/>
      <c r="H1678" s="55"/>
      <c r="I1678" s="55"/>
      <c r="J1678" s="65"/>
      <c r="K1678" s="65"/>
      <c r="L1678" s="65"/>
      <c r="M1678" s="65"/>
      <c r="N1678" s="65"/>
      <c r="O1678" s="65"/>
    </row>
    <row r="1679" spans="3:15" s="1" customFormat="1" x14ac:dyDescent="0.25">
      <c r="C1679" s="65"/>
      <c r="D1679" s="55"/>
      <c r="E1679" s="55"/>
      <c r="F1679" s="55"/>
      <c r="G1679" s="55"/>
      <c r="H1679" s="55"/>
      <c r="I1679" s="55"/>
      <c r="J1679" s="65"/>
      <c r="K1679" s="65"/>
      <c r="L1679" s="65"/>
      <c r="M1679" s="65"/>
      <c r="N1679" s="65"/>
      <c r="O1679" s="65"/>
    </row>
    <row r="1680" spans="3:15" s="1" customFormat="1" x14ac:dyDescent="0.25">
      <c r="C1680" s="65"/>
      <c r="D1680" s="55"/>
      <c r="E1680" s="55"/>
      <c r="F1680" s="55"/>
      <c r="G1680" s="55"/>
      <c r="H1680" s="55"/>
      <c r="I1680" s="55"/>
      <c r="J1680" s="65"/>
      <c r="K1680" s="65"/>
      <c r="L1680" s="65"/>
      <c r="M1680" s="65"/>
      <c r="N1680" s="65"/>
      <c r="O1680" s="65"/>
    </row>
    <row r="1681" spans="3:15" s="1" customFormat="1" x14ac:dyDescent="0.25">
      <c r="C1681" s="65"/>
      <c r="D1681" s="55"/>
      <c r="E1681" s="55"/>
      <c r="F1681" s="55"/>
      <c r="G1681" s="55"/>
      <c r="H1681" s="55"/>
      <c r="I1681" s="55"/>
      <c r="J1681" s="65"/>
      <c r="K1681" s="65"/>
      <c r="L1681" s="65"/>
      <c r="M1681" s="65"/>
      <c r="N1681" s="65"/>
      <c r="O1681" s="65"/>
    </row>
    <row r="1682" spans="3:15" s="1" customFormat="1" x14ac:dyDescent="0.25">
      <c r="C1682" s="65"/>
      <c r="D1682" s="55"/>
      <c r="E1682" s="55"/>
      <c r="F1682" s="55"/>
      <c r="G1682" s="55"/>
      <c r="H1682" s="55"/>
      <c r="I1682" s="55"/>
      <c r="J1682" s="65"/>
      <c r="K1682" s="65"/>
      <c r="L1682" s="65"/>
      <c r="M1682" s="65"/>
      <c r="N1682" s="65"/>
      <c r="O1682" s="65"/>
    </row>
    <row r="1683" spans="3:15" s="1" customFormat="1" x14ac:dyDescent="0.25">
      <c r="C1683" s="65"/>
      <c r="D1683" s="55"/>
      <c r="E1683" s="55"/>
      <c r="F1683" s="55"/>
      <c r="G1683" s="55"/>
      <c r="H1683" s="55"/>
      <c r="I1683" s="55"/>
      <c r="J1683" s="65"/>
      <c r="K1683" s="65"/>
      <c r="L1683" s="65"/>
      <c r="M1683" s="65"/>
      <c r="N1683" s="65"/>
      <c r="O1683" s="65"/>
    </row>
    <row r="1684" spans="3:15" s="1" customFormat="1" x14ac:dyDescent="0.25">
      <c r="C1684" s="65"/>
      <c r="D1684" s="55"/>
      <c r="E1684" s="55"/>
      <c r="F1684" s="55"/>
      <c r="G1684" s="55"/>
      <c r="H1684" s="55"/>
      <c r="I1684" s="55"/>
      <c r="J1684" s="65"/>
      <c r="K1684" s="65"/>
      <c r="L1684" s="65"/>
      <c r="M1684" s="65"/>
      <c r="N1684" s="65"/>
      <c r="O1684" s="65"/>
    </row>
    <row r="1685" spans="3:15" s="1" customFormat="1" x14ac:dyDescent="0.25">
      <c r="C1685" s="65"/>
      <c r="D1685" s="55"/>
      <c r="E1685" s="55"/>
      <c r="F1685" s="55"/>
      <c r="G1685" s="55"/>
      <c r="H1685" s="55"/>
      <c r="I1685" s="55"/>
      <c r="J1685" s="65"/>
      <c r="K1685" s="65"/>
      <c r="L1685" s="65"/>
      <c r="M1685" s="65"/>
      <c r="N1685" s="65"/>
      <c r="O1685" s="65"/>
    </row>
    <row r="1686" spans="3:15" s="1" customFormat="1" x14ac:dyDescent="0.25">
      <c r="C1686" s="65"/>
      <c r="D1686" s="55"/>
      <c r="E1686" s="55"/>
      <c r="F1686" s="55"/>
      <c r="G1686" s="55"/>
      <c r="H1686" s="55"/>
      <c r="I1686" s="55"/>
      <c r="J1686" s="65"/>
      <c r="K1686" s="65"/>
      <c r="L1686" s="65"/>
      <c r="M1686" s="65"/>
      <c r="N1686" s="65"/>
      <c r="O1686" s="65"/>
    </row>
    <row r="1687" spans="3:15" s="1" customFormat="1" x14ac:dyDescent="0.25">
      <c r="C1687" s="65"/>
      <c r="D1687" s="55"/>
      <c r="E1687" s="55"/>
      <c r="F1687" s="55"/>
      <c r="G1687" s="55"/>
      <c r="H1687" s="55"/>
      <c r="I1687" s="55"/>
      <c r="J1687" s="65"/>
      <c r="K1687" s="65"/>
      <c r="L1687" s="65"/>
      <c r="M1687" s="65"/>
      <c r="N1687" s="65"/>
      <c r="O1687" s="65"/>
    </row>
    <row r="1688" spans="3:15" s="1" customFormat="1" x14ac:dyDescent="0.25">
      <c r="C1688" s="65"/>
      <c r="D1688" s="55"/>
      <c r="E1688" s="55"/>
      <c r="F1688" s="55"/>
      <c r="G1688" s="55"/>
      <c r="H1688" s="55"/>
      <c r="I1688" s="55"/>
      <c r="J1688" s="65"/>
      <c r="K1688" s="65"/>
      <c r="L1688" s="65"/>
      <c r="M1688" s="65"/>
      <c r="N1688" s="65"/>
      <c r="O1688" s="65"/>
    </row>
    <row r="1689" spans="3:15" s="1" customFormat="1" x14ac:dyDescent="0.25">
      <c r="C1689" s="65"/>
      <c r="D1689" s="55"/>
      <c r="E1689" s="55"/>
      <c r="F1689" s="55"/>
      <c r="G1689" s="55"/>
      <c r="H1689" s="55"/>
      <c r="I1689" s="55"/>
      <c r="J1689" s="65"/>
      <c r="K1689" s="65"/>
      <c r="L1689" s="65"/>
      <c r="M1689" s="65"/>
      <c r="N1689" s="65"/>
      <c r="O1689" s="65"/>
    </row>
    <row r="1690" spans="3:15" s="1" customFormat="1" x14ac:dyDescent="0.25">
      <c r="C1690" s="65"/>
      <c r="D1690" s="55"/>
      <c r="E1690" s="55"/>
      <c r="F1690" s="55"/>
      <c r="G1690" s="55"/>
      <c r="H1690" s="55"/>
      <c r="I1690" s="55"/>
      <c r="J1690" s="65"/>
      <c r="K1690" s="65"/>
      <c r="L1690" s="65"/>
      <c r="M1690" s="65"/>
      <c r="N1690" s="65"/>
      <c r="O1690" s="65"/>
    </row>
    <row r="1691" spans="3:15" s="1" customFormat="1" x14ac:dyDescent="0.25">
      <c r="C1691" s="65"/>
      <c r="D1691" s="55"/>
      <c r="E1691" s="55"/>
      <c r="F1691" s="55"/>
      <c r="G1691" s="55"/>
      <c r="H1691" s="55"/>
      <c r="I1691" s="55"/>
      <c r="J1691" s="65"/>
      <c r="K1691" s="65"/>
      <c r="L1691" s="65"/>
      <c r="M1691" s="65"/>
      <c r="N1691" s="65"/>
      <c r="O1691" s="65"/>
    </row>
    <row r="1692" spans="3:15" s="1" customFormat="1" x14ac:dyDescent="0.25">
      <c r="C1692" s="65"/>
      <c r="D1692" s="55"/>
      <c r="E1692" s="55"/>
      <c r="F1692" s="55"/>
      <c r="G1692" s="55"/>
      <c r="H1692" s="55"/>
      <c r="I1692" s="55"/>
      <c r="J1692" s="65"/>
      <c r="K1692" s="65"/>
      <c r="L1692" s="65"/>
      <c r="M1692" s="65"/>
      <c r="N1692" s="65"/>
      <c r="O1692" s="65"/>
    </row>
    <row r="1693" spans="3:15" s="1" customFormat="1" x14ac:dyDescent="0.25">
      <c r="C1693" s="65"/>
      <c r="D1693" s="55"/>
      <c r="E1693" s="55"/>
      <c r="F1693" s="55"/>
      <c r="G1693" s="55"/>
      <c r="H1693" s="55"/>
      <c r="I1693" s="55"/>
      <c r="J1693" s="65"/>
      <c r="K1693" s="65"/>
      <c r="L1693" s="65"/>
      <c r="M1693" s="65"/>
      <c r="N1693" s="65"/>
      <c r="O1693" s="65"/>
    </row>
    <row r="1694" spans="3:15" s="1" customFormat="1" x14ac:dyDescent="0.25">
      <c r="C1694" s="65"/>
      <c r="D1694" s="55"/>
      <c r="E1694" s="55"/>
      <c r="F1694" s="55"/>
      <c r="G1694" s="55"/>
      <c r="H1694" s="55"/>
      <c r="I1694" s="55"/>
      <c r="J1694" s="65"/>
      <c r="K1694" s="65"/>
      <c r="L1694" s="65"/>
      <c r="M1694" s="65"/>
      <c r="N1694" s="65"/>
      <c r="O1694" s="65"/>
    </row>
    <row r="1695" spans="3:15" s="1" customFormat="1" x14ac:dyDescent="0.25">
      <c r="C1695" s="65"/>
      <c r="D1695" s="55"/>
      <c r="E1695" s="55"/>
      <c r="F1695" s="55"/>
      <c r="G1695" s="55"/>
      <c r="H1695" s="55"/>
      <c r="I1695" s="55"/>
      <c r="J1695" s="65"/>
      <c r="K1695" s="65"/>
      <c r="L1695" s="65"/>
      <c r="M1695" s="65"/>
      <c r="N1695" s="65"/>
      <c r="O1695" s="65"/>
    </row>
    <row r="1696" spans="3:15" s="1" customFormat="1" x14ac:dyDescent="0.25">
      <c r="C1696" s="65"/>
      <c r="D1696" s="55"/>
      <c r="E1696" s="55"/>
      <c r="F1696" s="55"/>
      <c r="G1696" s="55"/>
      <c r="H1696" s="55"/>
      <c r="I1696" s="55"/>
      <c r="J1696" s="65"/>
      <c r="K1696" s="65"/>
      <c r="L1696" s="65"/>
      <c r="M1696" s="65"/>
      <c r="N1696" s="65"/>
      <c r="O1696" s="65"/>
    </row>
    <row r="1697" spans="3:15" s="1" customFormat="1" x14ac:dyDescent="0.25">
      <c r="C1697" s="65"/>
      <c r="D1697" s="55"/>
      <c r="E1697" s="55"/>
      <c r="F1697" s="55"/>
      <c r="G1697" s="55"/>
      <c r="H1697" s="55"/>
      <c r="I1697" s="55"/>
      <c r="J1697" s="65"/>
      <c r="K1697" s="65"/>
      <c r="L1697" s="65"/>
      <c r="M1697" s="65"/>
      <c r="N1697" s="65"/>
      <c r="O1697" s="65"/>
    </row>
    <row r="1698" spans="3:15" s="1" customFormat="1" x14ac:dyDescent="0.25">
      <c r="C1698" s="65"/>
      <c r="D1698" s="55"/>
      <c r="E1698" s="55"/>
      <c r="F1698" s="55"/>
      <c r="G1698" s="55"/>
      <c r="H1698" s="55"/>
      <c r="I1698" s="55"/>
      <c r="J1698" s="65"/>
      <c r="K1698" s="65"/>
      <c r="L1698" s="65"/>
      <c r="M1698" s="65"/>
      <c r="N1698" s="65"/>
      <c r="O1698" s="65"/>
    </row>
    <row r="1699" spans="3:15" s="1" customFormat="1" x14ac:dyDescent="0.25">
      <c r="C1699" s="65"/>
      <c r="D1699" s="55"/>
      <c r="E1699" s="55"/>
      <c r="F1699" s="55"/>
      <c r="G1699" s="55"/>
      <c r="H1699" s="55"/>
      <c r="I1699" s="55"/>
      <c r="J1699" s="65"/>
      <c r="K1699" s="65"/>
      <c r="L1699" s="65"/>
      <c r="M1699" s="65"/>
      <c r="N1699" s="65"/>
      <c r="O1699" s="65"/>
    </row>
    <row r="1700" spans="3:15" s="1" customFormat="1" x14ac:dyDescent="0.25">
      <c r="C1700" s="65"/>
      <c r="D1700" s="55"/>
      <c r="E1700" s="55"/>
      <c r="F1700" s="55"/>
      <c r="G1700" s="55"/>
      <c r="H1700" s="55"/>
      <c r="I1700" s="55"/>
      <c r="J1700" s="65"/>
      <c r="K1700" s="65"/>
      <c r="L1700" s="65"/>
      <c r="M1700" s="65"/>
      <c r="N1700" s="65"/>
      <c r="O1700" s="65"/>
    </row>
    <row r="1701" spans="3:15" s="1" customFormat="1" x14ac:dyDescent="0.25">
      <c r="C1701" s="65"/>
      <c r="D1701" s="55"/>
      <c r="E1701" s="55"/>
      <c r="F1701" s="55"/>
      <c r="G1701" s="55"/>
      <c r="H1701" s="55"/>
      <c r="I1701" s="55"/>
      <c r="J1701" s="65"/>
      <c r="K1701" s="65"/>
      <c r="L1701" s="65"/>
      <c r="M1701" s="65"/>
      <c r="N1701" s="65"/>
      <c r="O1701" s="65"/>
    </row>
    <row r="1702" spans="3:15" s="1" customFormat="1" x14ac:dyDescent="0.25">
      <c r="C1702" s="65"/>
      <c r="D1702" s="55"/>
      <c r="E1702" s="55"/>
      <c r="F1702" s="55"/>
      <c r="G1702" s="55"/>
      <c r="H1702" s="55"/>
      <c r="I1702" s="55"/>
      <c r="J1702" s="65"/>
      <c r="K1702" s="65"/>
      <c r="L1702" s="65"/>
      <c r="M1702" s="65"/>
      <c r="N1702" s="65"/>
      <c r="O1702" s="65"/>
    </row>
    <row r="1703" spans="3:15" s="1" customFormat="1" x14ac:dyDescent="0.25">
      <c r="C1703" s="65"/>
      <c r="D1703" s="55"/>
      <c r="E1703" s="55"/>
      <c r="F1703" s="55"/>
      <c r="G1703" s="55"/>
      <c r="H1703" s="55"/>
      <c r="I1703" s="55"/>
      <c r="J1703" s="65"/>
      <c r="K1703" s="65"/>
      <c r="L1703" s="65"/>
      <c r="M1703" s="65"/>
      <c r="N1703" s="65"/>
      <c r="O1703" s="65"/>
    </row>
    <row r="1704" spans="3:15" s="1" customFormat="1" x14ac:dyDescent="0.25">
      <c r="C1704" s="65"/>
      <c r="D1704" s="55"/>
      <c r="E1704" s="55"/>
      <c r="F1704" s="55"/>
      <c r="G1704" s="55"/>
      <c r="H1704" s="55"/>
      <c r="I1704" s="55"/>
      <c r="J1704" s="65"/>
      <c r="K1704" s="65"/>
      <c r="L1704" s="65"/>
      <c r="M1704" s="65"/>
      <c r="N1704" s="65"/>
      <c r="O1704" s="65"/>
    </row>
    <row r="1705" spans="3:15" s="1" customFormat="1" x14ac:dyDescent="0.25">
      <c r="C1705" s="65"/>
      <c r="D1705" s="55"/>
      <c r="E1705" s="55"/>
      <c r="F1705" s="55"/>
      <c r="G1705" s="55"/>
      <c r="H1705" s="55"/>
      <c r="I1705" s="55"/>
      <c r="J1705" s="65"/>
      <c r="K1705" s="65"/>
      <c r="L1705" s="65"/>
      <c r="M1705" s="65"/>
      <c r="N1705" s="65"/>
      <c r="O1705" s="65"/>
    </row>
    <row r="1706" spans="3:15" s="1" customFormat="1" x14ac:dyDescent="0.25">
      <c r="C1706" s="65"/>
      <c r="D1706" s="55"/>
      <c r="E1706" s="55"/>
      <c r="F1706" s="55"/>
      <c r="G1706" s="55"/>
      <c r="H1706" s="55"/>
      <c r="I1706" s="55"/>
      <c r="J1706" s="65"/>
      <c r="K1706" s="65"/>
      <c r="L1706" s="65"/>
      <c r="M1706" s="65"/>
      <c r="N1706" s="65"/>
      <c r="O1706" s="65"/>
    </row>
    <row r="1707" spans="3:15" s="1" customFormat="1" x14ac:dyDescent="0.25">
      <c r="C1707" s="65"/>
      <c r="D1707" s="55"/>
      <c r="E1707" s="55"/>
      <c r="F1707" s="55"/>
      <c r="G1707" s="55"/>
      <c r="H1707" s="55"/>
      <c r="I1707" s="55"/>
      <c r="J1707" s="65"/>
      <c r="K1707" s="65"/>
      <c r="L1707" s="65"/>
      <c r="M1707" s="65"/>
      <c r="N1707" s="65"/>
      <c r="O1707" s="65"/>
    </row>
    <row r="1708" spans="3:15" s="1" customFormat="1" x14ac:dyDescent="0.25">
      <c r="C1708" s="65"/>
      <c r="D1708" s="55"/>
      <c r="E1708" s="55"/>
      <c r="F1708" s="55"/>
      <c r="G1708" s="55"/>
      <c r="H1708" s="55"/>
      <c r="I1708" s="55"/>
      <c r="J1708" s="65"/>
      <c r="K1708" s="65"/>
      <c r="L1708" s="65"/>
      <c r="M1708" s="65"/>
      <c r="N1708" s="65"/>
      <c r="O1708" s="65"/>
    </row>
    <row r="1709" spans="3:15" s="1" customFormat="1" x14ac:dyDescent="0.25">
      <c r="C1709" s="65"/>
      <c r="D1709" s="55"/>
      <c r="E1709" s="55"/>
      <c r="F1709" s="55"/>
      <c r="G1709" s="55"/>
      <c r="H1709" s="55"/>
      <c r="I1709" s="55"/>
      <c r="J1709" s="65"/>
      <c r="K1709" s="65"/>
      <c r="L1709" s="65"/>
      <c r="M1709" s="65"/>
      <c r="N1709" s="65"/>
      <c r="O1709" s="65"/>
    </row>
    <row r="1710" spans="3:15" s="1" customFormat="1" x14ac:dyDescent="0.25">
      <c r="C1710" s="65"/>
      <c r="D1710" s="55"/>
      <c r="E1710" s="55"/>
      <c r="F1710" s="55"/>
      <c r="G1710" s="55"/>
      <c r="H1710" s="55"/>
      <c r="I1710" s="55"/>
      <c r="J1710" s="65"/>
      <c r="K1710" s="65"/>
      <c r="L1710" s="65"/>
      <c r="M1710" s="65"/>
      <c r="N1710" s="65"/>
      <c r="O1710" s="65"/>
    </row>
    <row r="1711" spans="3:15" s="1" customFormat="1" x14ac:dyDescent="0.25">
      <c r="C1711" s="65"/>
      <c r="D1711" s="55"/>
      <c r="E1711" s="55"/>
      <c r="F1711" s="55"/>
      <c r="G1711" s="55"/>
      <c r="H1711" s="55"/>
      <c r="I1711" s="55"/>
      <c r="J1711" s="65"/>
      <c r="K1711" s="65"/>
      <c r="L1711" s="65"/>
      <c r="M1711" s="65"/>
      <c r="N1711" s="65"/>
      <c r="O1711" s="65"/>
    </row>
    <row r="1712" spans="3:15" s="1" customFormat="1" x14ac:dyDescent="0.25">
      <c r="C1712" s="65"/>
      <c r="D1712" s="55"/>
      <c r="E1712" s="55"/>
      <c r="F1712" s="55"/>
      <c r="G1712" s="55"/>
      <c r="H1712" s="55"/>
      <c r="I1712" s="55"/>
      <c r="J1712" s="65"/>
      <c r="K1712" s="65"/>
      <c r="L1712" s="65"/>
      <c r="M1712" s="65"/>
      <c r="N1712" s="65"/>
      <c r="O1712" s="65"/>
    </row>
    <row r="1713" spans="3:15" s="1" customFormat="1" x14ac:dyDescent="0.25">
      <c r="C1713" s="65"/>
      <c r="D1713" s="55"/>
      <c r="E1713" s="55"/>
      <c r="F1713" s="55"/>
      <c r="G1713" s="55"/>
      <c r="H1713" s="55"/>
      <c r="I1713" s="55"/>
      <c r="J1713" s="65"/>
      <c r="K1713" s="65"/>
      <c r="L1713" s="65"/>
      <c r="M1713" s="65"/>
      <c r="N1713" s="65"/>
      <c r="O1713" s="65"/>
    </row>
    <row r="1714" spans="3:15" s="1" customFormat="1" x14ac:dyDescent="0.25">
      <c r="C1714" s="65"/>
      <c r="D1714" s="55"/>
      <c r="E1714" s="55"/>
      <c r="F1714" s="55"/>
      <c r="G1714" s="55"/>
      <c r="H1714" s="55"/>
      <c r="I1714" s="55"/>
      <c r="J1714" s="65"/>
      <c r="K1714" s="65"/>
      <c r="L1714" s="65"/>
      <c r="M1714" s="65"/>
      <c r="N1714" s="65"/>
      <c r="O1714" s="65"/>
    </row>
    <row r="1715" spans="3:15" s="1" customFormat="1" x14ac:dyDescent="0.25">
      <c r="C1715" s="65"/>
      <c r="D1715" s="55"/>
      <c r="E1715" s="55"/>
      <c r="F1715" s="55"/>
      <c r="G1715" s="55"/>
      <c r="H1715" s="55"/>
      <c r="I1715" s="55"/>
      <c r="J1715" s="65"/>
      <c r="K1715" s="65"/>
      <c r="L1715" s="65"/>
      <c r="M1715" s="65"/>
      <c r="N1715" s="65"/>
      <c r="O1715" s="65"/>
    </row>
    <row r="1716" spans="3:15" s="1" customFormat="1" x14ac:dyDescent="0.25">
      <c r="C1716" s="65"/>
      <c r="D1716" s="55"/>
      <c r="E1716" s="55"/>
      <c r="F1716" s="55"/>
      <c r="G1716" s="55"/>
      <c r="H1716" s="55"/>
      <c r="I1716" s="55"/>
      <c r="J1716" s="65"/>
      <c r="K1716" s="65"/>
      <c r="L1716" s="65"/>
      <c r="M1716" s="65"/>
      <c r="N1716" s="65"/>
      <c r="O1716" s="65"/>
    </row>
    <row r="1717" spans="3:15" s="1" customFormat="1" x14ac:dyDescent="0.25">
      <c r="C1717" s="65"/>
      <c r="D1717" s="55"/>
      <c r="E1717" s="55"/>
      <c r="F1717" s="55"/>
      <c r="G1717" s="55"/>
      <c r="H1717" s="55"/>
      <c r="I1717" s="55"/>
      <c r="J1717" s="65"/>
      <c r="K1717" s="65"/>
      <c r="L1717" s="65"/>
      <c r="M1717" s="65"/>
      <c r="N1717" s="65"/>
      <c r="O1717" s="65"/>
    </row>
    <row r="1718" spans="3:15" s="1" customFormat="1" x14ac:dyDescent="0.25">
      <c r="C1718" s="65"/>
      <c r="D1718" s="55"/>
      <c r="E1718" s="55"/>
      <c r="F1718" s="55"/>
      <c r="G1718" s="55"/>
      <c r="H1718" s="55"/>
      <c r="I1718" s="55"/>
      <c r="J1718" s="65"/>
      <c r="K1718" s="65"/>
      <c r="L1718" s="65"/>
      <c r="M1718" s="65"/>
      <c r="N1718" s="65"/>
      <c r="O1718" s="65"/>
    </row>
    <row r="1719" spans="3:15" s="1" customFormat="1" x14ac:dyDescent="0.25">
      <c r="C1719" s="65"/>
      <c r="D1719" s="55"/>
      <c r="E1719" s="55"/>
      <c r="F1719" s="55"/>
      <c r="G1719" s="55"/>
      <c r="H1719" s="55"/>
      <c r="I1719" s="55"/>
      <c r="J1719" s="65"/>
      <c r="K1719" s="65"/>
      <c r="L1719" s="65"/>
      <c r="M1719" s="65"/>
      <c r="N1719" s="65"/>
      <c r="O1719" s="65"/>
    </row>
    <row r="1720" spans="3:15" s="1" customFormat="1" x14ac:dyDescent="0.25">
      <c r="C1720" s="65"/>
      <c r="D1720" s="55"/>
      <c r="E1720" s="55"/>
      <c r="F1720" s="55"/>
      <c r="G1720" s="55"/>
      <c r="H1720" s="55"/>
      <c r="I1720" s="55"/>
      <c r="J1720" s="65"/>
      <c r="K1720" s="65"/>
      <c r="L1720" s="65"/>
      <c r="M1720" s="65"/>
      <c r="N1720" s="65"/>
      <c r="O1720" s="65"/>
    </row>
    <row r="1721" spans="3:15" s="1" customFormat="1" x14ac:dyDescent="0.25">
      <c r="C1721" s="65"/>
      <c r="D1721" s="55"/>
      <c r="E1721" s="55"/>
      <c r="F1721" s="55"/>
      <c r="G1721" s="55"/>
      <c r="H1721" s="55"/>
      <c r="I1721" s="55"/>
      <c r="J1721" s="65"/>
      <c r="K1721" s="65"/>
      <c r="L1721" s="65"/>
      <c r="M1721" s="65"/>
      <c r="N1721" s="65"/>
      <c r="O1721" s="65"/>
    </row>
    <row r="1722" spans="3:15" s="1" customFormat="1" x14ac:dyDescent="0.25">
      <c r="C1722" s="65"/>
      <c r="D1722" s="55"/>
      <c r="E1722" s="55"/>
      <c r="F1722" s="55"/>
      <c r="G1722" s="55"/>
      <c r="H1722" s="55"/>
      <c r="I1722" s="55"/>
      <c r="J1722" s="65"/>
      <c r="K1722" s="65"/>
      <c r="L1722" s="65"/>
      <c r="M1722" s="65"/>
      <c r="N1722" s="65"/>
      <c r="O1722" s="65"/>
    </row>
    <row r="1723" spans="3:15" s="1" customFormat="1" x14ac:dyDescent="0.25">
      <c r="C1723" s="65"/>
      <c r="D1723" s="55"/>
      <c r="E1723" s="55"/>
      <c r="F1723" s="55"/>
      <c r="G1723" s="55"/>
      <c r="H1723" s="55"/>
      <c r="I1723" s="55"/>
      <c r="J1723" s="65"/>
      <c r="K1723" s="65"/>
      <c r="L1723" s="65"/>
      <c r="M1723" s="65"/>
      <c r="N1723" s="65"/>
      <c r="O1723" s="65"/>
    </row>
    <row r="1724" spans="3:15" s="1" customFormat="1" x14ac:dyDescent="0.25">
      <c r="C1724" s="65"/>
      <c r="D1724" s="55"/>
      <c r="E1724" s="55"/>
      <c r="F1724" s="55"/>
      <c r="G1724" s="55"/>
      <c r="H1724" s="55"/>
      <c r="I1724" s="55"/>
      <c r="J1724" s="65"/>
      <c r="K1724" s="65"/>
      <c r="L1724" s="65"/>
      <c r="M1724" s="65"/>
      <c r="N1724" s="65"/>
      <c r="O1724" s="65"/>
    </row>
    <row r="1725" spans="3:15" s="1" customFormat="1" x14ac:dyDescent="0.25">
      <c r="C1725" s="65"/>
      <c r="D1725" s="55"/>
      <c r="E1725" s="55"/>
      <c r="F1725" s="55"/>
      <c r="G1725" s="55"/>
      <c r="H1725" s="55"/>
      <c r="I1725" s="55"/>
      <c r="J1725" s="65"/>
      <c r="K1725" s="65"/>
      <c r="L1725" s="65"/>
      <c r="M1725" s="65"/>
      <c r="N1725" s="65"/>
      <c r="O1725" s="65"/>
    </row>
    <row r="1726" spans="3:15" s="1" customFormat="1" x14ac:dyDescent="0.25">
      <c r="C1726" s="65"/>
      <c r="D1726" s="55"/>
      <c r="E1726" s="55"/>
      <c r="F1726" s="55"/>
      <c r="G1726" s="55"/>
      <c r="H1726" s="55"/>
      <c r="I1726" s="55"/>
      <c r="J1726" s="65"/>
      <c r="K1726" s="65"/>
      <c r="L1726" s="65"/>
      <c r="M1726" s="65"/>
      <c r="N1726" s="65"/>
      <c r="O1726" s="65"/>
    </row>
    <row r="1727" spans="3:15" s="1" customFormat="1" x14ac:dyDescent="0.25">
      <c r="C1727" s="65"/>
      <c r="D1727" s="55"/>
      <c r="E1727" s="55"/>
      <c r="F1727" s="55"/>
      <c r="G1727" s="55"/>
      <c r="H1727" s="55"/>
      <c r="I1727" s="55"/>
      <c r="J1727" s="65"/>
      <c r="K1727" s="65"/>
      <c r="L1727" s="65"/>
      <c r="M1727" s="65"/>
      <c r="N1727" s="65"/>
      <c r="O1727" s="65"/>
    </row>
    <row r="1728" spans="3:15" s="1" customFormat="1" x14ac:dyDescent="0.25">
      <c r="C1728" s="65"/>
      <c r="D1728" s="55"/>
      <c r="E1728" s="55"/>
      <c r="F1728" s="55"/>
      <c r="G1728" s="55"/>
      <c r="H1728" s="55"/>
      <c r="I1728" s="55"/>
      <c r="J1728" s="65"/>
      <c r="K1728" s="65"/>
      <c r="L1728" s="65"/>
      <c r="M1728" s="65"/>
      <c r="N1728" s="65"/>
      <c r="O1728" s="65"/>
    </row>
    <row r="1729" spans="3:15" s="1" customFormat="1" x14ac:dyDescent="0.25">
      <c r="C1729" s="65"/>
      <c r="D1729" s="55"/>
      <c r="E1729" s="55"/>
      <c r="F1729" s="55"/>
      <c r="G1729" s="55"/>
      <c r="H1729" s="55"/>
      <c r="I1729" s="55"/>
      <c r="J1729" s="65"/>
      <c r="K1729" s="65"/>
      <c r="L1729" s="65"/>
      <c r="M1729" s="65"/>
      <c r="N1729" s="65"/>
      <c r="O1729" s="65"/>
    </row>
    <row r="1730" spans="3:15" s="1" customFormat="1" x14ac:dyDescent="0.25">
      <c r="C1730" s="65"/>
      <c r="D1730" s="55"/>
      <c r="E1730" s="55"/>
      <c r="F1730" s="55"/>
      <c r="G1730" s="55"/>
      <c r="H1730" s="55"/>
      <c r="I1730" s="55"/>
      <c r="J1730" s="65"/>
      <c r="K1730" s="65"/>
      <c r="L1730" s="65"/>
      <c r="M1730" s="65"/>
      <c r="N1730" s="65"/>
      <c r="O1730" s="65"/>
    </row>
    <row r="1731" spans="3:15" s="1" customFormat="1" x14ac:dyDescent="0.25">
      <c r="C1731" s="65"/>
      <c r="D1731" s="55"/>
      <c r="E1731" s="55"/>
      <c r="F1731" s="55"/>
      <c r="G1731" s="55"/>
      <c r="H1731" s="55"/>
      <c r="I1731" s="55"/>
      <c r="J1731" s="65"/>
      <c r="K1731" s="65"/>
      <c r="L1731" s="65"/>
      <c r="M1731" s="65"/>
      <c r="N1731" s="65"/>
      <c r="O1731" s="65"/>
    </row>
    <row r="1732" spans="3:15" s="1" customFormat="1" x14ac:dyDescent="0.25">
      <c r="C1732" s="65"/>
      <c r="D1732" s="55"/>
      <c r="E1732" s="55"/>
      <c r="F1732" s="55"/>
      <c r="G1732" s="55"/>
      <c r="H1732" s="55"/>
      <c r="I1732" s="55"/>
      <c r="J1732" s="65"/>
      <c r="K1732" s="65"/>
      <c r="L1732" s="65"/>
      <c r="M1732" s="65"/>
      <c r="N1732" s="65"/>
      <c r="O1732" s="65"/>
    </row>
    <row r="1733" spans="3:15" s="1" customFormat="1" x14ac:dyDescent="0.25">
      <c r="C1733" s="65"/>
      <c r="D1733" s="55"/>
      <c r="E1733" s="55"/>
      <c r="F1733" s="55"/>
      <c r="G1733" s="55"/>
      <c r="H1733" s="55"/>
      <c r="I1733" s="55"/>
      <c r="J1733" s="65"/>
      <c r="K1733" s="65"/>
      <c r="L1733" s="65"/>
      <c r="M1733" s="65"/>
      <c r="N1733" s="65"/>
      <c r="O1733" s="65"/>
    </row>
    <row r="1734" spans="3:15" s="1" customFormat="1" x14ac:dyDescent="0.25">
      <c r="C1734" s="65"/>
      <c r="D1734" s="55"/>
      <c r="E1734" s="55"/>
      <c r="F1734" s="55"/>
      <c r="G1734" s="55"/>
      <c r="H1734" s="55"/>
      <c r="I1734" s="55"/>
      <c r="J1734" s="65"/>
      <c r="K1734" s="65"/>
      <c r="L1734" s="65"/>
      <c r="M1734" s="65"/>
      <c r="N1734" s="65"/>
      <c r="O1734" s="65"/>
    </row>
    <row r="1735" spans="3:15" s="1" customFormat="1" x14ac:dyDescent="0.25">
      <c r="C1735" s="65"/>
      <c r="D1735" s="55"/>
      <c r="E1735" s="55"/>
      <c r="F1735" s="55"/>
      <c r="G1735" s="55"/>
      <c r="H1735" s="55"/>
      <c r="I1735" s="55"/>
      <c r="J1735" s="65"/>
      <c r="K1735" s="65"/>
      <c r="L1735" s="65"/>
      <c r="M1735" s="65"/>
      <c r="N1735" s="65"/>
      <c r="O1735" s="65"/>
    </row>
    <row r="1736" spans="3:15" s="1" customFormat="1" x14ac:dyDescent="0.25">
      <c r="C1736" s="65"/>
      <c r="D1736" s="55"/>
      <c r="E1736" s="55"/>
      <c r="F1736" s="55"/>
      <c r="G1736" s="55"/>
      <c r="H1736" s="55"/>
      <c r="I1736" s="55"/>
      <c r="J1736" s="65"/>
      <c r="K1736" s="65"/>
      <c r="L1736" s="65"/>
      <c r="M1736" s="65"/>
      <c r="N1736" s="65"/>
      <c r="O1736" s="65"/>
    </row>
    <row r="1737" spans="3:15" s="1" customFormat="1" x14ac:dyDescent="0.25">
      <c r="C1737" s="65"/>
      <c r="D1737" s="55"/>
      <c r="E1737" s="55"/>
      <c r="F1737" s="55"/>
      <c r="G1737" s="55"/>
      <c r="H1737" s="55"/>
      <c r="I1737" s="55"/>
      <c r="J1737" s="65"/>
      <c r="K1737" s="65"/>
      <c r="L1737" s="65"/>
      <c r="M1737" s="65"/>
      <c r="N1737" s="65"/>
      <c r="O1737" s="65"/>
    </row>
    <row r="1738" spans="3:15" s="1" customFormat="1" x14ac:dyDescent="0.25">
      <c r="C1738" s="65"/>
      <c r="D1738" s="55"/>
      <c r="E1738" s="55"/>
      <c r="F1738" s="55"/>
      <c r="G1738" s="55"/>
      <c r="H1738" s="55"/>
      <c r="I1738" s="55"/>
      <c r="J1738" s="65"/>
      <c r="K1738" s="65"/>
      <c r="L1738" s="65"/>
      <c r="M1738" s="65"/>
      <c r="N1738" s="65"/>
      <c r="O1738" s="65"/>
    </row>
    <row r="1739" spans="3:15" s="1" customFormat="1" x14ac:dyDescent="0.25">
      <c r="C1739" s="65"/>
      <c r="D1739" s="55"/>
      <c r="E1739" s="55"/>
      <c r="F1739" s="55"/>
      <c r="G1739" s="55"/>
      <c r="H1739" s="55"/>
      <c r="I1739" s="55"/>
      <c r="J1739" s="65"/>
      <c r="K1739" s="65"/>
      <c r="L1739" s="65"/>
      <c r="M1739" s="65"/>
      <c r="N1739" s="65"/>
      <c r="O1739" s="65"/>
    </row>
    <row r="1740" spans="3:15" s="1" customFormat="1" x14ac:dyDescent="0.25">
      <c r="C1740" s="65"/>
      <c r="D1740" s="55"/>
      <c r="E1740" s="55"/>
      <c r="F1740" s="55"/>
      <c r="G1740" s="55"/>
      <c r="H1740" s="55"/>
      <c r="I1740" s="55"/>
      <c r="J1740" s="65"/>
      <c r="K1740" s="65"/>
      <c r="L1740" s="65"/>
      <c r="M1740" s="65"/>
      <c r="N1740" s="65"/>
      <c r="O1740" s="65"/>
    </row>
    <row r="1741" spans="3:15" s="1" customFormat="1" x14ac:dyDescent="0.25">
      <c r="C1741" s="65"/>
      <c r="D1741" s="55"/>
      <c r="E1741" s="55"/>
      <c r="F1741" s="55"/>
      <c r="G1741" s="55"/>
      <c r="H1741" s="55"/>
      <c r="I1741" s="55"/>
      <c r="J1741" s="65"/>
      <c r="K1741" s="65"/>
      <c r="L1741" s="65"/>
      <c r="M1741" s="65"/>
      <c r="N1741" s="65"/>
      <c r="O1741" s="65"/>
    </row>
    <row r="1742" spans="3:15" s="1" customFormat="1" x14ac:dyDescent="0.25">
      <c r="C1742" s="65"/>
      <c r="D1742" s="55"/>
      <c r="E1742" s="55"/>
      <c r="F1742" s="55"/>
      <c r="G1742" s="55"/>
      <c r="H1742" s="55"/>
      <c r="I1742" s="55"/>
      <c r="J1742" s="65"/>
      <c r="K1742" s="65"/>
      <c r="L1742" s="65"/>
      <c r="M1742" s="65"/>
      <c r="N1742" s="65"/>
      <c r="O1742" s="65"/>
    </row>
    <row r="1743" spans="3:15" s="1" customFormat="1" x14ac:dyDescent="0.25">
      <c r="C1743" s="65"/>
      <c r="D1743" s="55"/>
      <c r="E1743" s="55"/>
      <c r="F1743" s="55"/>
      <c r="G1743" s="55"/>
      <c r="H1743" s="55"/>
      <c r="I1743" s="55"/>
      <c r="J1743" s="65"/>
      <c r="K1743" s="65"/>
      <c r="L1743" s="65"/>
      <c r="M1743" s="65"/>
      <c r="N1743" s="65"/>
      <c r="O1743" s="65"/>
    </row>
    <row r="1744" spans="3:15" s="1" customFormat="1" x14ac:dyDescent="0.25">
      <c r="C1744" s="65"/>
      <c r="D1744" s="55"/>
      <c r="E1744" s="55"/>
      <c r="F1744" s="55"/>
      <c r="G1744" s="55"/>
      <c r="H1744" s="55"/>
      <c r="I1744" s="55"/>
      <c r="J1744" s="65"/>
      <c r="K1744" s="65"/>
      <c r="L1744" s="65"/>
      <c r="M1744" s="65"/>
      <c r="N1744" s="65"/>
      <c r="O1744" s="65"/>
    </row>
    <row r="1745" spans="3:15" s="1" customFormat="1" x14ac:dyDescent="0.25">
      <c r="C1745" s="65"/>
      <c r="D1745" s="55"/>
      <c r="E1745" s="55"/>
      <c r="F1745" s="55"/>
      <c r="G1745" s="55"/>
      <c r="H1745" s="55"/>
      <c r="I1745" s="55"/>
      <c r="J1745" s="65"/>
      <c r="K1745" s="65"/>
      <c r="L1745" s="65"/>
      <c r="M1745" s="65"/>
      <c r="N1745" s="65"/>
      <c r="O1745" s="65"/>
    </row>
    <row r="1746" spans="3:15" s="1" customFormat="1" x14ac:dyDescent="0.25">
      <c r="C1746" s="65"/>
      <c r="D1746" s="55"/>
      <c r="E1746" s="55"/>
      <c r="F1746" s="55"/>
      <c r="G1746" s="55"/>
      <c r="H1746" s="55"/>
      <c r="I1746" s="55"/>
      <c r="J1746" s="65"/>
      <c r="K1746" s="65"/>
      <c r="L1746" s="65"/>
      <c r="M1746" s="65"/>
      <c r="N1746" s="65"/>
      <c r="O1746" s="65"/>
    </row>
    <row r="1747" spans="3:15" s="1" customFormat="1" x14ac:dyDescent="0.25">
      <c r="C1747" s="65"/>
      <c r="D1747" s="55"/>
      <c r="E1747" s="55"/>
      <c r="F1747" s="55"/>
      <c r="G1747" s="55"/>
      <c r="H1747" s="55"/>
      <c r="I1747" s="55"/>
      <c r="J1747" s="65"/>
      <c r="K1747" s="65"/>
      <c r="L1747" s="65"/>
      <c r="M1747" s="65"/>
      <c r="N1747" s="65"/>
      <c r="O1747" s="65"/>
    </row>
    <row r="1748" spans="3:15" s="1" customFormat="1" x14ac:dyDescent="0.25">
      <c r="C1748" s="65"/>
      <c r="D1748" s="55"/>
      <c r="E1748" s="55"/>
      <c r="F1748" s="55"/>
      <c r="G1748" s="55"/>
      <c r="H1748" s="55"/>
      <c r="I1748" s="55"/>
      <c r="J1748" s="65"/>
      <c r="K1748" s="65"/>
      <c r="L1748" s="65"/>
      <c r="M1748" s="65"/>
      <c r="N1748" s="65"/>
      <c r="O1748" s="65"/>
    </row>
    <row r="1749" spans="3:15" s="1" customFormat="1" x14ac:dyDescent="0.25">
      <c r="C1749" s="65"/>
      <c r="D1749" s="55"/>
      <c r="E1749" s="55"/>
      <c r="F1749" s="55"/>
      <c r="G1749" s="55"/>
      <c r="H1749" s="55"/>
      <c r="I1749" s="55"/>
      <c r="J1749" s="65"/>
      <c r="K1749" s="65"/>
      <c r="L1749" s="65"/>
      <c r="M1749" s="65"/>
      <c r="N1749" s="65"/>
      <c r="O1749" s="65"/>
    </row>
    <row r="1750" spans="3:15" s="1" customFormat="1" x14ac:dyDescent="0.25">
      <c r="C1750" s="65"/>
      <c r="D1750" s="55"/>
      <c r="E1750" s="55"/>
      <c r="F1750" s="55"/>
      <c r="G1750" s="55"/>
      <c r="H1750" s="55"/>
      <c r="I1750" s="55"/>
      <c r="J1750" s="65"/>
      <c r="K1750" s="65"/>
      <c r="L1750" s="65"/>
      <c r="M1750" s="65"/>
      <c r="N1750" s="65"/>
      <c r="O1750" s="65"/>
    </row>
    <row r="1751" spans="3:15" s="1" customFormat="1" x14ac:dyDescent="0.25">
      <c r="C1751" s="65"/>
      <c r="D1751" s="55"/>
      <c r="E1751" s="55"/>
      <c r="F1751" s="55"/>
      <c r="G1751" s="55"/>
      <c r="H1751" s="55"/>
      <c r="I1751" s="55"/>
      <c r="J1751" s="65"/>
      <c r="K1751" s="65"/>
      <c r="L1751" s="65"/>
      <c r="M1751" s="65"/>
      <c r="N1751" s="65"/>
      <c r="O1751" s="65"/>
    </row>
    <row r="1752" spans="3:15" s="1" customFormat="1" x14ac:dyDescent="0.25">
      <c r="C1752" s="65"/>
      <c r="D1752" s="55"/>
      <c r="E1752" s="55"/>
      <c r="F1752" s="55"/>
      <c r="G1752" s="55"/>
      <c r="H1752" s="55"/>
      <c r="I1752" s="55"/>
      <c r="J1752" s="65"/>
      <c r="K1752" s="65"/>
      <c r="L1752" s="65"/>
      <c r="M1752" s="65"/>
      <c r="N1752" s="65"/>
      <c r="O1752" s="65"/>
    </row>
    <row r="1753" spans="3:15" s="1" customFormat="1" x14ac:dyDescent="0.25">
      <c r="C1753" s="65"/>
      <c r="D1753" s="55"/>
      <c r="E1753" s="55"/>
      <c r="F1753" s="55"/>
      <c r="G1753" s="55"/>
      <c r="H1753" s="55"/>
      <c r="I1753" s="55"/>
      <c r="J1753" s="65"/>
      <c r="K1753" s="65"/>
      <c r="L1753" s="65"/>
      <c r="M1753" s="65"/>
      <c r="N1753" s="65"/>
      <c r="O1753" s="65"/>
    </row>
    <row r="1754" spans="3:15" s="1" customFormat="1" x14ac:dyDescent="0.25">
      <c r="C1754" s="65"/>
      <c r="D1754" s="55"/>
      <c r="E1754" s="55"/>
      <c r="F1754" s="55"/>
      <c r="G1754" s="55"/>
      <c r="H1754" s="55"/>
      <c r="I1754" s="55"/>
      <c r="J1754" s="65"/>
      <c r="K1754" s="65"/>
      <c r="L1754" s="65"/>
      <c r="M1754" s="65"/>
      <c r="N1754" s="65"/>
      <c r="O1754" s="65"/>
    </row>
    <row r="1755" spans="3:15" s="1" customFormat="1" x14ac:dyDescent="0.25">
      <c r="C1755" s="65"/>
      <c r="D1755" s="55"/>
      <c r="E1755" s="55"/>
      <c r="F1755" s="55"/>
      <c r="G1755" s="55"/>
      <c r="H1755" s="55"/>
      <c r="I1755" s="55"/>
      <c r="J1755" s="65"/>
      <c r="K1755" s="65"/>
      <c r="L1755" s="65"/>
      <c r="M1755" s="65"/>
      <c r="N1755" s="65"/>
      <c r="O1755" s="65"/>
    </row>
    <row r="1756" spans="3:15" s="1" customFormat="1" x14ac:dyDescent="0.25">
      <c r="C1756" s="65"/>
      <c r="D1756" s="55"/>
      <c r="E1756" s="55"/>
      <c r="F1756" s="55"/>
      <c r="G1756" s="55"/>
      <c r="H1756" s="55"/>
      <c r="I1756" s="55"/>
      <c r="J1756" s="65"/>
      <c r="K1756" s="65"/>
      <c r="L1756" s="65"/>
      <c r="M1756" s="65"/>
      <c r="N1756" s="65"/>
      <c r="O1756" s="65"/>
    </row>
    <row r="1757" spans="3:15" s="1" customFormat="1" x14ac:dyDescent="0.25">
      <c r="C1757" s="65"/>
      <c r="D1757" s="55"/>
      <c r="E1757" s="55"/>
      <c r="F1757" s="55"/>
      <c r="G1757" s="55"/>
      <c r="H1757" s="55"/>
      <c r="I1757" s="55"/>
      <c r="J1757" s="65"/>
      <c r="K1757" s="65"/>
      <c r="L1757" s="65"/>
      <c r="M1757" s="65"/>
      <c r="N1757" s="65"/>
      <c r="O1757" s="65"/>
    </row>
    <row r="1758" spans="3:15" s="1" customFormat="1" x14ac:dyDescent="0.25">
      <c r="C1758" s="65"/>
      <c r="D1758" s="55"/>
      <c r="E1758" s="55"/>
      <c r="F1758" s="55"/>
      <c r="G1758" s="55"/>
      <c r="H1758" s="55"/>
      <c r="I1758" s="55"/>
      <c r="J1758" s="65"/>
      <c r="K1758" s="65"/>
      <c r="L1758" s="65"/>
      <c r="M1758" s="65"/>
      <c r="N1758" s="65"/>
      <c r="O1758" s="65"/>
    </row>
    <row r="1759" spans="3:15" s="1" customFormat="1" x14ac:dyDescent="0.25">
      <c r="C1759" s="65"/>
      <c r="D1759" s="55"/>
      <c r="E1759" s="55"/>
      <c r="F1759" s="55"/>
      <c r="G1759" s="55"/>
      <c r="H1759" s="55"/>
      <c r="I1759" s="55"/>
      <c r="J1759" s="65"/>
      <c r="K1759" s="65"/>
      <c r="L1759" s="65"/>
      <c r="M1759" s="65"/>
      <c r="N1759" s="65"/>
      <c r="O1759" s="65"/>
    </row>
    <row r="1760" spans="3:15" s="1" customFormat="1" x14ac:dyDescent="0.25">
      <c r="C1760" s="65"/>
      <c r="D1760" s="55"/>
      <c r="E1760" s="55"/>
      <c r="F1760" s="55"/>
      <c r="G1760" s="55"/>
      <c r="H1760" s="55"/>
      <c r="I1760" s="55"/>
      <c r="J1760" s="65"/>
      <c r="K1760" s="65"/>
      <c r="L1760" s="65"/>
      <c r="M1760" s="65"/>
      <c r="N1760" s="65"/>
      <c r="O1760" s="65"/>
    </row>
    <row r="1761" spans="3:15" s="1" customFormat="1" x14ac:dyDescent="0.25">
      <c r="C1761" s="65"/>
      <c r="D1761" s="55"/>
      <c r="E1761" s="55"/>
      <c r="F1761" s="55"/>
      <c r="G1761" s="55"/>
      <c r="H1761" s="55"/>
      <c r="I1761" s="55"/>
      <c r="J1761" s="65"/>
      <c r="K1761" s="65"/>
      <c r="L1761" s="65"/>
      <c r="M1761" s="65"/>
      <c r="N1761" s="65"/>
      <c r="O1761" s="65"/>
    </row>
    <row r="1762" spans="3:15" s="1" customFormat="1" x14ac:dyDescent="0.25">
      <c r="C1762" s="65"/>
      <c r="D1762" s="55"/>
      <c r="E1762" s="55"/>
      <c r="F1762" s="55"/>
      <c r="G1762" s="55"/>
      <c r="H1762" s="55"/>
      <c r="I1762" s="55"/>
      <c r="J1762" s="65"/>
      <c r="K1762" s="65"/>
      <c r="L1762" s="65"/>
      <c r="M1762" s="65"/>
      <c r="N1762" s="65"/>
      <c r="O1762" s="65"/>
    </row>
    <row r="1763" spans="3:15" s="1" customFormat="1" x14ac:dyDescent="0.25">
      <c r="C1763" s="65"/>
      <c r="D1763" s="55"/>
      <c r="E1763" s="55"/>
      <c r="F1763" s="55"/>
      <c r="G1763" s="55"/>
      <c r="H1763" s="55"/>
      <c r="I1763" s="55"/>
      <c r="J1763" s="65"/>
      <c r="K1763" s="65"/>
      <c r="L1763" s="65"/>
      <c r="M1763" s="65"/>
      <c r="N1763" s="65"/>
      <c r="O1763" s="65"/>
    </row>
    <row r="1764" spans="3:15" s="1" customFormat="1" x14ac:dyDescent="0.25">
      <c r="C1764" s="65"/>
      <c r="D1764" s="55"/>
      <c r="E1764" s="55"/>
      <c r="F1764" s="55"/>
      <c r="G1764" s="55"/>
      <c r="H1764" s="55"/>
      <c r="I1764" s="55"/>
      <c r="J1764" s="65"/>
      <c r="K1764" s="65"/>
      <c r="L1764" s="65"/>
      <c r="M1764" s="65"/>
      <c r="N1764" s="65"/>
      <c r="O1764" s="65"/>
    </row>
    <row r="1765" spans="3:15" s="1" customFormat="1" x14ac:dyDescent="0.25">
      <c r="C1765" s="65"/>
      <c r="D1765" s="55"/>
      <c r="E1765" s="55"/>
      <c r="F1765" s="55"/>
      <c r="G1765" s="55"/>
      <c r="H1765" s="55"/>
      <c r="I1765" s="55"/>
      <c r="J1765" s="65"/>
      <c r="K1765" s="65"/>
      <c r="L1765" s="65"/>
      <c r="M1765" s="65"/>
      <c r="N1765" s="65"/>
      <c r="O1765" s="65"/>
    </row>
    <row r="1766" spans="3:15" s="1" customFormat="1" x14ac:dyDescent="0.25">
      <c r="C1766" s="65"/>
      <c r="D1766" s="55"/>
      <c r="E1766" s="55"/>
      <c r="F1766" s="55"/>
      <c r="G1766" s="55"/>
      <c r="H1766" s="55"/>
      <c r="I1766" s="55"/>
      <c r="J1766" s="65"/>
      <c r="K1766" s="65"/>
      <c r="L1766" s="65"/>
      <c r="M1766" s="65"/>
      <c r="N1766" s="65"/>
      <c r="O1766" s="65"/>
    </row>
    <row r="1767" spans="3:15" s="1" customFormat="1" x14ac:dyDescent="0.25">
      <c r="C1767" s="65"/>
      <c r="D1767" s="55"/>
      <c r="E1767" s="55"/>
      <c r="F1767" s="55"/>
      <c r="G1767" s="55"/>
      <c r="H1767" s="55"/>
      <c r="I1767" s="55"/>
      <c r="J1767" s="65"/>
      <c r="K1767" s="65"/>
      <c r="L1767" s="65"/>
      <c r="M1767" s="65"/>
      <c r="N1767" s="65"/>
      <c r="O1767" s="65"/>
    </row>
    <row r="1768" spans="3:15" s="1" customFormat="1" x14ac:dyDescent="0.25">
      <c r="C1768" s="65"/>
      <c r="D1768" s="55"/>
      <c r="E1768" s="55"/>
      <c r="F1768" s="55"/>
      <c r="G1768" s="55"/>
      <c r="H1768" s="55"/>
      <c r="I1768" s="55"/>
      <c r="J1768" s="65"/>
      <c r="K1768" s="65"/>
      <c r="L1768" s="65"/>
      <c r="M1768" s="65"/>
      <c r="N1768" s="65"/>
      <c r="O1768" s="65"/>
    </row>
    <row r="1769" spans="3:15" s="1" customFormat="1" x14ac:dyDescent="0.25">
      <c r="C1769" s="65"/>
      <c r="D1769" s="55"/>
      <c r="E1769" s="55"/>
      <c r="F1769" s="55"/>
      <c r="G1769" s="55"/>
      <c r="H1769" s="55"/>
      <c r="I1769" s="55"/>
      <c r="J1769" s="65"/>
      <c r="K1769" s="65"/>
      <c r="L1769" s="65"/>
      <c r="M1769" s="65"/>
      <c r="N1769" s="65"/>
      <c r="O1769" s="65"/>
    </row>
    <row r="1770" spans="3:15" s="1" customFormat="1" x14ac:dyDescent="0.25">
      <c r="C1770" s="65"/>
      <c r="D1770" s="55"/>
      <c r="E1770" s="55"/>
      <c r="F1770" s="55"/>
      <c r="G1770" s="55"/>
      <c r="H1770" s="55"/>
      <c r="I1770" s="55"/>
      <c r="J1770" s="65"/>
      <c r="K1770" s="65"/>
      <c r="L1770" s="65"/>
      <c r="M1770" s="65"/>
      <c r="N1770" s="65"/>
      <c r="O1770" s="65"/>
    </row>
    <row r="1771" spans="3:15" s="1" customFormat="1" x14ac:dyDescent="0.25">
      <c r="C1771" s="65"/>
      <c r="D1771" s="55"/>
      <c r="E1771" s="55"/>
      <c r="F1771" s="55"/>
      <c r="G1771" s="55"/>
      <c r="H1771" s="55"/>
      <c r="I1771" s="55"/>
      <c r="J1771" s="65"/>
      <c r="K1771" s="65"/>
      <c r="L1771" s="65"/>
      <c r="M1771" s="65"/>
      <c r="N1771" s="65"/>
      <c r="O1771" s="65"/>
    </row>
    <row r="1772" spans="3:15" s="1" customFormat="1" x14ac:dyDescent="0.25">
      <c r="C1772" s="65"/>
      <c r="D1772" s="55"/>
      <c r="E1772" s="55"/>
      <c r="F1772" s="55"/>
      <c r="G1772" s="55"/>
      <c r="H1772" s="55"/>
      <c r="I1772" s="55"/>
      <c r="J1772" s="65"/>
      <c r="K1772" s="65"/>
      <c r="L1772" s="65"/>
      <c r="M1772" s="65"/>
      <c r="N1772" s="65"/>
      <c r="O1772" s="65"/>
    </row>
    <row r="1773" spans="3:15" s="1" customFormat="1" x14ac:dyDescent="0.25">
      <c r="C1773" s="65"/>
      <c r="D1773" s="55"/>
      <c r="E1773" s="55"/>
      <c r="F1773" s="55"/>
      <c r="G1773" s="55"/>
      <c r="H1773" s="55"/>
      <c r="I1773" s="55"/>
      <c r="J1773" s="65"/>
      <c r="K1773" s="65"/>
      <c r="L1773" s="65"/>
      <c r="M1773" s="65"/>
      <c r="N1773" s="65"/>
      <c r="O1773" s="65"/>
    </row>
    <row r="1774" spans="3:15" s="1" customFormat="1" x14ac:dyDescent="0.25">
      <c r="C1774" s="65"/>
      <c r="D1774" s="55"/>
      <c r="E1774" s="55"/>
      <c r="F1774" s="55"/>
      <c r="G1774" s="55"/>
      <c r="H1774" s="55"/>
      <c r="I1774" s="55"/>
      <c r="J1774" s="65"/>
      <c r="K1774" s="65"/>
      <c r="L1774" s="65"/>
      <c r="M1774" s="65"/>
      <c r="N1774" s="65"/>
      <c r="O1774" s="65"/>
    </row>
    <row r="1775" spans="3:15" s="1" customFormat="1" x14ac:dyDescent="0.25">
      <c r="C1775" s="65"/>
      <c r="D1775" s="55"/>
      <c r="E1775" s="55"/>
      <c r="F1775" s="55"/>
      <c r="G1775" s="55"/>
      <c r="H1775" s="55"/>
      <c r="I1775" s="55"/>
      <c r="J1775" s="65"/>
      <c r="K1775" s="65"/>
      <c r="L1775" s="65"/>
      <c r="M1775" s="65"/>
      <c r="N1775" s="65"/>
      <c r="O1775" s="65"/>
    </row>
    <row r="1776" spans="3:15" s="1" customFormat="1" x14ac:dyDescent="0.25">
      <c r="C1776" s="65"/>
      <c r="D1776" s="55"/>
      <c r="E1776" s="55"/>
      <c r="F1776" s="55"/>
      <c r="G1776" s="55"/>
      <c r="H1776" s="55"/>
      <c r="I1776" s="55"/>
      <c r="J1776" s="65"/>
      <c r="K1776" s="65"/>
      <c r="L1776" s="65"/>
      <c r="M1776" s="65"/>
      <c r="N1776" s="65"/>
      <c r="O1776" s="65"/>
    </row>
    <row r="1777" spans="3:15" s="1" customFormat="1" x14ac:dyDescent="0.25">
      <c r="C1777" s="65"/>
      <c r="D1777" s="55"/>
      <c r="E1777" s="55"/>
      <c r="F1777" s="55"/>
      <c r="G1777" s="55"/>
      <c r="H1777" s="55"/>
      <c r="I1777" s="55"/>
      <c r="J1777" s="65"/>
      <c r="K1777" s="65"/>
      <c r="L1777" s="65"/>
      <c r="M1777" s="65"/>
      <c r="N1777" s="65"/>
      <c r="O1777" s="65"/>
    </row>
    <row r="1778" spans="3:15" s="1" customFormat="1" x14ac:dyDescent="0.25">
      <c r="C1778" s="65"/>
      <c r="D1778" s="55"/>
      <c r="E1778" s="55"/>
      <c r="F1778" s="55"/>
      <c r="G1778" s="55"/>
      <c r="H1778" s="55"/>
      <c r="I1778" s="55"/>
      <c r="J1778" s="65"/>
      <c r="K1778" s="65"/>
      <c r="L1778" s="65"/>
      <c r="M1778" s="65"/>
      <c r="N1778" s="65"/>
      <c r="O1778" s="65"/>
    </row>
    <row r="1779" spans="3:15" s="1" customFormat="1" x14ac:dyDescent="0.25">
      <c r="C1779" s="65"/>
      <c r="D1779" s="55"/>
      <c r="E1779" s="55"/>
      <c r="F1779" s="55"/>
      <c r="G1779" s="55"/>
      <c r="H1779" s="55"/>
      <c r="I1779" s="55"/>
      <c r="J1779" s="65"/>
      <c r="K1779" s="65"/>
      <c r="L1779" s="65"/>
      <c r="M1779" s="65"/>
      <c r="N1779" s="65"/>
      <c r="O1779" s="65"/>
    </row>
    <row r="1780" spans="3:15" s="1" customFormat="1" x14ac:dyDescent="0.25">
      <c r="C1780" s="65"/>
      <c r="D1780" s="55"/>
      <c r="E1780" s="55"/>
      <c r="F1780" s="55"/>
      <c r="G1780" s="55"/>
      <c r="H1780" s="55"/>
      <c r="I1780" s="55"/>
      <c r="J1780" s="65"/>
      <c r="K1780" s="65"/>
      <c r="L1780" s="65"/>
      <c r="M1780" s="65"/>
      <c r="N1780" s="65"/>
      <c r="O1780" s="65"/>
    </row>
    <row r="1781" spans="3:15" s="1" customFormat="1" x14ac:dyDescent="0.25">
      <c r="C1781" s="65"/>
      <c r="D1781" s="55"/>
      <c r="E1781" s="55"/>
      <c r="F1781" s="55"/>
      <c r="G1781" s="55"/>
      <c r="H1781" s="55"/>
      <c r="I1781" s="55"/>
      <c r="J1781" s="65"/>
      <c r="K1781" s="65"/>
      <c r="L1781" s="65"/>
      <c r="M1781" s="65"/>
      <c r="N1781" s="65"/>
      <c r="O1781" s="65"/>
    </row>
    <row r="1782" spans="3:15" s="1" customFormat="1" x14ac:dyDescent="0.25">
      <c r="C1782" s="65"/>
      <c r="D1782" s="55"/>
      <c r="E1782" s="55"/>
      <c r="F1782" s="55"/>
      <c r="G1782" s="55"/>
      <c r="H1782" s="55"/>
      <c r="I1782" s="55"/>
      <c r="J1782" s="65"/>
      <c r="K1782" s="65"/>
      <c r="L1782" s="65"/>
      <c r="M1782" s="65"/>
      <c r="N1782" s="65"/>
      <c r="O1782" s="65"/>
    </row>
    <row r="1783" spans="3:15" s="1" customFormat="1" x14ac:dyDescent="0.25">
      <c r="C1783" s="65"/>
      <c r="D1783" s="55"/>
      <c r="E1783" s="55"/>
      <c r="F1783" s="55"/>
      <c r="G1783" s="55"/>
      <c r="H1783" s="55"/>
      <c r="I1783" s="55"/>
      <c r="J1783" s="65"/>
      <c r="K1783" s="65"/>
      <c r="L1783" s="65"/>
      <c r="M1783" s="65"/>
      <c r="N1783" s="65"/>
      <c r="O1783" s="65"/>
    </row>
    <row r="1784" spans="3:15" s="1" customFormat="1" x14ac:dyDescent="0.25">
      <c r="C1784" s="65"/>
      <c r="D1784" s="55"/>
      <c r="E1784" s="55"/>
      <c r="F1784" s="55"/>
      <c r="G1784" s="55"/>
      <c r="H1784" s="55"/>
      <c r="I1784" s="55"/>
      <c r="J1784" s="65"/>
      <c r="K1784" s="65"/>
      <c r="L1784" s="65"/>
      <c r="M1784" s="65"/>
      <c r="N1784" s="65"/>
      <c r="O1784" s="65"/>
    </row>
    <row r="1785" spans="3:15" s="1" customFormat="1" x14ac:dyDescent="0.25">
      <c r="C1785" s="65"/>
      <c r="D1785" s="55"/>
      <c r="E1785" s="55"/>
      <c r="F1785" s="55"/>
      <c r="G1785" s="55"/>
      <c r="H1785" s="55"/>
      <c r="I1785" s="55"/>
      <c r="J1785" s="65"/>
      <c r="K1785" s="65"/>
      <c r="L1785" s="65"/>
      <c r="M1785" s="65"/>
      <c r="N1785" s="65"/>
      <c r="O1785" s="65"/>
    </row>
    <row r="1786" spans="3:15" s="1" customFormat="1" x14ac:dyDescent="0.25">
      <c r="C1786" s="65"/>
      <c r="D1786" s="55"/>
      <c r="E1786" s="55"/>
      <c r="F1786" s="55"/>
      <c r="G1786" s="55"/>
      <c r="H1786" s="55"/>
      <c r="I1786" s="55"/>
      <c r="J1786" s="65"/>
      <c r="K1786" s="65"/>
      <c r="L1786" s="65"/>
      <c r="M1786" s="65"/>
      <c r="N1786" s="65"/>
      <c r="O1786" s="65"/>
    </row>
    <row r="1787" spans="3:15" s="1" customFormat="1" x14ac:dyDescent="0.25">
      <c r="C1787" s="65"/>
      <c r="D1787" s="55"/>
      <c r="E1787" s="55"/>
      <c r="F1787" s="55"/>
      <c r="G1787" s="55"/>
      <c r="H1787" s="55"/>
      <c r="I1787" s="55"/>
      <c r="J1787" s="65"/>
      <c r="K1787" s="65"/>
      <c r="L1787" s="65"/>
      <c r="M1787" s="65"/>
      <c r="N1787" s="65"/>
      <c r="O1787" s="65"/>
    </row>
    <row r="1788" spans="3:15" s="1" customFormat="1" x14ac:dyDescent="0.25">
      <c r="C1788" s="65"/>
      <c r="D1788" s="55"/>
      <c r="E1788" s="55"/>
      <c r="F1788" s="55"/>
      <c r="G1788" s="55"/>
      <c r="H1788" s="55"/>
      <c r="I1788" s="55"/>
      <c r="J1788" s="65"/>
      <c r="K1788" s="65"/>
      <c r="L1788" s="65"/>
      <c r="M1788" s="65"/>
      <c r="N1788" s="65"/>
      <c r="O1788" s="65"/>
    </row>
    <row r="1789" spans="3:15" s="1" customFormat="1" x14ac:dyDescent="0.25">
      <c r="C1789" s="65"/>
      <c r="D1789" s="55"/>
      <c r="E1789" s="55"/>
      <c r="F1789" s="55"/>
      <c r="G1789" s="55"/>
      <c r="H1789" s="55"/>
      <c r="I1789" s="55"/>
      <c r="J1789" s="65"/>
      <c r="K1789" s="65"/>
      <c r="L1789" s="65"/>
      <c r="M1789" s="65"/>
      <c r="N1789" s="65"/>
      <c r="O1789" s="65"/>
    </row>
    <row r="1790" spans="3:15" s="1" customFormat="1" x14ac:dyDescent="0.25">
      <c r="C1790" s="65"/>
      <c r="D1790" s="55"/>
      <c r="E1790" s="55"/>
      <c r="F1790" s="55"/>
      <c r="G1790" s="55"/>
      <c r="H1790" s="55"/>
      <c r="I1790" s="55"/>
      <c r="J1790" s="65"/>
      <c r="K1790" s="65"/>
      <c r="L1790" s="65"/>
      <c r="M1790" s="65"/>
      <c r="N1790" s="65"/>
      <c r="O1790" s="65"/>
    </row>
    <row r="1791" spans="3:15" s="1" customFormat="1" x14ac:dyDescent="0.25">
      <c r="C1791" s="65"/>
      <c r="D1791" s="55"/>
      <c r="E1791" s="55"/>
      <c r="F1791" s="55"/>
      <c r="G1791" s="55"/>
      <c r="H1791" s="55"/>
      <c r="I1791" s="55"/>
      <c r="J1791" s="65"/>
      <c r="K1791" s="65"/>
      <c r="L1791" s="65"/>
      <c r="M1791" s="65"/>
      <c r="N1791" s="65"/>
      <c r="O1791" s="65"/>
    </row>
    <row r="1792" spans="3:15" s="1" customFormat="1" x14ac:dyDescent="0.25">
      <c r="C1792" s="65"/>
      <c r="D1792" s="55"/>
      <c r="E1792" s="55"/>
      <c r="F1792" s="55"/>
      <c r="G1792" s="55"/>
      <c r="H1792" s="55"/>
      <c r="I1792" s="55"/>
      <c r="J1792" s="65"/>
      <c r="K1792" s="65"/>
      <c r="L1792" s="65"/>
      <c r="M1792" s="65"/>
      <c r="N1792" s="65"/>
      <c r="O1792" s="65"/>
    </row>
    <row r="1793" spans="3:15" s="1" customFormat="1" x14ac:dyDescent="0.25">
      <c r="C1793" s="65"/>
      <c r="D1793" s="55"/>
      <c r="E1793" s="55"/>
      <c r="F1793" s="55"/>
      <c r="G1793" s="55"/>
      <c r="H1793" s="55"/>
      <c r="I1793" s="55"/>
      <c r="J1793" s="65"/>
      <c r="K1793" s="65"/>
      <c r="L1793" s="65"/>
      <c r="M1793" s="65"/>
      <c r="N1793" s="65"/>
      <c r="O1793" s="65"/>
    </row>
    <row r="1794" spans="3:15" s="1" customFormat="1" x14ac:dyDescent="0.25">
      <c r="C1794" s="65"/>
      <c r="D1794" s="55"/>
      <c r="E1794" s="55"/>
      <c r="F1794" s="55"/>
      <c r="G1794" s="55"/>
      <c r="H1794" s="55"/>
      <c r="I1794" s="55"/>
      <c r="J1794" s="65"/>
      <c r="K1794" s="65"/>
      <c r="L1794" s="65"/>
      <c r="M1794" s="65"/>
      <c r="N1794" s="65"/>
      <c r="O1794" s="65"/>
    </row>
    <row r="1795" spans="3:15" s="1" customFormat="1" x14ac:dyDescent="0.25">
      <c r="C1795" s="65"/>
      <c r="D1795" s="55"/>
      <c r="E1795" s="55"/>
      <c r="F1795" s="55"/>
      <c r="G1795" s="55"/>
      <c r="H1795" s="55"/>
      <c r="I1795" s="55"/>
      <c r="J1795" s="65"/>
      <c r="K1795" s="65"/>
      <c r="L1795" s="65"/>
      <c r="M1795" s="65"/>
      <c r="N1795" s="65"/>
      <c r="O1795" s="65"/>
    </row>
    <row r="1796" spans="3:15" s="1" customFormat="1" x14ac:dyDescent="0.25">
      <c r="C1796" s="65"/>
      <c r="D1796" s="55"/>
      <c r="E1796" s="55"/>
      <c r="F1796" s="55"/>
      <c r="G1796" s="55"/>
      <c r="H1796" s="55"/>
      <c r="I1796" s="55"/>
      <c r="J1796" s="65"/>
      <c r="K1796" s="65"/>
      <c r="L1796" s="65"/>
      <c r="M1796" s="65"/>
      <c r="N1796" s="65"/>
      <c r="O1796" s="65"/>
    </row>
    <row r="1797" spans="3:15" s="1" customFormat="1" x14ac:dyDescent="0.25">
      <c r="C1797" s="65"/>
      <c r="D1797" s="55"/>
      <c r="E1797" s="55"/>
      <c r="F1797" s="55"/>
      <c r="G1797" s="55"/>
      <c r="H1797" s="55"/>
      <c r="I1797" s="55"/>
      <c r="J1797" s="65"/>
      <c r="K1797" s="65"/>
      <c r="L1797" s="65"/>
      <c r="M1797" s="65"/>
      <c r="N1797" s="65"/>
      <c r="O1797" s="65"/>
    </row>
    <row r="1798" spans="3:15" s="1" customFormat="1" x14ac:dyDescent="0.25">
      <c r="C1798" s="65"/>
      <c r="D1798" s="55"/>
      <c r="E1798" s="55"/>
      <c r="F1798" s="55"/>
      <c r="G1798" s="55"/>
      <c r="H1798" s="55"/>
      <c r="I1798" s="55"/>
      <c r="J1798" s="65"/>
      <c r="K1798" s="65"/>
      <c r="L1798" s="65"/>
      <c r="M1798" s="65"/>
      <c r="N1798" s="65"/>
      <c r="O1798" s="65"/>
    </row>
    <row r="1799" spans="3:15" s="1" customFormat="1" x14ac:dyDescent="0.25">
      <c r="C1799" s="65"/>
      <c r="D1799" s="55"/>
      <c r="E1799" s="55"/>
      <c r="F1799" s="55"/>
      <c r="G1799" s="55"/>
      <c r="H1799" s="55"/>
      <c r="I1799" s="55"/>
      <c r="J1799" s="65"/>
      <c r="K1799" s="65"/>
      <c r="L1799" s="65"/>
      <c r="M1799" s="65"/>
      <c r="N1799" s="65"/>
      <c r="O1799" s="65"/>
    </row>
    <row r="1800" spans="3:15" s="1" customFormat="1" x14ac:dyDescent="0.25">
      <c r="C1800" s="65"/>
      <c r="D1800" s="55"/>
      <c r="E1800" s="55"/>
      <c r="F1800" s="55"/>
      <c r="G1800" s="55"/>
      <c r="H1800" s="55"/>
      <c r="I1800" s="55"/>
      <c r="J1800" s="65"/>
      <c r="K1800" s="65"/>
      <c r="L1800" s="65"/>
      <c r="M1800" s="65"/>
      <c r="N1800" s="65"/>
      <c r="O1800" s="65"/>
    </row>
    <row r="1801" spans="3:15" s="1" customFormat="1" x14ac:dyDescent="0.25">
      <c r="C1801" s="65"/>
      <c r="D1801" s="55"/>
      <c r="E1801" s="55"/>
      <c r="F1801" s="55"/>
      <c r="G1801" s="55"/>
      <c r="H1801" s="55"/>
      <c r="I1801" s="55"/>
      <c r="J1801" s="65"/>
      <c r="K1801" s="65"/>
      <c r="L1801" s="65"/>
      <c r="M1801" s="65"/>
      <c r="N1801" s="65"/>
      <c r="O1801" s="65"/>
    </row>
    <row r="1802" spans="3:15" s="1" customFormat="1" x14ac:dyDescent="0.25">
      <c r="C1802" s="65"/>
      <c r="D1802" s="55"/>
      <c r="E1802" s="55"/>
      <c r="F1802" s="55"/>
      <c r="G1802" s="55"/>
      <c r="H1802" s="55"/>
      <c r="I1802" s="55"/>
      <c r="J1802" s="65"/>
      <c r="K1802" s="65"/>
      <c r="L1802" s="65"/>
      <c r="M1802" s="65"/>
      <c r="N1802" s="65"/>
      <c r="O1802" s="65"/>
    </row>
    <row r="1803" spans="3:15" s="1" customFormat="1" x14ac:dyDescent="0.25">
      <c r="C1803" s="65"/>
      <c r="D1803" s="55"/>
      <c r="E1803" s="55"/>
      <c r="F1803" s="55"/>
      <c r="G1803" s="55"/>
      <c r="H1803" s="55"/>
      <c r="I1803" s="55"/>
      <c r="J1803" s="65"/>
      <c r="K1803" s="65"/>
      <c r="L1803" s="65"/>
      <c r="M1803" s="65"/>
      <c r="N1803" s="65"/>
      <c r="O1803" s="65"/>
    </row>
    <row r="1804" spans="3:15" s="1" customFormat="1" x14ac:dyDescent="0.25">
      <c r="C1804" s="65"/>
      <c r="D1804" s="55"/>
      <c r="E1804" s="55"/>
      <c r="F1804" s="55"/>
      <c r="G1804" s="55"/>
      <c r="H1804" s="55"/>
      <c r="I1804" s="55"/>
      <c r="J1804" s="65"/>
      <c r="K1804" s="65"/>
      <c r="L1804" s="65"/>
      <c r="M1804" s="65"/>
      <c r="N1804" s="65"/>
      <c r="O1804" s="65"/>
    </row>
    <row r="1805" spans="3:15" s="1" customFormat="1" x14ac:dyDescent="0.25">
      <c r="C1805" s="65"/>
      <c r="D1805" s="55"/>
      <c r="E1805" s="55"/>
      <c r="F1805" s="55"/>
      <c r="G1805" s="55"/>
      <c r="H1805" s="55"/>
      <c r="I1805" s="55"/>
      <c r="J1805" s="65"/>
      <c r="K1805" s="65"/>
      <c r="L1805" s="65"/>
      <c r="M1805" s="65"/>
      <c r="N1805" s="65"/>
      <c r="O1805" s="65"/>
    </row>
    <row r="1806" spans="3:15" s="1" customFormat="1" x14ac:dyDescent="0.25">
      <c r="C1806" s="65"/>
      <c r="D1806" s="55"/>
      <c r="E1806" s="55"/>
      <c r="F1806" s="55"/>
      <c r="G1806" s="55"/>
      <c r="H1806" s="55"/>
      <c r="I1806" s="55"/>
      <c r="J1806" s="65"/>
      <c r="K1806" s="65"/>
      <c r="L1806" s="65"/>
      <c r="M1806" s="65"/>
      <c r="N1806" s="65"/>
      <c r="O1806" s="65"/>
    </row>
    <row r="1807" spans="3:15" s="1" customFormat="1" x14ac:dyDescent="0.25">
      <c r="C1807" s="65"/>
      <c r="D1807" s="55"/>
      <c r="E1807" s="55"/>
      <c r="F1807" s="55"/>
      <c r="G1807" s="55"/>
      <c r="H1807" s="55"/>
      <c r="I1807" s="55"/>
      <c r="J1807" s="65"/>
      <c r="K1807" s="65"/>
      <c r="L1807" s="65"/>
      <c r="M1807" s="65"/>
      <c r="N1807" s="65"/>
      <c r="O1807" s="65"/>
    </row>
    <row r="1808" spans="3:15" s="1" customFormat="1" x14ac:dyDescent="0.25">
      <c r="C1808" s="65"/>
      <c r="D1808" s="55"/>
      <c r="E1808" s="55"/>
      <c r="F1808" s="55"/>
      <c r="G1808" s="55"/>
      <c r="H1808" s="55"/>
      <c r="I1808" s="55"/>
      <c r="J1808" s="65"/>
      <c r="K1808" s="65"/>
      <c r="L1808" s="65"/>
      <c r="M1808" s="65"/>
      <c r="N1808" s="65"/>
      <c r="O1808" s="65"/>
    </row>
    <row r="1809" spans="3:15" s="1" customFormat="1" x14ac:dyDescent="0.25">
      <c r="C1809" s="65"/>
      <c r="D1809" s="55"/>
      <c r="E1809" s="55"/>
      <c r="F1809" s="55"/>
      <c r="G1809" s="55"/>
      <c r="H1809" s="55"/>
      <c r="I1809" s="55"/>
      <c r="J1809" s="65"/>
      <c r="K1809" s="65"/>
      <c r="L1809" s="65"/>
      <c r="M1809" s="65"/>
      <c r="N1809" s="65"/>
      <c r="O1809" s="65"/>
    </row>
    <row r="1810" spans="3:15" s="1" customFormat="1" x14ac:dyDescent="0.25">
      <c r="C1810" s="65"/>
      <c r="D1810" s="55"/>
      <c r="E1810" s="55"/>
      <c r="F1810" s="55"/>
      <c r="G1810" s="55"/>
      <c r="H1810" s="55"/>
      <c r="I1810" s="55"/>
      <c r="J1810" s="65"/>
      <c r="K1810" s="65"/>
      <c r="L1810" s="65"/>
      <c r="M1810" s="65"/>
      <c r="N1810" s="65"/>
      <c r="O1810" s="65"/>
    </row>
    <row r="1811" spans="3:15" s="1" customFormat="1" x14ac:dyDescent="0.25">
      <c r="C1811" s="65"/>
      <c r="D1811" s="55"/>
      <c r="E1811" s="55"/>
      <c r="F1811" s="55"/>
      <c r="G1811" s="55"/>
      <c r="H1811" s="55"/>
      <c r="I1811" s="55"/>
      <c r="J1811" s="65"/>
      <c r="K1811" s="65"/>
      <c r="L1811" s="65"/>
      <c r="M1811" s="65"/>
      <c r="N1811" s="65"/>
      <c r="O1811" s="65"/>
    </row>
    <row r="1812" spans="3:15" s="1" customFormat="1" x14ac:dyDescent="0.25">
      <c r="C1812" s="65"/>
      <c r="D1812" s="55"/>
      <c r="E1812" s="55"/>
      <c r="F1812" s="55"/>
      <c r="G1812" s="55"/>
      <c r="H1812" s="55"/>
      <c r="I1812" s="55"/>
      <c r="J1812" s="65"/>
      <c r="K1812" s="65"/>
      <c r="L1812" s="65"/>
      <c r="M1812" s="65"/>
      <c r="N1812" s="65"/>
      <c r="O1812" s="65"/>
    </row>
    <row r="1813" spans="3:15" s="1" customFormat="1" x14ac:dyDescent="0.25">
      <c r="C1813" s="65"/>
      <c r="D1813" s="55"/>
      <c r="E1813" s="55"/>
      <c r="F1813" s="55"/>
      <c r="G1813" s="55"/>
      <c r="H1813" s="55"/>
      <c r="I1813" s="55"/>
      <c r="J1813" s="65"/>
      <c r="K1813" s="65"/>
      <c r="L1813" s="65"/>
      <c r="M1813" s="65"/>
      <c r="N1813" s="65"/>
      <c r="O1813" s="65"/>
    </row>
    <row r="1814" spans="3:15" s="1" customFormat="1" x14ac:dyDescent="0.25">
      <c r="C1814" s="65"/>
      <c r="D1814" s="55"/>
      <c r="E1814" s="55"/>
      <c r="F1814" s="55"/>
      <c r="G1814" s="55"/>
      <c r="H1814" s="55"/>
      <c r="I1814" s="55"/>
      <c r="J1814" s="65"/>
      <c r="K1814" s="65"/>
      <c r="L1814" s="65"/>
      <c r="M1814" s="65"/>
      <c r="N1814" s="65"/>
      <c r="O1814" s="65"/>
    </row>
    <row r="1815" spans="3:15" s="1" customFormat="1" x14ac:dyDescent="0.25">
      <c r="C1815" s="65"/>
      <c r="D1815" s="55"/>
      <c r="E1815" s="55"/>
      <c r="F1815" s="55"/>
      <c r="G1815" s="55"/>
      <c r="H1815" s="55"/>
      <c r="I1815" s="55"/>
      <c r="J1815" s="65"/>
      <c r="K1815" s="65"/>
      <c r="L1815" s="65"/>
      <c r="M1815" s="65"/>
      <c r="N1815" s="65"/>
      <c r="O1815" s="65"/>
    </row>
    <row r="1816" spans="3:15" s="1" customFormat="1" x14ac:dyDescent="0.25">
      <c r="C1816" s="65"/>
      <c r="D1816" s="55"/>
      <c r="E1816" s="55"/>
      <c r="F1816" s="55"/>
      <c r="G1816" s="55"/>
      <c r="H1816" s="55"/>
      <c r="I1816" s="55"/>
      <c r="J1816" s="65"/>
      <c r="K1816" s="65"/>
      <c r="L1816" s="65"/>
      <c r="M1816" s="65"/>
      <c r="N1816" s="65"/>
      <c r="O1816" s="65"/>
    </row>
    <row r="1817" spans="3:15" s="1" customFormat="1" x14ac:dyDescent="0.25">
      <c r="C1817" s="65"/>
      <c r="D1817" s="55"/>
      <c r="E1817" s="55"/>
      <c r="F1817" s="55"/>
      <c r="G1817" s="55"/>
      <c r="H1817" s="55"/>
      <c r="I1817" s="55"/>
      <c r="J1817" s="65"/>
      <c r="K1817" s="65"/>
      <c r="L1817" s="65"/>
      <c r="M1817" s="65"/>
      <c r="N1817" s="65"/>
      <c r="O1817" s="65"/>
    </row>
    <row r="1818" spans="3:15" s="1" customFormat="1" x14ac:dyDescent="0.25">
      <c r="C1818" s="65"/>
      <c r="D1818" s="55"/>
      <c r="E1818" s="55"/>
      <c r="F1818" s="55"/>
      <c r="G1818" s="55"/>
      <c r="H1818" s="55"/>
      <c r="I1818" s="55"/>
      <c r="J1818" s="65"/>
      <c r="K1818" s="65"/>
      <c r="L1818" s="65"/>
      <c r="M1818" s="65"/>
      <c r="N1818" s="65"/>
      <c r="O1818" s="65"/>
    </row>
    <row r="1819" spans="3:15" s="1" customFormat="1" x14ac:dyDescent="0.25">
      <c r="C1819" s="65"/>
      <c r="D1819" s="55"/>
      <c r="E1819" s="55"/>
      <c r="F1819" s="55"/>
      <c r="G1819" s="55"/>
      <c r="H1819" s="55"/>
      <c r="I1819" s="55"/>
      <c r="J1819" s="65"/>
      <c r="K1819" s="65"/>
      <c r="L1819" s="65"/>
      <c r="M1819" s="65"/>
      <c r="N1819" s="65"/>
      <c r="O1819" s="65"/>
    </row>
    <row r="1820" spans="3:15" s="1" customFormat="1" x14ac:dyDescent="0.25">
      <c r="C1820" s="65"/>
      <c r="D1820" s="55"/>
      <c r="E1820" s="55"/>
      <c r="F1820" s="55"/>
      <c r="G1820" s="55"/>
      <c r="H1820" s="55"/>
      <c r="I1820" s="55"/>
      <c r="J1820" s="65"/>
      <c r="K1820" s="65"/>
      <c r="L1820" s="65"/>
      <c r="M1820" s="65"/>
      <c r="N1820" s="65"/>
      <c r="O1820" s="65"/>
    </row>
    <row r="1821" spans="3:15" s="1" customFormat="1" x14ac:dyDescent="0.25">
      <c r="C1821" s="65"/>
      <c r="D1821" s="55"/>
      <c r="E1821" s="55"/>
      <c r="F1821" s="55"/>
      <c r="G1821" s="55"/>
      <c r="H1821" s="55"/>
      <c r="I1821" s="55"/>
      <c r="J1821" s="65"/>
      <c r="K1821" s="65"/>
      <c r="L1821" s="65"/>
      <c r="M1821" s="65"/>
      <c r="N1821" s="65"/>
      <c r="O1821" s="65"/>
    </row>
    <row r="1822" spans="3:15" s="1" customFormat="1" x14ac:dyDescent="0.25">
      <c r="C1822" s="65"/>
      <c r="D1822" s="55"/>
      <c r="E1822" s="55"/>
      <c r="F1822" s="55"/>
      <c r="G1822" s="55"/>
      <c r="H1822" s="55"/>
      <c r="I1822" s="55"/>
      <c r="J1822" s="65"/>
      <c r="K1822" s="65"/>
      <c r="L1822" s="65"/>
      <c r="M1822" s="65"/>
      <c r="N1822" s="65"/>
      <c r="O1822" s="65"/>
    </row>
    <row r="1823" spans="3:15" s="1" customFormat="1" x14ac:dyDescent="0.25">
      <c r="C1823" s="65"/>
      <c r="D1823" s="55"/>
      <c r="E1823" s="55"/>
      <c r="F1823" s="55"/>
      <c r="G1823" s="55"/>
      <c r="H1823" s="55"/>
      <c r="I1823" s="55"/>
      <c r="J1823" s="65"/>
      <c r="K1823" s="65"/>
      <c r="L1823" s="65"/>
      <c r="M1823" s="65"/>
      <c r="N1823" s="65"/>
      <c r="O1823" s="65"/>
    </row>
    <row r="1824" spans="3:15" s="1" customFormat="1" x14ac:dyDescent="0.25">
      <c r="C1824" s="65"/>
      <c r="D1824" s="55"/>
      <c r="E1824" s="55"/>
      <c r="F1824" s="55"/>
      <c r="G1824" s="55"/>
      <c r="H1824" s="55"/>
      <c r="I1824" s="55"/>
      <c r="J1824" s="65"/>
      <c r="K1824" s="65"/>
      <c r="L1824" s="65"/>
      <c r="M1824" s="65"/>
      <c r="N1824" s="65"/>
      <c r="O1824" s="65"/>
    </row>
    <row r="1825" spans="3:15" s="1" customFormat="1" x14ac:dyDescent="0.25">
      <c r="C1825" s="65"/>
      <c r="D1825" s="55"/>
      <c r="E1825" s="55"/>
      <c r="F1825" s="55"/>
      <c r="G1825" s="55"/>
      <c r="H1825" s="55"/>
      <c r="I1825" s="55"/>
      <c r="J1825" s="65"/>
      <c r="K1825" s="65"/>
      <c r="L1825" s="65"/>
      <c r="M1825" s="65"/>
      <c r="N1825" s="65"/>
      <c r="O1825" s="65"/>
    </row>
    <row r="1826" spans="3:15" s="1" customFormat="1" x14ac:dyDescent="0.25">
      <c r="C1826" s="65"/>
      <c r="D1826" s="55"/>
      <c r="E1826" s="55"/>
      <c r="F1826" s="55"/>
      <c r="G1826" s="55"/>
      <c r="H1826" s="55"/>
      <c r="I1826" s="55"/>
      <c r="J1826" s="65"/>
      <c r="K1826" s="65"/>
      <c r="L1826" s="65"/>
      <c r="M1826" s="65"/>
      <c r="N1826" s="65"/>
      <c r="O1826" s="65"/>
    </row>
    <row r="1827" spans="3:15" s="1" customFormat="1" x14ac:dyDescent="0.25">
      <c r="C1827" s="65"/>
      <c r="D1827" s="55"/>
      <c r="E1827" s="55"/>
      <c r="F1827" s="55"/>
      <c r="G1827" s="55"/>
      <c r="H1827" s="55"/>
      <c r="I1827" s="55"/>
      <c r="J1827" s="65"/>
      <c r="K1827" s="65"/>
      <c r="L1827" s="65"/>
      <c r="M1827" s="65"/>
      <c r="N1827" s="65"/>
      <c r="O1827" s="65"/>
    </row>
    <row r="1828" spans="3:15" s="1" customFormat="1" x14ac:dyDescent="0.25">
      <c r="C1828" s="65"/>
      <c r="D1828" s="55"/>
      <c r="E1828" s="55"/>
      <c r="F1828" s="55"/>
      <c r="G1828" s="55"/>
      <c r="H1828" s="55"/>
      <c r="I1828" s="55"/>
      <c r="J1828" s="65"/>
      <c r="K1828" s="65"/>
      <c r="L1828" s="65"/>
      <c r="M1828" s="65"/>
      <c r="N1828" s="65"/>
      <c r="O1828" s="65"/>
    </row>
    <row r="1829" spans="3:15" s="1" customFormat="1" x14ac:dyDescent="0.25">
      <c r="C1829" s="65"/>
      <c r="D1829" s="55"/>
      <c r="E1829" s="55"/>
      <c r="F1829" s="55"/>
      <c r="G1829" s="55"/>
      <c r="H1829" s="55"/>
      <c r="I1829" s="55"/>
      <c r="J1829" s="65"/>
      <c r="K1829" s="65"/>
      <c r="L1829" s="65"/>
      <c r="M1829" s="65"/>
      <c r="N1829" s="65"/>
      <c r="O1829" s="65"/>
    </row>
    <row r="1830" spans="3:15" s="1" customFormat="1" x14ac:dyDescent="0.25">
      <c r="C1830" s="65"/>
      <c r="D1830" s="55"/>
      <c r="E1830" s="55"/>
      <c r="F1830" s="55"/>
      <c r="G1830" s="55"/>
      <c r="H1830" s="55"/>
      <c r="I1830" s="55"/>
      <c r="J1830" s="65"/>
      <c r="K1830" s="65"/>
      <c r="L1830" s="65"/>
      <c r="M1830" s="65"/>
      <c r="N1830" s="65"/>
      <c r="O1830" s="65"/>
    </row>
    <row r="1831" spans="3:15" s="1" customFormat="1" x14ac:dyDescent="0.25">
      <c r="C1831" s="65"/>
      <c r="D1831" s="55"/>
      <c r="E1831" s="55"/>
      <c r="F1831" s="55"/>
      <c r="G1831" s="55"/>
      <c r="H1831" s="55"/>
      <c r="I1831" s="55"/>
      <c r="J1831" s="65"/>
      <c r="K1831" s="65"/>
      <c r="L1831" s="65"/>
      <c r="M1831" s="65"/>
      <c r="N1831" s="65"/>
      <c r="O1831" s="65"/>
    </row>
    <row r="1832" spans="3:15" s="1" customFormat="1" x14ac:dyDescent="0.25">
      <c r="C1832" s="65"/>
      <c r="D1832" s="55"/>
      <c r="E1832" s="55"/>
      <c r="F1832" s="55"/>
      <c r="G1832" s="55"/>
      <c r="H1832" s="55"/>
      <c r="I1832" s="55"/>
      <c r="J1832" s="65"/>
      <c r="K1832" s="65"/>
      <c r="L1832" s="65"/>
      <c r="M1832" s="65"/>
      <c r="N1832" s="65"/>
      <c r="O1832" s="65"/>
    </row>
    <row r="1833" spans="3:15" s="1" customFormat="1" x14ac:dyDescent="0.25">
      <c r="C1833" s="65"/>
      <c r="D1833" s="55"/>
      <c r="E1833" s="55"/>
      <c r="F1833" s="55"/>
      <c r="G1833" s="55"/>
      <c r="H1833" s="55"/>
      <c r="I1833" s="55"/>
      <c r="J1833" s="65"/>
      <c r="K1833" s="65"/>
      <c r="L1833" s="65"/>
      <c r="M1833" s="65"/>
      <c r="N1833" s="65"/>
      <c r="O1833" s="65"/>
    </row>
    <row r="1834" spans="3:15" s="1" customFormat="1" x14ac:dyDescent="0.25">
      <c r="C1834" s="65"/>
      <c r="D1834" s="55"/>
      <c r="E1834" s="55"/>
      <c r="F1834" s="55"/>
      <c r="G1834" s="55"/>
      <c r="H1834" s="55"/>
      <c r="I1834" s="55"/>
      <c r="J1834" s="65"/>
      <c r="K1834" s="65"/>
      <c r="L1834" s="65"/>
      <c r="M1834" s="65"/>
      <c r="N1834" s="65"/>
      <c r="O1834" s="65"/>
    </row>
    <row r="1835" spans="3:15" s="1" customFormat="1" x14ac:dyDescent="0.25">
      <c r="C1835" s="65"/>
      <c r="D1835" s="55"/>
      <c r="E1835" s="55"/>
      <c r="F1835" s="55"/>
      <c r="G1835" s="55"/>
      <c r="H1835" s="55"/>
      <c r="I1835" s="55"/>
      <c r="J1835" s="65"/>
      <c r="K1835" s="65"/>
      <c r="L1835" s="65"/>
      <c r="M1835" s="65"/>
      <c r="N1835" s="65"/>
      <c r="O1835" s="65"/>
    </row>
    <row r="1836" spans="3:15" s="1" customFormat="1" x14ac:dyDescent="0.25">
      <c r="C1836" s="65"/>
      <c r="D1836" s="55"/>
      <c r="E1836" s="55"/>
      <c r="F1836" s="55"/>
      <c r="G1836" s="55"/>
      <c r="H1836" s="55"/>
      <c r="I1836" s="55"/>
      <c r="J1836" s="65"/>
      <c r="K1836" s="65"/>
      <c r="L1836" s="65"/>
      <c r="M1836" s="65"/>
      <c r="N1836" s="65"/>
      <c r="O1836" s="65"/>
    </row>
    <row r="1837" spans="3:15" s="1" customFormat="1" x14ac:dyDescent="0.25">
      <c r="C1837" s="65"/>
      <c r="D1837" s="55"/>
      <c r="E1837" s="55"/>
      <c r="F1837" s="55"/>
      <c r="G1837" s="55"/>
      <c r="H1837" s="55"/>
      <c r="I1837" s="55"/>
      <c r="J1837" s="65"/>
      <c r="K1837" s="65"/>
      <c r="L1837" s="65"/>
      <c r="M1837" s="65"/>
      <c r="N1837" s="65"/>
      <c r="O1837" s="65"/>
    </row>
    <row r="1838" spans="3:15" s="1" customFormat="1" x14ac:dyDescent="0.25">
      <c r="C1838" s="65"/>
      <c r="D1838" s="55"/>
      <c r="E1838" s="55"/>
      <c r="F1838" s="55"/>
      <c r="G1838" s="55"/>
      <c r="H1838" s="55"/>
      <c r="I1838" s="55"/>
      <c r="J1838" s="65"/>
      <c r="K1838" s="65"/>
      <c r="L1838" s="65"/>
      <c r="M1838" s="65"/>
      <c r="N1838" s="65"/>
      <c r="O1838" s="65"/>
    </row>
    <row r="1839" spans="3:15" s="1" customFormat="1" x14ac:dyDescent="0.25">
      <c r="C1839" s="65"/>
      <c r="D1839" s="55"/>
      <c r="E1839" s="55"/>
      <c r="F1839" s="55"/>
      <c r="G1839" s="55"/>
      <c r="H1839" s="55"/>
      <c r="I1839" s="55"/>
      <c r="J1839" s="65"/>
      <c r="K1839" s="65"/>
      <c r="L1839" s="65"/>
      <c r="M1839" s="65"/>
      <c r="N1839" s="65"/>
      <c r="O1839" s="65"/>
    </row>
    <row r="1840" spans="3:15" s="1" customFormat="1" x14ac:dyDescent="0.25">
      <c r="C1840" s="65"/>
      <c r="D1840" s="55"/>
      <c r="E1840" s="55"/>
      <c r="F1840" s="55"/>
      <c r="G1840" s="55"/>
      <c r="H1840" s="55"/>
      <c r="I1840" s="55"/>
      <c r="J1840" s="65"/>
      <c r="K1840" s="65"/>
      <c r="L1840" s="65"/>
      <c r="M1840" s="65"/>
      <c r="N1840" s="65"/>
      <c r="O1840" s="65"/>
    </row>
    <row r="1841" spans="3:15" s="1" customFormat="1" x14ac:dyDescent="0.25">
      <c r="C1841" s="65"/>
      <c r="D1841" s="55"/>
      <c r="E1841" s="55"/>
      <c r="F1841" s="55"/>
      <c r="G1841" s="55"/>
      <c r="H1841" s="55"/>
      <c r="I1841" s="55"/>
      <c r="J1841" s="65"/>
      <c r="K1841" s="65"/>
      <c r="L1841" s="65"/>
      <c r="M1841" s="65"/>
      <c r="N1841" s="65"/>
      <c r="O1841" s="65"/>
    </row>
    <row r="1842" spans="3:15" s="1" customFormat="1" x14ac:dyDescent="0.25">
      <c r="C1842" s="65"/>
      <c r="D1842" s="55"/>
      <c r="E1842" s="55"/>
      <c r="F1842" s="55"/>
      <c r="G1842" s="55"/>
      <c r="H1842" s="55"/>
      <c r="I1842" s="55"/>
      <c r="J1842" s="65"/>
      <c r="K1842" s="65"/>
      <c r="L1842" s="65"/>
      <c r="M1842" s="65"/>
      <c r="N1842" s="65"/>
      <c r="O1842" s="65"/>
    </row>
    <row r="1843" spans="3:15" s="1" customFormat="1" x14ac:dyDescent="0.25">
      <c r="C1843" s="65"/>
      <c r="D1843" s="55"/>
      <c r="E1843" s="55"/>
      <c r="F1843" s="55"/>
      <c r="G1843" s="55"/>
      <c r="H1843" s="55"/>
      <c r="I1843" s="55"/>
      <c r="J1843" s="65"/>
      <c r="K1843" s="65"/>
      <c r="L1843" s="65"/>
      <c r="M1843" s="65"/>
      <c r="N1843" s="65"/>
      <c r="O1843" s="65"/>
    </row>
    <row r="1844" spans="3:15" s="1" customFormat="1" x14ac:dyDescent="0.25">
      <c r="C1844" s="65"/>
      <c r="D1844" s="55"/>
      <c r="E1844" s="55"/>
      <c r="F1844" s="55"/>
      <c r="G1844" s="55"/>
      <c r="H1844" s="55"/>
      <c r="I1844" s="55"/>
      <c r="J1844" s="65"/>
      <c r="K1844" s="65"/>
      <c r="L1844" s="65"/>
      <c r="M1844" s="65"/>
      <c r="N1844" s="65"/>
      <c r="O1844" s="65"/>
    </row>
    <row r="1845" spans="3:15" s="1" customFormat="1" x14ac:dyDescent="0.25">
      <c r="C1845" s="65"/>
      <c r="D1845" s="55"/>
      <c r="E1845" s="55"/>
      <c r="F1845" s="55"/>
      <c r="G1845" s="55"/>
      <c r="H1845" s="55"/>
      <c r="I1845" s="55"/>
      <c r="J1845" s="65"/>
      <c r="K1845" s="65"/>
      <c r="L1845" s="65"/>
      <c r="M1845" s="65"/>
      <c r="N1845" s="65"/>
      <c r="O1845" s="65"/>
    </row>
    <row r="1846" spans="3:15" s="1" customFormat="1" x14ac:dyDescent="0.25">
      <c r="C1846" s="65"/>
      <c r="D1846" s="55"/>
      <c r="E1846" s="55"/>
      <c r="F1846" s="55"/>
      <c r="G1846" s="55"/>
      <c r="H1846" s="55"/>
      <c r="I1846" s="55"/>
      <c r="J1846" s="65"/>
      <c r="K1846" s="65"/>
      <c r="L1846" s="65"/>
      <c r="M1846" s="65"/>
      <c r="N1846" s="65"/>
      <c r="O1846" s="65"/>
    </row>
    <row r="1847" spans="3:15" s="1" customFormat="1" x14ac:dyDescent="0.25">
      <c r="C1847" s="65"/>
      <c r="D1847" s="55"/>
      <c r="E1847" s="55"/>
      <c r="F1847" s="55"/>
      <c r="G1847" s="55"/>
      <c r="H1847" s="55"/>
      <c r="I1847" s="55"/>
      <c r="J1847" s="65"/>
      <c r="K1847" s="65"/>
      <c r="L1847" s="65"/>
      <c r="M1847" s="65"/>
      <c r="N1847" s="65"/>
      <c r="O1847" s="65"/>
    </row>
    <row r="1848" spans="3:15" s="1" customFormat="1" x14ac:dyDescent="0.25">
      <c r="C1848" s="65"/>
      <c r="D1848" s="55"/>
      <c r="E1848" s="55"/>
      <c r="F1848" s="55"/>
      <c r="G1848" s="55"/>
      <c r="H1848" s="55"/>
      <c r="I1848" s="55"/>
      <c r="J1848" s="65"/>
      <c r="K1848" s="65"/>
      <c r="L1848" s="65"/>
      <c r="M1848" s="65"/>
      <c r="N1848" s="65"/>
      <c r="O1848" s="65"/>
    </row>
    <row r="1849" spans="3:15" s="1" customFormat="1" x14ac:dyDescent="0.25">
      <c r="C1849" s="65"/>
      <c r="D1849" s="55"/>
      <c r="E1849" s="55"/>
      <c r="F1849" s="55"/>
      <c r="G1849" s="55"/>
      <c r="H1849" s="55"/>
      <c r="I1849" s="55"/>
      <c r="J1849" s="65"/>
      <c r="K1849" s="65"/>
      <c r="L1849" s="65"/>
      <c r="M1849" s="65"/>
      <c r="N1849" s="65"/>
      <c r="O1849" s="65"/>
    </row>
    <row r="1850" spans="3:15" s="1" customFormat="1" x14ac:dyDescent="0.25">
      <c r="C1850" s="65"/>
      <c r="D1850" s="55"/>
      <c r="E1850" s="55"/>
      <c r="F1850" s="55"/>
      <c r="G1850" s="55"/>
      <c r="H1850" s="55"/>
      <c r="I1850" s="55"/>
      <c r="J1850" s="65"/>
      <c r="K1850" s="65"/>
      <c r="L1850" s="65"/>
      <c r="M1850" s="65"/>
      <c r="N1850" s="65"/>
      <c r="O1850" s="65"/>
    </row>
    <row r="1851" spans="3:15" s="1" customFormat="1" x14ac:dyDescent="0.25">
      <c r="C1851" s="65"/>
      <c r="D1851" s="55"/>
      <c r="E1851" s="55"/>
      <c r="F1851" s="55"/>
      <c r="G1851" s="55"/>
      <c r="H1851" s="55"/>
      <c r="I1851" s="55"/>
      <c r="J1851" s="65"/>
      <c r="K1851" s="65"/>
      <c r="L1851" s="65"/>
      <c r="M1851" s="65"/>
      <c r="N1851" s="65"/>
      <c r="O1851" s="65"/>
    </row>
  </sheetData>
  <mergeCells count="18">
    <mergeCell ref="B48:O48"/>
    <mergeCell ref="B49:N49"/>
    <mergeCell ref="B50:R50"/>
    <mergeCell ref="Q11:R12"/>
    <mergeCell ref="I4:BN4"/>
    <mergeCell ref="A6:O6"/>
    <mergeCell ref="A11:A13"/>
    <mergeCell ref="E11:H12"/>
    <mergeCell ref="I11:L12"/>
    <mergeCell ref="L1:BN1"/>
    <mergeCell ref="L2:BN2"/>
    <mergeCell ref="H3:BN3"/>
    <mergeCell ref="BL11:BN12"/>
    <mergeCell ref="B47:R47"/>
    <mergeCell ref="B11:B13"/>
    <mergeCell ref="C11:D12"/>
    <mergeCell ref="M11:N12"/>
    <mergeCell ref="O11:P12"/>
  </mergeCells>
  <phoneticPr fontId="3" type="noConversion"/>
  <pageMargins left="0.31496062992125984" right="0.31496062992125984" top="0.74803149606299213" bottom="0.74803149606299213" header="0.31496062992125984" footer="0.31496062992125984"/>
  <pageSetup paperSize="9" scale="6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5"/>
  <sheetViews>
    <sheetView topLeftCell="D1" workbookViewId="0">
      <selection activeCell="V13" sqref="V13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" style="1" customWidth="1"/>
    <col min="19" max="19" width="8.7109375" style="1" customWidth="1"/>
    <col min="20" max="20" width="8.7109375" style="55" customWidth="1"/>
    <col min="21" max="21" width="9.7109375" style="55" customWidth="1"/>
    <col min="22" max="22" width="8.7109375" style="55" customWidth="1"/>
    <col min="23" max="16384" width="9.140625" style="1"/>
  </cols>
  <sheetData>
    <row r="1" spans="1:2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69"/>
      <c r="J1" s="269"/>
      <c r="K1" s="269"/>
      <c r="L1" s="290" t="s">
        <v>321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69"/>
      <c r="J2" s="269"/>
      <c r="K2" s="269"/>
      <c r="L2" s="290" t="s">
        <v>321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A4" s="55"/>
      <c r="C4" s="1"/>
      <c r="H4" s="269"/>
      <c r="I4" s="290" t="s">
        <v>321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19.5" customHeight="1" x14ac:dyDescent="0.3">
      <c r="L5" s="21"/>
      <c r="M5" s="21"/>
      <c r="N5" s="202"/>
      <c r="O5" s="202"/>
      <c r="P5" s="202"/>
    </row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22" s="4" customFormat="1" ht="18.75" x14ac:dyDescent="0.3">
      <c r="A7" s="114"/>
      <c r="B7" s="108" t="s">
        <v>290</v>
      </c>
      <c r="C7" s="6"/>
      <c r="D7" s="5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T7" s="55"/>
      <c r="U7" s="55"/>
      <c r="V7" s="55"/>
    </row>
    <row r="8" spans="1:22" hidden="1" x14ac:dyDescent="0.25"/>
    <row r="9" spans="1:22" ht="16.5" thickBot="1" x14ac:dyDescent="0.3">
      <c r="B9" s="269"/>
      <c r="C9" s="66"/>
      <c r="K9" s="66"/>
      <c r="L9" s="66"/>
      <c r="M9" s="66"/>
      <c r="N9" s="66"/>
      <c r="O9" s="66"/>
      <c r="P9" s="66"/>
    </row>
    <row r="10" spans="1:22" ht="16.5" hidden="1" customHeight="1" x14ac:dyDescent="0.25"/>
    <row r="11" spans="1:22" s="2" customFormat="1" ht="32.25" customHeight="1" x14ac:dyDescent="0.25">
      <c r="A11" s="275" t="s">
        <v>76</v>
      </c>
      <c r="B11" s="275" t="s">
        <v>0</v>
      </c>
      <c r="C11" s="280" t="s">
        <v>3</v>
      </c>
      <c r="D11" s="281"/>
      <c r="E11" s="280" t="s">
        <v>1</v>
      </c>
      <c r="F11" s="305"/>
      <c r="G11" s="305"/>
      <c r="H11" s="281"/>
      <c r="I11" s="280" t="s">
        <v>5</v>
      </c>
      <c r="J11" s="305"/>
      <c r="K11" s="305"/>
      <c r="L11" s="296"/>
      <c r="M11" s="280" t="s">
        <v>51</v>
      </c>
      <c r="N11" s="296"/>
      <c r="O11" s="280" t="s">
        <v>2</v>
      </c>
      <c r="P11" s="296"/>
      <c r="Q11" s="299" t="s">
        <v>71</v>
      </c>
      <c r="R11" s="300"/>
      <c r="T11" s="273" t="s">
        <v>308</v>
      </c>
      <c r="U11" s="274"/>
      <c r="V11" s="274"/>
    </row>
    <row r="12" spans="1:22" s="2" customFormat="1" ht="15" customHeight="1" thickBot="1" x14ac:dyDescent="0.3">
      <c r="A12" s="307"/>
      <c r="B12" s="278"/>
      <c r="C12" s="282"/>
      <c r="D12" s="283"/>
      <c r="E12" s="282"/>
      <c r="F12" s="306"/>
      <c r="G12" s="306"/>
      <c r="H12" s="283"/>
      <c r="I12" s="282"/>
      <c r="J12" s="306"/>
      <c r="K12" s="306"/>
      <c r="L12" s="283"/>
      <c r="M12" s="282"/>
      <c r="N12" s="283"/>
      <c r="O12" s="297"/>
      <c r="P12" s="298"/>
      <c r="Q12" s="309"/>
      <c r="R12" s="310"/>
      <c r="T12" s="274"/>
      <c r="U12" s="274"/>
      <c r="V12" s="274"/>
    </row>
    <row r="13" spans="1:22" s="2" customFormat="1" ht="33" customHeight="1" thickBot="1" x14ac:dyDescent="0.3">
      <c r="A13" s="308"/>
      <c r="B13" s="279"/>
      <c r="C13" s="33" t="s">
        <v>38</v>
      </c>
      <c r="D13" s="190" t="s">
        <v>39</v>
      </c>
      <c r="E13" s="33" t="s">
        <v>38</v>
      </c>
      <c r="F13" s="267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3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T13" s="256" t="s">
        <v>38</v>
      </c>
      <c r="U13" s="256"/>
      <c r="V13" s="256" t="s">
        <v>39</v>
      </c>
    </row>
    <row r="14" spans="1:22" s="2" customFormat="1" ht="15" x14ac:dyDescent="0.25">
      <c r="A14" s="125"/>
      <c r="B14" s="16" t="s">
        <v>6</v>
      </c>
      <c r="C14" s="57"/>
      <c r="D14" s="89"/>
      <c r="E14" s="111"/>
      <c r="F14" s="89"/>
      <c r="G14" s="111"/>
      <c r="H14" s="95"/>
      <c r="I14" s="111"/>
      <c r="J14" s="89"/>
      <c r="K14" s="60"/>
      <c r="L14" s="58"/>
      <c r="M14" s="57"/>
      <c r="N14" s="58"/>
      <c r="O14" s="57"/>
      <c r="P14" s="59"/>
      <c r="Q14" s="137"/>
      <c r="R14" s="112"/>
      <c r="T14" s="64"/>
      <c r="U14" s="64"/>
      <c r="V14" s="64"/>
    </row>
    <row r="15" spans="1:22" s="2" customFormat="1" ht="15" x14ac:dyDescent="0.25">
      <c r="A15" s="178" t="s">
        <v>167</v>
      </c>
      <c r="B15" s="14" t="s">
        <v>168</v>
      </c>
      <c r="C15" s="35">
        <v>220</v>
      </c>
      <c r="D15" s="19">
        <v>250</v>
      </c>
      <c r="E15" s="45">
        <f>5.97/200*220</f>
        <v>6.5669999999999993</v>
      </c>
      <c r="F15" s="43">
        <f>5.97/200*250</f>
        <v>7.4624999999999995</v>
      </c>
      <c r="G15" s="45">
        <f>220*0.06/180</f>
        <v>7.3333333333333334E-2</v>
      </c>
      <c r="H15" s="50">
        <f>250*0.06/180</f>
        <v>8.3333333333333329E-2</v>
      </c>
      <c r="I15" s="45">
        <f>5.26/200*220</f>
        <v>5.7860000000000005</v>
      </c>
      <c r="J15" s="43">
        <f>5.26/200*250</f>
        <v>6.5750000000000002</v>
      </c>
      <c r="K15" s="54">
        <f>0.75*220/180</f>
        <v>0.91666666666666663</v>
      </c>
      <c r="L15" s="43">
        <f>250*0.75/180</f>
        <v>1.0416666666666667</v>
      </c>
      <c r="M15" s="45">
        <f>30.73/200*220</f>
        <v>33.803000000000004</v>
      </c>
      <c r="N15" s="43">
        <f>30.73/200*250</f>
        <v>38.412500000000001</v>
      </c>
      <c r="O15" s="45">
        <f>194/200*220</f>
        <v>213.4</v>
      </c>
      <c r="P15" s="50">
        <f>194/200*250</f>
        <v>242.5</v>
      </c>
      <c r="Q15" s="45">
        <f>0.42/200*220</f>
        <v>0.46199999999999997</v>
      </c>
      <c r="R15" s="43">
        <f>0.42/200*250</f>
        <v>0.52500000000000002</v>
      </c>
      <c r="T15" s="64"/>
      <c r="U15" s="64"/>
      <c r="V15" s="64"/>
    </row>
    <row r="16" spans="1:22" s="2" customFormat="1" ht="15" x14ac:dyDescent="0.25">
      <c r="A16" s="178" t="s">
        <v>140</v>
      </c>
      <c r="B16" s="14" t="s">
        <v>16</v>
      </c>
      <c r="C16" s="35">
        <v>15</v>
      </c>
      <c r="D16" s="28">
        <v>20</v>
      </c>
      <c r="E16" s="54">
        <f>2.63/10*15</f>
        <v>3.9450000000000003</v>
      </c>
      <c r="F16" s="43">
        <f>2.63/10*20</f>
        <v>5.26</v>
      </c>
      <c r="G16" s="45">
        <v>3.48</v>
      </c>
      <c r="H16" s="50">
        <v>4.6399999999999997</v>
      </c>
      <c r="I16" s="45">
        <f>2.66/10*15</f>
        <v>3.99</v>
      </c>
      <c r="J16" s="43">
        <f>2.66/10*20</f>
        <v>5.32</v>
      </c>
      <c r="K16" s="54">
        <v>0</v>
      </c>
      <c r="L16" s="43">
        <v>0</v>
      </c>
      <c r="M16" s="45">
        <v>0</v>
      </c>
      <c r="N16" s="43">
        <v>0</v>
      </c>
      <c r="O16" s="45">
        <f>35/10*15</f>
        <v>52.5</v>
      </c>
      <c r="P16" s="43">
        <f>35/10*20</f>
        <v>70</v>
      </c>
      <c r="Q16" s="45">
        <f>0.07/10*15</f>
        <v>0.10500000000000001</v>
      </c>
      <c r="R16" s="43">
        <f>0.07/10*20</f>
        <v>0.14000000000000001</v>
      </c>
      <c r="T16" s="64"/>
      <c r="U16" s="64"/>
      <c r="V16" s="64"/>
    </row>
    <row r="17" spans="1:66" s="2" customFormat="1" ht="15" x14ac:dyDescent="0.25">
      <c r="A17" s="178" t="s">
        <v>169</v>
      </c>
      <c r="B17" s="13" t="s">
        <v>170</v>
      </c>
      <c r="C17" s="35">
        <v>200</v>
      </c>
      <c r="D17" s="28">
        <v>200</v>
      </c>
      <c r="E17" s="45">
        <v>3.01</v>
      </c>
      <c r="F17" s="43">
        <v>3.01</v>
      </c>
      <c r="G17" s="45">
        <v>1.4</v>
      </c>
      <c r="H17" s="50">
        <v>1.4</v>
      </c>
      <c r="I17" s="45">
        <v>2.88</v>
      </c>
      <c r="J17" s="43">
        <v>2.88</v>
      </c>
      <c r="K17" s="54">
        <v>0.28999999999999998</v>
      </c>
      <c r="L17" s="43">
        <v>0.28999999999999998</v>
      </c>
      <c r="M17" s="45">
        <v>13.36</v>
      </c>
      <c r="N17" s="43">
        <v>13.36</v>
      </c>
      <c r="O17" s="45">
        <v>91</v>
      </c>
      <c r="P17" s="50">
        <v>91</v>
      </c>
      <c r="Q17" s="45">
        <v>0.52</v>
      </c>
      <c r="R17" s="43">
        <v>0.52</v>
      </c>
      <c r="T17" s="64"/>
      <c r="U17" s="64"/>
      <c r="V17" s="64"/>
    </row>
    <row r="18" spans="1:66" s="2" customFormat="1" ht="15" x14ac:dyDescent="0.25">
      <c r="A18" s="178"/>
      <c r="B18" s="14" t="s">
        <v>36</v>
      </c>
      <c r="C18" s="91">
        <v>50</v>
      </c>
      <c r="D18" s="106">
        <v>50</v>
      </c>
      <c r="E18" s="90">
        <v>3.85</v>
      </c>
      <c r="F18" s="97">
        <v>3.85</v>
      </c>
      <c r="G18" s="50">
        <v>0</v>
      </c>
      <c r="H18" s="113">
        <v>0</v>
      </c>
      <c r="I18" s="90">
        <v>1.5</v>
      </c>
      <c r="J18" s="97">
        <v>1.5</v>
      </c>
      <c r="K18" s="50">
        <v>0.5</v>
      </c>
      <c r="L18" s="113">
        <v>0.5</v>
      </c>
      <c r="M18" s="90">
        <v>25.05</v>
      </c>
      <c r="N18" s="97">
        <v>25.05</v>
      </c>
      <c r="O18" s="90">
        <v>129.5</v>
      </c>
      <c r="P18" s="97">
        <v>129.5</v>
      </c>
      <c r="Q18" s="45">
        <v>0</v>
      </c>
      <c r="R18" s="43">
        <v>0</v>
      </c>
      <c r="T18" s="64"/>
      <c r="U18" s="64"/>
      <c r="V18" s="64"/>
    </row>
    <row r="19" spans="1:66" s="24" customFormat="1" ht="15" x14ac:dyDescent="0.25">
      <c r="A19" s="180"/>
      <c r="B19" s="30" t="s">
        <v>7</v>
      </c>
      <c r="C19" s="36">
        <f>C15+C16+C17+C18</f>
        <v>485</v>
      </c>
      <c r="D19" s="48">
        <f>D15+D16+D17+D18</f>
        <v>520</v>
      </c>
      <c r="E19" s="46">
        <f t="shared" ref="E19:R19" si="0">SUM(E15:E18)</f>
        <v>17.372</v>
      </c>
      <c r="F19" s="44">
        <f>SUM(F15:F18)</f>
        <v>19.5825</v>
      </c>
      <c r="G19" s="46">
        <f t="shared" si="0"/>
        <v>4.9533333333333331</v>
      </c>
      <c r="H19" s="62">
        <f t="shared" si="0"/>
        <v>6.1233333333333331</v>
      </c>
      <c r="I19" s="46">
        <f t="shared" si="0"/>
        <v>14.155999999999999</v>
      </c>
      <c r="J19" s="44">
        <f t="shared" si="0"/>
        <v>16.274999999999999</v>
      </c>
      <c r="K19" s="51">
        <f t="shared" si="0"/>
        <v>1.7066666666666666</v>
      </c>
      <c r="L19" s="44">
        <f t="shared" si="0"/>
        <v>1.8316666666666668</v>
      </c>
      <c r="M19" s="46">
        <f t="shared" si="0"/>
        <v>72.213000000000008</v>
      </c>
      <c r="N19" s="44">
        <f t="shared" si="0"/>
        <v>76.822500000000005</v>
      </c>
      <c r="O19" s="46">
        <f t="shared" si="0"/>
        <v>486.4</v>
      </c>
      <c r="P19" s="62">
        <f t="shared" si="0"/>
        <v>533</v>
      </c>
      <c r="Q19" s="46">
        <f t="shared" si="0"/>
        <v>1.087</v>
      </c>
      <c r="R19" s="44">
        <f t="shared" si="0"/>
        <v>1.1850000000000001</v>
      </c>
      <c r="T19" s="258">
        <f>O19/O46*100</f>
        <v>19.456651797835224</v>
      </c>
      <c r="U19" s="258"/>
      <c r="V19" s="258">
        <f>P19/P46*100</f>
        <v>18.162229944735252</v>
      </c>
    </row>
    <row r="20" spans="1:66" s="2" customFormat="1" ht="15" x14ac:dyDescent="0.25">
      <c r="A20" s="178"/>
      <c r="B20" s="17" t="s">
        <v>8</v>
      </c>
      <c r="C20" s="35"/>
      <c r="D20" s="28"/>
      <c r="E20" s="32"/>
      <c r="F20" s="11"/>
      <c r="G20" s="32"/>
      <c r="H20" s="10"/>
      <c r="I20" s="32"/>
      <c r="J20" s="11"/>
      <c r="K20" s="119"/>
      <c r="L20" s="11"/>
      <c r="M20" s="32"/>
      <c r="N20" s="11"/>
      <c r="O20" s="32"/>
      <c r="P20" s="9"/>
      <c r="Q20" s="138"/>
      <c r="R20" s="42"/>
      <c r="T20" s="64"/>
      <c r="U20" s="64"/>
      <c r="V20" s="64"/>
    </row>
    <row r="21" spans="1:66" s="2" customFormat="1" ht="30" x14ac:dyDescent="0.25">
      <c r="A21" s="178" t="s">
        <v>185</v>
      </c>
      <c r="B21" s="14" t="s">
        <v>261</v>
      </c>
      <c r="C21" s="35">
        <v>70</v>
      </c>
      <c r="D21" s="28">
        <v>80</v>
      </c>
      <c r="E21" s="72">
        <f>1.82/100*70</f>
        <v>1.274</v>
      </c>
      <c r="F21" s="71">
        <f>1.82/100*80</f>
        <v>1.456</v>
      </c>
      <c r="G21" s="72">
        <v>0</v>
      </c>
      <c r="H21" s="73">
        <v>0</v>
      </c>
      <c r="I21" s="72">
        <f>5.24/100*70</f>
        <v>3.6680000000000001</v>
      </c>
      <c r="J21" s="71">
        <f>5.24/100*80</f>
        <v>4.1920000000000002</v>
      </c>
      <c r="K21" s="74">
        <v>4.91</v>
      </c>
      <c r="L21" s="71">
        <v>5.62</v>
      </c>
      <c r="M21" s="72">
        <f>12.14/100*70</f>
        <v>8.4980000000000011</v>
      </c>
      <c r="N21" s="71">
        <f>12.14/100*80</f>
        <v>9.7119999999999997</v>
      </c>
      <c r="O21" s="72">
        <f>103/100*70</f>
        <v>72.100000000000009</v>
      </c>
      <c r="P21" s="71">
        <f>103/100*80</f>
        <v>82.4</v>
      </c>
      <c r="Q21" s="45">
        <f>11.49/100*70</f>
        <v>8.0429999999999993</v>
      </c>
      <c r="R21" s="43">
        <f>11.49/100*80</f>
        <v>9.1920000000000002</v>
      </c>
      <c r="T21" s="64"/>
      <c r="U21" s="64"/>
      <c r="V21" s="64"/>
    </row>
    <row r="22" spans="1:66" s="2" customFormat="1" ht="15" x14ac:dyDescent="0.25">
      <c r="A22" s="178" t="s">
        <v>173</v>
      </c>
      <c r="B22" s="13" t="s">
        <v>174</v>
      </c>
      <c r="C22" s="35">
        <v>250</v>
      </c>
      <c r="D22" s="28">
        <v>350</v>
      </c>
      <c r="E22" s="45">
        <f>1.75+0.97</f>
        <v>2.7199999999999998</v>
      </c>
      <c r="F22" s="43">
        <f>1.75/250*350+1.36</f>
        <v>3.8100000000000005</v>
      </c>
      <c r="G22" s="45">
        <v>0</v>
      </c>
      <c r="H22" s="50">
        <v>0</v>
      </c>
      <c r="I22" s="45">
        <f>3.17+0.71</f>
        <v>3.88</v>
      </c>
      <c r="J22" s="43">
        <f>3.17/250*350+0.99</f>
        <v>5.4279999999999999</v>
      </c>
      <c r="K22" s="54">
        <f>3.9*250/300</f>
        <v>3.25</v>
      </c>
      <c r="L22" s="43">
        <f>3.9*350/300</f>
        <v>4.55</v>
      </c>
      <c r="M22" s="45">
        <f>11.32+0.5</f>
        <v>11.82</v>
      </c>
      <c r="N22" s="43">
        <f>11.32/250*350+0.7</f>
        <v>16.548000000000002</v>
      </c>
      <c r="O22" s="45">
        <f>81+12</f>
        <v>93</v>
      </c>
      <c r="P22" s="50">
        <f>81/250*350+16.8</f>
        <v>130.20000000000002</v>
      </c>
      <c r="Q22" s="45">
        <f>5.72+0.2</f>
        <v>5.92</v>
      </c>
      <c r="R22" s="43">
        <f>5.72/250*350+0.28</f>
        <v>8.2879999999999985</v>
      </c>
      <c r="T22" s="64"/>
      <c r="U22" s="64"/>
      <c r="V22" s="64"/>
    </row>
    <row r="23" spans="1:66" s="2" customFormat="1" ht="15" x14ac:dyDescent="0.25">
      <c r="A23" s="178" t="s">
        <v>175</v>
      </c>
      <c r="B23" s="14" t="s">
        <v>176</v>
      </c>
      <c r="C23" s="91">
        <v>90</v>
      </c>
      <c r="D23" s="106">
        <v>100</v>
      </c>
      <c r="E23" s="50">
        <f>14.61/100*90</f>
        <v>13.149000000000001</v>
      </c>
      <c r="F23" s="97">
        <v>14.61</v>
      </c>
      <c r="G23" s="90">
        <v>20.83</v>
      </c>
      <c r="H23" s="113">
        <v>24.62</v>
      </c>
      <c r="I23" s="90">
        <f>15.81/100*90</f>
        <v>14.229000000000001</v>
      </c>
      <c r="J23" s="97">
        <v>15.81</v>
      </c>
      <c r="K23" s="50">
        <v>0</v>
      </c>
      <c r="L23" s="97">
        <v>0</v>
      </c>
      <c r="M23" s="90">
        <f>9.51/100*90</f>
        <v>8.5590000000000011</v>
      </c>
      <c r="N23" s="97">
        <v>9.51</v>
      </c>
      <c r="O23" s="90">
        <f>239/100*90</f>
        <v>215.10000000000002</v>
      </c>
      <c r="P23" s="113">
        <v>239</v>
      </c>
      <c r="Q23" s="45">
        <f>0.26/100*90</f>
        <v>0.23399999999999999</v>
      </c>
      <c r="R23" s="142">
        <v>0.26</v>
      </c>
      <c r="T23" s="64"/>
      <c r="U23" s="64"/>
      <c r="V23" s="64"/>
    </row>
    <row r="24" spans="1:66" s="2" customFormat="1" ht="15" x14ac:dyDescent="0.25">
      <c r="A24" s="178" t="s">
        <v>177</v>
      </c>
      <c r="B24" s="14" t="s">
        <v>54</v>
      </c>
      <c r="C24" s="35">
        <v>150</v>
      </c>
      <c r="D24" s="28">
        <v>200</v>
      </c>
      <c r="E24" s="45">
        <v>3.5</v>
      </c>
      <c r="F24" s="43">
        <f>3.5/150*200</f>
        <v>4.666666666666667</v>
      </c>
      <c r="G24" s="45">
        <f>1.48*150/200</f>
        <v>1.1100000000000001</v>
      </c>
      <c r="H24" s="50">
        <v>1.48</v>
      </c>
      <c r="I24" s="45">
        <v>2.85</v>
      </c>
      <c r="J24" s="43">
        <f>2.85/150*200</f>
        <v>3.8</v>
      </c>
      <c r="K24" s="54">
        <f>0.3*150/200</f>
        <v>0.22500000000000001</v>
      </c>
      <c r="L24" s="43">
        <v>0.3</v>
      </c>
      <c r="M24" s="45">
        <v>13.56</v>
      </c>
      <c r="N24" s="43">
        <f>13.56/150*200</f>
        <v>18.080000000000002</v>
      </c>
      <c r="O24" s="45">
        <v>94</v>
      </c>
      <c r="P24" s="50">
        <f>94/150*200</f>
        <v>125.33333333333334</v>
      </c>
      <c r="Q24" s="45">
        <v>31.3</v>
      </c>
      <c r="R24" s="43">
        <f>31.3/150*200</f>
        <v>41.733333333333334</v>
      </c>
      <c r="T24" s="64"/>
      <c r="U24" s="64"/>
      <c r="V24" s="64"/>
    </row>
    <row r="25" spans="1:66" s="2" customFormat="1" ht="15" x14ac:dyDescent="0.25">
      <c r="A25" s="178" t="s">
        <v>178</v>
      </c>
      <c r="B25" s="14" t="s">
        <v>179</v>
      </c>
      <c r="C25" s="35">
        <v>200</v>
      </c>
      <c r="D25" s="28">
        <v>200</v>
      </c>
      <c r="E25" s="45">
        <v>0.52</v>
      </c>
      <c r="F25" s="43">
        <v>0.52</v>
      </c>
      <c r="G25" s="45">
        <v>0</v>
      </c>
      <c r="H25" s="50">
        <v>0</v>
      </c>
      <c r="I25" s="45">
        <v>0.03</v>
      </c>
      <c r="J25" s="43">
        <v>0.03</v>
      </c>
      <c r="K25" s="54">
        <v>0</v>
      </c>
      <c r="L25" s="43">
        <v>0</v>
      </c>
      <c r="M25" s="45">
        <v>20.07</v>
      </c>
      <c r="N25" s="43">
        <v>20.07</v>
      </c>
      <c r="O25" s="45">
        <v>83</v>
      </c>
      <c r="P25" s="56">
        <v>83</v>
      </c>
      <c r="Q25" s="45">
        <v>20.399999999999999</v>
      </c>
      <c r="R25" s="43">
        <v>20.399999999999999</v>
      </c>
      <c r="T25" s="64"/>
      <c r="U25" s="64"/>
      <c r="V25" s="64"/>
    </row>
    <row r="26" spans="1:66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T26" s="257"/>
      <c r="U26" s="257"/>
      <c r="V26" s="257"/>
    </row>
    <row r="27" spans="1:66" s="2" customFormat="1" ht="15" x14ac:dyDescent="0.25">
      <c r="A27" s="93"/>
      <c r="B27" s="14" t="s">
        <v>35</v>
      </c>
      <c r="C27" s="35">
        <v>45</v>
      </c>
      <c r="D27" s="28">
        <v>90</v>
      </c>
      <c r="E27" s="45">
        <f>7.7/100*45</f>
        <v>3.4649999999999999</v>
      </c>
      <c r="F27" s="43">
        <f>7.7/100*90</f>
        <v>6.93</v>
      </c>
      <c r="G27" s="54">
        <v>0</v>
      </c>
      <c r="H27" s="50">
        <v>0</v>
      </c>
      <c r="I27" s="45">
        <f>3/100*45</f>
        <v>1.3499999999999999</v>
      </c>
      <c r="J27" s="43">
        <f>3/100*90</f>
        <v>2.6999999999999997</v>
      </c>
      <c r="K27" s="54">
        <v>0</v>
      </c>
      <c r="L27" s="50">
        <v>0</v>
      </c>
      <c r="M27" s="45">
        <f>50.1/100*45</f>
        <v>22.545000000000002</v>
      </c>
      <c r="N27" s="43">
        <f>50.1/100*90</f>
        <v>45.09</v>
      </c>
      <c r="O27" s="54">
        <f>259/100*45</f>
        <v>116.55</v>
      </c>
      <c r="P27" s="50">
        <f>259/100*90</f>
        <v>233.1</v>
      </c>
      <c r="Q27" s="45">
        <v>0</v>
      </c>
      <c r="R27" s="43">
        <v>0</v>
      </c>
      <c r="S27" s="50"/>
      <c r="T27" s="64"/>
      <c r="U27" s="64"/>
      <c r="V27" s="64"/>
    </row>
    <row r="28" spans="1:66" s="2" customFormat="1" ht="15" x14ac:dyDescent="0.25">
      <c r="A28" s="178"/>
      <c r="B28" s="14" t="s">
        <v>62</v>
      </c>
      <c r="C28" s="35">
        <v>200</v>
      </c>
      <c r="D28" s="28">
        <v>200</v>
      </c>
      <c r="E28" s="54">
        <f>1.14*2</f>
        <v>2.2799999999999998</v>
      </c>
      <c r="F28" s="50">
        <v>2.2799999999999998</v>
      </c>
      <c r="G28" s="45">
        <v>0</v>
      </c>
      <c r="H28" s="50">
        <v>0</v>
      </c>
      <c r="I28" s="45">
        <f>0.52*2</f>
        <v>1.04</v>
      </c>
      <c r="J28" s="43">
        <v>1.04</v>
      </c>
      <c r="K28" s="54">
        <v>0.6</v>
      </c>
      <c r="L28" s="50">
        <f>0.3/100*250</f>
        <v>0.75</v>
      </c>
      <c r="M28" s="54">
        <f>14.66*2</f>
        <v>29.32</v>
      </c>
      <c r="N28" s="50">
        <v>29.32</v>
      </c>
      <c r="O28" s="45">
        <f>66*2</f>
        <v>132</v>
      </c>
      <c r="P28" s="50">
        <v>132</v>
      </c>
      <c r="Q28" s="45">
        <f>92.7*2</f>
        <v>185.4</v>
      </c>
      <c r="R28" s="43">
        <v>185.4</v>
      </c>
      <c r="T28" s="64"/>
      <c r="U28" s="64"/>
      <c r="V28" s="64"/>
    </row>
    <row r="29" spans="1:66" s="24" customFormat="1" ht="15" x14ac:dyDescent="0.25">
      <c r="A29" s="180"/>
      <c r="B29" s="23" t="s">
        <v>7</v>
      </c>
      <c r="C29" s="36">
        <f>C21+C22+C24+C25+C26+C27+C23+C28</f>
        <v>1055</v>
      </c>
      <c r="D29" s="109">
        <f>D21+D22+D24+D25+D26+D27+D23+D28</f>
        <v>1300</v>
      </c>
      <c r="E29" s="46">
        <f t="shared" ref="E29:R29" si="1">E21+E22+E24+E25+E26+E27+E23+E28</f>
        <v>30.208000000000002</v>
      </c>
      <c r="F29" s="51">
        <f t="shared" si="1"/>
        <v>39.552666666666667</v>
      </c>
      <c r="G29" s="46">
        <f t="shared" si="1"/>
        <v>21.939999999999998</v>
      </c>
      <c r="H29" s="46">
        <f t="shared" si="1"/>
        <v>26.1</v>
      </c>
      <c r="I29" s="46">
        <f t="shared" si="1"/>
        <v>27.646999999999998</v>
      </c>
      <c r="J29" s="51">
        <f t="shared" si="1"/>
        <v>33.96</v>
      </c>
      <c r="K29" s="46">
        <f t="shared" si="1"/>
        <v>8.9849999999999994</v>
      </c>
      <c r="L29" s="46">
        <f t="shared" si="1"/>
        <v>11.22</v>
      </c>
      <c r="M29" s="46">
        <f t="shared" si="1"/>
        <v>131.072</v>
      </c>
      <c r="N29" s="51">
        <f t="shared" si="1"/>
        <v>175.04999999999998</v>
      </c>
      <c r="O29" s="46">
        <f t="shared" si="1"/>
        <v>892.75</v>
      </c>
      <c r="P29" s="51">
        <f t="shared" si="1"/>
        <v>1164.2333333333336</v>
      </c>
      <c r="Q29" s="46">
        <f t="shared" si="1"/>
        <v>251.297</v>
      </c>
      <c r="R29" s="44">
        <f t="shared" si="1"/>
        <v>265.27333333333331</v>
      </c>
      <c r="T29" s="258">
        <f>O29/O46*100</f>
        <v>35.711196325076891</v>
      </c>
      <c r="U29" s="258"/>
      <c r="V29" s="258">
        <f>P29/P46*100</f>
        <v>39.671807709804142</v>
      </c>
    </row>
    <row r="30" spans="1:66" s="2" customFormat="1" ht="15" x14ac:dyDescent="0.25">
      <c r="A30" s="178"/>
      <c r="B30" s="17" t="s">
        <v>10</v>
      </c>
      <c r="C30" s="35"/>
      <c r="D30" s="28"/>
      <c r="E30" s="45"/>
      <c r="F30" s="43"/>
      <c r="G30" s="45"/>
      <c r="H30" s="50"/>
      <c r="I30" s="45"/>
      <c r="J30" s="43"/>
      <c r="K30" s="54"/>
      <c r="L30" s="43"/>
      <c r="M30" s="45"/>
      <c r="N30" s="43"/>
      <c r="O30" s="45"/>
      <c r="P30" s="56"/>
      <c r="Q30" s="138"/>
      <c r="R30" s="42"/>
      <c r="T30" s="64"/>
      <c r="U30" s="64"/>
      <c r="V30" s="64"/>
    </row>
    <row r="31" spans="1:66" s="2" customFormat="1" ht="15" x14ac:dyDescent="0.25">
      <c r="A31" s="178" t="s">
        <v>150</v>
      </c>
      <c r="B31" s="14" t="s">
        <v>70</v>
      </c>
      <c r="C31" s="35">
        <v>200</v>
      </c>
      <c r="D31" s="28">
        <v>200</v>
      </c>
      <c r="E31" s="45">
        <f>2.9/100*200</f>
        <v>5.8</v>
      </c>
      <c r="F31" s="43">
        <v>5.8</v>
      </c>
      <c r="G31" s="45">
        <v>0.57999999999999996</v>
      </c>
      <c r="H31" s="50">
        <v>0.57999999999999996</v>
      </c>
      <c r="I31" s="45">
        <f>3.2/100*200</f>
        <v>6.4</v>
      </c>
      <c r="J31" s="43">
        <v>6.4</v>
      </c>
      <c r="K31" s="54">
        <v>0</v>
      </c>
      <c r="L31" s="43">
        <v>0</v>
      </c>
      <c r="M31" s="45">
        <f>4.7/100*200</f>
        <v>9.4</v>
      </c>
      <c r="N31" s="43">
        <v>9.4</v>
      </c>
      <c r="O31" s="45">
        <f>60/100*200</f>
        <v>120</v>
      </c>
      <c r="P31" s="43">
        <v>120</v>
      </c>
      <c r="Q31" s="45">
        <f>1.3/100*200</f>
        <v>2.6</v>
      </c>
      <c r="R31" s="43">
        <v>2.6</v>
      </c>
      <c r="T31" s="64"/>
      <c r="U31" s="64"/>
      <c r="V31" s="64"/>
      <c r="BM31" s="8"/>
      <c r="BN31" s="8"/>
    </row>
    <row r="32" spans="1:66" s="2" customFormat="1" ht="15" x14ac:dyDescent="0.25">
      <c r="A32" s="178" t="str">
        <f>""</f>
        <v/>
      </c>
      <c r="B32" s="13" t="s">
        <v>34</v>
      </c>
      <c r="C32" s="35">
        <v>90</v>
      </c>
      <c r="D32" s="19">
        <v>90</v>
      </c>
      <c r="E32" s="45">
        <f>C32*6.7/80</f>
        <v>7.5374999999999996</v>
      </c>
      <c r="F32" s="43">
        <v>7.54</v>
      </c>
      <c r="G32" s="45">
        <f>C32*0.14/80</f>
        <v>0.15750000000000003</v>
      </c>
      <c r="H32" s="50">
        <v>0.16</v>
      </c>
      <c r="I32" s="45">
        <f>C32*2.2/80</f>
        <v>2.4750000000000005</v>
      </c>
      <c r="J32" s="43">
        <v>2.48</v>
      </c>
      <c r="K32" s="54">
        <f>C32*1.14/80</f>
        <v>1.2825</v>
      </c>
      <c r="L32" s="50">
        <v>1.28</v>
      </c>
      <c r="M32" s="45">
        <f>C32*42.04/80</f>
        <v>47.295000000000002</v>
      </c>
      <c r="N32" s="43">
        <v>47.3</v>
      </c>
      <c r="O32" s="45">
        <f>C32*217.65/80</f>
        <v>244.85624999999999</v>
      </c>
      <c r="P32" s="50">
        <v>244.86</v>
      </c>
      <c r="Q32" s="45">
        <v>0</v>
      </c>
      <c r="R32" s="43">
        <v>0</v>
      </c>
      <c r="T32" s="64"/>
      <c r="U32" s="64"/>
      <c r="V32" s="64"/>
    </row>
    <row r="33" spans="1:66" s="24" customFormat="1" ht="15" x14ac:dyDescent="0.25">
      <c r="A33" s="180"/>
      <c r="B33" s="23" t="s">
        <v>7</v>
      </c>
      <c r="C33" s="36">
        <f>C31+C32</f>
        <v>290</v>
      </c>
      <c r="D33" s="109">
        <f t="shared" ref="D33:R33" si="2">D31+D32</f>
        <v>290</v>
      </c>
      <c r="E33" s="46">
        <f t="shared" si="2"/>
        <v>13.337499999999999</v>
      </c>
      <c r="F33" s="51">
        <f t="shared" si="2"/>
        <v>13.34</v>
      </c>
      <c r="G33" s="46">
        <f t="shared" si="2"/>
        <v>0.73750000000000004</v>
      </c>
      <c r="H33" s="46">
        <f t="shared" si="2"/>
        <v>0.74</v>
      </c>
      <c r="I33" s="46">
        <f t="shared" si="2"/>
        <v>8.875</v>
      </c>
      <c r="J33" s="51">
        <f t="shared" si="2"/>
        <v>8.8800000000000008</v>
      </c>
      <c r="K33" s="46">
        <f t="shared" si="2"/>
        <v>1.2825</v>
      </c>
      <c r="L33" s="46">
        <f t="shared" si="2"/>
        <v>1.28</v>
      </c>
      <c r="M33" s="46">
        <f t="shared" si="2"/>
        <v>56.695</v>
      </c>
      <c r="N33" s="51">
        <f t="shared" si="2"/>
        <v>56.699999999999996</v>
      </c>
      <c r="O33" s="46">
        <f t="shared" si="2"/>
        <v>364.85624999999999</v>
      </c>
      <c r="P33" s="51">
        <f t="shared" si="2"/>
        <v>364.86</v>
      </c>
      <c r="Q33" s="46">
        <f t="shared" si="2"/>
        <v>2.6</v>
      </c>
      <c r="R33" s="44">
        <f t="shared" si="2"/>
        <v>2.6</v>
      </c>
      <c r="T33" s="258">
        <f>O33/O46*100</f>
        <v>14.594738923753944</v>
      </c>
      <c r="U33" s="258"/>
      <c r="V33" s="258">
        <f>P33/P46*100</f>
        <v>12.432779019955166</v>
      </c>
    </row>
    <row r="34" spans="1:66" s="2" customFormat="1" ht="15" x14ac:dyDescent="0.25">
      <c r="A34" s="178"/>
      <c r="B34" s="17" t="s">
        <v>12</v>
      </c>
      <c r="C34" s="35"/>
      <c r="D34" s="28"/>
      <c r="E34" s="45"/>
      <c r="F34" s="43"/>
      <c r="G34" s="45"/>
      <c r="H34" s="50"/>
      <c r="I34" s="45"/>
      <c r="J34" s="43"/>
      <c r="K34" s="54"/>
      <c r="L34" s="43"/>
      <c r="M34" s="45"/>
      <c r="N34" s="43"/>
      <c r="O34" s="45"/>
      <c r="P34" s="56"/>
      <c r="Q34" s="138"/>
      <c r="R34" s="42"/>
      <c r="T34" s="64"/>
      <c r="U34" s="64"/>
      <c r="V34" s="64"/>
    </row>
    <row r="35" spans="1:66" s="2" customFormat="1" ht="15" x14ac:dyDescent="0.25">
      <c r="A35" s="93" t="s">
        <v>268</v>
      </c>
      <c r="B35" s="14" t="s">
        <v>269</v>
      </c>
      <c r="C35" s="35">
        <v>50</v>
      </c>
      <c r="D35" s="28">
        <v>50</v>
      </c>
      <c r="E35" s="45">
        <f>0.24/30*50</f>
        <v>0.4</v>
      </c>
      <c r="F35" s="43">
        <v>0.4</v>
      </c>
      <c r="G35" s="45"/>
      <c r="H35" s="50"/>
      <c r="I35" s="45">
        <f>0.03/30*50</f>
        <v>0.05</v>
      </c>
      <c r="J35" s="43">
        <v>0.05</v>
      </c>
      <c r="K35" s="54"/>
      <c r="L35" s="50"/>
      <c r="M35" s="45">
        <f>0.75/30*50</f>
        <v>1.25</v>
      </c>
      <c r="N35" s="43">
        <v>1.25</v>
      </c>
      <c r="O35" s="45">
        <f>4/30*50</f>
        <v>6.666666666666667</v>
      </c>
      <c r="P35" s="43">
        <v>6.67</v>
      </c>
      <c r="Q35" s="45">
        <f>3/30*50</f>
        <v>5</v>
      </c>
      <c r="R35" s="43">
        <v>5</v>
      </c>
      <c r="BL35" s="64"/>
      <c r="BM35" s="64"/>
      <c r="BN35" s="64"/>
    </row>
    <row r="36" spans="1:66" s="2" customFormat="1" ht="15" x14ac:dyDescent="0.25">
      <c r="A36" s="178" t="s">
        <v>257</v>
      </c>
      <c r="B36" s="14" t="s">
        <v>298</v>
      </c>
      <c r="C36" s="37" t="s">
        <v>299</v>
      </c>
      <c r="D36" s="49" t="s">
        <v>300</v>
      </c>
      <c r="E36" s="45">
        <v>15.09</v>
      </c>
      <c r="F36" s="43">
        <v>17.84</v>
      </c>
      <c r="G36" s="45"/>
      <c r="H36" s="50"/>
      <c r="I36" s="45">
        <v>2.2000000000000002</v>
      </c>
      <c r="J36" s="43">
        <v>2.6</v>
      </c>
      <c r="K36" s="54"/>
      <c r="L36" s="43"/>
      <c r="M36" s="45">
        <v>8.7899999999999991</v>
      </c>
      <c r="N36" s="43">
        <v>10.39</v>
      </c>
      <c r="O36" s="45">
        <v>115.5</v>
      </c>
      <c r="P36" s="50">
        <v>136.5</v>
      </c>
      <c r="Q36" s="45">
        <v>0.7</v>
      </c>
      <c r="R36" s="43">
        <v>0.83</v>
      </c>
      <c r="T36" s="64"/>
      <c r="U36" s="64"/>
      <c r="V36" s="64"/>
    </row>
    <row r="37" spans="1:66" s="2" customFormat="1" ht="15" x14ac:dyDescent="0.25">
      <c r="A37" s="178" t="s">
        <v>166</v>
      </c>
      <c r="B37" s="14" t="s">
        <v>69</v>
      </c>
      <c r="C37" s="35">
        <v>220</v>
      </c>
      <c r="D37" s="28">
        <v>250</v>
      </c>
      <c r="E37" s="45">
        <f>5.31/150*220</f>
        <v>7.7879999999999985</v>
      </c>
      <c r="F37" s="43">
        <f>5.31/150*250</f>
        <v>8.8499999999999979</v>
      </c>
      <c r="G37" s="45">
        <f>220*11.08/105</f>
        <v>23.215238095238096</v>
      </c>
      <c r="H37" s="50">
        <f>250*11.08/105</f>
        <v>26.38095238095238</v>
      </c>
      <c r="I37" s="45">
        <f>3.77/150*220</f>
        <v>5.5293333333333337</v>
      </c>
      <c r="J37" s="43">
        <f>3.77/150*250</f>
        <v>6.2833333333333332</v>
      </c>
      <c r="K37" s="54">
        <v>0</v>
      </c>
      <c r="L37" s="43">
        <v>0</v>
      </c>
      <c r="M37" s="45">
        <f>32.41/150*220</f>
        <v>47.534666666666666</v>
      </c>
      <c r="N37" s="43">
        <f>32.41/150*250</f>
        <v>54.016666666666666</v>
      </c>
      <c r="O37" s="45">
        <f>185/150*220</f>
        <v>271.33333333333337</v>
      </c>
      <c r="P37" s="43">
        <f>185/150*250</f>
        <v>308.33333333333337</v>
      </c>
      <c r="Q37" s="45">
        <v>0</v>
      </c>
      <c r="R37" s="43">
        <v>0</v>
      </c>
      <c r="T37" s="258"/>
      <c r="U37" s="258"/>
      <c r="V37" s="258"/>
    </row>
    <row r="38" spans="1:66" s="2" customFormat="1" ht="15" x14ac:dyDescent="0.25">
      <c r="A38" s="178" t="s">
        <v>124</v>
      </c>
      <c r="B38" s="88" t="s">
        <v>182</v>
      </c>
      <c r="C38" s="91">
        <v>200</v>
      </c>
      <c r="D38" s="106">
        <v>200</v>
      </c>
      <c r="E38" s="90">
        <v>0.04</v>
      </c>
      <c r="F38" s="97">
        <v>0.04</v>
      </c>
      <c r="G38" s="50">
        <v>0</v>
      </c>
      <c r="H38" s="97">
        <v>0</v>
      </c>
      <c r="I38" s="90">
        <v>0.01</v>
      </c>
      <c r="J38" s="97">
        <v>0.01</v>
      </c>
      <c r="K38" s="90">
        <v>0</v>
      </c>
      <c r="L38" s="113">
        <v>0</v>
      </c>
      <c r="M38" s="90">
        <v>9.09</v>
      </c>
      <c r="N38" s="97">
        <v>9.09</v>
      </c>
      <c r="O38" s="90">
        <v>37</v>
      </c>
      <c r="P38" s="113">
        <v>37</v>
      </c>
      <c r="Q38" s="45">
        <v>0</v>
      </c>
      <c r="R38" s="43">
        <v>0</v>
      </c>
      <c r="T38" s="64"/>
      <c r="U38" s="64"/>
      <c r="V38" s="64"/>
    </row>
    <row r="39" spans="1:66" s="2" customFormat="1" ht="15" x14ac:dyDescent="0.25">
      <c r="A39" s="93"/>
      <c r="B39" s="14" t="s">
        <v>35</v>
      </c>
      <c r="C39" s="35">
        <v>50</v>
      </c>
      <c r="D39" s="28">
        <v>50</v>
      </c>
      <c r="E39" s="45">
        <v>3.85</v>
      </c>
      <c r="F39" s="43">
        <v>3.85</v>
      </c>
      <c r="G39" s="54">
        <v>0</v>
      </c>
      <c r="H39" s="50">
        <v>0</v>
      </c>
      <c r="I39" s="45">
        <v>1.5</v>
      </c>
      <c r="J39" s="43">
        <v>1.5</v>
      </c>
      <c r="K39" s="54">
        <v>0.5</v>
      </c>
      <c r="L39" s="50">
        <v>0.5</v>
      </c>
      <c r="M39" s="45">
        <v>25.05</v>
      </c>
      <c r="N39" s="43">
        <v>25.05</v>
      </c>
      <c r="O39" s="54">
        <v>129.5</v>
      </c>
      <c r="P39" s="50">
        <v>129.5</v>
      </c>
      <c r="Q39" s="45">
        <v>0</v>
      </c>
      <c r="R39" s="43">
        <v>0</v>
      </c>
      <c r="S39" s="50"/>
      <c r="T39" s="64"/>
      <c r="U39" s="64"/>
      <c r="V39" s="64"/>
    </row>
    <row r="40" spans="1:66" s="2" customFormat="1" ht="15" x14ac:dyDescent="0.25">
      <c r="A40" s="93"/>
      <c r="B40" s="14" t="s">
        <v>13</v>
      </c>
      <c r="C40" s="35">
        <v>30</v>
      </c>
      <c r="D40" s="28">
        <v>40</v>
      </c>
      <c r="E40" s="45">
        <f>6.6/100*30</f>
        <v>1.98</v>
      </c>
      <c r="F40" s="43">
        <f>6.6/100*40</f>
        <v>2.64</v>
      </c>
      <c r="G40" s="54">
        <v>0</v>
      </c>
      <c r="H40" s="50">
        <f>D40*0</f>
        <v>0</v>
      </c>
      <c r="I40" s="45">
        <f>1.2/100*30</f>
        <v>0.36</v>
      </c>
      <c r="J40" s="43">
        <f>1.2/100*40</f>
        <v>0.48</v>
      </c>
      <c r="K40" s="54">
        <v>0</v>
      </c>
      <c r="L40" s="50">
        <v>0</v>
      </c>
      <c r="M40" s="45">
        <f>33.4/100*30</f>
        <v>10.02</v>
      </c>
      <c r="N40" s="43">
        <f>33.4/100*40</f>
        <v>13.36</v>
      </c>
      <c r="O40" s="54">
        <f>174/100*30</f>
        <v>52.2</v>
      </c>
      <c r="P40" s="50">
        <f>174/100*40</f>
        <v>69.599999999999994</v>
      </c>
      <c r="Q40" s="45">
        <v>0</v>
      </c>
      <c r="R40" s="43">
        <v>0</v>
      </c>
      <c r="S40" s="50"/>
      <c r="T40" s="64"/>
      <c r="U40" s="64"/>
      <c r="V40" s="64"/>
    </row>
    <row r="41" spans="1:66" s="24" customFormat="1" ht="15" x14ac:dyDescent="0.25">
      <c r="A41" s="180"/>
      <c r="B41" s="23" t="s">
        <v>7</v>
      </c>
      <c r="C41" s="36">
        <f>C35+C36+C37+C38+C39+C40</f>
        <v>660</v>
      </c>
      <c r="D41" s="48">
        <f>D35+D36+D37+D38+D39+D40</f>
        <v>720</v>
      </c>
      <c r="E41" s="46">
        <f>SUM(E35:E40)</f>
        <v>29.148</v>
      </c>
      <c r="F41" s="44">
        <f>SUM(F35:F40)</f>
        <v>33.619999999999997</v>
      </c>
      <c r="G41" s="46">
        <f>SUM(G36:G40)</f>
        <v>23.215238095238096</v>
      </c>
      <c r="H41" s="62">
        <f>SUM(H36:H40)</f>
        <v>26.38095238095238</v>
      </c>
      <c r="I41" s="46">
        <f>SUM(I35:I40)</f>
        <v>9.6493333333333329</v>
      </c>
      <c r="J41" s="44">
        <f>SUM(J35:J40)</f>
        <v>10.923333333333334</v>
      </c>
      <c r="K41" s="51">
        <f>SUM(K36:K40)</f>
        <v>0.5</v>
      </c>
      <c r="L41" s="44">
        <f>SUM(L36:L40)</f>
        <v>0.5</v>
      </c>
      <c r="M41" s="46">
        <f t="shared" ref="M41:R41" si="3">SUM(M35:M40)</f>
        <v>101.73466666666666</v>
      </c>
      <c r="N41" s="44">
        <f t="shared" si="3"/>
        <v>113.15666666666667</v>
      </c>
      <c r="O41" s="46">
        <f t="shared" si="3"/>
        <v>612.20000000000005</v>
      </c>
      <c r="P41" s="62">
        <f t="shared" si="3"/>
        <v>687.60333333333335</v>
      </c>
      <c r="Q41" s="46">
        <f t="shared" si="3"/>
        <v>5.7</v>
      </c>
      <c r="R41" s="44">
        <f t="shared" si="3"/>
        <v>5.83</v>
      </c>
      <c r="T41" s="258">
        <f>(O41+O45)/O46*100</f>
        <v>30.237412953333937</v>
      </c>
      <c r="U41" s="258"/>
      <c r="V41" s="258">
        <f>(P41+P45)/P46*100</f>
        <v>29.733183325505436</v>
      </c>
    </row>
    <row r="42" spans="1:66" s="2" customFormat="1" ht="15" x14ac:dyDescent="0.25">
      <c r="A42" s="178"/>
      <c r="B42" s="16" t="s">
        <v>14</v>
      </c>
      <c r="C42" s="35"/>
      <c r="D42" s="28"/>
      <c r="E42" s="45"/>
      <c r="F42" s="43"/>
      <c r="G42" s="45"/>
      <c r="H42" s="50"/>
      <c r="I42" s="45"/>
      <c r="J42" s="43"/>
      <c r="K42" s="54"/>
      <c r="L42" s="43"/>
      <c r="M42" s="45"/>
      <c r="N42" s="43"/>
      <c r="O42" s="45"/>
      <c r="P42" s="50"/>
      <c r="Q42" s="138"/>
      <c r="R42" s="42"/>
      <c r="T42" s="64"/>
      <c r="U42" s="64"/>
      <c r="V42" s="64"/>
    </row>
    <row r="43" spans="1:66" s="24" customFormat="1" ht="15" x14ac:dyDescent="0.25">
      <c r="A43" s="93"/>
      <c r="B43" s="14" t="s">
        <v>293</v>
      </c>
      <c r="C43" s="35">
        <v>150</v>
      </c>
      <c r="D43" s="28">
        <v>180</v>
      </c>
      <c r="E43" s="45">
        <f>5/100*150</f>
        <v>7.5</v>
      </c>
      <c r="F43" s="43">
        <f>5/100*180</f>
        <v>9</v>
      </c>
      <c r="G43" s="54">
        <v>8.2100000000000009</v>
      </c>
      <c r="H43" s="50">
        <v>8.2080000000000002</v>
      </c>
      <c r="I43" s="45">
        <f>3.2/100*150</f>
        <v>4.8</v>
      </c>
      <c r="J43" s="43">
        <f>3.2/100*180</f>
        <v>5.76</v>
      </c>
      <c r="K43" s="54">
        <v>0</v>
      </c>
      <c r="L43" s="50">
        <v>0</v>
      </c>
      <c r="M43" s="45">
        <f>3.5/100*150</f>
        <v>5.2500000000000009</v>
      </c>
      <c r="N43" s="43">
        <f>3.5/100*180</f>
        <v>6.3000000000000007</v>
      </c>
      <c r="O43" s="54">
        <f>68/100*150</f>
        <v>102.00000000000001</v>
      </c>
      <c r="P43" s="50">
        <f>68/100*180</f>
        <v>122.4</v>
      </c>
      <c r="Q43" s="45">
        <f>0.6/100*150</f>
        <v>0.9</v>
      </c>
      <c r="R43" s="43">
        <f>0.6/100*180</f>
        <v>1.08</v>
      </c>
      <c r="S43" s="50"/>
      <c r="T43" s="257"/>
      <c r="U43" s="257"/>
      <c r="V43" s="257"/>
    </row>
    <row r="44" spans="1:66" s="2" customFormat="1" ht="15" x14ac:dyDescent="0.25">
      <c r="A44" s="203"/>
      <c r="B44" s="13" t="s">
        <v>37</v>
      </c>
      <c r="C44" s="35">
        <v>10</v>
      </c>
      <c r="D44" s="28">
        <v>15</v>
      </c>
      <c r="E44" s="72">
        <f>7.5/100*10</f>
        <v>0.75</v>
      </c>
      <c r="F44" s="71">
        <f>7.5/100*15</f>
        <v>1.125</v>
      </c>
      <c r="G44" s="74">
        <v>0.4</v>
      </c>
      <c r="H44" s="73">
        <v>0.4</v>
      </c>
      <c r="I44" s="72">
        <f>11.8/100*10</f>
        <v>1.1800000000000002</v>
      </c>
      <c r="J44" s="71">
        <f>11.8/100*15</f>
        <v>1.77</v>
      </c>
      <c r="K44" s="74">
        <v>0</v>
      </c>
      <c r="L44" s="73">
        <v>0</v>
      </c>
      <c r="M44" s="72">
        <f>74.9/100*10</f>
        <v>7.4900000000000011</v>
      </c>
      <c r="N44" s="71">
        <f>74.9/100*15</f>
        <v>11.235000000000001</v>
      </c>
      <c r="O44" s="72">
        <f>417.1/100*10</f>
        <v>41.71</v>
      </c>
      <c r="P44" s="71">
        <f>417.1/100*15</f>
        <v>62.565000000000005</v>
      </c>
      <c r="Q44" s="45">
        <v>0</v>
      </c>
      <c r="R44" s="43">
        <v>0</v>
      </c>
      <c r="T44" s="64"/>
      <c r="U44" s="64"/>
      <c r="V44" s="64"/>
      <c r="BM44" s="219"/>
      <c r="BN44" s="219"/>
    </row>
    <row r="45" spans="1:66" s="24" customFormat="1" ht="15" x14ac:dyDescent="0.25">
      <c r="A45" s="116"/>
      <c r="B45" s="30" t="s">
        <v>7</v>
      </c>
      <c r="C45" s="36">
        <f>C44+C43</f>
        <v>160</v>
      </c>
      <c r="D45" s="48">
        <f>D44+D43</f>
        <v>195</v>
      </c>
      <c r="E45" s="46">
        <f>SUM(E43:E44)</f>
        <v>8.25</v>
      </c>
      <c r="F45" s="51">
        <f t="shared" ref="F45:R45" si="4">SUM(F43:F44)</f>
        <v>10.125</v>
      </c>
      <c r="G45" s="46">
        <f t="shared" si="4"/>
        <v>8.6100000000000012</v>
      </c>
      <c r="H45" s="62">
        <f t="shared" si="4"/>
        <v>8.6080000000000005</v>
      </c>
      <c r="I45" s="46">
        <f t="shared" si="4"/>
        <v>5.98</v>
      </c>
      <c r="J45" s="44">
        <f t="shared" si="4"/>
        <v>7.5299999999999994</v>
      </c>
      <c r="K45" s="51">
        <f t="shared" si="4"/>
        <v>0</v>
      </c>
      <c r="L45" s="51">
        <f t="shared" si="4"/>
        <v>0</v>
      </c>
      <c r="M45" s="46">
        <f t="shared" si="4"/>
        <v>12.740000000000002</v>
      </c>
      <c r="N45" s="51">
        <f t="shared" si="4"/>
        <v>17.535000000000004</v>
      </c>
      <c r="O45" s="46">
        <f t="shared" si="4"/>
        <v>143.71</v>
      </c>
      <c r="P45" s="62">
        <f t="shared" si="4"/>
        <v>184.965</v>
      </c>
      <c r="Q45" s="46">
        <f t="shared" si="4"/>
        <v>0.9</v>
      </c>
      <c r="R45" s="44">
        <f t="shared" si="4"/>
        <v>1.08</v>
      </c>
      <c r="T45" s="257"/>
      <c r="U45" s="257"/>
      <c r="V45" s="257"/>
    </row>
    <row r="46" spans="1:66" s="24" customFormat="1" thickBot="1" x14ac:dyDescent="0.3">
      <c r="A46" s="117"/>
      <c r="B46" s="31" t="s">
        <v>15</v>
      </c>
      <c r="C46" s="38">
        <f t="shared" ref="C46:R46" si="5">C19+C29+C33+C41+C45</f>
        <v>2650</v>
      </c>
      <c r="D46" s="40">
        <f t="shared" si="5"/>
        <v>3025</v>
      </c>
      <c r="E46" s="39">
        <f t="shared" si="5"/>
        <v>98.3155</v>
      </c>
      <c r="F46" s="39">
        <f t="shared" si="5"/>
        <v>116.22016666666667</v>
      </c>
      <c r="G46" s="39">
        <f t="shared" si="5"/>
        <v>59.456071428571427</v>
      </c>
      <c r="H46" s="102">
        <f t="shared" si="5"/>
        <v>67.952285714285722</v>
      </c>
      <c r="I46" s="39">
        <f t="shared" si="5"/>
        <v>66.307333333333332</v>
      </c>
      <c r="J46" s="47">
        <f t="shared" si="5"/>
        <v>77.568333333333342</v>
      </c>
      <c r="K46" s="41">
        <f t="shared" si="5"/>
        <v>12.474166666666667</v>
      </c>
      <c r="L46" s="39">
        <f t="shared" si="5"/>
        <v>14.831666666666667</v>
      </c>
      <c r="M46" s="39">
        <f t="shared" si="5"/>
        <v>374.4546666666667</v>
      </c>
      <c r="N46" s="41">
        <f t="shared" si="5"/>
        <v>439.26416666666665</v>
      </c>
      <c r="O46" s="39">
        <f t="shared" si="5"/>
        <v>2499.9162500000002</v>
      </c>
      <c r="P46" s="102">
        <f t="shared" si="5"/>
        <v>2934.6616666666673</v>
      </c>
      <c r="Q46" s="39">
        <f t="shared" si="5"/>
        <v>261.58399999999995</v>
      </c>
      <c r="R46" s="47">
        <f t="shared" si="5"/>
        <v>275.96833333333331</v>
      </c>
      <c r="T46" s="258">
        <f>T19+T29+T33+T41</f>
        <v>100</v>
      </c>
      <c r="U46" s="258"/>
      <c r="V46" s="258">
        <f>V19+V29+V33+V41</f>
        <v>100</v>
      </c>
    </row>
    <row r="47" spans="1:66" s="2" customFormat="1" ht="15" x14ac:dyDescent="0.25">
      <c r="A47" s="64"/>
      <c r="C47" s="63"/>
      <c r="D47" s="64"/>
      <c r="E47" s="64"/>
      <c r="F47" s="64"/>
      <c r="G47" s="64"/>
      <c r="H47" s="64"/>
      <c r="I47" s="64"/>
      <c r="J47" s="64"/>
      <c r="K47" s="63"/>
      <c r="L47" s="63"/>
      <c r="M47" s="63"/>
      <c r="N47" s="63"/>
      <c r="O47" s="63"/>
      <c r="P47" s="63"/>
      <c r="T47" s="64"/>
      <c r="U47" s="64"/>
      <c r="V47" s="64"/>
    </row>
    <row r="48" spans="1:66" s="2" customFormat="1" ht="15" customHeight="1" x14ac:dyDescent="0.25">
      <c r="A48" s="64"/>
      <c r="B48" s="294" t="s">
        <v>106</v>
      </c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T48" s="64"/>
      <c r="U48" s="64"/>
      <c r="V48" s="64"/>
    </row>
    <row r="49" spans="1:22" s="2" customFormat="1" ht="15" x14ac:dyDescent="0.25">
      <c r="A49" s="135"/>
      <c r="B49" s="29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63"/>
      <c r="Q49" s="63"/>
      <c r="R49" s="63"/>
      <c r="T49" s="64"/>
      <c r="U49" s="64"/>
      <c r="V49" s="64"/>
    </row>
    <row r="50" spans="1:22" s="2" customFormat="1" ht="15" x14ac:dyDescent="0.25">
      <c r="A50" s="135"/>
      <c r="B50" s="29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63"/>
      <c r="P50" s="63"/>
      <c r="Q50" s="63"/>
      <c r="R50" s="63"/>
      <c r="T50" s="64"/>
      <c r="U50" s="64"/>
      <c r="V50" s="64"/>
    </row>
    <row r="51" spans="1:22" s="2" customFormat="1" ht="15" customHeight="1" x14ac:dyDescent="0.25">
      <c r="A51" s="135"/>
      <c r="B51" s="292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T51" s="64"/>
      <c r="U51" s="64"/>
      <c r="V51" s="64"/>
    </row>
    <row r="52" spans="1:22" s="2" customFormat="1" ht="15" x14ac:dyDescent="0.25">
      <c r="A52" s="64"/>
      <c r="C52" s="63"/>
      <c r="D52" s="64"/>
      <c r="E52" s="64"/>
      <c r="F52" s="64"/>
      <c r="G52" s="64"/>
      <c r="H52" s="64"/>
      <c r="I52" s="64"/>
      <c r="J52" s="64"/>
      <c r="K52" s="63"/>
      <c r="L52" s="63"/>
      <c r="M52" s="63"/>
      <c r="N52" s="63"/>
      <c r="O52" s="63"/>
      <c r="P52" s="63"/>
      <c r="T52" s="64"/>
      <c r="U52" s="64"/>
      <c r="V52" s="64"/>
    </row>
    <row r="53" spans="1:22" s="2" customFormat="1" ht="15" x14ac:dyDescent="0.25">
      <c r="A53" s="64"/>
      <c r="C53" s="63"/>
      <c r="D53" s="64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A54" s="64"/>
      <c r="C54" s="63"/>
      <c r="D54" s="64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A55" s="64"/>
      <c r="C55" s="63"/>
      <c r="D55" s="64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A56" s="64"/>
      <c r="C56" s="63"/>
      <c r="D56" s="64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A57" s="64"/>
      <c r="C57" s="63"/>
      <c r="D57" s="64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A58" s="64"/>
      <c r="C58" s="63"/>
      <c r="D58" s="64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A59" s="64"/>
      <c r="C59" s="63"/>
      <c r="D59" s="64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A60" s="64"/>
      <c r="C60" s="63"/>
      <c r="D60" s="64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A61" s="64"/>
      <c r="C61" s="63"/>
      <c r="D61" s="64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A62" s="64"/>
      <c r="C62" s="63"/>
      <c r="D62" s="64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A63" s="64"/>
      <c r="C63" s="63"/>
      <c r="D63" s="64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A64" s="64"/>
      <c r="C64" s="63"/>
      <c r="D64" s="64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T64" s="64"/>
      <c r="U64" s="64"/>
      <c r="V64" s="64"/>
    </row>
    <row r="65" spans="1:22" s="2" customFormat="1" ht="15" x14ac:dyDescent="0.25">
      <c r="A65" s="64"/>
      <c r="C65" s="63"/>
      <c r="D65" s="64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T65" s="64"/>
      <c r="U65" s="64"/>
      <c r="V65" s="64"/>
    </row>
    <row r="66" spans="1:22" s="2" customFormat="1" ht="15" x14ac:dyDescent="0.25">
      <c r="A66" s="64"/>
      <c r="C66" s="63"/>
      <c r="D66" s="64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T66" s="64"/>
      <c r="U66" s="64"/>
      <c r="V66" s="64"/>
    </row>
    <row r="67" spans="1:22" s="2" customFormat="1" ht="15" x14ac:dyDescent="0.25">
      <c r="A67" s="64"/>
      <c r="C67" s="63"/>
      <c r="D67" s="64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T67" s="64"/>
      <c r="U67" s="64"/>
      <c r="V67" s="64"/>
    </row>
    <row r="68" spans="1:22" s="2" customFormat="1" ht="15" x14ac:dyDescent="0.25">
      <c r="A68" s="64"/>
      <c r="C68" s="63"/>
      <c r="D68" s="64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T68" s="64"/>
      <c r="U68" s="64"/>
      <c r="V68" s="64"/>
    </row>
    <row r="69" spans="1:22" s="2" customFormat="1" ht="15" x14ac:dyDescent="0.25">
      <c r="A69" s="64"/>
      <c r="C69" s="63"/>
      <c r="D69" s="64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T69" s="64"/>
      <c r="U69" s="64"/>
      <c r="V69" s="64"/>
    </row>
    <row r="70" spans="1:22" s="2" customFormat="1" ht="15" x14ac:dyDescent="0.25">
      <c r="A70" s="64"/>
      <c r="C70" s="63"/>
      <c r="D70" s="64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T70" s="64"/>
      <c r="U70" s="64"/>
      <c r="V70" s="64"/>
    </row>
    <row r="71" spans="1:22" s="2" customFormat="1" ht="15" x14ac:dyDescent="0.25">
      <c r="A71" s="64"/>
      <c r="C71" s="63"/>
      <c r="D71" s="64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T71" s="64"/>
      <c r="U71" s="64"/>
      <c r="V71" s="64"/>
    </row>
    <row r="72" spans="1:22" s="2" customFormat="1" ht="15" x14ac:dyDescent="0.25">
      <c r="A72" s="64"/>
      <c r="C72" s="63"/>
      <c r="D72" s="64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T72" s="64"/>
      <c r="U72" s="64"/>
      <c r="V72" s="64"/>
    </row>
    <row r="73" spans="1:22" s="2" customFormat="1" ht="15" x14ac:dyDescent="0.25">
      <c r="A73" s="64"/>
      <c r="C73" s="63"/>
      <c r="D73" s="64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T73" s="64"/>
      <c r="U73" s="64"/>
      <c r="V73" s="64"/>
    </row>
    <row r="74" spans="1:22" s="2" customFormat="1" ht="15" x14ac:dyDescent="0.25">
      <c r="A74" s="64"/>
      <c r="C74" s="63"/>
      <c r="D74" s="64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T74" s="64"/>
      <c r="U74" s="64"/>
      <c r="V74" s="64"/>
    </row>
    <row r="75" spans="1:22" s="2" customFormat="1" ht="15" x14ac:dyDescent="0.25">
      <c r="A75" s="64"/>
      <c r="C75" s="63"/>
      <c r="D75" s="64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T75" s="64"/>
      <c r="U75" s="64"/>
      <c r="V75" s="64"/>
    </row>
    <row r="76" spans="1:22" s="2" customFormat="1" ht="15" x14ac:dyDescent="0.25">
      <c r="A76" s="64"/>
      <c r="C76" s="63"/>
      <c r="D76" s="64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T76" s="64"/>
      <c r="U76" s="64"/>
      <c r="V76" s="64"/>
    </row>
    <row r="77" spans="1:22" s="2" customFormat="1" ht="15" x14ac:dyDescent="0.25">
      <c r="A77" s="64"/>
      <c r="C77" s="63"/>
      <c r="D77" s="64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T77" s="64"/>
      <c r="U77" s="64"/>
      <c r="V77" s="64"/>
    </row>
    <row r="78" spans="1:22" s="2" customFormat="1" ht="15" x14ac:dyDescent="0.25">
      <c r="A78" s="64"/>
      <c r="C78" s="63"/>
      <c r="D78" s="64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T78" s="64"/>
      <c r="U78" s="64"/>
      <c r="V78" s="64"/>
    </row>
    <row r="79" spans="1:22" s="2" customFormat="1" ht="15" x14ac:dyDescent="0.25">
      <c r="A79" s="64"/>
      <c r="C79" s="63"/>
      <c r="D79" s="64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T79" s="64"/>
      <c r="U79" s="64"/>
      <c r="V79" s="64"/>
    </row>
    <row r="80" spans="1:22" s="2" customFormat="1" ht="15" x14ac:dyDescent="0.25">
      <c r="A80" s="64"/>
      <c r="C80" s="63"/>
      <c r="D80" s="64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T80" s="64"/>
      <c r="U80" s="64"/>
      <c r="V80" s="64"/>
    </row>
    <row r="81" spans="1:22" s="2" customFormat="1" ht="15" x14ac:dyDescent="0.25">
      <c r="A81" s="64"/>
      <c r="C81" s="63"/>
      <c r="D81" s="64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T81" s="64"/>
      <c r="U81" s="64"/>
      <c r="V81" s="64"/>
    </row>
    <row r="82" spans="1:22" s="2" customFormat="1" ht="15" x14ac:dyDescent="0.25">
      <c r="A82" s="64"/>
      <c r="C82" s="63"/>
      <c r="D82" s="64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T82" s="64"/>
      <c r="U82" s="64"/>
      <c r="V82" s="64"/>
    </row>
    <row r="83" spans="1:22" s="2" customFormat="1" ht="15" x14ac:dyDescent="0.25">
      <c r="A83" s="64"/>
      <c r="C83" s="63"/>
      <c r="D83" s="64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T83" s="64"/>
      <c r="U83" s="64"/>
      <c r="V83" s="64"/>
    </row>
    <row r="84" spans="1:22" s="2" customFormat="1" ht="15" x14ac:dyDescent="0.25">
      <c r="A84" s="64"/>
      <c r="C84" s="63"/>
      <c r="D84" s="64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T84" s="64"/>
      <c r="U84" s="64"/>
      <c r="V84" s="64"/>
    </row>
    <row r="85" spans="1:22" s="2" customFormat="1" ht="15" x14ac:dyDescent="0.25">
      <c r="A85" s="64"/>
      <c r="C85" s="63"/>
      <c r="D85" s="64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T85" s="64"/>
      <c r="U85" s="64"/>
      <c r="V85" s="64"/>
    </row>
    <row r="86" spans="1:22" s="2" customFormat="1" ht="15" x14ac:dyDescent="0.25">
      <c r="A86" s="64"/>
      <c r="C86" s="63"/>
      <c r="D86" s="64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T86" s="64"/>
      <c r="U86" s="64"/>
      <c r="V86" s="64"/>
    </row>
    <row r="87" spans="1:22" s="2" customFormat="1" ht="15" x14ac:dyDescent="0.25">
      <c r="A87" s="64"/>
      <c r="C87" s="63"/>
      <c r="D87" s="64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T87" s="64"/>
      <c r="U87" s="64"/>
      <c r="V87" s="64"/>
    </row>
    <row r="88" spans="1:22" s="2" customFormat="1" ht="15" x14ac:dyDescent="0.25">
      <c r="A88" s="64"/>
      <c r="C88" s="63"/>
      <c r="D88" s="64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T88" s="64"/>
      <c r="U88" s="64"/>
      <c r="V88" s="64"/>
    </row>
    <row r="89" spans="1:22" s="2" customFormat="1" ht="15" x14ac:dyDescent="0.25">
      <c r="A89" s="64"/>
      <c r="C89" s="63"/>
      <c r="D89" s="64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T89" s="64"/>
      <c r="U89" s="64"/>
      <c r="V89" s="64"/>
    </row>
    <row r="90" spans="1:22" s="2" customFormat="1" ht="15" x14ac:dyDescent="0.25">
      <c r="A90" s="64"/>
      <c r="C90" s="63"/>
      <c r="D90" s="64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T90" s="64"/>
      <c r="U90" s="64"/>
      <c r="V90" s="64"/>
    </row>
    <row r="91" spans="1:22" s="2" customFormat="1" ht="15" x14ac:dyDescent="0.25">
      <c r="A91" s="64"/>
      <c r="C91" s="63"/>
      <c r="D91" s="64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T91" s="64"/>
      <c r="U91" s="64"/>
      <c r="V91" s="64"/>
    </row>
    <row r="92" spans="1:22" s="2" customFormat="1" ht="15" x14ac:dyDescent="0.25">
      <c r="A92" s="64"/>
      <c r="C92" s="63"/>
      <c r="D92" s="64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T92" s="64"/>
      <c r="U92" s="64"/>
      <c r="V92" s="64"/>
    </row>
    <row r="93" spans="1:22" s="2" customFormat="1" ht="15" x14ac:dyDescent="0.25">
      <c r="A93" s="64"/>
      <c r="C93" s="63"/>
      <c r="D93" s="64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T93" s="64"/>
      <c r="U93" s="64"/>
      <c r="V93" s="64"/>
    </row>
    <row r="94" spans="1:22" s="2" customFormat="1" ht="15" x14ac:dyDescent="0.25">
      <c r="A94" s="64"/>
      <c r="C94" s="63"/>
      <c r="D94" s="64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T94" s="64"/>
      <c r="U94" s="64"/>
      <c r="V94" s="64"/>
    </row>
    <row r="95" spans="1:22" s="2" customFormat="1" ht="15" x14ac:dyDescent="0.25">
      <c r="A95" s="64"/>
      <c r="C95" s="63"/>
      <c r="D95" s="64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T95" s="64"/>
      <c r="U95" s="64"/>
      <c r="V95" s="64"/>
    </row>
    <row r="96" spans="1:22" s="2" customFormat="1" ht="15" x14ac:dyDescent="0.25">
      <c r="A96" s="64"/>
      <c r="C96" s="63"/>
      <c r="D96" s="64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T96" s="64"/>
      <c r="U96" s="64"/>
      <c r="V96" s="64"/>
    </row>
    <row r="97" spans="1:22" s="2" customFormat="1" ht="15" x14ac:dyDescent="0.25">
      <c r="A97" s="64"/>
      <c r="C97" s="63"/>
      <c r="D97" s="64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T97" s="64"/>
      <c r="U97" s="64"/>
      <c r="V97" s="64"/>
    </row>
    <row r="98" spans="1:22" s="2" customFormat="1" ht="15" x14ac:dyDescent="0.25">
      <c r="A98" s="64"/>
      <c r="C98" s="63"/>
      <c r="D98" s="64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T98" s="64"/>
      <c r="U98" s="64"/>
      <c r="V98" s="64"/>
    </row>
    <row r="99" spans="1:22" s="2" customFormat="1" ht="15" x14ac:dyDescent="0.25">
      <c r="A99" s="64"/>
      <c r="C99" s="63"/>
      <c r="D99" s="64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T99" s="64"/>
      <c r="U99" s="64"/>
      <c r="V99" s="64"/>
    </row>
    <row r="100" spans="1:22" s="2" customFormat="1" ht="15" x14ac:dyDescent="0.25">
      <c r="A100" s="64"/>
      <c r="C100" s="63"/>
      <c r="D100" s="64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1:22" s="2" customFormat="1" ht="15" x14ac:dyDescent="0.25">
      <c r="A101" s="64"/>
      <c r="C101" s="63"/>
      <c r="D101" s="64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1:22" s="2" customFormat="1" ht="15" x14ac:dyDescent="0.25">
      <c r="A102" s="64"/>
      <c r="C102" s="63"/>
      <c r="D102" s="64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1:22" s="2" customFormat="1" ht="15" x14ac:dyDescent="0.25">
      <c r="A103" s="64"/>
      <c r="C103" s="63"/>
      <c r="D103" s="64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1:22" s="2" customFormat="1" ht="15" x14ac:dyDescent="0.25">
      <c r="A104" s="64"/>
      <c r="C104" s="63"/>
      <c r="D104" s="64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1:22" s="2" customFormat="1" ht="15" x14ac:dyDescent="0.25">
      <c r="A105" s="64"/>
      <c r="C105" s="63"/>
      <c r="D105" s="64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1:22" s="2" customFormat="1" ht="15" x14ac:dyDescent="0.25">
      <c r="A106" s="64"/>
      <c r="C106" s="63"/>
      <c r="D106" s="64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1:22" s="2" customFormat="1" ht="15" x14ac:dyDescent="0.25">
      <c r="A107" s="64"/>
      <c r="C107" s="63"/>
      <c r="D107" s="64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1:22" s="2" customFormat="1" ht="15" x14ac:dyDescent="0.25">
      <c r="A108" s="64"/>
      <c r="C108" s="63"/>
      <c r="D108" s="64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1:22" s="2" customFormat="1" ht="15" x14ac:dyDescent="0.25">
      <c r="A109" s="64"/>
      <c r="C109" s="63"/>
      <c r="D109" s="64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1:22" s="2" customFormat="1" ht="15" x14ac:dyDescent="0.25">
      <c r="A110" s="64"/>
      <c r="C110" s="63"/>
      <c r="D110" s="64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1:22" s="2" customFormat="1" ht="15" x14ac:dyDescent="0.25">
      <c r="A111" s="64"/>
      <c r="C111" s="63"/>
      <c r="D111" s="64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1:22" s="2" customFormat="1" ht="15" x14ac:dyDescent="0.25">
      <c r="A112" s="64"/>
      <c r="C112" s="63"/>
      <c r="D112" s="64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1:22" s="2" customFormat="1" ht="15" x14ac:dyDescent="0.25">
      <c r="A113" s="64"/>
      <c r="C113" s="63"/>
      <c r="D113" s="64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1:22" s="2" customFormat="1" ht="15" x14ac:dyDescent="0.25">
      <c r="A114" s="64"/>
      <c r="C114" s="63"/>
      <c r="D114" s="64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1:22" s="2" customFormat="1" ht="15" x14ac:dyDescent="0.25">
      <c r="A115" s="64"/>
      <c r="C115" s="63"/>
      <c r="D115" s="64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1:22" s="2" customFormat="1" ht="15" x14ac:dyDescent="0.25">
      <c r="A116" s="64"/>
      <c r="C116" s="63"/>
      <c r="D116" s="64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1:22" s="2" customFormat="1" ht="15" x14ac:dyDescent="0.25">
      <c r="A117" s="64"/>
      <c r="C117" s="63"/>
      <c r="D117" s="64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1:22" s="2" customFormat="1" ht="15" x14ac:dyDescent="0.25">
      <c r="A118" s="64"/>
      <c r="C118" s="63"/>
      <c r="D118" s="64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1:22" s="2" customFormat="1" ht="15" x14ac:dyDescent="0.25">
      <c r="A119" s="64"/>
      <c r="C119" s="63"/>
      <c r="D119" s="64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1:22" s="2" customFormat="1" ht="15" x14ac:dyDescent="0.25">
      <c r="A120" s="64"/>
      <c r="C120" s="63"/>
      <c r="D120" s="64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1:22" s="2" customFormat="1" ht="15" x14ac:dyDescent="0.25">
      <c r="A121" s="64"/>
      <c r="C121" s="63"/>
      <c r="D121" s="64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1:22" s="2" customFormat="1" ht="15" x14ac:dyDescent="0.25">
      <c r="A122" s="64"/>
      <c r="C122" s="63"/>
      <c r="D122" s="64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1:22" s="2" customFormat="1" ht="15" x14ac:dyDescent="0.25">
      <c r="A123" s="64"/>
      <c r="C123" s="63"/>
      <c r="D123" s="64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1:22" s="2" customFormat="1" ht="15" x14ac:dyDescent="0.25">
      <c r="A124" s="64"/>
      <c r="C124" s="63"/>
      <c r="D124" s="64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1:22" s="2" customFormat="1" ht="15" x14ac:dyDescent="0.25">
      <c r="A125" s="64"/>
      <c r="C125" s="63"/>
      <c r="D125" s="64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1:22" s="2" customFormat="1" ht="15" x14ac:dyDescent="0.25">
      <c r="A126" s="64"/>
      <c r="C126" s="63"/>
      <c r="D126" s="64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1:22" s="2" customFormat="1" ht="15" x14ac:dyDescent="0.25">
      <c r="A127" s="64"/>
      <c r="C127" s="63"/>
      <c r="D127" s="64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1:22" s="2" customFormat="1" ht="15" x14ac:dyDescent="0.25">
      <c r="A128" s="64"/>
      <c r="C128" s="63"/>
      <c r="D128" s="64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1:22" s="2" customFormat="1" ht="15" x14ac:dyDescent="0.25">
      <c r="A129" s="64"/>
      <c r="C129" s="63"/>
      <c r="D129" s="64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1:22" s="2" customFormat="1" ht="15" x14ac:dyDescent="0.25">
      <c r="A130" s="64"/>
      <c r="C130" s="63"/>
      <c r="D130" s="64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1:22" s="2" customFormat="1" ht="15" x14ac:dyDescent="0.25">
      <c r="A131" s="64"/>
      <c r="C131" s="63"/>
      <c r="D131" s="64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1:22" s="2" customFormat="1" ht="15" x14ac:dyDescent="0.25">
      <c r="A132" s="64"/>
      <c r="C132" s="63"/>
      <c r="D132" s="64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1:22" s="2" customFormat="1" ht="15" x14ac:dyDescent="0.25">
      <c r="A133" s="64"/>
      <c r="C133" s="63"/>
      <c r="D133" s="64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1:22" s="2" customFormat="1" ht="15" x14ac:dyDescent="0.25">
      <c r="A134" s="64"/>
      <c r="C134" s="63"/>
      <c r="D134" s="64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1:22" s="2" customFormat="1" ht="15" x14ac:dyDescent="0.25">
      <c r="A135" s="64"/>
      <c r="C135" s="63"/>
      <c r="D135" s="64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1:22" s="2" customFormat="1" ht="15" x14ac:dyDescent="0.25">
      <c r="A136" s="64"/>
      <c r="C136" s="63"/>
      <c r="D136" s="64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1:22" s="2" customFormat="1" ht="15" x14ac:dyDescent="0.25">
      <c r="A137" s="64"/>
      <c r="C137" s="63"/>
      <c r="D137" s="64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1:22" s="2" customFormat="1" ht="15" x14ac:dyDescent="0.25">
      <c r="A138" s="64"/>
      <c r="C138" s="63"/>
      <c r="D138" s="64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1:22" s="2" customFormat="1" ht="15" x14ac:dyDescent="0.25">
      <c r="A139" s="64"/>
      <c r="C139" s="63"/>
      <c r="D139" s="64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1:22" s="2" customFormat="1" ht="15" x14ac:dyDescent="0.25">
      <c r="A140" s="64"/>
      <c r="C140" s="63"/>
      <c r="D140" s="64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1:22" s="2" customFormat="1" ht="15" x14ac:dyDescent="0.25">
      <c r="A141" s="64"/>
      <c r="C141" s="63"/>
      <c r="D141" s="64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1:22" s="2" customFormat="1" ht="15" x14ac:dyDescent="0.25">
      <c r="A142" s="64"/>
      <c r="C142" s="63"/>
      <c r="D142" s="64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1:22" s="2" customFormat="1" ht="15" x14ac:dyDescent="0.25">
      <c r="A143" s="64"/>
      <c r="C143" s="63"/>
      <c r="D143" s="64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1:22" s="2" customFormat="1" ht="15" x14ac:dyDescent="0.25">
      <c r="A144" s="64"/>
      <c r="C144" s="63"/>
      <c r="D144" s="64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1:22" s="2" customFormat="1" ht="15" x14ac:dyDescent="0.25">
      <c r="A145" s="64"/>
      <c r="C145" s="63"/>
      <c r="D145" s="64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1:22" s="2" customFormat="1" ht="15" x14ac:dyDescent="0.25">
      <c r="A146" s="64"/>
      <c r="C146" s="63"/>
      <c r="D146" s="64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1:22" s="2" customFormat="1" ht="15" x14ac:dyDescent="0.25">
      <c r="A147" s="64"/>
      <c r="C147" s="63"/>
      <c r="D147" s="64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1:22" s="2" customFormat="1" ht="15" x14ac:dyDescent="0.25">
      <c r="A148" s="64"/>
      <c r="C148" s="63"/>
      <c r="D148" s="64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1:22" s="2" customFormat="1" ht="15" x14ac:dyDescent="0.25">
      <c r="A149" s="64"/>
      <c r="C149" s="63"/>
      <c r="D149" s="64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1:22" s="2" customFormat="1" ht="15" x14ac:dyDescent="0.25">
      <c r="A150" s="64"/>
      <c r="C150" s="63"/>
      <c r="D150" s="64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1:22" s="2" customFormat="1" ht="15" x14ac:dyDescent="0.25">
      <c r="A151" s="64"/>
      <c r="C151" s="63"/>
      <c r="D151" s="64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1:22" s="2" customFormat="1" ht="15" x14ac:dyDescent="0.25">
      <c r="A152" s="64"/>
      <c r="C152" s="63"/>
      <c r="D152" s="64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1:22" s="2" customFormat="1" ht="15" x14ac:dyDescent="0.25">
      <c r="A153" s="64"/>
      <c r="C153" s="63"/>
      <c r="D153" s="64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1:22" s="2" customFormat="1" ht="15" x14ac:dyDescent="0.25">
      <c r="A154" s="64"/>
      <c r="C154" s="63"/>
      <c r="D154" s="64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1:22" s="2" customFormat="1" ht="15" x14ac:dyDescent="0.25">
      <c r="A155" s="64"/>
      <c r="C155" s="63"/>
      <c r="D155" s="64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1:22" s="2" customFormat="1" ht="15" x14ac:dyDescent="0.25">
      <c r="A156" s="64"/>
      <c r="C156" s="63"/>
      <c r="D156" s="64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1:22" s="2" customFormat="1" ht="15" x14ac:dyDescent="0.25">
      <c r="A157" s="64"/>
      <c r="C157" s="63"/>
      <c r="D157" s="64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1:22" s="2" customFormat="1" ht="15" x14ac:dyDescent="0.25">
      <c r="A158" s="64"/>
      <c r="C158" s="63"/>
      <c r="D158" s="64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1:22" s="2" customFormat="1" ht="15" x14ac:dyDescent="0.25">
      <c r="A159" s="64"/>
      <c r="C159" s="63"/>
      <c r="D159" s="64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1:22" s="2" customFormat="1" ht="15" x14ac:dyDescent="0.25">
      <c r="A160" s="64"/>
      <c r="C160" s="63"/>
      <c r="D160" s="64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1:22" s="2" customFormat="1" ht="15" x14ac:dyDescent="0.25">
      <c r="A161" s="64"/>
      <c r="C161" s="63"/>
      <c r="D161" s="64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1:22" s="2" customFormat="1" ht="15" x14ac:dyDescent="0.25">
      <c r="A162" s="64"/>
      <c r="C162" s="63"/>
      <c r="D162" s="64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1:22" s="2" customFormat="1" ht="15" x14ac:dyDescent="0.25">
      <c r="A163" s="64"/>
      <c r="C163" s="63"/>
      <c r="D163" s="64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1:22" s="2" customFormat="1" ht="15" x14ac:dyDescent="0.25">
      <c r="A164" s="64"/>
      <c r="C164" s="63"/>
      <c r="D164" s="64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1:22" s="2" customFormat="1" ht="15" x14ac:dyDescent="0.25">
      <c r="A165" s="64"/>
      <c r="C165" s="63"/>
      <c r="D165" s="64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1:22" s="2" customFormat="1" ht="15" x14ac:dyDescent="0.25">
      <c r="A166" s="64"/>
      <c r="C166" s="63"/>
      <c r="D166" s="64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1:22" s="2" customFormat="1" ht="15" x14ac:dyDescent="0.25">
      <c r="A167" s="64"/>
      <c r="C167" s="63"/>
      <c r="D167" s="64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1:22" s="2" customFormat="1" ht="15" x14ac:dyDescent="0.25">
      <c r="A168" s="64"/>
      <c r="C168" s="63"/>
      <c r="D168" s="64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1:22" s="2" customFormat="1" ht="15" x14ac:dyDescent="0.25">
      <c r="A169" s="64"/>
      <c r="C169" s="63"/>
      <c r="D169" s="64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1:22" s="2" customFormat="1" ht="15" x14ac:dyDescent="0.25">
      <c r="A170" s="64"/>
      <c r="C170" s="63"/>
      <c r="D170" s="64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1:22" s="2" customFormat="1" ht="15" x14ac:dyDescent="0.25">
      <c r="A171" s="64"/>
      <c r="C171" s="63"/>
      <c r="D171" s="64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1:22" s="2" customFormat="1" ht="15" x14ac:dyDescent="0.25">
      <c r="A172" s="64"/>
      <c r="C172" s="63"/>
      <c r="D172" s="64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1:22" s="2" customFormat="1" ht="15" x14ac:dyDescent="0.25">
      <c r="A173" s="64"/>
      <c r="C173" s="63"/>
      <c r="D173" s="64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1:22" s="2" customFormat="1" ht="15" x14ac:dyDescent="0.25">
      <c r="A174" s="64"/>
      <c r="C174" s="63"/>
      <c r="D174" s="64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1:22" s="2" customFormat="1" ht="15" x14ac:dyDescent="0.25">
      <c r="A175" s="64"/>
      <c r="C175" s="63"/>
      <c r="D175" s="64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1:22" s="2" customFormat="1" ht="15" x14ac:dyDescent="0.25">
      <c r="A176" s="64"/>
      <c r="C176" s="63"/>
      <c r="D176" s="64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1:22" s="2" customFormat="1" ht="15" x14ac:dyDescent="0.25">
      <c r="A177" s="64"/>
      <c r="C177" s="63"/>
      <c r="D177" s="64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1:22" s="2" customFormat="1" ht="15" x14ac:dyDescent="0.25">
      <c r="A178" s="64"/>
      <c r="C178" s="63"/>
      <c r="D178" s="64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1:22" s="2" customFormat="1" ht="15" x14ac:dyDescent="0.25">
      <c r="A179" s="64"/>
      <c r="C179" s="63"/>
      <c r="D179" s="64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1:22" s="2" customFormat="1" ht="15" x14ac:dyDescent="0.25">
      <c r="A180" s="64"/>
      <c r="C180" s="63"/>
      <c r="D180" s="64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1:22" s="2" customFormat="1" ht="15" x14ac:dyDescent="0.25">
      <c r="A181" s="64"/>
      <c r="C181" s="63"/>
      <c r="D181" s="64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1:22" s="2" customFormat="1" ht="15" x14ac:dyDescent="0.25">
      <c r="A182" s="64"/>
      <c r="C182" s="63"/>
      <c r="D182" s="64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1:22" s="2" customFormat="1" ht="15" x14ac:dyDescent="0.25">
      <c r="A183" s="64"/>
      <c r="C183" s="63"/>
      <c r="D183" s="64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1:22" s="2" customFormat="1" ht="15" x14ac:dyDescent="0.25">
      <c r="A184" s="64"/>
      <c r="C184" s="63"/>
      <c r="D184" s="64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1:22" s="2" customFormat="1" ht="15" x14ac:dyDescent="0.25">
      <c r="A185" s="64"/>
      <c r="C185" s="63"/>
      <c r="D185" s="64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1:22" s="2" customFormat="1" ht="15" x14ac:dyDescent="0.25">
      <c r="A186" s="64"/>
      <c r="C186" s="63"/>
      <c r="D186" s="64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1:22" s="2" customFormat="1" ht="15" x14ac:dyDescent="0.25">
      <c r="A187" s="64"/>
      <c r="C187" s="63"/>
      <c r="D187" s="64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1:22" s="2" customFormat="1" ht="15" x14ac:dyDescent="0.25">
      <c r="A188" s="64"/>
      <c r="C188" s="63"/>
      <c r="D188" s="64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1:22" s="2" customFormat="1" ht="15" x14ac:dyDescent="0.25">
      <c r="A189" s="64"/>
      <c r="C189" s="63"/>
      <c r="D189" s="64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1:22" s="2" customFormat="1" ht="15" x14ac:dyDescent="0.25">
      <c r="A190" s="64"/>
      <c r="C190" s="63"/>
      <c r="D190" s="64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1:22" s="2" customFormat="1" ht="15" x14ac:dyDescent="0.25">
      <c r="A191" s="64"/>
      <c r="C191" s="63"/>
      <c r="D191" s="64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1:22" s="2" customFormat="1" ht="15" x14ac:dyDescent="0.25">
      <c r="A192" s="64"/>
      <c r="C192" s="63"/>
      <c r="D192" s="64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1:22" s="2" customFormat="1" ht="15" x14ac:dyDescent="0.25">
      <c r="A193" s="64"/>
      <c r="C193" s="63"/>
      <c r="D193" s="64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1:22" s="2" customFormat="1" ht="15" x14ac:dyDescent="0.25">
      <c r="A194" s="64"/>
      <c r="C194" s="63"/>
      <c r="D194" s="64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1:22" s="2" customFormat="1" ht="15" x14ac:dyDescent="0.25">
      <c r="A195" s="64"/>
      <c r="C195" s="63"/>
      <c r="D195" s="64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1:22" s="2" customFormat="1" ht="15" x14ac:dyDescent="0.25">
      <c r="A196" s="64"/>
      <c r="C196" s="63"/>
      <c r="D196" s="64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1:22" s="2" customFormat="1" ht="15" x14ac:dyDescent="0.25">
      <c r="A197" s="64"/>
      <c r="C197" s="63"/>
      <c r="D197" s="64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1:22" s="2" customFormat="1" ht="15" x14ac:dyDescent="0.25">
      <c r="A198" s="64"/>
      <c r="C198" s="63"/>
      <c r="D198" s="64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1:22" s="2" customFormat="1" ht="15" x14ac:dyDescent="0.25">
      <c r="A199" s="64"/>
      <c r="C199" s="63"/>
      <c r="D199" s="64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1:22" s="2" customFormat="1" ht="15" x14ac:dyDescent="0.25">
      <c r="A200" s="64"/>
      <c r="C200" s="63"/>
      <c r="D200" s="64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1:22" s="2" customFormat="1" ht="15" x14ac:dyDescent="0.25">
      <c r="A201" s="64"/>
      <c r="C201" s="63"/>
      <c r="D201" s="64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1:22" s="2" customFormat="1" ht="15" x14ac:dyDescent="0.25">
      <c r="A202" s="64"/>
      <c r="C202" s="63"/>
      <c r="D202" s="64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1:22" s="2" customFormat="1" ht="15" x14ac:dyDescent="0.25">
      <c r="A203" s="64"/>
      <c r="C203" s="63"/>
      <c r="D203" s="64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1:22" s="2" customFormat="1" ht="15" x14ac:dyDescent="0.25">
      <c r="A204" s="64"/>
      <c r="C204" s="63"/>
      <c r="D204" s="64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1:22" s="2" customFormat="1" ht="15" x14ac:dyDescent="0.25">
      <c r="A205" s="64"/>
      <c r="C205" s="63"/>
      <c r="D205" s="64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1:22" s="2" customFormat="1" ht="15" x14ac:dyDescent="0.25">
      <c r="A206" s="64"/>
      <c r="C206" s="63"/>
      <c r="D206" s="64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1:22" s="2" customFormat="1" ht="15" x14ac:dyDescent="0.25">
      <c r="A207" s="64"/>
      <c r="C207" s="63"/>
      <c r="D207" s="64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1:22" s="2" customFormat="1" ht="15" x14ac:dyDescent="0.25">
      <c r="A208" s="64"/>
      <c r="C208" s="63"/>
      <c r="D208" s="64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1:22" s="2" customFormat="1" ht="15" x14ac:dyDescent="0.25">
      <c r="A209" s="64"/>
      <c r="C209" s="63"/>
      <c r="D209" s="64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1:22" s="2" customFormat="1" ht="15" x14ac:dyDescent="0.25">
      <c r="A210" s="64"/>
      <c r="C210" s="63"/>
      <c r="D210" s="64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1:22" s="2" customFormat="1" ht="15" x14ac:dyDescent="0.25">
      <c r="A211" s="64"/>
      <c r="C211" s="63"/>
      <c r="D211" s="64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1:22" s="2" customFormat="1" ht="15" x14ac:dyDescent="0.25">
      <c r="A212" s="64"/>
      <c r="C212" s="63"/>
      <c r="D212" s="64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1:22" s="2" customFormat="1" ht="15" x14ac:dyDescent="0.25">
      <c r="A213" s="64"/>
      <c r="C213" s="63"/>
      <c r="D213" s="64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1:22" s="2" customFormat="1" ht="15" x14ac:dyDescent="0.25">
      <c r="A214" s="64"/>
      <c r="C214" s="63"/>
      <c r="D214" s="64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1:22" s="2" customFormat="1" ht="15" x14ac:dyDescent="0.25">
      <c r="A215" s="64"/>
      <c r="C215" s="63"/>
      <c r="D215" s="64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1:22" s="2" customFormat="1" ht="15" x14ac:dyDescent="0.25">
      <c r="A216" s="64"/>
      <c r="C216" s="63"/>
      <c r="D216" s="64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1:22" s="2" customFormat="1" ht="15" x14ac:dyDescent="0.25">
      <c r="A217" s="64"/>
      <c r="C217" s="63"/>
      <c r="D217" s="64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1:22" s="2" customFormat="1" ht="15" x14ac:dyDescent="0.25">
      <c r="A218" s="64"/>
      <c r="C218" s="63"/>
      <c r="D218" s="64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1:22" s="2" customFormat="1" ht="15" x14ac:dyDescent="0.25">
      <c r="A219" s="64"/>
      <c r="C219" s="63"/>
      <c r="D219" s="64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1:22" s="2" customFormat="1" ht="15" x14ac:dyDescent="0.25">
      <c r="A220" s="64"/>
      <c r="C220" s="63"/>
      <c r="D220" s="64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1:22" s="2" customFormat="1" ht="15" x14ac:dyDescent="0.25">
      <c r="A221" s="64"/>
      <c r="C221" s="63"/>
      <c r="D221" s="64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1:22" s="2" customFormat="1" ht="15" x14ac:dyDescent="0.25">
      <c r="A222" s="64"/>
      <c r="C222" s="63"/>
      <c r="D222" s="64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1:22" s="2" customFormat="1" ht="15" x14ac:dyDescent="0.25">
      <c r="A223" s="64"/>
      <c r="C223" s="63"/>
      <c r="D223" s="64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1:22" s="2" customFormat="1" ht="15" x14ac:dyDescent="0.25">
      <c r="A224" s="64"/>
      <c r="C224" s="63"/>
      <c r="D224" s="64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1:22" s="2" customFormat="1" ht="15" x14ac:dyDescent="0.25">
      <c r="A225" s="64"/>
      <c r="C225" s="63"/>
      <c r="D225" s="64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1:22" s="2" customFormat="1" ht="15" x14ac:dyDescent="0.25">
      <c r="A226" s="64"/>
      <c r="C226" s="63"/>
      <c r="D226" s="64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1:22" s="2" customFormat="1" ht="15" x14ac:dyDescent="0.25">
      <c r="A227" s="64"/>
      <c r="C227" s="63"/>
      <c r="D227" s="64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1:22" s="2" customFormat="1" ht="15" x14ac:dyDescent="0.25">
      <c r="A228" s="64"/>
      <c r="C228" s="63"/>
      <c r="D228" s="64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1:22" s="2" customFormat="1" ht="15" x14ac:dyDescent="0.25">
      <c r="A229" s="64"/>
      <c r="C229" s="63"/>
      <c r="D229" s="64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1:22" s="2" customFormat="1" ht="15" x14ac:dyDescent="0.25">
      <c r="A230" s="64"/>
      <c r="C230" s="63"/>
      <c r="D230" s="64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1:22" s="2" customFormat="1" ht="15" x14ac:dyDescent="0.25">
      <c r="A231" s="64"/>
      <c r="C231" s="63"/>
      <c r="D231" s="64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1:22" s="2" customFormat="1" ht="15" x14ac:dyDescent="0.25">
      <c r="A232" s="64"/>
      <c r="C232" s="63"/>
      <c r="D232" s="64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1:22" s="2" customFormat="1" ht="15" x14ac:dyDescent="0.25">
      <c r="A233" s="64"/>
      <c r="C233" s="63"/>
      <c r="D233" s="64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1:22" s="2" customFormat="1" ht="15" x14ac:dyDescent="0.25">
      <c r="A234" s="64"/>
      <c r="C234" s="63"/>
      <c r="D234" s="64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1:22" s="2" customFormat="1" ht="15" x14ac:dyDescent="0.25">
      <c r="A235" s="64"/>
      <c r="C235" s="63"/>
      <c r="D235" s="64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1:22" s="2" customFormat="1" ht="15" x14ac:dyDescent="0.25">
      <c r="A236" s="64"/>
      <c r="C236" s="63"/>
      <c r="D236" s="64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1:22" s="2" customFormat="1" ht="15" x14ac:dyDescent="0.25">
      <c r="A237" s="64"/>
      <c r="C237" s="63"/>
      <c r="D237" s="64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1:22" s="2" customFormat="1" ht="15" x14ac:dyDescent="0.25">
      <c r="A238" s="64"/>
      <c r="C238" s="63"/>
      <c r="D238" s="64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1:22" s="2" customFormat="1" ht="15" x14ac:dyDescent="0.25">
      <c r="A239" s="64"/>
      <c r="C239" s="63"/>
      <c r="D239" s="64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1:22" s="2" customFormat="1" ht="15" x14ac:dyDescent="0.25">
      <c r="A240" s="64"/>
      <c r="C240" s="63"/>
      <c r="D240" s="64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1:22" s="2" customFormat="1" ht="15" x14ac:dyDescent="0.25">
      <c r="A241" s="64"/>
      <c r="C241" s="63"/>
      <c r="D241" s="64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1:22" s="2" customFormat="1" ht="15" x14ac:dyDescent="0.25">
      <c r="A242" s="64"/>
      <c r="C242" s="63"/>
      <c r="D242" s="64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1:22" s="2" customFormat="1" ht="15" x14ac:dyDescent="0.25">
      <c r="A243" s="64"/>
      <c r="C243" s="63"/>
      <c r="D243" s="64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1:22" s="2" customFormat="1" ht="15" x14ac:dyDescent="0.25">
      <c r="A244" s="64"/>
      <c r="C244" s="63"/>
      <c r="D244" s="64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1:22" s="2" customFormat="1" ht="15" x14ac:dyDescent="0.25">
      <c r="A245" s="64"/>
      <c r="C245" s="63"/>
      <c r="D245" s="64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1:22" s="2" customFormat="1" ht="15" x14ac:dyDescent="0.25">
      <c r="A246" s="64"/>
      <c r="C246" s="63"/>
      <c r="D246" s="64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1:22" s="2" customFormat="1" ht="15" x14ac:dyDescent="0.25">
      <c r="A247" s="64"/>
      <c r="C247" s="63"/>
      <c r="D247" s="64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1:22" s="2" customFormat="1" ht="15" x14ac:dyDescent="0.25">
      <c r="A248" s="64"/>
      <c r="C248" s="63"/>
      <c r="D248" s="64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1:22" s="2" customFormat="1" ht="15" x14ac:dyDescent="0.25">
      <c r="A249" s="64"/>
      <c r="C249" s="63"/>
      <c r="D249" s="64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1:22" s="2" customFormat="1" ht="15" x14ac:dyDescent="0.25">
      <c r="A250" s="64"/>
      <c r="C250" s="63"/>
      <c r="D250" s="64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1:22" s="2" customFormat="1" ht="15" x14ac:dyDescent="0.25">
      <c r="A251" s="64"/>
      <c r="C251" s="63"/>
      <c r="D251" s="64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1:22" s="2" customFormat="1" ht="15" x14ac:dyDescent="0.25">
      <c r="A252" s="64"/>
      <c r="C252" s="63"/>
      <c r="D252" s="64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1:22" s="2" customFormat="1" ht="15" x14ac:dyDescent="0.25">
      <c r="A253" s="64"/>
      <c r="C253" s="63"/>
      <c r="D253" s="64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1:22" s="2" customFormat="1" ht="15" x14ac:dyDescent="0.25">
      <c r="A254" s="64"/>
      <c r="C254" s="63"/>
      <c r="D254" s="64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1:22" s="2" customFormat="1" ht="15" x14ac:dyDescent="0.25">
      <c r="A255" s="64"/>
      <c r="C255" s="63"/>
      <c r="D255" s="64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1:22" s="2" customFormat="1" ht="15" x14ac:dyDescent="0.25">
      <c r="A256" s="64"/>
      <c r="C256" s="63"/>
      <c r="D256" s="64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1:22" s="2" customFormat="1" ht="15" x14ac:dyDescent="0.25">
      <c r="A257" s="64"/>
      <c r="C257" s="63"/>
      <c r="D257" s="64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1:22" s="2" customFormat="1" ht="15" x14ac:dyDescent="0.25">
      <c r="A258" s="64"/>
      <c r="C258" s="63"/>
      <c r="D258" s="64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1:22" s="2" customFormat="1" ht="15" x14ac:dyDescent="0.25">
      <c r="A259" s="64"/>
      <c r="C259" s="63"/>
      <c r="D259" s="64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1:22" s="2" customFormat="1" ht="15" x14ac:dyDescent="0.25">
      <c r="A260" s="64"/>
      <c r="C260" s="63"/>
      <c r="D260" s="64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1:22" s="2" customFormat="1" ht="15" x14ac:dyDescent="0.25">
      <c r="A261" s="64"/>
      <c r="C261" s="63"/>
      <c r="D261" s="64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1:22" s="2" customFormat="1" ht="15" x14ac:dyDescent="0.25">
      <c r="A262" s="64"/>
      <c r="C262" s="63"/>
      <c r="D262" s="64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1:22" s="2" customFormat="1" ht="15" x14ac:dyDescent="0.25">
      <c r="A263" s="64"/>
      <c r="C263" s="63"/>
      <c r="D263" s="64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1:22" s="2" customFormat="1" ht="15" x14ac:dyDescent="0.25">
      <c r="A264" s="64"/>
      <c r="C264" s="63"/>
      <c r="D264" s="64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1:22" s="2" customFormat="1" ht="15" x14ac:dyDescent="0.25">
      <c r="A265" s="64"/>
      <c r="C265" s="63"/>
      <c r="D265" s="64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1:22" s="2" customFormat="1" ht="15" x14ac:dyDescent="0.25">
      <c r="A266" s="64"/>
      <c r="C266" s="63"/>
      <c r="D266" s="64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1:22" s="2" customFormat="1" ht="15" x14ac:dyDescent="0.25">
      <c r="A267" s="64"/>
      <c r="C267" s="63"/>
      <c r="D267" s="64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1:22" s="2" customFormat="1" ht="15" x14ac:dyDescent="0.25">
      <c r="A268" s="64"/>
      <c r="C268" s="63"/>
      <c r="D268" s="64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1:22" s="2" customFormat="1" ht="15" x14ac:dyDescent="0.25">
      <c r="A269" s="64"/>
      <c r="C269" s="63"/>
      <c r="D269" s="64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1:22" s="2" customFormat="1" ht="15" x14ac:dyDescent="0.25">
      <c r="A270" s="64"/>
      <c r="C270" s="63"/>
      <c r="D270" s="64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1:22" s="2" customFormat="1" ht="15" x14ac:dyDescent="0.25">
      <c r="A271" s="64"/>
      <c r="C271" s="63"/>
      <c r="D271" s="64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1:22" s="2" customFormat="1" ht="15" x14ac:dyDescent="0.25">
      <c r="A272" s="64"/>
      <c r="C272" s="63"/>
      <c r="D272" s="64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1:22" s="2" customFormat="1" ht="15" x14ac:dyDescent="0.25">
      <c r="A273" s="64"/>
      <c r="C273" s="63"/>
      <c r="D273" s="64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1:22" s="2" customFormat="1" ht="15" x14ac:dyDescent="0.25">
      <c r="A274" s="64"/>
      <c r="C274" s="63"/>
      <c r="D274" s="64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1:22" s="2" customFormat="1" ht="15" x14ac:dyDescent="0.25">
      <c r="A275" s="64"/>
      <c r="C275" s="63"/>
      <c r="D275" s="64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1:22" s="2" customFormat="1" ht="15" x14ac:dyDescent="0.25">
      <c r="A276" s="64"/>
      <c r="C276" s="63"/>
      <c r="D276" s="64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1:22" s="2" customFormat="1" ht="15" x14ac:dyDescent="0.25">
      <c r="A277" s="64"/>
      <c r="C277" s="63"/>
      <c r="D277" s="64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1:22" s="2" customFormat="1" ht="15" x14ac:dyDescent="0.25">
      <c r="A278" s="64"/>
      <c r="C278" s="63"/>
      <c r="D278" s="64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1:22" s="2" customFormat="1" ht="15" x14ac:dyDescent="0.25">
      <c r="A279" s="64"/>
      <c r="C279" s="63"/>
      <c r="D279" s="64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1:22" s="2" customFormat="1" ht="15" x14ac:dyDescent="0.25">
      <c r="A280" s="64"/>
      <c r="C280" s="63"/>
      <c r="D280" s="64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1:22" s="2" customFormat="1" ht="15" x14ac:dyDescent="0.25">
      <c r="A281" s="64"/>
      <c r="C281" s="63"/>
      <c r="D281" s="64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1:22" s="2" customFormat="1" ht="15" x14ac:dyDescent="0.25">
      <c r="A282" s="64"/>
      <c r="C282" s="63"/>
      <c r="D282" s="64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1:22" s="2" customFormat="1" ht="15" x14ac:dyDescent="0.25">
      <c r="A283" s="64"/>
      <c r="C283" s="63"/>
      <c r="D283" s="64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1:22" s="2" customFormat="1" ht="15" x14ac:dyDescent="0.25">
      <c r="A284" s="64"/>
      <c r="C284" s="63"/>
      <c r="D284" s="64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1:22" s="2" customFormat="1" ht="15" x14ac:dyDescent="0.25">
      <c r="A285" s="64"/>
      <c r="C285" s="63"/>
      <c r="D285" s="64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1:22" s="2" customFormat="1" ht="15" x14ac:dyDescent="0.25">
      <c r="A286" s="64"/>
      <c r="C286" s="63"/>
      <c r="D286" s="64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1:22" s="2" customFormat="1" ht="15" x14ac:dyDescent="0.25">
      <c r="A287" s="64"/>
      <c r="C287" s="63"/>
      <c r="D287" s="64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1:22" s="2" customFormat="1" ht="15" x14ac:dyDescent="0.25">
      <c r="A288" s="64"/>
      <c r="C288" s="63"/>
      <c r="D288" s="64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1:22" s="2" customFormat="1" ht="15" x14ac:dyDescent="0.25">
      <c r="A289" s="64"/>
      <c r="C289" s="63"/>
      <c r="D289" s="64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1:22" s="2" customFormat="1" ht="15" x14ac:dyDescent="0.25">
      <c r="A290" s="64"/>
      <c r="C290" s="63"/>
      <c r="D290" s="64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1:22" s="2" customFormat="1" ht="15" x14ac:dyDescent="0.25">
      <c r="A291" s="64"/>
      <c r="C291" s="63"/>
      <c r="D291" s="64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1:22" s="2" customFormat="1" ht="15" x14ac:dyDescent="0.25">
      <c r="A292" s="64"/>
      <c r="C292" s="63"/>
      <c r="D292" s="64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1:22" s="2" customFormat="1" ht="15" x14ac:dyDescent="0.25">
      <c r="A293" s="64"/>
      <c r="C293" s="63"/>
      <c r="D293" s="64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1:22" s="2" customFormat="1" ht="15" x14ac:dyDescent="0.25">
      <c r="A294" s="64"/>
      <c r="C294" s="63"/>
      <c r="D294" s="64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1:22" s="2" customFormat="1" ht="15" x14ac:dyDescent="0.25">
      <c r="A295" s="64"/>
      <c r="C295" s="63"/>
      <c r="D295" s="64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1:22" s="2" customFormat="1" ht="15" x14ac:dyDescent="0.25">
      <c r="A296" s="64"/>
      <c r="C296" s="63"/>
      <c r="D296" s="64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1:22" s="2" customFormat="1" ht="15" x14ac:dyDescent="0.25">
      <c r="A297" s="64"/>
      <c r="C297" s="63"/>
      <c r="D297" s="64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1:22" s="2" customFormat="1" ht="15" x14ac:dyDescent="0.25">
      <c r="A298" s="64"/>
      <c r="C298" s="63"/>
      <c r="D298" s="64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1:22" s="2" customFormat="1" ht="15" x14ac:dyDescent="0.25">
      <c r="A299" s="64"/>
      <c r="C299" s="63"/>
      <c r="D299" s="64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1:22" s="2" customFormat="1" ht="15" x14ac:dyDescent="0.25">
      <c r="A300" s="64"/>
      <c r="C300" s="63"/>
      <c r="D300" s="64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1:22" s="2" customFormat="1" ht="15" x14ac:dyDescent="0.25">
      <c r="A301" s="64"/>
      <c r="C301" s="63"/>
      <c r="D301" s="64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1:22" s="2" customFormat="1" ht="15" x14ac:dyDescent="0.25">
      <c r="A302" s="64"/>
      <c r="C302" s="63"/>
      <c r="D302" s="64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1:22" s="2" customFormat="1" ht="15" x14ac:dyDescent="0.25">
      <c r="A303" s="64"/>
      <c r="C303" s="63"/>
      <c r="D303" s="64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1:22" s="2" customFormat="1" ht="15" x14ac:dyDescent="0.25">
      <c r="A304" s="64"/>
      <c r="C304" s="63"/>
      <c r="D304" s="64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1:22" s="2" customFormat="1" ht="15" x14ac:dyDescent="0.25">
      <c r="A305" s="64"/>
      <c r="C305" s="63"/>
      <c r="D305" s="64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1:22" s="2" customFormat="1" ht="15" x14ac:dyDescent="0.25">
      <c r="A306" s="64"/>
      <c r="C306" s="63"/>
      <c r="D306" s="64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1:22" s="2" customFormat="1" ht="15" x14ac:dyDescent="0.25">
      <c r="A307" s="64"/>
      <c r="C307" s="63"/>
      <c r="D307" s="64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1:22" s="2" customFormat="1" ht="15" x14ac:dyDescent="0.25">
      <c r="A308" s="64"/>
      <c r="C308" s="63"/>
      <c r="D308" s="64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1:22" s="2" customFormat="1" ht="15" x14ac:dyDescent="0.25">
      <c r="A309" s="64"/>
      <c r="C309" s="63"/>
      <c r="D309" s="64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1:22" s="2" customFormat="1" ht="15" x14ac:dyDescent="0.25">
      <c r="A310" s="64"/>
      <c r="C310" s="63"/>
      <c r="D310" s="64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1:22" s="2" customFormat="1" ht="15" x14ac:dyDescent="0.25">
      <c r="A311" s="64"/>
      <c r="C311" s="63"/>
      <c r="D311" s="64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1:22" s="2" customFormat="1" ht="15" x14ac:dyDescent="0.25">
      <c r="A312" s="64"/>
      <c r="C312" s="63"/>
      <c r="D312" s="64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1:22" s="2" customFormat="1" ht="15" x14ac:dyDescent="0.25">
      <c r="A313" s="64"/>
      <c r="C313" s="63"/>
      <c r="D313" s="64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1:22" s="2" customFormat="1" ht="15" x14ac:dyDescent="0.25">
      <c r="A314" s="64"/>
      <c r="C314" s="63"/>
      <c r="D314" s="64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1:22" s="2" customFormat="1" ht="15" x14ac:dyDescent="0.25">
      <c r="A315" s="64"/>
      <c r="C315" s="63"/>
      <c r="D315" s="64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1:22" s="2" customFormat="1" ht="15" x14ac:dyDescent="0.25">
      <c r="A316" s="64"/>
      <c r="C316" s="63"/>
      <c r="D316" s="64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1:22" s="2" customFormat="1" ht="15" x14ac:dyDescent="0.25">
      <c r="A317" s="64"/>
      <c r="C317" s="63"/>
      <c r="D317" s="64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1:22" s="2" customFormat="1" ht="15" x14ac:dyDescent="0.25">
      <c r="A318" s="64"/>
      <c r="C318" s="63"/>
      <c r="D318" s="64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1:22" s="2" customFormat="1" ht="15" x14ac:dyDescent="0.25">
      <c r="A319" s="64"/>
      <c r="C319" s="63"/>
      <c r="D319" s="64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1:22" s="2" customFormat="1" ht="15" x14ac:dyDescent="0.25">
      <c r="A320" s="64"/>
      <c r="C320" s="63"/>
      <c r="D320" s="64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1:22" s="2" customFormat="1" ht="15" x14ac:dyDescent="0.25">
      <c r="A321" s="64"/>
      <c r="C321" s="63"/>
      <c r="D321" s="64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1:22" s="2" customFormat="1" ht="15" x14ac:dyDescent="0.25">
      <c r="A322" s="64"/>
      <c r="C322" s="63"/>
      <c r="D322" s="64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1:22" s="2" customFormat="1" ht="15" x14ac:dyDescent="0.25">
      <c r="A323" s="64"/>
      <c r="C323" s="63"/>
      <c r="D323" s="64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1:22" s="2" customFormat="1" ht="15" x14ac:dyDescent="0.25">
      <c r="A324" s="64"/>
      <c r="C324" s="63"/>
      <c r="D324" s="64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1:22" s="2" customFormat="1" ht="15" x14ac:dyDescent="0.25">
      <c r="A325" s="64"/>
      <c r="C325" s="63"/>
      <c r="D325" s="64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1:22" s="2" customFormat="1" ht="15" x14ac:dyDescent="0.25">
      <c r="A326" s="64"/>
      <c r="C326" s="63"/>
      <c r="D326" s="64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1:22" s="2" customFormat="1" ht="15" x14ac:dyDescent="0.25">
      <c r="A327" s="64"/>
      <c r="C327" s="63"/>
      <c r="D327" s="64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1:22" s="2" customFormat="1" ht="15" x14ac:dyDescent="0.25">
      <c r="A328" s="64"/>
      <c r="C328" s="63"/>
      <c r="D328" s="64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1:22" s="2" customFormat="1" ht="15" x14ac:dyDescent="0.25">
      <c r="A329" s="64"/>
      <c r="C329" s="63"/>
      <c r="D329" s="64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1:22" s="2" customFormat="1" ht="15" x14ac:dyDescent="0.25">
      <c r="A330" s="64"/>
      <c r="C330" s="63"/>
      <c r="D330" s="64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1:22" s="2" customFormat="1" ht="15" x14ac:dyDescent="0.25">
      <c r="A331" s="64"/>
      <c r="C331" s="63"/>
      <c r="D331" s="64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1:22" s="2" customFormat="1" ht="15" x14ac:dyDescent="0.25">
      <c r="A332" s="64"/>
      <c r="C332" s="63"/>
      <c r="D332" s="64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1:22" s="2" customFormat="1" ht="15" x14ac:dyDescent="0.25">
      <c r="A333" s="64"/>
      <c r="C333" s="63"/>
      <c r="D333" s="64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1:22" s="2" customFormat="1" ht="15" x14ac:dyDescent="0.25">
      <c r="A334" s="64"/>
      <c r="C334" s="63"/>
      <c r="D334" s="64"/>
      <c r="E334" s="64"/>
      <c r="F334" s="64"/>
      <c r="G334" s="64"/>
      <c r="H334" s="64"/>
      <c r="I334" s="64"/>
      <c r="J334" s="64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1:22" s="2" customFormat="1" ht="15" x14ac:dyDescent="0.25">
      <c r="A335" s="64"/>
      <c r="C335" s="63"/>
      <c r="D335" s="64"/>
      <c r="E335" s="64"/>
      <c r="F335" s="64"/>
      <c r="G335" s="64"/>
      <c r="H335" s="64"/>
      <c r="I335" s="64"/>
      <c r="J335" s="64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1:22" s="2" customFormat="1" ht="15" x14ac:dyDescent="0.25">
      <c r="A336" s="64"/>
      <c r="C336" s="63"/>
      <c r="D336" s="64"/>
      <c r="E336" s="64"/>
      <c r="F336" s="64"/>
      <c r="G336" s="64"/>
      <c r="H336" s="64"/>
      <c r="I336" s="64"/>
      <c r="J336" s="64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1:22" s="2" customFormat="1" ht="15" x14ac:dyDescent="0.25">
      <c r="A337" s="64"/>
      <c r="C337" s="63"/>
      <c r="D337" s="64"/>
      <c r="E337" s="64"/>
      <c r="F337" s="64"/>
      <c r="G337" s="64"/>
      <c r="H337" s="64"/>
      <c r="I337" s="64"/>
      <c r="J337" s="64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1:22" s="2" customFormat="1" ht="15" x14ac:dyDescent="0.25">
      <c r="A338" s="64"/>
      <c r="C338" s="63"/>
      <c r="D338" s="64"/>
      <c r="E338" s="64"/>
      <c r="F338" s="64"/>
      <c r="G338" s="64"/>
      <c r="H338" s="64"/>
      <c r="I338" s="64"/>
      <c r="J338" s="64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1:22" s="2" customFormat="1" ht="15" x14ac:dyDescent="0.25">
      <c r="A339" s="64"/>
      <c r="C339" s="63"/>
      <c r="D339" s="64"/>
      <c r="E339" s="64"/>
      <c r="F339" s="64"/>
      <c r="G339" s="64"/>
      <c r="H339" s="64"/>
      <c r="I339" s="64"/>
      <c r="J339" s="64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1:22" s="2" customFormat="1" ht="15" x14ac:dyDescent="0.25">
      <c r="A340" s="64"/>
      <c r="C340" s="63"/>
      <c r="D340" s="64"/>
      <c r="E340" s="64"/>
      <c r="F340" s="64"/>
      <c r="G340" s="64"/>
      <c r="H340" s="64"/>
      <c r="I340" s="64"/>
      <c r="J340" s="64"/>
      <c r="K340" s="63"/>
      <c r="L340" s="63"/>
      <c r="M340" s="63"/>
      <c r="N340" s="63"/>
      <c r="O340" s="63"/>
      <c r="P340" s="63"/>
      <c r="T340" s="64"/>
      <c r="U340" s="64"/>
      <c r="V340" s="64"/>
    </row>
    <row r="341" spans="1:22" s="2" customFormat="1" ht="15" x14ac:dyDescent="0.25">
      <c r="A341" s="64"/>
      <c r="C341" s="63"/>
      <c r="D341" s="64"/>
      <c r="E341" s="64"/>
      <c r="F341" s="64"/>
      <c r="G341" s="64"/>
      <c r="H341" s="64"/>
      <c r="I341" s="64"/>
      <c r="J341" s="64"/>
      <c r="K341" s="63"/>
      <c r="L341" s="63"/>
      <c r="M341" s="63"/>
      <c r="N341" s="63"/>
      <c r="O341" s="63"/>
      <c r="P341" s="63"/>
      <c r="T341" s="64"/>
      <c r="U341" s="64"/>
      <c r="V341" s="64"/>
    </row>
    <row r="342" spans="1:22" s="2" customFormat="1" ht="15" x14ac:dyDescent="0.25">
      <c r="A342" s="64"/>
      <c r="C342" s="63"/>
      <c r="D342" s="64"/>
      <c r="E342" s="64"/>
      <c r="F342" s="64"/>
      <c r="G342" s="64"/>
      <c r="H342" s="64"/>
      <c r="I342" s="64"/>
      <c r="J342" s="64"/>
      <c r="K342" s="63"/>
      <c r="L342" s="63"/>
      <c r="M342" s="63"/>
      <c r="N342" s="63"/>
      <c r="O342" s="63"/>
      <c r="P342" s="63"/>
      <c r="T342" s="64"/>
      <c r="U342" s="64"/>
      <c r="V342" s="64"/>
    </row>
    <row r="343" spans="1:22" x14ac:dyDescent="0.25">
      <c r="C343" s="65"/>
      <c r="K343" s="65"/>
      <c r="L343" s="65"/>
      <c r="M343" s="65"/>
      <c r="N343" s="65"/>
      <c r="O343" s="65"/>
      <c r="P343" s="65"/>
    </row>
    <row r="344" spans="1:22" x14ac:dyDescent="0.25">
      <c r="C344" s="65"/>
      <c r="K344" s="65"/>
      <c r="L344" s="65"/>
      <c r="M344" s="65"/>
      <c r="N344" s="65"/>
      <c r="O344" s="65"/>
      <c r="P344" s="65"/>
    </row>
    <row r="345" spans="1:22" x14ac:dyDescent="0.25">
      <c r="C345" s="65"/>
      <c r="K345" s="65"/>
      <c r="L345" s="65"/>
      <c r="M345" s="65"/>
      <c r="N345" s="65"/>
      <c r="O345" s="65"/>
      <c r="P345" s="65"/>
    </row>
    <row r="346" spans="1:22" x14ac:dyDescent="0.25">
      <c r="C346" s="65"/>
      <c r="K346" s="65"/>
      <c r="L346" s="65"/>
      <c r="M346" s="65"/>
      <c r="N346" s="65"/>
      <c r="O346" s="65"/>
      <c r="P346" s="65"/>
    </row>
    <row r="347" spans="1:22" x14ac:dyDescent="0.25">
      <c r="C347" s="65"/>
      <c r="K347" s="65"/>
      <c r="L347" s="65"/>
      <c r="M347" s="65"/>
      <c r="N347" s="65"/>
      <c r="O347" s="65"/>
      <c r="P347" s="65"/>
    </row>
    <row r="348" spans="1:22" x14ac:dyDescent="0.25">
      <c r="C348" s="65"/>
      <c r="K348" s="65"/>
      <c r="L348" s="65"/>
      <c r="M348" s="65"/>
      <c r="N348" s="65"/>
      <c r="O348" s="65"/>
      <c r="P348" s="65"/>
    </row>
    <row r="349" spans="1:22" x14ac:dyDescent="0.25">
      <c r="C349" s="65"/>
      <c r="K349" s="65"/>
      <c r="L349" s="65"/>
      <c r="M349" s="65"/>
      <c r="N349" s="65"/>
      <c r="O349" s="65"/>
      <c r="P349" s="65"/>
    </row>
    <row r="350" spans="1:22" x14ac:dyDescent="0.25">
      <c r="C350" s="65"/>
      <c r="K350" s="65"/>
      <c r="L350" s="65"/>
      <c r="M350" s="65"/>
      <c r="N350" s="65"/>
      <c r="O350" s="65"/>
      <c r="P350" s="65"/>
    </row>
    <row r="351" spans="1:22" x14ac:dyDescent="0.25">
      <c r="C351" s="65"/>
      <c r="K351" s="65"/>
      <c r="L351" s="65"/>
      <c r="M351" s="65"/>
      <c r="N351" s="65"/>
      <c r="O351" s="65"/>
      <c r="P351" s="65"/>
    </row>
    <row r="352" spans="1:22" x14ac:dyDescent="0.25">
      <c r="C352" s="65"/>
      <c r="K352" s="65"/>
      <c r="L352" s="65"/>
      <c r="M352" s="65"/>
      <c r="N352" s="65"/>
      <c r="O352" s="65"/>
      <c r="P352" s="65"/>
    </row>
    <row r="353" spans="1:22" x14ac:dyDescent="0.25">
      <c r="C353" s="65"/>
      <c r="K353" s="65"/>
      <c r="L353" s="65"/>
      <c r="M353" s="65"/>
      <c r="N353" s="65"/>
      <c r="O353" s="65"/>
      <c r="P353" s="65"/>
      <c r="T353" s="1"/>
      <c r="U353" s="1"/>
      <c r="V353" s="1"/>
    </row>
    <row r="354" spans="1:22" x14ac:dyDescent="0.25">
      <c r="A354" s="1"/>
      <c r="C354" s="65"/>
      <c r="K354" s="65"/>
      <c r="L354" s="65"/>
      <c r="M354" s="65"/>
      <c r="N354" s="65"/>
      <c r="O354" s="65"/>
      <c r="P354" s="65"/>
      <c r="T354" s="1"/>
      <c r="U354" s="1"/>
      <c r="V354" s="1"/>
    </row>
    <row r="355" spans="1:22" x14ac:dyDescent="0.25">
      <c r="A355" s="1"/>
      <c r="C355" s="65"/>
      <c r="K355" s="65"/>
      <c r="L355" s="65"/>
      <c r="M355" s="65"/>
      <c r="N355" s="65"/>
      <c r="O355" s="65"/>
      <c r="P355" s="65"/>
      <c r="T355" s="1"/>
      <c r="U355" s="1"/>
      <c r="V355" s="1"/>
    </row>
    <row r="356" spans="1:22" x14ac:dyDescent="0.25">
      <c r="A356" s="1"/>
      <c r="C356" s="65"/>
      <c r="K356" s="65"/>
      <c r="L356" s="65"/>
      <c r="M356" s="65"/>
      <c r="N356" s="65"/>
      <c r="O356" s="65"/>
      <c r="P356" s="65"/>
      <c r="T356" s="1"/>
      <c r="U356" s="1"/>
      <c r="V356" s="1"/>
    </row>
    <row r="357" spans="1:22" x14ac:dyDescent="0.25">
      <c r="A357" s="1"/>
      <c r="C357" s="65"/>
      <c r="K357" s="65"/>
      <c r="L357" s="65"/>
      <c r="M357" s="65"/>
      <c r="N357" s="65"/>
      <c r="O357" s="65"/>
      <c r="P357" s="65"/>
      <c r="T357" s="1"/>
      <c r="U357" s="1"/>
      <c r="V357" s="1"/>
    </row>
    <row r="358" spans="1:22" x14ac:dyDescent="0.25">
      <c r="A358" s="1"/>
      <c r="C358" s="65"/>
      <c r="K358" s="65"/>
      <c r="L358" s="65"/>
      <c r="M358" s="65"/>
      <c r="N358" s="65"/>
      <c r="O358" s="65"/>
      <c r="P358" s="65"/>
      <c r="T358" s="1"/>
      <c r="U358" s="1"/>
      <c r="V358" s="1"/>
    </row>
    <row r="359" spans="1:22" x14ac:dyDescent="0.25">
      <c r="A359" s="1"/>
      <c r="C359" s="65"/>
      <c r="K359" s="65"/>
      <c r="L359" s="65"/>
      <c r="M359" s="65"/>
      <c r="N359" s="65"/>
      <c r="O359" s="65"/>
      <c r="P359" s="65"/>
      <c r="T359" s="1"/>
      <c r="U359" s="1"/>
      <c r="V359" s="1"/>
    </row>
    <row r="360" spans="1:22" x14ac:dyDescent="0.25">
      <c r="A360" s="1"/>
      <c r="C360" s="65"/>
      <c r="K360" s="65"/>
      <c r="L360" s="65"/>
      <c r="M360" s="65"/>
      <c r="N360" s="65"/>
      <c r="O360" s="65"/>
      <c r="P360" s="65"/>
      <c r="T360" s="1"/>
      <c r="U360" s="1"/>
      <c r="V360" s="1"/>
    </row>
    <row r="361" spans="1:22" x14ac:dyDescent="0.25">
      <c r="A361" s="1"/>
      <c r="C361" s="65"/>
      <c r="K361" s="65"/>
      <c r="L361" s="65"/>
      <c r="M361" s="65"/>
      <c r="N361" s="65"/>
      <c r="O361" s="65"/>
      <c r="P361" s="65"/>
      <c r="T361" s="1"/>
      <c r="U361" s="1"/>
      <c r="V361" s="1"/>
    </row>
    <row r="362" spans="1:22" x14ac:dyDescent="0.25">
      <c r="A362" s="1"/>
      <c r="C362" s="65"/>
      <c r="K362" s="65"/>
      <c r="L362" s="65"/>
      <c r="M362" s="65"/>
      <c r="N362" s="65"/>
      <c r="O362" s="65"/>
      <c r="P362" s="65"/>
      <c r="T362" s="1"/>
      <c r="U362" s="1"/>
      <c r="V362" s="1"/>
    </row>
    <row r="363" spans="1:22" x14ac:dyDescent="0.25">
      <c r="A363" s="1"/>
      <c r="C363" s="65"/>
      <c r="K363" s="65"/>
      <c r="L363" s="65"/>
      <c r="M363" s="65"/>
      <c r="N363" s="65"/>
      <c r="O363" s="65"/>
      <c r="P363" s="65"/>
      <c r="T363" s="1"/>
      <c r="U363" s="1"/>
      <c r="V363" s="1"/>
    </row>
    <row r="364" spans="1:22" x14ac:dyDescent="0.25">
      <c r="A364" s="1"/>
      <c r="C364" s="65"/>
      <c r="K364" s="65"/>
      <c r="L364" s="65"/>
      <c r="M364" s="65"/>
      <c r="N364" s="65"/>
      <c r="O364" s="65"/>
      <c r="P364" s="65"/>
      <c r="T364" s="1"/>
      <c r="U364" s="1"/>
      <c r="V364" s="1"/>
    </row>
    <row r="365" spans="1:22" x14ac:dyDescent="0.25">
      <c r="A365" s="1"/>
      <c r="C365" s="65"/>
      <c r="K365" s="65"/>
      <c r="L365" s="65"/>
      <c r="M365" s="65"/>
      <c r="N365" s="65"/>
      <c r="O365" s="65"/>
      <c r="P365" s="65"/>
      <c r="T365" s="1"/>
      <c r="U365" s="1"/>
      <c r="V365" s="1"/>
    </row>
    <row r="366" spans="1:22" x14ac:dyDescent="0.25">
      <c r="A366" s="1"/>
      <c r="C366" s="65"/>
      <c r="K366" s="65"/>
      <c r="L366" s="65"/>
      <c r="M366" s="65"/>
      <c r="N366" s="65"/>
      <c r="O366" s="65"/>
      <c r="P366" s="65"/>
      <c r="T366" s="1"/>
      <c r="U366" s="1"/>
      <c r="V366" s="1"/>
    </row>
    <row r="367" spans="1:22" x14ac:dyDescent="0.25">
      <c r="A367" s="1"/>
      <c r="C367" s="65"/>
      <c r="K367" s="65"/>
      <c r="L367" s="65"/>
      <c r="M367" s="65"/>
      <c r="N367" s="65"/>
      <c r="O367" s="65"/>
      <c r="P367" s="65"/>
      <c r="T367" s="1"/>
      <c r="U367" s="1"/>
      <c r="V367" s="1"/>
    </row>
    <row r="368" spans="1:22" x14ac:dyDescent="0.25">
      <c r="A368" s="1"/>
      <c r="C368" s="65"/>
      <c r="K368" s="65"/>
      <c r="L368" s="65"/>
      <c r="M368" s="65"/>
      <c r="N368" s="65"/>
      <c r="O368" s="65"/>
      <c r="P368" s="65"/>
      <c r="T368" s="1"/>
      <c r="U368" s="1"/>
      <c r="V368" s="1"/>
    </row>
    <row r="369" spans="1:22" x14ac:dyDescent="0.25">
      <c r="A369" s="1"/>
      <c r="C369" s="65"/>
      <c r="K369" s="65"/>
      <c r="L369" s="65"/>
      <c r="M369" s="65"/>
      <c r="N369" s="65"/>
      <c r="O369" s="65"/>
      <c r="P369" s="65"/>
      <c r="T369" s="1"/>
      <c r="U369" s="1"/>
      <c r="V369" s="1"/>
    </row>
    <row r="370" spans="1:22" x14ac:dyDescent="0.25">
      <c r="A370" s="1"/>
      <c r="C370" s="65"/>
      <c r="K370" s="65"/>
      <c r="L370" s="65"/>
      <c r="M370" s="65"/>
      <c r="N370" s="65"/>
      <c r="O370" s="65"/>
      <c r="P370" s="65"/>
      <c r="T370" s="1"/>
      <c r="U370" s="1"/>
      <c r="V370" s="1"/>
    </row>
    <row r="371" spans="1:22" x14ac:dyDescent="0.25">
      <c r="A371" s="1"/>
      <c r="C371" s="65"/>
      <c r="K371" s="65"/>
      <c r="L371" s="65"/>
      <c r="M371" s="65"/>
      <c r="N371" s="65"/>
      <c r="O371" s="65"/>
      <c r="P371" s="65"/>
      <c r="T371" s="1"/>
      <c r="U371" s="1"/>
      <c r="V371" s="1"/>
    </row>
    <row r="372" spans="1:22" x14ac:dyDescent="0.25">
      <c r="A372" s="1"/>
      <c r="C372" s="65"/>
      <c r="K372" s="65"/>
      <c r="L372" s="65"/>
      <c r="M372" s="65"/>
      <c r="N372" s="65"/>
      <c r="O372" s="65"/>
      <c r="P372" s="65"/>
      <c r="T372" s="1"/>
      <c r="U372" s="1"/>
      <c r="V372" s="1"/>
    </row>
    <row r="373" spans="1:22" x14ac:dyDescent="0.25">
      <c r="A373" s="1"/>
      <c r="C373" s="65"/>
      <c r="K373" s="65"/>
      <c r="L373" s="65"/>
      <c r="M373" s="65"/>
      <c r="N373" s="65"/>
      <c r="O373" s="65"/>
      <c r="P373" s="65"/>
      <c r="T373" s="1"/>
      <c r="U373" s="1"/>
      <c r="V373" s="1"/>
    </row>
    <row r="374" spans="1:22" x14ac:dyDescent="0.25">
      <c r="A374" s="1"/>
      <c r="C374" s="65"/>
      <c r="K374" s="65"/>
      <c r="L374" s="65"/>
      <c r="M374" s="65"/>
      <c r="N374" s="65"/>
      <c r="O374" s="65"/>
      <c r="P374" s="65"/>
      <c r="T374" s="1"/>
      <c r="U374" s="1"/>
      <c r="V374" s="1"/>
    </row>
    <row r="375" spans="1:22" x14ac:dyDescent="0.25">
      <c r="A375" s="1"/>
      <c r="C375" s="65"/>
      <c r="K375" s="65"/>
      <c r="L375" s="65"/>
      <c r="M375" s="65"/>
      <c r="N375" s="65"/>
      <c r="O375" s="65"/>
      <c r="P375" s="65"/>
      <c r="T375" s="1"/>
      <c r="U375" s="1"/>
      <c r="V375" s="1"/>
    </row>
    <row r="376" spans="1:22" x14ac:dyDescent="0.25">
      <c r="A376" s="1"/>
      <c r="C376" s="65"/>
      <c r="K376" s="65"/>
      <c r="L376" s="65"/>
      <c r="M376" s="65"/>
      <c r="N376" s="65"/>
      <c r="O376" s="65"/>
      <c r="P376" s="65"/>
      <c r="T376" s="1"/>
      <c r="U376" s="1"/>
      <c r="V376" s="1"/>
    </row>
    <row r="377" spans="1:22" x14ac:dyDescent="0.25">
      <c r="A377" s="1"/>
      <c r="C377" s="65"/>
      <c r="K377" s="65"/>
      <c r="L377" s="65"/>
      <c r="M377" s="65"/>
      <c r="N377" s="65"/>
      <c r="O377" s="65"/>
      <c r="P377" s="65"/>
      <c r="T377" s="1"/>
      <c r="U377" s="1"/>
      <c r="V377" s="1"/>
    </row>
    <row r="378" spans="1:22" x14ac:dyDescent="0.25">
      <c r="A378" s="1"/>
      <c r="C378" s="65"/>
      <c r="K378" s="65"/>
      <c r="L378" s="65"/>
      <c r="M378" s="65"/>
      <c r="N378" s="65"/>
      <c r="O378" s="65"/>
      <c r="P378" s="65"/>
      <c r="T378" s="1"/>
      <c r="U378" s="1"/>
      <c r="V378" s="1"/>
    </row>
    <row r="379" spans="1:22" x14ac:dyDescent="0.25">
      <c r="A379" s="1"/>
      <c r="C379" s="65"/>
      <c r="K379" s="65"/>
      <c r="L379" s="65"/>
      <c r="M379" s="65"/>
      <c r="N379" s="65"/>
      <c r="O379" s="65"/>
      <c r="P379" s="65"/>
      <c r="T379" s="1"/>
      <c r="U379" s="1"/>
      <c r="V379" s="1"/>
    </row>
    <row r="380" spans="1:22" x14ac:dyDescent="0.25">
      <c r="A380" s="1"/>
      <c r="C380" s="65"/>
      <c r="K380" s="65"/>
      <c r="L380" s="65"/>
      <c r="M380" s="65"/>
      <c r="N380" s="65"/>
      <c r="O380" s="65"/>
      <c r="P380" s="65"/>
      <c r="T380" s="1"/>
      <c r="U380" s="1"/>
      <c r="V380" s="1"/>
    </row>
    <row r="381" spans="1:22" x14ac:dyDescent="0.25">
      <c r="A381" s="1"/>
      <c r="C381" s="65"/>
      <c r="K381" s="65"/>
      <c r="L381" s="65"/>
      <c r="M381" s="65"/>
      <c r="N381" s="65"/>
      <c r="O381" s="65"/>
      <c r="P381" s="65"/>
      <c r="T381" s="1"/>
      <c r="U381" s="1"/>
      <c r="V381" s="1"/>
    </row>
    <row r="382" spans="1:22" x14ac:dyDescent="0.25">
      <c r="A382" s="1"/>
      <c r="C382" s="65"/>
      <c r="K382" s="65"/>
      <c r="L382" s="65"/>
      <c r="M382" s="65"/>
      <c r="N382" s="65"/>
      <c r="O382" s="65"/>
      <c r="P382" s="65"/>
      <c r="T382" s="1"/>
      <c r="U382" s="1"/>
      <c r="V382" s="1"/>
    </row>
    <row r="383" spans="1:22" x14ac:dyDescent="0.25">
      <c r="A383" s="1"/>
      <c r="C383" s="65"/>
      <c r="K383" s="65"/>
      <c r="L383" s="65"/>
      <c r="M383" s="65"/>
      <c r="N383" s="65"/>
      <c r="O383" s="65"/>
      <c r="P383" s="65"/>
      <c r="T383" s="1"/>
      <c r="U383" s="1"/>
      <c r="V383" s="1"/>
    </row>
    <row r="384" spans="1:22" x14ac:dyDescent="0.25">
      <c r="A384" s="1"/>
      <c r="C384" s="65"/>
      <c r="K384" s="65"/>
      <c r="L384" s="65"/>
      <c r="M384" s="65"/>
      <c r="N384" s="65"/>
      <c r="O384" s="65"/>
      <c r="P384" s="65"/>
      <c r="T384" s="1"/>
      <c r="U384" s="1"/>
      <c r="V384" s="1"/>
    </row>
    <row r="385" spans="1:22" x14ac:dyDescent="0.25">
      <c r="A385" s="1"/>
      <c r="C385" s="65"/>
      <c r="K385" s="65"/>
      <c r="L385" s="65"/>
      <c r="M385" s="65"/>
      <c r="N385" s="65"/>
      <c r="O385" s="65"/>
      <c r="P385" s="65"/>
      <c r="T385" s="1"/>
      <c r="U385" s="1"/>
      <c r="V385" s="1"/>
    </row>
    <row r="386" spans="1:22" x14ac:dyDescent="0.25">
      <c r="A386" s="1"/>
      <c r="C386" s="65"/>
      <c r="K386" s="65"/>
      <c r="L386" s="65"/>
      <c r="M386" s="65"/>
      <c r="N386" s="65"/>
      <c r="O386" s="65"/>
      <c r="P386" s="65"/>
      <c r="T386" s="1"/>
      <c r="U386" s="1"/>
      <c r="V386" s="1"/>
    </row>
    <row r="387" spans="1:22" x14ac:dyDescent="0.25">
      <c r="A387" s="1"/>
      <c r="C387" s="65"/>
      <c r="K387" s="65"/>
      <c r="L387" s="65"/>
      <c r="M387" s="65"/>
      <c r="N387" s="65"/>
      <c r="O387" s="65"/>
      <c r="P387" s="65"/>
      <c r="T387" s="1"/>
      <c r="U387" s="1"/>
      <c r="V387" s="1"/>
    </row>
    <row r="388" spans="1:22" x14ac:dyDescent="0.25">
      <c r="A388" s="1"/>
      <c r="C388" s="65"/>
      <c r="K388" s="65"/>
      <c r="L388" s="65"/>
      <c r="M388" s="65"/>
      <c r="N388" s="65"/>
      <c r="O388" s="65"/>
      <c r="P388" s="65"/>
      <c r="T388" s="1"/>
      <c r="U388" s="1"/>
      <c r="V388" s="1"/>
    </row>
    <row r="389" spans="1:22" x14ac:dyDescent="0.25">
      <c r="A389" s="1"/>
      <c r="C389" s="65"/>
      <c r="K389" s="65"/>
      <c r="L389" s="65"/>
      <c r="M389" s="65"/>
      <c r="N389" s="65"/>
      <c r="O389" s="65"/>
      <c r="P389" s="65"/>
      <c r="T389" s="1"/>
      <c r="U389" s="1"/>
      <c r="V389" s="1"/>
    </row>
    <row r="390" spans="1:22" x14ac:dyDescent="0.25">
      <c r="A390" s="1"/>
      <c r="C390" s="65"/>
      <c r="K390" s="65"/>
      <c r="L390" s="65"/>
      <c r="M390" s="65"/>
      <c r="N390" s="65"/>
      <c r="O390" s="65"/>
      <c r="P390" s="65"/>
      <c r="T390" s="1"/>
      <c r="U390" s="1"/>
      <c r="V390" s="1"/>
    </row>
    <row r="391" spans="1:22" x14ac:dyDescent="0.25">
      <c r="A391" s="1"/>
      <c r="C391" s="65"/>
      <c r="K391" s="65"/>
      <c r="L391" s="65"/>
      <c r="M391" s="65"/>
      <c r="N391" s="65"/>
      <c r="O391" s="65"/>
      <c r="P391" s="65"/>
      <c r="T391" s="1"/>
      <c r="U391" s="1"/>
      <c r="V391" s="1"/>
    </row>
    <row r="392" spans="1:22" x14ac:dyDescent="0.25">
      <c r="A392" s="1"/>
      <c r="C392" s="65"/>
      <c r="K392" s="65"/>
      <c r="L392" s="65"/>
      <c r="M392" s="65"/>
      <c r="N392" s="65"/>
      <c r="O392" s="65"/>
      <c r="P392" s="65"/>
      <c r="T392" s="1"/>
      <c r="U392" s="1"/>
      <c r="V392" s="1"/>
    </row>
    <row r="393" spans="1:22" x14ac:dyDescent="0.25">
      <c r="A393" s="1"/>
      <c r="C393" s="65"/>
      <c r="K393" s="65"/>
      <c r="L393" s="65"/>
      <c r="M393" s="65"/>
      <c r="N393" s="65"/>
      <c r="O393" s="65"/>
      <c r="P393" s="65"/>
      <c r="T393" s="1"/>
      <c r="U393" s="1"/>
      <c r="V393" s="1"/>
    </row>
    <row r="394" spans="1:22" x14ac:dyDescent="0.25">
      <c r="A394" s="1"/>
      <c r="C394" s="65"/>
      <c r="K394" s="65"/>
      <c r="L394" s="65"/>
      <c r="M394" s="65"/>
      <c r="N394" s="65"/>
      <c r="O394" s="65"/>
      <c r="P394" s="65"/>
      <c r="T394" s="1"/>
      <c r="U394" s="1"/>
      <c r="V394" s="1"/>
    </row>
    <row r="395" spans="1:22" x14ac:dyDescent="0.25">
      <c r="A395" s="1"/>
      <c r="C395" s="65"/>
      <c r="K395" s="65"/>
      <c r="L395" s="65"/>
      <c r="M395" s="65"/>
      <c r="N395" s="65"/>
      <c r="O395" s="65"/>
      <c r="P395" s="65"/>
      <c r="T395" s="1"/>
      <c r="U395" s="1"/>
      <c r="V395" s="1"/>
    </row>
    <row r="396" spans="1:22" x14ac:dyDescent="0.25">
      <c r="A396" s="1"/>
      <c r="C396" s="65"/>
      <c r="K396" s="65"/>
      <c r="L396" s="65"/>
      <c r="M396" s="65"/>
      <c r="N396" s="65"/>
      <c r="O396" s="65"/>
      <c r="P396" s="65"/>
      <c r="T396" s="1"/>
      <c r="U396" s="1"/>
      <c r="V396" s="1"/>
    </row>
    <row r="397" spans="1:22" x14ac:dyDescent="0.25">
      <c r="A397" s="1"/>
      <c r="C397" s="65"/>
      <c r="K397" s="65"/>
      <c r="L397" s="65"/>
      <c r="M397" s="65"/>
      <c r="N397" s="65"/>
      <c r="O397" s="65"/>
      <c r="P397" s="65"/>
      <c r="T397" s="1"/>
      <c r="U397" s="1"/>
      <c r="V397" s="1"/>
    </row>
    <row r="398" spans="1:22" x14ac:dyDescent="0.25">
      <c r="A398" s="1"/>
      <c r="C398" s="65"/>
      <c r="K398" s="65"/>
      <c r="L398" s="65"/>
      <c r="M398" s="65"/>
      <c r="N398" s="65"/>
      <c r="O398" s="65"/>
      <c r="P398" s="65"/>
      <c r="T398" s="1"/>
      <c r="U398" s="1"/>
      <c r="V398" s="1"/>
    </row>
    <row r="399" spans="1:22" x14ac:dyDescent="0.25">
      <c r="A399" s="1"/>
      <c r="C399" s="65"/>
      <c r="K399" s="65"/>
      <c r="L399" s="65"/>
      <c r="M399" s="65"/>
      <c r="N399" s="65"/>
      <c r="O399" s="65"/>
      <c r="P399" s="65"/>
      <c r="T399" s="1"/>
      <c r="U399" s="1"/>
      <c r="V399" s="1"/>
    </row>
    <row r="400" spans="1:22" x14ac:dyDescent="0.25">
      <c r="A400" s="1"/>
      <c r="C400" s="65"/>
      <c r="K400" s="65"/>
      <c r="L400" s="65"/>
      <c r="M400" s="65"/>
      <c r="N400" s="65"/>
      <c r="O400" s="65"/>
      <c r="P400" s="65"/>
      <c r="T400" s="1"/>
      <c r="U400" s="1"/>
      <c r="V400" s="1"/>
    </row>
    <row r="401" spans="1:22" x14ac:dyDescent="0.25">
      <c r="A401" s="1"/>
      <c r="C401" s="65"/>
      <c r="K401" s="65"/>
      <c r="L401" s="65"/>
      <c r="M401" s="65"/>
      <c r="N401" s="65"/>
      <c r="O401" s="65"/>
      <c r="P401" s="65"/>
      <c r="T401" s="1"/>
      <c r="U401" s="1"/>
      <c r="V401" s="1"/>
    </row>
    <row r="402" spans="1:22" x14ac:dyDescent="0.25">
      <c r="A402" s="1"/>
      <c r="C402" s="65"/>
      <c r="K402" s="65"/>
      <c r="L402" s="65"/>
      <c r="M402" s="65"/>
      <c r="N402" s="65"/>
      <c r="O402" s="65"/>
      <c r="P402" s="65"/>
      <c r="T402" s="1"/>
      <c r="U402" s="1"/>
      <c r="V402" s="1"/>
    </row>
    <row r="403" spans="1:22" x14ac:dyDescent="0.25">
      <c r="A403" s="1"/>
      <c r="C403" s="65"/>
      <c r="K403" s="65"/>
      <c r="L403" s="65"/>
      <c r="M403" s="65"/>
      <c r="N403" s="65"/>
      <c r="O403" s="65"/>
      <c r="P403" s="65"/>
      <c r="T403" s="1"/>
      <c r="U403" s="1"/>
      <c r="V403" s="1"/>
    </row>
    <row r="404" spans="1:22" x14ac:dyDescent="0.25">
      <c r="A404" s="1"/>
      <c r="C404" s="65"/>
      <c r="K404" s="65"/>
      <c r="L404" s="65"/>
      <c r="M404" s="65"/>
      <c r="N404" s="65"/>
      <c r="O404" s="65"/>
      <c r="P404" s="65"/>
      <c r="T404" s="1"/>
      <c r="U404" s="1"/>
      <c r="V404" s="1"/>
    </row>
    <row r="405" spans="1:22" x14ac:dyDescent="0.25">
      <c r="A405" s="1"/>
      <c r="C405" s="65"/>
      <c r="K405" s="65"/>
      <c r="L405" s="65"/>
      <c r="M405" s="65"/>
      <c r="N405" s="65"/>
      <c r="O405" s="65"/>
      <c r="P405" s="65"/>
      <c r="T405" s="1"/>
      <c r="U405" s="1"/>
      <c r="V405" s="1"/>
    </row>
    <row r="406" spans="1:22" x14ac:dyDescent="0.25">
      <c r="A406" s="1"/>
      <c r="C406" s="65"/>
      <c r="K406" s="65"/>
      <c r="L406" s="65"/>
      <c r="M406" s="65"/>
      <c r="N406" s="65"/>
      <c r="O406" s="65"/>
      <c r="P406" s="65"/>
      <c r="T406" s="1"/>
      <c r="U406" s="1"/>
      <c r="V406" s="1"/>
    </row>
    <row r="407" spans="1:22" x14ac:dyDescent="0.25">
      <c r="A407" s="1"/>
      <c r="C407" s="65"/>
      <c r="K407" s="65"/>
      <c r="L407" s="65"/>
      <c r="M407" s="65"/>
      <c r="N407" s="65"/>
      <c r="O407" s="65"/>
      <c r="P407" s="65"/>
      <c r="T407" s="1"/>
      <c r="U407" s="1"/>
      <c r="V407" s="1"/>
    </row>
    <row r="408" spans="1:22" x14ac:dyDescent="0.25">
      <c r="A408" s="1"/>
      <c r="C408" s="65"/>
      <c r="K408" s="65"/>
      <c r="L408" s="65"/>
      <c r="M408" s="65"/>
      <c r="N408" s="65"/>
      <c r="O408" s="65"/>
      <c r="P408" s="65"/>
      <c r="T408" s="1"/>
      <c r="U408" s="1"/>
      <c r="V408" s="1"/>
    </row>
    <row r="409" spans="1:22" x14ac:dyDescent="0.25">
      <c r="A409" s="1"/>
      <c r="C409" s="65"/>
      <c r="K409" s="65"/>
      <c r="L409" s="65"/>
      <c r="M409" s="65"/>
      <c r="N409" s="65"/>
      <c r="O409" s="65"/>
      <c r="P409" s="65"/>
      <c r="T409" s="1"/>
      <c r="U409" s="1"/>
      <c r="V409" s="1"/>
    </row>
    <row r="410" spans="1:22" x14ac:dyDescent="0.25">
      <c r="A410" s="1"/>
      <c r="C410" s="65"/>
      <c r="K410" s="65"/>
      <c r="L410" s="65"/>
      <c r="M410" s="65"/>
      <c r="N410" s="65"/>
      <c r="O410" s="65"/>
      <c r="P410" s="65"/>
      <c r="T410" s="1"/>
      <c r="U410" s="1"/>
      <c r="V410" s="1"/>
    </row>
    <row r="411" spans="1:22" x14ac:dyDescent="0.25">
      <c r="A411" s="1"/>
      <c r="C411" s="65"/>
      <c r="K411" s="65"/>
      <c r="L411" s="65"/>
      <c r="M411" s="65"/>
      <c r="N411" s="65"/>
      <c r="O411" s="65"/>
      <c r="P411" s="65"/>
      <c r="T411" s="1"/>
      <c r="U411" s="1"/>
      <c r="V411" s="1"/>
    </row>
    <row r="412" spans="1:22" x14ac:dyDescent="0.25">
      <c r="A412" s="1"/>
      <c r="C412" s="65"/>
      <c r="K412" s="65"/>
      <c r="L412" s="65"/>
      <c r="M412" s="65"/>
      <c r="N412" s="65"/>
      <c r="O412" s="65"/>
      <c r="P412" s="65"/>
      <c r="T412" s="1"/>
      <c r="U412" s="1"/>
      <c r="V412" s="1"/>
    </row>
    <row r="413" spans="1:22" x14ac:dyDescent="0.25">
      <c r="A413" s="1"/>
      <c r="C413" s="65"/>
      <c r="K413" s="65"/>
      <c r="L413" s="65"/>
      <c r="M413" s="65"/>
      <c r="N413" s="65"/>
      <c r="O413" s="65"/>
      <c r="P413" s="65"/>
      <c r="T413" s="1"/>
      <c r="U413" s="1"/>
      <c r="V413" s="1"/>
    </row>
    <row r="414" spans="1:22" x14ac:dyDescent="0.25">
      <c r="A414" s="1"/>
      <c r="C414" s="65"/>
      <c r="K414" s="65"/>
      <c r="L414" s="65"/>
      <c r="M414" s="65"/>
      <c r="N414" s="65"/>
      <c r="O414" s="65"/>
      <c r="P414" s="65"/>
      <c r="T414" s="1"/>
      <c r="U414" s="1"/>
      <c r="V414" s="1"/>
    </row>
    <row r="415" spans="1:22" x14ac:dyDescent="0.25">
      <c r="A415" s="1"/>
      <c r="C415" s="65"/>
      <c r="K415" s="65"/>
      <c r="L415" s="65"/>
      <c r="M415" s="65"/>
      <c r="N415" s="65"/>
      <c r="O415" s="65"/>
      <c r="P415" s="65"/>
      <c r="T415" s="1"/>
      <c r="U415" s="1"/>
      <c r="V415" s="1"/>
    </row>
    <row r="416" spans="1:22" x14ac:dyDescent="0.25">
      <c r="A416" s="1"/>
      <c r="C416" s="65"/>
      <c r="K416" s="65"/>
      <c r="L416" s="65"/>
      <c r="M416" s="65"/>
      <c r="N416" s="65"/>
      <c r="O416" s="65"/>
      <c r="P416" s="65"/>
      <c r="T416" s="1"/>
      <c r="U416" s="1"/>
      <c r="V416" s="1"/>
    </row>
    <row r="417" spans="1:22" x14ac:dyDescent="0.25">
      <c r="A417" s="1"/>
      <c r="C417" s="65"/>
      <c r="K417" s="65"/>
      <c r="L417" s="65"/>
      <c r="M417" s="65"/>
      <c r="N417" s="65"/>
      <c r="O417" s="65"/>
      <c r="P417" s="65"/>
      <c r="T417" s="1"/>
      <c r="U417" s="1"/>
      <c r="V417" s="1"/>
    </row>
    <row r="418" spans="1:22" x14ac:dyDescent="0.25">
      <c r="A418" s="1"/>
      <c r="C418" s="65"/>
      <c r="K418" s="65"/>
      <c r="L418" s="65"/>
      <c r="M418" s="65"/>
      <c r="N418" s="65"/>
      <c r="O418" s="65"/>
      <c r="P418" s="65"/>
      <c r="T418" s="1"/>
      <c r="U418" s="1"/>
      <c r="V418" s="1"/>
    </row>
    <row r="419" spans="1:22" x14ac:dyDescent="0.25">
      <c r="A419" s="1"/>
      <c r="C419" s="65"/>
      <c r="K419" s="65"/>
      <c r="L419" s="65"/>
      <c r="M419" s="65"/>
      <c r="N419" s="65"/>
      <c r="O419" s="65"/>
      <c r="P419" s="65"/>
      <c r="T419" s="1"/>
      <c r="U419" s="1"/>
      <c r="V419" s="1"/>
    </row>
    <row r="420" spans="1:22" x14ac:dyDescent="0.25">
      <c r="A420" s="1"/>
      <c r="C420" s="65"/>
      <c r="K420" s="65"/>
      <c r="L420" s="65"/>
      <c r="M420" s="65"/>
      <c r="N420" s="65"/>
      <c r="O420" s="65"/>
      <c r="P420" s="65"/>
      <c r="T420" s="1"/>
      <c r="U420" s="1"/>
      <c r="V420" s="1"/>
    </row>
    <row r="421" spans="1:22" x14ac:dyDescent="0.25">
      <c r="A421" s="1"/>
      <c r="C421" s="65"/>
      <c r="K421" s="65"/>
      <c r="L421" s="65"/>
      <c r="M421" s="65"/>
      <c r="N421" s="65"/>
      <c r="O421" s="65"/>
      <c r="P421" s="65"/>
      <c r="T421" s="1"/>
      <c r="U421" s="1"/>
      <c r="V421" s="1"/>
    </row>
    <row r="422" spans="1:22" x14ac:dyDescent="0.25">
      <c r="A422" s="1"/>
      <c r="C422" s="65"/>
      <c r="K422" s="65"/>
      <c r="L422" s="65"/>
      <c r="M422" s="65"/>
      <c r="N422" s="65"/>
      <c r="O422" s="65"/>
      <c r="P422" s="65"/>
      <c r="T422" s="1"/>
      <c r="U422" s="1"/>
      <c r="V422" s="1"/>
    </row>
    <row r="423" spans="1:22" x14ac:dyDescent="0.25">
      <c r="A423" s="1"/>
      <c r="C423" s="65"/>
      <c r="K423" s="65"/>
      <c r="L423" s="65"/>
      <c r="M423" s="65"/>
      <c r="N423" s="65"/>
      <c r="O423" s="65"/>
      <c r="P423" s="65"/>
      <c r="T423" s="1"/>
      <c r="U423" s="1"/>
      <c r="V423" s="1"/>
    </row>
    <row r="424" spans="1:22" x14ac:dyDescent="0.25">
      <c r="A424" s="1"/>
      <c r="C424" s="65"/>
      <c r="K424" s="65"/>
      <c r="L424" s="65"/>
      <c r="M424" s="65"/>
      <c r="N424" s="65"/>
      <c r="O424" s="65"/>
      <c r="P424" s="65"/>
      <c r="T424" s="1"/>
      <c r="U424" s="1"/>
      <c r="V424" s="1"/>
    </row>
    <row r="425" spans="1:22" x14ac:dyDescent="0.25">
      <c r="A425" s="1"/>
      <c r="C425" s="65"/>
      <c r="K425" s="65"/>
      <c r="L425" s="65"/>
      <c r="M425" s="65"/>
      <c r="N425" s="65"/>
      <c r="O425" s="65"/>
      <c r="P425" s="65"/>
      <c r="T425" s="1"/>
      <c r="U425" s="1"/>
      <c r="V425" s="1"/>
    </row>
    <row r="426" spans="1:22" x14ac:dyDescent="0.25">
      <c r="A426" s="1"/>
      <c r="C426" s="65"/>
      <c r="K426" s="65"/>
      <c r="L426" s="65"/>
      <c r="M426" s="65"/>
      <c r="N426" s="65"/>
      <c r="O426" s="65"/>
      <c r="P426" s="65"/>
      <c r="T426" s="1"/>
      <c r="U426" s="1"/>
      <c r="V426" s="1"/>
    </row>
    <row r="427" spans="1:22" x14ac:dyDescent="0.25">
      <c r="A427" s="1"/>
      <c r="C427" s="65"/>
      <c r="K427" s="65"/>
      <c r="L427" s="65"/>
      <c r="M427" s="65"/>
      <c r="N427" s="65"/>
      <c r="O427" s="65"/>
      <c r="P427" s="65"/>
      <c r="T427" s="1"/>
      <c r="U427" s="1"/>
      <c r="V427" s="1"/>
    </row>
    <row r="428" spans="1:22" x14ac:dyDescent="0.25">
      <c r="A428" s="1"/>
      <c r="C428" s="65"/>
      <c r="K428" s="65"/>
      <c r="L428" s="65"/>
      <c r="M428" s="65"/>
      <c r="N428" s="65"/>
      <c r="O428" s="65"/>
      <c r="P428" s="65"/>
      <c r="T428" s="1"/>
      <c r="U428" s="1"/>
      <c r="V428" s="1"/>
    </row>
    <row r="429" spans="1:22" x14ac:dyDescent="0.25">
      <c r="A429" s="1"/>
      <c r="C429" s="65"/>
      <c r="K429" s="65"/>
      <c r="L429" s="65"/>
      <c r="M429" s="65"/>
      <c r="N429" s="65"/>
      <c r="O429" s="65"/>
      <c r="P429" s="65"/>
      <c r="T429" s="1"/>
      <c r="U429" s="1"/>
      <c r="V429" s="1"/>
    </row>
    <row r="430" spans="1:22" x14ac:dyDescent="0.25">
      <c r="A430" s="1"/>
      <c r="C430" s="65"/>
      <c r="K430" s="65"/>
      <c r="L430" s="65"/>
      <c r="M430" s="65"/>
      <c r="N430" s="65"/>
      <c r="O430" s="65"/>
      <c r="P430" s="65"/>
      <c r="T430" s="1"/>
      <c r="U430" s="1"/>
      <c r="V430" s="1"/>
    </row>
    <row r="431" spans="1:22" x14ac:dyDescent="0.25">
      <c r="A431" s="1"/>
      <c r="C431" s="65"/>
      <c r="K431" s="65"/>
      <c r="L431" s="65"/>
      <c r="M431" s="65"/>
      <c r="N431" s="65"/>
      <c r="O431" s="65"/>
      <c r="P431" s="65"/>
      <c r="T431" s="1"/>
      <c r="U431" s="1"/>
      <c r="V431" s="1"/>
    </row>
    <row r="432" spans="1:22" x14ac:dyDescent="0.25">
      <c r="A432" s="1"/>
      <c r="C432" s="65"/>
      <c r="K432" s="65"/>
      <c r="L432" s="65"/>
      <c r="M432" s="65"/>
      <c r="N432" s="65"/>
      <c r="O432" s="65"/>
      <c r="P432" s="65"/>
      <c r="T432" s="1"/>
      <c r="U432" s="1"/>
      <c r="V432" s="1"/>
    </row>
    <row r="433" spans="1:22" x14ac:dyDescent="0.25">
      <c r="A433" s="1"/>
      <c r="C433" s="65"/>
      <c r="K433" s="65"/>
      <c r="L433" s="65"/>
      <c r="M433" s="65"/>
      <c r="N433" s="65"/>
      <c r="O433" s="65"/>
      <c r="P433" s="65"/>
      <c r="T433" s="1"/>
      <c r="U433" s="1"/>
      <c r="V433" s="1"/>
    </row>
    <row r="434" spans="1:22" x14ac:dyDescent="0.25">
      <c r="A434" s="1"/>
      <c r="C434" s="65"/>
      <c r="K434" s="65"/>
      <c r="L434" s="65"/>
      <c r="M434" s="65"/>
      <c r="N434" s="65"/>
      <c r="O434" s="65"/>
      <c r="P434" s="65"/>
      <c r="T434" s="1"/>
      <c r="U434" s="1"/>
      <c r="V434" s="1"/>
    </row>
    <row r="435" spans="1:22" x14ac:dyDescent="0.25">
      <c r="A435" s="1"/>
      <c r="C435" s="65"/>
      <c r="K435" s="65"/>
      <c r="L435" s="65"/>
      <c r="M435" s="65"/>
      <c r="N435" s="65"/>
      <c r="O435" s="65"/>
      <c r="P435" s="65"/>
      <c r="T435" s="1"/>
      <c r="U435" s="1"/>
      <c r="V435" s="1"/>
    </row>
    <row r="436" spans="1:22" x14ac:dyDescent="0.25">
      <c r="A436" s="1"/>
      <c r="C436" s="65"/>
      <c r="K436" s="65"/>
      <c r="L436" s="65"/>
      <c r="M436" s="65"/>
      <c r="N436" s="65"/>
      <c r="O436" s="65"/>
      <c r="P436" s="65"/>
      <c r="T436" s="1"/>
      <c r="U436" s="1"/>
      <c r="V436" s="1"/>
    </row>
    <row r="437" spans="1:22" x14ac:dyDescent="0.25">
      <c r="A437" s="1"/>
      <c r="C437" s="65"/>
      <c r="K437" s="65"/>
      <c r="L437" s="65"/>
      <c r="M437" s="65"/>
      <c r="N437" s="65"/>
      <c r="O437" s="65"/>
      <c r="P437" s="65"/>
      <c r="T437" s="1"/>
      <c r="U437" s="1"/>
      <c r="V437" s="1"/>
    </row>
    <row r="438" spans="1:22" x14ac:dyDescent="0.25">
      <c r="A438" s="1"/>
      <c r="C438" s="65"/>
      <c r="K438" s="65"/>
      <c r="L438" s="65"/>
      <c r="M438" s="65"/>
      <c r="N438" s="65"/>
      <c r="O438" s="65"/>
      <c r="P438" s="65"/>
      <c r="T438" s="1"/>
      <c r="U438" s="1"/>
      <c r="V438" s="1"/>
    </row>
    <row r="439" spans="1:22" x14ac:dyDescent="0.25">
      <c r="A439" s="1"/>
      <c r="C439" s="65"/>
      <c r="K439" s="65"/>
      <c r="L439" s="65"/>
      <c r="M439" s="65"/>
      <c r="N439" s="65"/>
      <c r="O439" s="65"/>
      <c r="P439" s="65"/>
      <c r="T439" s="1"/>
      <c r="U439" s="1"/>
      <c r="V439" s="1"/>
    </row>
    <row r="440" spans="1:22" x14ac:dyDescent="0.25">
      <c r="A440" s="1"/>
      <c r="C440" s="65"/>
      <c r="K440" s="65"/>
      <c r="L440" s="65"/>
      <c r="M440" s="65"/>
      <c r="N440" s="65"/>
      <c r="O440" s="65"/>
      <c r="P440" s="65"/>
      <c r="T440" s="1"/>
      <c r="U440" s="1"/>
      <c r="V440" s="1"/>
    </row>
    <row r="441" spans="1:22" x14ac:dyDescent="0.25">
      <c r="A441" s="1"/>
      <c r="C441" s="65"/>
      <c r="K441" s="65"/>
      <c r="L441" s="65"/>
      <c r="M441" s="65"/>
      <c r="N441" s="65"/>
      <c r="O441" s="65"/>
      <c r="P441" s="65"/>
      <c r="T441" s="1"/>
      <c r="U441" s="1"/>
      <c r="V441" s="1"/>
    </row>
    <row r="442" spans="1:22" x14ac:dyDescent="0.25">
      <c r="A442" s="1"/>
      <c r="C442" s="65"/>
      <c r="K442" s="65"/>
      <c r="L442" s="65"/>
      <c r="M442" s="65"/>
      <c r="N442" s="65"/>
      <c r="O442" s="65"/>
      <c r="P442" s="65"/>
      <c r="T442" s="1"/>
      <c r="U442" s="1"/>
      <c r="V442" s="1"/>
    </row>
    <row r="443" spans="1:22" x14ac:dyDescent="0.25">
      <c r="A443" s="1"/>
      <c r="C443" s="65"/>
      <c r="K443" s="65"/>
      <c r="L443" s="65"/>
      <c r="M443" s="65"/>
      <c r="N443" s="65"/>
      <c r="O443" s="65"/>
      <c r="P443" s="65"/>
      <c r="T443" s="1"/>
      <c r="U443" s="1"/>
      <c r="V443" s="1"/>
    </row>
    <row r="444" spans="1:22" x14ac:dyDescent="0.25">
      <c r="A444" s="1"/>
      <c r="C444" s="65"/>
      <c r="K444" s="65"/>
      <c r="L444" s="65"/>
      <c r="M444" s="65"/>
      <c r="N444" s="65"/>
      <c r="O444" s="65"/>
      <c r="P444" s="65"/>
      <c r="T444" s="1"/>
      <c r="U444" s="1"/>
      <c r="V444" s="1"/>
    </row>
    <row r="445" spans="1:22" x14ac:dyDescent="0.25">
      <c r="A445" s="1"/>
      <c r="C445" s="65"/>
      <c r="K445" s="65"/>
      <c r="L445" s="65"/>
      <c r="M445" s="65"/>
      <c r="N445" s="65"/>
      <c r="O445" s="65"/>
      <c r="P445" s="65"/>
      <c r="T445" s="1"/>
      <c r="U445" s="1"/>
      <c r="V445" s="1"/>
    </row>
    <row r="446" spans="1:22" x14ac:dyDescent="0.25">
      <c r="A446" s="1"/>
      <c r="C446" s="65"/>
      <c r="K446" s="65"/>
      <c r="L446" s="65"/>
      <c r="M446" s="65"/>
      <c r="N446" s="65"/>
      <c r="O446" s="65"/>
      <c r="P446" s="65"/>
      <c r="T446" s="1"/>
      <c r="U446" s="1"/>
      <c r="V446" s="1"/>
    </row>
    <row r="447" spans="1:22" x14ac:dyDescent="0.25">
      <c r="A447" s="1"/>
      <c r="C447" s="65"/>
      <c r="K447" s="65"/>
      <c r="L447" s="65"/>
      <c r="M447" s="65"/>
      <c r="N447" s="65"/>
      <c r="O447" s="65"/>
      <c r="P447" s="65"/>
      <c r="T447" s="1"/>
      <c r="U447" s="1"/>
      <c r="V447" s="1"/>
    </row>
    <row r="448" spans="1:22" x14ac:dyDescent="0.25">
      <c r="A448" s="1"/>
      <c r="C448" s="65"/>
      <c r="K448" s="65"/>
      <c r="L448" s="65"/>
      <c r="M448" s="65"/>
      <c r="N448" s="65"/>
      <c r="O448" s="65"/>
      <c r="P448" s="65"/>
      <c r="T448" s="1"/>
      <c r="U448" s="1"/>
      <c r="V448" s="1"/>
    </row>
    <row r="449" spans="1:22" x14ac:dyDescent="0.25">
      <c r="A449" s="1"/>
      <c r="C449" s="65"/>
      <c r="K449" s="65"/>
      <c r="L449" s="65"/>
      <c r="M449" s="65"/>
      <c r="N449" s="65"/>
      <c r="O449" s="65"/>
      <c r="P449" s="65"/>
      <c r="T449" s="1"/>
      <c r="U449" s="1"/>
      <c r="V449" s="1"/>
    </row>
    <row r="450" spans="1:22" x14ac:dyDescent="0.25">
      <c r="A450" s="1"/>
      <c r="C450" s="65"/>
      <c r="K450" s="65"/>
      <c r="L450" s="65"/>
      <c r="M450" s="65"/>
      <c r="N450" s="65"/>
      <c r="O450" s="65"/>
      <c r="P450" s="65"/>
      <c r="T450" s="1"/>
      <c r="U450" s="1"/>
      <c r="V450" s="1"/>
    </row>
    <row r="451" spans="1:22" x14ac:dyDescent="0.25">
      <c r="A451" s="1"/>
      <c r="C451" s="65"/>
      <c r="K451" s="65"/>
      <c r="L451" s="65"/>
      <c r="M451" s="65"/>
      <c r="N451" s="65"/>
      <c r="O451" s="65"/>
      <c r="P451" s="65"/>
      <c r="T451" s="1"/>
      <c r="U451" s="1"/>
      <c r="V451" s="1"/>
    </row>
    <row r="452" spans="1:22" x14ac:dyDescent="0.25">
      <c r="A452" s="1"/>
      <c r="C452" s="65"/>
      <c r="K452" s="65"/>
      <c r="L452" s="65"/>
      <c r="M452" s="65"/>
      <c r="N452" s="65"/>
      <c r="O452" s="65"/>
      <c r="P452" s="65"/>
      <c r="T452" s="1"/>
      <c r="U452" s="1"/>
      <c r="V452" s="1"/>
    </row>
    <row r="453" spans="1:22" x14ac:dyDescent="0.25">
      <c r="A453" s="1"/>
      <c r="C453" s="65"/>
      <c r="K453" s="65"/>
      <c r="L453" s="65"/>
      <c r="M453" s="65"/>
      <c r="N453" s="65"/>
      <c r="O453" s="65"/>
      <c r="P453" s="65"/>
      <c r="T453" s="1"/>
      <c r="U453" s="1"/>
      <c r="V453" s="1"/>
    </row>
    <row r="454" spans="1:22" x14ac:dyDescent="0.25">
      <c r="A454" s="1"/>
      <c r="C454" s="65"/>
      <c r="K454" s="65"/>
      <c r="L454" s="65"/>
      <c r="M454" s="65"/>
      <c r="N454" s="65"/>
      <c r="O454" s="65"/>
      <c r="P454" s="65"/>
      <c r="T454" s="1"/>
      <c r="U454" s="1"/>
      <c r="V454" s="1"/>
    </row>
    <row r="455" spans="1:22" x14ac:dyDescent="0.25">
      <c r="A455" s="1"/>
      <c r="C455" s="65"/>
      <c r="K455" s="65"/>
      <c r="L455" s="65"/>
      <c r="M455" s="65"/>
      <c r="N455" s="65"/>
      <c r="O455" s="65"/>
      <c r="P455" s="65"/>
      <c r="T455" s="1"/>
      <c r="U455" s="1"/>
      <c r="V455" s="1"/>
    </row>
    <row r="456" spans="1:22" x14ac:dyDescent="0.25">
      <c r="A456" s="1"/>
      <c r="C456" s="65"/>
      <c r="K456" s="65"/>
      <c r="L456" s="65"/>
      <c r="M456" s="65"/>
      <c r="N456" s="65"/>
      <c r="O456" s="65"/>
      <c r="P456" s="65"/>
      <c r="T456" s="1"/>
      <c r="U456" s="1"/>
      <c r="V456" s="1"/>
    </row>
    <row r="457" spans="1:22" x14ac:dyDescent="0.25">
      <c r="A457" s="1"/>
      <c r="C457" s="65"/>
      <c r="K457" s="65"/>
      <c r="L457" s="65"/>
      <c r="M457" s="65"/>
      <c r="N457" s="65"/>
      <c r="O457" s="65"/>
      <c r="P457" s="65"/>
      <c r="T457" s="1"/>
      <c r="U457" s="1"/>
      <c r="V457" s="1"/>
    </row>
    <row r="458" spans="1:22" x14ac:dyDescent="0.25">
      <c r="A458" s="1"/>
      <c r="C458" s="65"/>
      <c r="K458" s="65"/>
      <c r="L458" s="65"/>
      <c r="M458" s="65"/>
      <c r="N458" s="65"/>
      <c r="O458" s="65"/>
      <c r="P458" s="65"/>
      <c r="T458" s="1"/>
      <c r="U458" s="1"/>
      <c r="V458" s="1"/>
    </row>
    <row r="459" spans="1:22" x14ac:dyDescent="0.25">
      <c r="A459" s="1"/>
      <c r="C459" s="65"/>
      <c r="K459" s="65"/>
      <c r="L459" s="65"/>
      <c r="M459" s="65"/>
      <c r="N459" s="65"/>
      <c r="O459" s="65"/>
      <c r="P459" s="65"/>
      <c r="T459" s="1"/>
      <c r="U459" s="1"/>
      <c r="V459" s="1"/>
    </row>
    <row r="460" spans="1:22" x14ac:dyDescent="0.25">
      <c r="A460" s="1"/>
      <c r="C460" s="65"/>
      <c r="K460" s="65"/>
      <c r="L460" s="65"/>
      <c r="M460" s="65"/>
      <c r="N460" s="65"/>
      <c r="O460" s="65"/>
      <c r="P460" s="65"/>
      <c r="T460" s="1"/>
      <c r="U460" s="1"/>
      <c r="V460" s="1"/>
    </row>
    <row r="461" spans="1:22" x14ac:dyDescent="0.25">
      <c r="A461" s="1"/>
      <c r="C461" s="65"/>
      <c r="K461" s="65"/>
      <c r="L461" s="65"/>
      <c r="M461" s="65"/>
      <c r="N461" s="65"/>
      <c r="O461" s="65"/>
      <c r="P461" s="65"/>
      <c r="T461" s="1"/>
      <c r="U461" s="1"/>
      <c r="V461" s="1"/>
    </row>
    <row r="462" spans="1:22" x14ac:dyDescent="0.25">
      <c r="A462" s="1"/>
      <c r="C462" s="65"/>
      <c r="K462" s="65"/>
      <c r="L462" s="65"/>
      <c r="M462" s="65"/>
      <c r="N462" s="65"/>
      <c r="O462" s="65"/>
      <c r="P462" s="65"/>
      <c r="T462" s="1"/>
      <c r="U462" s="1"/>
      <c r="V462" s="1"/>
    </row>
    <row r="463" spans="1:22" x14ac:dyDescent="0.25">
      <c r="A463" s="1"/>
      <c r="C463" s="65"/>
      <c r="K463" s="65"/>
      <c r="L463" s="65"/>
      <c r="M463" s="65"/>
      <c r="N463" s="65"/>
      <c r="O463" s="65"/>
      <c r="P463" s="65"/>
      <c r="T463" s="1"/>
      <c r="U463" s="1"/>
      <c r="V463" s="1"/>
    </row>
    <row r="464" spans="1:22" x14ac:dyDescent="0.25">
      <c r="A464" s="1"/>
      <c r="C464" s="65"/>
      <c r="K464" s="65"/>
      <c r="L464" s="65"/>
      <c r="M464" s="65"/>
      <c r="N464" s="65"/>
      <c r="O464" s="65"/>
      <c r="P464" s="65"/>
      <c r="T464" s="1"/>
      <c r="U464" s="1"/>
      <c r="V464" s="1"/>
    </row>
    <row r="465" spans="1:22" x14ac:dyDescent="0.25">
      <c r="A465" s="1"/>
      <c r="C465" s="65"/>
      <c r="K465" s="65"/>
      <c r="L465" s="65"/>
      <c r="M465" s="65"/>
      <c r="N465" s="65"/>
      <c r="O465" s="65"/>
      <c r="P465" s="65"/>
      <c r="T465" s="1"/>
      <c r="U465" s="1"/>
      <c r="V465" s="1"/>
    </row>
    <row r="466" spans="1:22" x14ac:dyDescent="0.25">
      <c r="A466" s="1"/>
      <c r="C466" s="65"/>
      <c r="K466" s="65"/>
      <c r="L466" s="65"/>
      <c r="M466" s="65"/>
      <c r="N466" s="65"/>
      <c r="O466" s="65"/>
      <c r="P466" s="65"/>
      <c r="T466" s="1"/>
      <c r="U466" s="1"/>
      <c r="V466" s="1"/>
    </row>
    <row r="467" spans="1:22" x14ac:dyDescent="0.25">
      <c r="A467" s="1"/>
      <c r="C467" s="65"/>
      <c r="K467" s="65"/>
      <c r="L467" s="65"/>
      <c r="M467" s="65"/>
      <c r="N467" s="65"/>
      <c r="O467" s="65"/>
      <c r="P467" s="65"/>
      <c r="T467" s="1"/>
      <c r="U467" s="1"/>
      <c r="V467" s="1"/>
    </row>
    <row r="468" spans="1:22" x14ac:dyDescent="0.25">
      <c r="A468" s="1"/>
      <c r="C468" s="65"/>
      <c r="K468" s="65"/>
      <c r="L468" s="65"/>
      <c r="M468" s="65"/>
      <c r="N468" s="65"/>
      <c r="O468" s="65"/>
      <c r="P468" s="65"/>
      <c r="T468" s="1"/>
      <c r="U468" s="1"/>
      <c r="V468" s="1"/>
    </row>
    <row r="469" spans="1:22" x14ac:dyDescent="0.25">
      <c r="A469" s="1"/>
      <c r="C469" s="65"/>
      <c r="K469" s="65"/>
      <c r="L469" s="65"/>
      <c r="M469" s="65"/>
      <c r="N469" s="65"/>
      <c r="O469" s="65"/>
      <c r="P469" s="65"/>
      <c r="T469" s="1"/>
      <c r="U469" s="1"/>
      <c r="V469" s="1"/>
    </row>
    <row r="470" spans="1:22" x14ac:dyDescent="0.25">
      <c r="A470" s="1"/>
      <c r="C470" s="65"/>
      <c r="K470" s="65"/>
      <c r="L470" s="65"/>
      <c r="M470" s="65"/>
      <c r="N470" s="65"/>
      <c r="O470" s="65"/>
      <c r="P470" s="65"/>
      <c r="T470" s="1"/>
      <c r="U470" s="1"/>
      <c r="V470" s="1"/>
    </row>
    <row r="471" spans="1:22" x14ac:dyDescent="0.25">
      <c r="A471" s="1"/>
      <c r="C471" s="65"/>
      <c r="K471" s="65"/>
      <c r="L471" s="65"/>
      <c r="M471" s="65"/>
      <c r="N471" s="65"/>
      <c r="O471" s="65"/>
      <c r="P471" s="65"/>
      <c r="T471" s="1"/>
      <c r="U471" s="1"/>
      <c r="V471" s="1"/>
    </row>
    <row r="472" spans="1:22" x14ac:dyDescent="0.25">
      <c r="A472" s="1"/>
      <c r="C472" s="65"/>
      <c r="K472" s="65"/>
      <c r="L472" s="65"/>
      <c r="M472" s="65"/>
      <c r="N472" s="65"/>
      <c r="O472" s="65"/>
      <c r="P472" s="65"/>
      <c r="T472" s="1"/>
      <c r="U472" s="1"/>
      <c r="V472" s="1"/>
    </row>
    <row r="473" spans="1:22" x14ac:dyDescent="0.25">
      <c r="A473" s="1"/>
      <c r="C473" s="65"/>
      <c r="K473" s="65"/>
      <c r="L473" s="65"/>
      <c r="M473" s="65"/>
      <c r="N473" s="65"/>
      <c r="O473" s="65"/>
      <c r="P473" s="65"/>
      <c r="T473" s="1"/>
      <c r="U473" s="1"/>
      <c r="V473" s="1"/>
    </row>
    <row r="474" spans="1:22" x14ac:dyDescent="0.25">
      <c r="A474" s="1"/>
      <c r="C474" s="65"/>
      <c r="K474" s="65"/>
      <c r="L474" s="65"/>
      <c r="M474" s="65"/>
      <c r="N474" s="65"/>
      <c r="O474" s="65"/>
      <c r="P474" s="65"/>
      <c r="T474" s="1"/>
      <c r="U474" s="1"/>
      <c r="V474" s="1"/>
    </row>
    <row r="475" spans="1:22" x14ac:dyDescent="0.25">
      <c r="A475" s="1"/>
      <c r="C475" s="65"/>
      <c r="K475" s="65"/>
      <c r="L475" s="65"/>
      <c r="M475" s="65"/>
      <c r="N475" s="65"/>
      <c r="O475" s="65"/>
      <c r="P475" s="65"/>
      <c r="T475" s="1"/>
      <c r="U475" s="1"/>
      <c r="V475" s="1"/>
    </row>
    <row r="476" spans="1:22" x14ac:dyDescent="0.25">
      <c r="A476" s="1"/>
      <c r="C476" s="65"/>
      <c r="K476" s="65"/>
      <c r="L476" s="65"/>
      <c r="M476" s="65"/>
      <c r="N476" s="65"/>
      <c r="O476" s="65"/>
      <c r="P476" s="65"/>
      <c r="T476" s="1"/>
      <c r="U476" s="1"/>
      <c r="V476" s="1"/>
    </row>
    <row r="477" spans="1:22" x14ac:dyDescent="0.25">
      <c r="A477" s="1"/>
      <c r="C477" s="65"/>
      <c r="K477" s="65"/>
      <c r="L477" s="65"/>
      <c r="M477" s="65"/>
      <c r="N477" s="65"/>
      <c r="O477" s="65"/>
      <c r="P477" s="65"/>
      <c r="T477" s="1"/>
      <c r="U477" s="1"/>
      <c r="V477" s="1"/>
    </row>
    <row r="478" spans="1:22" x14ac:dyDescent="0.25">
      <c r="A478" s="1"/>
      <c r="C478" s="65"/>
      <c r="K478" s="65"/>
      <c r="L478" s="65"/>
      <c r="M478" s="65"/>
      <c r="N478" s="65"/>
      <c r="O478" s="65"/>
      <c r="P478" s="65"/>
      <c r="T478" s="1"/>
      <c r="U478" s="1"/>
      <c r="V478" s="1"/>
    </row>
    <row r="479" spans="1:22" x14ac:dyDescent="0.25">
      <c r="A479" s="1"/>
      <c r="C479" s="65"/>
      <c r="K479" s="65"/>
      <c r="L479" s="65"/>
      <c r="M479" s="65"/>
      <c r="N479" s="65"/>
      <c r="O479" s="65"/>
      <c r="P479" s="65"/>
      <c r="T479" s="1"/>
      <c r="U479" s="1"/>
      <c r="V479" s="1"/>
    </row>
    <row r="480" spans="1:22" x14ac:dyDescent="0.25">
      <c r="A480" s="1"/>
      <c r="C480" s="65"/>
      <c r="K480" s="65"/>
      <c r="L480" s="65"/>
      <c r="M480" s="65"/>
      <c r="N480" s="65"/>
      <c r="O480" s="65"/>
      <c r="P480" s="65"/>
      <c r="T480" s="1"/>
      <c r="U480" s="1"/>
      <c r="V480" s="1"/>
    </row>
    <row r="481" spans="1:22" x14ac:dyDescent="0.25">
      <c r="A481" s="1"/>
      <c r="C481" s="65"/>
      <c r="K481" s="65"/>
      <c r="L481" s="65"/>
      <c r="M481" s="65"/>
      <c r="N481" s="65"/>
      <c r="O481" s="65"/>
      <c r="P481" s="65"/>
      <c r="T481" s="1"/>
      <c r="U481" s="1"/>
      <c r="V481" s="1"/>
    </row>
    <row r="482" spans="1:22" x14ac:dyDescent="0.25">
      <c r="A482" s="1"/>
      <c r="C482" s="65"/>
      <c r="K482" s="65"/>
      <c r="L482" s="65"/>
      <c r="M482" s="65"/>
      <c r="N482" s="65"/>
      <c r="O482" s="65"/>
      <c r="P482" s="65"/>
      <c r="T482" s="1"/>
      <c r="U482" s="1"/>
      <c r="V482" s="1"/>
    </row>
    <row r="483" spans="1:22" x14ac:dyDescent="0.25">
      <c r="A483" s="1"/>
      <c r="C483" s="65"/>
      <c r="K483" s="65"/>
      <c r="L483" s="65"/>
      <c r="M483" s="65"/>
      <c r="N483" s="65"/>
      <c r="O483" s="65"/>
      <c r="P483" s="65"/>
      <c r="T483" s="1"/>
      <c r="U483" s="1"/>
      <c r="V483" s="1"/>
    </row>
    <row r="484" spans="1:22" x14ac:dyDescent="0.25">
      <c r="A484" s="1"/>
      <c r="C484" s="65"/>
      <c r="K484" s="65"/>
      <c r="L484" s="65"/>
      <c r="M484" s="65"/>
      <c r="N484" s="65"/>
      <c r="O484" s="65"/>
      <c r="P484" s="65"/>
      <c r="T484" s="1"/>
      <c r="U484" s="1"/>
      <c r="V484" s="1"/>
    </row>
    <row r="485" spans="1:22" x14ac:dyDescent="0.25">
      <c r="A485" s="1"/>
      <c r="C485" s="65"/>
      <c r="K485" s="65"/>
      <c r="L485" s="65"/>
      <c r="M485" s="65"/>
      <c r="N485" s="65"/>
      <c r="O485" s="65"/>
      <c r="P485" s="65"/>
      <c r="T485" s="1"/>
      <c r="U485" s="1"/>
      <c r="V485" s="1"/>
    </row>
    <row r="486" spans="1:22" x14ac:dyDescent="0.25">
      <c r="A486" s="1"/>
      <c r="C486" s="65"/>
      <c r="K486" s="65"/>
      <c r="L486" s="65"/>
      <c r="M486" s="65"/>
      <c r="N486" s="65"/>
      <c r="O486" s="65"/>
      <c r="P486" s="65"/>
      <c r="T486" s="1"/>
      <c r="U486" s="1"/>
      <c r="V486" s="1"/>
    </row>
    <row r="487" spans="1:22" x14ac:dyDescent="0.25">
      <c r="A487" s="1"/>
      <c r="C487" s="65"/>
      <c r="K487" s="65"/>
      <c r="L487" s="65"/>
      <c r="M487" s="65"/>
      <c r="N487" s="65"/>
      <c r="O487" s="65"/>
      <c r="P487" s="65"/>
      <c r="T487" s="1"/>
      <c r="U487" s="1"/>
      <c r="V487" s="1"/>
    </row>
    <row r="488" spans="1:22" x14ac:dyDescent="0.25">
      <c r="A488" s="1"/>
      <c r="C488" s="65"/>
      <c r="K488" s="65"/>
      <c r="L488" s="65"/>
      <c r="M488" s="65"/>
      <c r="N488" s="65"/>
      <c r="O488" s="65"/>
      <c r="P488" s="65"/>
      <c r="T488" s="1"/>
      <c r="U488" s="1"/>
      <c r="V488" s="1"/>
    </row>
    <row r="489" spans="1:22" x14ac:dyDescent="0.25">
      <c r="A489" s="1"/>
      <c r="C489" s="65"/>
      <c r="K489" s="65"/>
      <c r="L489" s="65"/>
      <c r="M489" s="65"/>
      <c r="N489" s="65"/>
      <c r="O489" s="65"/>
      <c r="P489" s="65"/>
      <c r="T489" s="1"/>
      <c r="U489" s="1"/>
      <c r="V489" s="1"/>
    </row>
    <row r="490" spans="1:22" x14ac:dyDescent="0.25">
      <c r="A490" s="1"/>
      <c r="C490" s="65"/>
      <c r="K490" s="65"/>
      <c r="L490" s="65"/>
      <c r="M490" s="65"/>
      <c r="N490" s="65"/>
      <c r="O490" s="65"/>
      <c r="P490" s="65"/>
      <c r="T490" s="1"/>
      <c r="U490" s="1"/>
      <c r="V490" s="1"/>
    </row>
    <row r="491" spans="1:22" x14ac:dyDescent="0.25">
      <c r="A491" s="1"/>
      <c r="C491" s="65"/>
      <c r="K491" s="65"/>
      <c r="L491" s="65"/>
      <c r="M491" s="65"/>
      <c r="N491" s="65"/>
      <c r="O491" s="65"/>
      <c r="P491" s="65"/>
      <c r="T491" s="1"/>
      <c r="U491" s="1"/>
      <c r="V491" s="1"/>
    </row>
    <row r="492" spans="1:22" x14ac:dyDescent="0.25">
      <c r="A492" s="1"/>
      <c r="C492" s="65"/>
      <c r="K492" s="65"/>
      <c r="L492" s="65"/>
      <c r="M492" s="65"/>
      <c r="N492" s="65"/>
      <c r="O492" s="65"/>
      <c r="P492" s="65"/>
      <c r="T492" s="1"/>
      <c r="U492" s="1"/>
      <c r="V492" s="1"/>
    </row>
    <row r="493" spans="1:22" x14ac:dyDescent="0.25">
      <c r="A493" s="1"/>
      <c r="C493" s="65"/>
      <c r="K493" s="65"/>
      <c r="L493" s="65"/>
      <c r="M493" s="65"/>
      <c r="N493" s="65"/>
      <c r="O493" s="65"/>
      <c r="P493" s="65"/>
      <c r="T493" s="1"/>
      <c r="U493" s="1"/>
      <c r="V493" s="1"/>
    </row>
    <row r="494" spans="1:22" x14ac:dyDescent="0.25">
      <c r="A494" s="1"/>
      <c r="C494" s="65"/>
      <c r="K494" s="65"/>
      <c r="L494" s="65"/>
      <c r="M494" s="65"/>
      <c r="N494" s="65"/>
      <c r="O494" s="65"/>
      <c r="P494" s="65"/>
      <c r="T494" s="1"/>
      <c r="U494" s="1"/>
      <c r="V494" s="1"/>
    </row>
    <row r="495" spans="1:22" x14ac:dyDescent="0.25">
      <c r="A495" s="1"/>
      <c r="C495" s="65"/>
      <c r="K495" s="65"/>
      <c r="L495" s="65"/>
      <c r="M495" s="65"/>
      <c r="N495" s="65"/>
      <c r="O495" s="65"/>
      <c r="P495" s="65"/>
      <c r="T495" s="1"/>
      <c r="U495" s="1"/>
      <c r="V495" s="1"/>
    </row>
    <row r="496" spans="1:22" x14ac:dyDescent="0.25">
      <c r="A496" s="1"/>
      <c r="C496" s="65"/>
      <c r="K496" s="65"/>
      <c r="L496" s="65"/>
      <c r="M496" s="65"/>
      <c r="N496" s="65"/>
      <c r="O496" s="65"/>
      <c r="P496" s="65"/>
      <c r="T496" s="1"/>
      <c r="U496" s="1"/>
      <c r="V496" s="1"/>
    </row>
    <row r="497" spans="1:22" x14ac:dyDescent="0.25">
      <c r="A497" s="1"/>
      <c r="C497" s="65"/>
      <c r="K497" s="65"/>
      <c r="L497" s="65"/>
      <c r="M497" s="65"/>
      <c r="N497" s="65"/>
      <c r="O497" s="65"/>
      <c r="P497" s="65"/>
      <c r="T497" s="1"/>
      <c r="U497" s="1"/>
      <c r="V497" s="1"/>
    </row>
    <row r="498" spans="1:22" x14ac:dyDescent="0.25">
      <c r="A498" s="1"/>
      <c r="C498" s="65"/>
      <c r="K498" s="65"/>
      <c r="L498" s="65"/>
      <c r="M498" s="65"/>
      <c r="N498" s="65"/>
      <c r="O498" s="65"/>
      <c r="P498" s="65"/>
      <c r="T498" s="1"/>
      <c r="U498" s="1"/>
      <c r="V498" s="1"/>
    </row>
    <row r="499" spans="1:22" x14ac:dyDescent="0.25">
      <c r="A499" s="1"/>
      <c r="C499" s="65"/>
      <c r="K499" s="65"/>
      <c r="L499" s="65"/>
      <c r="M499" s="65"/>
      <c r="N499" s="65"/>
      <c r="O499" s="65"/>
      <c r="P499" s="65"/>
      <c r="T499" s="1"/>
      <c r="U499" s="1"/>
      <c r="V499" s="1"/>
    </row>
    <row r="500" spans="1:22" x14ac:dyDescent="0.25">
      <c r="A500" s="1"/>
      <c r="C500" s="65"/>
      <c r="K500" s="65"/>
      <c r="L500" s="65"/>
      <c r="M500" s="65"/>
      <c r="N500" s="65"/>
      <c r="O500" s="65"/>
      <c r="P500" s="65"/>
      <c r="T500" s="1"/>
      <c r="U500" s="1"/>
      <c r="V500" s="1"/>
    </row>
    <row r="501" spans="1:22" x14ac:dyDescent="0.25">
      <c r="A501" s="1"/>
      <c r="C501" s="65"/>
      <c r="K501" s="65"/>
      <c r="L501" s="65"/>
      <c r="M501" s="65"/>
      <c r="N501" s="65"/>
      <c r="O501" s="65"/>
      <c r="P501" s="65"/>
      <c r="T501" s="1"/>
      <c r="U501" s="1"/>
      <c r="V501" s="1"/>
    </row>
    <row r="502" spans="1:22" x14ac:dyDescent="0.25">
      <c r="A502" s="1"/>
      <c r="C502" s="65"/>
      <c r="K502" s="65"/>
      <c r="L502" s="65"/>
      <c r="M502" s="65"/>
      <c r="N502" s="65"/>
      <c r="O502" s="65"/>
      <c r="P502" s="65"/>
      <c r="T502" s="1"/>
      <c r="U502" s="1"/>
      <c r="V502" s="1"/>
    </row>
    <row r="503" spans="1:22" x14ac:dyDescent="0.25">
      <c r="A503" s="1"/>
      <c r="C503" s="65"/>
      <c r="K503" s="65"/>
      <c r="L503" s="65"/>
      <c r="M503" s="65"/>
      <c r="N503" s="65"/>
      <c r="O503" s="65"/>
      <c r="P503" s="65"/>
      <c r="T503" s="1"/>
      <c r="U503" s="1"/>
      <c r="V503" s="1"/>
    </row>
    <row r="504" spans="1:22" x14ac:dyDescent="0.25">
      <c r="A504" s="1"/>
      <c r="C504" s="65"/>
      <c r="K504" s="65"/>
      <c r="L504" s="65"/>
      <c r="M504" s="65"/>
      <c r="N504" s="65"/>
      <c r="O504" s="65"/>
      <c r="P504" s="65"/>
      <c r="T504" s="1"/>
      <c r="U504" s="1"/>
      <c r="V504" s="1"/>
    </row>
    <row r="505" spans="1:22" x14ac:dyDescent="0.25">
      <c r="A505" s="1"/>
      <c r="C505" s="65"/>
      <c r="K505" s="65"/>
      <c r="L505" s="65"/>
      <c r="M505" s="65"/>
      <c r="N505" s="65"/>
      <c r="O505" s="65"/>
      <c r="P505" s="65"/>
      <c r="T505" s="1"/>
      <c r="U505" s="1"/>
      <c r="V505" s="1"/>
    </row>
    <row r="506" spans="1:22" x14ac:dyDescent="0.25">
      <c r="A506" s="1"/>
      <c r="C506" s="65"/>
      <c r="K506" s="65"/>
      <c r="L506" s="65"/>
      <c r="M506" s="65"/>
      <c r="N506" s="65"/>
      <c r="O506" s="65"/>
      <c r="P506" s="65"/>
      <c r="T506" s="1"/>
      <c r="U506" s="1"/>
      <c r="V506" s="1"/>
    </row>
    <row r="507" spans="1:22" x14ac:dyDescent="0.25">
      <c r="A507" s="1"/>
      <c r="C507" s="65"/>
      <c r="K507" s="65"/>
      <c r="L507" s="65"/>
      <c r="M507" s="65"/>
      <c r="N507" s="65"/>
      <c r="O507" s="65"/>
      <c r="P507" s="65"/>
      <c r="T507" s="1"/>
      <c r="U507" s="1"/>
      <c r="V507" s="1"/>
    </row>
    <row r="508" spans="1:22" x14ac:dyDescent="0.25">
      <c r="A508" s="1"/>
      <c r="C508" s="65"/>
      <c r="K508" s="65"/>
      <c r="L508" s="65"/>
      <c r="M508" s="65"/>
      <c r="N508" s="65"/>
      <c r="O508" s="65"/>
      <c r="P508" s="65"/>
      <c r="T508" s="1"/>
      <c r="U508" s="1"/>
      <c r="V508" s="1"/>
    </row>
    <row r="509" spans="1:22" x14ac:dyDescent="0.25">
      <c r="A509" s="1"/>
      <c r="C509" s="65"/>
      <c r="K509" s="65"/>
      <c r="L509" s="65"/>
      <c r="M509" s="65"/>
      <c r="N509" s="65"/>
      <c r="O509" s="65"/>
      <c r="P509" s="65"/>
      <c r="T509" s="1"/>
      <c r="U509" s="1"/>
      <c r="V509" s="1"/>
    </row>
    <row r="510" spans="1:22" x14ac:dyDescent="0.25">
      <c r="A510" s="1"/>
      <c r="C510" s="65"/>
      <c r="K510" s="65"/>
      <c r="L510" s="65"/>
      <c r="M510" s="65"/>
      <c r="N510" s="65"/>
      <c r="O510" s="65"/>
      <c r="P510" s="65"/>
      <c r="T510" s="1"/>
      <c r="U510" s="1"/>
      <c r="V510" s="1"/>
    </row>
    <row r="511" spans="1:22" x14ac:dyDescent="0.25">
      <c r="A511" s="1"/>
      <c r="C511" s="65"/>
      <c r="K511" s="65"/>
      <c r="L511" s="65"/>
      <c r="M511" s="65"/>
      <c r="N511" s="65"/>
      <c r="O511" s="65"/>
      <c r="P511" s="65"/>
      <c r="T511" s="1"/>
      <c r="U511" s="1"/>
      <c r="V511" s="1"/>
    </row>
    <row r="512" spans="1:22" x14ac:dyDescent="0.25">
      <c r="A512" s="1"/>
      <c r="C512" s="65"/>
      <c r="K512" s="65"/>
      <c r="L512" s="65"/>
      <c r="M512" s="65"/>
      <c r="N512" s="65"/>
      <c r="O512" s="65"/>
      <c r="P512" s="65"/>
      <c r="T512" s="1"/>
      <c r="U512" s="1"/>
      <c r="V512" s="1"/>
    </row>
    <row r="513" spans="1:22" x14ac:dyDescent="0.25">
      <c r="A513" s="1"/>
      <c r="C513" s="65"/>
      <c r="K513" s="65"/>
      <c r="L513" s="65"/>
      <c r="M513" s="65"/>
      <c r="N513" s="65"/>
      <c r="O513" s="65"/>
      <c r="P513" s="65"/>
      <c r="T513" s="1"/>
      <c r="U513" s="1"/>
      <c r="V513" s="1"/>
    </row>
    <row r="514" spans="1:22" x14ac:dyDescent="0.25">
      <c r="A514" s="1"/>
      <c r="C514" s="65"/>
      <c r="K514" s="65"/>
      <c r="L514" s="65"/>
      <c r="M514" s="65"/>
      <c r="N514" s="65"/>
      <c r="O514" s="65"/>
      <c r="P514" s="65"/>
      <c r="T514" s="1"/>
      <c r="U514" s="1"/>
      <c r="V514" s="1"/>
    </row>
    <row r="515" spans="1:22" x14ac:dyDescent="0.25">
      <c r="A515" s="1"/>
      <c r="C515" s="65"/>
      <c r="K515" s="65"/>
      <c r="L515" s="65"/>
      <c r="M515" s="65"/>
      <c r="N515" s="65"/>
      <c r="O515" s="65"/>
      <c r="P515" s="65"/>
      <c r="T515" s="1"/>
      <c r="U515" s="1"/>
      <c r="V515" s="1"/>
    </row>
    <row r="516" spans="1:22" x14ac:dyDescent="0.25">
      <c r="A516" s="1"/>
      <c r="C516" s="65"/>
      <c r="K516" s="65"/>
      <c r="L516" s="65"/>
      <c r="M516" s="65"/>
      <c r="N516" s="65"/>
      <c r="O516" s="65"/>
      <c r="P516" s="65"/>
      <c r="T516" s="1"/>
      <c r="U516" s="1"/>
      <c r="V516" s="1"/>
    </row>
    <row r="517" spans="1:22" x14ac:dyDescent="0.25">
      <c r="A517" s="1"/>
      <c r="C517" s="65"/>
      <c r="K517" s="65"/>
      <c r="L517" s="65"/>
      <c r="M517" s="65"/>
      <c r="N517" s="65"/>
      <c r="O517" s="65"/>
      <c r="P517" s="65"/>
      <c r="T517" s="1"/>
      <c r="U517" s="1"/>
      <c r="V517" s="1"/>
    </row>
    <row r="518" spans="1:22" x14ac:dyDescent="0.25">
      <c r="A518" s="1"/>
      <c r="C518" s="65"/>
      <c r="K518" s="65"/>
      <c r="L518" s="65"/>
      <c r="M518" s="65"/>
      <c r="N518" s="65"/>
      <c r="O518" s="65"/>
      <c r="P518" s="65"/>
      <c r="T518" s="1"/>
      <c r="U518" s="1"/>
      <c r="V518" s="1"/>
    </row>
    <row r="519" spans="1:22" x14ac:dyDescent="0.25">
      <c r="A519" s="1"/>
      <c r="C519" s="65"/>
      <c r="K519" s="65"/>
      <c r="L519" s="65"/>
      <c r="M519" s="65"/>
      <c r="N519" s="65"/>
      <c r="O519" s="65"/>
      <c r="P519" s="65"/>
      <c r="T519" s="1"/>
      <c r="U519" s="1"/>
      <c r="V519" s="1"/>
    </row>
    <row r="520" spans="1:22" x14ac:dyDescent="0.25">
      <c r="A520" s="1"/>
      <c r="C520" s="65"/>
      <c r="K520" s="65"/>
      <c r="L520" s="65"/>
      <c r="M520" s="65"/>
      <c r="N520" s="65"/>
      <c r="O520" s="65"/>
      <c r="P520" s="65"/>
      <c r="T520" s="1"/>
      <c r="U520" s="1"/>
      <c r="V520" s="1"/>
    </row>
    <row r="521" spans="1:22" x14ac:dyDescent="0.25">
      <c r="A521" s="1"/>
      <c r="C521" s="65"/>
      <c r="K521" s="65"/>
      <c r="L521" s="65"/>
      <c r="M521" s="65"/>
      <c r="N521" s="65"/>
      <c r="O521" s="65"/>
      <c r="P521" s="65"/>
      <c r="T521" s="1"/>
      <c r="U521" s="1"/>
      <c r="V521" s="1"/>
    </row>
    <row r="522" spans="1:22" x14ac:dyDescent="0.25">
      <c r="A522" s="1"/>
      <c r="C522" s="65"/>
      <c r="K522" s="65"/>
      <c r="L522" s="65"/>
      <c r="M522" s="65"/>
      <c r="N522" s="65"/>
      <c r="O522" s="65"/>
      <c r="P522" s="65"/>
      <c r="T522" s="1"/>
      <c r="U522" s="1"/>
      <c r="V522" s="1"/>
    </row>
    <row r="523" spans="1:22" x14ac:dyDescent="0.25">
      <c r="A523" s="1"/>
      <c r="C523" s="65"/>
      <c r="K523" s="65"/>
      <c r="L523" s="65"/>
      <c r="M523" s="65"/>
      <c r="N523" s="65"/>
      <c r="O523" s="65"/>
      <c r="P523" s="65"/>
      <c r="T523" s="1"/>
      <c r="U523" s="1"/>
      <c r="V523" s="1"/>
    </row>
    <row r="524" spans="1:22" x14ac:dyDescent="0.25">
      <c r="A524" s="1"/>
      <c r="C524" s="65"/>
      <c r="K524" s="65"/>
      <c r="L524" s="65"/>
      <c r="M524" s="65"/>
      <c r="N524" s="65"/>
      <c r="O524" s="65"/>
      <c r="P524" s="65"/>
      <c r="T524" s="1"/>
      <c r="U524" s="1"/>
      <c r="V524" s="1"/>
    </row>
    <row r="525" spans="1:22" x14ac:dyDescent="0.25">
      <c r="A525" s="1"/>
      <c r="C525" s="65"/>
      <c r="K525" s="65"/>
      <c r="L525" s="65"/>
      <c r="M525" s="65"/>
      <c r="N525" s="65"/>
      <c r="O525" s="65"/>
      <c r="P525" s="65"/>
      <c r="T525" s="1"/>
      <c r="U525" s="1"/>
      <c r="V525" s="1"/>
    </row>
    <row r="526" spans="1:22" x14ac:dyDescent="0.25">
      <c r="A526" s="1"/>
      <c r="C526" s="65"/>
      <c r="K526" s="65"/>
      <c r="L526" s="65"/>
      <c r="M526" s="65"/>
      <c r="N526" s="65"/>
      <c r="O526" s="65"/>
      <c r="P526" s="65"/>
      <c r="T526" s="1"/>
      <c r="U526" s="1"/>
      <c r="V526" s="1"/>
    </row>
    <row r="527" spans="1:22" x14ac:dyDescent="0.25">
      <c r="A527" s="1"/>
      <c r="C527" s="65"/>
      <c r="K527" s="65"/>
      <c r="L527" s="65"/>
      <c r="M527" s="65"/>
      <c r="N527" s="65"/>
      <c r="O527" s="65"/>
      <c r="P527" s="65"/>
      <c r="T527" s="1"/>
      <c r="U527" s="1"/>
      <c r="V527" s="1"/>
    </row>
    <row r="528" spans="1:22" x14ac:dyDescent="0.25">
      <c r="A528" s="1"/>
      <c r="C528" s="65"/>
      <c r="K528" s="65"/>
      <c r="L528" s="65"/>
      <c r="M528" s="65"/>
      <c r="N528" s="65"/>
      <c r="O528" s="65"/>
      <c r="P528" s="65"/>
      <c r="T528" s="1"/>
      <c r="U528" s="1"/>
      <c r="V528" s="1"/>
    </row>
    <row r="529" spans="1:22" x14ac:dyDescent="0.25">
      <c r="A529" s="1"/>
      <c r="C529" s="65"/>
      <c r="K529" s="65"/>
      <c r="L529" s="65"/>
      <c r="M529" s="65"/>
      <c r="N529" s="65"/>
      <c r="O529" s="65"/>
      <c r="P529" s="65"/>
      <c r="T529" s="1"/>
      <c r="U529" s="1"/>
      <c r="V529" s="1"/>
    </row>
    <row r="530" spans="1:22" x14ac:dyDescent="0.25">
      <c r="A530" s="1"/>
      <c r="C530" s="65"/>
      <c r="K530" s="65"/>
      <c r="L530" s="65"/>
      <c r="M530" s="65"/>
      <c r="N530" s="65"/>
      <c r="O530" s="65"/>
      <c r="P530" s="65"/>
      <c r="T530" s="1"/>
      <c r="U530" s="1"/>
      <c r="V530" s="1"/>
    </row>
    <row r="531" spans="1:22" x14ac:dyDescent="0.25">
      <c r="A531" s="1"/>
      <c r="C531" s="65"/>
      <c r="K531" s="65"/>
      <c r="L531" s="65"/>
      <c r="M531" s="65"/>
      <c r="N531" s="65"/>
      <c r="O531" s="65"/>
      <c r="P531" s="65"/>
      <c r="T531" s="1"/>
      <c r="U531" s="1"/>
      <c r="V531" s="1"/>
    </row>
    <row r="532" spans="1:22" x14ac:dyDescent="0.25">
      <c r="A532" s="1"/>
      <c r="C532" s="65"/>
      <c r="K532" s="65"/>
      <c r="L532" s="65"/>
      <c r="M532" s="65"/>
      <c r="N532" s="65"/>
      <c r="O532" s="65"/>
      <c r="P532" s="65"/>
      <c r="T532" s="1"/>
      <c r="U532" s="1"/>
      <c r="V532" s="1"/>
    </row>
    <row r="533" spans="1:22" x14ac:dyDescent="0.25">
      <c r="A533" s="1"/>
      <c r="C533" s="65"/>
      <c r="K533" s="65"/>
      <c r="L533" s="65"/>
      <c r="M533" s="65"/>
      <c r="N533" s="65"/>
      <c r="O533" s="65"/>
      <c r="P533" s="65"/>
      <c r="T533" s="1"/>
      <c r="U533" s="1"/>
      <c r="V533" s="1"/>
    </row>
    <row r="534" spans="1:22" x14ac:dyDescent="0.25">
      <c r="A534" s="1"/>
      <c r="C534" s="65"/>
      <c r="K534" s="65"/>
      <c r="L534" s="65"/>
      <c r="M534" s="65"/>
      <c r="N534" s="65"/>
      <c r="O534" s="65"/>
      <c r="P534" s="65"/>
      <c r="T534" s="1"/>
      <c r="U534" s="1"/>
      <c r="V534" s="1"/>
    </row>
    <row r="535" spans="1:22" x14ac:dyDescent="0.25">
      <c r="A535" s="1"/>
      <c r="C535" s="65"/>
      <c r="K535" s="65"/>
      <c r="L535" s="65"/>
      <c r="M535" s="65"/>
      <c r="N535" s="65"/>
      <c r="O535" s="65"/>
      <c r="P535" s="65"/>
      <c r="T535" s="1"/>
      <c r="U535" s="1"/>
      <c r="V535" s="1"/>
    </row>
    <row r="536" spans="1:22" x14ac:dyDescent="0.25">
      <c r="A536" s="1"/>
      <c r="C536" s="65"/>
      <c r="K536" s="65"/>
      <c r="L536" s="65"/>
      <c r="M536" s="65"/>
      <c r="N536" s="65"/>
      <c r="O536" s="65"/>
      <c r="P536" s="65"/>
      <c r="T536" s="1"/>
      <c r="U536" s="1"/>
      <c r="V536" s="1"/>
    </row>
    <row r="537" spans="1:22" x14ac:dyDescent="0.25">
      <c r="A537" s="1"/>
      <c r="C537" s="65"/>
      <c r="K537" s="65"/>
      <c r="L537" s="65"/>
      <c r="M537" s="65"/>
      <c r="N537" s="65"/>
      <c r="O537" s="65"/>
      <c r="P537" s="65"/>
      <c r="T537" s="1"/>
      <c r="U537" s="1"/>
      <c r="V537" s="1"/>
    </row>
    <row r="538" spans="1:22" x14ac:dyDescent="0.25">
      <c r="A538" s="1"/>
      <c r="C538" s="65"/>
      <c r="K538" s="65"/>
      <c r="L538" s="65"/>
      <c r="M538" s="65"/>
      <c r="N538" s="65"/>
      <c r="O538" s="65"/>
      <c r="P538" s="65"/>
      <c r="T538" s="1"/>
      <c r="U538" s="1"/>
      <c r="V538" s="1"/>
    </row>
    <row r="539" spans="1:22" x14ac:dyDescent="0.25">
      <c r="A539" s="1"/>
      <c r="C539" s="65"/>
      <c r="K539" s="65"/>
      <c r="L539" s="65"/>
      <c r="M539" s="65"/>
      <c r="N539" s="65"/>
      <c r="O539" s="65"/>
      <c r="P539" s="65"/>
      <c r="T539" s="1"/>
      <c r="U539" s="1"/>
      <c r="V539" s="1"/>
    </row>
    <row r="540" spans="1:22" x14ac:dyDescent="0.25">
      <c r="A540" s="1"/>
      <c r="C540" s="65"/>
      <c r="K540" s="65"/>
      <c r="L540" s="65"/>
      <c r="M540" s="65"/>
      <c r="N540" s="65"/>
      <c r="O540" s="65"/>
      <c r="P540" s="65"/>
      <c r="T540" s="1"/>
      <c r="U540" s="1"/>
      <c r="V540" s="1"/>
    </row>
    <row r="541" spans="1:22" x14ac:dyDescent="0.25">
      <c r="A541" s="1"/>
      <c r="C541" s="65"/>
      <c r="K541" s="65"/>
      <c r="L541" s="65"/>
      <c r="M541" s="65"/>
      <c r="N541" s="65"/>
      <c r="O541" s="65"/>
      <c r="P541" s="65"/>
      <c r="T541" s="1"/>
      <c r="U541" s="1"/>
      <c r="V541" s="1"/>
    </row>
    <row r="542" spans="1:22" x14ac:dyDescent="0.25">
      <c r="A542" s="1"/>
      <c r="C542" s="65"/>
      <c r="K542" s="65"/>
      <c r="L542" s="65"/>
      <c r="M542" s="65"/>
      <c r="N542" s="65"/>
      <c r="O542" s="65"/>
      <c r="P542" s="65"/>
      <c r="T542" s="1"/>
      <c r="U542" s="1"/>
      <c r="V542" s="1"/>
    </row>
    <row r="543" spans="1:22" x14ac:dyDescent="0.25">
      <c r="A543" s="1"/>
      <c r="C543" s="65"/>
      <c r="K543" s="65"/>
      <c r="L543" s="65"/>
      <c r="M543" s="65"/>
      <c r="N543" s="65"/>
      <c r="O543" s="65"/>
      <c r="P543" s="65"/>
      <c r="T543" s="1"/>
      <c r="U543" s="1"/>
      <c r="V543" s="1"/>
    </row>
    <row r="544" spans="1:22" x14ac:dyDescent="0.25">
      <c r="A544" s="1"/>
      <c r="C544" s="65"/>
      <c r="K544" s="65"/>
      <c r="L544" s="65"/>
      <c r="M544" s="65"/>
      <c r="N544" s="65"/>
      <c r="O544" s="65"/>
      <c r="P544" s="65"/>
      <c r="T544" s="1"/>
      <c r="U544" s="1"/>
      <c r="V544" s="1"/>
    </row>
    <row r="545" spans="1:22" x14ac:dyDescent="0.25">
      <c r="A545" s="1"/>
      <c r="C545" s="65"/>
      <c r="K545" s="65"/>
      <c r="L545" s="65"/>
      <c r="M545" s="65"/>
      <c r="N545" s="65"/>
      <c r="O545" s="65"/>
      <c r="P545" s="65"/>
      <c r="T545" s="1"/>
      <c r="U545" s="1"/>
      <c r="V545" s="1"/>
    </row>
    <row r="546" spans="1:22" x14ac:dyDescent="0.25">
      <c r="A546" s="1"/>
      <c r="C546" s="65"/>
      <c r="K546" s="65"/>
      <c r="L546" s="65"/>
      <c r="M546" s="65"/>
      <c r="N546" s="65"/>
      <c r="O546" s="65"/>
      <c r="P546" s="65"/>
      <c r="T546" s="1"/>
      <c r="U546" s="1"/>
      <c r="V546" s="1"/>
    </row>
    <row r="547" spans="1:22" x14ac:dyDescent="0.25">
      <c r="A547" s="1"/>
      <c r="C547" s="65"/>
      <c r="K547" s="65"/>
      <c r="L547" s="65"/>
      <c r="M547" s="65"/>
      <c r="N547" s="65"/>
      <c r="O547" s="65"/>
      <c r="P547" s="65"/>
      <c r="T547" s="1"/>
      <c r="U547" s="1"/>
      <c r="V547" s="1"/>
    </row>
    <row r="548" spans="1:22" x14ac:dyDescent="0.25">
      <c r="A548" s="1"/>
      <c r="C548" s="65"/>
      <c r="K548" s="65"/>
      <c r="L548" s="65"/>
      <c r="M548" s="65"/>
      <c r="N548" s="65"/>
      <c r="O548" s="65"/>
      <c r="P548" s="65"/>
      <c r="T548" s="1"/>
      <c r="U548" s="1"/>
      <c r="V548" s="1"/>
    </row>
    <row r="549" spans="1:22" x14ac:dyDescent="0.25">
      <c r="A549" s="1"/>
      <c r="C549" s="65"/>
      <c r="K549" s="65"/>
      <c r="L549" s="65"/>
      <c r="M549" s="65"/>
      <c r="N549" s="65"/>
      <c r="O549" s="65"/>
      <c r="P549" s="65"/>
      <c r="T549" s="1"/>
      <c r="U549" s="1"/>
      <c r="V549" s="1"/>
    </row>
    <row r="550" spans="1:22" x14ac:dyDescent="0.25">
      <c r="A550" s="1"/>
      <c r="C550" s="65"/>
      <c r="K550" s="65"/>
      <c r="L550" s="65"/>
      <c r="M550" s="65"/>
      <c r="N550" s="65"/>
      <c r="O550" s="65"/>
      <c r="P550" s="65"/>
      <c r="T550" s="1"/>
      <c r="U550" s="1"/>
      <c r="V550" s="1"/>
    </row>
    <row r="551" spans="1:22" x14ac:dyDescent="0.25">
      <c r="A551" s="1"/>
      <c r="C551" s="65"/>
      <c r="K551" s="65"/>
      <c r="L551" s="65"/>
      <c r="M551" s="65"/>
      <c r="N551" s="65"/>
      <c r="O551" s="65"/>
      <c r="P551" s="65"/>
      <c r="T551" s="1"/>
      <c r="U551" s="1"/>
      <c r="V551" s="1"/>
    </row>
    <row r="552" spans="1:22" x14ac:dyDescent="0.25">
      <c r="A552" s="1"/>
      <c r="C552" s="65"/>
      <c r="K552" s="65"/>
      <c r="L552" s="65"/>
      <c r="M552" s="65"/>
      <c r="N552" s="65"/>
      <c r="O552" s="65"/>
      <c r="P552" s="65"/>
      <c r="T552" s="1"/>
      <c r="U552" s="1"/>
      <c r="V552" s="1"/>
    </row>
    <row r="553" spans="1:22" x14ac:dyDescent="0.25">
      <c r="A553" s="1"/>
      <c r="C553" s="65"/>
      <c r="K553" s="65"/>
      <c r="L553" s="65"/>
      <c r="M553" s="65"/>
      <c r="N553" s="65"/>
      <c r="O553" s="65"/>
      <c r="P553" s="65"/>
      <c r="T553" s="1"/>
      <c r="U553" s="1"/>
      <c r="V553" s="1"/>
    </row>
    <row r="554" spans="1:22" x14ac:dyDescent="0.25">
      <c r="A554" s="1"/>
      <c r="C554" s="65"/>
      <c r="K554" s="65"/>
      <c r="L554" s="65"/>
      <c r="M554" s="65"/>
      <c r="N554" s="65"/>
      <c r="O554" s="65"/>
      <c r="P554" s="65"/>
      <c r="T554" s="1"/>
      <c r="U554" s="1"/>
      <c r="V554" s="1"/>
    </row>
    <row r="555" spans="1:22" x14ac:dyDescent="0.25">
      <c r="A555" s="1"/>
      <c r="C555" s="65"/>
      <c r="K555" s="65"/>
      <c r="L555" s="65"/>
      <c r="M555" s="65"/>
      <c r="N555" s="65"/>
      <c r="O555" s="65"/>
      <c r="P555" s="65"/>
      <c r="T555" s="1"/>
      <c r="U555" s="1"/>
      <c r="V555" s="1"/>
    </row>
    <row r="556" spans="1:22" x14ac:dyDescent="0.25">
      <c r="A556" s="1"/>
      <c r="C556" s="65"/>
      <c r="K556" s="65"/>
      <c r="L556" s="65"/>
      <c r="M556" s="65"/>
      <c r="N556" s="65"/>
      <c r="O556" s="65"/>
      <c r="P556" s="65"/>
      <c r="T556" s="1"/>
      <c r="U556" s="1"/>
      <c r="V556" s="1"/>
    </row>
    <row r="557" spans="1:22" x14ac:dyDescent="0.25">
      <c r="A557" s="1"/>
      <c r="C557" s="65"/>
      <c r="K557" s="65"/>
      <c r="L557" s="65"/>
      <c r="M557" s="65"/>
      <c r="N557" s="65"/>
      <c r="O557" s="65"/>
      <c r="P557" s="65"/>
      <c r="T557" s="1"/>
      <c r="U557" s="1"/>
      <c r="V557" s="1"/>
    </row>
    <row r="558" spans="1:22" x14ac:dyDescent="0.25">
      <c r="A558" s="1"/>
      <c r="C558" s="65"/>
      <c r="K558" s="65"/>
      <c r="L558" s="65"/>
      <c r="M558" s="65"/>
      <c r="N558" s="65"/>
      <c r="O558" s="65"/>
      <c r="P558" s="65"/>
      <c r="T558" s="1"/>
      <c r="U558" s="1"/>
      <c r="V558" s="1"/>
    </row>
    <row r="559" spans="1:22" x14ac:dyDescent="0.25">
      <c r="A559" s="1"/>
      <c r="C559" s="65"/>
      <c r="K559" s="65"/>
      <c r="L559" s="65"/>
      <c r="M559" s="65"/>
      <c r="N559" s="65"/>
      <c r="O559" s="65"/>
      <c r="P559" s="65"/>
      <c r="T559" s="1"/>
      <c r="U559" s="1"/>
      <c r="V559" s="1"/>
    </row>
    <row r="560" spans="1:22" x14ac:dyDescent="0.25">
      <c r="A560" s="1"/>
      <c r="C560" s="65"/>
      <c r="K560" s="65"/>
      <c r="L560" s="65"/>
      <c r="M560" s="65"/>
      <c r="N560" s="65"/>
      <c r="O560" s="65"/>
      <c r="P560" s="65"/>
      <c r="T560" s="1"/>
      <c r="U560" s="1"/>
      <c r="V560" s="1"/>
    </row>
    <row r="561" spans="1:22" x14ac:dyDescent="0.25">
      <c r="A561" s="1"/>
      <c r="C561" s="65"/>
      <c r="K561" s="65"/>
      <c r="L561" s="65"/>
      <c r="M561" s="65"/>
      <c r="N561" s="65"/>
      <c r="O561" s="65"/>
      <c r="P561" s="65"/>
      <c r="T561" s="1"/>
      <c r="U561" s="1"/>
      <c r="V561" s="1"/>
    </row>
    <row r="562" spans="1:22" x14ac:dyDescent="0.25">
      <c r="A562" s="1"/>
      <c r="C562" s="65"/>
      <c r="K562" s="65"/>
      <c r="L562" s="65"/>
      <c r="M562" s="65"/>
      <c r="N562" s="65"/>
      <c r="O562" s="65"/>
      <c r="P562" s="65"/>
      <c r="T562" s="1"/>
      <c r="U562" s="1"/>
      <c r="V562" s="1"/>
    </row>
    <row r="563" spans="1:22" x14ac:dyDescent="0.25">
      <c r="A563" s="1"/>
      <c r="C563" s="65"/>
      <c r="K563" s="65"/>
      <c r="L563" s="65"/>
      <c r="M563" s="65"/>
      <c r="N563" s="65"/>
      <c r="O563" s="65"/>
      <c r="P563" s="65"/>
      <c r="T563" s="1"/>
      <c r="U563" s="1"/>
      <c r="V563" s="1"/>
    </row>
    <row r="564" spans="1:22" x14ac:dyDescent="0.25">
      <c r="A564" s="1"/>
      <c r="C564" s="65"/>
      <c r="K564" s="65"/>
      <c r="L564" s="65"/>
      <c r="M564" s="65"/>
      <c r="N564" s="65"/>
      <c r="O564" s="65"/>
      <c r="P564" s="65"/>
      <c r="T564" s="1"/>
      <c r="U564" s="1"/>
      <c r="V564" s="1"/>
    </row>
    <row r="565" spans="1:22" x14ac:dyDescent="0.25">
      <c r="A565" s="1"/>
      <c r="C565" s="65"/>
      <c r="K565" s="65"/>
      <c r="L565" s="65"/>
      <c r="M565" s="65"/>
      <c r="N565" s="65"/>
      <c r="O565" s="65"/>
      <c r="P565" s="65"/>
      <c r="T565" s="1"/>
      <c r="U565" s="1"/>
      <c r="V565" s="1"/>
    </row>
    <row r="566" spans="1:22" x14ac:dyDescent="0.25">
      <c r="A566" s="1"/>
      <c r="C566" s="65"/>
      <c r="K566" s="65"/>
      <c r="L566" s="65"/>
      <c r="M566" s="65"/>
      <c r="N566" s="65"/>
      <c r="O566" s="65"/>
      <c r="P566" s="65"/>
      <c r="T566" s="1"/>
      <c r="U566" s="1"/>
      <c r="V566" s="1"/>
    </row>
    <row r="567" spans="1:22" x14ac:dyDescent="0.25">
      <c r="A567" s="1"/>
      <c r="C567" s="65"/>
      <c r="K567" s="65"/>
      <c r="L567" s="65"/>
      <c r="M567" s="65"/>
      <c r="N567" s="65"/>
      <c r="O567" s="65"/>
      <c r="P567" s="65"/>
      <c r="T567" s="1"/>
      <c r="U567" s="1"/>
      <c r="V567" s="1"/>
    </row>
    <row r="568" spans="1:22" x14ac:dyDescent="0.25">
      <c r="A568" s="1"/>
      <c r="C568" s="65"/>
      <c r="K568" s="65"/>
      <c r="L568" s="65"/>
      <c r="M568" s="65"/>
      <c r="N568" s="65"/>
      <c r="O568" s="65"/>
      <c r="P568" s="65"/>
      <c r="T568" s="1"/>
      <c r="U568" s="1"/>
      <c r="V568" s="1"/>
    </row>
    <row r="569" spans="1:22" x14ac:dyDescent="0.25">
      <c r="A569" s="1"/>
      <c r="C569" s="65"/>
      <c r="K569" s="65"/>
      <c r="L569" s="65"/>
      <c r="M569" s="65"/>
      <c r="N569" s="65"/>
      <c r="O569" s="65"/>
      <c r="P569" s="65"/>
      <c r="T569" s="1"/>
      <c r="U569" s="1"/>
      <c r="V569" s="1"/>
    </row>
    <row r="570" spans="1:22" x14ac:dyDescent="0.25">
      <c r="A570" s="1"/>
      <c r="C570" s="65"/>
      <c r="K570" s="65"/>
      <c r="L570" s="65"/>
      <c r="M570" s="65"/>
      <c r="N570" s="65"/>
      <c r="O570" s="65"/>
      <c r="P570" s="65"/>
      <c r="T570" s="1"/>
      <c r="U570" s="1"/>
      <c r="V570" s="1"/>
    </row>
    <row r="571" spans="1:22" x14ac:dyDescent="0.25">
      <c r="A571" s="1"/>
      <c r="C571" s="65"/>
      <c r="K571" s="65"/>
      <c r="L571" s="65"/>
      <c r="M571" s="65"/>
      <c r="N571" s="65"/>
      <c r="O571" s="65"/>
      <c r="P571" s="65"/>
      <c r="T571" s="1"/>
      <c r="U571" s="1"/>
      <c r="V571" s="1"/>
    </row>
    <row r="572" spans="1:22" x14ac:dyDescent="0.25">
      <c r="A572" s="1"/>
      <c r="C572" s="65"/>
      <c r="K572" s="65"/>
      <c r="L572" s="65"/>
      <c r="M572" s="65"/>
      <c r="N572" s="65"/>
      <c r="O572" s="65"/>
      <c r="P572" s="65"/>
      <c r="T572" s="1"/>
      <c r="U572" s="1"/>
      <c r="V572" s="1"/>
    </row>
    <row r="573" spans="1:22" x14ac:dyDescent="0.25">
      <c r="A573" s="1"/>
      <c r="C573" s="65"/>
      <c r="K573" s="65"/>
      <c r="L573" s="65"/>
      <c r="M573" s="65"/>
      <c r="N573" s="65"/>
      <c r="O573" s="65"/>
      <c r="P573" s="65"/>
      <c r="T573" s="1"/>
      <c r="U573" s="1"/>
      <c r="V573" s="1"/>
    </row>
    <row r="574" spans="1:22" x14ac:dyDescent="0.25">
      <c r="A574" s="1"/>
      <c r="C574" s="65"/>
      <c r="K574" s="65"/>
      <c r="L574" s="65"/>
      <c r="M574" s="65"/>
      <c r="N574" s="65"/>
      <c r="O574" s="65"/>
      <c r="P574" s="65"/>
      <c r="T574" s="1"/>
      <c r="U574" s="1"/>
      <c r="V574" s="1"/>
    </row>
    <row r="575" spans="1:22" x14ac:dyDescent="0.25">
      <c r="A575" s="1"/>
      <c r="C575" s="65"/>
      <c r="K575" s="65"/>
      <c r="L575" s="65"/>
      <c r="M575" s="65"/>
      <c r="N575" s="65"/>
      <c r="O575" s="65"/>
      <c r="P575" s="65"/>
      <c r="T575" s="1"/>
      <c r="U575" s="1"/>
      <c r="V575" s="1"/>
    </row>
    <row r="576" spans="1:22" x14ac:dyDescent="0.25">
      <c r="A576" s="1"/>
      <c r="C576" s="65"/>
      <c r="K576" s="65"/>
      <c r="L576" s="65"/>
      <c r="M576" s="65"/>
      <c r="N576" s="65"/>
      <c r="O576" s="65"/>
      <c r="P576" s="65"/>
      <c r="T576" s="1"/>
      <c r="U576" s="1"/>
      <c r="V576" s="1"/>
    </row>
    <row r="577" spans="1:22" x14ac:dyDescent="0.25">
      <c r="A577" s="1"/>
      <c r="C577" s="65"/>
      <c r="K577" s="65"/>
      <c r="L577" s="65"/>
      <c r="M577" s="65"/>
      <c r="N577" s="65"/>
      <c r="O577" s="65"/>
      <c r="P577" s="65"/>
      <c r="T577" s="1"/>
      <c r="U577" s="1"/>
      <c r="V577" s="1"/>
    </row>
    <row r="578" spans="1:22" x14ac:dyDescent="0.25">
      <c r="A578" s="1"/>
      <c r="C578" s="65"/>
      <c r="K578" s="65"/>
      <c r="L578" s="65"/>
      <c r="M578" s="65"/>
      <c r="N578" s="65"/>
      <c r="O578" s="65"/>
      <c r="P578" s="65"/>
      <c r="T578" s="1"/>
      <c r="U578" s="1"/>
      <c r="V578" s="1"/>
    </row>
    <row r="579" spans="1:22" x14ac:dyDescent="0.25">
      <c r="A579" s="1"/>
      <c r="C579" s="65"/>
      <c r="K579" s="65"/>
      <c r="L579" s="65"/>
      <c r="M579" s="65"/>
      <c r="N579" s="65"/>
      <c r="O579" s="65"/>
      <c r="P579" s="65"/>
      <c r="T579" s="1"/>
      <c r="U579" s="1"/>
      <c r="V579" s="1"/>
    </row>
    <row r="580" spans="1:22" x14ac:dyDescent="0.25">
      <c r="A580" s="1"/>
      <c r="C580" s="65"/>
      <c r="K580" s="65"/>
      <c r="L580" s="65"/>
      <c r="M580" s="65"/>
      <c r="N580" s="65"/>
      <c r="O580" s="65"/>
      <c r="P580" s="65"/>
      <c r="T580" s="1"/>
      <c r="U580" s="1"/>
      <c r="V580" s="1"/>
    </row>
    <row r="581" spans="1:22" x14ac:dyDescent="0.25">
      <c r="A581" s="1"/>
      <c r="C581" s="65"/>
      <c r="K581" s="65"/>
      <c r="L581" s="65"/>
      <c r="M581" s="65"/>
      <c r="N581" s="65"/>
      <c r="O581" s="65"/>
      <c r="P581" s="65"/>
      <c r="T581" s="1"/>
      <c r="U581" s="1"/>
      <c r="V581" s="1"/>
    </row>
    <row r="582" spans="1:22" x14ac:dyDescent="0.25">
      <c r="A582" s="1"/>
      <c r="C582" s="65"/>
      <c r="K582" s="65"/>
      <c r="L582" s="65"/>
      <c r="M582" s="65"/>
      <c r="N582" s="65"/>
      <c r="O582" s="65"/>
      <c r="P582" s="65"/>
      <c r="T582" s="1"/>
      <c r="U582" s="1"/>
      <c r="V582" s="1"/>
    </row>
    <row r="583" spans="1:22" x14ac:dyDescent="0.25">
      <c r="A583" s="1"/>
      <c r="C583" s="65"/>
      <c r="K583" s="65"/>
      <c r="L583" s="65"/>
      <c r="M583" s="65"/>
      <c r="N583" s="65"/>
      <c r="O583" s="65"/>
      <c r="P583" s="65"/>
      <c r="T583" s="1"/>
      <c r="U583" s="1"/>
      <c r="V583" s="1"/>
    </row>
    <row r="584" spans="1:22" x14ac:dyDescent="0.25">
      <c r="A584" s="1"/>
      <c r="C584" s="65"/>
      <c r="K584" s="65"/>
      <c r="L584" s="65"/>
      <c r="M584" s="65"/>
      <c r="N584" s="65"/>
      <c r="O584" s="65"/>
      <c r="P584" s="65"/>
      <c r="T584" s="1"/>
      <c r="U584" s="1"/>
      <c r="V584" s="1"/>
    </row>
    <row r="585" spans="1:22" x14ac:dyDescent="0.25">
      <c r="A585" s="1"/>
      <c r="C585" s="65"/>
      <c r="K585" s="65"/>
      <c r="L585" s="65"/>
      <c r="M585" s="65"/>
      <c r="N585" s="65"/>
      <c r="O585" s="65"/>
      <c r="P585" s="65"/>
      <c r="T585" s="1"/>
      <c r="U585" s="1"/>
      <c r="V585" s="1"/>
    </row>
    <row r="586" spans="1:22" x14ac:dyDescent="0.25">
      <c r="A586" s="1"/>
      <c r="C586" s="65"/>
      <c r="K586" s="65"/>
      <c r="L586" s="65"/>
      <c r="M586" s="65"/>
      <c r="N586" s="65"/>
      <c r="O586" s="65"/>
      <c r="P586" s="65"/>
      <c r="T586" s="1"/>
      <c r="U586" s="1"/>
      <c r="V586" s="1"/>
    </row>
    <row r="587" spans="1:22" x14ac:dyDescent="0.25">
      <c r="A587" s="1"/>
      <c r="C587" s="65"/>
      <c r="K587" s="65"/>
      <c r="L587" s="65"/>
      <c r="M587" s="65"/>
      <c r="N587" s="65"/>
      <c r="O587" s="65"/>
      <c r="P587" s="65"/>
      <c r="T587" s="1"/>
      <c r="U587" s="1"/>
      <c r="V587" s="1"/>
    </row>
    <row r="588" spans="1:22" x14ac:dyDescent="0.25">
      <c r="A588" s="1"/>
      <c r="C588" s="65"/>
      <c r="K588" s="65"/>
      <c r="L588" s="65"/>
      <c r="M588" s="65"/>
      <c r="N588" s="65"/>
      <c r="O588" s="65"/>
      <c r="P588" s="65"/>
      <c r="T588" s="1"/>
      <c r="U588" s="1"/>
      <c r="V588" s="1"/>
    </row>
    <row r="589" spans="1:22" x14ac:dyDescent="0.25">
      <c r="A589" s="1"/>
      <c r="C589" s="65"/>
      <c r="K589" s="65"/>
      <c r="L589" s="65"/>
      <c r="M589" s="65"/>
      <c r="N589" s="65"/>
      <c r="O589" s="65"/>
      <c r="P589" s="65"/>
      <c r="T589" s="1"/>
      <c r="U589" s="1"/>
      <c r="V589" s="1"/>
    </row>
    <row r="590" spans="1:22" x14ac:dyDescent="0.25">
      <c r="A590" s="1"/>
      <c r="C590" s="65"/>
      <c r="K590" s="65"/>
      <c r="L590" s="65"/>
      <c r="M590" s="65"/>
      <c r="N590" s="65"/>
      <c r="O590" s="65"/>
      <c r="P590" s="65"/>
      <c r="T590" s="1"/>
      <c r="U590" s="1"/>
      <c r="V590" s="1"/>
    </row>
    <row r="591" spans="1:22" x14ac:dyDescent="0.25">
      <c r="A591" s="1"/>
      <c r="C591" s="65"/>
      <c r="K591" s="65"/>
      <c r="L591" s="65"/>
      <c r="M591" s="65"/>
      <c r="N591" s="65"/>
      <c r="O591" s="65"/>
      <c r="P591" s="65"/>
      <c r="T591" s="1"/>
      <c r="U591" s="1"/>
      <c r="V591" s="1"/>
    </row>
    <row r="592" spans="1:22" x14ac:dyDescent="0.25">
      <c r="A592" s="1"/>
      <c r="C592" s="65"/>
      <c r="K592" s="65"/>
      <c r="L592" s="65"/>
      <c r="M592" s="65"/>
      <c r="N592" s="65"/>
      <c r="O592" s="65"/>
      <c r="P592" s="65"/>
      <c r="T592" s="1"/>
      <c r="U592" s="1"/>
      <c r="V592" s="1"/>
    </row>
    <row r="593" spans="1:22" x14ac:dyDescent="0.25">
      <c r="A593" s="1"/>
      <c r="C593" s="65"/>
      <c r="K593" s="65"/>
      <c r="L593" s="65"/>
      <c r="M593" s="65"/>
      <c r="N593" s="65"/>
      <c r="O593" s="65"/>
      <c r="P593" s="65"/>
      <c r="T593" s="1"/>
      <c r="U593" s="1"/>
      <c r="V593" s="1"/>
    </row>
    <row r="594" spans="1:22" x14ac:dyDescent="0.25">
      <c r="A594" s="1"/>
      <c r="C594" s="65"/>
      <c r="K594" s="65"/>
      <c r="L594" s="65"/>
      <c r="M594" s="65"/>
      <c r="N594" s="65"/>
      <c r="O594" s="65"/>
      <c r="P594" s="65"/>
      <c r="T594" s="1"/>
      <c r="U594" s="1"/>
      <c r="V594" s="1"/>
    </row>
    <row r="595" spans="1:22" x14ac:dyDescent="0.25">
      <c r="A595" s="1"/>
      <c r="C595" s="65"/>
      <c r="K595" s="65"/>
      <c r="L595" s="65"/>
      <c r="M595" s="65"/>
      <c r="N595" s="65"/>
      <c r="O595" s="65"/>
      <c r="P595" s="65"/>
      <c r="T595" s="1"/>
      <c r="U595" s="1"/>
      <c r="V595" s="1"/>
    </row>
    <row r="596" spans="1:22" x14ac:dyDescent="0.25">
      <c r="A596" s="1"/>
      <c r="C596" s="65"/>
      <c r="K596" s="65"/>
      <c r="L596" s="65"/>
      <c r="M596" s="65"/>
      <c r="N596" s="65"/>
      <c r="O596" s="65"/>
      <c r="P596" s="65"/>
      <c r="T596" s="1"/>
      <c r="U596" s="1"/>
      <c r="V596" s="1"/>
    </row>
    <row r="597" spans="1:22" x14ac:dyDescent="0.25">
      <c r="A597" s="1"/>
      <c r="C597" s="65"/>
      <c r="K597" s="65"/>
      <c r="L597" s="65"/>
      <c r="M597" s="65"/>
      <c r="N597" s="65"/>
      <c r="O597" s="65"/>
      <c r="P597" s="65"/>
      <c r="T597" s="1"/>
      <c r="U597" s="1"/>
      <c r="V597" s="1"/>
    </row>
    <row r="598" spans="1:22" x14ac:dyDescent="0.25">
      <c r="A598" s="1"/>
      <c r="C598" s="65"/>
      <c r="K598" s="65"/>
      <c r="L598" s="65"/>
      <c r="M598" s="65"/>
      <c r="N598" s="65"/>
      <c r="O598" s="65"/>
      <c r="P598" s="65"/>
      <c r="T598" s="1"/>
      <c r="U598" s="1"/>
      <c r="V598" s="1"/>
    </row>
    <row r="599" spans="1:22" x14ac:dyDescent="0.25">
      <c r="A599" s="1"/>
      <c r="C599" s="65"/>
      <c r="K599" s="65"/>
      <c r="L599" s="65"/>
      <c r="M599" s="65"/>
      <c r="N599" s="65"/>
      <c r="O599" s="65"/>
      <c r="P599" s="65"/>
      <c r="T599" s="1"/>
      <c r="U599" s="1"/>
      <c r="V599" s="1"/>
    </row>
    <row r="600" spans="1:22" x14ac:dyDescent="0.25">
      <c r="A600" s="1"/>
      <c r="C600" s="65"/>
      <c r="K600" s="65"/>
      <c r="L600" s="65"/>
      <c r="M600" s="65"/>
      <c r="N600" s="65"/>
      <c r="O600" s="65"/>
      <c r="P600" s="65"/>
      <c r="T600" s="1"/>
      <c r="U600" s="1"/>
      <c r="V600" s="1"/>
    </row>
    <row r="601" spans="1:22" x14ac:dyDescent="0.25">
      <c r="A601" s="1"/>
      <c r="C601" s="65"/>
      <c r="K601" s="65"/>
      <c r="L601" s="65"/>
      <c r="M601" s="65"/>
      <c r="N601" s="65"/>
      <c r="O601" s="65"/>
      <c r="P601" s="65"/>
      <c r="T601" s="1"/>
      <c r="U601" s="1"/>
      <c r="V601" s="1"/>
    </row>
    <row r="602" spans="1:22" x14ac:dyDescent="0.25">
      <c r="A602" s="1"/>
      <c r="C602" s="65"/>
      <c r="K602" s="65"/>
      <c r="L602" s="65"/>
      <c r="M602" s="65"/>
      <c r="N602" s="65"/>
      <c r="O602" s="65"/>
      <c r="P602" s="65"/>
      <c r="T602" s="1"/>
      <c r="U602" s="1"/>
      <c r="V602" s="1"/>
    </row>
    <row r="603" spans="1:22" x14ac:dyDescent="0.25">
      <c r="A603" s="1"/>
      <c r="C603" s="65"/>
      <c r="K603" s="65"/>
      <c r="L603" s="65"/>
      <c r="M603" s="65"/>
      <c r="N603" s="65"/>
      <c r="O603" s="65"/>
      <c r="P603" s="65"/>
      <c r="T603" s="1"/>
      <c r="U603" s="1"/>
      <c r="V603" s="1"/>
    </row>
    <row r="604" spans="1:22" x14ac:dyDescent="0.25">
      <c r="A604" s="1"/>
      <c r="C604" s="65"/>
      <c r="K604" s="65"/>
      <c r="L604" s="65"/>
      <c r="M604" s="65"/>
      <c r="N604" s="65"/>
      <c r="O604" s="65"/>
      <c r="P604" s="65"/>
      <c r="T604" s="1"/>
      <c r="U604" s="1"/>
      <c r="V604" s="1"/>
    </row>
    <row r="605" spans="1:22" x14ac:dyDescent="0.25">
      <c r="A605" s="1"/>
      <c r="C605" s="65"/>
      <c r="K605" s="65"/>
      <c r="L605" s="65"/>
      <c r="M605" s="65"/>
      <c r="N605" s="65"/>
      <c r="O605" s="65"/>
      <c r="P605" s="65"/>
      <c r="T605" s="1"/>
      <c r="U605" s="1"/>
      <c r="V605" s="1"/>
    </row>
    <row r="606" spans="1:22" x14ac:dyDescent="0.25">
      <c r="A606" s="1"/>
      <c r="C606" s="65"/>
      <c r="K606" s="65"/>
      <c r="L606" s="65"/>
      <c r="M606" s="65"/>
      <c r="N606" s="65"/>
      <c r="O606" s="65"/>
      <c r="P606" s="65"/>
      <c r="T606" s="1"/>
      <c r="U606" s="1"/>
      <c r="V606" s="1"/>
    </row>
    <row r="607" spans="1:22" x14ac:dyDescent="0.25">
      <c r="A607" s="1"/>
      <c r="C607" s="65"/>
      <c r="K607" s="65"/>
      <c r="L607" s="65"/>
      <c r="M607" s="65"/>
      <c r="N607" s="65"/>
      <c r="O607" s="65"/>
      <c r="P607" s="65"/>
      <c r="T607" s="1"/>
      <c r="U607" s="1"/>
      <c r="V607" s="1"/>
    </row>
    <row r="608" spans="1:22" x14ac:dyDescent="0.25">
      <c r="A608" s="1"/>
      <c r="C608" s="65"/>
      <c r="K608" s="65"/>
      <c r="L608" s="65"/>
      <c r="M608" s="65"/>
      <c r="N608" s="65"/>
      <c r="O608" s="65"/>
      <c r="P608" s="65"/>
      <c r="T608" s="1"/>
      <c r="U608" s="1"/>
      <c r="V608" s="1"/>
    </row>
    <row r="609" spans="1:22" x14ac:dyDescent="0.25">
      <c r="A609" s="1"/>
      <c r="C609" s="65"/>
      <c r="K609" s="65"/>
      <c r="L609" s="65"/>
      <c r="M609" s="65"/>
      <c r="N609" s="65"/>
      <c r="O609" s="65"/>
      <c r="P609" s="65"/>
      <c r="T609" s="1"/>
      <c r="U609" s="1"/>
      <c r="V609" s="1"/>
    </row>
    <row r="610" spans="1:22" x14ac:dyDescent="0.25">
      <c r="A610" s="1"/>
      <c r="C610" s="65"/>
      <c r="K610" s="65"/>
      <c r="L610" s="65"/>
      <c r="M610" s="65"/>
      <c r="N610" s="65"/>
      <c r="O610" s="65"/>
      <c r="P610" s="65"/>
      <c r="T610" s="1"/>
      <c r="U610" s="1"/>
      <c r="V610" s="1"/>
    </row>
    <row r="611" spans="1:22" x14ac:dyDescent="0.25">
      <c r="A611" s="1"/>
      <c r="C611" s="65"/>
      <c r="K611" s="65"/>
      <c r="L611" s="65"/>
      <c r="M611" s="65"/>
      <c r="N611" s="65"/>
      <c r="O611" s="65"/>
      <c r="P611" s="65"/>
      <c r="T611" s="1"/>
      <c r="U611" s="1"/>
      <c r="V611" s="1"/>
    </row>
    <row r="612" spans="1:22" x14ac:dyDescent="0.25">
      <c r="A612" s="1"/>
      <c r="C612" s="65"/>
      <c r="K612" s="65"/>
      <c r="L612" s="65"/>
      <c r="M612" s="65"/>
      <c r="N612" s="65"/>
      <c r="O612" s="65"/>
      <c r="P612" s="65"/>
      <c r="T612" s="1"/>
      <c r="U612" s="1"/>
      <c r="V612" s="1"/>
    </row>
    <row r="613" spans="1:22" x14ac:dyDescent="0.25">
      <c r="A613" s="1"/>
      <c r="C613" s="65"/>
      <c r="K613" s="65"/>
      <c r="L613" s="65"/>
      <c r="M613" s="65"/>
      <c r="N613" s="65"/>
      <c r="O613" s="65"/>
      <c r="P613" s="65"/>
      <c r="T613" s="1"/>
      <c r="U613" s="1"/>
      <c r="V613" s="1"/>
    </row>
    <row r="614" spans="1:22" x14ac:dyDescent="0.25">
      <c r="A614" s="1"/>
      <c r="C614" s="65"/>
      <c r="K614" s="65"/>
      <c r="L614" s="65"/>
      <c r="M614" s="65"/>
      <c r="N614" s="65"/>
      <c r="O614" s="65"/>
      <c r="P614" s="65"/>
      <c r="T614" s="1"/>
      <c r="U614" s="1"/>
      <c r="V614" s="1"/>
    </row>
    <row r="615" spans="1:22" x14ac:dyDescent="0.25">
      <c r="A615" s="1"/>
      <c r="C615" s="65"/>
      <c r="K615" s="65"/>
      <c r="L615" s="65"/>
      <c r="M615" s="65"/>
      <c r="N615" s="65"/>
      <c r="O615" s="65"/>
      <c r="P615" s="65"/>
      <c r="T615" s="1"/>
      <c r="U615" s="1"/>
      <c r="V615" s="1"/>
    </row>
    <row r="616" spans="1:22" x14ac:dyDescent="0.25">
      <c r="A616" s="1"/>
      <c r="C616" s="65"/>
      <c r="K616" s="65"/>
      <c r="L616" s="65"/>
      <c r="M616" s="65"/>
      <c r="N616" s="65"/>
      <c r="O616" s="65"/>
      <c r="P616" s="65"/>
      <c r="T616" s="1"/>
      <c r="U616" s="1"/>
      <c r="V616" s="1"/>
    </row>
    <row r="617" spans="1:22" x14ac:dyDescent="0.25">
      <c r="A617" s="1"/>
      <c r="C617" s="65"/>
      <c r="K617" s="65"/>
      <c r="L617" s="65"/>
      <c r="M617" s="65"/>
      <c r="N617" s="65"/>
      <c r="O617" s="65"/>
      <c r="P617" s="65"/>
      <c r="T617" s="1"/>
      <c r="U617" s="1"/>
      <c r="V617" s="1"/>
    </row>
    <row r="618" spans="1:22" x14ac:dyDescent="0.25">
      <c r="A618" s="1"/>
      <c r="C618" s="65"/>
      <c r="K618" s="65"/>
      <c r="L618" s="65"/>
      <c r="M618" s="65"/>
      <c r="N618" s="65"/>
      <c r="O618" s="65"/>
      <c r="P618" s="65"/>
      <c r="T618" s="1"/>
      <c r="U618" s="1"/>
      <c r="V618" s="1"/>
    </row>
    <row r="619" spans="1:22" x14ac:dyDescent="0.25">
      <c r="A619" s="1"/>
      <c r="C619" s="65"/>
      <c r="K619" s="65"/>
      <c r="L619" s="65"/>
      <c r="M619" s="65"/>
      <c r="N619" s="65"/>
      <c r="O619" s="65"/>
      <c r="P619" s="65"/>
      <c r="T619" s="1"/>
      <c r="U619" s="1"/>
      <c r="V619" s="1"/>
    </row>
    <row r="620" spans="1:22" x14ac:dyDescent="0.25">
      <c r="A620" s="1"/>
      <c r="C620" s="65"/>
      <c r="K620" s="65"/>
      <c r="L620" s="65"/>
      <c r="M620" s="65"/>
      <c r="N620" s="65"/>
      <c r="O620" s="65"/>
      <c r="P620" s="65"/>
      <c r="T620" s="1"/>
      <c r="U620" s="1"/>
      <c r="V620" s="1"/>
    </row>
    <row r="621" spans="1:22" x14ac:dyDescent="0.25">
      <c r="A621" s="1"/>
      <c r="C621" s="65"/>
      <c r="K621" s="65"/>
      <c r="L621" s="65"/>
      <c r="M621" s="65"/>
      <c r="N621" s="65"/>
      <c r="O621" s="65"/>
      <c r="P621" s="65"/>
      <c r="T621" s="1"/>
      <c r="U621" s="1"/>
      <c r="V621" s="1"/>
    </row>
    <row r="622" spans="1:22" x14ac:dyDescent="0.25">
      <c r="A622" s="1"/>
      <c r="C622" s="65"/>
      <c r="K622" s="65"/>
      <c r="L622" s="65"/>
      <c r="M622" s="65"/>
      <c r="N622" s="65"/>
      <c r="O622" s="65"/>
      <c r="P622" s="65"/>
      <c r="T622" s="1"/>
      <c r="U622" s="1"/>
      <c r="V622" s="1"/>
    </row>
    <row r="623" spans="1:22" x14ac:dyDescent="0.25">
      <c r="A623" s="1"/>
      <c r="C623" s="65"/>
      <c r="K623" s="65"/>
      <c r="L623" s="65"/>
      <c r="M623" s="65"/>
      <c r="N623" s="65"/>
      <c r="O623" s="65"/>
      <c r="P623" s="65"/>
      <c r="T623" s="1"/>
      <c r="U623" s="1"/>
      <c r="V623" s="1"/>
    </row>
    <row r="624" spans="1:22" x14ac:dyDescent="0.25">
      <c r="A624" s="1"/>
      <c r="C624" s="65"/>
      <c r="K624" s="65"/>
      <c r="L624" s="65"/>
      <c r="M624" s="65"/>
      <c r="N624" s="65"/>
      <c r="O624" s="65"/>
      <c r="P624" s="65"/>
      <c r="T624" s="1"/>
      <c r="U624" s="1"/>
      <c r="V624" s="1"/>
    </row>
    <row r="625" spans="1:22" x14ac:dyDescent="0.25">
      <c r="A625" s="1"/>
      <c r="C625" s="65"/>
      <c r="K625" s="65"/>
      <c r="L625" s="65"/>
      <c r="M625" s="65"/>
      <c r="N625" s="65"/>
      <c r="O625" s="65"/>
      <c r="P625" s="65"/>
      <c r="T625" s="1"/>
      <c r="U625" s="1"/>
      <c r="V625" s="1"/>
    </row>
    <row r="626" spans="1:22" x14ac:dyDescent="0.25">
      <c r="A626" s="1"/>
      <c r="C626" s="65"/>
      <c r="K626" s="65"/>
      <c r="L626" s="65"/>
      <c r="M626" s="65"/>
      <c r="N626" s="65"/>
      <c r="O626" s="65"/>
      <c r="P626" s="65"/>
      <c r="T626" s="1"/>
      <c r="U626" s="1"/>
      <c r="V626" s="1"/>
    </row>
    <row r="627" spans="1:22" x14ac:dyDescent="0.25">
      <c r="A627" s="1"/>
      <c r="C627" s="65"/>
      <c r="K627" s="65"/>
      <c r="L627" s="65"/>
      <c r="M627" s="65"/>
      <c r="N627" s="65"/>
      <c r="O627" s="65"/>
      <c r="P627" s="65"/>
      <c r="T627" s="1"/>
      <c r="U627" s="1"/>
      <c r="V627" s="1"/>
    </row>
    <row r="628" spans="1:22" x14ac:dyDescent="0.25">
      <c r="A628" s="1"/>
      <c r="C628" s="65"/>
      <c r="K628" s="65"/>
      <c r="L628" s="65"/>
      <c r="M628" s="65"/>
      <c r="N628" s="65"/>
      <c r="O628" s="65"/>
      <c r="P628" s="65"/>
      <c r="T628" s="1"/>
      <c r="U628" s="1"/>
      <c r="V628" s="1"/>
    </row>
    <row r="629" spans="1:22" x14ac:dyDescent="0.25">
      <c r="A629" s="1"/>
      <c r="C629" s="65"/>
      <c r="K629" s="65"/>
      <c r="L629" s="65"/>
      <c r="M629" s="65"/>
      <c r="N629" s="65"/>
      <c r="O629" s="65"/>
      <c r="P629" s="65"/>
      <c r="T629" s="1"/>
      <c r="U629" s="1"/>
      <c r="V629" s="1"/>
    </row>
    <row r="630" spans="1:22" x14ac:dyDescent="0.25">
      <c r="A630" s="1"/>
      <c r="C630" s="65"/>
      <c r="K630" s="65"/>
      <c r="L630" s="65"/>
      <c r="M630" s="65"/>
      <c r="N630" s="65"/>
      <c r="O630" s="65"/>
      <c r="P630" s="65"/>
      <c r="T630" s="1"/>
      <c r="U630" s="1"/>
      <c r="V630" s="1"/>
    </row>
    <row r="631" spans="1:22" x14ac:dyDescent="0.25">
      <c r="A631" s="1"/>
      <c r="C631" s="65"/>
      <c r="K631" s="65"/>
      <c r="L631" s="65"/>
      <c r="M631" s="65"/>
      <c r="N631" s="65"/>
      <c r="O631" s="65"/>
      <c r="P631" s="65"/>
      <c r="T631" s="1"/>
      <c r="U631" s="1"/>
      <c r="V631" s="1"/>
    </row>
    <row r="632" spans="1:22" x14ac:dyDescent="0.25">
      <c r="A632" s="1"/>
      <c r="C632" s="65"/>
      <c r="K632" s="65"/>
      <c r="L632" s="65"/>
      <c r="M632" s="65"/>
      <c r="N632" s="65"/>
      <c r="O632" s="65"/>
      <c r="P632" s="65"/>
      <c r="T632" s="1"/>
      <c r="U632" s="1"/>
      <c r="V632" s="1"/>
    </row>
    <row r="633" spans="1:22" x14ac:dyDescent="0.25">
      <c r="A633" s="1"/>
      <c r="C633" s="65"/>
      <c r="K633" s="65"/>
      <c r="L633" s="65"/>
      <c r="M633" s="65"/>
      <c r="N633" s="65"/>
      <c r="O633" s="65"/>
      <c r="P633" s="65"/>
      <c r="T633" s="1"/>
      <c r="U633" s="1"/>
      <c r="V633" s="1"/>
    </row>
    <row r="634" spans="1:22" x14ac:dyDescent="0.25">
      <c r="A634" s="1"/>
      <c r="C634" s="65"/>
      <c r="K634" s="65"/>
      <c r="L634" s="65"/>
      <c r="M634" s="65"/>
      <c r="N634" s="65"/>
      <c r="O634" s="65"/>
      <c r="P634" s="65"/>
      <c r="T634" s="1"/>
      <c r="U634" s="1"/>
      <c r="V634" s="1"/>
    </row>
    <row r="635" spans="1:22" x14ac:dyDescent="0.25">
      <c r="A635" s="1"/>
      <c r="C635" s="65"/>
      <c r="K635" s="65"/>
      <c r="L635" s="65"/>
      <c r="M635" s="65"/>
      <c r="N635" s="65"/>
      <c r="O635" s="65"/>
      <c r="P635" s="65"/>
      <c r="T635" s="1"/>
      <c r="U635" s="1"/>
      <c r="V635" s="1"/>
    </row>
    <row r="636" spans="1:22" x14ac:dyDescent="0.25">
      <c r="A636" s="1"/>
      <c r="C636" s="65"/>
      <c r="K636" s="65"/>
      <c r="L636" s="65"/>
      <c r="M636" s="65"/>
      <c r="N636" s="65"/>
      <c r="O636" s="65"/>
      <c r="P636" s="65"/>
      <c r="T636" s="1"/>
      <c r="U636" s="1"/>
      <c r="V636" s="1"/>
    </row>
    <row r="637" spans="1:22" x14ac:dyDescent="0.25">
      <c r="A637" s="1"/>
      <c r="C637" s="65"/>
      <c r="K637" s="65"/>
      <c r="L637" s="65"/>
      <c r="M637" s="65"/>
      <c r="N637" s="65"/>
      <c r="O637" s="65"/>
      <c r="P637" s="65"/>
      <c r="T637" s="1"/>
      <c r="U637" s="1"/>
      <c r="V637" s="1"/>
    </row>
    <row r="638" spans="1:22" x14ac:dyDescent="0.25">
      <c r="A638" s="1"/>
      <c r="C638" s="65"/>
      <c r="K638" s="65"/>
      <c r="L638" s="65"/>
      <c r="M638" s="65"/>
      <c r="N638" s="65"/>
      <c r="O638" s="65"/>
      <c r="P638" s="65"/>
      <c r="T638" s="1"/>
      <c r="U638" s="1"/>
      <c r="V638" s="1"/>
    </row>
    <row r="639" spans="1:22" x14ac:dyDescent="0.25">
      <c r="A639" s="1"/>
      <c r="C639" s="65"/>
      <c r="K639" s="65"/>
      <c r="L639" s="65"/>
      <c r="M639" s="65"/>
      <c r="N639" s="65"/>
      <c r="O639" s="65"/>
      <c r="P639" s="65"/>
      <c r="T639" s="1"/>
      <c r="U639" s="1"/>
      <c r="V639" s="1"/>
    </row>
    <row r="640" spans="1:22" x14ac:dyDescent="0.25">
      <c r="A640" s="1"/>
      <c r="C640" s="65"/>
      <c r="K640" s="65"/>
      <c r="L640" s="65"/>
      <c r="M640" s="65"/>
      <c r="N640" s="65"/>
      <c r="O640" s="65"/>
      <c r="P640" s="65"/>
      <c r="T640" s="1"/>
      <c r="U640" s="1"/>
      <c r="V640" s="1"/>
    </row>
    <row r="641" spans="1:22" x14ac:dyDescent="0.25">
      <c r="A641" s="1"/>
      <c r="C641" s="65"/>
      <c r="K641" s="65"/>
      <c r="L641" s="65"/>
      <c r="M641" s="65"/>
      <c r="N641" s="65"/>
      <c r="O641" s="65"/>
      <c r="P641" s="65"/>
      <c r="T641" s="1"/>
      <c r="U641" s="1"/>
      <c r="V641" s="1"/>
    </row>
    <row r="642" spans="1:22" x14ac:dyDescent="0.25">
      <c r="A642" s="1"/>
      <c r="C642" s="65"/>
      <c r="K642" s="65"/>
      <c r="L642" s="65"/>
      <c r="M642" s="65"/>
      <c r="N642" s="65"/>
      <c r="O642" s="65"/>
      <c r="P642" s="65"/>
      <c r="T642" s="1"/>
      <c r="U642" s="1"/>
      <c r="V642" s="1"/>
    </row>
    <row r="643" spans="1:22" x14ac:dyDescent="0.25">
      <c r="A643" s="1"/>
      <c r="C643" s="65"/>
      <c r="K643" s="65"/>
      <c r="L643" s="65"/>
      <c r="M643" s="65"/>
      <c r="N643" s="65"/>
      <c r="O643" s="65"/>
      <c r="P643" s="65"/>
      <c r="T643" s="1"/>
      <c r="U643" s="1"/>
      <c r="V643" s="1"/>
    </row>
    <row r="644" spans="1:22" x14ac:dyDescent="0.25">
      <c r="A644" s="1"/>
      <c r="C644" s="65"/>
      <c r="K644" s="65"/>
      <c r="L644" s="65"/>
      <c r="M644" s="65"/>
      <c r="N644" s="65"/>
      <c r="O644" s="65"/>
      <c r="P644" s="65"/>
      <c r="T644" s="1"/>
      <c r="U644" s="1"/>
      <c r="V644" s="1"/>
    </row>
    <row r="645" spans="1:22" x14ac:dyDescent="0.25">
      <c r="A645" s="1"/>
      <c r="C645" s="65"/>
      <c r="K645" s="65"/>
      <c r="L645" s="65"/>
      <c r="M645" s="65"/>
      <c r="N645" s="65"/>
      <c r="O645" s="65"/>
      <c r="P645" s="65"/>
      <c r="T645" s="1"/>
      <c r="U645" s="1"/>
      <c r="V645" s="1"/>
    </row>
    <row r="646" spans="1:22" x14ac:dyDescent="0.25">
      <c r="A646" s="1"/>
      <c r="C646" s="65"/>
      <c r="K646" s="65"/>
      <c r="L646" s="65"/>
      <c r="M646" s="65"/>
      <c r="N646" s="65"/>
      <c r="O646" s="65"/>
      <c r="P646" s="65"/>
      <c r="T646" s="1"/>
      <c r="U646" s="1"/>
      <c r="V646" s="1"/>
    </row>
    <row r="647" spans="1:22" x14ac:dyDescent="0.25">
      <c r="A647" s="1"/>
      <c r="C647" s="65"/>
      <c r="K647" s="65"/>
      <c r="L647" s="65"/>
      <c r="M647" s="65"/>
      <c r="N647" s="65"/>
      <c r="O647" s="65"/>
      <c r="P647" s="65"/>
      <c r="T647" s="1"/>
      <c r="U647" s="1"/>
      <c r="V647" s="1"/>
    </row>
    <row r="648" spans="1:22" x14ac:dyDescent="0.25">
      <c r="A648" s="1"/>
      <c r="C648" s="65"/>
      <c r="K648" s="65"/>
      <c r="L648" s="65"/>
      <c r="M648" s="65"/>
      <c r="N648" s="65"/>
      <c r="O648" s="65"/>
      <c r="P648" s="65"/>
      <c r="T648" s="1"/>
      <c r="U648" s="1"/>
      <c r="V648" s="1"/>
    </row>
    <row r="649" spans="1:22" x14ac:dyDescent="0.25">
      <c r="A649" s="1"/>
      <c r="C649" s="65"/>
      <c r="K649" s="65"/>
      <c r="L649" s="65"/>
      <c r="M649" s="65"/>
      <c r="N649" s="65"/>
      <c r="O649" s="65"/>
      <c r="P649" s="65"/>
      <c r="T649" s="1"/>
      <c r="U649" s="1"/>
      <c r="V649" s="1"/>
    </row>
    <row r="650" spans="1:22" x14ac:dyDescent="0.25">
      <c r="A650" s="1"/>
      <c r="C650" s="65"/>
      <c r="K650" s="65"/>
      <c r="L650" s="65"/>
      <c r="M650" s="65"/>
      <c r="N650" s="65"/>
      <c r="O650" s="65"/>
      <c r="P650" s="65"/>
      <c r="T650" s="1"/>
      <c r="U650" s="1"/>
      <c r="V650" s="1"/>
    </row>
    <row r="651" spans="1:22" x14ac:dyDescent="0.25">
      <c r="A651" s="1"/>
      <c r="C651" s="65"/>
      <c r="K651" s="65"/>
      <c r="L651" s="65"/>
      <c r="M651" s="65"/>
      <c r="N651" s="65"/>
      <c r="O651" s="65"/>
      <c r="P651" s="65"/>
      <c r="T651" s="1"/>
      <c r="U651" s="1"/>
      <c r="V651" s="1"/>
    </row>
    <row r="652" spans="1:22" x14ac:dyDescent="0.25">
      <c r="A652" s="1"/>
      <c r="C652" s="65"/>
      <c r="K652" s="65"/>
      <c r="L652" s="65"/>
      <c r="M652" s="65"/>
      <c r="N652" s="65"/>
      <c r="O652" s="65"/>
      <c r="P652" s="65"/>
      <c r="T652" s="1"/>
      <c r="U652" s="1"/>
      <c r="V652" s="1"/>
    </row>
    <row r="653" spans="1:22" x14ac:dyDescent="0.25">
      <c r="A653" s="1"/>
      <c r="C653" s="65"/>
      <c r="K653" s="65"/>
      <c r="L653" s="65"/>
      <c r="M653" s="65"/>
      <c r="N653" s="65"/>
      <c r="O653" s="65"/>
      <c r="P653" s="65"/>
      <c r="T653" s="1"/>
      <c r="U653" s="1"/>
      <c r="V653" s="1"/>
    </row>
    <row r="654" spans="1:22" x14ac:dyDescent="0.25">
      <c r="A654" s="1"/>
      <c r="C654" s="65"/>
      <c r="K654" s="65"/>
      <c r="L654" s="65"/>
      <c r="M654" s="65"/>
      <c r="N654" s="65"/>
      <c r="O654" s="65"/>
      <c r="P654" s="65"/>
      <c r="T654" s="1"/>
      <c r="U654" s="1"/>
      <c r="V654" s="1"/>
    </row>
    <row r="655" spans="1:22" x14ac:dyDescent="0.25">
      <c r="A655" s="1"/>
      <c r="C655" s="65"/>
      <c r="K655" s="65"/>
      <c r="L655" s="65"/>
      <c r="M655" s="65"/>
      <c r="N655" s="65"/>
      <c r="O655" s="65"/>
      <c r="P655" s="65"/>
      <c r="T655" s="1"/>
      <c r="U655" s="1"/>
      <c r="V655" s="1"/>
    </row>
    <row r="656" spans="1:22" x14ac:dyDescent="0.25">
      <c r="A656" s="1"/>
      <c r="C656" s="65"/>
      <c r="K656" s="65"/>
      <c r="L656" s="65"/>
      <c r="M656" s="65"/>
      <c r="N656" s="65"/>
      <c r="O656" s="65"/>
      <c r="P656" s="65"/>
      <c r="T656" s="1"/>
      <c r="U656" s="1"/>
      <c r="V656" s="1"/>
    </row>
    <row r="657" spans="1:22" x14ac:dyDescent="0.25">
      <c r="A657" s="1"/>
      <c r="C657" s="65"/>
      <c r="K657" s="65"/>
      <c r="L657" s="65"/>
      <c r="M657" s="65"/>
      <c r="N657" s="65"/>
      <c r="O657" s="65"/>
      <c r="P657" s="65"/>
      <c r="T657" s="1"/>
      <c r="U657" s="1"/>
      <c r="V657" s="1"/>
    </row>
    <row r="658" spans="1:22" x14ac:dyDescent="0.25">
      <c r="A658" s="1"/>
      <c r="C658" s="65"/>
      <c r="K658" s="65"/>
      <c r="L658" s="65"/>
      <c r="M658" s="65"/>
      <c r="N658" s="65"/>
      <c r="O658" s="65"/>
      <c r="P658" s="65"/>
      <c r="T658" s="1"/>
      <c r="U658" s="1"/>
      <c r="V658" s="1"/>
    </row>
    <row r="659" spans="1:22" x14ac:dyDescent="0.25">
      <c r="A659" s="1"/>
      <c r="C659" s="65"/>
      <c r="K659" s="65"/>
      <c r="L659" s="65"/>
      <c r="M659" s="65"/>
      <c r="N659" s="65"/>
      <c r="O659" s="65"/>
      <c r="P659" s="65"/>
      <c r="T659" s="1"/>
      <c r="U659" s="1"/>
      <c r="V659" s="1"/>
    </row>
    <row r="660" spans="1:22" x14ac:dyDescent="0.25">
      <c r="A660" s="1"/>
      <c r="C660" s="65"/>
      <c r="K660" s="65"/>
      <c r="L660" s="65"/>
      <c r="M660" s="65"/>
      <c r="N660" s="65"/>
      <c r="O660" s="65"/>
      <c r="P660" s="65"/>
      <c r="T660" s="1"/>
      <c r="U660" s="1"/>
      <c r="V660" s="1"/>
    </row>
    <row r="661" spans="1:22" x14ac:dyDescent="0.25">
      <c r="A661" s="1"/>
      <c r="C661" s="65"/>
      <c r="K661" s="65"/>
      <c r="L661" s="65"/>
      <c r="M661" s="65"/>
      <c r="N661" s="65"/>
      <c r="O661" s="65"/>
      <c r="P661" s="65"/>
      <c r="T661" s="1"/>
      <c r="U661" s="1"/>
      <c r="V661" s="1"/>
    </row>
    <row r="662" spans="1:22" x14ac:dyDescent="0.25">
      <c r="A662" s="1"/>
      <c r="C662" s="65"/>
      <c r="K662" s="65"/>
      <c r="L662" s="65"/>
      <c r="M662" s="65"/>
      <c r="N662" s="65"/>
      <c r="O662" s="65"/>
      <c r="P662" s="65"/>
      <c r="T662" s="1"/>
      <c r="U662" s="1"/>
      <c r="V662" s="1"/>
    </row>
    <row r="663" spans="1:22" x14ac:dyDescent="0.25">
      <c r="A663" s="1"/>
      <c r="C663" s="65"/>
      <c r="K663" s="65"/>
      <c r="L663" s="65"/>
      <c r="M663" s="65"/>
      <c r="N663" s="65"/>
      <c r="O663" s="65"/>
      <c r="P663" s="65"/>
      <c r="T663" s="1"/>
      <c r="U663" s="1"/>
      <c r="V663" s="1"/>
    </row>
    <row r="664" spans="1:22" x14ac:dyDescent="0.25">
      <c r="A664" s="1"/>
      <c r="C664" s="65"/>
      <c r="K664" s="65"/>
      <c r="L664" s="65"/>
      <c r="M664" s="65"/>
      <c r="N664" s="65"/>
      <c r="O664" s="65"/>
      <c r="P664" s="65"/>
      <c r="T664" s="1"/>
      <c r="U664" s="1"/>
      <c r="V664" s="1"/>
    </row>
    <row r="665" spans="1:22" x14ac:dyDescent="0.25">
      <c r="A665" s="1"/>
      <c r="C665" s="65"/>
      <c r="K665" s="65"/>
      <c r="L665" s="65"/>
      <c r="M665" s="65"/>
      <c r="N665" s="65"/>
      <c r="O665" s="65"/>
      <c r="P665" s="65"/>
      <c r="T665" s="1"/>
      <c r="U665" s="1"/>
      <c r="V665" s="1"/>
    </row>
    <row r="666" spans="1:22" x14ac:dyDescent="0.25">
      <c r="A666" s="1"/>
      <c r="C666" s="65"/>
      <c r="K666" s="65"/>
      <c r="L666" s="65"/>
      <c r="M666" s="65"/>
      <c r="N666" s="65"/>
      <c r="O666" s="65"/>
      <c r="P666" s="65"/>
      <c r="T666" s="1"/>
      <c r="U666" s="1"/>
      <c r="V666" s="1"/>
    </row>
    <row r="667" spans="1:22" x14ac:dyDescent="0.25">
      <c r="A667" s="1"/>
      <c r="C667" s="65"/>
      <c r="K667" s="65"/>
      <c r="L667" s="65"/>
      <c r="M667" s="65"/>
      <c r="N667" s="65"/>
      <c r="O667" s="65"/>
      <c r="P667" s="65"/>
      <c r="T667" s="1"/>
      <c r="U667" s="1"/>
      <c r="V667" s="1"/>
    </row>
    <row r="668" spans="1:22" x14ac:dyDescent="0.25">
      <c r="A668" s="1"/>
      <c r="C668" s="65"/>
      <c r="K668" s="65"/>
      <c r="L668" s="65"/>
      <c r="M668" s="65"/>
      <c r="N668" s="65"/>
      <c r="O668" s="65"/>
      <c r="P668" s="65"/>
      <c r="T668" s="1"/>
      <c r="U668" s="1"/>
      <c r="V668" s="1"/>
    </row>
    <row r="669" spans="1:22" x14ac:dyDescent="0.25">
      <c r="A669" s="1"/>
      <c r="C669" s="65"/>
      <c r="K669" s="65"/>
      <c r="L669" s="65"/>
      <c r="M669" s="65"/>
      <c r="N669" s="65"/>
      <c r="O669" s="65"/>
      <c r="P669" s="65"/>
      <c r="T669" s="1"/>
      <c r="U669" s="1"/>
      <c r="V669" s="1"/>
    </row>
    <row r="670" spans="1:22" x14ac:dyDescent="0.25">
      <c r="A670" s="1"/>
      <c r="C670" s="65"/>
      <c r="K670" s="65"/>
      <c r="L670" s="65"/>
      <c r="M670" s="65"/>
      <c r="N670" s="65"/>
      <c r="O670" s="65"/>
      <c r="P670" s="65"/>
      <c r="T670" s="1"/>
      <c r="U670" s="1"/>
      <c r="V670" s="1"/>
    </row>
    <row r="671" spans="1:22" x14ac:dyDescent="0.25">
      <c r="A671" s="1"/>
      <c r="C671" s="65"/>
      <c r="K671" s="65"/>
      <c r="L671" s="65"/>
      <c r="M671" s="65"/>
      <c r="N671" s="65"/>
      <c r="O671" s="65"/>
      <c r="P671" s="65"/>
      <c r="T671" s="1"/>
      <c r="U671" s="1"/>
      <c r="V671" s="1"/>
    </row>
    <row r="672" spans="1:22" x14ac:dyDescent="0.25">
      <c r="A672" s="1"/>
      <c r="C672" s="65"/>
      <c r="K672" s="65"/>
      <c r="L672" s="65"/>
      <c r="M672" s="65"/>
      <c r="N672" s="65"/>
      <c r="O672" s="65"/>
      <c r="P672" s="65"/>
      <c r="T672" s="1"/>
      <c r="U672" s="1"/>
      <c r="V672" s="1"/>
    </row>
    <row r="673" spans="1:22" x14ac:dyDescent="0.25">
      <c r="A673" s="1"/>
      <c r="C673" s="65"/>
      <c r="K673" s="65"/>
      <c r="L673" s="65"/>
      <c r="M673" s="65"/>
      <c r="N673" s="65"/>
      <c r="O673" s="65"/>
      <c r="P673" s="65"/>
      <c r="T673" s="1"/>
      <c r="U673" s="1"/>
      <c r="V673" s="1"/>
    </row>
    <row r="674" spans="1:22" x14ac:dyDescent="0.25">
      <c r="A674" s="1"/>
      <c r="C674" s="65"/>
      <c r="K674" s="65"/>
      <c r="L674" s="65"/>
      <c r="M674" s="65"/>
      <c r="N674" s="65"/>
      <c r="O674" s="65"/>
      <c r="P674" s="65"/>
      <c r="T674" s="1"/>
      <c r="U674" s="1"/>
      <c r="V674" s="1"/>
    </row>
    <row r="675" spans="1:22" x14ac:dyDescent="0.25">
      <c r="A675" s="1"/>
      <c r="C675" s="65"/>
      <c r="K675" s="65"/>
      <c r="L675" s="65"/>
      <c r="M675" s="65"/>
      <c r="N675" s="65"/>
      <c r="O675" s="65"/>
      <c r="P675" s="65"/>
      <c r="T675" s="1"/>
      <c r="U675" s="1"/>
      <c r="V675" s="1"/>
    </row>
    <row r="676" spans="1:22" x14ac:dyDescent="0.25">
      <c r="A676" s="1"/>
      <c r="C676" s="65"/>
      <c r="K676" s="65"/>
      <c r="L676" s="65"/>
      <c r="M676" s="65"/>
      <c r="N676" s="65"/>
      <c r="O676" s="65"/>
      <c r="P676" s="65"/>
      <c r="T676" s="1"/>
      <c r="U676" s="1"/>
      <c r="V676" s="1"/>
    </row>
    <row r="677" spans="1:22" x14ac:dyDescent="0.25">
      <c r="A677" s="1"/>
      <c r="C677" s="65"/>
      <c r="K677" s="65"/>
      <c r="L677" s="65"/>
      <c r="M677" s="65"/>
      <c r="N677" s="65"/>
      <c r="O677" s="65"/>
      <c r="P677" s="65"/>
      <c r="T677" s="1"/>
      <c r="U677" s="1"/>
      <c r="V677" s="1"/>
    </row>
    <row r="678" spans="1:22" x14ac:dyDescent="0.25">
      <c r="A678" s="1"/>
      <c r="C678" s="65"/>
      <c r="K678" s="65"/>
      <c r="L678" s="65"/>
      <c r="M678" s="65"/>
      <c r="N678" s="65"/>
      <c r="O678" s="65"/>
      <c r="P678" s="65"/>
      <c r="T678" s="1"/>
      <c r="U678" s="1"/>
      <c r="V678" s="1"/>
    </row>
    <row r="679" spans="1:22" x14ac:dyDescent="0.25">
      <c r="A679" s="1"/>
      <c r="C679" s="65"/>
      <c r="K679" s="65"/>
      <c r="L679" s="65"/>
      <c r="M679" s="65"/>
      <c r="N679" s="65"/>
      <c r="O679" s="65"/>
      <c r="P679" s="65"/>
      <c r="T679" s="1"/>
      <c r="U679" s="1"/>
      <c r="V679" s="1"/>
    </row>
    <row r="680" spans="1:22" x14ac:dyDescent="0.25">
      <c r="A680" s="1"/>
      <c r="C680" s="65"/>
      <c r="K680" s="65"/>
      <c r="L680" s="65"/>
      <c r="M680" s="65"/>
      <c r="N680" s="65"/>
      <c r="O680" s="65"/>
      <c r="P680" s="65"/>
      <c r="T680" s="1"/>
      <c r="U680" s="1"/>
      <c r="V680" s="1"/>
    </row>
    <row r="681" spans="1:22" x14ac:dyDescent="0.25">
      <c r="A681" s="1"/>
      <c r="C681" s="65"/>
      <c r="K681" s="65"/>
      <c r="L681" s="65"/>
      <c r="M681" s="65"/>
      <c r="N681" s="65"/>
      <c r="O681" s="65"/>
      <c r="P681" s="65"/>
      <c r="T681" s="1"/>
      <c r="U681" s="1"/>
      <c r="V681" s="1"/>
    </row>
    <row r="682" spans="1:22" x14ac:dyDescent="0.25">
      <c r="A682" s="1"/>
      <c r="C682" s="65"/>
      <c r="K682" s="65"/>
      <c r="L682" s="65"/>
      <c r="M682" s="65"/>
      <c r="N682" s="65"/>
      <c r="O682" s="65"/>
      <c r="P682" s="65"/>
      <c r="T682" s="1"/>
      <c r="U682" s="1"/>
      <c r="V682" s="1"/>
    </row>
    <row r="683" spans="1:22" x14ac:dyDescent="0.25">
      <c r="A683" s="1"/>
      <c r="C683" s="65"/>
      <c r="K683" s="65"/>
      <c r="L683" s="65"/>
      <c r="M683" s="65"/>
      <c r="N683" s="65"/>
      <c r="O683" s="65"/>
      <c r="P683" s="65"/>
      <c r="T683" s="1"/>
      <c r="U683" s="1"/>
      <c r="V683" s="1"/>
    </row>
    <row r="684" spans="1:22" x14ac:dyDescent="0.25">
      <c r="A684" s="1"/>
      <c r="C684" s="65"/>
      <c r="K684" s="65"/>
      <c r="L684" s="65"/>
      <c r="M684" s="65"/>
      <c r="N684" s="65"/>
      <c r="O684" s="65"/>
      <c r="P684" s="65"/>
      <c r="T684" s="1"/>
      <c r="U684" s="1"/>
      <c r="V684" s="1"/>
    </row>
    <row r="685" spans="1:22" x14ac:dyDescent="0.25">
      <c r="A685" s="1"/>
      <c r="C685" s="65"/>
      <c r="K685" s="65"/>
      <c r="L685" s="65"/>
      <c r="M685" s="65"/>
      <c r="N685" s="65"/>
      <c r="O685" s="65"/>
      <c r="P685" s="65"/>
      <c r="T685" s="1"/>
      <c r="U685" s="1"/>
      <c r="V685" s="1"/>
    </row>
    <row r="686" spans="1:22" x14ac:dyDescent="0.25">
      <c r="A686" s="1"/>
      <c r="C686" s="65"/>
      <c r="K686" s="65"/>
      <c r="L686" s="65"/>
      <c r="M686" s="65"/>
      <c r="N686" s="65"/>
      <c r="O686" s="65"/>
      <c r="P686" s="65"/>
      <c r="T686" s="1"/>
      <c r="U686" s="1"/>
      <c r="V686" s="1"/>
    </row>
    <row r="687" spans="1:22" x14ac:dyDescent="0.25">
      <c r="A687" s="1"/>
      <c r="C687" s="65"/>
      <c r="K687" s="65"/>
      <c r="L687" s="65"/>
      <c r="M687" s="65"/>
      <c r="N687" s="65"/>
      <c r="O687" s="65"/>
      <c r="P687" s="65"/>
      <c r="T687" s="1"/>
      <c r="U687" s="1"/>
      <c r="V687" s="1"/>
    </row>
    <row r="688" spans="1:22" x14ac:dyDescent="0.25">
      <c r="A688" s="1"/>
      <c r="C688" s="65"/>
      <c r="K688" s="65"/>
      <c r="L688" s="65"/>
      <c r="M688" s="65"/>
      <c r="N688" s="65"/>
      <c r="O688" s="65"/>
      <c r="P688" s="65"/>
      <c r="T688" s="1"/>
      <c r="U688" s="1"/>
      <c r="V688" s="1"/>
    </row>
    <row r="689" spans="1:22" x14ac:dyDescent="0.25">
      <c r="A689" s="1"/>
      <c r="C689" s="65"/>
      <c r="K689" s="65"/>
      <c r="L689" s="65"/>
      <c r="M689" s="65"/>
      <c r="N689" s="65"/>
      <c r="O689" s="65"/>
      <c r="P689" s="65"/>
      <c r="T689" s="1"/>
      <c r="U689" s="1"/>
      <c r="V689" s="1"/>
    </row>
    <row r="690" spans="1:22" x14ac:dyDescent="0.25">
      <c r="A690" s="1"/>
      <c r="C690" s="65"/>
      <c r="K690" s="65"/>
      <c r="L690" s="65"/>
      <c r="M690" s="65"/>
      <c r="N690" s="65"/>
      <c r="O690" s="65"/>
      <c r="P690" s="65"/>
      <c r="T690" s="1"/>
      <c r="U690" s="1"/>
      <c r="V690" s="1"/>
    </row>
    <row r="691" spans="1:22" x14ac:dyDescent="0.25">
      <c r="A691" s="1"/>
      <c r="C691" s="65"/>
      <c r="K691" s="65"/>
      <c r="L691" s="65"/>
      <c r="M691" s="65"/>
      <c r="N691" s="65"/>
      <c r="O691" s="65"/>
      <c r="P691" s="65"/>
      <c r="T691" s="1"/>
      <c r="U691" s="1"/>
      <c r="V691" s="1"/>
    </row>
    <row r="692" spans="1:22" x14ac:dyDescent="0.25">
      <c r="A692" s="1"/>
      <c r="C692" s="65"/>
      <c r="K692" s="65"/>
      <c r="L692" s="65"/>
      <c r="M692" s="65"/>
      <c r="N692" s="65"/>
      <c r="O692" s="65"/>
      <c r="P692" s="65"/>
      <c r="T692" s="1"/>
      <c r="U692" s="1"/>
      <c r="V692" s="1"/>
    </row>
    <row r="693" spans="1:22" x14ac:dyDescent="0.25">
      <c r="A693" s="1"/>
      <c r="C693" s="65"/>
      <c r="K693" s="65"/>
      <c r="L693" s="65"/>
      <c r="M693" s="65"/>
      <c r="N693" s="65"/>
      <c r="O693" s="65"/>
      <c r="P693" s="65"/>
      <c r="T693" s="1"/>
      <c r="U693" s="1"/>
      <c r="V693" s="1"/>
    </row>
    <row r="694" spans="1:22" x14ac:dyDescent="0.25">
      <c r="A694" s="1"/>
      <c r="C694" s="65"/>
      <c r="K694" s="65"/>
      <c r="L694" s="65"/>
      <c r="M694" s="65"/>
      <c r="N694" s="65"/>
      <c r="O694" s="65"/>
      <c r="P694" s="65"/>
      <c r="T694" s="1"/>
      <c r="U694" s="1"/>
      <c r="V694" s="1"/>
    </row>
    <row r="695" spans="1:22" x14ac:dyDescent="0.25">
      <c r="A695" s="1"/>
      <c r="C695" s="65"/>
      <c r="K695" s="65"/>
      <c r="L695" s="65"/>
      <c r="M695" s="65"/>
      <c r="N695" s="65"/>
      <c r="O695" s="65"/>
      <c r="P695" s="65"/>
      <c r="T695" s="1"/>
      <c r="U695" s="1"/>
      <c r="V695" s="1"/>
    </row>
    <row r="696" spans="1:22" x14ac:dyDescent="0.25">
      <c r="A696" s="1"/>
      <c r="C696" s="65"/>
      <c r="K696" s="65"/>
      <c r="L696" s="65"/>
      <c r="M696" s="65"/>
      <c r="N696" s="65"/>
      <c r="O696" s="65"/>
      <c r="P696" s="65"/>
      <c r="T696" s="1"/>
      <c r="U696" s="1"/>
      <c r="V696" s="1"/>
    </row>
    <row r="697" spans="1:22" x14ac:dyDescent="0.25">
      <c r="A697" s="1"/>
      <c r="C697" s="65"/>
      <c r="K697" s="65"/>
      <c r="L697" s="65"/>
      <c r="M697" s="65"/>
      <c r="N697" s="65"/>
      <c r="O697" s="65"/>
      <c r="P697" s="65"/>
      <c r="T697" s="1"/>
      <c r="U697" s="1"/>
      <c r="V697" s="1"/>
    </row>
    <row r="698" spans="1:22" x14ac:dyDescent="0.25">
      <c r="A698" s="1"/>
      <c r="C698" s="65"/>
      <c r="K698" s="65"/>
      <c r="L698" s="65"/>
      <c r="M698" s="65"/>
      <c r="N698" s="65"/>
      <c r="O698" s="65"/>
      <c r="P698" s="65"/>
      <c r="T698" s="1"/>
      <c r="U698" s="1"/>
      <c r="V698" s="1"/>
    </row>
    <row r="699" spans="1:22" x14ac:dyDescent="0.25">
      <c r="A699" s="1"/>
      <c r="C699" s="65"/>
      <c r="K699" s="65"/>
      <c r="L699" s="65"/>
      <c r="M699" s="65"/>
      <c r="N699" s="65"/>
      <c r="O699" s="65"/>
      <c r="P699" s="65"/>
      <c r="T699" s="1"/>
      <c r="U699" s="1"/>
      <c r="V699" s="1"/>
    </row>
    <row r="700" spans="1:22" x14ac:dyDescent="0.25">
      <c r="A700" s="1"/>
      <c r="C700" s="65"/>
      <c r="K700" s="65"/>
      <c r="L700" s="65"/>
      <c r="M700" s="65"/>
      <c r="N700" s="65"/>
      <c r="O700" s="65"/>
      <c r="P700" s="65"/>
      <c r="T700" s="1"/>
      <c r="U700" s="1"/>
      <c r="V700" s="1"/>
    </row>
    <row r="701" spans="1:22" x14ac:dyDescent="0.25">
      <c r="A701" s="1"/>
      <c r="C701" s="65"/>
      <c r="K701" s="65"/>
      <c r="L701" s="65"/>
      <c r="M701" s="65"/>
      <c r="N701" s="65"/>
      <c r="O701" s="65"/>
      <c r="P701" s="65"/>
      <c r="T701" s="1"/>
      <c r="U701" s="1"/>
      <c r="V701" s="1"/>
    </row>
    <row r="702" spans="1:22" x14ac:dyDescent="0.25">
      <c r="A702" s="1"/>
      <c r="C702" s="65"/>
      <c r="K702" s="65"/>
      <c r="L702" s="65"/>
      <c r="M702" s="65"/>
      <c r="N702" s="65"/>
      <c r="O702" s="65"/>
      <c r="P702" s="65"/>
      <c r="T702" s="1"/>
      <c r="U702" s="1"/>
      <c r="V702" s="1"/>
    </row>
    <row r="703" spans="1:22" x14ac:dyDescent="0.25">
      <c r="A703" s="1"/>
      <c r="C703" s="65"/>
      <c r="K703" s="65"/>
      <c r="L703" s="65"/>
      <c r="M703" s="65"/>
      <c r="N703" s="65"/>
      <c r="O703" s="65"/>
      <c r="P703" s="65"/>
      <c r="T703" s="1"/>
      <c r="U703" s="1"/>
      <c r="V703" s="1"/>
    </row>
    <row r="704" spans="1:22" x14ac:dyDescent="0.25">
      <c r="A704" s="1"/>
      <c r="C704" s="65"/>
      <c r="K704" s="65"/>
      <c r="L704" s="65"/>
      <c r="M704" s="65"/>
      <c r="N704" s="65"/>
      <c r="O704" s="65"/>
      <c r="P704" s="65"/>
      <c r="T704" s="1"/>
      <c r="U704" s="1"/>
      <c r="V704" s="1"/>
    </row>
    <row r="705" spans="1:22" x14ac:dyDescent="0.25">
      <c r="A705" s="1"/>
      <c r="C705" s="65"/>
      <c r="K705" s="65"/>
      <c r="L705" s="65"/>
      <c r="M705" s="65"/>
      <c r="N705" s="65"/>
      <c r="O705" s="65"/>
      <c r="P705" s="65"/>
      <c r="T705" s="1"/>
      <c r="U705" s="1"/>
      <c r="V705" s="1"/>
    </row>
    <row r="706" spans="1:22" x14ac:dyDescent="0.25">
      <c r="A706" s="1"/>
      <c r="C706" s="65"/>
      <c r="K706" s="65"/>
      <c r="L706" s="65"/>
      <c r="M706" s="65"/>
      <c r="N706" s="65"/>
      <c r="O706" s="65"/>
      <c r="P706" s="65"/>
      <c r="T706" s="1"/>
      <c r="U706" s="1"/>
      <c r="V706" s="1"/>
    </row>
    <row r="707" spans="1:22" x14ac:dyDescent="0.25">
      <c r="A707" s="1"/>
      <c r="C707" s="65"/>
      <c r="K707" s="65"/>
      <c r="L707" s="65"/>
      <c r="M707" s="65"/>
      <c r="N707" s="65"/>
      <c r="O707" s="65"/>
      <c r="P707" s="65"/>
      <c r="T707" s="1"/>
      <c r="U707" s="1"/>
      <c r="V707" s="1"/>
    </row>
    <row r="708" spans="1:22" x14ac:dyDescent="0.25">
      <c r="A708" s="1"/>
      <c r="C708" s="65"/>
      <c r="K708" s="65"/>
      <c r="L708" s="65"/>
      <c r="M708" s="65"/>
      <c r="N708" s="65"/>
      <c r="O708" s="65"/>
      <c r="P708" s="65"/>
      <c r="T708" s="1"/>
      <c r="U708" s="1"/>
      <c r="V708" s="1"/>
    </row>
    <row r="709" spans="1:22" x14ac:dyDescent="0.25">
      <c r="A709" s="1"/>
      <c r="C709" s="65"/>
      <c r="K709" s="65"/>
      <c r="L709" s="65"/>
      <c r="M709" s="65"/>
      <c r="N709" s="65"/>
      <c r="O709" s="65"/>
      <c r="P709" s="65"/>
      <c r="T709" s="1"/>
      <c r="U709" s="1"/>
      <c r="V709" s="1"/>
    </row>
    <row r="710" spans="1:22" x14ac:dyDescent="0.25">
      <c r="A710" s="1"/>
      <c r="C710" s="65"/>
      <c r="K710" s="65"/>
      <c r="L710" s="65"/>
      <c r="M710" s="65"/>
      <c r="N710" s="65"/>
      <c r="O710" s="65"/>
      <c r="P710" s="65"/>
      <c r="T710" s="1"/>
      <c r="U710" s="1"/>
      <c r="V710" s="1"/>
    </row>
    <row r="711" spans="1:22" x14ac:dyDescent="0.25">
      <c r="A711" s="1"/>
      <c r="C711" s="65"/>
      <c r="K711" s="65"/>
      <c r="L711" s="65"/>
      <c r="M711" s="65"/>
      <c r="N711" s="65"/>
      <c r="O711" s="65"/>
      <c r="P711" s="65"/>
      <c r="T711" s="1"/>
      <c r="U711" s="1"/>
      <c r="V711" s="1"/>
    </row>
    <row r="712" spans="1:22" x14ac:dyDescent="0.25">
      <c r="A712" s="1"/>
      <c r="C712" s="65"/>
      <c r="K712" s="65"/>
      <c r="L712" s="65"/>
      <c r="M712" s="65"/>
      <c r="N712" s="65"/>
      <c r="O712" s="65"/>
      <c r="P712" s="65"/>
      <c r="T712" s="1"/>
      <c r="U712" s="1"/>
      <c r="V712" s="1"/>
    </row>
    <row r="713" spans="1:22" x14ac:dyDescent="0.25">
      <c r="A713" s="1"/>
      <c r="C713" s="65"/>
      <c r="K713" s="65"/>
      <c r="L713" s="65"/>
      <c r="M713" s="65"/>
      <c r="N713" s="65"/>
      <c r="O713" s="65"/>
      <c r="P713" s="65"/>
      <c r="T713" s="1"/>
      <c r="U713" s="1"/>
      <c r="V713" s="1"/>
    </row>
    <row r="714" spans="1:22" x14ac:dyDescent="0.25">
      <c r="A714" s="1"/>
      <c r="C714" s="65"/>
      <c r="K714" s="65"/>
      <c r="L714" s="65"/>
      <c r="M714" s="65"/>
      <c r="N714" s="65"/>
      <c r="O714" s="65"/>
      <c r="P714" s="65"/>
      <c r="T714" s="1"/>
      <c r="U714" s="1"/>
      <c r="V714" s="1"/>
    </row>
    <row r="715" spans="1:22" x14ac:dyDescent="0.25">
      <c r="A715" s="1"/>
      <c r="C715" s="65"/>
      <c r="K715" s="65"/>
      <c r="L715" s="65"/>
      <c r="M715" s="65"/>
      <c r="N715" s="65"/>
      <c r="O715" s="65"/>
      <c r="P715" s="65"/>
      <c r="T715" s="1"/>
      <c r="U715" s="1"/>
      <c r="V715" s="1"/>
    </row>
    <row r="716" spans="1:22" x14ac:dyDescent="0.25">
      <c r="A716" s="1"/>
      <c r="C716" s="65"/>
      <c r="K716" s="65"/>
      <c r="L716" s="65"/>
      <c r="M716" s="65"/>
      <c r="N716" s="65"/>
      <c r="O716" s="65"/>
      <c r="P716" s="65"/>
      <c r="T716" s="1"/>
      <c r="U716" s="1"/>
      <c r="V716" s="1"/>
    </row>
    <row r="717" spans="1:22" x14ac:dyDescent="0.25">
      <c r="A717" s="1"/>
      <c r="C717" s="65"/>
      <c r="K717" s="65"/>
      <c r="L717" s="65"/>
      <c r="M717" s="65"/>
      <c r="N717" s="65"/>
      <c r="O717" s="65"/>
      <c r="P717" s="65"/>
      <c r="T717" s="1"/>
      <c r="U717" s="1"/>
      <c r="V717" s="1"/>
    </row>
    <row r="718" spans="1:22" x14ac:dyDescent="0.25">
      <c r="A718" s="1"/>
      <c r="C718" s="65"/>
      <c r="K718" s="65"/>
      <c r="L718" s="65"/>
      <c r="M718" s="65"/>
      <c r="N718" s="65"/>
      <c r="O718" s="65"/>
      <c r="P718" s="65"/>
      <c r="T718" s="1"/>
      <c r="U718" s="1"/>
      <c r="V718" s="1"/>
    </row>
    <row r="719" spans="1:22" x14ac:dyDescent="0.25">
      <c r="A719" s="1"/>
      <c r="C719" s="65"/>
      <c r="K719" s="65"/>
      <c r="L719" s="65"/>
      <c r="M719" s="65"/>
      <c r="N719" s="65"/>
      <c r="O719" s="65"/>
      <c r="P719" s="65"/>
      <c r="T719" s="1"/>
      <c r="U719" s="1"/>
      <c r="V719" s="1"/>
    </row>
    <row r="720" spans="1:22" x14ac:dyDescent="0.25">
      <c r="A720" s="1"/>
      <c r="C720" s="65"/>
      <c r="K720" s="65"/>
      <c r="L720" s="65"/>
      <c r="M720" s="65"/>
      <c r="N720" s="65"/>
      <c r="O720" s="65"/>
      <c r="P720" s="65"/>
      <c r="T720" s="1"/>
      <c r="U720" s="1"/>
      <c r="V720" s="1"/>
    </row>
    <row r="721" spans="1:22" x14ac:dyDescent="0.25">
      <c r="A721" s="1"/>
      <c r="C721" s="65"/>
      <c r="K721" s="65"/>
      <c r="L721" s="65"/>
      <c r="M721" s="65"/>
      <c r="N721" s="65"/>
      <c r="O721" s="65"/>
      <c r="P721" s="65"/>
      <c r="T721" s="1"/>
      <c r="U721" s="1"/>
      <c r="V721" s="1"/>
    </row>
    <row r="722" spans="1:22" x14ac:dyDescent="0.25">
      <c r="A722" s="1"/>
      <c r="C722" s="65"/>
      <c r="K722" s="65"/>
      <c r="L722" s="65"/>
      <c r="M722" s="65"/>
      <c r="N722" s="65"/>
      <c r="O722" s="65"/>
      <c r="P722" s="65"/>
      <c r="T722" s="1"/>
      <c r="U722" s="1"/>
      <c r="V722" s="1"/>
    </row>
    <row r="723" spans="1:22" x14ac:dyDescent="0.25">
      <c r="A723" s="1"/>
      <c r="C723" s="65"/>
      <c r="K723" s="65"/>
      <c r="L723" s="65"/>
      <c r="M723" s="65"/>
      <c r="N723" s="65"/>
      <c r="O723" s="65"/>
      <c r="P723" s="65"/>
      <c r="T723" s="1"/>
      <c r="U723" s="1"/>
      <c r="V723" s="1"/>
    </row>
    <row r="724" spans="1:22" x14ac:dyDescent="0.25">
      <c r="A724" s="1"/>
      <c r="C724" s="65"/>
      <c r="K724" s="65"/>
      <c r="L724" s="65"/>
      <c r="M724" s="65"/>
      <c r="N724" s="65"/>
      <c r="O724" s="65"/>
      <c r="P724" s="65"/>
      <c r="T724" s="1"/>
      <c r="U724" s="1"/>
      <c r="V724" s="1"/>
    </row>
    <row r="725" spans="1:22" x14ac:dyDescent="0.25">
      <c r="A725" s="1"/>
      <c r="C725" s="65"/>
      <c r="K725" s="65"/>
      <c r="L725" s="65"/>
      <c r="M725" s="65"/>
      <c r="N725" s="65"/>
      <c r="O725" s="65"/>
      <c r="P725" s="65"/>
      <c r="T725" s="1"/>
      <c r="U725" s="1"/>
      <c r="V725" s="1"/>
    </row>
    <row r="726" spans="1:22" x14ac:dyDescent="0.25">
      <c r="A726" s="1"/>
      <c r="C726" s="65"/>
      <c r="K726" s="65"/>
      <c r="L726" s="65"/>
      <c r="M726" s="65"/>
      <c r="N726" s="65"/>
      <c r="O726" s="65"/>
      <c r="P726" s="65"/>
      <c r="T726" s="1"/>
      <c r="U726" s="1"/>
      <c r="V726" s="1"/>
    </row>
    <row r="727" spans="1:22" x14ac:dyDescent="0.25">
      <c r="A727" s="1"/>
      <c r="C727" s="65"/>
      <c r="K727" s="65"/>
      <c r="L727" s="65"/>
      <c r="M727" s="65"/>
      <c r="N727" s="65"/>
      <c r="O727" s="65"/>
      <c r="P727" s="65"/>
      <c r="T727" s="1"/>
      <c r="U727" s="1"/>
      <c r="V727" s="1"/>
    </row>
    <row r="728" spans="1:22" x14ac:dyDescent="0.25">
      <c r="A728" s="1"/>
      <c r="C728" s="65"/>
      <c r="K728" s="65"/>
      <c r="L728" s="65"/>
      <c r="M728" s="65"/>
      <c r="N728" s="65"/>
      <c r="O728" s="65"/>
      <c r="P728" s="65"/>
      <c r="T728" s="1"/>
      <c r="U728" s="1"/>
      <c r="V728" s="1"/>
    </row>
    <row r="729" spans="1:22" x14ac:dyDescent="0.25">
      <c r="A729" s="1"/>
      <c r="C729" s="65"/>
      <c r="K729" s="65"/>
      <c r="L729" s="65"/>
      <c r="M729" s="65"/>
      <c r="N729" s="65"/>
      <c r="O729" s="65"/>
      <c r="P729" s="65"/>
      <c r="T729" s="1"/>
      <c r="U729" s="1"/>
      <c r="V729" s="1"/>
    </row>
    <row r="730" spans="1:22" x14ac:dyDescent="0.25">
      <c r="A730" s="1"/>
      <c r="C730" s="65"/>
      <c r="K730" s="65"/>
      <c r="L730" s="65"/>
      <c r="M730" s="65"/>
      <c r="N730" s="65"/>
      <c r="O730" s="65"/>
      <c r="P730" s="65"/>
      <c r="T730" s="1"/>
      <c r="U730" s="1"/>
      <c r="V730" s="1"/>
    </row>
    <row r="731" spans="1:22" x14ac:dyDescent="0.25">
      <c r="A731" s="1"/>
      <c r="C731" s="65"/>
      <c r="K731" s="65"/>
      <c r="L731" s="65"/>
      <c r="M731" s="65"/>
      <c r="N731" s="65"/>
      <c r="O731" s="65"/>
      <c r="P731" s="65"/>
      <c r="T731" s="1"/>
      <c r="U731" s="1"/>
      <c r="V731" s="1"/>
    </row>
    <row r="732" spans="1:22" x14ac:dyDescent="0.25">
      <c r="A732" s="1"/>
      <c r="C732" s="65"/>
      <c r="K732" s="65"/>
      <c r="L732" s="65"/>
      <c r="M732" s="65"/>
      <c r="N732" s="65"/>
      <c r="O732" s="65"/>
      <c r="P732" s="65"/>
      <c r="T732" s="1"/>
      <c r="U732" s="1"/>
      <c r="V732" s="1"/>
    </row>
    <row r="733" spans="1:22" x14ac:dyDescent="0.25">
      <c r="A733" s="1"/>
      <c r="C733" s="65"/>
      <c r="K733" s="65"/>
      <c r="L733" s="65"/>
      <c r="M733" s="65"/>
      <c r="N733" s="65"/>
      <c r="O733" s="65"/>
      <c r="P733" s="65"/>
      <c r="T733" s="1"/>
      <c r="U733" s="1"/>
      <c r="V733" s="1"/>
    </row>
    <row r="734" spans="1:22" x14ac:dyDescent="0.25">
      <c r="A734" s="1"/>
      <c r="C734" s="65"/>
      <c r="K734" s="65"/>
      <c r="L734" s="65"/>
      <c r="M734" s="65"/>
      <c r="N734" s="65"/>
      <c r="O734" s="65"/>
      <c r="P734" s="65"/>
      <c r="T734" s="1"/>
      <c r="U734" s="1"/>
      <c r="V734" s="1"/>
    </row>
    <row r="735" spans="1:22" x14ac:dyDescent="0.25">
      <c r="A735" s="1"/>
      <c r="C735" s="65"/>
      <c r="K735" s="65"/>
      <c r="L735" s="65"/>
      <c r="M735" s="65"/>
      <c r="N735" s="65"/>
      <c r="O735" s="65"/>
      <c r="P735" s="65"/>
      <c r="T735" s="1"/>
      <c r="U735" s="1"/>
      <c r="V735" s="1"/>
    </row>
    <row r="736" spans="1:22" x14ac:dyDescent="0.25">
      <c r="A736" s="1"/>
      <c r="C736" s="65"/>
      <c r="K736" s="65"/>
      <c r="L736" s="65"/>
      <c r="M736" s="65"/>
      <c r="N736" s="65"/>
      <c r="O736" s="65"/>
      <c r="P736" s="65"/>
      <c r="T736" s="1"/>
      <c r="U736" s="1"/>
      <c r="V736" s="1"/>
    </row>
    <row r="737" spans="1:22" x14ac:dyDescent="0.25">
      <c r="A737" s="1"/>
      <c r="C737" s="65"/>
      <c r="K737" s="65"/>
      <c r="L737" s="65"/>
      <c r="M737" s="65"/>
      <c r="N737" s="65"/>
      <c r="O737" s="65"/>
      <c r="P737" s="65"/>
      <c r="T737" s="1"/>
      <c r="U737" s="1"/>
      <c r="V737" s="1"/>
    </row>
    <row r="738" spans="1:22" x14ac:dyDescent="0.25">
      <c r="A738" s="1"/>
      <c r="C738" s="65"/>
      <c r="K738" s="65"/>
      <c r="L738" s="65"/>
      <c r="M738" s="65"/>
      <c r="N738" s="65"/>
      <c r="O738" s="65"/>
      <c r="P738" s="65"/>
      <c r="T738" s="1"/>
      <c r="U738" s="1"/>
      <c r="V738" s="1"/>
    </row>
    <row r="739" spans="1:22" x14ac:dyDescent="0.25">
      <c r="A739" s="1"/>
      <c r="C739" s="65"/>
      <c r="K739" s="65"/>
      <c r="L739" s="65"/>
      <c r="M739" s="65"/>
      <c r="N739" s="65"/>
      <c r="O739" s="65"/>
      <c r="P739" s="65"/>
      <c r="T739" s="1"/>
      <c r="U739" s="1"/>
      <c r="V739" s="1"/>
    </row>
    <row r="740" spans="1:22" x14ac:dyDescent="0.25">
      <c r="A740" s="1"/>
      <c r="C740" s="65"/>
      <c r="K740" s="65"/>
      <c r="L740" s="65"/>
      <c r="M740" s="65"/>
      <c r="N740" s="65"/>
      <c r="O740" s="65"/>
      <c r="P740" s="65"/>
      <c r="T740" s="1"/>
      <c r="U740" s="1"/>
      <c r="V740" s="1"/>
    </row>
    <row r="741" spans="1:22" x14ac:dyDescent="0.25">
      <c r="A741" s="1"/>
      <c r="C741" s="65"/>
      <c r="K741" s="65"/>
      <c r="L741" s="65"/>
      <c r="M741" s="65"/>
      <c r="N741" s="65"/>
      <c r="O741" s="65"/>
      <c r="P741" s="65"/>
      <c r="T741" s="1"/>
      <c r="U741" s="1"/>
      <c r="V741" s="1"/>
    </row>
    <row r="742" spans="1:22" x14ac:dyDescent="0.25">
      <c r="A742" s="1"/>
      <c r="C742" s="65"/>
      <c r="K742" s="65"/>
      <c r="L742" s="65"/>
      <c r="M742" s="65"/>
      <c r="N742" s="65"/>
      <c r="O742" s="65"/>
      <c r="P742" s="65"/>
      <c r="T742" s="1"/>
      <c r="U742" s="1"/>
      <c r="V742" s="1"/>
    </row>
    <row r="743" spans="1:22" x14ac:dyDescent="0.25">
      <c r="A743" s="1"/>
      <c r="C743" s="65"/>
      <c r="K743" s="65"/>
      <c r="L743" s="65"/>
      <c r="M743" s="65"/>
      <c r="N743" s="65"/>
      <c r="O743" s="65"/>
      <c r="P743" s="65"/>
      <c r="T743" s="1"/>
      <c r="U743" s="1"/>
      <c r="V743" s="1"/>
    </row>
    <row r="744" spans="1:22" x14ac:dyDescent="0.25">
      <c r="A744" s="1"/>
      <c r="C744" s="65"/>
      <c r="K744" s="65"/>
      <c r="L744" s="65"/>
      <c r="M744" s="65"/>
      <c r="N744" s="65"/>
      <c r="O744" s="65"/>
      <c r="P744" s="65"/>
      <c r="T744" s="1"/>
      <c r="U744" s="1"/>
      <c r="V744" s="1"/>
    </row>
    <row r="745" spans="1:22" x14ac:dyDescent="0.25">
      <c r="A745" s="1"/>
      <c r="C745" s="65"/>
      <c r="K745" s="65"/>
      <c r="L745" s="65"/>
      <c r="M745" s="65"/>
      <c r="N745" s="65"/>
      <c r="O745" s="65"/>
      <c r="P745" s="65"/>
      <c r="T745" s="1"/>
      <c r="U745" s="1"/>
      <c r="V745" s="1"/>
    </row>
    <row r="746" spans="1:22" x14ac:dyDescent="0.25">
      <c r="A746" s="1"/>
      <c r="C746" s="65"/>
      <c r="K746" s="65"/>
      <c r="L746" s="65"/>
      <c r="M746" s="65"/>
      <c r="N746" s="65"/>
      <c r="O746" s="65"/>
      <c r="P746" s="65"/>
      <c r="T746" s="1"/>
      <c r="U746" s="1"/>
      <c r="V746" s="1"/>
    </row>
    <row r="747" spans="1:22" x14ac:dyDescent="0.25">
      <c r="A747" s="1"/>
      <c r="C747" s="65"/>
      <c r="K747" s="65"/>
      <c r="L747" s="65"/>
      <c r="M747" s="65"/>
      <c r="N747" s="65"/>
      <c r="O747" s="65"/>
      <c r="P747" s="65"/>
      <c r="T747" s="1"/>
      <c r="U747" s="1"/>
      <c r="V747" s="1"/>
    </row>
    <row r="748" spans="1:22" x14ac:dyDescent="0.25">
      <c r="A748" s="1"/>
      <c r="C748" s="65"/>
      <c r="K748" s="65"/>
      <c r="L748" s="65"/>
      <c r="M748" s="65"/>
      <c r="N748" s="65"/>
      <c r="O748" s="65"/>
      <c r="P748" s="65"/>
      <c r="T748" s="1"/>
      <c r="U748" s="1"/>
      <c r="V748" s="1"/>
    </row>
    <row r="749" spans="1:22" x14ac:dyDescent="0.25">
      <c r="A749" s="1"/>
      <c r="C749" s="65"/>
      <c r="K749" s="65"/>
      <c r="L749" s="65"/>
      <c r="M749" s="65"/>
      <c r="N749" s="65"/>
      <c r="O749" s="65"/>
      <c r="P749" s="65"/>
      <c r="T749" s="1"/>
      <c r="U749" s="1"/>
      <c r="V749" s="1"/>
    </row>
    <row r="750" spans="1:22" x14ac:dyDescent="0.25">
      <c r="A750" s="1"/>
      <c r="C750" s="65"/>
      <c r="K750" s="65"/>
      <c r="L750" s="65"/>
      <c r="M750" s="65"/>
      <c r="N750" s="65"/>
      <c r="O750" s="65"/>
      <c r="P750" s="65"/>
      <c r="T750" s="1"/>
      <c r="U750" s="1"/>
      <c r="V750" s="1"/>
    </row>
    <row r="751" spans="1:22" x14ac:dyDescent="0.25">
      <c r="A751" s="1"/>
      <c r="C751" s="65"/>
      <c r="K751" s="65"/>
      <c r="L751" s="65"/>
      <c r="M751" s="65"/>
      <c r="N751" s="65"/>
      <c r="O751" s="65"/>
      <c r="P751" s="65"/>
      <c r="T751" s="1"/>
      <c r="U751" s="1"/>
      <c r="V751" s="1"/>
    </row>
    <row r="752" spans="1:22" x14ac:dyDescent="0.25">
      <c r="A752" s="1"/>
      <c r="C752" s="65"/>
      <c r="K752" s="65"/>
      <c r="L752" s="65"/>
      <c r="M752" s="65"/>
      <c r="N752" s="65"/>
      <c r="O752" s="65"/>
      <c r="P752" s="65"/>
      <c r="T752" s="1"/>
      <c r="U752" s="1"/>
      <c r="V752" s="1"/>
    </row>
    <row r="753" spans="1:22" x14ac:dyDescent="0.25">
      <c r="A753" s="1"/>
      <c r="C753" s="65"/>
      <c r="K753" s="65"/>
      <c r="L753" s="65"/>
      <c r="M753" s="65"/>
      <c r="N753" s="65"/>
      <c r="O753" s="65"/>
      <c r="P753" s="65"/>
      <c r="T753" s="1"/>
      <c r="U753" s="1"/>
      <c r="V753" s="1"/>
    </row>
    <row r="754" spans="1:22" x14ac:dyDescent="0.25">
      <c r="A754" s="1"/>
      <c r="C754" s="65"/>
      <c r="K754" s="65"/>
      <c r="L754" s="65"/>
      <c r="M754" s="65"/>
      <c r="N754" s="65"/>
      <c r="O754" s="65"/>
      <c r="P754" s="65"/>
      <c r="T754" s="1"/>
      <c r="U754" s="1"/>
      <c r="V754" s="1"/>
    </row>
    <row r="755" spans="1:22" x14ac:dyDescent="0.25">
      <c r="A755" s="1"/>
      <c r="C755" s="65"/>
      <c r="K755" s="65"/>
      <c r="L755" s="65"/>
      <c r="M755" s="65"/>
      <c r="N755" s="65"/>
      <c r="O755" s="65"/>
      <c r="P755" s="65"/>
      <c r="T755" s="1"/>
      <c r="U755" s="1"/>
      <c r="V755" s="1"/>
    </row>
    <row r="756" spans="1:22" x14ac:dyDescent="0.25">
      <c r="A756" s="1"/>
      <c r="C756" s="65"/>
      <c r="K756" s="65"/>
      <c r="L756" s="65"/>
      <c r="M756" s="65"/>
      <c r="N756" s="65"/>
      <c r="O756" s="65"/>
      <c r="P756" s="65"/>
      <c r="T756" s="1"/>
      <c r="U756" s="1"/>
      <c r="V756" s="1"/>
    </row>
    <row r="757" spans="1:22" x14ac:dyDescent="0.25">
      <c r="A757" s="1"/>
      <c r="C757" s="65"/>
      <c r="K757" s="65"/>
      <c r="L757" s="65"/>
      <c r="M757" s="65"/>
      <c r="N757" s="65"/>
      <c r="O757" s="65"/>
      <c r="P757" s="65"/>
      <c r="T757" s="1"/>
      <c r="U757" s="1"/>
      <c r="V757" s="1"/>
    </row>
    <row r="758" spans="1:22" x14ac:dyDescent="0.25">
      <c r="A758" s="1"/>
      <c r="C758" s="65"/>
      <c r="K758" s="65"/>
      <c r="L758" s="65"/>
      <c r="M758" s="65"/>
      <c r="N758" s="65"/>
      <c r="O758" s="65"/>
      <c r="P758" s="65"/>
      <c r="T758" s="1"/>
      <c r="U758" s="1"/>
      <c r="V758" s="1"/>
    </row>
    <row r="759" spans="1:22" x14ac:dyDescent="0.25">
      <c r="A759" s="1"/>
      <c r="C759" s="65"/>
      <c r="K759" s="65"/>
      <c r="L759" s="65"/>
      <c r="M759" s="65"/>
      <c r="N759" s="65"/>
      <c r="O759" s="65"/>
      <c r="P759" s="65"/>
      <c r="T759" s="1"/>
      <c r="U759" s="1"/>
      <c r="V759" s="1"/>
    </row>
    <row r="760" spans="1:22" x14ac:dyDescent="0.25">
      <c r="A760" s="1"/>
      <c r="C760" s="65"/>
      <c r="K760" s="65"/>
      <c r="L760" s="65"/>
      <c r="M760" s="65"/>
      <c r="N760" s="65"/>
      <c r="O760" s="65"/>
      <c r="P760" s="65"/>
      <c r="T760" s="1"/>
      <c r="U760" s="1"/>
      <c r="V760" s="1"/>
    </row>
    <row r="761" spans="1:22" x14ac:dyDescent="0.25">
      <c r="A761" s="1"/>
      <c r="C761" s="65"/>
      <c r="K761" s="65"/>
      <c r="L761" s="65"/>
      <c r="M761" s="65"/>
      <c r="N761" s="65"/>
      <c r="O761" s="65"/>
      <c r="P761" s="65"/>
      <c r="T761" s="1"/>
      <c r="U761" s="1"/>
      <c r="V761" s="1"/>
    </row>
    <row r="762" spans="1:22" x14ac:dyDescent="0.25">
      <c r="A762" s="1"/>
      <c r="C762" s="65"/>
      <c r="K762" s="65"/>
      <c r="L762" s="65"/>
      <c r="M762" s="65"/>
      <c r="N762" s="65"/>
      <c r="O762" s="65"/>
      <c r="P762" s="65"/>
      <c r="T762" s="1"/>
      <c r="U762" s="1"/>
      <c r="V762" s="1"/>
    </row>
    <row r="763" spans="1:22" x14ac:dyDescent="0.25">
      <c r="A763" s="1"/>
      <c r="C763" s="65"/>
      <c r="K763" s="65"/>
      <c r="L763" s="65"/>
      <c r="M763" s="65"/>
      <c r="N763" s="65"/>
      <c r="O763" s="65"/>
      <c r="P763" s="65"/>
      <c r="T763" s="1"/>
      <c r="U763" s="1"/>
      <c r="V763" s="1"/>
    </row>
    <row r="764" spans="1:22" x14ac:dyDescent="0.25">
      <c r="A764" s="1"/>
      <c r="C764" s="65"/>
      <c r="K764" s="65"/>
      <c r="L764" s="65"/>
      <c r="M764" s="65"/>
      <c r="N764" s="65"/>
      <c r="O764" s="65"/>
      <c r="P764" s="65"/>
      <c r="T764" s="1"/>
      <c r="U764" s="1"/>
      <c r="V764" s="1"/>
    </row>
    <row r="765" spans="1:22" x14ac:dyDescent="0.25">
      <c r="A765" s="1"/>
      <c r="C765" s="65"/>
      <c r="K765" s="65"/>
      <c r="L765" s="65"/>
      <c r="M765" s="65"/>
      <c r="N765" s="65"/>
      <c r="O765" s="65"/>
      <c r="P765" s="65"/>
      <c r="T765" s="1"/>
      <c r="U765" s="1"/>
      <c r="V765" s="1"/>
    </row>
    <row r="766" spans="1:22" x14ac:dyDescent="0.25">
      <c r="A766" s="1"/>
      <c r="C766" s="65"/>
      <c r="K766" s="65"/>
      <c r="L766" s="65"/>
      <c r="M766" s="65"/>
      <c r="N766" s="65"/>
      <c r="O766" s="65"/>
      <c r="P766" s="65"/>
      <c r="T766" s="1"/>
      <c r="U766" s="1"/>
      <c r="V766" s="1"/>
    </row>
    <row r="767" spans="1:22" x14ac:dyDescent="0.25">
      <c r="A767" s="1"/>
      <c r="C767" s="65"/>
      <c r="K767" s="65"/>
      <c r="L767" s="65"/>
      <c r="M767" s="65"/>
      <c r="N767" s="65"/>
      <c r="O767" s="65"/>
      <c r="P767" s="65"/>
      <c r="T767" s="1"/>
      <c r="U767" s="1"/>
      <c r="V767" s="1"/>
    </row>
    <row r="768" spans="1:22" x14ac:dyDescent="0.25">
      <c r="A768" s="1"/>
      <c r="C768" s="65"/>
      <c r="K768" s="65"/>
      <c r="L768" s="65"/>
      <c r="M768" s="65"/>
      <c r="N768" s="65"/>
      <c r="O768" s="65"/>
      <c r="P768" s="65"/>
      <c r="T768" s="1"/>
      <c r="U768" s="1"/>
      <c r="V768" s="1"/>
    </row>
    <row r="769" spans="1:22" x14ac:dyDescent="0.25">
      <c r="A769" s="1"/>
      <c r="C769" s="65"/>
      <c r="K769" s="65"/>
      <c r="L769" s="65"/>
      <c r="M769" s="65"/>
      <c r="N769" s="65"/>
      <c r="O769" s="65"/>
      <c r="P769" s="65"/>
      <c r="T769" s="1"/>
      <c r="U769" s="1"/>
      <c r="V769" s="1"/>
    </row>
    <row r="770" spans="1:22" x14ac:dyDescent="0.25">
      <c r="A770" s="1"/>
      <c r="C770" s="65"/>
      <c r="K770" s="65"/>
      <c r="L770" s="65"/>
      <c r="M770" s="65"/>
      <c r="N770" s="65"/>
      <c r="O770" s="65"/>
      <c r="P770" s="65"/>
      <c r="T770" s="1"/>
      <c r="U770" s="1"/>
      <c r="V770" s="1"/>
    </row>
    <row r="771" spans="1:22" x14ac:dyDescent="0.25">
      <c r="A771" s="1"/>
      <c r="C771" s="65"/>
      <c r="K771" s="65"/>
      <c r="L771" s="65"/>
      <c r="M771" s="65"/>
      <c r="N771" s="65"/>
      <c r="O771" s="65"/>
      <c r="P771" s="65"/>
      <c r="T771" s="1"/>
      <c r="U771" s="1"/>
      <c r="V771" s="1"/>
    </row>
    <row r="772" spans="1:22" x14ac:dyDescent="0.25">
      <c r="A772" s="1"/>
      <c r="C772" s="65"/>
      <c r="K772" s="65"/>
      <c r="L772" s="65"/>
      <c r="M772" s="65"/>
      <c r="N772" s="65"/>
      <c r="O772" s="65"/>
      <c r="P772" s="65"/>
      <c r="T772" s="1"/>
      <c r="U772" s="1"/>
      <c r="V772" s="1"/>
    </row>
    <row r="773" spans="1:22" x14ac:dyDescent="0.25">
      <c r="A773" s="1"/>
      <c r="C773" s="65"/>
      <c r="K773" s="65"/>
      <c r="L773" s="65"/>
      <c r="M773" s="65"/>
      <c r="N773" s="65"/>
      <c r="O773" s="65"/>
      <c r="P773" s="65"/>
      <c r="T773" s="1"/>
      <c r="U773" s="1"/>
      <c r="V773" s="1"/>
    </row>
    <row r="774" spans="1:22" x14ac:dyDescent="0.25">
      <c r="A774" s="1"/>
      <c r="C774" s="65"/>
      <c r="K774" s="65"/>
      <c r="L774" s="65"/>
      <c r="M774" s="65"/>
      <c r="N774" s="65"/>
      <c r="O774" s="65"/>
      <c r="P774" s="65"/>
      <c r="T774" s="1"/>
      <c r="U774" s="1"/>
      <c r="V774" s="1"/>
    </row>
    <row r="775" spans="1:22" x14ac:dyDescent="0.25">
      <c r="A775" s="1"/>
      <c r="C775" s="65"/>
      <c r="K775" s="65"/>
      <c r="L775" s="65"/>
      <c r="M775" s="65"/>
      <c r="N775" s="65"/>
      <c r="O775" s="65"/>
      <c r="P775" s="65"/>
      <c r="T775" s="1"/>
      <c r="U775" s="1"/>
      <c r="V775" s="1"/>
    </row>
    <row r="776" spans="1:22" x14ac:dyDescent="0.25">
      <c r="A776" s="1"/>
      <c r="C776" s="65"/>
      <c r="K776" s="65"/>
      <c r="L776" s="65"/>
      <c r="M776" s="65"/>
      <c r="N776" s="65"/>
      <c r="O776" s="65"/>
      <c r="P776" s="65"/>
      <c r="T776" s="1"/>
      <c r="U776" s="1"/>
      <c r="V776" s="1"/>
    </row>
    <row r="777" spans="1:22" x14ac:dyDescent="0.25">
      <c r="A777" s="1"/>
      <c r="C777" s="65"/>
      <c r="K777" s="65"/>
      <c r="L777" s="65"/>
      <c r="M777" s="65"/>
      <c r="N777" s="65"/>
      <c r="O777" s="65"/>
      <c r="P777" s="65"/>
      <c r="T777" s="1"/>
      <c r="U777" s="1"/>
      <c r="V777" s="1"/>
    </row>
    <row r="778" spans="1:22" x14ac:dyDescent="0.25">
      <c r="A778" s="1"/>
      <c r="C778" s="65"/>
      <c r="K778" s="65"/>
      <c r="L778" s="65"/>
      <c r="M778" s="65"/>
      <c r="N778" s="65"/>
      <c r="O778" s="65"/>
      <c r="P778" s="65"/>
      <c r="T778" s="1"/>
      <c r="U778" s="1"/>
      <c r="V778" s="1"/>
    </row>
    <row r="779" spans="1:22" x14ac:dyDescent="0.25">
      <c r="A779" s="1"/>
      <c r="C779" s="65"/>
      <c r="K779" s="65"/>
      <c r="L779" s="65"/>
      <c r="M779" s="65"/>
      <c r="N779" s="65"/>
      <c r="O779" s="65"/>
      <c r="P779" s="65"/>
      <c r="T779" s="1"/>
      <c r="U779" s="1"/>
      <c r="V779" s="1"/>
    </row>
    <row r="780" spans="1:22" x14ac:dyDescent="0.25">
      <c r="A780" s="1"/>
      <c r="C780" s="65"/>
      <c r="K780" s="65"/>
      <c r="L780" s="65"/>
      <c r="M780" s="65"/>
      <c r="N780" s="65"/>
      <c r="O780" s="65"/>
      <c r="P780" s="65"/>
      <c r="T780" s="1"/>
      <c r="U780" s="1"/>
      <c r="V780" s="1"/>
    </row>
    <row r="781" spans="1:22" x14ac:dyDescent="0.25">
      <c r="A781" s="1"/>
      <c r="C781" s="65"/>
      <c r="K781" s="65"/>
      <c r="L781" s="65"/>
      <c r="M781" s="65"/>
      <c r="N781" s="65"/>
      <c r="O781" s="65"/>
      <c r="P781" s="65"/>
      <c r="T781" s="1"/>
      <c r="U781" s="1"/>
      <c r="V781" s="1"/>
    </row>
    <row r="782" spans="1:22" x14ac:dyDescent="0.25">
      <c r="A782" s="1"/>
      <c r="C782" s="65"/>
      <c r="K782" s="65"/>
      <c r="L782" s="65"/>
      <c r="M782" s="65"/>
      <c r="N782" s="65"/>
      <c r="O782" s="65"/>
      <c r="P782" s="65"/>
      <c r="T782" s="1"/>
      <c r="U782" s="1"/>
      <c r="V782" s="1"/>
    </row>
    <row r="783" spans="1:22" x14ac:dyDescent="0.25">
      <c r="A783" s="1"/>
      <c r="C783" s="65"/>
      <c r="K783" s="65"/>
      <c r="L783" s="65"/>
      <c r="M783" s="65"/>
      <c r="N783" s="65"/>
      <c r="O783" s="65"/>
      <c r="P783" s="65"/>
      <c r="T783" s="1"/>
      <c r="U783" s="1"/>
      <c r="V783" s="1"/>
    </row>
    <row r="784" spans="1:22" x14ac:dyDescent="0.25">
      <c r="A784" s="1"/>
      <c r="C784" s="65"/>
      <c r="K784" s="65"/>
      <c r="L784" s="65"/>
      <c r="M784" s="65"/>
      <c r="N784" s="65"/>
      <c r="O784" s="65"/>
      <c r="P784" s="65"/>
      <c r="T784" s="1"/>
      <c r="U784" s="1"/>
      <c r="V784" s="1"/>
    </row>
    <row r="785" spans="1:22" x14ac:dyDescent="0.25">
      <c r="A785" s="1"/>
      <c r="C785" s="65"/>
      <c r="K785" s="65"/>
      <c r="L785" s="65"/>
      <c r="M785" s="65"/>
      <c r="N785" s="65"/>
      <c r="O785" s="65"/>
      <c r="P785" s="65"/>
      <c r="T785" s="1"/>
      <c r="U785" s="1"/>
      <c r="V785" s="1"/>
    </row>
    <row r="786" spans="1:22" x14ac:dyDescent="0.25">
      <c r="A786" s="1"/>
      <c r="C786" s="65"/>
      <c r="K786" s="65"/>
      <c r="L786" s="65"/>
      <c r="M786" s="65"/>
      <c r="N786" s="65"/>
      <c r="O786" s="65"/>
      <c r="P786" s="65"/>
      <c r="T786" s="1"/>
      <c r="U786" s="1"/>
      <c r="V786" s="1"/>
    </row>
    <row r="787" spans="1:22" x14ac:dyDescent="0.25">
      <c r="A787" s="1"/>
      <c r="C787" s="65"/>
      <c r="K787" s="65"/>
      <c r="L787" s="65"/>
      <c r="M787" s="65"/>
      <c r="N787" s="65"/>
      <c r="O787" s="65"/>
      <c r="P787" s="65"/>
      <c r="T787" s="1"/>
      <c r="U787" s="1"/>
      <c r="V787" s="1"/>
    </row>
    <row r="788" spans="1:22" x14ac:dyDescent="0.25">
      <c r="A788" s="1"/>
      <c r="C788" s="65"/>
      <c r="K788" s="65"/>
      <c r="L788" s="65"/>
      <c r="M788" s="65"/>
      <c r="N788" s="65"/>
      <c r="O788" s="65"/>
      <c r="P788" s="65"/>
      <c r="T788" s="1"/>
      <c r="U788" s="1"/>
      <c r="V788" s="1"/>
    </row>
    <row r="789" spans="1:22" x14ac:dyDescent="0.25">
      <c r="A789" s="1"/>
      <c r="C789" s="65"/>
      <c r="K789" s="65"/>
      <c r="L789" s="65"/>
      <c r="M789" s="65"/>
      <c r="N789" s="65"/>
      <c r="O789" s="65"/>
      <c r="P789" s="65"/>
      <c r="T789" s="1"/>
      <c r="U789" s="1"/>
      <c r="V789" s="1"/>
    </row>
    <row r="790" spans="1:22" x14ac:dyDescent="0.25">
      <c r="A790" s="1"/>
      <c r="C790" s="65"/>
      <c r="K790" s="65"/>
      <c r="L790" s="65"/>
      <c r="M790" s="65"/>
      <c r="N790" s="65"/>
      <c r="O790" s="65"/>
      <c r="P790" s="65"/>
      <c r="T790" s="1"/>
      <c r="U790" s="1"/>
      <c r="V790" s="1"/>
    </row>
    <row r="791" spans="1:22" x14ac:dyDescent="0.25">
      <c r="A791" s="1"/>
      <c r="C791" s="65"/>
      <c r="K791" s="65"/>
      <c r="L791" s="65"/>
      <c r="M791" s="65"/>
      <c r="N791" s="65"/>
      <c r="O791" s="65"/>
      <c r="P791" s="65"/>
      <c r="T791" s="1"/>
      <c r="U791" s="1"/>
      <c r="V791" s="1"/>
    </row>
    <row r="792" spans="1:22" x14ac:dyDescent="0.25">
      <c r="A792" s="1"/>
      <c r="C792" s="65"/>
      <c r="K792" s="65"/>
      <c r="L792" s="65"/>
      <c r="M792" s="65"/>
      <c r="N792" s="65"/>
      <c r="O792" s="65"/>
      <c r="P792" s="65"/>
      <c r="T792" s="1"/>
      <c r="U792" s="1"/>
      <c r="V792" s="1"/>
    </row>
    <row r="793" spans="1:22" x14ac:dyDescent="0.25">
      <c r="A793" s="1"/>
      <c r="C793" s="65"/>
      <c r="K793" s="65"/>
      <c r="L793" s="65"/>
      <c r="M793" s="65"/>
      <c r="N793" s="65"/>
      <c r="O793" s="65"/>
      <c r="P793" s="65"/>
      <c r="T793" s="1"/>
      <c r="U793" s="1"/>
      <c r="V793" s="1"/>
    </row>
    <row r="794" spans="1:22" x14ac:dyDescent="0.25">
      <c r="A794" s="1"/>
      <c r="C794" s="65"/>
      <c r="K794" s="65"/>
      <c r="L794" s="65"/>
      <c r="M794" s="65"/>
      <c r="N794" s="65"/>
      <c r="O794" s="65"/>
      <c r="P794" s="65"/>
      <c r="T794" s="1"/>
      <c r="U794" s="1"/>
      <c r="V794" s="1"/>
    </row>
    <row r="795" spans="1:22" x14ac:dyDescent="0.25">
      <c r="A795" s="1"/>
      <c r="C795" s="65"/>
      <c r="K795" s="65"/>
      <c r="L795" s="65"/>
      <c r="M795" s="65"/>
      <c r="N795" s="65"/>
      <c r="O795" s="65"/>
      <c r="P795" s="65"/>
      <c r="T795" s="1"/>
      <c r="U795" s="1"/>
      <c r="V795" s="1"/>
    </row>
    <row r="796" spans="1:22" x14ac:dyDescent="0.25">
      <c r="A796" s="1"/>
      <c r="C796" s="65"/>
      <c r="K796" s="65"/>
      <c r="L796" s="65"/>
      <c r="M796" s="65"/>
      <c r="N796" s="65"/>
      <c r="O796" s="65"/>
      <c r="P796" s="65"/>
      <c r="T796" s="1"/>
      <c r="U796" s="1"/>
      <c r="V796" s="1"/>
    </row>
    <row r="797" spans="1:22" x14ac:dyDescent="0.25">
      <c r="A797" s="1"/>
      <c r="C797" s="65"/>
      <c r="K797" s="65"/>
      <c r="L797" s="65"/>
      <c r="M797" s="65"/>
      <c r="N797" s="65"/>
      <c r="O797" s="65"/>
      <c r="P797" s="65"/>
      <c r="T797" s="1"/>
      <c r="U797" s="1"/>
      <c r="V797" s="1"/>
    </row>
    <row r="798" spans="1:22" x14ac:dyDescent="0.25">
      <c r="A798" s="1"/>
      <c r="C798" s="65"/>
      <c r="K798" s="65"/>
      <c r="L798" s="65"/>
      <c r="M798" s="65"/>
      <c r="N798" s="65"/>
      <c r="O798" s="65"/>
      <c r="P798" s="65"/>
      <c r="T798" s="1"/>
      <c r="U798" s="1"/>
      <c r="V798" s="1"/>
    </row>
    <row r="799" spans="1:22" x14ac:dyDescent="0.25">
      <c r="A799" s="1"/>
      <c r="C799" s="65"/>
      <c r="K799" s="65"/>
      <c r="L799" s="65"/>
      <c r="M799" s="65"/>
      <c r="N799" s="65"/>
      <c r="O799" s="65"/>
      <c r="P799" s="65"/>
      <c r="T799" s="1"/>
      <c r="U799" s="1"/>
      <c r="V799" s="1"/>
    </row>
    <row r="800" spans="1:22" x14ac:dyDescent="0.25">
      <c r="A800" s="1"/>
      <c r="C800" s="65"/>
      <c r="K800" s="65"/>
      <c r="L800" s="65"/>
      <c r="M800" s="65"/>
      <c r="N800" s="65"/>
      <c r="O800" s="65"/>
      <c r="P800" s="65"/>
      <c r="T800" s="1"/>
      <c r="U800" s="1"/>
      <c r="V800" s="1"/>
    </row>
    <row r="801" spans="1:22" x14ac:dyDescent="0.25">
      <c r="A801" s="1"/>
      <c r="C801" s="65"/>
      <c r="K801" s="65"/>
      <c r="L801" s="65"/>
      <c r="M801" s="65"/>
      <c r="N801" s="65"/>
      <c r="O801" s="65"/>
      <c r="P801" s="65"/>
      <c r="T801" s="1"/>
      <c r="U801" s="1"/>
      <c r="V801" s="1"/>
    </row>
    <row r="802" spans="1:22" x14ac:dyDescent="0.25">
      <c r="A802" s="1"/>
      <c r="C802" s="65"/>
      <c r="K802" s="65"/>
      <c r="L802" s="65"/>
      <c r="M802" s="65"/>
      <c r="N802" s="65"/>
      <c r="O802" s="65"/>
      <c r="P802" s="65"/>
      <c r="T802" s="1"/>
      <c r="U802" s="1"/>
      <c r="V802" s="1"/>
    </row>
    <row r="803" spans="1:22" x14ac:dyDescent="0.25">
      <c r="A803" s="1"/>
      <c r="C803" s="65"/>
      <c r="K803" s="65"/>
      <c r="L803" s="65"/>
      <c r="M803" s="65"/>
      <c r="N803" s="65"/>
      <c r="O803" s="65"/>
      <c r="P803" s="65"/>
      <c r="T803" s="1"/>
      <c r="U803" s="1"/>
      <c r="V803" s="1"/>
    </row>
    <row r="804" spans="1:22" x14ac:dyDescent="0.25">
      <c r="A804" s="1"/>
      <c r="C804" s="65"/>
      <c r="K804" s="65"/>
      <c r="L804" s="65"/>
      <c r="M804" s="65"/>
      <c r="N804" s="65"/>
      <c r="O804" s="65"/>
      <c r="P804" s="65"/>
      <c r="T804" s="1"/>
      <c r="U804" s="1"/>
      <c r="V804" s="1"/>
    </row>
    <row r="805" spans="1:22" x14ac:dyDescent="0.25">
      <c r="A805" s="1"/>
      <c r="C805" s="65"/>
      <c r="K805" s="65"/>
      <c r="L805" s="65"/>
      <c r="M805" s="65"/>
      <c r="N805" s="65"/>
      <c r="O805" s="65"/>
      <c r="P805" s="65"/>
      <c r="T805" s="1"/>
      <c r="U805" s="1"/>
      <c r="V805" s="1"/>
    </row>
    <row r="806" spans="1:22" x14ac:dyDescent="0.25">
      <c r="A806" s="1"/>
      <c r="C806" s="65"/>
      <c r="K806" s="65"/>
      <c r="L806" s="65"/>
      <c r="M806" s="65"/>
      <c r="N806" s="65"/>
      <c r="O806" s="65"/>
      <c r="P806" s="65"/>
      <c r="T806" s="1"/>
      <c r="U806" s="1"/>
      <c r="V806" s="1"/>
    </row>
    <row r="807" spans="1:22" x14ac:dyDescent="0.25">
      <c r="A807" s="1"/>
      <c r="C807" s="65"/>
      <c r="K807" s="65"/>
      <c r="L807" s="65"/>
      <c r="M807" s="65"/>
      <c r="N807" s="65"/>
      <c r="O807" s="65"/>
      <c r="P807" s="65"/>
      <c r="T807" s="1"/>
      <c r="U807" s="1"/>
      <c r="V807" s="1"/>
    </row>
    <row r="808" spans="1:22" x14ac:dyDescent="0.25">
      <c r="A808" s="1"/>
      <c r="C808" s="65"/>
      <c r="K808" s="65"/>
      <c r="L808" s="65"/>
      <c r="M808" s="65"/>
      <c r="N808" s="65"/>
      <c r="O808" s="65"/>
      <c r="P808" s="65"/>
      <c r="T808" s="1"/>
      <c r="U808" s="1"/>
      <c r="V808" s="1"/>
    </row>
    <row r="809" spans="1:22" x14ac:dyDescent="0.25">
      <c r="A809" s="1"/>
      <c r="C809" s="65"/>
      <c r="K809" s="65"/>
      <c r="L809" s="65"/>
      <c r="M809" s="65"/>
      <c r="N809" s="65"/>
      <c r="O809" s="65"/>
      <c r="P809" s="65"/>
      <c r="T809" s="1"/>
      <c r="U809" s="1"/>
      <c r="V809" s="1"/>
    </row>
    <row r="810" spans="1:22" x14ac:dyDescent="0.25">
      <c r="A810" s="1"/>
      <c r="C810" s="65"/>
      <c r="K810" s="65"/>
      <c r="L810" s="65"/>
      <c r="M810" s="65"/>
      <c r="N810" s="65"/>
      <c r="O810" s="65"/>
      <c r="P810" s="65"/>
      <c r="T810" s="1"/>
      <c r="U810" s="1"/>
      <c r="V810" s="1"/>
    </row>
    <row r="811" spans="1:22" x14ac:dyDescent="0.25">
      <c r="A811" s="1"/>
      <c r="C811" s="65"/>
      <c r="K811" s="65"/>
      <c r="L811" s="65"/>
      <c r="M811" s="65"/>
      <c r="N811" s="65"/>
      <c r="O811" s="65"/>
      <c r="P811" s="65"/>
      <c r="T811" s="1"/>
      <c r="U811" s="1"/>
      <c r="V811" s="1"/>
    </row>
    <row r="812" spans="1:22" x14ac:dyDescent="0.25">
      <c r="A812" s="1"/>
      <c r="C812" s="65"/>
      <c r="K812" s="65"/>
      <c r="L812" s="65"/>
      <c r="M812" s="65"/>
      <c r="N812" s="65"/>
      <c r="O812" s="65"/>
      <c r="P812" s="65"/>
      <c r="T812" s="1"/>
      <c r="U812" s="1"/>
      <c r="V812" s="1"/>
    </row>
    <row r="813" spans="1:22" x14ac:dyDescent="0.25">
      <c r="A813" s="1"/>
      <c r="C813" s="65"/>
      <c r="K813" s="65"/>
      <c r="L813" s="65"/>
      <c r="M813" s="65"/>
      <c r="N813" s="65"/>
      <c r="O813" s="65"/>
      <c r="P813" s="65"/>
      <c r="T813" s="1"/>
      <c r="U813" s="1"/>
      <c r="V813" s="1"/>
    </row>
    <row r="814" spans="1:22" x14ac:dyDescent="0.25">
      <c r="A814" s="1"/>
      <c r="C814" s="65"/>
      <c r="K814" s="65"/>
      <c r="L814" s="65"/>
      <c r="M814" s="65"/>
      <c r="N814" s="65"/>
      <c r="O814" s="65"/>
      <c r="P814" s="65"/>
      <c r="T814" s="1"/>
      <c r="U814" s="1"/>
      <c r="V814" s="1"/>
    </row>
    <row r="815" spans="1:22" x14ac:dyDescent="0.25">
      <c r="A815" s="1"/>
      <c r="C815" s="65"/>
      <c r="K815" s="65"/>
      <c r="L815" s="65"/>
      <c r="M815" s="65"/>
      <c r="N815" s="65"/>
      <c r="O815" s="65"/>
      <c r="P815" s="65"/>
      <c r="T815" s="1"/>
      <c r="U815" s="1"/>
      <c r="V815" s="1"/>
    </row>
    <row r="816" spans="1:22" x14ac:dyDescent="0.25">
      <c r="A816" s="1"/>
      <c r="C816" s="65"/>
      <c r="K816" s="65"/>
      <c r="L816" s="65"/>
      <c r="M816" s="65"/>
      <c r="N816" s="65"/>
      <c r="O816" s="65"/>
      <c r="P816" s="65"/>
      <c r="T816" s="1"/>
      <c r="U816" s="1"/>
      <c r="V816" s="1"/>
    </row>
    <row r="817" spans="1:22" x14ac:dyDescent="0.25">
      <c r="A817" s="1"/>
      <c r="C817" s="65"/>
      <c r="K817" s="65"/>
      <c r="L817" s="65"/>
      <c r="M817" s="65"/>
      <c r="N817" s="65"/>
      <c r="O817" s="65"/>
      <c r="P817" s="65"/>
      <c r="T817" s="1"/>
      <c r="U817" s="1"/>
      <c r="V817" s="1"/>
    </row>
    <row r="818" spans="1:22" x14ac:dyDescent="0.25">
      <c r="A818" s="1"/>
      <c r="C818" s="65"/>
      <c r="K818" s="65"/>
      <c r="L818" s="65"/>
      <c r="M818" s="65"/>
      <c r="N818" s="65"/>
      <c r="O818" s="65"/>
      <c r="P818" s="65"/>
      <c r="T818" s="1"/>
      <c r="U818" s="1"/>
      <c r="V818" s="1"/>
    </row>
    <row r="819" spans="1:22" x14ac:dyDescent="0.25">
      <c r="A819" s="1"/>
      <c r="C819" s="65"/>
      <c r="K819" s="65"/>
      <c r="L819" s="65"/>
      <c r="M819" s="65"/>
      <c r="N819" s="65"/>
      <c r="O819" s="65"/>
      <c r="P819" s="65"/>
      <c r="T819" s="1"/>
      <c r="U819" s="1"/>
      <c r="V819" s="1"/>
    </row>
    <row r="820" spans="1:22" x14ac:dyDescent="0.25">
      <c r="A820" s="1"/>
      <c r="C820" s="65"/>
      <c r="K820" s="65"/>
      <c r="L820" s="65"/>
      <c r="M820" s="65"/>
      <c r="N820" s="65"/>
      <c r="O820" s="65"/>
      <c r="P820" s="65"/>
      <c r="T820" s="1"/>
      <c r="U820" s="1"/>
      <c r="V820" s="1"/>
    </row>
    <row r="821" spans="1:22" x14ac:dyDescent="0.25">
      <c r="A821" s="1"/>
      <c r="C821" s="65"/>
      <c r="K821" s="65"/>
      <c r="L821" s="65"/>
      <c r="M821" s="65"/>
      <c r="N821" s="65"/>
      <c r="O821" s="65"/>
      <c r="P821" s="65"/>
      <c r="T821" s="1"/>
      <c r="U821" s="1"/>
      <c r="V821" s="1"/>
    </row>
    <row r="822" spans="1:22" x14ac:dyDescent="0.25">
      <c r="A822" s="1"/>
      <c r="C822" s="65"/>
      <c r="K822" s="65"/>
      <c r="L822" s="65"/>
      <c r="M822" s="65"/>
      <c r="N822" s="65"/>
      <c r="O822" s="65"/>
      <c r="P822" s="65"/>
      <c r="T822" s="1"/>
      <c r="U822" s="1"/>
      <c r="V822" s="1"/>
    </row>
    <row r="823" spans="1:22" x14ac:dyDescent="0.25">
      <c r="A823" s="1"/>
      <c r="C823" s="65"/>
      <c r="K823" s="65"/>
      <c r="L823" s="65"/>
      <c r="M823" s="65"/>
      <c r="N823" s="65"/>
      <c r="O823" s="65"/>
      <c r="P823" s="65"/>
      <c r="T823" s="1"/>
      <c r="U823" s="1"/>
      <c r="V823" s="1"/>
    </row>
    <row r="824" spans="1:22" x14ac:dyDescent="0.25">
      <c r="A824" s="1"/>
      <c r="C824" s="65"/>
      <c r="K824" s="65"/>
      <c r="L824" s="65"/>
      <c r="M824" s="65"/>
      <c r="N824" s="65"/>
      <c r="O824" s="65"/>
      <c r="P824" s="65"/>
      <c r="T824" s="1"/>
      <c r="U824" s="1"/>
      <c r="V824" s="1"/>
    </row>
    <row r="825" spans="1:22" x14ac:dyDescent="0.25">
      <c r="A825" s="1"/>
      <c r="C825" s="65"/>
      <c r="K825" s="65"/>
      <c r="L825" s="65"/>
      <c r="M825" s="65"/>
      <c r="N825" s="65"/>
      <c r="O825" s="65"/>
      <c r="P825" s="65"/>
      <c r="T825" s="1"/>
      <c r="U825" s="1"/>
      <c r="V825" s="1"/>
    </row>
    <row r="826" spans="1:22" x14ac:dyDescent="0.25">
      <c r="A826" s="1"/>
      <c r="C826" s="65"/>
      <c r="K826" s="65"/>
      <c r="L826" s="65"/>
      <c r="M826" s="65"/>
      <c r="N826" s="65"/>
      <c r="O826" s="65"/>
      <c r="P826" s="65"/>
      <c r="T826" s="1"/>
      <c r="U826" s="1"/>
      <c r="V826" s="1"/>
    </row>
    <row r="827" spans="1:22" x14ac:dyDescent="0.25">
      <c r="A827" s="1"/>
      <c r="C827" s="65"/>
      <c r="K827" s="65"/>
      <c r="L827" s="65"/>
      <c r="M827" s="65"/>
      <c r="N827" s="65"/>
      <c r="O827" s="65"/>
      <c r="P827" s="65"/>
      <c r="T827" s="1"/>
      <c r="U827" s="1"/>
      <c r="V827" s="1"/>
    </row>
    <row r="828" spans="1:22" x14ac:dyDescent="0.25">
      <c r="A828" s="1"/>
      <c r="C828" s="65"/>
      <c r="K828" s="65"/>
      <c r="L828" s="65"/>
      <c r="M828" s="65"/>
      <c r="N828" s="65"/>
      <c r="O828" s="65"/>
      <c r="P828" s="65"/>
      <c r="T828" s="1"/>
      <c r="U828" s="1"/>
      <c r="V828" s="1"/>
    </row>
    <row r="829" spans="1:22" x14ac:dyDescent="0.25">
      <c r="A829" s="1"/>
      <c r="C829" s="65"/>
      <c r="K829" s="65"/>
      <c r="L829" s="65"/>
      <c r="M829" s="65"/>
      <c r="N829" s="65"/>
      <c r="O829" s="65"/>
      <c r="P829" s="65"/>
      <c r="T829" s="1"/>
      <c r="U829" s="1"/>
      <c r="V829" s="1"/>
    </row>
    <row r="830" spans="1:22" x14ac:dyDescent="0.25">
      <c r="A830" s="1"/>
      <c r="C830" s="65"/>
      <c r="K830" s="65"/>
      <c r="L830" s="65"/>
      <c r="M830" s="65"/>
      <c r="N830" s="65"/>
      <c r="O830" s="65"/>
      <c r="P830" s="65"/>
      <c r="T830" s="1"/>
      <c r="U830" s="1"/>
      <c r="V830" s="1"/>
    </row>
    <row r="831" spans="1:22" x14ac:dyDescent="0.25">
      <c r="A831" s="1"/>
      <c r="C831" s="65"/>
      <c r="K831" s="65"/>
      <c r="L831" s="65"/>
      <c r="M831" s="65"/>
      <c r="N831" s="65"/>
      <c r="O831" s="65"/>
      <c r="P831" s="65"/>
      <c r="T831" s="1"/>
      <c r="U831" s="1"/>
      <c r="V831" s="1"/>
    </row>
    <row r="832" spans="1:22" x14ac:dyDescent="0.25">
      <c r="A832" s="1"/>
      <c r="C832" s="65"/>
      <c r="K832" s="65"/>
      <c r="L832" s="65"/>
      <c r="M832" s="65"/>
      <c r="N832" s="65"/>
      <c r="O832" s="65"/>
      <c r="P832" s="65"/>
      <c r="T832" s="1"/>
      <c r="U832" s="1"/>
      <c r="V832" s="1"/>
    </row>
    <row r="833" spans="1:22" x14ac:dyDescent="0.25">
      <c r="A833" s="1"/>
      <c r="C833" s="65"/>
      <c r="K833" s="65"/>
      <c r="L833" s="65"/>
      <c r="M833" s="65"/>
      <c r="N833" s="65"/>
      <c r="O833" s="65"/>
      <c r="P833" s="65"/>
      <c r="T833" s="1"/>
      <c r="U833" s="1"/>
      <c r="V833" s="1"/>
    </row>
    <row r="834" spans="1:22" x14ac:dyDescent="0.25">
      <c r="A834" s="1"/>
      <c r="C834" s="65"/>
      <c r="K834" s="65"/>
      <c r="L834" s="65"/>
      <c r="M834" s="65"/>
      <c r="N834" s="65"/>
      <c r="O834" s="65"/>
      <c r="P834" s="65"/>
      <c r="T834" s="1"/>
      <c r="U834" s="1"/>
      <c r="V834" s="1"/>
    </row>
    <row r="835" spans="1:22" x14ac:dyDescent="0.25">
      <c r="A835" s="1"/>
      <c r="C835" s="65"/>
      <c r="K835" s="65"/>
      <c r="L835" s="65"/>
      <c r="M835" s="65"/>
      <c r="N835" s="65"/>
      <c r="O835" s="65"/>
      <c r="P835" s="65"/>
      <c r="T835" s="1"/>
      <c r="U835" s="1"/>
      <c r="V835" s="1"/>
    </row>
    <row r="836" spans="1:22" x14ac:dyDescent="0.25">
      <c r="A836" s="1"/>
      <c r="C836" s="65"/>
      <c r="K836" s="65"/>
      <c r="L836" s="65"/>
      <c r="M836" s="65"/>
      <c r="N836" s="65"/>
      <c r="O836" s="65"/>
      <c r="P836" s="65"/>
      <c r="T836" s="1"/>
      <c r="U836" s="1"/>
      <c r="V836" s="1"/>
    </row>
    <row r="837" spans="1:22" x14ac:dyDescent="0.25">
      <c r="A837" s="1"/>
      <c r="C837" s="65"/>
      <c r="K837" s="65"/>
      <c r="L837" s="65"/>
      <c r="M837" s="65"/>
      <c r="N837" s="65"/>
      <c r="O837" s="65"/>
      <c r="P837" s="65"/>
      <c r="T837" s="1"/>
      <c r="U837" s="1"/>
      <c r="V837" s="1"/>
    </row>
    <row r="838" spans="1:22" x14ac:dyDescent="0.25">
      <c r="A838" s="1"/>
      <c r="C838" s="65"/>
      <c r="K838" s="65"/>
      <c r="L838" s="65"/>
      <c r="M838" s="65"/>
      <c r="N838" s="65"/>
      <c r="O838" s="65"/>
      <c r="P838" s="65"/>
      <c r="T838" s="1"/>
      <c r="U838" s="1"/>
      <c r="V838" s="1"/>
    </row>
    <row r="839" spans="1:22" x14ac:dyDescent="0.25">
      <c r="A839" s="1"/>
      <c r="C839" s="65"/>
      <c r="K839" s="65"/>
      <c r="L839" s="65"/>
      <c r="M839" s="65"/>
      <c r="N839" s="65"/>
      <c r="O839" s="65"/>
      <c r="P839" s="65"/>
      <c r="T839" s="1"/>
      <c r="U839" s="1"/>
      <c r="V839" s="1"/>
    </row>
    <row r="840" spans="1:22" x14ac:dyDescent="0.25">
      <c r="A840" s="1"/>
      <c r="C840" s="65"/>
      <c r="K840" s="65"/>
      <c r="L840" s="65"/>
      <c r="M840" s="65"/>
      <c r="N840" s="65"/>
      <c r="O840" s="65"/>
      <c r="P840" s="65"/>
      <c r="T840" s="1"/>
      <c r="U840" s="1"/>
      <c r="V840" s="1"/>
    </row>
    <row r="841" spans="1:22" x14ac:dyDescent="0.25">
      <c r="A841" s="1"/>
      <c r="C841" s="65"/>
      <c r="K841" s="65"/>
      <c r="L841" s="65"/>
      <c r="M841" s="65"/>
      <c r="N841" s="65"/>
      <c r="O841" s="65"/>
      <c r="P841" s="65"/>
      <c r="T841" s="1"/>
      <c r="U841" s="1"/>
      <c r="V841" s="1"/>
    </row>
    <row r="842" spans="1:22" x14ac:dyDescent="0.25">
      <c r="A842" s="1"/>
      <c r="C842" s="65"/>
      <c r="K842" s="65"/>
      <c r="L842" s="65"/>
      <c r="M842" s="65"/>
      <c r="N842" s="65"/>
      <c r="O842" s="65"/>
      <c r="P842" s="65"/>
      <c r="T842" s="1"/>
      <c r="U842" s="1"/>
      <c r="V842" s="1"/>
    </row>
    <row r="843" spans="1:22" x14ac:dyDescent="0.25">
      <c r="A843" s="1"/>
      <c r="C843" s="65"/>
      <c r="K843" s="65"/>
      <c r="L843" s="65"/>
      <c r="M843" s="65"/>
      <c r="N843" s="65"/>
      <c r="O843" s="65"/>
      <c r="P843" s="65"/>
      <c r="T843" s="1"/>
      <c r="U843" s="1"/>
      <c r="V843" s="1"/>
    </row>
    <row r="844" spans="1:22" x14ac:dyDescent="0.25">
      <c r="A844" s="1"/>
      <c r="C844" s="65"/>
      <c r="K844" s="65"/>
      <c r="L844" s="65"/>
      <c r="M844" s="65"/>
      <c r="N844" s="65"/>
      <c r="O844" s="65"/>
      <c r="P844" s="65"/>
      <c r="T844" s="1"/>
      <c r="U844" s="1"/>
      <c r="V844" s="1"/>
    </row>
    <row r="845" spans="1:22" x14ac:dyDescent="0.25">
      <c r="A845" s="1"/>
      <c r="C845" s="65"/>
      <c r="K845" s="65"/>
      <c r="L845" s="65"/>
      <c r="M845" s="65"/>
      <c r="N845" s="65"/>
      <c r="O845" s="65"/>
      <c r="P845" s="65"/>
      <c r="T845" s="1"/>
      <c r="U845" s="1"/>
      <c r="V845" s="1"/>
    </row>
    <row r="846" spans="1:22" x14ac:dyDescent="0.25">
      <c r="A846" s="1"/>
      <c r="C846" s="65"/>
      <c r="K846" s="65"/>
      <c r="L846" s="65"/>
      <c r="M846" s="65"/>
      <c r="N846" s="65"/>
      <c r="O846" s="65"/>
      <c r="P846" s="65"/>
      <c r="T846" s="1"/>
      <c r="U846" s="1"/>
      <c r="V846" s="1"/>
    </row>
    <row r="847" spans="1:22" x14ac:dyDescent="0.25">
      <c r="A847" s="1"/>
      <c r="C847" s="65"/>
      <c r="K847" s="65"/>
      <c r="L847" s="65"/>
      <c r="M847" s="65"/>
      <c r="N847" s="65"/>
      <c r="O847" s="65"/>
      <c r="P847" s="65"/>
      <c r="T847" s="1"/>
      <c r="U847" s="1"/>
      <c r="V847" s="1"/>
    </row>
    <row r="848" spans="1:22" x14ac:dyDescent="0.25">
      <c r="A848" s="1"/>
      <c r="C848" s="65"/>
      <c r="K848" s="65"/>
      <c r="L848" s="65"/>
      <c r="M848" s="65"/>
      <c r="N848" s="65"/>
      <c r="O848" s="65"/>
      <c r="P848" s="65"/>
      <c r="T848" s="1"/>
      <c r="U848" s="1"/>
      <c r="V848" s="1"/>
    </row>
    <row r="849" spans="1:22" x14ac:dyDescent="0.25">
      <c r="A849" s="1"/>
      <c r="C849" s="65"/>
      <c r="K849" s="65"/>
      <c r="L849" s="65"/>
      <c r="M849" s="65"/>
      <c r="N849" s="65"/>
      <c r="O849" s="65"/>
      <c r="P849" s="65"/>
      <c r="T849" s="1"/>
      <c r="U849" s="1"/>
      <c r="V849" s="1"/>
    </row>
    <row r="850" spans="1:22" x14ac:dyDescent="0.25">
      <c r="A850" s="1"/>
      <c r="C850" s="65"/>
      <c r="K850" s="65"/>
      <c r="L850" s="65"/>
      <c r="M850" s="65"/>
      <c r="N850" s="65"/>
      <c r="O850" s="65"/>
      <c r="P850" s="65"/>
      <c r="T850" s="1"/>
      <c r="U850" s="1"/>
      <c r="V850" s="1"/>
    </row>
    <row r="851" spans="1:22" x14ac:dyDescent="0.25">
      <c r="A851" s="1"/>
      <c r="C851" s="65"/>
      <c r="K851" s="65"/>
      <c r="L851" s="65"/>
      <c r="M851" s="65"/>
      <c r="N851" s="65"/>
      <c r="O851" s="65"/>
      <c r="P851" s="65"/>
      <c r="T851" s="1"/>
      <c r="U851" s="1"/>
      <c r="V851" s="1"/>
    </row>
    <row r="852" spans="1:22" x14ac:dyDescent="0.25">
      <c r="A852" s="1"/>
      <c r="C852" s="65"/>
      <c r="K852" s="65"/>
      <c r="L852" s="65"/>
      <c r="M852" s="65"/>
      <c r="N852" s="65"/>
      <c r="O852" s="65"/>
      <c r="P852" s="65"/>
      <c r="T852" s="1"/>
      <c r="U852" s="1"/>
      <c r="V852" s="1"/>
    </row>
    <row r="853" spans="1:22" x14ac:dyDescent="0.25">
      <c r="A853" s="1"/>
      <c r="C853" s="65"/>
      <c r="K853" s="65"/>
      <c r="L853" s="65"/>
      <c r="M853" s="65"/>
      <c r="N853" s="65"/>
      <c r="O853" s="65"/>
      <c r="P853" s="65"/>
      <c r="T853" s="1"/>
      <c r="U853" s="1"/>
      <c r="V853" s="1"/>
    </row>
    <row r="854" spans="1:22" x14ac:dyDescent="0.25">
      <c r="A854" s="1"/>
      <c r="C854" s="65"/>
      <c r="K854" s="65"/>
      <c r="L854" s="65"/>
      <c r="M854" s="65"/>
      <c r="N854" s="65"/>
      <c r="O854" s="65"/>
      <c r="P854" s="65"/>
      <c r="T854" s="1"/>
      <c r="U854" s="1"/>
      <c r="V854" s="1"/>
    </row>
    <row r="855" spans="1:22" x14ac:dyDescent="0.25">
      <c r="A855" s="1"/>
      <c r="C855" s="65"/>
      <c r="K855" s="65"/>
      <c r="L855" s="65"/>
      <c r="M855" s="65"/>
      <c r="N855" s="65"/>
      <c r="O855" s="65"/>
      <c r="P855" s="65"/>
      <c r="T855" s="1"/>
      <c r="U855" s="1"/>
      <c r="V855" s="1"/>
    </row>
    <row r="856" spans="1:22" x14ac:dyDescent="0.25">
      <c r="A856" s="1"/>
      <c r="C856" s="65"/>
      <c r="K856" s="65"/>
      <c r="L856" s="65"/>
      <c r="M856" s="65"/>
      <c r="N856" s="65"/>
      <c r="O856" s="65"/>
      <c r="P856" s="65"/>
      <c r="T856" s="1"/>
      <c r="U856" s="1"/>
      <c r="V856" s="1"/>
    </row>
    <row r="857" spans="1:22" x14ac:dyDescent="0.25">
      <c r="A857" s="1"/>
      <c r="C857" s="65"/>
      <c r="K857" s="65"/>
      <c r="L857" s="65"/>
      <c r="M857" s="65"/>
      <c r="N857" s="65"/>
      <c r="O857" s="65"/>
      <c r="P857" s="65"/>
      <c r="T857" s="1"/>
      <c r="U857" s="1"/>
      <c r="V857" s="1"/>
    </row>
    <row r="858" spans="1:22" x14ac:dyDescent="0.25">
      <c r="A858" s="1"/>
      <c r="C858" s="65"/>
      <c r="K858" s="65"/>
      <c r="L858" s="65"/>
      <c r="M858" s="65"/>
      <c r="N858" s="65"/>
      <c r="O858" s="65"/>
      <c r="P858" s="65"/>
      <c r="T858" s="1"/>
      <c r="U858" s="1"/>
      <c r="V858" s="1"/>
    </row>
    <row r="859" spans="1:22" x14ac:dyDescent="0.25">
      <c r="A859" s="1"/>
      <c r="C859" s="65"/>
      <c r="K859" s="65"/>
      <c r="L859" s="65"/>
      <c r="M859" s="65"/>
      <c r="N859" s="65"/>
      <c r="O859" s="65"/>
      <c r="P859" s="65"/>
      <c r="T859" s="1"/>
      <c r="U859" s="1"/>
      <c r="V859" s="1"/>
    </row>
    <row r="860" spans="1:22" x14ac:dyDescent="0.25">
      <c r="A860" s="1"/>
      <c r="C860" s="65"/>
      <c r="K860" s="65"/>
      <c r="L860" s="65"/>
      <c r="M860" s="65"/>
      <c r="N860" s="65"/>
      <c r="O860" s="65"/>
      <c r="P860" s="65"/>
      <c r="T860" s="1"/>
      <c r="U860" s="1"/>
      <c r="V860" s="1"/>
    </row>
    <row r="861" spans="1:22" x14ac:dyDescent="0.25">
      <c r="A861" s="1"/>
      <c r="C861" s="65"/>
      <c r="K861" s="65"/>
      <c r="L861" s="65"/>
      <c r="M861" s="65"/>
      <c r="N861" s="65"/>
      <c r="O861" s="65"/>
      <c r="P861" s="65"/>
      <c r="T861" s="1"/>
      <c r="U861" s="1"/>
      <c r="V861" s="1"/>
    </row>
    <row r="862" spans="1:22" x14ac:dyDescent="0.25">
      <c r="A862" s="1"/>
      <c r="C862" s="65"/>
      <c r="K862" s="65"/>
      <c r="L862" s="65"/>
      <c r="M862" s="65"/>
      <c r="N862" s="65"/>
      <c r="O862" s="65"/>
      <c r="P862" s="65"/>
      <c r="T862" s="1"/>
      <c r="U862" s="1"/>
      <c r="V862" s="1"/>
    </row>
    <row r="863" spans="1:22" x14ac:dyDescent="0.25">
      <c r="A863" s="1"/>
      <c r="C863" s="65"/>
      <c r="K863" s="65"/>
      <c r="L863" s="65"/>
      <c r="M863" s="65"/>
      <c r="N863" s="65"/>
      <c r="O863" s="65"/>
      <c r="P863" s="65"/>
      <c r="T863" s="1"/>
      <c r="U863" s="1"/>
      <c r="V863" s="1"/>
    </row>
    <row r="864" spans="1:22" x14ac:dyDescent="0.25">
      <c r="A864" s="1"/>
      <c r="C864" s="65"/>
      <c r="K864" s="65"/>
      <c r="L864" s="65"/>
      <c r="M864" s="65"/>
      <c r="N864" s="65"/>
      <c r="O864" s="65"/>
      <c r="P864" s="65"/>
      <c r="T864" s="1"/>
      <c r="U864" s="1"/>
      <c r="V864" s="1"/>
    </row>
    <row r="865" spans="1:22" x14ac:dyDescent="0.25">
      <c r="A865" s="1"/>
      <c r="C865" s="65"/>
      <c r="K865" s="65"/>
      <c r="L865" s="65"/>
      <c r="M865" s="65"/>
      <c r="N865" s="65"/>
      <c r="O865" s="65"/>
      <c r="P865" s="65"/>
      <c r="T865" s="1"/>
      <c r="U865" s="1"/>
      <c r="V865" s="1"/>
    </row>
    <row r="866" spans="1:22" x14ac:dyDescent="0.25">
      <c r="A866" s="1"/>
      <c r="C866" s="65"/>
      <c r="K866" s="65"/>
      <c r="L866" s="65"/>
      <c r="M866" s="65"/>
      <c r="N866" s="65"/>
      <c r="O866" s="65"/>
      <c r="P866" s="65"/>
      <c r="T866" s="1"/>
      <c r="U866" s="1"/>
      <c r="V866" s="1"/>
    </row>
    <row r="867" spans="1:22" x14ac:dyDescent="0.25">
      <c r="A867" s="1"/>
      <c r="C867" s="65"/>
      <c r="K867" s="65"/>
      <c r="L867" s="65"/>
      <c r="M867" s="65"/>
      <c r="N867" s="65"/>
      <c r="O867" s="65"/>
      <c r="P867" s="65"/>
      <c r="T867" s="1"/>
      <c r="U867" s="1"/>
      <c r="V867" s="1"/>
    </row>
    <row r="868" spans="1:22" x14ac:dyDescent="0.25">
      <c r="A868" s="1"/>
      <c r="C868" s="65"/>
      <c r="K868" s="65"/>
      <c r="L868" s="65"/>
      <c r="M868" s="65"/>
      <c r="N868" s="65"/>
      <c r="O868" s="65"/>
      <c r="P868" s="65"/>
      <c r="T868" s="1"/>
      <c r="U868" s="1"/>
      <c r="V868" s="1"/>
    </row>
    <row r="869" spans="1:22" x14ac:dyDescent="0.25">
      <c r="A869" s="1"/>
      <c r="C869" s="65"/>
      <c r="K869" s="65"/>
      <c r="L869" s="65"/>
      <c r="M869" s="65"/>
      <c r="N869" s="65"/>
      <c r="O869" s="65"/>
      <c r="P869" s="65"/>
      <c r="T869" s="1"/>
      <c r="U869" s="1"/>
      <c r="V869" s="1"/>
    </row>
    <row r="870" spans="1:22" x14ac:dyDescent="0.25">
      <c r="A870" s="1"/>
      <c r="C870" s="65"/>
      <c r="K870" s="65"/>
      <c r="L870" s="65"/>
      <c r="M870" s="65"/>
      <c r="N870" s="65"/>
      <c r="O870" s="65"/>
      <c r="P870" s="65"/>
      <c r="T870" s="1"/>
      <c r="U870" s="1"/>
      <c r="V870" s="1"/>
    </row>
    <row r="871" spans="1:22" x14ac:dyDescent="0.25">
      <c r="A871" s="1"/>
      <c r="C871" s="65"/>
      <c r="K871" s="65"/>
      <c r="L871" s="65"/>
      <c r="M871" s="65"/>
      <c r="N871" s="65"/>
      <c r="O871" s="65"/>
      <c r="P871" s="65"/>
      <c r="T871" s="1"/>
      <c r="U871" s="1"/>
      <c r="V871" s="1"/>
    </row>
    <row r="872" spans="1:22" x14ac:dyDescent="0.25">
      <c r="A872" s="1"/>
      <c r="C872" s="65"/>
      <c r="K872" s="65"/>
      <c r="L872" s="65"/>
      <c r="M872" s="65"/>
      <c r="N872" s="65"/>
      <c r="O872" s="65"/>
      <c r="P872" s="65"/>
      <c r="T872" s="1"/>
      <c r="U872" s="1"/>
      <c r="V872" s="1"/>
    </row>
    <row r="873" spans="1:22" x14ac:dyDescent="0.25">
      <c r="A873" s="1"/>
      <c r="C873" s="65"/>
      <c r="K873" s="65"/>
      <c r="L873" s="65"/>
      <c r="M873" s="65"/>
      <c r="N873" s="65"/>
      <c r="O873" s="65"/>
      <c r="P873" s="65"/>
      <c r="T873" s="1"/>
      <c r="U873" s="1"/>
      <c r="V873" s="1"/>
    </row>
    <row r="874" spans="1:22" x14ac:dyDescent="0.25">
      <c r="A874" s="1"/>
      <c r="C874" s="65"/>
      <c r="K874" s="65"/>
      <c r="L874" s="65"/>
      <c r="M874" s="65"/>
      <c r="N874" s="65"/>
      <c r="O874" s="65"/>
      <c r="P874" s="65"/>
      <c r="T874" s="1"/>
      <c r="U874" s="1"/>
      <c r="V874" s="1"/>
    </row>
    <row r="875" spans="1:22" x14ac:dyDescent="0.25">
      <c r="A875" s="1"/>
      <c r="C875" s="65"/>
      <c r="K875" s="65"/>
      <c r="L875" s="65"/>
      <c r="M875" s="65"/>
      <c r="N875" s="65"/>
      <c r="O875" s="65"/>
      <c r="P875" s="65"/>
      <c r="T875" s="1"/>
      <c r="U875" s="1"/>
      <c r="V875" s="1"/>
    </row>
    <row r="876" spans="1:22" x14ac:dyDescent="0.25">
      <c r="A876" s="1"/>
      <c r="C876" s="65"/>
      <c r="K876" s="65"/>
      <c r="L876" s="65"/>
      <c r="M876" s="65"/>
      <c r="N876" s="65"/>
      <c r="O876" s="65"/>
      <c r="P876" s="65"/>
      <c r="T876" s="1"/>
      <c r="U876" s="1"/>
      <c r="V876" s="1"/>
    </row>
    <row r="877" spans="1:22" x14ac:dyDescent="0.25">
      <c r="A877" s="1"/>
      <c r="C877" s="65"/>
      <c r="K877" s="65"/>
      <c r="L877" s="65"/>
      <c r="M877" s="65"/>
      <c r="N877" s="65"/>
      <c r="O877" s="65"/>
      <c r="P877" s="65"/>
      <c r="T877" s="1"/>
      <c r="U877" s="1"/>
      <c r="V877" s="1"/>
    </row>
    <row r="878" spans="1:22" x14ac:dyDescent="0.25">
      <c r="A878" s="1"/>
      <c r="C878" s="65"/>
      <c r="K878" s="65"/>
      <c r="L878" s="65"/>
      <c r="M878" s="65"/>
      <c r="N878" s="65"/>
      <c r="O878" s="65"/>
      <c r="P878" s="65"/>
      <c r="T878" s="1"/>
      <c r="U878" s="1"/>
      <c r="V878" s="1"/>
    </row>
    <row r="879" spans="1:22" x14ac:dyDescent="0.25">
      <c r="A879" s="1"/>
      <c r="C879" s="65"/>
      <c r="K879" s="65"/>
      <c r="L879" s="65"/>
      <c r="M879" s="65"/>
      <c r="N879" s="65"/>
      <c r="O879" s="65"/>
      <c r="P879" s="65"/>
      <c r="T879" s="1"/>
      <c r="U879" s="1"/>
      <c r="V879" s="1"/>
    </row>
    <row r="880" spans="1:22" x14ac:dyDescent="0.25">
      <c r="A880" s="1"/>
      <c r="C880" s="65"/>
      <c r="K880" s="65"/>
      <c r="L880" s="65"/>
      <c r="M880" s="65"/>
      <c r="N880" s="65"/>
      <c r="O880" s="65"/>
      <c r="P880" s="65"/>
      <c r="T880" s="1"/>
      <c r="U880" s="1"/>
      <c r="V880" s="1"/>
    </row>
    <row r="881" spans="1:22" x14ac:dyDescent="0.25">
      <c r="A881" s="1"/>
      <c r="C881" s="65"/>
      <c r="K881" s="65"/>
      <c r="L881" s="65"/>
      <c r="M881" s="65"/>
      <c r="N881" s="65"/>
      <c r="O881" s="65"/>
      <c r="P881" s="65"/>
      <c r="T881" s="1"/>
      <c r="U881" s="1"/>
      <c r="V881" s="1"/>
    </row>
    <row r="882" spans="1:22" x14ac:dyDescent="0.25">
      <c r="A882" s="1"/>
      <c r="C882" s="65"/>
      <c r="K882" s="65"/>
      <c r="L882" s="65"/>
      <c r="M882" s="65"/>
      <c r="N882" s="65"/>
      <c r="O882" s="65"/>
      <c r="P882" s="65"/>
      <c r="T882" s="1"/>
      <c r="U882" s="1"/>
      <c r="V882" s="1"/>
    </row>
    <row r="883" spans="1:22" x14ac:dyDescent="0.25">
      <c r="A883" s="1"/>
      <c r="C883" s="65"/>
      <c r="K883" s="65"/>
      <c r="L883" s="65"/>
      <c r="M883" s="65"/>
      <c r="N883" s="65"/>
      <c r="O883" s="65"/>
      <c r="P883" s="65"/>
      <c r="T883" s="1"/>
      <c r="U883" s="1"/>
      <c r="V883" s="1"/>
    </row>
    <row r="884" spans="1:22" x14ac:dyDescent="0.25">
      <c r="A884" s="1"/>
      <c r="C884" s="65"/>
      <c r="K884" s="65"/>
      <c r="L884" s="65"/>
      <c r="M884" s="65"/>
      <c r="N884" s="65"/>
      <c r="O884" s="65"/>
      <c r="P884" s="65"/>
      <c r="T884" s="1"/>
      <c r="U884" s="1"/>
      <c r="V884" s="1"/>
    </row>
    <row r="885" spans="1:22" x14ac:dyDescent="0.25">
      <c r="A885" s="1"/>
      <c r="C885" s="65"/>
      <c r="K885" s="65"/>
      <c r="L885" s="65"/>
      <c r="M885" s="65"/>
      <c r="N885" s="65"/>
      <c r="O885" s="65"/>
      <c r="P885" s="65"/>
      <c r="T885" s="1"/>
      <c r="U885" s="1"/>
      <c r="V885" s="1"/>
    </row>
    <row r="886" spans="1:22" x14ac:dyDescent="0.25">
      <c r="A886" s="1"/>
      <c r="C886" s="65"/>
      <c r="K886" s="65"/>
      <c r="L886" s="65"/>
      <c r="M886" s="65"/>
      <c r="N886" s="65"/>
      <c r="O886" s="65"/>
      <c r="P886" s="65"/>
      <c r="T886" s="1"/>
      <c r="U886" s="1"/>
      <c r="V886" s="1"/>
    </row>
    <row r="887" spans="1:22" x14ac:dyDescent="0.25">
      <c r="A887" s="1"/>
      <c r="C887" s="65"/>
      <c r="K887" s="65"/>
      <c r="L887" s="65"/>
      <c r="M887" s="65"/>
      <c r="N887" s="65"/>
      <c r="O887" s="65"/>
      <c r="P887" s="65"/>
      <c r="T887" s="1"/>
      <c r="U887" s="1"/>
      <c r="V887" s="1"/>
    </row>
    <row r="888" spans="1:22" x14ac:dyDescent="0.25">
      <c r="A888" s="1"/>
      <c r="C888" s="65"/>
      <c r="K888" s="65"/>
      <c r="L888" s="65"/>
      <c r="M888" s="65"/>
      <c r="N888" s="65"/>
      <c r="O888" s="65"/>
      <c r="P888" s="65"/>
      <c r="T888" s="1"/>
      <c r="U888" s="1"/>
      <c r="V888" s="1"/>
    </row>
    <row r="889" spans="1:22" x14ac:dyDescent="0.25">
      <c r="A889" s="1"/>
      <c r="C889" s="65"/>
      <c r="K889" s="65"/>
      <c r="L889" s="65"/>
      <c r="M889" s="65"/>
      <c r="N889" s="65"/>
      <c r="O889" s="65"/>
      <c r="P889" s="65"/>
      <c r="T889" s="1"/>
      <c r="U889" s="1"/>
      <c r="V889" s="1"/>
    </row>
    <row r="890" spans="1:22" x14ac:dyDescent="0.25">
      <c r="A890" s="1"/>
      <c r="C890" s="65"/>
      <c r="K890" s="65"/>
      <c r="L890" s="65"/>
      <c r="M890" s="65"/>
      <c r="N890" s="65"/>
      <c r="O890" s="65"/>
      <c r="P890" s="65"/>
      <c r="T890" s="1"/>
      <c r="U890" s="1"/>
      <c r="V890" s="1"/>
    </row>
    <row r="891" spans="1:22" x14ac:dyDescent="0.25">
      <c r="A891" s="1"/>
      <c r="C891" s="65"/>
      <c r="K891" s="65"/>
      <c r="L891" s="65"/>
      <c r="M891" s="65"/>
      <c r="N891" s="65"/>
      <c r="O891" s="65"/>
      <c r="P891" s="65"/>
      <c r="T891" s="1"/>
      <c r="U891" s="1"/>
      <c r="V891" s="1"/>
    </row>
    <row r="892" spans="1:22" x14ac:dyDescent="0.25">
      <c r="A892" s="1"/>
      <c r="C892" s="65"/>
      <c r="K892" s="65"/>
      <c r="L892" s="65"/>
      <c r="M892" s="65"/>
      <c r="N892" s="65"/>
      <c r="O892" s="65"/>
      <c r="P892" s="65"/>
      <c r="T892" s="1"/>
      <c r="U892" s="1"/>
      <c r="V892" s="1"/>
    </row>
    <row r="893" spans="1:22" x14ac:dyDescent="0.25">
      <c r="A893" s="1"/>
      <c r="C893" s="65"/>
      <c r="K893" s="65"/>
      <c r="L893" s="65"/>
      <c r="M893" s="65"/>
      <c r="N893" s="65"/>
      <c r="O893" s="65"/>
      <c r="P893" s="65"/>
      <c r="T893" s="1"/>
      <c r="U893" s="1"/>
      <c r="V893" s="1"/>
    </row>
    <row r="894" spans="1:22" x14ac:dyDescent="0.25">
      <c r="A894" s="1"/>
      <c r="C894" s="65"/>
      <c r="K894" s="65"/>
      <c r="L894" s="65"/>
      <c r="M894" s="65"/>
      <c r="N894" s="65"/>
      <c r="O894" s="65"/>
      <c r="P894" s="65"/>
      <c r="T894" s="1"/>
      <c r="U894" s="1"/>
      <c r="V894" s="1"/>
    </row>
    <row r="895" spans="1:22" x14ac:dyDescent="0.25">
      <c r="A895" s="1"/>
      <c r="C895" s="65"/>
      <c r="K895" s="65"/>
      <c r="L895" s="65"/>
      <c r="M895" s="65"/>
      <c r="N895" s="65"/>
      <c r="O895" s="65"/>
      <c r="P895" s="65"/>
      <c r="T895" s="1"/>
      <c r="U895" s="1"/>
      <c r="V895" s="1"/>
    </row>
    <row r="896" spans="1:22" x14ac:dyDescent="0.25">
      <c r="A896" s="1"/>
      <c r="C896" s="65"/>
      <c r="K896" s="65"/>
      <c r="L896" s="65"/>
      <c r="M896" s="65"/>
      <c r="N896" s="65"/>
      <c r="O896" s="65"/>
      <c r="P896" s="65"/>
      <c r="T896" s="1"/>
      <c r="U896" s="1"/>
      <c r="V896" s="1"/>
    </row>
    <row r="897" spans="1:22" x14ac:dyDescent="0.25">
      <c r="A897" s="1"/>
      <c r="C897" s="65"/>
      <c r="K897" s="65"/>
      <c r="L897" s="65"/>
      <c r="M897" s="65"/>
      <c r="N897" s="65"/>
      <c r="O897" s="65"/>
      <c r="P897" s="65"/>
      <c r="T897" s="1"/>
      <c r="U897" s="1"/>
      <c r="V897" s="1"/>
    </row>
    <row r="898" spans="1:22" x14ac:dyDescent="0.25">
      <c r="A898" s="1"/>
      <c r="C898" s="65"/>
      <c r="K898" s="65"/>
      <c r="L898" s="65"/>
      <c r="M898" s="65"/>
      <c r="N898" s="65"/>
      <c r="O898" s="65"/>
      <c r="P898" s="65"/>
      <c r="T898" s="1"/>
      <c r="U898" s="1"/>
      <c r="V898" s="1"/>
    </row>
    <row r="899" spans="1:22" x14ac:dyDescent="0.25">
      <c r="A899" s="1"/>
      <c r="C899" s="65"/>
      <c r="K899" s="65"/>
      <c r="L899" s="65"/>
      <c r="M899" s="65"/>
      <c r="N899" s="65"/>
      <c r="O899" s="65"/>
      <c r="P899" s="65"/>
      <c r="T899" s="1"/>
      <c r="U899" s="1"/>
      <c r="V899" s="1"/>
    </row>
    <row r="900" spans="1:22" x14ac:dyDescent="0.25">
      <c r="A900" s="1"/>
      <c r="C900" s="65"/>
      <c r="K900" s="65"/>
      <c r="L900" s="65"/>
      <c r="M900" s="65"/>
      <c r="N900" s="65"/>
      <c r="O900" s="65"/>
      <c r="P900" s="65"/>
      <c r="T900" s="1"/>
      <c r="U900" s="1"/>
      <c r="V900" s="1"/>
    </row>
    <row r="901" spans="1:22" x14ac:dyDescent="0.25">
      <c r="A901" s="1"/>
      <c r="C901" s="65"/>
      <c r="K901" s="65"/>
      <c r="L901" s="65"/>
      <c r="M901" s="65"/>
      <c r="N901" s="65"/>
      <c r="O901" s="65"/>
      <c r="P901" s="65"/>
      <c r="T901" s="1"/>
      <c r="U901" s="1"/>
      <c r="V901" s="1"/>
    </row>
    <row r="902" spans="1:22" x14ac:dyDescent="0.25">
      <c r="A902" s="1"/>
      <c r="C902" s="65"/>
      <c r="K902" s="65"/>
      <c r="L902" s="65"/>
      <c r="M902" s="65"/>
      <c r="N902" s="65"/>
      <c r="O902" s="65"/>
      <c r="P902" s="65"/>
      <c r="T902" s="1"/>
      <c r="U902" s="1"/>
      <c r="V902" s="1"/>
    </row>
    <row r="903" spans="1:22" x14ac:dyDescent="0.25">
      <c r="A903" s="1"/>
      <c r="C903" s="65"/>
      <c r="K903" s="65"/>
      <c r="L903" s="65"/>
      <c r="M903" s="65"/>
      <c r="N903" s="65"/>
      <c r="O903" s="65"/>
      <c r="P903" s="65"/>
      <c r="T903" s="1"/>
      <c r="U903" s="1"/>
      <c r="V903" s="1"/>
    </row>
    <row r="904" spans="1:22" x14ac:dyDescent="0.25">
      <c r="A904" s="1"/>
      <c r="C904" s="65"/>
      <c r="K904" s="65"/>
      <c r="L904" s="65"/>
      <c r="M904" s="65"/>
      <c r="N904" s="65"/>
      <c r="O904" s="65"/>
      <c r="P904" s="65"/>
      <c r="T904" s="1"/>
      <c r="U904" s="1"/>
      <c r="V904" s="1"/>
    </row>
    <row r="905" spans="1:22" x14ac:dyDescent="0.25">
      <c r="A905" s="1"/>
      <c r="C905" s="65"/>
      <c r="K905" s="65"/>
      <c r="L905" s="65"/>
      <c r="M905" s="65"/>
      <c r="N905" s="65"/>
      <c r="O905" s="65"/>
      <c r="P905" s="65"/>
      <c r="T905" s="1"/>
      <c r="U905" s="1"/>
      <c r="V905" s="1"/>
    </row>
    <row r="906" spans="1:22" x14ac:dyDescent="0.25">
      <c r="A906" s="1"/>
      <c r="C906" s="65"/>
      <c r="K906" s="65"/>
      <c r="L906" s="65"/>
      <c r="M906" s="65"/>
      <c r="N906" s="65"/>
      <c r="O906" s="65"/>
      <c r="P906" s="65"/>
      <c r="T906" s="1"/>
      <c r="U906" s="1"/>
      <c r="V906" s="1"/>
    </row>
    <row r="907" spans="1:22" x14ac:dyDescent="0.25">
      <c r="A907" s="1"/>
      <c r="C907" s="65"/>
      <c r="K907" s="65"/>
      <c r="L907" s="65"/>
      <c r="M907" s="65"/>
      <c r="N907" s="65"/>
      <c r="O907" s="65"/>
      <c r="P907" s="65"/>
      <c r="T907" s="1"/>
      <c r="U907" s="1"/>
      <c r="V907" s="1"/>
    </row>
    <row r="908" spans="1:22" x14ac:dyDescent="0.25">
      <c r="A908" s="1"/>
      <c r="C908" s="65"/>
      <c r="K908" s="65"/>
      <c r="L908" s="65"/>
      <c r="M908" s="65"/>
      <c r="N908" s="65"/>
      <c r="O908" s="65"/>
      <c r="P908" s="65"/>
      <c r="T908" s="1"/>
      <c r="U908" s="1"/>
      <c r="V908" s="1"/>
    </row>
    <row r="909" spans="1:22" x14ac:dyDescent="0.25">
      <c r="A909" s="1"/>
      <c r="C909" s="65"/>
      <c r="K909" s="65"/>
      <c r="L909" s="65"/>
      <c r="M909" s="65"/>
      <c r="N909" s="65"/>
      <c r="O909" s="65"/>
      <c r="P909" s="65"/>
      <c r="T909" s="1"/>
      <c r="U909" s="1"/>
      <c r="V909" s="1"/>
    </row>
    <row r="910" spans="1:22" x14ac:dyDescent="0.25">
      <c r="A910" s="1"/>
      <c r="C910" s="65"/>
      <c r="K910" s="65"/>
      <c r="L910" s="65"/>
      <c r="M910" s="65"/>
      <c r="N910" s="65"/>
      <c r="O910" s="65"/>
      <c r="P910" s="65"/>
      <c r="T910" s="1"/>
      <c r="U910" s="1"/>
      <c r="V910" s="1"/>
    </row>
    <row r="911" spans="1:22" x14ac:dyDescent="0.25">
      <c r="A911" s="1"/>
      <c r="C911" s="65"/>
      <c r="K911" s="65"/>
      <c r="L911" s="65"/>
      <c r="M911" s="65"/>
      <c r="N911" s="65"/>
      <c r="O911" s="65"/>
      <c r="P911" s="65"/>
      <c r="T911" s="1"/>
      <c r="U911" s="1"/>
      <c r="V911" s="1"/>
    </row>
    <row r="912" spans="1:22" x14ac:dyDescent="0.25">
      <c r="A912" s="1"/>
      <c r="C912" s="65"/>
      <c r="K912" s="65"/>
      <c r="L912" s="65"/>
      <c r="M912" s="65"/>
      <c r="N912" s="65"/>
      <c r="O912" s="65"/>
      <c r="P912" s="65"/>
      <c r="T912" s="1"/>
      <c r="U912" s="1"/>
      <c r="V912" s="1"/>
    </row>
    <row r="913" spans="1:22" x14ac:dyDescent="0.25">
      <c r="A913" s="1"/>
      <c r="C913" s="65"/>
      <c r="K913" s="65"/>
      <c r="L913" s="65"/>
      <c r="M913" s="65"/>
      <c r="N913" s="65"/>
      <c r="O913" s="65"/>
      <c r="P913" s="65"/>
      <c r="T913" s="1"/>
      <c r="U913" s="1"/>
      <c r="V913" s="1"/>
    </row>
    <row r="914" spans="1:22" x14ac:dyDescent="0.25">
      <c r="A914" s="1"/>
      <c r="C914" s="65"/>
      <c r="K914" s="65"/>
      <c r="L914" s="65"/>
      <c r="M914" s="65"/>
      <c r="N914" s="65"/>
      <c r="O914" s="65"/>
      <c r="P914" s="65"/>
      <c r="T914" s="1"/>
      <c r="U914" s="1"/>
      <c r="V914" s="1"/>
    </row>
    <row r="915" spans="1:22" x14ac:dyDescent="0.25">
      <c r="A915" s="1"/>
      <c r="C915" s="65"/>
      <c r="K915" s="65"/>
      <c r="L915" s="65"/>
      <c r="M915" s="65"/>
      <c r="N915" s="65"/>
      <c r="O915" s="65"/>
      <c r="P915" s="65"/>
      <c r="T915" s="1"/>
      <c r="U915" s="1"/>
      <c r="V915" s="1"/>
    </row>
    <row r="916" spans="1:22" x14ac:dyDescent="0.25">
      <c r="A916" s="1"/>
      <c r="C916" s="65"/>
      <c r="K916" s="65"/>
      <c r="L916" s="65"/>
      <c r="M916" s="65"/>
      <c r="N916" s="65"/>
      <c r="O916" s="65"/>
      <c r="P916" s="65"/>
      <c r="T916" s="1"/>
      <c r="U916" s="1"/>
      <c r="V916" s="1"/>
    </row>
    <row r="917" spans="1:22" x14ac:dyDescent="0.25">
      <c r="A917" s="1"/>
      <c r="C917" s="65"/>
      <c r="K917" s="65"/>
      <c r="L917" s="65"/>
      <c r="M917" s="65"/>
      <c r="N917" s="65"/>
      <c r="O917" s="65"/>
      <c r="P917" s="65"/>
      <c r="T917" s="1"/>
      <c r="U917" s="1"/>
      <c r="V917" s="1"/>
    </row>
    <row r="918" spans="1:22" x14ac:dyDescent="0.25">
      <c r="A918" s="1"/>
      <c r="C918" s="65"/>
      <c r="K918" s="65"/>
      <c r="L918" s="65"/>
      <c r="M918" s="65"/>
      <c r="N918" s="65"/>
      <c r="O918" s="65"/>
      <c r="P918" s="65"/>
      <c r="T918" s="1"/>
      <c r="U918" s="1"/>
      <c r="V918" s="1"/>
    </row>
    <row r="919" spans="1:22" x14ac:dyDescent="0.25">
      <c r="A919" s="1"/>
      <c r="C919" s="65"/>
      <c r="K919" s="65"/>
      <c r="L919" s="65"/>
      <c r="M919" s="65"/>
      <c r="N919" s="65"/>
      <c r="O919" s="65"/>
      <c r="P919" s="65"/>
      <c r="T919" s="1"/>
      <c r="U919" s="1"/>
      <c r="V919" s="1"/>
    </row>
    <row r="920" spans="1:22" x14ac:dyDescent="0.25">
      <c r="A920" s="1"/>
      <c r="C920" s="65"/>
      <c r="K920" s="65"/>
      <c r="L920" s="65"/>
      <c r="M920" s="65"/>
      <c r="N920" s="65"/>
      <c r="O920" s="65"/>
      <c r="P920" s="65"/>
      <c r="T920" s="1"/>
      <c r="U920" s="1"/>
      <c r="V920" s="1"/>
    </row>
    <row r="921" spans="1:22" x14ac:dyDescent="0.25">
      <c r="A921" s="1"/>
      <c r="C921" s="65"/>
      <c r="K921" s="65"/>
      <c r="L921" s="65"/>
      <c r="M921" s="65"/>
      <c r="N921" s="65"/>
      <c r="O921" s="65"/>
      <c r="P921" s="65"/>
      <c r="T921" s="1"/>
      <c r="U921" s="1"/>
      <c r="V921" s="1"/>
    </row>
    <row r="922" spans="1:22" x14ac:dyDescent="0.25">
      <c r="A922" s="1"/>
      <c r="C922" s="65"/>
      <c r="K922" s="65"/>
      <c r="L922" s="65"/>
      <c r="M922" s="65"/>
      <c r="N922" s="65"/>
      <c r="O922" s="65"/>
      <c r="P922" s="65"/>
      <c r="T922" s="1"/>
      <c r="U922" s="1"/>
      <c r="V922" s="1"/>
    </row>
    <row r="923" spans="1:22" x14ac:dyDescent="0.25">
      <c r="A923" s="1"/>
      <c r="C923" s="65"/>
      <c r="K923" s="65"/>
      <c r="L923" s="65"/>
      <c r="M923" s="65"/>
      <c r="N923" s="65"/>
      <c r="O923" s="65"/>
      <c r="P923" s="65"/>
      <c r="T923" s="1"/>
      <c r="U923" s="1"/>
      <c r="V923" s="1"/>
    </row>
    <row r="924" spans="1:22" x14ac:dyDescent="0.25">
      <c r="A924" s="1"/>
      <c r="C924" s="65"/>
      <c r="K924" s="65"/>
      <c r="L924" s="65"/>
      <c r="M924" s="65"/>
      <c r="N924" s="65"/>
      <c r="O924" s="65"/>
      <c r="P924" s="65"/>
      <c r="T924" s="1"/>
      <c r="U924" s="1"/>
      <c r="V924" s="1"/>
    </row>
    <row r="925" spans="1:22" x14ac:dyDescent="0.25">
      <c r="A925" s="1"/>
      <c r="C925" s="65"/>
      <c r="K925" s="65"/>
      <c r="L925" s="65"/>
      <c r="M925" s="65"/>
      <c r="N925" s="65"/>
      <c r="O925" s="65"/>
      <c r="P925" s="65"/>
      <c r="T925" s="1"/>
      <c r="U925" s="1"/>
      <c r="V925" s="1"/>
    </row>
    <row r="926" spans="1:22" x14ac:dyDescent="0.25">
      <c r="A926" s="1"/>
      <c r="C926" s="65"/>
      <c r="K926" s="65"/>
      <c r="L926" s="65"/>
      <c r="M926" s="65"/>
      <c r="N926" s="65"/>
      <c r="O926" s="65"/>
      <c r="P926" s="65"/>
      <c r="T926" s="1"/>
      <c r="U926" s="1"/>
      <c r="V926" s="1"/>
    </row>
    <row r="927" spans="1:22" x14ac:dyDescent="0.25">
      <c r="A927" s="1"/>
      <c r="C927" s="65"/>
      <c r="K927" s="65"/>
      <c r="L927" s="65"/>
      <c r="M927" s="65"/>
      <c r="N927" s="65"/>
      <c r="O927" s="65"/>
      <c r="P927" s="65"/>
      <c r="T927" s="1"/>
      <c r="U927" s="1"/>
      <c r="V927" s="1"/>
    </row>
    <row r="928" spans="1:22" x14ac:dyDescent="0.25">
      <c r="A928" s="1"/>
      <c r="C928" s="65"/>
      <c r="K928" s="65"/>
      <c r="L928" s="65"/>
      <c r="M928" s="65"/>
      <c r="N928" s="65"/>
      <c r="O928" s="65"/>
      <c r="P928" s="65"/>
      <c r="T928" s="1"/>
      <c r="U928" s="1"/>
      <c r="V928" s="1"/>
    </row>
    <row r="929" spans="1:22" x14ac:dyDescent="0.25">
      <c r="A929" s="1"/>
      <c r="C929" s="65"/>
      <c r="K929" s="65"/>
      <c r="L929" s="65"/>
      <c r="M929" s="65"/>
      <c r="N929" s="65"/>
      <c r="O929" s="65"/>
      <c r="P929" s="65"/>
      <c r="T929" s="1"/>
      <c r="U929" s="1"/>
      <c r="V929" s="1"/>
    </row>
    <row r="930" spans="1:22" x14ac:dyDescent="0.25">
      <c r="A930" s="1"/>
      <c r="C930" s="65"/>
      <c r="K930" s="65"/>
      <c r="L930" s="65"/>
      <c r="M930" s="65"/>
      <c r="N930" s="65"/>
      <c r="O930" s="65"/>
      <c r="P930" s="65"/>
      <c r="T930" s="1"/>
      <c r="U930" s="1"/>
      <c r="V930" s="1"/>
    </row>
    <row r="931" spans="1:22" x14ac:dyDescent="0.25">
      <c r="A931" s="1"/>
      <c r="C931" s="65"/>
      <c r="K931" s="65"/>
      <c r="L931" s="65"/>
      <c r="M931" s="65"/>
      <c r="N931" s="65"/>
      <c r="O931" s="65"/>
      <c r="P931" s="65"/>
      <c r="T931" s="1"/>
      <c r="U931" s="1"/>
      <c r="V931" s="1"/>
    </row>
    <row r="932" spans="1:22" x14ac:dyDescent="0.25">
      <c r="A932" s="1"/>
      <c r="C932" s="65"/>
      <c r="K932" s="65"/>
      <c r="L932" s="65"/>
      <c r="M932" s="65"/>
      <c r="N932" s="65"/>
      <c r="O932" s="65"/>
      <c r="P932" s="65"/>
      <c r="T932" s="1"/>
      <c r="U932" s="1"/>
      <c r="V932" s="1"/>
    </row>
    <row r="933" spans="1:22" x14ac:dyDescent="0.25">
      <c r="A933" s="1"/>
      <c r="C933" s="65"/>
      <c r="K933" s="65"/>
      <c r="L933" s="65"/>
      <c r="M933" s="65"/>
      <c r="N933" s="65"/>
      <c r="O933" s="65"/>
      <c r="P933" s="65"/>
      <c r="T933" s="1"/>
      <c r="U933" s="1"/>
      <c r="V933" s="1"/>
    </row>
    <row r="934" spans="1:22" x14ac:dyDescent="0.25">
      <c r="A934" s="1"/>
      <c r="C934" s="65"/>
      <c r="K934" s="65"/>
      <c r="L934" s="65"/>
      <c r="M934" s="65"/>
      <c r="N934" s="65"/>
      <c r="O934" s="65"/>
      <c r="P934" s="65"/>
      <c r="T934" s="1"/>
      <c r="U934" s="1"/>
      <c r="V934" s="1"/>
    </row>
    <row r="935" spans="1:22" x14ac:dyDescent="0.25">
      <c r="A935" s="1"/>
      <c r="C935" s="65"/>
      <c r="K935" s="65"/>
      <c r="L935" s="65"/>
      <c r="M935" s="65"/>
      <c r="N935" s="65"/>
      <c r="O935" s="65"/>
      <c r="P935" s="65"/>
      <c r="T935" s="1"/>
      <c r="U935" s="1"/>
      <c r="V935" s="1"/>
    </row>
    <row r="936" spans="1:22" x14ac:dyDescent="0.25">
      <c r="A936" s="1"/>
      <c r="C936" s="65"/>
      <c r="K936" s="65"/>
      <c r="L936" s="65"/>
      <c r="M936" s="65"/>
      <c r="N936" s="65"/>
      <c r="O936" s="65"/>
      <c r="P936" s="65"/>
      <c r="T936" s="1"/>
      <c r="U936" s="1"/>
      <c r="V936" s="1"/>
    </row>
    <row r="937" spans="1:22" x14ac:dyDescent="0.25">
      <c r="A937" s="1"/>
      <c r="C937" s="65"/>
      <c r="K937" s="65"/>
      <c r="L937" s="65"/>
      <c r="M937" s="65"/>
      <c r="N937" s="65"/>
      <c r="O937" s="65"/>
      <c r="P937" s="65"/>
      <c r="T937" s="1"/>
      <c r="U937" s="1"/>
      <c r="V937" s="1"/>
    </row>
    <row r="938" spans="1:22" x14ac:dyDescent="0.25">
      <c r="A938" s="1"/>
      <c r="C938" s="65"/>
      <c r="K938" s="65"/>
      <c r="L938" s="65"/>
      <c r="M938" s="65"/>
      <c r="N938" s="65"/>
      <c r="O938" s="65"/>
      <c r="P938" s="65"/>
      <c r="T938" s="1"/>
      <c r="U938" s="1"/>
      <c r="V938" s="1"/>
    </row>
    <row r="939" spans="1:22" x14ac:dyDescent="0.25">
      <c r="A939" s="1"/>
      <c r="C939" s="65"/>
      <c r="K939" s="65"/>
      <c r="L939" s="65"/>
      <c r="M939" s="65"/>
      <c r="N939" s="65"/>
      <c r="O939" s="65"/>
      <c r="P939" s="65"/>
      <c r="T939" s="1"/>
      <c r="U939" s="1"/>
      <c r="V939" s="1"/>
    </row>
    <row r="940" spans="1:22" x14ac:dyDescent="0.25">
      <c r="A940" s="1"/>
      <c r="C940" s="65"/>
      <c r="K940" s="65"/>
      <c r="L940" s="65"/>
      <c r="M940" s="65"/>
      <c r="N940" s="65"/>
      <c r="O940" s="65"/>
      <c r="P940" s="65"/>
      <c r="T940" s="1"/>
      <c r="U940" s="1"/>
      <c r="V940" s="1"/>
    </row>
    <row r="941" spans="1:22" x14ac:dyDescent="0.25">
      <c r="A941" s="1"/>
      <c r="C941" s="65"/>
      <c r="K941" s="65"/>
      <c r="L941" s="65"/>
      <c r="M941" s="65"/>
      <c r="N941" s="65"/>
      <c r="O941" s="65"/>
      <c r="P941" s="65"/>
      <c r="T941" s="1"/>
      <c r="U941" s="1"/>
      <c r="V941" s="1"/>
    </row>
    <row r="942" spans="1:22" x14ac:dyDescent="0.25">
      <c r="A942" s="1"/>
      <c r="C942" s="65"/>
      <c r="K942" s="65"/>
      <c r="L942" s="65"/>
      <c r="M942" s="65"/>
      <c r="N942" s="65"/>
      <c r="O942" s="65"/>
      <c r="P942" s="65"/>
      <c r="T942" s="1"/>
      <c r="U942" s="1"/>
      <c r="V942" s="1"/>
    </row>
    <row r="943" spans="1:22" x14ac:dyDescent="0.25">
      <c r="A943" s="1"/>
      <c r="C943" s="65"/>
      <c r="K943" s="65"/>
      <c r="L943" s="65"/>
      <c r="M943" s="65"/>
      <c r="N943" s="65"/>
      <c r="O943" s="65"/>
      <c r="P943" s="65"/>
      <c r="T943" s="1"/>
      <c r="U943" s="1"/>
      <c r="V943" s="1"/>
    </row>
    <row r="944" spans="1:22" x14ac:dyDescent="0.25">
      <c r="A944" s="1"/>
      <c r="C944" s="65"/>
      <c r="K944" s="65"/>
      <c r="L944" s="65"/>
      <c r="M944" s="65"/>
      <c r="N944" s="65"/>
      <c r="O944" s="65"/>
      <c r="P944" s="65"/>
      <c r="T944" s="1"/>
      <c r="U944" s="1"/>
      <c r="V944" s="1"/>
    </row>
    <row r="945" spans="1:22" x14ac:dyDescent="0.25">
      <c r="A945" s="1"/>
      <c r="C945" s="65"/>
      <c r="K945" s="65"/>
      <c r="L945" s="65"/>
      <c r="M945" s="65"/>
      <c r="N945" s="65"/>
      <c r="O945" s="65"/>
      <c r="P945" s="65"/>
      <c r="T945" s="1"/>
      <c r="U945" s="1"/>
      <c r="V945" s="1"/>
    </row>
    <row r="946" spans="1:22" x14ac:dyDescent="0.25">
      <c r="A946" s="1"/>
      <c r="C946" s="65"/>
      <c r="K946" s="65"/>
      <c r="L946" s="65"/>
      <c r="M946" s="65"/>
      <c r="N946" s="65"/>
      <c r="O946" s="65"/>
      <c r="P946" s="65"/>
      <c r="T946" s="1"/>
      <c r="U946" s="1"/>
      <c r="V946" s="1"/>
    </row>
    <row r="947" spans="1:22" x14ac:dyDescent="0.25">
      <c r="A947" s="1"/>
      <c r="C947" s="65"/>
      <c r="K947" s="65"/>
      <c r="L947" s="65"/>
      <c r="M947" s="65"/>
      <c r="N947" s="65"/>
      <c r="O947" s="65"/>
      <c r="P947" s="65"/>
      <c r="T947" s="1"/>
      <c r="U947" s="1"/>
      <c r="V947" s="1"/>
    </row>
    <row r="948" spans="1:22" x14ac:dyDescent="0.25">
      <c r="A948" s="1"/>
      <c r="C948" s="65"/>
      <c r="K948" s="65"/>
      <c r="L948" s="65"/>
      <c r="M948" s="65"/>
      <c r="N948" s="65"/>
      <c r="O948" s="65"/>
      <c r="P948" s="65"/>
      <c r="T948" s="1"/>
      <c r="U948" s="1"/>
      <c r="V948" s="1"/>
    </row>
    <row r="949" spans="1:22" x14ac:dyDescent="0.25">
      <c r="A949" s="1"/>
      <c r="C949" s="65"/>
      <c r="K949" s="65"/>
      <c r="L949" s="65"/>
      <c r="M949" s="65"/>
      <c r="N949" s="65"/>
      <c r="O949" s="65"/>
      <c r="P949" s="65"/>
      <c r="T949" s="1"/>
      <c r="U949" s="1"/>
      <c r="V949" s="1"/>
    </row>
    <row r="950" spans="1:22" x14ac:dyDescent="0.25">
      <c r="A950" s="1"/>
      <c r="C950" s="65"/>
      <c r="K950" s="65"/>
      <c r="L950" s="65"/>
      <c r="M950" s="65"/>
      <c r="N950" s="65"/>
      <c r="O950" s="65"/>
      <c r="P950" s="65"/>
      <c r="T950" s="1"/>
      <c r="U950" s="1"/>
      <c r="V950" s="1"/>
    </row>
    <row r="951" spans="1:22" x14ac:dyDescent="0.25">
      <c r="A951" s="1"/>
      <c r="C951" s="65"/>
      <c r="K951" s="65"/>
      <c r="L951" s="65"/>
      <c r="M951" s="65"/>
      <c r="N951" s="65"/>
      <c r="O951" s="65"/>
      <c r="P951" s="65"/>
      <c r="T951" s="1"/>
      <c r="U951" s="1"/>
      <c r="V951" s="1"/>
    </row>
    <row r="952" spans="1:22" x14ac:dyDescent="0.25">
      <c r="A952" s="1"/>
      <c r="C952" s="65"/>
      <c r="K952" s="65"/>
      <c r="L952" s="65"/>
      <c r="M952" s="65"/>
      <c r="N952" s="65"/>
      <c r="O952" s="65"/>
      <c r="P952" s="65"/>
      <c r="T952" s="1"/>
      <c r="U952" s="1"/>
      <c r="V952" s="1"/>
    </row>
    <row r="953" spans="1:22" x14ac:dyDescent="0.25">
      <c r="A953" s="1"/>
      <c r="C953" s="65"/>
      <c r="K953" s="65"/>
      <c r="L953" s="65"/>
      <c r="M953" s="65"/>
      <c r="N953" s="65"/>
      <c r="O953" s="65"/>
      <c r="P953" s="65"/>
      <c r="T953" s="1"/>
      <c r="U953" s="1"/>
      <c r="V953" s="1"/>
    </row>
    <row r="954" spans="1:22" x14ac:dyDescent="0.25">
      <c r="A954" s="1"/>
      <c r="C954" s="65"/>
      <c r="K954" s="65"/>
      <c r="L954" s="65"/>
      <c r="M954" s="65"/>
      <c r="N954" s="65"/>
      <c r="O954" s="65"/>
      <c r="P954" s="65"/>
      <c r="T954" s="1"/>
      <c r="U954" s="1"/>
      <c r="V954" s="1"/>
    </row>
    <row r="955" spans="1:22" x14ac:dyDescent="0.25">
      <c r="A955" s="1"/>
      <c r="C955" s="65"/>
      <c r="K955" s="65"/>
      <c r="L955" s="65"/>
      <c r="M955" s="65"/>
      <c r="N955" s="65"/>
      <c r="O955" s="65"/>
      <c r="P955" s="65"/>
      <c r="T955" s="1"/>
      <c r="U955" s="1"/>
      <c r="V955" s="1"/>
    </row>
    <row r="956" spans="1:22" x14ac:dyDescent="0.25">
      <c r="A956" s="1"/>
      <c r="C956" s="65"/>
      <c r="K956" s="65"/>
      <c r="L956" s="65"/>
      <c r="M956" s="65"/>
      <c r="N956" s="65"/>
      <c r="O956" s="65"/>
      <c r="P956" s="65"/>
      <c r="T956" s="1"/>
      <c r="U956" s="1"/>
      <c r="V956" s="1"/>
    </row>
    <row r="957" spans="1:22" x14ac:dyDescent="0.25">
      <c r="A957" s="1"/>
      <c r="C957" s="65"/>
      <c r="K957" s="65"/>
      <c r="L957" s="65"/>
      <c r="M957" s="65"/>
      <c r="N957" s="65"/>
      <c r="O957" s="65"/>
      <c r="P957" s="65"/>
      <c r="T957" s="1"/>
      <c r="U957" s="1"/>
      <c r="V957" s="1"/>
    </row>
    <row r="958" spans="1:22" x14ac:dyDescent="0.25">
      <c r="A958" s="1"/>
      <c r="C958" s="65"/>
      <c r="K958" s="65"/>
      <c r="L958" s="65"/>
      <c r="M958" s="65"/>
      <c r="N958" s="65"/>
      <c r="O958" s="65"/>
      <c r="P958" s="65"/>
      <c r="T958" s="1"/>
      <c r="U958" s="1"/>
      <c r="V958" s="1"/>
    </row>
    <row r="959" spans="1:22" x14ac:dyDescent="0.25">
      <c r="A959" s="1"/>
      <c r="C959" s="65"/>
      <c r="K959" s="65"/>
      <c r="L959" s="65"/>
      <c r="M959" s="65"/>
      <c r="N959" s="65"/>
      <c r="O959" s="65"/>
      <c r="P959" s="65"/>
      <c r="T959" s="1"/>
      <c r="U959" s="1"/>
      <c r="V959" s="1"/>
    </row>
    <row r="960" spans="1:22" x14ac:dyDescent="0.25">
      <c r="A960" s="1"/>
      <c r="C960" s="65"/>
      <c r="K960" s="65"/>
      <c r="L960" s="65"/>
      <c r="M960" s="65"/>
      <c r="N960" s="65"/>
      <c r="O960" s="65"/>
      <c r="P960" s="65"/>
      <c r="T960" s="1"/>
      <c r="U960" s="1"/>
      <c r="V960" s="1"/>
    </row>
    <row r="961" spans="1:22" x14ac:dyDescent="0.25">
      <c r="A961" s="1"/>
      <c r="C961" s="65"/>
      <c r="K961" s="65"/>
      <c r="L961" s="65"/>
      <c r="M961" s="65"/>
      <c r="N961" s="65"/>
      <c r="O961" s="65"/>
      <c r="P961" s="65"/>
      <c r="T961" s="1"/>
      <c r="U961" s="1"/>
      <c r="V961" s="1"/>
    </row>
    <row r="962" spans="1:22" x14ac:dyDescent="0.25">
      <c r="A962" s="1"/>
      <c r="C962" s="65"/>
      <c r="K962" s="65"/>
      <c r="L962" s="65"/>
      <c r="M962" s="65"/>
      <c r="N962" s="65"/>
      <c r="O962" s="65"/>
      <c r="P962" s="65"/>
      <c r="T962" s="1"/>
      <c r="U962" s="1"/>
      <c r="V962" s="1"/>
    </row>
    <row r="963" spans="1:22" x14ac:dyDescent="0.25">
      <c r="A963" s="1"/>
      <c r="C963" s="65"/>
      <c r="K963" s="65"/>
      <c r="L963" s="65"/>
      <c r="M963" s="65"/>
      <c r="N963" s="65"/>
      <c r="O963" s="65"/>
      <c r="P963" s="65"/>
      <c r="T963" s="1"/>
      <c r="U963" s="1"/>
      <c r="V963" s="1"/>
    </row>
    <row r="964" spans="1:22" x14ac:dyDescent="0.25">
      <c r="A964" s="1"/>
      <c r="C964" s="65"/>
      <c r="K964" s="65"/>
      <c r="L964" s="65"/>
      <c r="M964" s="65"/>
      <c r="N964" s="65"/>
      <c r="O964" s="65"/>
      <c r="P964" s="65"/>
      <c r="T964" s="1"/>
      <c r="U964" s="1"/>
      <c r="V964" s="1"/>
    </row>
    <row r="965" spans="1:22" x14ac:dyDescent="0.25">
      <c r="A965" s="1"/>
      <c r="C965" s="65"/>
      <c r="K965" s="65"/>
      <c r="L965" s="65"/>
      <c r="M965" s="65"/>
      <c r="N965" s="65"/>
      <c r="O965" s="65"/>
      <c r="P965" s="65"/>
      <c r="T965" s="1"/>
      <c r="U965" s="1"/>
      <c r="V965" s="1"/>
    </row>
    <row r="966" spans="1:22" x14ac:dyDescent="0.25">
      <c r="A966" s="1"/>
      <c r="C966" s="65"/>
      <c r="K966" s="65"/>
      <c r="L966" s="65"/>
      <c r="M966" s="65"/>
      <c r="N966" s="65"/>
      <c r="O966" s="65"/>
      <c r="P966" s="65"/>
      <c r="T966" s="1"/>
      <c r="U966" s="1"/>
      <c r="V966" s="1"/>
    </row>
    <row r="967" spans="1:22" x14ac:dyDescent="0.25">
      <c r="A967" s="1"/>
      <c r="C967" s="65"/>
      <c r="K967" s="65"/>
      <c r="L967" s="65"/>
      <c r="M967" s="65"/>
      <c r="N967" s="65"/>
      <c r="O967" s="65"/>
      <c r="P967" s="65"/>
      <c r="T967" s="1"/>
      <c r="U967" s="1"/>
      <c r="V967" s="1"/>
    </row>
    <row r="968" spans="1:22" x14ac:dyDescent="0.25">
      <c r="A968" s="1"/>
      <c r="C968" s="65"/>
      <c r="K968" s="65"/>
      <c r="L968" s="65"/>
      <c r="M968" s="65"/>
      <c r="N968" s="65"/>
      <c r="O968" s="65"/>
      <c r="P968" s="65"/>
      <c r="T968" s="1"/>
      <c r="U968" s="1"/>
      <c r="V968" s="1"/>
    </row>
    <row r="969" spans="1:22" x14ac:dyDescent="0.25">
      <c r="A969" s="1"/>
      <c r="C969" s="65"/>
      <c r="K969" s="65"/>
      <c r="L969" s="65"/>
      <c r="M969" s="65"/>
      <c r="N969" s="65"/>
      <c r="O969" s="65"/>
      <c r="P969" s="65"/>
      <c r="T969" s="1"/>
      <c r="U969" s="1"/>
      <c r="V969" s="1"/>
    </row>
    <row r="970" spans="1:22" x14ac:dyDescent="0.25">
      <c r="A970" s="1"/>
      <c r="C970" s="65"/>
      <c r="K970" s="65"/>
      <c r="L970" s="65"/>
      <c r="M970" s="65"/>
      <c r="N970" s="65"/>
      <c r="O970" s="65"/>
      <c r="P970" s="65"/>
      <c r="T970" s="1"/>
      <c r="U970" s="1"/>
      <c r="V970" s="1"/>
    </row>
    <row r="971" spans="1:22" x14ac:dyDescent="0.25">
      <c r="A971" s="1"/>
      <c r="C971" s="65"/>
      <c r="K971" s="65"/>
      <c r="L971" s="65"/>
      <c r="M971" s="65"/>
      <c r="N971" s="65"/>
      <c r="O971" s="65"/>
      <c r="P971" s="65"/>
      <c r="T971" s="1"/>
      <c r="U971" s="1"/>
      <c r="V971" s="1"/>
    </row>
    <row r="972" spans="1:22" x14ac:dyDescent="0.25">
      <c r="A972" s="1"/>
      <c r="C972" s="65"/>
      <c r="K972" s="65"/>
      <c r="L972" s="65"/>
      <c r="M972" s="65"/>
      <c r="N972" s="65"/>
      <c r="O972" s="65"/>
      <c r="P972" s="65"/>
      <c r="T972" s="1"/>
      <c r="U972" s="1"/>
      <c r="V972" s="1"/>
    </row>
    <row r="973" spans="1:22" x14ac:dyDescent="0.25">
      <c r="A973" s="1"/>
      <c r="C973" s="65"/>
      <c r="K973" s="65"/>
      <c r="L973" s="65"/>
      <c r="M973" s="65"/>
      <c r="N973" s="65"/>
      <c r="O973" s="65"/>
      <c r="P973" s="65"/>
      <c r="T973" s="1"/>
      <c r="U973" s="1"/>
      <c r="V973" s="1"/>
    </row>
    <row r="974" spans="1:22" x14ac:dyDescent="0.25">
      <c r="A974" s="1"/>
      <c r="C974" s="65"/>
      <c r="K974" s="65"/>
      <c r="L974" s="65"/>
      <c r="M974" s="65"/>
      <c r="N974" s="65"/>
      <c r="O974" s="65"/>
      <c r="P974" s="65"/>
      <c r="T974" s="1"/>
      <c r="U974" s="1"/>
      <c r="V974" s="1"/>
    </row>
    <row r="975" spans="1:22" x14ac:dyDescent="0.25">
      <c r="A975" s="1"/>
      <c r="C975" s="65"/>
      <c r="K975" s="65"/>
      <c r="L975" s="65"/>
      <c r="M975" s="65"/>
      <c r="N975" s="65"/>
      <c r="O975" s="65"/>
      <c r="P975" s="65"/>
      <c r="T975" s="1"/>
      <c r="U975" s="1"/>
      <c r="V975" s="1"/>
    </row>
    <row r="976" spans="1:22" x14ac:dyDescent="0.25">
      <c r="A976" s="1"/>
      <c r="C976" s="65"/>
      <c r="K976" s="65"/>
      <c r="L976" s="65"/>
      <c r="M976" s="65"/>
      <c r="N976" s="65"/>
      <c r="O976" s="65"/>
      <c r="P976" s="65"/>
      <c r="T976" s="1"/>
      <c r="U976" s="1"/>
      <c r="V976" s="1"/>
    </row>
    <row r="977" spans="1:22" x14ac:dyDescent="0.25">
      <c r="A977" s="1"/>
      <c r="C977" s="65"/>
      <c r="K977" s="65"/>
      <c r="L977" s="65"/>
      <c r="M977" s="65"/>
      <c r="N977" s="65"/>
      <c r="O977" s="65"/>
      <c r="P977" s="65"/>
      <c r="T977" s="1"/>
      <c r="U977" s="1"/>
      <c r="V977" s="1"/>
    </row>
    <row r="978" spans="1:22" x14ac:dyDescent="0.25">
      <c r="A978" s="1"/>
      <c r="C978" s="65"/>
      <c r="K978" s="65"/>
      <c r="L978" s="65"/>
      <c r="M978" s="65"/>
      <c r="N978" s="65"/>
      <c r="O978" s="65"/>
      <c r="P978" s="65"/>
      <c r="T978" s="1"/>
      <c r="U978" s="1"/>
      <c r="V978" s="1"/>
    </row>
    <row r="979" spans="1:22" x14ac:dyDescent="0.25">
      <c r="A979" s="1"/>
      <c r="C979" s="65"/>
      <c r="K979" s="65"/>
      <c r="L979" s="65"/>
      <c r="M979" s="65"/>
      <c r="N979" s="65"/>
      <c r="O979" s="65"/>
      <c r="P979" s="65"/>
      <c r="T979" s="1"/>
      <c r="U979" s="1"/>
      <c r="V979" s="1"/>
    </row>
    <row r="980" spans="1:22" x14ac:dyDescent="0.25">
      <c r="A980" s="1"/>
      <c r="C980" s="65"/>
      <c r="K980" s="65"/>
      <c r="L980" s="65"/>
      <c r="M980" s="65"/>
      <c r="N980" s="65"/>
      <c r="O980" s="65"/>
      <c r="P980" s="65"/>
      <c r="T980" s="1"/>
      <c r="U980" s="1"/>
      <c r="V980" s="1"/>
    </row>
    <row r="981" spans="1:22" x14ac:dyDescent="0.25">
      <c r="A981" s="1"/>
      <c r="C981" s="65"/>
      <c r="K981" s="65"/>
      <c r="L981" s="65"/>
      <c r="M981" s="65"/>
      <c r="N981" s="65"/>
      <c r="O981" s="65"/>
      <c r="P981" s="65"/>
      <c r="T981" s="1"/>
      <c r="U981" s="1"/>
      <c r="V981" s="1"/>
    </row>
    <row r="982" spans="1:22" x14ac:dyDescent="0.25">
      <c r="A982" s="1"/>
      <c r="C982" s="65"/>
      <c r="K982" s="65"/>
      <c r="L982" s="65"/>
      <c r="M982" s="65"/>
      <c r="N982" s="65"/>
      <c r="O982" s="65"/>
      <c r="P982" s="65"/>
      <c r="T982" s="1"/>
      <c r="U982" s="1"/>
      <c r="V982" s="1"/>
    </row>
    <row r="983" spans="1:22" x14ac:dyDescent="0.25">
      <c r="A983" s="1"/>
      <c r="C983" s="65"/>
      <c r="K983" s="65"/>
      <c r="L983" s="65"/>
      <c r="M983" s="65"/>
      <c r="N983" s="65"/>
      <c r="O983" s="65"/>
      <c r="P983" s="65"/>
      <c r="T983" s="1"/>
      <c r="U983" s="1"/>
      <c r="V983" s="1"/>
    </row>
    <row r="984" spans="1:22" x14ac:dyDescent="0.25">
      <c r="A984" s="1"/>
      <c r="C984" s="65"/>
      <c r="K984" s="65"/>
      <c r="L984" s="65"/>
      <c r="M984" s="65"/>
      <c r="N984" s="65"/>
      <c r="O984" s="65"/>
      <c r="P984" s="65"/>
      <c r="T984" s="1"/>
      <c r="U984" s="1"/>
      <c r="V984" s="1"/>
    </row>
    <row r="985" spans="1:22" x14ac:dyDescent="0.25">
      <c r="A985" s="1"/>
      <c r="C985" s="65"/>
      <c r="K985" s="65"/>
      <c r="L985" s="65"/>
      <c r="M985" s="65"/>
      <c r="N985" s="65"/>
      <c r="O985" s="65"/>
      <c r="P985" s="65"/>
      <c r="T985" s="1"/>
      <c r="U985" s="1"/>
      <c r="V985" s="1"/>
    </row>
    <row r="986" spans="1:22" x14ac:dyDescent="0.25">
      <c r="A986" s="1"/>
      <c r="C986" s="65"/>
      <c r="K986" s="65"/>
      <c r="L986" s="65"/>
      <c r="M986" s="65"/>
      <c r="N986" s="65"/>
      <c r="O986" s="65"/>
      <c r="P986" s="65"/>
      <c r="T986" s="1"/>
      <c r="U986" s="1"/>
      <c r="V986" s="1"/>
    </row>
    <row r="987" spans="1:22" x14ac:dyDescent="0.25">
      <c r="A987" s="1"/>
      <c r="C987" s="65"/>
      <c r="K987" s="65"/>
      <c r="L987" s="65"/>
      <c r="M987" s="65"/>
      <c r="N987" s="65"/>
      <c r="O987" s="65"/>
      <c r="P987" s="65"/>
      <c r="T987" s="1"/>
      <c r="U987" s="1"/>
      <c r="V987" s="1"/>
    </row>
    <row r="988" spans="1:22" x14ac:dyDescent="0.25">
      <c r="A988" s="1"/>
      <c r="C988" s="65"/>
      <c r="K988" s="65"/>
      <c r="L988" s="65"/>
      <c r="M988" s="65"/>
      <c r="N988" s="65"/>
      <c r="O988" s="65"/>
      <c r="P988" s="65"/>
      <c r="T988" s="1"/>
      <c r="U988" s="1"/>
      <c r="V988" s="1"/>
    </row>
    <row r="989" spans="1:22" x14ac:dyDescent="0.25">
      <c r="A989" s="1"/>
      <c r="C989" s="65"/>
      <c r="K989" s="65"/>
      <c r="L989" s="65"/>
      <c r="M989" s="65"/>
      <c r="N989" s="65"/>
      <c r="O989" s="65"/>
      <c r="P989" s="65"/>
      <c r="T989" s="1"/>
      <c r="U989" s="1"/>
      <c r="V989" s="1"/>
    </row>
    <row r="990" spans="1:22" x14ac:dyDescent="0.25">
      <c r="A990" s="1"/>
      <c r="C990" s="65"/>
      <c r="K990" s="65"/>
      <c r="L990" s="65"/>
      <c r="M990" s="65"/>
      <c r="N990" s="65"/>
      <c r="O990" s="65"/>
      <c r="P990" s="65"/>
      <c r="T990" s="1"/>
      <c r="U990" s="1"/>
      <c r="V990" s="1"/>
    </row>
    <row r="991" spans="1:22" x14ac:dyDescent="0.25">
      <c r="A991" s="1"/>
      <c r="C991" s="65"/>
      <c r="K991" s="65"/>
      <c r="L991" s="65"/>
      <c r="M991" s="65"/>
      <c r="N991" s="65"/>
      <c r="O991" s="65"/>
      <c r="P991" s="65"/>
      <c r="T991" s="1"/>
      <c r="U991" s="1"/>
      <c r="V991" s="1"/>
    </row>
    <row r="992" spans="1:22" x14ac:dyDescent="0.25">
      <c r="A992" s="1"/>
      <c r="C992" s="65"/>
      <c r="K992" s="65"/>
      <c r="L992" s="65"/>
      <c r="M992" s="65"/>
      <c r="N992" s="65"/>
      <c r="O992" s="65"/>
      <c r="P992" s="65"/>
      <c r="T992" s="1"/>
      <c r="U992" s="1"/>
      <c r="V992" s="1"/>
    </row>
    <row r="993" spans="1:22" x14ac:dyDescent="0.25">
      <c r="A993" s="1"/>
      <c r="C993" s="65"/>
      <c r="K993" s="65"/>
      <c r="L993" s="65"/>
      <c r="M993" s="65"/>
      <c r="N993" s="65"/>
      <c r="O993" s="65"/>
      <c r="P993" s="65"/>
      <c r="T993" s="1"/>
      <c r="U993" s="1"/>
      <c r="V993" s="1"/>
    </row>
    <row r="994" spans="1:22" x14ac:dyDescent="0.25">
      <c r="A994" s="1"/>
      <c r="C994" s="65"/>
      <c r="K994" s="65"/>
      <c r="L994" s="65"/>
      <c r="M994" s="65"/>
      <c r="N994" s="65"/>
      <c r="O994" s="65"/>
      <c r="P994" s="65"/>
      <c r="T994" s="1"/>
      <c r="U994" s="1"/>
      <c r="V994" s="1"/>
    </row>
    <row r="995" spans="1:22" x14ac:dyDescent="0.25">
      <c r="A995" s="1"/>
      <c r="C995" s="65"/>
      <c r="K995" s="65"/>
      <c r="L995" s="65"/>
      <c r="M995" s="65"/>
      <c r="N995" s="65"/>
      <c r="O995" s="65"/>
      <c r="P995" s="65"/>
      <c r="T995" s="1"/>
      <c r="U995" s="1"/>
      <c r="V995" s="1"/>
    </row>
    <row r="996" spans="1:22" x14ac:dyDescent="0.25">
      <c r="A996" s="1"/>
      <c r="C996" s="65"/>
      <c r="K996" s="65"/>
      <c r="L996" s="65"/>
      <c r="M996" s="65"/>
      <c r="N996" s="65"/>
      <c r="O996" s="65"/>
      <c r="P996" s="65"/>
      <c r="T996" s="1"/>
      <c r="U996" s="1"/>
      <c r="V996" s="1"/>
    </row>
    <row r="997" spans="1:22" x14ac:dyDescent="0.25">
      <c r="A997" s="1"/>
      <c r="C997" s="65"/>
      <c r="K997" s="65"/>
      <c r="L997" s="65"/>
      <c r="M997" s="65"/>
      <c r="N997" s="65"/>
      <c r="O997" s="65"/>
      <c r="P997" s="65"/>
      <c r="T997" s="1"/>
      <c r="U997" s="1"/>
      <c r="V997" s="1"/>
    </row>
    <row r="998" spans="1:22" x14ac:dyDescent="0.25">
      <c r="A998" s="1"/>
      <c r="C998" s="65"/>
      <c r="K998" s="65"/>
      <c r="L998" s="65"/>
      <c r="M998" s="65"/>
      <c r="N998" s="65"/>
      <c r="O998" s="65"/>
      <c r="P998" s="65"/>
      <c r="T998" s="1"/>
      <c r="U998" s="1"/>
      <c r="V998" s="1"/>
    </row>
    <row r="999" spans="1:22" x14ac:dyDescent="0.25">
      <c r="A999" s="1"/>
      <c r="C999" s="65"/>
      <c r="K999" s="65"/>
      <c r="L999" s="65"/>
      <c r="M999" s="65"/>
      <c r="N999" s="65"/>
      <c r="O999" s="65"/>
      <c r="P999" s="65"/>
      <c r="T999" s="1"/>
      <c r="U999" s="1"/>
      <c r="V999" s="1"/>
    </row>
    <row r="1000" spans="1:22" x14ac:dyDescent="0.25">
      <c r="A1000" s="1"/>
      <c r="C1000" s="65"/>
      <c r="K1000" s="65"/>
      <c r="L1000" s="65"/>
      <c r="M1000" s="65"/>
      <c r="N1000" s="65"/>
      <c r="O1000" s="65"/>
      <c r="P1000" s="65"/>
      <c r="T1000" s="1"/>
      <c r="U1000" s="1"/>
      <c r="V1000" s="1"/>
    </row>
    <row r="1001" spans="1:22" x14ac:dyDescent="0.25">
      <c r="A1001" s="1"/>
      <c r="C1001" s="65"/>
      <c r="K1001" s="65"/>
      <c r="L1001" s="65"/>
      <c r="M1001" s="65"/>
      <c r="N1001" s="65"/>
      <c r="O1001" s="65"/>
      <c r="P1001" s="65"/>
      <c r="T1001" s="1"/>
      <c r="U1001" s="1"/>
      <c r="V1001" s="1"/>
    </row>
    <row r="1002" spans="1:22" x14ac:dyDescent="0.25">
      <c r="A1002" s="1"/>
      <c r="C1002" s="65"/>
      <c r="K1002" s="65"/>
      <c r="L1002" s="65"/>
      <c r="M1002" s="65"/>
      <c r="N1002" s="65"/>
      <c r="O1002" s="65"/>
      <c r="P1002" s="65"/>
      <c r="T1002" s="1"/>
      <c r="U1002" s="1"/>
      <c r="V1002" s="1"/>
    </row>
    <row r="1003" spans="1:22" x14ac:dyDescent="0.25">
      <c r="A1003" s="1"/>
      <c r="C1003" s="65"/>
      <c r="K1003" s="65"/>
      <c r="L1003" s="65"/>
      <c r="M1003" s="65"/>
      <c r="N1003" s="65"/>
      <c r="O1003" s="65"/>
      <c r="P1003" s="65"/>
      <c r="T1003" s="1"/>
      <c r="U1003" s="1"/>
      <c r="V1003" s="1"/>
    </row>
    <row r="1004" spans="1:22" x14ac:dyDescent="0.25">
      <c r="A1004" s="1"/>
      <c r="C1004" s="65"/>
      <c r="K1004" s="65"/>
      <c r="L1004" s="65"/>
      <c r="M1004" s="65"/>
      <c r="N1004" s="65"/>
      <c r="O1004" s="65"/>
      <c r="P1004" s="65"/>
      <c r="T1004" s="1"/>
      <c r="U1004" s="1"/>
      <c r="V1004" s="1"/>
    </row>
    <row r="1005" spans="1:22" x14ac:dyDescent="0.25">
      <c r="A1005" s="1"/>
      <c r="C1005" s="65"/>
      <c r="K1005" s="65"/>
      <c r="L1005" s="65"/>
      <c r="M1005" s="65"/>
      <c r="N1005" s="65"/>
      <c r="O1005" s="65"/>
      <c r="P1005" s="65"/>
      <c r="T1005" s="1"/>
      <c r="U1005" s="1"/>
      <c r="V1005" s="1"/>
    </row>
    <row r="1006" spans="1:22" x14ac:dyDescent="0.25">
      <c r="A1006" s="1"/>
      <c r="C1006" s="65"/>
      <c r="K1006" s="65"/>
      <c r="L1006" s="65"/>
      <c r="M1006" s="65"/>
      <c r="N1006" s="65"/>
      <c r="O1006" s="65"/>
      <c r="P1006" s="65"/>
      <c r="T1006" s="1"/>
      <c r="U1006" s="1"/>
      <c r="V1006" s="1"/>
    </row>
    <row r="1007" spans="1:22" x14ac:dyDescent="0.25">
      <c r="A1007" s="1"/>
      <c r="C1007" s="65"/>
      <c r="K1007" s="65"/>
      <c r="L1007" s="65"/>
      <c r="M1007" s="65"/>
      <c r="N1007" s="65"/>
      <c r="O1007" s="65"/>
      <c r="P1007" s="65"/>
      <c r="T1007" s="1"/>
      <c r="U1007" s="1"/>
      <c r="V1007" s="1"/>
    </row>
    <row r="1008" spans="1:22" x14ac:dyDescent="0.25">
      <c r="A1008" s="1"/>
      <c r="C1008" s="65"/>
      <c r="K1008" s="65"/>
      <c r="L1008" s="65"/>
      <c r="M1008" s="65"/>
      <c r="N1008" s="65"/>
      <c r="O1008" s="65"/>
      <c r="P1008" s="65"/>
      <c r="T1008" s="1"/>
      <c r="U1008" s="1"/>
      <c r="V1008" s="1"/>
    </row>
    <row r="1009" spans="1:22" x14ac:dyDescent="0.25">
      <c r="A1009" s="1"/>
      <c r="C1009" s="65"/>
      <c r="K1009" s="65"/>
      <c r="L1009" s="65"/>
      <c r="M1009" s="65"/>
      <c r="N1009" s="65"/>
      <c r="O1009" s="65"/>
      <c r="P1009" s="65"/>
      <c r="T1009" s="1"/>
      <c r="U1009" s="1"/>
      <c r="V1009" s="1"/>
    </row>
    <row r="1010" spans="1:22" x14ac:dyDescent="0.25">
      <c r="A1010" s="1"/>
      <c r="C1010" s="65"/>
      <c r="K1010" s="65"/>
      <c r="L1010" s="65"/>
      <c r="M1010" s="65"/>
      <c r="N1010" s="65"/>
      <c r="O1010" s="65"/>
      <c r="P1010" s="65"/>
      <c r="T1010" s="1"/>
      <c r="U1010" s="1"/>
      <c r="V1010" s="1"/>
    </row>
    <row r="1011" spans="1:22" x14ac:dyDescent="0.25">
      <c r="A1011" s="1"/>
      <c r="C1011" s="65"/>
      <c r="K1011" s="65"/>
      <c r="L1011" s="65"/>
      <c r="M1011" s="65"/>
      <c r="N1011" s="65"/>
      <c r="O1011" s="65"/>
      <c r="P1011" s="65"/>
      <c r="T1011" s="1"/>
      <c r="U1011" s="1"/>
      <c r="V1011" s="1"/>
    </row>
    <row r="1012" spans="1:22" x14ac:dyDescent="0.25">
      <c r="A1012" s="1"/>
      <c r="C1012" s="65"/>
      <c r="K1012" s="65"/>
      <c r="L1012" s="65"/>
      <c r="M1012" s="65"/>
      <c r="N1012" s="65"/>
      <c r="O1012" s="65"/>
      <c r="P1012" s="65"/>
      <c r="T1012" s="1"/>
      <c r="U1012" s="1"/>
      <c r="V1012" s="1"/>
    </row>
    <row r="1013" spans="1:22" x14ac:dyDescent="0.25">
      <c r="A1013" s="1"/>
      <c r="C1013" s="65"/>
      <c r="K1013" s="65"/>
      <c r="L1013" s="65"/>
      <c r="M1013" s="65"/>
      <c r="N1013" s="65"/>
      <c r="O1013" s="65"/>
      <c r="P1013" s="65"/>
      <c r="T1013" s="1"/>
      <c r="U1013" s="1"/>
      <c r="V1013" s="1"/>
    </row>
    <row r="1014" spans="1:22" x14ac:dyDescent="0.25">
      <c r="A1014" s="1"/>
      <c r="C1014" s="65"/>
      <c r="K1014" s="65"/>
      <c r="L1014" s="65"/>
      <c r="M1014" s="65"/>
      <c r="N1014" s="65"/>
      <c r="O1014" s="65"/>
      <c r="P1014" s="65"/>
      <c r="T1014" s="1"/>
      <c r="U1014" s="1"/>
      <c r="V1014" s="1"/>
    </row>
    <row r="1015" spans="1:22" x14ac:dyDescent="0.25">
      <c r="A1015" s="1"/>
      <c r="C1015" s="65"/>
      <c r="K1015" s="65"/>
      <c r="L1015" s="65"/>
      <c r="M1015" s="65"/>
      <c r="N1015" s="65"/>
      <c r="O1015" s="65"/>
      <c r="P1015" s="65"/>
      <c r="T1015" s="1"/>
      <c r="U1015" s="1"/>
      <c r="V1015" s="1"/>
    </row>
    <row r="1016" spans="1:22" x14ac:dyDescent="0.25">
      <c r="A1016" s="1"/>
      <c r="C1016" s="65"/>
      <c r="K1016" s="65"/>
      <c r="L1016" s="65"/>
      <c r="M1016" s="65"/>
      <c r="N1016" s="65"/>
      <c r="O1016" s="65"/>
      <c r="P1016" s="65"/>
      <c r="T1016" s="1"/>
      <c r="U1016" s="1"/>
      <c r="V1016" s="1"/>
    </row>
    <row r="1017" spans="1:22" x14ac:dyDescent="0.25">
      <c r="A1017" s="1"/>
      <c r="C1017" s="65"/>
      <c r="K1017" s="65"/>
      <c r="L1017" s="65"/>
      <c r="M1017" s="65"/>
      <c r="N1017" s="65"/>
      <c r="O1017" s="65"/>
      <c r="P1017" s="65"/>
      <c r="T1017" s="1"/>
      <c r="U1017" s="1"/>
      <c r="V1017" s="1"/>
    </row>
    <row r="1018" spans="1:22" x14ac:dyDescent="0.25">
      <c r="A1018" s="1"/>
      <c r="C1018" s="65"/>
      <c r="K1018" s="65"/>
      <c r="L1018" s="65"/>
      <c r="M1018" s="65"/>
      <c r="N1018" s="65"/>
      <c r="O1018" s="65"/>
      <c r="P1018" s="65"/>
      <c r="T1018" s="1"/>
      <c r="U1018" s="1"/>
      <c r="V1018" s="1"/>
    </row>
    <row r="1019" spans="1:22" x14ac:dyDescent="0.25">
      <c r="A1019" s="1"/>
      <c r="C1019" s="65"/>
      <c r="K1019" s="65"/>
      <c r="L1019" s="65"/>
      <c r="M1019" s="65"/>
      <c r="N1019" s="65"/>
      <c r="O1019" s="65"/>
      <c r="P1019" s="65"/>
      <c r="T1019" s="1"/>
      <c r="U1019" s="1"/>
      <c r="V1019" s="1"/>
    </row>
    <row r="1020" spans="1:22" x14ac:dyDescent="0.25">
      <c r="A1020" s="1"/>
      <c r="C1020" s="65"/>
      <c r="K1020" s="65"/>
      <c r="L1020" s="65"/>
      <c r="M1020" s="65"/>
      <c r="N1020" s="65"/>
      <c r="O1020" s="65"/>
      <c r="P1020" s="65"/>
      <c r="T1020" s="1"/>
      <c r="U1020" s="1"/>
      <c r="V1020" s="1"/>
    </row>
    <row r="1021" spans="1:22" x14ac:dyDescent="0.25">
      <c r="A1021" s="1"/>
      <c r="C1021" s="65"/>
      <c r="K1021" s="65"/>
      <c r="L1021" s="65"/>
      <c r="M1021" s="65"/>
      <c r="N1021" s="65"/>
      <c r="O1021" s="65"/>
      <c r="P1021" s="65"/>
      <c r="T1021" s="1"/>
      <c r="U1021" s="1"/>
      <c r="V1021" s="1"/>
    </row>
    <row r="1022" spans="1:22" x14ac:dyDescent="0.25">
      <c r="A1022" s="1"/>
      <c r="C1022" s="65"/>
      <c r="K1022" s="65"/>
      <c r="L1022" s="65"/>
      <c r="M1022" s="65"/>
      <c r="N1022" s="65"/>
      <c r="O1022" s="65"/>
      <c r="P1022" s="65"/>
      <c r="T1022" s="1"/>
      <c r="U1022" s="1"/>
      <c r="V1022" s="1"/>
    </row>
    <row r="1023" spans="1:22" x14ac:dyDescent="0.25">
      <c r="A1023" s="1"/>
      <c r="C1023" s="65"/>
      <c r="K1023" s="65"/>
      <c r="L1023" s="65"/>
      <c r="M1023" s="65"/>
      <c r="N1023" s="65"/>
      <c r="O1023" s="65"/>
      <c r="P1023" s="65"/>
      <c r="T1023" s="1"/>
      <c r="U1023" s="1"/>
      <c r="V1023" s="1"/>
    </row>
    <row r="1024" spans="1:22" x14ac:dyDescent="0.25">
      <c r="A1024" s="1"/>
      <c r="C1024" s="65"/>
      <c r="K1024" s="65"/>
      <c r="L1024" s="65"/>
      <c r="M1024" s="65"/>
      <c r="N1024" s="65"/>
      <c r="O1024" s="65"/>
      <c r="P1024" s="65"/>
      <c r="T1024" s="1"/>
      <c r="U1024" s="1"/>
      <c r="V1024" s="1"/>
    </row>
    <row r="1025" spans="1:22" x14ac:dyDescent="0.25">
      <c r="A1025" s="1"/>
      <c r="C1025" s="65"/>
      <c r="K1025" s="65"/>
      <c r="L1025" s="65"/>
      <c r="M1025" s="65"/>
      <c r="N1025" s="65"/>
      <c r="O1025" s="65"/>
      <c r="P1025" s="65"/>
      <c r="T1025" s="1"/>
      <c r="U1025" s="1"/>
      <c r="V1025" s="1"/>
    </row>
    <row r="1026" spans="1:22" x14ac:dyDescent="0.25">
      <c r="A1026" s="1"/>
      <c r="C1026" s="65"/>
      <c r="K1026" s="65"/>
      <c r="L1026" s="65"/>
      <c r="M1026" s="65"/>
      <c r="N1026" s="65"/>
      <c r="O1026" s="65"/>
      <c r="P1026" s="65"/>
      <c r="T1026" s="1"/>
      <c r="U1026" s="1"/>
      <c r="V1026" s="1"/>
    </row>
    <row r="1027" spans="1:22" x14ac:dyDescent="0.25">
      <c r="A1027" s="1"/>
      <c r="C1027" s="65"/>
      <c r="K1027" s="65"/>
      <c r="L1027" s="65"/>
      <c r="M1027" s="65"/>
      <c r="N1027" s="65"/>
      <c r="O1027" s="65"/>
      <c r="P1027" s="65"/>
      <c r="T1027" s="1"/>
      <c r="U1027" s="1"/>
      <c r="V1027" s="1"/>
    </row>
    <row r="1028" spans="1:22" x14ac:dyDescent="0.25">
      <c r="A1028" s="1"/>
      <c r="C1028" s="65"/>
      <c r="K1028" s="65"/>
      <c r="L1028" s="65"/>
      <c r="M1028" s="65"/>
      <c r="N1028" s="65"/>
      <c r="O1028" s="65"/>
      <c r="P1028" s="65"/>
      <c r="T1028" s="1"/>
      <c r="U1028" s="1"/>
      <c r="V1028" s="1"/>
    </row>
    <row r="1029" spans="1:22" x14ac:dyDescent="0.25">
      <c r="A1029" s="1"/>
      <c r="C1029" s="65"/>
      <c r="K1029" s="65"/>
      <c r="L1029" s="65"/>
      <c r="M1029" s="65"/>
      <c r="N1029" s="65"/>
      <c r="O1029" s="65"/>
      <c r="P1029" s="65"/>
      <c r="T1029" s="1"/>
      <c r="U1029" s="1"/>
      <c r="V1029" s="1"/>
    </row>
    <row r="1030" spans="1:22" x14ac:dyDescent="0.25">
      <c r="A1030" s="1"/>
      <c r="C1030" s="65"/>
      <c r="K1030" s="65"/>
      <c r="L1030" s="65"/>
      <c r="M1030" s="65"/>
      <c r="N1030" s="65"/>
      <c r="O1030" s="65"/>
      <c r="P1030" s="65"/>
      <c r="T1030" s="1"/>
      <c r="U1030" s="1"/>
      <c r="V1030" s="1"/>
    </row>
    <row r="1031" spans="1:22" x14ac:dyDescent="0.25">
      <c r="A1031" s="1"/>
      <c r="C1031" s="65"/>
      <c r="K1031" s="65"/>
      <c r="L1031" s="65"/>
      <c r="M1031" s="65"/>
      <c r="N1031" s="65"/>
      <c r="O1031" s="65"/>
      <c r="P1031" s="65"/>
      <c r="T1031" s="1"/>
      <c r="U1031" s="1"/>
      <c r="V1031" s="1"/>
    </row>
    <row r="1032" spans="1:22" x14ac:dyDescent="0.25">
      <c r="A1032" s="1"/>
      <c r="C1032" s="65"/>
      <c r="K1032" s="65"/>
      <c r="L1032" s="65"/>
      <c r="M1032" s="65"/>
      <c r="N1032" s="65"/>
      <c r="O1032" s="65"/>
      <c r="P1032" s="65"/>
      <c r="T1032" s="1"/>
      <c r="U1032" s="1"/>
      <c r="V1032" s="1"/>
    </row>
    <row r="1033" spans="1:22" x14ac:dyDescent="0.25">
      <c r="A1033" s="1"/>
      <c r="C1033" s="65"/>
      <c r="K1033" s="65"/>
      <c r="L1033" s="65"/>
      <c r="M1033" s="65"/>
      <c r="N1033" s="65"/>
      <c r="O1033" s="65"/>
      <c r="P1033" s="65"/>
      <c r="T1033" s="1"/>
      <c r="U1033" s="1"/>
      <c r="V1033" s="1"/>
    </row>
    <row r="1034" spans="1:22" x14ac:dyDescent="0.25">
      <c r="A1034" s="1"/>
      <c r="C1034" s="65"/>
      <c r="K1034" s="65"/>
      <c r="L1034" s="65"/>
      <c r="M1034" s="65"/>
      <c r="N1034" s="65"/>
      <c r="O1034" s="65"/>
      <c r="P1034" s="65"/>
      <c r="T1034" s="1"/>
      <c r="U1034" s="1"/>
      <c r="V1034" s="1"/>
    </row>
    <row r="1035" spans="1:22" x14ac:dyDescent="0.25">
      <c r="A1035" s="1"/>
      <c r="C1035" s="65"/>
      <c r="K1035" s="65"/>
      <c r="L1035" s="65"/>
      <c r="M1035" s="65"/>
      <c r="N1035" s="65"/>
      <c r="O1035" s="65"/>
      <c r="P1035" s="65"/>
      <c r="T1035" s="1"/>
      <c r="U1035" s="1"/>
      <c r="V1035" s="1"/>
    </row>
    <row r="1036" spans="1:22" x14ac:dyDescent="0.25">
      <c r="A1036" s="1"/>
      <c r="C1036" s="65"/>
      <c r="K1036" s="65"/>
      <c r="L1036" s="65"/>
      <c r="M1036" s="65"/>
      <c r="N1036" s="65"/>
      <c r="O1036" s="65"/>
      <c r="P1036" s="65"/>
      <c r="T1036" s="1"/>
      <c r="U1036" s="1"/>
      <c r="V1036" s="1"/>
    </row>
    <row r="1037" spans="1:22" x14ac:dyDescent="0.25">
      <c r="A1037" s="1"/>
      <c r="C1037" s="65"/>
      <c r="K1037" s="65"/>
      <c r="L1037" s="65"/>
      <c r="M1037" s="65"/>
      <c r="N1037" s="65"/>
      <c r="O1037" s="65"/>
      <c r="P1037" s="65"/>
      <c r="T1037" s="1"/>
      <c r="U1037" s="1"/>
      <c r="V1037" s="1"/>
    </row>
    <row r="1038" spans="1:22" x14ac:dyDescent="0.25">
      <c r="A1038" s="1"/>
      <c r="C1038" s="65"/>
      <c r="K1038" s="65"/>
      <c r="L1038" s="65"/>
      <c r="M1038" s="65"/>
      <c r="N1038" s="65"/>
      <c r="O1038" s="65"/>
      <c r="P1038" s="65"/>
      <c r="T1038" s="1"/>
      <c r="U1038" s="1"/>
      <c r="V1038" s="1"/>
    </row>
    <row r="1039" spans="1:22" x14ac:dyDescent="0.25">
      <c r="A1039" s="1"/>
      <c r="C1039" s="65"/>
      <c r="K1039" s="65"/>
      <c r="L1039" s="65"/>
      <c r="M1039" s="65"/>
      <c r="N1039" s="65"/>
      <c r="O1039" s="65"/>
      <c r="P1039" s="65"/>
      <c r="T1039" s="1"/>
      <c r="U1039" s="1"/>
      <c r="V1039" s="1"/>
    </row>
    <row r="1040" spans="1:22" x14ac:dyDescent="0.25">
      <c r="A1040" s="1"/>
      <c r="C1040" s="65"/>
      <c r="K1040" s="65"/>
      <c r="L1040" s="65"/>
      <c r="M1040" s="65"/>
      <c r="N1040" s="65"/>
      <c r="O1040" s="65"/>
      <c r="P1040" s="65"/>
      <c r="T1040" s="1"/>
      <c r="U1040" s="1"/>
      <c r="V1040" s="1"/>
    </row>
    <row r="1041" spans="1:22" x14ac:dyDescent="0.25">
      <c r="A1041" s="1"/>
      <c r="C1041" s="65"/>
      <c r="K1041" s="65"/>
      <c r="L1041" s="65"/>
      <c r="M1041" s="65"/>
      <c r="N1041" s="65"/>
      <c r="O1041" s="65"/>
      <c r="P1041" s="65"/>
      <c r="T1041" s="1"/>
      <c r="U1041" s="1"/>
      <c r="V1041" s="1"/>
    </row>
    <row r="1042" spans="1:22" x14ac:dyDescent="0.25">
      <c r="A1042" s="1"/>
      <c r="C1042" s="65"/>
      <c r="K1042" s="65"/>
      <c r="L1042" s="65"/>
      <c r="M1042" s="65"/>
      <c r="N1042" s="65"/>
      <c r="O1042" s="65"/>
      <c r="P1042" s="65"/>
      <c r="T1042" s="1"/>
      <c r="U1042" s="1"/>
      <c r="V1042" s="1"/>
    </row>
    <row r="1043" spans="1:22" x14ac:dyDescent="0.25">
      <c r="A1043" s="1"/>
      <c r="C1043" s="65"/>
      <c r="K1043" s="65"/>
      <c r="L1043" s="65"/>
      <c r="M1043" s="65"/>
      <c r="N1043" s="65"/>
      <c r="O1043" s="65"/>
      <c r="P1043" s="65"/>
      <c r="T1043" s="1"/>
      <c r="U1043" s="1"/>
      <c r="V1043" s="1"/>
    </row>
    <row r="1044" spans="1:22" x14ac:dyDescent="0.25">
      <c r="A1044" s="1"/>
      <c r="C1044" s="65"/>
      <c r="K1044" s="65"/>
      <c r="L1044" s="65"/>
      <c r="M1044" s="65"/>
      <c r="N1044" s="65"/>
      <c r="O1044" s="65"/>
      <c r="P1044" s="65"/>
      <c r="T1044" s="1"/>
      <c r="U1044" s="1"/>
      <c r="V1044" s="1"/>
    </row>
    <row r="1045" spans="1:22" x14ac:dyDescent="0.25">
      <c r="A1045" s="1"/>
      <c r="C1045" s="65"/>
      <c r="K1045" s="65"/>
      <c r="L1045" s="65"/>
      <c r="M1045" s="65"/>
      <c r="N1045" s="65"/>
      <c r="O1045" s="65"/>
      <c r="P1045" s="65"/>
      <c r="T1045" s="1"/>
      <c r="U1045" s="1"/>
      <c r="V1045" s="1"/>
    </row>
    <row r="1046" spans="1:22" x14ac:dyDescent="0.25">
      <c r="A1046" s="1"/>
      <c r="C1046" s="65"/>
      <c r="K1046" s="65"/>
      <c r="L1046" s="65"/>
      <c r="M1046" s="65"/>
      <c r="N1046" s="65"/>
      <c r="O1046" s="65"/>
      <c r="P1046" s="65"/>
      <c r="T1046" s="1"/>
      <c r="U1046" s="1"/>
      <c r="V1046" s="1"/>
    </row>
    <row r="1047" spans="1:22" x14ac:dyDescent="0.25">
      <c r="A1047" s="1"/>
      <c r="C1047" s="65"/>
      <c r="K1047" s="65"/>
      <c r="L1047" s="65"/>
      <c r="M1047" s="65"/>
      <c r="N1047" s="65"/>
      <c r="O1047" s="65"/>
      <c r="P1047" s="65"/>
      <c r="T1047" s="1"/>
      <c r="U1047" s="1"/>
      <c r="V1047" s="1"/>
    </row>
    <row r="1048" spans="1:22" x14ac:dyDescent="0.25">
      <c r="A1048" s="1"/>
      <c r="C1048" s="65"/>
      <c r="K1048" s="65"/>
      <c r="L1048" s="65"/>
      <c r="M1048" s="65"/>
      <c r="N1048" s="65"/>
      <c r="O1048" s="65"/>
      <c r="P1048" s="65"/>
      <c r="T1048" s="1"/>
      <c r="U1048" s="1"/>
      <c r="V1048" s="1"/>
    </row>
    <row r="1049" spans="1:22" x14ac:dyDescent="0.25">
      <c r="A1049" s="1"/>
      <c r="C1049" s="65"/>
      <c r="K1049" s="65"/>
      <c r="L1049" s="65"/>
      <c r="M1049" s="65"/>
      <c r="N1049" s="65"/>
      <c r="O1049" s="65"/>
      <c r="P1049" s="65"/>
      <c r="T1049" s="1"/>
      <c r="U1049" s="1"/>
      <c r="V1049" s="1"/>
    </row>
    <row r="1050" spans="1:22" x14ac:dyDescent="0.25">
      <c r="A1050" s="1"/>
      <c r="C1050" s="65"/>
      <c r="K1050" s="65"/>
      <c r="L1050" s="65"/>
      <c r="M1050" s="65"/>
      <c r="N1050" s="65"/>
      <c r="O1050" s="65"/>
      <c r="P1050" s="65"/>
      <c r="T1050" s="1"/>
      <c r="U1050" s="1"/>
      <c r="V1050" s="1"/>
    </row>
    <row r="1051" spans="1:22" x14ac:dyDescent="0.25">
      <c r="A1051" s="1"/>
      <c r="C1051" s="65"/>
      <c r="K1051" s="65"/>
      <c r="L1051" s="65"/>
      <c r="M1051" s="65"/>
      <c r="N1051" s="65"/>
      <c r="O1051" s="65"/>
      <c r="P1051" s="65"/>
      <c r="T1051" s="1"/>
      <c r="U1051" s="1"/>
      <c r="V1051" s="1"/>
    </row>
    <row r="1052" spans="1:22" x14ac:dyDescent="0.25">
      <c r="A1052" s="1"/>
      <c r="C1052" s="65"/>
      <c r="K1052" s="65"/>
      <c r="L1052" s="65"/>
      <c r="M1052" s="65"/>
      <c r="N1052" s="65"/>
      <c r="O1052" s="65"/>
      <c r="P1052" s="65"/>
      <c r="T1052" s="1"/>
      <c r="U1052" s="1"/>
      <c r="V1052" s="1"/>
    </row>
    <row r="1053" spans="1:22" x14ac:dyDescent="0.25">
      <c r="A1053" s="1"/>
      <c r="C1053" s="65"/>
      <c r="K1053" s="65"/>
      <c r="L1053" s="65"/>
      <c r="M1053" s="65"/>
      <c r="N1053" s="65"/>
      <c r="O1053" s="65"/>
      <c r="P1053" s="65"/>
      <c r="T1053" s="1"/>
      <c r="U1053" s="1"/>
      <c r="V1053" s="1"/>
    </row>
    <row r="1054" spans="1:22" x14ac:dyDescent="0.25">
      <c r="A1054" s="1"/>
      <c r="C1054" s="65"/>
      <c r="K1054" s="65"/>
      <c r="L1054" s="65"/>
      <c r="M1054" s="65"/>
      <c r="N1054" s="65"/>
      <c r="O1054" s="65"/>
      <c r="P1054" s="65"/>
      <c r="T1054" s="1"/>
      <c r="U1054" s="1"/>
      <c r="V1054" s="1"/>
    </row>
    <row r="1055" spans="1:22" x14ac:dyDescent="0.25">
      <c r="A1055" s="1"/>
      <c r="C1055" s="65"/>
      <c r="K1055" s="65"/>
      <c r="L1055" s="65"/>
      <c r="M1055" s="65"/>
      <c r="N1055" s="65"/>
      <c r="O1055" s="65"/>
      <c r="P1055" s="65"/>
      <c r="T1055" s="1"/>
      <c r="U1055" s="1"/>
      <c r="V1055" s="1"/>
    </row>
    <row r="1056" spans="1:22" x14ac:dyDescent="0.25">
      <c r="A1056" s="1"/>
      <c r="C1056" s="65"/>
      <c r="K1056" s="65"/>
      <c r="L1056" s="65"/>
      <c r="M1056" s="65"/>
      <c r="N1056" s="65"/>
      <c r="O1056" s="65"/>
      <c r="P1056" s="65"/>
      <c r="T1056" s="1"/>
      <c r="U1056" s="1"/>
      <c r="V1056" s="1"/>
    </row>
    <row r="1057" spans="1:22" x14ac:dyDescent="0.25">
      <c r="A1057" s="1"/>
      <c r="C1057" s="65"/>
      <c r="K1057" s="65"/>
      <c r="L1057" s="65"/>
      <c r="M1057" s="65"/>
      <c r="N1057" s="65"/>
      <c r="O1057" s="65"/>
      <c r="P1057" s="65"/>
      <c r="T1057" s="1"/>
      <c r="U1057" s="1"/>
      <c r="V1057" s="1"/>
    </row>
    <row r="1058" spans="1:22" x14ac:dyDescent="0.25">
      <c r="A1058" s="1"/>
      <c r="C1058" s="65"/>
      <c r="K1058" s="65"/>
      <c r="L1058" s="65"/>
      <c r="M1058" s="65"/>
      <c r="N1058" s="65"/>
      <c r="O1058" s="65"/>
      <c r="P1058" s="65"/>
      <c r="T1058" s="1"/>
      <c r="U1058" s="1"/>
      <c r="V1058" s="1"/>
    </row>
    <row r="1059" spans="1:22" x14ac:dyDescent="0.25">
      <c r="A1059" s="1"/>
      <c r="C1059" s="65"/>
      <c r="K1059" s="65"/>
      <c r="L1059" s="65"/>
      <c r="M1059" s="65"/>
      <c r="N1059" s="65"/>
      <c r="O1059" s="65"/>
      <c r="P1059" s="65"/>
      <c r="T1059" s="1"/>
      <c r="U1059" s="1"/>
      <c r="V1059" s="1"/>
    </row>
    <row r="1060" spans="1:22" x14ac:dyDescent="0.25">
      <c r="A1060" s="1"/>
      <c r="C1060" s="65"/>
      <c r="K1060" s="65"/>
      <c r="L1060" s="65"/>
      <c r="M1060" s="65"/>
      <c r="N1060" s="65"/>
      <c r="O1060" s="65"/>
      <c r="P1060" s="65"/>
      <c r="T1060" s="1"/>
      <c r="U1060" s="1"/>
      <c r="V1060" s="1"/>
    </row>
    <row r="1061" spans="1:22" x14ac:dyDescent="0.25">
      <c r="A1061" s="1"/>
      <c r="C1061" s="65"/>
      <c r="K1061" s="65"/>
      <c r="L1061" s="65"/>
      <c r="M1061" s="65"/>
      <c r="N1061" s="65"/>
      <c r="O1061" s="65"/>
      <c r="P1061" s="65"/>
      <c r="T1061" s="1"/>
      <c r="U1061" s="1"/>
      <c r="V1061" s="1"/>
    </row>
    <row r="1062" spans="1:22" x14ac:dyDescent="0.25">
      <c r="A1062" s="1"/>
      <c r="C1062" s="65"/>
      <c r="K1062" s="65"/>
      <c r="L1062" s="65"/>
      <c r="M1062" s="65"/>
      <c r="N1062" s="65"/>
      <c r="O1062" s="65"/>
      <c r="P1062" s="65"/>
      <c r="T1062" s="1"/>
      <c r="U1062" s="1"/>
      <c r="V1062" s="1"/>
    </row>
    <row r="1063" spans="1:22" x14ac:dyDescent="0.25">
      <c r="A1063" s="1"/>
      <c r="C1063" s="65"/>
      <c r="K1063" s="65"/>
      <c r="L1063" s="65"/>
      <c r="M1063" s="65"/>
      <c r="N1063" s="65"/>
      <c r="O1063" s="65"/>
      <c r="P1063" s="65"/>
      <c r="T1063" s="1"/>
      <c r="U1063" s="1"/>
      <c r="V1063" s="1"/>
    </row>
    <row r="1064" spans="1:22" x14ac:dyDescent="0.25">
      <c r="A1064" s="1"/>
      <c r="C1064" s="65"/>
      <c r="K1064" s="65"/>
      <c r="L1064" s="65"/>
      <c r="M1064" s="65"/>
      <c r="N1064" s="65"/>
      <c r="O1064" s="65"/>
      <c r="P1064" s="65"/>
      <c r="T1064" s="1"/>
      <c r="U1064" s="1"/>
      <c r="V1064" s="1"/>
    </row>
    <row r="1065" spans="1:22" x14ac:dyDescent="0.25">
      <c r="A1065" s="1"/>
      <c r="C1065" s="65"/>
      <c r="K1065" s="65"/>
      <c r="L1065" s="65"/>
      <c r="M1065" s="65"/>
      <c r="N1065" s="65"/>
      <c r="O1065" s="65"/>
      <c r="P1065" s="65"/>
      <c r="T1065" s="1"/>
      <c r="U1065" s="1"/>
      <c r="V1065" s="1"/>
    </row>
    <row r="1066" spans="1:22" x14ac:dyDescent="0.25">
      <c r="A1066" s="1"/>
      <c r="C1066" s="65"/>
      <c r="K1066" s="65"/>
      <c r="L1066" s="65"/>
      <c r="M1066" s="65"/>
      <c r="N1066" s="65"/>
      <c r="O1066" s="65"/>
      <c r="P1066" s="65"/>
      <c r="T1066" s="1"/>
      <c r="U1066" s="1"/>
      <c r="V1066" s="1"/>
    </row>
    <row r="1067" spans="1:22" x14ac:dyDescent="0.25">
      <c r="A1067" s="1"/>
      <c r="C1067" s="65"/>
      <c r="K1067" s="65"/>
      <c r="L1067" s="65"/>
      <c r="M1067" s="65"/>
      <c r="N1067" s="65"/>
      <c r="O1067" s="65"/>
      <c r="P1067" s="65"/>
      <c r="T1067" s="1"/>
      <c r="U1067" s="1"/>
      <c r="V1067" s="1"/>
    </row>
    <row r="1068" spans="1:22" x14ac:dyDescent="0.25">
      <c r="A1068" s="1"/>
      <c r="C1068" s="65"/>
      <c r="K1068" s="65"/>
      <c r="L1068" s="65"/>
      <c r="M1068" s="65"/>
      <c r="N1068" s="65"/>
      <c r="O1068" s="65"/>
      <c r="P1068" s="65"/>
      <c r="T1068" s="1"/>
      <c r="U1068" s="1"/>
      <c r="V1068" s="1"/>
    </row>
    <row r="1069" spans="1:22" x14ac:dyDescent="0.25">
      <c r="A1069" s="1"/>
      <c r="C1069" s="65"/>
      <c r="K1069" s="65"/>
      <c r="L1069" s="65"/>
      <c r="M1069" s="65"/>
      <c r="N1069" s="65"/>
      <c r="O1069" s="65"/>
      <c r="P1069" s="65"/>
      <c r="T1069" s="1"/>
      <c r="U1069" s="1"/>
      <c r="V1069" s="1"/>
    </row>
    <row r="1070" spans="1:22" x14ac:dyDescent="0.25">
      <c r="A1070" s="1"/>
      <c r="C1070" s="65"/>
      <c r="K1070" s="65"/>
      <c r="L1070" s="65"/>
      <c r="M1070" s="65"/>
      <c r="N1070" s="65"/>
      <c r="O1070" s="65"/>
      <c r="P1070" s="65"/>
      <c r="T1070" s="1"/>
      <c r="U1070" s="1"/>
      <c r="V1070" s="1"/>
    </row>
    <row r="1071" spans="1:22" x14ac:dyDescent="0.25">
      <c r="A1071" s="1"/>
      <c r="C1071" s="65"/>
      <c r="K1071" s="65"/>
      <c r="L1071" s="65"/>
      <c r="M1071" s="65"/>
      <c r="N1071" s="65"/>
      <c r="O1071" s="65"/>
      <c r="P1071" s="65"/>
      <c r="T1071" s="1"/>
      <c r="U1071" s="1"/>
      <c r="V1071" s="1"/>
    </row>
    <row r="1072" spans="1:22" x14ac:dyDescent="0.25">
      <c r="A1072" s="1"/>
      <c r="C1072" s="65"/>
      <c r="K1072" s="65"/>
      <c r="L1072" s="65"/>
      <c r="M1072" s="65"/>
      <c r="N1072" s="65"/>
      <c r="O1072" s="65"/>
      <c r="P1072" s="65"/>
      <c r="T1072" s="1"/>
      <c r="U1072" s="1"/>
      <c r="V1072" s="1"/>
    </row>
    <row r="1073" spans="1:22" x14ac:dyDescent="0.25">
      <c r="A1073" s="1"/>
      <c r="C1073" s="65"/>
      <c r="K1073" s="65"/>
      <c r="L1073" s="65"/>
      <c r="M1073" s="65"/>
      <c r="N1073" s="65"/>
      <c r="O1073" s="65"/>
      <c r="P1073" s="65"/>
      <c r="T1073" s="1"/>
      <c r="U1073" s="1"/>
      <c r="V1073" s="1"/>
    </row>
    <row r="1074" spans="1:22" x14ac:dyDescent="0.25">
      <c r="A1074" s="1"/>
      <c r="C1074" s="65"/>
      <c r="K1074" s="65"/>
      <c r="L1074" s="65"/>
      <c r="M1074" s="65"/>
      <c r="N1074" s="65"/>
      <c r="O1074" s="65"/>
      <c r="P1074" s="65"/>
      <c r="T1074" s="1"/>
      <c r="U1074" s="1"/>
      <c r="V1074" s="1"/>
    </row>
    <row r="1075" spans="1:22" x14ac:dyDescent="0.25">
      <c r="A1075" s="1"/>
      <c r="C1075" s="65"/>
      <c r="K1075" s="65"/>
      <c r="L1075" s="65"/>
      <c r="M1075" s="65"/>
      <c r="N1075" s="65"/>
      <c r="O1075" s="65"/>
      <c r="P1075" s="65"/>
      <c r="T1075" s="1"/>
      <c r="U1075" s="1"/>
      <c r="V1075" s="1"/>
    </row>
    <row r="1076" spans="1:22" x14ac:dyDescent="0.25">
      <c r="A1076" s="1"/>
      <c r="C1076" s="65"/>
      <c r="K1076" s="65"/>
      <c r="L1076" s="65"/>
      <c r="M1076" s="65"/>
      <c r="N1076" s="65"/>
      <c r="O1076" s="65"/>
      <c r="P1076" s="65"/>
      <c r="T1076" s="1"/>
      <c r="U1076" s="1"/>
      <c r="V1076" s="1"/>
    </row>
    <row r="1077" spans="1:22" x14ac:dyDescent="0.25">
      <c r="A1077" s="1"/>
      <c r="C1077" s="65"/>
      <c r="K1077" s="65"/>
      <c r="L1077" s="65"/>
      <c r="M1077" s="65"/>
      <c r="N1077" s="65"/>
      <c r="O1077" s="65"/>
      <c r="P1077" s="65"/>
      <c r="T1077" s="1"/>
      <c r="U1077" s="1"/>
      <c r="V1077" s="1"/>
    </row>
    <row r="1078" spans="1:22" x14ac:dyDescent="0.25">
      <c r="A1078" s="1"/>
      <c r="C1078" s="65"/>
      <c r="K1078" s="65"/>
      <c r="L1078" s="65"/>
      <c r="M1078" s="65"/>
      <c r="N1078" s="65"/>
      <c r="O1078" s="65"/>
      <c r="P1078" s="65"/>
      <c r="T1078" s="1"/>
      <c r="U1078" s="1"/>
      <c r="V1078" s="1"/>
    </row>
    <row r="1079" spans="1:22" x14ac:dyDescent="0.25">
      <c r="A1079" s="1"/>
      <c r="C1079" s="65"/>
      <c r="K1079" s="65"/>
      <c r="L1079" s="65"/>
      <c r="M1079" s="65"/>
      <c r="N1079" s="65"/>
      <c r="O1079" s="65"/>
      <c r="P1079" s="65"/>
      <c r="T1079" s="1"/>
      <c r="U1079" s="1"/>
      <c r="V1079" s="1"/>
    </row>
    <row r="1080" spans="1:22" x14ac:dyDescent="0.25">
      <c r="A1080" s="1"/>
      <c r="C1080" s="65"/>
      <c r="K1080" s="65"/>
      <c r="L1080" s="65"/>
      <c r="M1080" s="65"/>
      <c r="N1080" s="65"/>
      <c r="O1080" s="65"/>
      <c r="P1080" s="65"/>
      <c r="T1080" s="1"/>
      <c r="U1080" s="1"/>
      <c r="V1080" s="1"/>
    </row>
    <row r="1081" spans="1:22" x14ac:dyDescent="0.25">
      <c r="A1081" s="1"/>
      <c r="C1081" s="65"/>
      <c r="K1081" s="65"/>
      <c r="L1081" s="65"/>
      <c r="M1081" s="65"/>
      <c r="N1081" s="65"/>
      <c r="O1081" s="65"/>
      <c r="P1081" s="65"/>
      <c r="T1081" s="1"/>
      <c r="U1081" s="1"/>
      <c r="V1081" s="1"/>
    </row>
    <row r="1082" spans="1:22" x14ac:dyDescent="0.25">
      <c r="A1082" s="1"/>
      <c r="C1082" s="65"/>
      <c r="K1082" s="65"/>
      <c r="L1082" s="65"/>
      <c r="M1082" s="65"/>
      <c r="N1082" s="65"/>
      <c r="O1082" s="65"/>
      <c r="P1082" s="65"/>
      <c r="T1082" s="1"/>
      <c r="U1082" s="1"/>
      <c r="V1082" s="1"/>
    </row>
    <row r="1083" spans="1:22" x14ac:dyDescent="0.25">
      <c r="A1083" s="1"/>
      <c r="C1083" s="65"/>
      <c r="K1083" s="65"/>
      <c r="L1083" s="65"/>
      <c r="M1083" s="65"/>
      <c r="N1083" s="65"/>
      <c r="O1083" s="65"/>
      <c r="P1083" s="65"/>
      <c r="T1083" s="1"/>
      <c r="U1083" s="1"/>
      <c r="V1083" s="1"/>
    </row>
    <row r="1084" spans="1:22" x14ac:dyDescent="0.25">
      <c r="A1084" s="1"/>
      <c r="C1084" s="65"/>
      <c r="K1084" s="65"/>
      <c r="L1084" s="65"/>
      <c r="M1084" s="65"/>
      <c r="N1084" s="65"/>
      <c r="O1084" s="65"/>
      <c r="P1084" s="65"/>
      <c r="T1084" s="1"/>
      <c r="U1084" s="1"/>
      <c r="V1084" s="1"/>
    </row>
    <row r="1085" spans="1:22" x14ac:dyDescent="0.25">
      <c r="A1085" s="1"/>
      <c r="C1085" s="65"/>
      <c r="K1085" s="65"/>
      <c r="L1085" s="65"/>
      <c r="M1085" s="65"/>
      <c r="N1085" s="65"/>
      <c r="O1085" s="65"/>
      <c r="P1085" s="65"/>
      <c r="T1085" s="1"/>
      <c r="U1085" s="1"/>
      <c r="V1085" s="1"/>
    </row>
    <row r="1086" spans="1:22" x14ac:dyDescent="0.25">
      <c r="A1086" s="1"/>
      <c r="C1086" s="65"/>
      <c r="K1086" s="65"/>
      <c r="L1086" s="65"/>
      <c r="M1086" s="65"/>
      <c r="N1086" s="65"/>
      <c r="O1086" s="65"/>
      <c r="P1086" s="65"/>
      <c r="T1086" s="1"/>
      <c r="U1086" s="1"/>
      <c r="V1086" s="1"/>
    </row>
    <row r="1087" spans="1:22" x14ac:dyDescent="0.25">
      <c r="A1087" s="1"/>
      <c r="C1087" s="65"/>
      <c r="K1087" s="65"/>
      <c r="L1087" s="65"/>
      <c r="M1087" s="65"/>
      <c r="N1087" s="65"/>
      <c r="O1087" s="65"/>
      <c r="P1087" s="65"/>
      <c r="T1087" s="1"/>
      <c r="U1087" s="1"/>
      <c r="V1087" s="1"/>
    </row>
    <row r="1088" spans="1:22" x14ac:dyDescent="0.25">
      <c r="A1088" s="1"/>
      <c r="C1088" s="65"/>
      <c r="K1088" s="65"/>
      <c r="L1088" s="65"/>
      <c r="M1088" s="65"/>
      <c r="N1088" s="65"/>
      <c r="O1088" s="65"/>
      <c r="P1088" s="65"/>
      <c r="T1088" s="1"/>
      <c r="U1088" s="1"/>
      <c r="V1088" s="1"/>
    </row>
    <row r="1089" spans="1:22" x14ac:dyDescent="0.25">
      <c r="A1089" s="1"/>
      <c r="C1089" s="65"/>
      <c r="K1089" s="65"/>
      <c r="L1089" s="65"/>
      <c r="M1089" s="65"/>
      <c r="N1089" s="65"/>
      <c r="O1089" s="65"/>
      <c r="P1089" s="65"/>
      <c r="T1089" s="1"/>
      <c r="U1089" s="1"/>
      <c r="V1089" s="1"/>
    </row>
    <row r="1090" spans="1:22" x14ac:dyDescent="0.25">
      <c r="A1090" s="1"/>
      <c r="C1090" s="65"/>
      <c r="K1090" s="65"/>
      <c r="L1090" s="65"/>
      <c r="M1090" s="65"/>
      <c r="N1090" s="65"/>
      <c r="O1090" s="65"/>
      <c r="P1090" s="65"/>
      <c r="T1090" s="1"/>
      <c r="U1090" s="1"/>
      <c r="V1090" s="1"/>
    </row>
    <row r="1091" spans="1:22" x14ac:dyDescent="0.25">
      <c r="A1091" s="1"/>
      <c r="C1091" s="65"/>
      <c r="K1091" s="65"/>
      <c r="L1091" s="65"/>
      <c r="M1091" s="65"/>
      <c r="N1091" s="65"/>
      <c r="O1091" s="65"/>
      <c r="P1091" s="65"/>
      <c r="T1091" s="1"/>
      <c r="U1091" s="1"/>
      <c r="V1091" s="1"/>
    </row>
    <row r="1092" spans="1:22" x14ac:dyDescent="0.25">
      <c r="A1092" s="1"/>
      <c r="C1092" s="65"/>
      <c r="K1092" s="65"/>
      <c r="L1092" s="65"/>
      <c r="M1092" s="65"/>
      <c r="N1092" s="65"/>
      <c r="O1092" s="65"/>
      <c r="P1092" s="65"/>
      <c r="T1092" s="1"/>
      <c r="U1092" s="1"/>
      <c r="V1092" s="1"/>
    </row>
    <row r="1093" spans="1:22" x14ac:dyDescent="0.25">
      <c r="A1093" s="1"/>
      <c r="C1093" s="65"/>
      <c r="K1093" s="65"/>
      <c r="L1093" s="65"/>
      <c r="M1093" s="65"/>
      <c r="N1093" s="65"/>
      <c r="O1093" s="65"/>
      <c r="P1093" s="65"/>
      <c r="T1093" s="1"/>
      <c r="U1093" s="1"/>
      <c r="V1093" s="1"/>
    </row>
    <row r="1094" spans="1:22" x14ac:dyDescent="0.25">
      <c r="A1094" s="1"/>
      <c r="C1094" s="65"/>
      <c r="K1094" s="65"/>
      <c r="L1094" s="65"/>
      <c r="M1094" s="65"/>
      <c r="N1094" s="65"/>
      <c r="O1094" s="65"/>
      <c r="P1094" s="65"/>
      <c r="T1094" s="1"/>
      <c r="U1094" s="1"/>
      <c r="V1094" s="1"/>
    </row>
    <row r="1095" spans="1:22" x14ac:dyDescent="0.25">
      <c r="A1095" s="1"/>
      <c r="C1095" s="65"/>
      <c r="K1095" s="65"/>
      <c r="L1095" s="65"/>
      <c r="M1095" s="65"/>
      <c r="N1095" s="65"/>
      <c r="O1095" s="65"/>
      <c r="P1095" s="65"/>
      <c r="T1095" s="1"/>
      <c r="U1095" s="1"/>
      <c r="V1095" s="1"/>
    </row>
    <row r="1096" spans="1:22" x14ac:dyDescent="0.25">
      <c r="A1096" s="1"/>
      <c r="C1096" s="65"/>
      <c r="K1096" s="65"/>
      <c r="L1096" s="65"/>
      <c r="M1096" s="65"/>
      <c r="N1096" s="65"/>
      <c r="O1096" s="65"/>
      <c r="P1096" s="65"/>
      <c r="T1096" s="1"/>
      <c r="U1096" s="1"/>
      <c r="V1096" s="1"/>
    </row>
    <row r="1097" spans="1:22" x14ac:dyDescent="0.25">
      <c r="A1097" s="1"/>
      <c r="C1097" s="65"/>
      <c r="K1097" s="65"/>
      <c r="L1097" s="65"/>
      <c r="M1097" s="65"/>
      <c r="N1097" s="65"/>
      <c r="O1097" s="65"/>
      <c r="P1097" s="65"/>
      <c r="T1097" s="1"/>
      <c r="U1097" s="1"/>
      <c r="V1097" s="1"/>
    </row>
    <row r="1098" spans="1:22" x14ac:dyDescent="0.25">
      <c r="A1098" s="1"/>
      <c r="C1098" s="65"/>
      <c r="K1098" s="65"/>
      <c r="L1098" s="65"/>
      <c r="M1098" s="65"/>
      <c r="N1098" s="65"/>
      <c r="O1098" s="65"/>
      <c r="P1098" s="65"/>
      <c r="T1098" s="1"/>
      <c r="U1098" s="1"/>
      <c r="V1098" s="1"/>
    </row>
    <row r="1099" spans="1:22" x14ac:dyDescent="0.25">
      <c r="A1099" s="1"/>
      <c r="C1099" s="65"/>
      <c r="K1099" s="65"/>
      <c r="L1099" s="65"/>
      <c r="M1099" s="65"/>
      <c r="N1099" s="65"/>
      <c r="O1099" s="65"/>
      <c r="P1099" s="65"/>
      <c r="T1099" s="1"/>
      <c r="U1099" s="1"/>
      <c r="V1099" s="1"/>
    </row>
    <row r="1100" spans="1:22" x14ac:dyDescent="0.25">
      <c r="A1100" s="1"/>
      <c r="C1100" s="65"/>
      <c r="K1100" s="65"/>
      <c r="L1100" s="65"/>
      <c r="M1100" s="65"/>
      <c r="N1100" s="65"/>
      <c r="O1100" s="65"/>
      <c r="P1100" s="65"/>
      <c r="T1100" s="1"/>
      <c r="U1100" s="1"/>
      <c r="V1100" s="1"/>
    </row>
    <row r="1101" spans="1:22" x14ac:dyDescent="0.25">
      <c r="A1101" s="1"/>
      <c r="C1101" s="65"/>
      <c r="K1101" s="65"/>
      <c r="L1101" s="65"/>
      <c r="M1101" s="65"/>
      <c r="N1101" s="65"/>
      <c r="O1101" s="65"/>
      <c r="P1101" s="65"/>
      <c r="T1101" s="1"/>
      <c r="U1101" s="1"/>
      <c r="V1101" s="1"/>
    </row>
    <row r="1102" spans="1:22" x14ac:dyDescent="0.25">
      <c r="A1102" s="1"/>
      <c r="C1102" s="65"/>
      <c r="K1102" s="65"/>
      <c r="L1102" s="65"/>
      <c r="M1102" s="65"/>
      <c r="N1102" s="65"/>
      <c r="O1102" s="65"/>
      <c r="P1102" s="65"/>
      <c r="T1102" s="1"/>
      <c r="U1102" s="1"/>
      <c r="V1102" s="1"/>
    </row>
    <row r="1103" spans="1:22" x14ac:dyDescent="0.25">
      <c r="A1103" s="1"/>
      <c r="C1103" s="65"/>
      <c r="K1103" s="65"/>
      <c r="L1103" s="65"/>
      <c r="M1103" s="65"/>
      <c r="N1103" s="65"/>
      <c r="O1103" s="65"/>
      <c r="P1103" s="65"/>
      <c r="T1103" s="1"/>
      <c r="U1103" s="1"/>
      <c r="V1103" s="1"/>
    </row>
    <row r="1104" spans="1:22" x14ac:dyDescent="0.25">
      <c r="A1104" s="1"/>
      <c r="C1104" s="65"/>
      <c r="K1104" s="65"/>
      <c r="L1104" s="65"/>
      <c r="M1104" s="65"/>
      <c r="N1104" s="65"/>
      <c r="O1104" s="65"/>
      <c r="P1104" s="65"/>
      <c r="T1104" s="1"/>
      <c r="U1104" s="1"/>
      <c r="V1104" s="1"/>
    </row>
    <row r="1105" spans="1:22" x14ac:dyDescent="0.25">
      <c r="A1105" s="1"/>
      <c r="C1105" s="65"/>
      <c r="K1105" s="65"/>
      <c r="L1105" s="65"/>
      <c r="M1105" s="65"/>
      <c r="N1105" s="65"/>
      <c r="O1105" s="65"/>
      <c r="P1105" s="65"/>
      <c r="T1105" s="1"/>
      <c r="U1105" s="1"/>
      <c r="V1105" s="1"/>
    </row>
    <row r="1106" spans="1:22" x14ac:dyDescent="0.25">
      <c r="A1106" s="1"/>
      <c r="C1106" s="65"/>
      <c r="K1106" s="65"/>
      <c r="L1106" s="65"/>
      <c r="M1106" s="65"/>
      <c r="N1106" s="65"/>
      <c r="O1106" s="65"/>
      <c r="P1106" s="65"/>
      <c r="T1106" s="1"/>
      <c r="U1106" s="1"/>
      <c r="V1106" s="1"/>
    </row>
    <row r="1107" spans="1:22" x14ac:dyDescent="0.25">
      <c r="A1107" s="1"/>
      <c r="C1107" s="65"/>
      <c r="K1107" s="65"/>
      <c r="L1107" s="65"/>
      <c r="M1107" s="65"/>
      <c r="N1107" s="65"/>
      <c r="O1107" s="65"/>
      <c r="P1107" s="65"/>
      <c r="T1107" s="1"/>
      <c r="U1107" s="1"/>
      <c r="V1107" s="1"/>
    </row>
    <row r="1108" spans="1:22" x14ac:dyDescent="0.25">
      <c r="A1108" s="1"/>
      <c r="C1108" s="65"/>
      <c r="K1108" s="65"/>
      <c r="L1108" s="65"/>
      <c r="M1108" s="65"/>
      <c r="N1108" s="65"/>
      <c r="O1108" s="65"/>
      <c r="P1108" s="65"/>
      <c r="T1108" s="1"/>
      <c r="U1108" s="1"/>
      <c r="V1108" s="1"/>
    </row>
    <row r="1109" spans="1:22" x14ac:dyDescent="0.25">
      <c r="A1109" s="1"/>
      <c r="C1109" s="65"/>
      <c r="K1109" s="65"/>
      <c r="L1109" s="65"/>
      <c r="M1109" s="65"/>
      <c r="N1109" s="65"/>
      <c r="O1109" s="65"/>
      <c r="P1109" s="65"/>
      <c r="T1109" s="1"/>
      <c r="U1109" s="1"/>
      <c r="V1109" s="1"/>
    </row>
    <row r="1110" spans="1:22" x14ac:dyDescent="0.25">
      <c r="A1110" s="1"/>
      <c r="C1110" s="65"/>
      <c r="K1110" s="65"/>
      <c r="L1110" s="65"/>
      <c r="M1110" s="65"/>
      <c r="N1110" s="65"/>
      <c r="O1110" s="65"/>
      <c r="P1110" s="65"/>
      <c r="T1110" s="1"/>
      <c r="U1110" s="1"/>
      <c r="V1110" s="1"/>
    </row>
    <row r="1111" spans="1:22" x14ac:dyDescent="0.25">
      <c r="A1111" s="1"/>
      <c r="C1111" s="65"/>
      <c r="K1111" s="65"/>
      <c r="L1111" s="65"/>
      <c r="M1111" s="65"/>
      <c r="N1111" s="65"/>
      <c r="O1111" s="65"/>
      <c r="P1111" s="65"/>
      <c r="T1111" s="1"/>
      <c r="U1111" s="1"/>
      <c r="V1111" s="1"/>
    </row>
    <row r="1112" spans="1:22" x14ac:dyDescent="0.25">
      <c r="A1112" s="1"/>
      <c r="C1112" s="65"/>
      <c r="K1112" s="65"/>
      <c r="L1112" s="65"/>
      <c r="M1112" s="65"/>
      <c r="N1112" s="65"/>
      <c r="O1112" s="65"/>
      <c r="P1112" s="65"/>
      <c r="T1112" s="1"/>
      <c r="U1112" s="1"/>
      <c r="V1112" s="1"/>
    </row>
    <row r="1113" spans="1:22" x14ac:dyDescent="0.25">
      <c r="A1113" s="1"/>
      <c r="C1113" s="65"/>
      <c r="K1113" s="65"/>
      <c r="L1113" s="65"/>
      <c r="M1113" s="65"/>
      <c r="N1113" s="65"/>
      <c r="O1113" s="65"/>
      <c r="P1113" s="65"/>
      <c r="T1113" s="1"/>
      <c r="U1113" s="1"/>
      <c r="V1113" s="1"/>
    </row>
    <row r="1114" spans="1:22" x14ac:dyDescent="0.25">
      <c r="A1114" s="1"/>
      <c r="C1114" s="65"/>
      <c r="K1114" s="65"/>
      <c r="L1114" s="65"/>
      <c r="M1114" s="65"/>
      <c r="N1114" s="65"/>
      <c r="O1114" s="65"/>
      <c r="P1114" s="65"/>
      <c r="T1114" s="1"/>
      <c r="U1114" s="1"/>
      <c r="V1114" s="1"/>
    </row>
    <row r="1115" spans="1:22" x14ac:dyDescent="0.25">
      <c r="A1115" s="1"/>
      <c r="C1115" s="65"/>
      <c r="K1115" s="65"/>
      <c r="L1115" s="65"/>
      <c r="M1115" s="65"/>
      <c r="N1115" s="65"/>
      <c r="O1115" s="65"/>
      <c r="P1115" s="65"/>
      <c r="T1115" s="1"/>
      <c r="U1115" s="1"/>
      <c r="V1115" s="1"/>
    </row>
    <row r="1116" spans="1:22" x14ac:dyDescent="0.25">
      <c r="A1116" s="1"/>
      <c r="C1116" s="65"/>
      <c r="K1116" s="65"/>
      <c r="L1116" s="65"/>
      <c r="M1116" s="65"/>
      <c r="N1116" s="65"/>
      <c r="O1116" s="65"/>
      <c r="P1116" s="65"/>
      <c r="T1116" s="1"/>
      <c r="U1116" s="1"/>
      <c r="V1116" s="1"/>
    </row>
    <row r="1117" spans="1:22" x14ac:dyDescent="0.25">
      <c r="A1117" s="1"/>
      <c r="C1117" s="65"/>
      <c r="K1117" s="65"/>
      <c r="L1117" s="65"/>
      <c r="M1117" s="65"/>
      <c r="N1117" s="65"/>
      <c r="O1117" s="65"/>
      <c r="P1117" s="65"/>
      <c r="T1117" s="1"/>
      <c r="U1117" s="1"/>
      <c r="V1117" s="1"/>
    </row>
    <row r="1118" spans="1:22" x14ac:dyDescent="0.25">
      <c r="A1118" s="1"/>
      <c r="C1118" s="65"/>
      <c r="K1118" s="65"/>
      <c r="L1118" s="65"/>
      <c r="M1118" s="65"/>
      <c r="N1118" s="65"/>
      <c r="O1118" s="65"/>
      <c r="P1118" s="65"/>
      <c r="T1118" s="1"/>
      <c r="U1118" s="1"/>
      <c r="V1118" s="1"/>
    </row>
    <row r="1119" spans="1:22" x14ac:dyDescent="0.25">
      <c r="A1119" s="1"/>
      <c r="C1119" s="65"/>
      <c r="K1119" s="65"/>
      <c r="L1119" s="65"/>
      <c r="M1119" s="65"/>
      <c r="N1119" s="65"/>
      <c r="O1119" s="65"/>
      <c r="P1119" s="65"/>
      <c r="T1119" s="1"/>
      <c r="U1119" s="1"/>
      <c r="V1119" s="1"/>
    </row>
    <row r="1120" spans="1:22" x14ac:dyDescent="0.25">
      <c r="A1120" s="1"/>
      <c r="C1120" s="65"/>
      <c r="K1120" s="65"/>
      <c r="L1120" s="65"/>
      <c r="M1120" s="65"/>
      <c r="N1120" s="65"/>
      <c r="O1120" s="65"/>
      <c r="P1120" s="65"/>
      <c r="T1120" s="1"/>
      <c r="U1120" s="1"/>
      <c r="V1120" s="1"/>
    </row>
    <row r="1121" spans="1:22" x14ac:dyDescent="0.25">
      <c r="A1121" s="1"/>
      <c r="C1121" s="65"/>
      <c r="K1121" s="65"/>
      <c r="L1121" s="65"/>
      <c r="M1121" s="65"/>
      <c r="N1121" s="65"/>
      <c r="O1121" s="65"/>
      <c r="P1121" s="65"/>
      <c r="T1121" s="1"/>
      <c r="U1121" s="1"/>
      <c r="V1121" s="1"/>
    </row>
    <row r="1122" spans="1:22" x14ac:dyDescent="0.25">
      <c r="A1122" s="1"/>
      <c r="C1122" s="65"/>
      <c r="K1122" s="65"/>
      <c r="L1122" s="65"/>
      <c r="M1122" s="65"/>
      <c r="N1122" s="65"/>
      <c r="O1122" s="65"/>
      <c r="P1122" s="65"/>
      <c r="T1122" s="1"/>
      <c r="U1122" s="1"/>
      <c r="V1122" s="1"/>
    </row>
    <row r="1123" spans="1:22" x14ac:dyDescent="0.25">
      <c r="A1123" s="1"/>
      <c r="C1123" s="65"/>
      <c r="K1123" s="65"/>
      <c r="L1123" s="65"/>
      <c r="M1123" s="65"/>
      <c r="N1123" s="65"/>
      <c r="O1123" s="65"/>
      <c r="P1123" s="65"/>
      <c r="T1123" s="1"/>
      <c r="U1123" s="1"/>
      <c r="V1123" s="1"/>
    </row>
    <row r="1124" spans="1:22" x14ac:dyDescent="0.25">
      <c r="A1124" s="1"/>
      <c r="C1124" s="65"/>
      <c r="K1124" s="65"/>
      <c r="L1124" s="65"/>
      <c r="M1124" s="65"/>
      <c r="N1124" s="65"/>
      <c r="O1124" s="65"/>
      <c r="P1124" s="65"/>
      <c r="T1124" s="1"/>
      <c r="U1124" s="1"/>
      <c r="V1124" s="1"/>
    </row>
    <row r="1125" spans="1:22" x14ac:dyDescent="0.25">
      <c r="A1125" s="1"/>
      <c r="C1125" s="65"/>
      <c r="K1125" s="65"/>
      <c r="L1125" s="65"/>
      <c r="M1125" s="65"/>
      <c r="N1125" s="65"/>
      <c r="O1125" s="65"/>
      <c r="P1125" s="65"/>
      <c r="T1125" s="1"/>
      <c r="U1125" s="1"/>
      <c r="V1125" s="1"/>
    </row>
    <row r="1126" spans="1:22" x14ac:dyDescent="0.25">
      <c r="A1126" s="1"/>
      <c r="C1126" s="65"/>
      <c r="K1126" s="65"/>
      <c r="L1126" s="65"/>
      <c r="M1126" s="65"/>
      <c r="N1126" s="65"/>
      <c r="O1126" s="65"/>
      <c r="P1126" s="65"/>
      <c r="T1126" s="1"/>
      <c r="U1126" s="1"/>
      <c r="V1126" s="1"/>
    </row>
    <row r="1127" spans="1:22" x14ac:dyDescent="0.25">
      <c r="A1127" s="1"/>
      <c r="C1127" s="65"/>
      <c r="K1127" s="65"/>
      <c r="L1127" s="65"/>
      <c r="M1127" s="65"/>
      <c r="N1127" s="65"/>
      <c r="O1127" s="65"/>
      <c r="P1127" s="65"/>
      <c r="T1127" s="1"/>
      <c r="U1127" s="1"/>
      <c r="V1127" s="1"/>
    </row>
    <row r="1128" spans="1:22" x14ac:dyDescent="0.25">
      <c r="A1128" s="1"/>
      <c r="C1128" s="65"/>
      <c r="K1128" s="65"/>
      <c r="L1128" s="65"/>
      <c r="M1128" s="65"/>
      <c r="N1128" s="65"/>
      <c r="O1128" s="65"/>
      <c r="P1128" s="65"/>
      <c r="T1128" s="1"/>
      <c r="U1128" s="1"/>
      <c r="V1128" s="1"/>
    </row>
    <row r="1129" spans="1:22" x14ac:dyDescent="0.25">
      <c r="A1129" s="1"/>
      <c r="C1129" s="65"/>
      <c r="K1129" s="65"/>
      <c r="L1129" s="65"/>
      <c r="M1129" s="65"/>
      <c r="N1129" s="65"/>
      <c r="O1129" s="65"/>
      <c r="P1129" s="65"/>
      <c r="T1129" s="1"/>
      <c r="U1129" s="1"/>
      <c r="V1129" s="1"/>
    </row>
    <row r="1130" spans="1:22" x14ac:dyDescent="0.25">
      <c r="A1130" s="1"/>
      <c r="C1130" s="65"/>
      <c r="K1130" s="65"/>
      <c r="L1130" s="65"/>
      <c r="M1130" s="65"/>
      <c r="N1130" s="65"/>
      <c r="O1130" s="65"/>
      <c r="P1130" s="65"/>
      <c r="T1130" s="1"/>
      <c r="U1130" s="1"/>
      <c r="V1130" s="1"/>
    </row>
    <row r="1131" spans="1:22" x14ac:dyDescent="0.25">
      <c r="A1131" s="1"/>
      <c r="C1131" s="65"/>
      <c r="K1131" s="65"/>
      <c r="L1131" s="65"/>
      <c r="M1131" s="65"/>
      <c r="N1131" s="65"/>
      <c r="O1131" s="65"/>
      <c r="P1131" s="65"/>
      <c r="T1131" s="1"/>
      <c r="U1131" s="1"/>
      <c r="V1131" s="1"/>
    </row>
    <row r="1132" spans="1:22" x14ac:dyDescent="0.25">
      <c r="A1132" s="1"/>
      <c r="C1132" s="65"/>
      <c r="K1132" s="65"/>
      <c r="L1132" s="65"/>
      <c r="M1132" s="65"/>
      <c r="N1132" s="65"/>
      <c r="O1132" s="65"/>
      <c r="P1132" s="65"/>
      <c r="T1132" s="1"/>
      <c r="U1132" s="1"/>
      <c r="V1132" s="1"/>
    </row>
    <row r="1133" spans="1:22" x14ac:dyDescent="0.25">
      <c r="A1133" s="1"/>
      <c r="C1133" s="65"/>
      <c r="K1133" s="65"/>
      <c r="L1133" s="65"/>
      <c r="M1133" s="65"/>
      <c r="N1133" s="65"/>
      <c r="O1133" s="65"/>
      <c r="P1133" s="65"/>
      <c r="T1133" s="1"/>
      <c r="U1133" s="1"/>
      <c r="V1133" s="1"/>
    </row>
    <row r="1134" spans="1:22" x14ac:dyDescent="0.25">
      <c r="A1134" s="1"/>
      <c r="C1134" s="65"/>
      <c r="K1134" s="65"/>
      <c r="L1134" s="65"/>
      <c r="M1134" s="65"/>
      <c r="N1134" s="65"/>
      <c r="O1134" s="65"/>
      <c r="P1134" s="65"/>
      <c r="T1134" s="1"/>
      <c r="U1134" s="1"/>
      <c r="V1134" s="1"/>
    </row>
    <row r="1135" spans="1:22" x14ac:dyDescent="0.25">
      <c r="A1135" s="1"/>
      <c r="C1135" s="65"/>
      <c r="K1135" s="65"/>
      <c r="L1135" s="65"/>
      <c r="M1135" s="65"/>
      <c r="N1135" s="65"/>
      <c r="O1135" s="65"/>
      <c r="P1135" s="65"/>
      <c r="T1135" s="1"/>
      <c r="U1135" s="1"/>
      <c r="V1135" s="1"/>
    </row>
    <row r="1136" spans="1:22" x14ac:dyDescent="0.25">
      <c r="A1136" s="1"/>
      <c r="C1136" s="65"/>
      <c r="K1136" s="65"/>
      <c r="L1136" s="65"/>
      <c r="M1136" s="65"/>
      <c r="N1136" s="65"/>
      <c r="O1136" s="65"/>
      <c r="P1136" s="65"/>
      <c r="T1136" s="1"/>
      <c r="U1136" s="1"/>
      <c r="V1136" s="1"/>
    </row>
    <row r="1137" spans="1:22" x14ac:dyDescent="0.25">
      <c r="A1137" s="1"/>
      <c r="C1137" s="65"/>
      <c r="K1137" s="65"/>
      <c r="L1137" s="65"/>
      <c r="M1137" s="65"/>
      <c r="N1137" s="65"/>
      <c r="O1137" s="65"/>
      <c r="P1137" s="65"/>
      <c r="T1137" s="1"/>
      <c r="U1137" s="1"/>
      <c r="V1137" s="1"/>
    </row>
    <row r="1138" spans="1:22" x14ac:dyDescent="0.25">
      <c r="A1138" s="1"/>
      <c r="C1138" s="65"/>
      <c r="K1138" s="65"/>
      <c r="L1138" s="65"/>
      <c r="M1138" s="65"/>
      <c r="N1138" s="65"/>
      <c r="O1138" s="65"/>
      <c r="P1138" s="65"/>
      <c r="T1138" s="1"/>
      <c r="U1138" s="1"/>
      <c r="V1138" s="1"/>
    </row>
    <row r="1139" spans="1:22" x14ac:dyDescent="0.25">
      <c r="A1139" s="1"/>
      <c r="C1139" s="65"/>
      <c r="K1139" s="65"/>
      <c r="L1139" s="65"/>
      <c r="M1139" s="65"/>
      <c r="N1139" s="65"/>
      <c r="O1139" s="65"/>
      <c r="P1139" s="65"/>
      <c r="T1139" s="1"/>
      <c r="U1139" s="1"/>
      <c r="V1139" s="1"/>
    </row>
    <row r="1140" spans="1:22" x14ac:dyDescent="0.25">
      <c r="A1140" s="1"/>
      <c r="C1140" s="65"/>
      <c r="K1140" s="65"/>
      <c r="L1140" s="65"/>
      <c r="M1140" s="65"/>
      <c r="N1140" s="65"/>
      <c r="O1140" s="65"/>
      <c r="P1140" s="65"/>
      <c r="T1140" s="1"/>
      <c r="U1140" s="1"/>
      <c r="V1140" s="1"/>
    </row>
    <row r="1141" spans="1:22" x14ac:dyDescent="0.25">
      <c r="A1141" s="1"/>
      <c r="C1141" s="65"/>
      <c r="K1141" s="65"/>
      <c r="L1141" s="65"/>
      <c r="M1141" s="65"/>
      <c r="N1141" s="65"/>
      <c r="O1141" s="65"/>
      <c r="P1141" s="65"/>
      <c r="T1141" s="1"/>
      <c r="U1141" s="1"/>
      <c r="V1141" s="1"/>
    </row>
    <row r="1142" spans="1:22" x14ac:dyDescent="0.25">
      <c r="A1142" s="1"/>
      <c r="C1142" s="65"/>
      <c r="K1142" s="65"/>
      <c r="L1142" s="65"/>
      <c r="M1142" s="65"/>
      <c r="N1142" s="65"/>
      <c r="O1142" s="65"/>
      <c r="P1142" s="65"/>
      <c r="T1142" s="1"/>
      <c r="U1142" s="1"/>
      <c r="V1142" s="1"/>
    </row>
    <row r="1143" spans="1:22" x14ac:dyDescent="0.25">
      <c r="A1143" s="1"/>
      <c r="C1143" s="65"/>
      <c r="K1143" s="65"/>
      <c r="L1143" s="65"/>
      <c r="M1143" s="65"/>
      <c r="N1143" s="65"/>
      <c r="O1143" s="65"/>
      <c r="P1143" s="65"/>
      <c r="T1143" s="1"/>
      <c r="U1143" s="1"/>
      <c r="V1143" s="1"/>
    </row>
    <row r="1144" spans="1:22" x14ac:dyDescent="0.25">
      <c r="A1144" s="1"/>
      <c r="C1144" s="65"/>
      <c r="K1144" s="65"/>
      <c r="L1144" s="65"/>
      <c r="M1144" s="65"/>
      <c r="N1144" s="65"/>
      <c r="O1144" s="65"/>
      <c r="P1144" s="65"/>
      <c r="T1144" s="1"/>
      <c r="U1144" s="1"/>
      <c r="V1144" s="1"/>
    </row>
    <row r="1145" spans="1:22" x14ac:dyDescent="0.25">
      <c r="A1145" s="1"/>
      <c r="C1145" s="65"/>
      <c r="K1145" s="65"/>
      <c r="L1145" s="65"/>
      <c r="M1145" s="65"/>
      <c r="N1145" s="65"/>
      <c r="O1145" s="65"/>
      <c r="P1145" s="65"/>
      <c r="T1145" s="1"/>
      <c r="U1145" s="1"/>
      <c r="V1145" s="1"/>
    </row>
    <row r="1146" spans="1:22" x14ac:dyDescent="0.25">
      <c r="A1146" s="1"/>
      <c r="C1146" s="65"/>
      <c r="K1146" s="65"/>
      <c r="L1146" s="65"/>
      <c r="M1146" s="65"/>
      <c r="N1146" s="65"/>
      <c r="O1146" s="65"/>
      <c r="P1146" s="65"/>
      <c r="T1146" s="1"/>
      <c r="U1146" s="1"/>
      <c r="V1146" s="1"/>
    </row>
    <row r="1147" spans="1:22" x14ac:dyDescent="0.25">
      <c r="A1147" s="1"/>
      <c r="C1147" s="65"/>
      <c r="K1147" s="65"/>
      <c r="L1147" s="65"/>
      <c r="M1147" s="65"/>
      <c r="N1147" s="65"/>
      <c r="O1147" s="65"/>
      <c r="P1147" s="65"/>
      <c r="T1147" s="1"/>
      <c r="U1147" s="1"/>
      <c r="V1147" s="1"/>
    </row>
    <row r="1148" spans="1:22" x14ac:dyDescent="0.25">
      <c r="A1148" s="1"/>
      <c r="C1148" s="65"/>
      <c r="K1148" s="65"/>
      <c r="L1148" s="65"/>
      <c r="M1148" s="65"/>
      <c r="N1148" s="65"/>
      <c r="O1148" s="65"/>
      <c r="P1148" s="65"/>
      <c r="T1148" s="1"/>
      <c r="U1148" s="1"/>
      <c r="V1148" s="1"/>
    </row>
    <row r="1149" spans="1:22" x14ac:dyDescent="0.25">
      <c r="A1149" s="1"/>
      <c r="C1149" s="65"/>
      <c r="K1149" s="65"/>
      <c r="L1149" s="65"/>
      <c r="M1149" s="65"/>
      <c r="N1149" s="65"/>
      <c r="O1149" s="65"/>
      <c r="P1149" s="65"/>
      <c r="T1149" s="1"/>
      <c r="U1149" s="1"/>
      <c r="V1149" s="1"/>
    </row>
    <row r="1150" spans="1:22" x14ac:dyDescent="0.25">
      <c r="A1150" s="1"/>
      <c r="C1150" s="65"/>
      <c r="K1150" s="65"/>
      <c r="L1150" s="65"/>
      <c r="M1150" s="65"/>
      <c r="N1150" s="65"/>
      <c r="O1150" s="65"/>
      <c r="P1150" s="65"/>
      <c r="T1150" s="1"/>
      <c r="U1150" s="1"/>
      <c r="V1150" s="1"/>
    </row>
    <row r="1151" spans="1:22" x14ac:dyDescent="0.25">
      <c r="A1151" s="1"/>
      <c r="C1151" s="65"/>
      <c r="K1151" s="65"/>
      <c r="L1151" s="65"/>
      <c r="M1151" s="65"/>
      <c r="N1151" s="65"/>
      <c r="O1151" s="65"/>
      <c r="P1151" s="65"/>
      <c r="T1151" s="1"/>
      <c r="U1151" s="1"/>
      <c r="V1151" s="1"/>
    </row>
    <row r="1152" spans="1:22" x14ac:dyDescent="0.25">
      <c r="A1152" s="1"/>
      <c r="C1152" s="65"/>
      <c r="K1152" s="65"/>
      <c r="L1152" s="65"/>
      <c r="M1152" s="65"/>
      <c r="N1152" s="65"/>
      <c r="O1152" s="65"/>
      <c r="P1152" s="65"/>
      <c r="T1152" s="1"/>
      <c r="U1152" s="1"/>
      <c r="V1152" s="1"/>
    </row>
    <row r="1153" spans="1:22" x14ac:dyDescent="0.25">
      <c r="A1153" s="1"/>
      <c r="C1153" s="65"/>
      <c r="K1153" s="65"/>
      <c r="L1153" s="65"/>
      <c r="M1153" s="65"/>
      <c r="N1153" s="65"/>
      <c r="O1153" s="65"/>
      <c r="P1153" s="65"/>
      <c r="T1153" s="1"/>
      <c r="U1153" s="1"/>
      <c r="V1153" s="1"/>
    </row>
    <row r="1154" spans="1:22" x14ac:dyDescent="0.25">
      <c r="A1154" s="1"/>
      <c r="C1154" s="65"/>
      <c r="K1154" s="65"/>
      <c r="L1154" s="65"/>
      <c r="M1154" s="65"/>
      <c r="N1154" s="65"/>
      <c r="O1154" s="65"/>
      <c r="P1154" s="65"/>
      <c r="T1154" s="1"/>
      <c r="U1154" s="1"/>
      <c r="V1154" s="1"/>
    </row>
    <row r="1155" spans="1:22" x14ac:dyDescent="0.25">
      <c r="A1155" s="1"/>
      <c r="C1155" s="65"/>
      <c r="K1155" s="65"/>
      <c r="L1155" s="65"/>
      <c r="M1155" s="65"/>
      <c r="N1155" s="65"/>
      <c r="O1155" s="65"/>
      <c r="P1155" s="65"/>
      <c r="T1155" s="1"/>
      <c r="U1155" s="1"/>
      <c r="V1155" s="1"/>
    </row>
    <row r="1156" spans="1:22" x14ac:dyDescent="0.25">
      <c r="A1156" s="1"/>
      <c r="C1156" s="65"/>
      <c r="K1156" s="65"/>
      <c r="L1156" s="65"/>
      <c r="M1156" s="65"/>
      <c r="N1156" s="65"/>
      <c r="O1156" s="65"/>
      <c r="P1156" s="65"/>
      <c r="T1156" s="1"/>
      <c r="U1156" s="1"/>
      <c r="V1156" s="1"/>
    </row>
    <row r="1157" spans="1:22" x14ac:dyDescent="0.25">
      <c r="A1157" s="1"/>
      <c r="C1157" s="65"/>
      <c r="K1157" s="65"/>
      <c r="L1157" s="65"/>
      <c r="M1157" s="65"/>
      <c r="N1157" s="65"/>
      <c r="O1157" s="65"/>
      <c r="P1157" s="65"/>
      <c r="T1157" s="1"/>
      <c r="U1157" s="1"/>
      <c r="V1157" s="1"/>
    </row>
    <row r="1158" spans="1:22" x14ac:dyDescent="0.25">
      <c r="A1158" s="1"/>
      <c r="C1158" s="65"/>
      <c r="K1158" s="65"/>
      <c r="L1158" s="65"/>
      <c r="M1158" s="65"/>
      <c r="N1158" s="65"/>
      <c r="O1158" s="65"/>
      <c r="P1158" s="65"/>
      <c r="T1158" s="1"/>
      <c r="U1158" s="1"/>
      <c r="V1158" s="1"/>
    </row>
    <row r="1159" spans="1:22" x14ac:dyDescent="0.25">
      <c r="A1159" s="1"/>
      <c r="C1159" s="65"/>
      <c r="K1159" s="65"/>
      <c r="L1159" s="65"/>
      <c r="M1159" s="65"/>
      <c r="N1159" s="65"/>
      <c r="O1159" s="65"/>
      <c r="P1159" s="65"/>
      <c r="T1159" s="1"/>
      <c r="U1159" s="1"/>
      <c r="V1159" s="1"/>
    </row>
    <row r="1160" spans="1:22" x14ac:dyDescent="0.25">
      <c r="A1160" s="1"/>
      <c r="C1160" s="65"/>
      <c r="K1160" s="65"/>
      <c r="L1160" s="65"/>
      <c r="M1160" s="65"/>
      <c r="N1160" s="65"/>
      <c r="O1160" s="65"/>
      <c r="P1160" s="65"/>
      <c r="T1160" s="1"/>
      <c r="U1160" s="1"/>
      <c r="V1160" s="1"/>
    </row>
    <row r="1161" spans="1:22" x14ac:dyDescent="0.25">
      <c r="A1161" s="1"/>
      <c r="C1161" s="65"/>
      <c r="K1161" s="65"/>
      <c r="L1161" s="65"/>
      <c r="M1161" s="65"/>
      <c r="N1161" s="65"/>
      <c r="O1161" s="65"/>
      <c r="P1161" s="65"/>
      <c r="T1161" s="1"/>
      <c r="U1161" s="1"/>
      <c r="V1161" s="1"/>
    </row>
    <row r="1162" spans="1:22" x14ac:dyDescent="0.25">
      <c r="A1162" s="1"/>
      <c r="C1162" s="65"/>
      <c r="K1162" s="65"/>
      <c r="L1162" s="65"/>
      <c r="M1162" s="65"/>
      <c r="N1162" s="65"/>
      <c r="O1162" s="65"/>
      <c r="P1162" s="65"/>
      <c r="T1162" s="1"/>
      <c r="U1162" s="1"/>
      <c r="V1162" s="1"/>
    </row>
    <row r="1163" spans="1:22" x14ac:dyDescent="0.25">
      <c r="A1163" s="1"/>
      <c r="C1163" s="65"/>
      <c r="K1163" s="65"/>
      <c r="L1163" s="65"/>
      <c r="M1163" s="65"/>
      <c r="N1163" s="65"/>
      <c r="O1163" s="65"/>
      <c r="P1163" s="65"/>
      <c r="T1163" s="1"/>
      <c r="U1163" s="1"/>
      <c r="V1163" s="1"/>
    </row>
    <row r="1164" spans="1:22" x14ac:dyDescent="0.25">
      <c r="A1164" s="1"/>
      <c r="C1164" s="65"/>
      <c r="K1164" s="65"/>
      <c r="L1164" s="65"/>
      <c r="M1164" s="65"/>
      <c r="N1164" s="65"/>
      <c r="O1164" s="65"/>
      <c r="P1164" s="65"/>
      <c r="T1164" s="1"/>
      <c r="U1164" s="1"/>
      <c r="V1164" s="1"/>
    </row>
    <row r="1165" spans="1:22" x14ac:dyDescent="0.25">
      <c r="A1165" s="1"/>
      <c r="C1165" s="65"/>
      <c r="K1165" s="65"/>
      <c r="L1165" s="65"/>
      <c r="M1165" s="65"/>
      <c r="N1165" s="65"/>
      <c r="O1165" s="65"/>
      <c r="P1165" s="65"/>
      <c r="T1165" s="1"/>
      <c r="U1165" s="1"/>
      <c r="V1165" s="1"/>
    </row>
    <row r="1166" spans="1:22" x14ac:dyDescent="0.25">
      <c r="A1166" s="1"/>
      <c r="C1166" s="65"/>
      <c r="K1166" s="65"/>
      <c r="L1166" s="65"/>
      <c r="M1166" s="65"/>
      <c r="N1166" s="65"/>
      <c r="O1166" s="65"/>
      <c r="P1166" s="65"/>
      <c r="T1166" s="1"/>
      <c r="U1166" s="1"/>
      <c r="V1166" s="1"/>
    </row>
    <row r="1167" spans="1:22" x14ac:dyDescent="0.25">
      <c r="A1167" s="1"/>
      <c r="C1167" s="65"/>
      <c r="K1167" s="65"/>
      <c r="L1167" s="65"/>
      <c r="M1167" s="65"/>
      <c r="N1167" s="65"/>
      <c r="O1167" s="65"/>
      <c r="P1167" s="65"/>
      <c r="T1167" s="1"/>
      <c r="U1167" s="1"/>
      <c r="V1167" s="1"/>
    </row>
    <row r="1168" spans="1:22" x14ac:dyDescent="0.25">
      <c r="A1168" s="1"/>
      <c r="C1168" s="65"/>
      <c r="K1168" s="65"/>
      <c r="L1168" s="65"/>
      <c r="M1168" s="65"/>
      <c r="N1168" s="65"/>
      <c r="O1168" s="65"/>
      <c r="P1168" s="65"/>
      <c r="T1168" s="1"/>
      <c r="U1168" s="1"/>
      <c r="V1168" s="1"/>
    </row>
    <row r="1169" spans="1:22" x14ac:dyDescent="0.25">
      <c r="A1169" s="1"/>
      <c r="C1169" s="65"/>
      <c r="K1169" s="65"/>
      <c r="L1169" s="65"/>
      <c r="M1169" s="65"/>
      <c r="N1169" s="65"/>
      <c r="O1169" s="65"/>
      <c r="P1169" s="65"/>
      <c r="T1169" s="1"/>
      <c r="U1169" s="1"/>
      <c r="V1169" s="1"/>
    </row>
    <row r="1170" spans="1:22" x14ac:dyDescent="0.25">
      <c r="A1170" s="1"/>
      <c r="C1170" s="65"/>
      <c r="K1170" s="65"/>
      <c r="L1170" s="65"/>
      <c r="M1170" s="65"/>
      <c r="N1170" s="65"/>
      <c r="O1170" s="65"/>
      <c r="P1170" s="65"/>
      <c r="T1170" s="1"/>
      <c r="U1170" s="1"/>
      <c r="V1170" s="1"/>
    </row>
    <row r="1171" spans="1:22" x14ac:dyDescent="0.25">
      <c r="A1171" s="1"/>
      <c r="C1171" s="65"/>
      <c r="K1171" s="65"/>
      <c r="L1171" s="65"/>
      <c r="M1171" s="65"/>
      <c r="N1171" s="65"/>
      <c r="O1171" s="65"/>
      <c r="P1171" s="65"/>
      <c r="T1171" s="1"/>
      <c r="U1171" s="1"/>
      <c r="V1171" s="1"/>
    </row>
    <row r="1172" spans="1:22" x14ac:dyDescent="0.25">
      <c r="A1172" s="1"/>
      <c r="C1172" s="65"/>
      <c r="K1172" s="65"/>
      <c r="L1172" s="65"/>
      <c r="M1172" s="65"/>
      <c r="N1172" s="65"/>
      <c r="O1172" s="65"/>
      <c r="P1172" s="65"/>
      <c r="T1172" s="1"/>
      <c r="U1172" s="1"/>
      <c r="V1172" s="1"/>
    </row>
    <row r="1173" spans="1:22" x14ac:dyDescent="0.25">
      <c r="A1173" s="1"/>
      <c r="C1173" s="65"/>
      <c r="K1173" s="65"/>
      <c r="L1173" s="65"/>
      <c r="M1173" s="65"/>
      <c r="N1173" s="65"/>
      <c r="O1173" s="65"/>
      <c r="P1173" s="65"/>
      <c r="T1173" s="1"/>
      <c r="U1173" s="1"/>
      <c r="V1173" s="1"/>
    </row>
    <row r="1174" spans="1:22" x14ac:dyDescent="0.25">
      <c r="A1174" s="1"/>
      <c r="C1174" s="65"/>
      <c r="K1174" s="65"/>
      <c r="L1174" s="65"/>
      <c r="M1174" s="65"/>
      <c r="N1174" s="65"/>
      <c r="O1174" s="65"/>
      <c r="P1174" s="65"/>
      <c r="T1174" s="1"/>
      <c r="U1174" s="1"/>
      <c r="V1174" s="1"/>
    </row>
    <row r="1175" spans="1:22" x14ac:dyDescent="0.25">
      <c r="A1175" s="1"/>
      <c r="C1175" s="65"/>
      <c r="K1175" s="65"/>
      <c r="L1175" s="65"/>
      <c r="M1175" s="65"/>
      <c r="N1175" s="65"/>
      <c r="O1175" s="65"/>
      <c r="P1175" s="65"/>
      <c r="T1175" s="1"/>
      <c r="U1175" s="1"/>
      <c r="V1175" s="1"/>
    </row>
    <row r="1176" spans="1:22" x14ac:dyDescent="0.25">
      <c r="A1176" s="1"/>
      <c r="C1176" s="65"/>
      <c r="K1176" s="65"/>
      <c r="L1176" s="65"/>
      <c r="M1176" s="65"/>
      <c r="N1176" s="65"/>
      <c r="O1176" s="65"/>
      <c r="P1176" s="65"/>
      <c r="T1176" s="1"/>
      <c r="U1176" s="1"/>
      <c r="V1176" s="1"/>
    </row>
    <row r="1177" spans="1:22" x14ac:dyDescent="0.25">
      <c r="A1177" s="1"/>
      <c r="C1177" s="65"/>
      <c r="K1177" s="65"/>
      <c r="L1177" s="65"/>
      <c r="M1177" s="65"/>
      <c r="N1177" s="65"/>
      <c r="O1177" s="65"/>
      <c r="P1177" s="65"/>
      <c r="T1177" s="1"/>
      <c r="U1177" s="1"/>
      <c r="V1177" s="1"/>
    </row>
    <row r="1178" spans="1:22" x14ac:dyDescent="0.25">
      <c r="A1178" s="1"/>
      <c r="C1178" s="65"/>
      <c r="K1178" s="65"/>
      <c r="L1178" s="65"/>
      <c r="M1178" s="65"/>
      <c r="N1178" s="65"/>
      <c r="O1178" s="65"/>
      <c r="P1178" s="65"/>
      <c r="T1178" s="1"/>
      <c r="U1178" s="1"/>
      <c r="V1178" s="1"/>
    </row>
    <row r="1179" spans="1:22" x14ac:dyDescent="0.25">
      <c r="A1179" s="1"/>
      <c r="C1179" s="65"/>
      <c r="K1179" s="65"/>
      <c r="L1179" s="65"/>
      <c r="M1179" s="65"/>
      <c r="N1179" s="65"/>
      <c r="O1179" s="65"/>
      <c r="P1179" s="65"/>
      <c r="T1179" s="1"/>
      <c r="U1179" s="1"/>
      <c r="V1179" s="1"/>
    </row>
    <row r="1180" spans="1:22" x14ac:dyDescent="0.25">
      <c r="A1180" s="1"/>
      <c r="C1180" s="65"/>
      <c r="K1180" s="65"/>
      <c r="L1180" s="65"/>
      <c r="M1180" s="65"/>
      <c r="N1180" s="65"/>
      <c r="O1180" s="65"/>
      <c r="P1180" s="65"/>
      <c r="T1180" s="1"/>
      <c r="U1180" s="1"/>
      <c r="V1180" s="1"/>
    </row>
    <row r="1181" spans="1:22" x14ac:dyDescent="0.25">
      <c r="A1181" s="1"/>
      <c r="C1181" s="65"/>
      <c r="K1181" s="65"/>
      <c r="L1181" s="65"/>
      <c r="M1181" s="65"/>
      <c r="N1181" s="65"/>
      <c r="O1181" s="65"/>
      <c r="P1181" s="65"/>
      <c r="T1181" s="1"/>
      <c r="U1181" s="1"/>
      <c r="V1181" s="1"/>
    </row>
    <row r="1182" spans="1:22" x14ac:dyDescent="0.25">
      <c r="A1182" s="1"/>
      <c r="C1182" s="65"/>
      <c r="K1182" s="65"/>
      <c r="L1182" s="65"/>
      <c r="M1182" s="65"/>
      <c r="N1182" s="65"/>
      <c r="O1182" s="65"/>
      <c r="P1182" s="65"/>
      <c r="T1182" s="1"/>
      <c r="U1182" s="1"/>
      <c r="V1182" s="1"/>
    </row>
    <row r="1183" spans="1:22" x14ac:dyDescent="0.25">
      <c r="A1183" s="1"/>
      <c r="C1183" s="65"/>
      <c r="K1183" s="65"/>
      <c r="L1183" s="65"/>
      <c r="M1183" s="65"/>
      <c r="N1183" s="65"/>
      <c r="O1183" s="65"/>
      <c r="P1183" s="65"/>
      <c r="T1183" s="1"/>
      <c r="U1183" s="1"/>
      <c r="V1183" s="1"/>
    </row>
    <row r="1184" spans="1:22" x14ac:dyDescent="0.25">
      <c r="A1184" s="1"/>
      <c r="C1184" s="65"/>
      <c r="K1184" s="65"/>
      <c r="L1184" s="65"/>
      <c r="M1184" s="65"/>
      <c r="N1184" s="65"/>
      <c r="O1184" s="65"/>
      <c r="P1184" s="65"/>
      <c r="T1184" s="1"/>
      <c r="U1184" s="1"/>
      <c r="V1184" s="1"/>
    </row>
    <row r="1185" spans="1:22" x14ac:dyDescent="0.25">
      <c r="A1185" s="1"/>
      <c r="C1185" s="65"/>
      <c r="K1185" s="65"/>
      <c r="L1185" s="65"/>
      <c r="M1185" s="65"/>
      <c r="N1185" s="65"/>
      <c r="O1185" s="65"/>
      <c r="P1185" s="65"/>
      <c r="T1185" s="1"/>
      <c r="U1185" s="1"/>
      <c r="V1185" s="1"/>
    </row>
    <row r="1186" spans="1:22" x14ac:dyDescent="0.25">
      <c r="A1186" s="1"/>
      <c r="C1186" s="65"/>
      <c r="K1186" s="65"/>
      <c r="L1186" s="65"/>
      <c r="M1186" s="65"/>
      <c r="N1186" s="65"/>
      <c r="O1186" s="65"/>
      <c r="P1186" s="65"/>
      <c r="T1186" s="1"/>
      <c r="U1186" s="1"/>
      <c r="V1186" s="1"/>
    </row>
    <row r="1187" spans="1:22" x14ac:dyDescent="0.25">
      <c r="A1187" s="1"/>
      <c r="C1187" s="65"/>
      <c r="K1187" s="65"/>
      <c r="L1187" s="65"/>
      <c r="M1187" s="65"/>
      <c r="N1187" s="65"/>
      <c r="O1187" s="65"/>
      <c r="P1187" s="65"/>
      <c r="T1187" s="1"/>
      <c r="U1187" s="1"/>
      <c r="V1187" s="1"/>
    </row>
    <row r="1188" spans="1:22" x14ac:dyDescent="0.25">
      <c r="A1188" s="1"/>
      <c r="C1188" s="65"/>
      <c r="K1188" s="65"/>
      <c r="L1188" s="65"/>
      <c r="M1188" s="65"/>
      <c r="N1188" s="65"/>
      <c r="O1188" s="65"/>
      <c r="P1188" s="65"/>
      <c r="T1188" s="1"/>
      <c r="U1188" s="1"/>
      <c r="V1188" s="1"/>
    </row>
    <row r="1189" spans="1:22" x14ac:dyDescent="0.25">
      <c r="A1189" s="1"/>
      <c r="C1189" s="65"/>
      <c r="K1189" s="65"/>
      <c r="L1189" s="65"/>
      <c r="M1189" s="65"/>
      <c r="N1189" s="65"/>
      <c r="O1189" s="65"/>
      <c r="P1189" s="65"/>
      <c r="T1189" s="1"/>
      <c r="U1189" s="1"/>
      <c r="V1189" s="1"/>
    </row>
    <row r="1190" spans="1:22" x14ac:dyDescent="0.25">
      <c r="A1190" s="1"/>
      <c r="C1190" s="65"/>
      <c r="K1190" s="65"/>
      <c r="L1190" s="65"/>
      <c r="M1190" s="65"/>
      <c r="N1190" s="65"/>
      <c r="O1190" s="65"/>
      <c r="P1190" s="65"/>
      <c r="T1190" s="1"/>
      <c r="U1190" s="1"/>
      <c r="V1190" s="1"/>
    </row>
    <row r="1191" spans="1:22" x14ac:dyDescent="0.25">
      <c r="A1191" s="1"/>
      <c r="C1191" s="65"/>
      <c r="K1191" s="65"/>
      <c r="L1191" s="65"/>
      <c r="M1191" s="65"/>
      <c r="N1191" s="65"/>
      <c r="O1191" s="65"/>
      <c r="P1191" s="65"/>
      <c r="T1191" s="1"/>
      <c r="U1191" s="1"/>
      <c r="V1191" s="1"/>
    </row>
    <row r="1192" spans="1:22" x14ac:dyDescent="0.25">
      <c r="A1192" s="1"/>
      <c r="C1192" s="65"/>
      <c r="K1192" s="65"/>
      <c r="L1192" s="65"/>
      <c r="M1192" s="65"/>
      <c r="N1192" s="65"/>
      <c r="O1192" s="65"/>
      <c r="P1192" s="65"/>
      <c r="T1192" s="1"/>
      <c r="U1192" s="1"/>
      <c r="V1192" s="1"/>
    </row>
    <row r="1193" spans="1:22" x14ac:dyDescent="0.25">
      <c r="A1193" s="1"/>
      <c r="C1193" s="65"/>
      <c r="K1193" s="65"/>
      <c r="L1193" s="65"/>
      <c r="M1193" s="65"/>
      <c r="N1193" s="65"/>
      <c r="O1193" s="65"/>
      <c r="P1193" s="65"/>
      <c r="T1193" s="1"/>
      <c r="U1193" s="1"/>
      <c r="V1193" s="1"/>
    </row>
    <row r="1194" spans="1:22" x14ac:dyDescent="0.25">
      <c r="A1194" s="1"/>
      <c r="C1194" s="65"/>
      <c r="K1194" s="65"/>
      <c r="L1194" s="65"/>
      <c r="M1194" s="65"/>
      <c r="N1194" s="65"/>
      <c r="O1194" s="65"/>
      <c r="P1194" s="65"/>
      <c r="T1194" s="1"/>
      <c r="U1194" s="1"/>
      <c r="V1194" s="1"/>
    </row>
    <row r="1195" spans="1:22" x14ac:dyDescent="0.25">
      <c r="A1195" s="1"/>
      <c r="C1195" s="65"/>
      <c r="K1195" s="65"/>
      <c r="L1195" s="65"/>
      <c r="M1195" s="65"/>
      <c r="N1195" s="65"/>
      <c r="O1195" s="65"/>
      <c r="P1195" s="65"/>
      <c r="T1195" s="1"/>
      <c r="U1195" s="1"/>
      <c r="V1195" s="1"/>
    </row>
    <row r="1196" spans="1:22" x14ac:dyDescent="0.25">
      <c r="A1196" s="1"/>
      <c r="C1196" s="65"/>
      <c r="K1196" s="65"/>
      <c r="L1196" s="65"/>
      <c r="M1196" s="65"/>
      <c r="N1196" s="65"/>
      <c r="O1196" s="65"/>
      <c r="P1196" s="65"/>
      <c r="T1196" s="1"/>
      <c r="U1196" s="1"/>
      <c r="V1196" s="1"/>
    </row>
    <row r="1197" spans="1:22" x14ac:dyDescent="0.25">
      <c r="A1197" s="1"/>
      <c r="C1197" s="65"/>
      <c r="K1197" s="65"/>
      <c r="L1197" s="65"/>
      <c r="M1197" s="65"/>
      <c r="N1197" s="65"/>
      <c r="O1197" s="65"/>
      <c r="P1197" s="65"/>
      <c r="T1197" s="1"/>
      <c r="U1197" s="1"/>
      <c r="V1197" s="1"/>
    </row>
    <row r="1198" spans="1:22" x14ac:dyDescent="0.25">
      <c r="A1198" s="1"/>
      <c r="C1198" s="65"/>
      <c r="K1198" s="65"/>
      <c r="L1198" s="65"/>
      <c r="M1198" s="65"/>
      <c r="N1198" s="65"/>
      <c r="O1198" s="65"/>
      <c r="P1198" s="65"/>
      <c r="T1198" s="1"/>
      <c r="U1198" s="1"/>
      <c r="V1198" s="1"/>
    </row>
    <row r="1199" spans="1:22" x14ac:dyDescent="0.25">
      <c r="A1199" s="1"/>
      <c r="C1199" s="65"/>
      <c r="K1199" s="65"/>
      <c r="L1199" s="65"/>
      <c r="M1199" s="65"/>
      <c r="N1199" s="65"/>
      <c r="O1199" s="65"/>
      <c r="P1199" s="65"/>
      <c r="T1199" s="1"/>
      <c r="U1199" s="1"/>
      <c r="V1199" s="1"/>
    </row>
    <row r="1200" spans="1:22" x14ac:dyDescent="0.25">
      <c r="A1200" s="1"/>
      <c r="C1200" s="65"/>
      <c r="K1200" s="65"/>
      <c r="L1200" s="65"/>
      <c r="M1200" s="65"/>
      <c r="N1200" s="65"/>
      <c r="O1200" s="65"/>
      <c r="P1200" s="65"/>
      <c r="T1200" s="1"/>
      <c r="U1200" s="1"/>
      <c r="V1200" s="1"/>
    </row>
    <row r="1201" spans="1:22" x14ac:dyDescent="0.25">
      <c r="A1201" s="1"/>
      <c r="C1201" s="65"/>
      <c r="K1201" s="65"/>
      <c r="L1201" s="65"/>
      <c r="M1201" s="65"/>
      <c r="N1201" s="65"/>
      <c r="O1201" s="65"/>
      <c r="P1201" s="65"/>
      <c r="T1201" s="1"/>
      <c r="U1201" s="1"/>
      <c r="V1201" s="1"/>
    </row>
    <row r="1202" spans="1:22" x14ac:dyDescent="0.25">
      <c r="A1202" s="1"/>
      <c r="C1202" s="65"/>
      <c r="K1202" s="65"/>
      <c r="L1202" s="65"/>
      <c r="M1202" s="65"/>
      <c r="N1202" s="65"/>
      <c r="O1202" s="65"/>
      <c r="P1202" s="65"/>
      <c r="T1202" s="1"/>
      <c r="U1202" s="1"/>
      <c r="V1202" s="1"/>
    </row>
    <row r="1203" spans="1:22" x14ac:dyDescent="0.25">
      <c r="A1203" s="1"/>
      <c r="C1203" s="65"/>
      <c r="K1203" s="65"/>
      <c r="L1203" s="65"/>
      <c r="M1203" s="65"/>
      <c r="N1203" s="65"/>
      <c r="O1203" s="65"/>
      <c r="P1203" s="65"/>
      <c r="T1203" s="1"/>
      <c r="U1203" s="1"/>
      <c r="V1203" s="1"/>
    </row>
    <row r="1204" spans="1:22" x14ac:dyDescent="0.25">
      <c r="A1204" s="1"/>
      <c r="C1204" s="65"/>
      <c r="K1204" s="65"/>
      <c r="L1204" s="65"/>
      <c r="M1204" s="65"/>
      <c r="N1204" s="65"/>
      <c r="O1204" s="65"/>
      <c r="P1204" s="65"/>
      <c r="T1204" s="1"/>
      <c r="U1204" s="1"/>
      <c r="V1204" s="1"/>
    </row>
    <row r="1205" spans="1:22" x14ac:dyDescent="0.25">
      <c r="A1205" s="1"/>
      <c r="C1205" s="65"/>
      <c r="K1205" s="65"/>
      <c r="L1205" s="65"/>
      <c r="M1205" s="65"/>
      <c r="N1205" s="65"/>
      <c r="O1205" s="65"/>
      <c r="P1205" s="65"/>
      <c r="T1205" s="1"/>
      <c r="U1205" s="1"/>
      <c r="V1205" s="1"/>
    </row>
    <row r="1206" spans="1:22" x14ac:dyDescent="0.25">
      <c r="A1206" s="1"/>
      <c r="C1206" s="65"/>
      <c r="K1206" s="65"/>
      <c r="L1206" s="65"/>
      <c r="M1206" s="65"/>
      <c r="N1206" s="65"/>
      <c r="O1206" s="65"/>
      <c r="P1206" s="65"/>
      <c r="T1206" s="1"/>
      <c r="U1206" s="1"/>
      <c r="V1206" s="1"/>
    </row>
    <row r="1207" spans="1:22" x14ac:dyDescent="0.25">
      <c r="A1207" s="1"/>
      <c r="C1207" s="65"/>
      <c r="K1207" s="65"/>
      <c r="L1207" s="65"/>
      <c r="M1207" s="65"/>
      <c r="N1207" s="65"/>
      <c r="O1207" s="65"/>
      <c r="P1207" s="65"/>
      <c r="T1207" s="1"/>
      <c r="U1207" s="1"/>
      <c r="V1207" s="1"/>
    </row>
    <row r="1208" spans="1:22" x14ac:dyDescent="0.25">
      <c r="A1208" s="1"/>
      <c r="C1208" s="65"/>
      <c r="K1208" s="65"/>
      <c r="L1208" s="65"/>
      <c r="M1208" s="65"/>
      <c r="N1208" s="65"/>
      <c r="O1208" s="65"/>
      <c r="P1208" s="65"/>
      <c r="T1208" s="1"/>
      <c r="U1208" s="1"/>
      <c r="V1208" s="1"/>
    </row>
    <row r="1209" spans="1:22" x14ac:dyDescent="0.25">
      <c r="A1209" s="1"/>
      <c r="C1209" s="65"/>
      <c r="K1209" s="65"/>
      <c r="L1209" s="65"/>
      <c r="M1209" s="65"/>
      <c r="N1209" s="65"/>
      <c r="O1209" s="65"/>
      <c r="P1209" s="65"/>
      <c r="T1209" s="1"/>
      <c r="U1209" s="1"/>
      <c r="V1209" s="1"/>
    </row>
    <row r="1210" spans="1:22" x14ac:dyDescent="0.25">
      <c r="A1210" s="1"/>
      <c r="C1210" s="65"/>
      <c r="K1210" s="65"/>
      <c r="L1210" s="65"/>
      <c r="M1210" s="65"/>
      <c r="N1210" s="65"/>
      <c r="O1210" s="65"/>
      <c r="P1210" s="65"/>
      <c r="T1210" s="1"/>
      <c r="U1210" s="1"/>
      <c r="V1210" s="1"/>
    </row>
    <row r="1211" spans="1:22" x14ac:dyDescent="0.25">
      <c r="A1211" s="1"/>
      <c r="C1211" s="65"/>
      <c r="K1211" s="65"/>
      <c r="L1211" s="65"/>
      <c r="M1211" s="65"/>
      <c r="N1211" s="65"/>
      <c r="O1211" s="65"/>
      <c r="P1211" s="65"/>
      <c r="T1211" s="1"/>
      <c r="U1211" s="1"/>
      <c r="V1211" s="1"/>
    </row>
    <row r="1212" spans="1:22" x14ac:dyDescent="0.25">
      <c r="A1212" s="1"/>
      <c r="C1212" s="65"/>
      <c r="K1212" s="65"/>
      <c r="L1212" s="65"/>
      <c r="M1212" s="65"/>
      <c r="N1212" s="65"/>
      <c r="O1212" s="65"/>
      <c r="P1212" s="65"/>
      <c r="T1212" s="1"/>
      <c r="U1212" s="1"/>
      <c r="V1212" s="1"/>
    </row>
    <row r="1213" spans="1:22" x14ac:dyDescent="0.25">
      <c r="A1213" s="1"/>
      <c r="C1213" s="65"/>
      <c r="K1213" s="65"/>
      <c r="L1213" s="65"/>
      <c r="M1213" s="65"/>
      <c r="N1213" s="65"/>
      <c r="O1213" s="65"/>
      <c r="P1213" s="65"/>
      <c r="T1213" s="1"/>
      <c r="U1213" s="1"/>
      <c r="V1213" s="1"/>
    </row>
    <row r="1214" spans="1:22" x14ac:dyDescent="0.25">
      <c r="A1214" s="1"/>
      <c r="C1214" s="65"/>
      <c r="K1214" s="65"/>
      <c r="L1214" s="65"/>
      <c r="M1214" s="65"/>
      <c r="N1214" s="65"/>
      <c r="O1214" s="65"/>
      <c r="P1214" s="65"/>
      <c r="T1214" s="1"/>
      <c r="U1214" s="1"/>
      <c r="V1214" s="1"/>
    </row>
    <row r="1215" spans="1:22" x14ac:dyDescent="0.25">
      <c r="A1215" s="1"/>
      <c r="C1215" s="65"/>
      <c r="K1215" s="65"/>
      <c r="L1215" s="65"/>
      <c r="M1215" s="65"/>
      <c r="N1215" s="65"/>
      <c r="O1215" s="65"/>
      <c r="P1215" s="65"/>
      <c r="T1215" s="1"/>
      <c r="U1215" s="1"/>
      <c r="V1215" s="1"/>
    </row>
    <row r="1216" spans="1:22" x14ac:dyDescent="0.25">
      <c r="A1216" s="1"/>
      <c r="C1216" s="65"/>
      <c r="K1216" s="65"/>
      <c r="L1216" s="65"/>
      <c r="M1216" s="65"/>
      <c r="N1216" s="65"/>
      <c r="O1216" s="65"/>
      <c r="P1216" s="65"/>
      <c r="T1216" s="1"/>
      <c r="U1216" s="1"/>
      <c r="V1216" s="1"/>
    </row>
    <row r="1217" spans="1:22" x14ac:dyDescent="0.25">
      <c r="A1217" s="1"/>
      <c r="C1217" s="65"/>
      <c r="K1217" s="65"/>
      <c r="L1217" s="65"/>
      <c r="M1217" s="65"/>
      <c r="N1217" s="65"/>
      <c r="O1217" s="65"/>
      <c r="P1217" s="65"/>
      <c r="T1217" s="1"/>
      <c r="U1217" s="1"/>
      <c r="V1217" s="1"/>
    </row>
    <row r="1218" spans="1:22" x14ac:dyDescent="0.25">
      <c r="A1218" s="1"/>
      <c r="C1218" s="65"/>
      <c r="K1218" s="65"/>
      <c r="L1218" s="65"/>
      <c r="M1218" s="65"/>
      <c r="N1218" s="65"/>
      <c r="O1218" s="65"/>
      <c r="P1218" s="65"/>
      <c r="T1218" s="1"/>
      <c r="U1218" s="1"/>
      <c r="V1218" s="1"/>
    </row>
    <row r="1219" spans="1:22" x14ac:dyDescent="0.25">
      <c r="A1219" s="1"/>
      <c r="C1219" s="65"/>
      <c r="K1219" s="65"/>
      <c r="L1219" s="65"/>
      <c r="M1219" s="65"/>
      <c r="N1219" s="65"/>
      <c r="O1219" s="65"/>
      <c r="P1219" s="65"/>
      <c r="T1219" s="1"/>
      <c r="U1219" s="1"/>
      <c r="V1219" s="1"/>
    </row>
    <row r="1220" spans="1:22" x14ac:dyDescent="0.25">
      <c r="A1220" s="1"/>
      <c r="C1220" s="65"/>
      <c r="K1220" s="65"/>
      <c r="L1220" s="65"/>
      <c r="M1220" s="65"/>
      <c r="N1220" s="65"/>
      <c r="O1220" s="65"/>
      <c r="P1220" s="65"/>
      <c r="T1220" s="1"/>
      <c r="U1220" s="1"/>
      <c r="V1220" s="1"/>
    </row>
    <row r="1221" spans="1:22" x14ac:dyDescent="0.25">
      <c r="A1221" s="1"/>
      <c r="C1221" s="65"/>
      <c r="K1221" s="65"/>
      <c r="L1221" s="65"/>
      <c r="M1221" s="65"/>
      <c r="N1221" s="65"/>
      <c r="O1221" s="65"/>
      <c r="P1221" s="65"/>
      <c r="T1221" s="1"/>
      <c r="U1221" s="1"/>
      <c r="V1221" s="1"/>
    </row>
    <row r="1222" spans="1:22" x14ac:dyDescent="0.25">
      <c r="A1222" s="1"/>
      <c r="C1222" s="65"/>
      <c r="K1222" s="65"/>
      <c r="L1222" s="65"/>
      <c r="M1222" s="65"/>
      <c r="N1222" s="65"/>
      <c r="O1222" s="65"/>
      <c r="P1222" s="65"/>
      <c r="T1222" s="1"/>
      <c r="U1222" s="1"/>
      <c r="V1222" s="1"/>
    </row>
    <row r="1223" spans="1:22" x14ac:dyDescent="0.25">
      <c r="A1223" s="1"/>
      <c r="C1223" s="65"/>
      <c r="K1223" s="65"/>
      <c r="L1223" s="65"/>
      <c r="M1223" s="65"/>
      <c r="N1223" s="65"/>
      <c r="O1223" s="65"/>
      <c r="P1223" s="65"/>
      <c r="T1223" s="1"/>
      <c r="U1223" s="1"/>
      <c r="V1223" s="1"/>
    </row>
    <row r="1224" spans="1:22" x14ac:dyDescent="0.25">
      <c r="A1224" s="1"/>
      <c r="C1224" s="65"/>
      <c r="K1224" s="65"/>
      <c r="L1224" s="65"/>
      <c r="M1224" s="65"/>
      <c r="N1224" s="65"/>
      <c r="O1224" s="65"/>
      <c r="P1224" s="65"/>
      <c r="T1224" s="1"/>
      <c r="U1224" s="1"/>
      <c r="V1224" s="1"/>
    </row>
    <row r="1225" spans="1:22" x14ac:dyDescent="0.25">
      <c r="A1225" s="1"/>
      <c r="C1225" s="65"/>
      <c r="K1225" s="65"/>
      <c r="L1225" s="65"/>
      <c r="M1225" s="65"/>
      <c r="N1225" s="65"/>
      <c r="O1225" s="65"/>
      <c r="P1225" s="65"/>
      <c r="T1225" s="1"/>
      <c r="U1225" s="1"/>
      <c r="V1225" s="1"/>
    </row>
    <row r="1226" spans="1:22" x14ac:dyDescent="0.25">
      <c r="A1226" s="1"/>
      <c r="C1226" s="65"/>
      <c r="K1226" s="65"/>
      <c r="L1226" s="65"/>
      <c r="M1226" s="65"/>
      <c r="N1226" s="65"/>
      <c r="O1226" s="65"/>
      <c r="P1226" s="65"/>
      <c r="T1226" s="1"/>
      <c r="U1226" s="1"/>
      <c r="V1226" s="1"/>
    </row>
    <row r="1227" spans="1:22" x14ac:dyDescent="0.25">
      <c r="A1227" s="1"/>
      <c r="C1227" s="65"/>
      <c r="K1227" s="65"/>
      <c r="L1227" s="65"/>
      <c r="M1227" s="65"/>
      <c r="N1227" s="65"/>
      <c r="O1227" s="65"/>
      <c r="P1227" s="65"/>
      <c r="T1227" s="1"/>
      <c r="U1227" s="1"/>
      <c r="V1227" s="1"/>
    </row>
    <row r="1228" spans="1:22" x14ac:dyDescent="0.25">
      <c r="A1228" s="1"/>
      <c r="C1228" s="65"/>
      <c r="K1228" s="65"/>
      <c r="L1228" s="65"/>
      <c r="M1228" s="65"/>
      <c r="N1228" s="65"/>
      <c r="O1228" s="65"/>
      <c r="P1228" s="65"/>
      <c r="T1228" s="1"/>
      <c r="U1228" s="1"/>
      <c r="V1228" s="1"/>
    </row>
    <row r="1229" spans="1:22" x14ac:dyDescent="0.25">
      <c r="A1229" s="1"/>
      <c r="C1229" s="65"/>
      <c r="K1229" s="65"/>
      <c r="L1229" s="65"/>
      <c r="M1229" s="65"/>
      <c r="N1229" s="65"/>
      <c r="O1229" s="65"/>
      <c r="P1229" s="65"/>
      <c r="T1229" s="1"/>
      <c r="U1229" s="1"/>
      <c r="V1229" s="1"/>
    </row>
    <row r="1230" spans="1:22" x14ac:dyDescent="0.25">
      <c r="A1230" s="1"/>
      <c r="C1230" s="65"/>
      <c r="K1230" s="65"/>
      <c r="L1230" s="65"/>
      <c r="M1230" s="65"/>
      <c r="N1230" s="65"/>
      <c r="O1230" s="65"/>
      <c r="P1230" s="65"/>
      <c r="T1230" s="1"/>
      <c r="U1230" s="1"/>
      <c r="V1230" s="1"/>
    </row>
    <row r="1231" spans="1:22" x14ac:dyDescent="0.25">
      <c r="A1231" s="1"/>
      <c r="C1231" s="65"/>
      <c r="K1231" s="65"/>
      <c r="L1231" s="65"/>
      <c r="M1231" s="65"/>
      <c r="N1231" s="65"/>
      <c r="O1231" s="65"/>
      <c r="P1231" s="65"/>
      <c r="T1231" s="1"/>
      <c r="U1231" s="1"/>
      <c r="V1231" s="1"/>
    </row>
    <row r="1232" spans="1:22" x14ac:dyDescent="0.25">
      <c r="A1232" s="1"/>
      <c r="C1232" s="65"/>
      <c r="K1232" s="65"/>
      <c r="L1232" s="65"/>
      <c r="M1232" s="65"/>
      <c r="N1232" s="65"/>
      <c r="O1232" s="65"/>
      <c r="P1232" s="65"/>
      <c r="T1232" s="1"/>
      <c r="U1232" s="1"/>
      <c r="V1232" s="1"/>
    </row>
    <row r="1233" spans="1:22" x14ac:dyDescent="0.25">
      <c r="A1233" s="1"/>
      <c r="C1233" s="65"/>
      <c r="K1233" s="65"/>
      <c r="L1233" s="65"/>
      <c r="M1233" s="65"/>
      <c r="N1233" s="65"/>
      <c r="O1233" s="65"/>
      <c r="P1233" s="65"/>
      <c r="T1233" s="1"/>
      <c r="U1233" s="1"/>
      <c r="V1233" s="1"/>
    </row>
    <row r="1234" spans="1:22" x14ac:dyDescent="0.25">
      <c r="A1234" s="1"/>
      <c r="C1234" s="65"/>
      <c r="K1234" s="65"/>
      <c r="L1234" s="65"/>
      <c r="M1234" s="65"/>
      <c r="N1234" s="65"/>
      <c r="O1234" s="65"/>
      <c r="P1234" s="65"/>
      <c r="T1234" s="1"/>
      <c r="U1234" s="1"/>
      <c r="V1234" s="1"/>
    </row>
    <row r="1235" spans="1:22" x14ac:dyDescent="0.25">
      <c r="A1235" s="1"/>
      <c r="C1235" s="65"/>
      <c r="K1235" s="65"/>
      <c r="L1235" s="65"/>
      <c r="M1235" s="65"/>
      <c r="N1235" s="65"/>
      <c r="O1235" s="65"/>
      <c r="P1235" s="65"/>
      <c r="T1235" s="1"/>
      <c r="U1235" s="1"/>
      <c r="V1235" s="1"/>
    </row>
    <row r="1236" spans="1:22" x14ac:dyDescent="0.25">
      <c r="A1236" s="1"/>
      <c r="C1236" s="65"/>
      <c r="K1236" s="65"/>
      <c r="L1236" s="65"/>
      <c r="M1236" s="65"/>
      <c r="N1236" s="65"/>
      <c r="O1236" s="65"/>
      <c r="P1236" s="65"/>
      <c r="T1236" s="1"/>
      <c r="U1236" s="1"/>
      <c r="V1236" s="1"/>
    </row>
    <row r="1237" spans="1:22" x14ac:dyDescent="0.25">
      <c r="A1237" s="1"/>
      <c r="C1237" s="65"/>
      <c r="K1237" s="65"/>
      <c r="L1237" s="65"/>
      <c r="M1237" s="65"/>
      <c r="N1237" s="65"/>
      <c r="O1237" s="65"/>
      <c r="P1237" s="65"/>
      <c r="T1237" s="1"/>
      <c r="U1237" s="1"/>
      <c r="V1237" s="1"/>
    </row>
    <row r="1238" spans="1:22" x14ac:dyDescent="0.25">
      <c r="A1238" s="1"/>
      <c r="C1238" s="65"/>
      <c r="K1238" s="65"/>
      <c r="L1238" s="65"/>
      <c r="M1238" s="65"/>
      <c r="N1238" s="65"/>
      <c r="O1238" s="65"/>
      <c r="P1238" s="65"/>
      <c r="T1238" s="1"/>
      <c r="U1238" s="1"/>
      <c r="V1238" s="1"/>
    </row>
    <row r="1239" spans="1:22" x14ac:dyDescent="0.25">
      <c r="A1239" s="1"/>
      <c r="C1239" s="65"/>
      <c r="K1239" s="65"/>
      <c r="L1239" s="65"/>
      <c r="M1239" s="65"/>
      <c r="N1239" s="65"/>
      <c r="O1239" s="65"/>
      <c r="P1239" s="65"/>
      <c r="T1239" s="1"/>
      <c r="U1239" s="1"/>
      <c r="V1239" s="1"/>
    </row>
    <row r="1240" spans="1:22" x14ac:dyDescent="0.25">
      <c r="A1240" s="1"/>
      <c r="C1240" s="65"/>
      <c r="K1240" s="65"/>
      <c r="L1240" s="65"/>
      <c r="M1240" s="65"/>
      <c r="N1240" s="65"/>
      <c r="O1240" s="65"/>
      <c r="P1240" s="65"/>
      <c r="T1240" s="1"/>
      <c r="U1240" s="1"/>
      <c r="V1240" s="1"/>
    </row>
    <row r="1241" spans="1:22" x14ac:dyDescent="0.25">
      <c r="A1241" s="1"/>
      <c r="C1241" s="65"/>
      <c r="K1241" s="65"/>
      <c r="L1241" s="65"/>
      <c r="M1241" s="65"/>
      <c r="N1241" s="65"/>
      <c r="O1241" s="65"/>
      <c r="P1241" s="65"/>
      <c r="T1241" s="1"/>
      <c r="U1241" s="1"/>
      <c r="V1241" s="1"/>
    </row>
    <row r="1242" spans="1:22" x14ac:dyDescent="0.25">
      <c r="A1242" s="1"/>
      <c r="C1242" s="65"/>
      <c r="K1242" s="65"/>
      <c r="L1242" s="65"/>
      <c r="M1242" s="65"/>
      <c r="N1242" s="65"/>
      <c r="O1242" s="65"/>
      <c r="P1242" s="65"/>
      <c r="T1242" s="1"/>
      <c r="U1242" s="1"/>
      <c r="V1242" s="1"/>
    </row>
    <row r="1243" spans="1:22" x14ac:dyDescent="0.25">
      <c r="A1243" s="1"/>
      <c r="C1243" s="65"/>
      <c r="K1243" s="65"/>
      <c r="L1243" s="65"/>
      <c r="M1243" s="65"/>
      <c r="N1243" s="65"/>
      <c r="O1243" s="65"/>
      <c r="P1243" s="65"/>
      <c r="T1243" s="1"/>
      <c r="U1243" s="1"/>
      <c r="V1243" s="1"/>
    </row>
    <row r="1244" spans="1:22" x14ac:dyDescent="0.25">
      <c r="A1244" s="1"/>
      <c r="C1244" s="65"/>
      <c r="K1244" s="65"/>
      <c r="L1244" s="65"/>
      <c r="M1244" s="65"/>
      <c r="N1244" s="65"/>
      <c r="O1244" s="65"/>
      <c r="P1244" s="65"/>
      <c r="T1244" s="1"/>
      <c r="U1244" s="1"/>
      <c r="V1244" s="1"/>
    </row>
    <row r="1245" spans="1:22" x14ac:dyDescent="0.25">
      <c r="A1245" s="1"/>
      <c r="C1245" s="65"/>
      <c r="K1245" s="65"/>
      <c r="L1245" s="65"/>
      <c r="M1245" s="65"/>
      <c r="N1245" s="65"/>
      <c r="O1245" s="65"/>
      <c r="P1245" s="65"/>
      <c r="T1245" s="1"/>
      <c r="U1245" s="1"/>
      <c r="V1245" s="1"/>
    </row>
    <row r="1246" spans="1:22" x14ac:dyDescent="0.25">
      <c r="A1246" s="1"/>
      <c r="C1246" s="65"/>
      <c r="K1246" s="65"/>
      <c r="L1246" s="65"/>
      <c r="M1246" s="65"/>
      <c r="N1246" s="65"/>
      <c r="O1246" s="65"/>
      <c r="P1246" s="65"/>
      <c r="T1246" s="1"/>
      <c r="U1246" s="1"/>
      <c r="V1246" s="1"/>
    </row>
    <row r="1247" spans="1:22" x14ac:dyDescent="0.25">
      <c r="A1247" s="1"/>
      <c r="C1247" s="65"/>
      <c r="K1247" s="65"/>
      <c r="L1247" s="65"/>
      <c r="M1247" s="65"/>
      <c r="N1247" s="65"/>
      <c r="O1247" s="65"/>
      <c r="P1247" s="65"/>
      <c r="T1247" s="1"/>
      <c r="U1247" s="1"/>
      <c r="V1247" s="1"/>
    </row>
    <row r="1248" spans="1:22" x14ac:dyDescent="0.25">
      <c r="A1248" s="1"/>
      <c r="C1248" s="65"/>
      <c r="K1248" s="65"/>
      <c r="L1248" s="65"/>
      <c r="M1248" s="65"/>
      <c r="N1248" s="65"/>
      <c r="O1248" s="65"/>
      <c r="P1248" s="65"/>
      <c r="T1248" s="1"/>
      <c r="U1248" s="1"/>
      <c r="V1248" s="1"/>
    </row>
    <row r="1249" spans="1:22" x14ac:dyDescent="0.25">
      <c r="A1249" s="1"/>
      <c r="C1249" s="65"/>
      <c r="K1249" s="65"/>
      <c r="L1249" s="65"/>
      <c r="M1249" s="65"/>
      <c r="N1249" s="65"/>
      <c r="O1249" s="65"/>
      <c r="P1249" s="65"/>
      <c r="T1249" s="1"/>
      <c r="U1249" s="1"/>
      <c r="V1249" s="1"/>
    </row>
    <row r="1250" spans="1:22" x14ac:dyDescent="0.25">
      <c r="A1250" s="1"/>
      <c r="C1250" s="65"/>
      <c r="K1250" s="65"/>
      <c r="L1250" s="65"/>
      <c r="M1250" s="65"/>
      <c r="N1250" s="65"/>
      <c r="O1250" s="65"/>
      <c r="P1250" s="65"/>
      <c r="T1250" s="1"/>
      <c r="U1250" s="1"/>
      <c r="V1250" s="1"/>
    </row>
    <row r="1251" spans="1:22" x14ac:dyDescent="0.25">
      <c r="A1251" s="1"/>
      <c r="C1251" s="65"/>
      <c r="K1251" s="65"/>
      <c r="L1251" s="65"/>
      <c r="M1251" s="65"/>
      <c r="N1251" s="65"/>
      <c r="O1251" s="65"/>
      <c r="P1251" s="65"/>
      <c r="T1251" s="1"/>
      <c r="U1251" s="1"/>
      <c r="V1251" s="1"/>
    </row>
    <row r="1252" spans="1:22" x14ac:dyDescent="0.25">
      <c r="A1252" s="1"/>
      <c r="C1252" s="65"/>
      <c r="K1252" s="65"/>
      <c r="L1252" s="65"/>
      <c r="M1252" s="65"/>
      <c r="N1252" s="65"/>
      <c r="O1252" s="65"/>
      <c r="P1252" s="65"/>
      <c r="T1252" s="1"/>
      <c r="U1252" s="1"/>
      <c r="V1252" s="1"/>
    </row>
    <row r="1253" spans="1:22" x14ac:dyDescent="0.25">
      <c r="A1253" s="1"/>
      <c r="C1253" s="65"/>
      <c r="K1253" s="65"/>
      <c r="L1253" s="65"/>
      <c r="M1253" s="65"/>
      <c r="N1253" s="65"/>
      <c r="O1253" s="65"/>
      <c r="P1253" s="65"/>
      <c r="T1253" s="1"/>
      <c r="U1253" s="1"/>
      <c r="V1253" s="1"/>
    </row>
    <row r="1254" spans="1:22" x14ac:dyDescent="0.25">
      <c r="A1254" s="1"/>
      <c r="C1254" s="65"/>
      <c r="K1254" s="65"/>
      <c r="L1254" s="65"/>
      <c r="M1254" s="65"/>
      <c r="N1254" s="65"/>
      <c r="O1254" s="65"/>
      <c r="P1254" s="65"/>
      <c r="T1254" s="1"/>
      <c r="U1254" s="1"/>
      <c r="V1254" s="1"/>
    </row>
    <row r="1255" spans="1:22" x14ac:dyDescent="0.25">
      <c r="A1255" s="1"/>
      <c r="C1255" s="65"/>
      <c r="K1255" s="65"/>
      <c r="L1255" s="65"/>
      <c r="M1255" s="65"/>
      <c r="N1255" s="65"/>
      <c r="O1255" s="65"/>
      <c r="P1255" s="65"/>
      <c r="T1255" s="1"/>
      <c r="U1255" s="1"/>
      <c r="V1255" s="1"/>
    </row>
    <row r="1256" spans="1:22" x14ac:dyDescent="0.25">
      <c r="A1256" s="1"/>
      <c r="C1256" s="65"/>
      <c r="K1256" s="65"/>
      <c r="L1256" s="65"/>
      <c r="M1256" s="65"/>
      <c r="N1256" s="65"/>
      <c r="O1256" s="65"/>
      <c r="P1256" s="65"/>
      <c r="T1256" s="1"/>
      <c r="U1256" s="1"/>
      <c r="V1256" s="1"/>
    </row>
    <row r="1257" spans="1:22" x14ac:dyDescent="0.25">
      <c r="A1257" s="1"/>
      <c r="C1257" s="65"/>
      <c r="K1257" s="65"/>
      <c r="L1257" s="65"/>
      <c r="M1257" s="65"/>
      <c r="N1257" s="65"/>
      <c r="O1257" s="65"/>
      <c r="P1257" s="65"/>
      <c r="T1257" s="1"/>
      <c r="U1257" s="1"/>
      <c r="V1257" s="1"/>
    </row>
    <row r="1258" spans="1:22" x14ac:dyDescent="0.25">
      <c r="A1258" s="1"/>
      <c r="C1258" s="65"/>
      <c r="K1258" s="65"/>
      <c r="L1258" s="65"/>
      <c r="M1258" s="65"/>
      <c r="N1258" s="65"/>
      <c r="O1258" s="65"/>
      <c r="P1258" s="65"/>
      <c r="T1258" s="1"/>
      <c r="U1258" s="1"/>
      <c r="V1258" s="1"/>
    </row>
    <row r="1259" spans="1:22" x14ac:dyDescent="0.25">
      <c r="A1259" s="1"/>
      <c r="C1259" s="65"/>
      <c r="K1259" s="65"/>
      <c r="L1259" s="65"/>
      <c r="M1259" s="65"/>
      <c r="N1259" s="65"/>
      <c r="O1259" s="65"/>
      <c r="P1259" s="65"/>
      <c r="T1259" s="1"/>
      <c r="U1259" s="1"/>
      <c r="V1259" s="1"/>
    </row>
    <row r="1260" spans="1:22" x14ac:dyDescent="0.25">
      <c r="A1260" s="1"/>
      <c r="C1260" s="65"/>
      <c r="K1260" s="65"/>
      <c r="L1260" s="65"/>
      <c r="M1260" s="65"/>
      <c r="N1260" s="65"/>
      <c r="O1260" s="65"/>
      <c r="P1260" s="65"/>
      <c r="T1260" s="1"/>
      <c r="U1260" s="1"/>
      <c r="V1260" s="1"/>
    </row>
    <row r="1261" spans="1:22" x14ac:dyDescent="0.25">
      <c r="A1261" s="1"/>
      <c r="C1261" s="65"/>
      <c r="K1261" s="65"/>
      <c r="L1261" s="65"/>
      <c r="M1261" s="65"/>
      <c r="N1261" s="65"/>
      <c r="O1261" s="65"/>
      <c r="P1261" s="65"/>
      <c r="T1261" s="1"/>
      <c r="U1261" s="1"/>
      <c r="V1261" s="1"/>
    </row>
    <row r="1262" spans="1:22" x14ac:dyDescent="0.25">
      <c r="A1262" s="1"/>
      <c r="C1262" s="65"/>
      <c r="K1262" s="65"/>
      <c r="L1262" s="65"/>
      <c r="M1262" s="65"/>
      <c r="N1262" s="65"/>
      <c r="O1262" s="65"/>
      <c r="P1262" s="65"/>
      <c r="T1262" s="1"/>
      <c r="U1262" s="1"/>
      <c r="V1262" s="1"/>
    </row>
    <row r="1263" spans="1:22" x14ac:dyDescent="0.25">
      <c r="A1263" s="1"/>
      <c r="C1263" s="65"/>
      <c r="K1263" s="65"/>
      <c r="L1263" s="65"/>
      <c r="M1263" s="65"/>
      <c r="N1263" s="65"/>
      <c r="O1263" s="65"/>
      <c r="P1263" s="65"/>
      <c r="T1263" s="1"/>
      <c r="U1263" s="1"/>
      <c r="V1263" s="1"/>
    </row>
    <row r="1264" spans="1:22" x14ac:dyDescent="0.25">
      <c r="A1264" s="1"/>
      <c r="C1264" s="65"/>
      <c r="K1264" s="65"/>
      <c r="L1264" s="65"/>
      <c r="M1264" s="65"/>
      <c r="N1264" s="65"/>
      <c r="O1264" s="65"/>
      <c r="P1264" s="65"/>
      <c r="T1264" s="1"/>
      <c r="U1264" s="1"/>
      <c r="V1264" s="1"/>
    </row>
    <row r="1265" spans="1:22" x14ac:dyDescent="0.25">
      <c r="A1265" s="1"/>
      <c r="C1265" s="65"/>
      <c r="K1265" s="65"/>
      <c r="L1265" s="65"/>
      <c r="M1265" s="65"/>
      <c r="N1265" s="65"/>
      <c r="O1265" s="65"/>
      <c r="P1265" s="65"/>
      <c r="T1265" s="1"/>
      <c r="U1265" s="1"/>
      <c r="V1265" s="1"/>
    </row>
    <row r="1266" spans="1:22" x14ac:dyDescent="0.25">
      <c r="A1266" s="1"/>
      <c r="C1266" s="65"/>
      <c r="K1266" s="65"/>
      <c r="L1266" s="65"/>
      <c r="M1266" s="65"/>
      <c r="N1266" s="65"/>
      <c r="O1266" s="65"/>
      <c r="P1266" s="65"/>
      <c r="T1266" s="1"/>
      <c r="U1266" s="1"/>
      <c r="V1266" s="1"/>
    </row>
    <row r="1267" spans="1:22" x14ac:dyDescent="0.25">
      <c r="A1267" s="1"/>
      <c r="C1267" s="65"/>
      <c r="K1267" s="65"/>
      <c r="L1267" s="65"/>
      <c r="M1267" s="65"/>
      <c r="N1267" s="65"/>
      <c r="O1267" s="65"/>
      <c r="P1267" s="65"/>
      <c r="T1267" s="1"/>
      <c r="U1267" s="1"/>
      <c r="V1267" s="1"/>
    </row>
    <row r="1268" spans="1:22" x14ac:dyDescent="0.25">
      <c r="A1268" s="1"/>
      <c r="C1268" s="65"/>
      <c r="K1268" s="65"/>
      <c r="L1268" s="65"/>
      <c r="M1268" s="65"/>
      <c r="N1268" s="65"/>
      <c r="O1268" s="65"/>
      <c r="P1268" s="65"/>
      <c r="T1268" s="1"/>
      <c r="U1268" s="1"/>
      <c r="V1268" s="1"/>
    </row>
    <row r="1269" spans="1:22" x14ac:dyDescent="0.25">
      <c r="A1269" s="1"/>
      <c r="C1269" s="65"/>
      <c r="K1269" s="65"/>
      <c r="L1269" s="65"/>
      <c r="M1269" s="65"/>
      <c r="N1269" s="65"/>
      <c r="O1269" s="65"/>
      <c r="P1269" s="65"/>
      <c r="T1269" s="1"/>
      <c r="U1269" s="1"/>
      <c r="V1269" s="1"/>
    </row>
    <row r="1270" spans="1:22" x14ac:dyDescent="0.25">
      <c r="A1270" s="1"/>
      <c r="C1270" s="65"/>
      <c r="K1270" s="65"/>
      <c r="L1270" s="65"/>
      <c r="M1270" s="65"/>
      <c r="N1270" s="65"/>
      <c r="O1270" s="65"/>
      <c r="P1270" s="65"/>
      <c r="T1270" s="1"/>
      <c r="U1270" s="1"/>
      <c r="V1270" s="1"/>
    </row>
    <row r="1271" spans="1:22" x14ac:dyDescent="0.25">
      <c r="A1271" s="1"/>
      <c r="C1271" s="65"/>
      <c r="K1271" s="65"/>
      <c r="L1271" s="65"/>
      <c r="M1271" s="65"/>
      <c r="N1271" s="65"/>
      <c r="O1271" s="65"/>
      <c r="P1271" s="65"/>
      <c r="T1271" s="1"/>
      <c r="U1271" s="1"/>
      <c r="V1271" s="1"/>
    </row>
    <row r="1272" spans="1:22" x14ac:dyDescent="0.25">
      <c r="A1272" s="1"/>
      <c r="C1272" s="65"/>
      <c r="K1272" s="65"/>
      <c r="L1272" s="65"/>
      <c r="M1272" s="65"/>
      <c r="N1272" s="65"/>
      <c r="O1272" s="65"/>
      <c r="P1272" s="65"/>
      <c r="T1272" s="1"/>
      <c r="U1272" s="1"/>
      <c r="V1272" s="1"/>
    </row>
    <row r="1273" spans="1:22" x14ac:dyDescent="0.25">
      <c r="A1273" s="1"/>
      <c r="C1273" s="65"/>
      <c r="K1273" s="65"/>
      <c r="L1273" s="65"/>
      <c r="M1273" s="65"/>
      <c r="N1273" s="65"/>
      <c r="O1273" s="65"/>
      <c r="P1273" s="65"/>
      <c r="T1273" s="1"/>
      <c r="U1273" s="1"/>
      <c r="V1273" s="1"/>
    </row>
    <row r="1274" spans="1:22" x14ac:dyDescent="0.25">
      <c r="A1274" s="1"/>
      <c r="C1274" s="65"/>
      <c r="K1274" s="65"/>
      <c r="L1274" s="65"/>
      <c r="M1274" s="65"/>
      <c r="N1274" s="65"/>
      <c r="O1274" s="65"/>
      <c r="P1274" s="65"/>
      <c r="T1274" s="1"/>
      <c r="U1274" s="1"/>
      <c r="V1274" s="1"/>
    </row>
    <row r="1275" spans="1:22" x14ac:dyDescent="0.25">
      <c r="A1275" s="1"/>
      <c r="C1275" s="65"/>
      <c r="K1275" s="65"/>
      <c r="L1275" s="65"/>
      <c r="M1275" s="65"/>
      <c r="N1275" s="65"/>
      <c r="O1275" s="65"/>
      <c r="P1275" s="65"/>
      <c r="T1275" s="1"/>
      <c r="U1275" s="1"/>
      <c r="V1275" s="1"/>
    </row>
    <row r="1276" spans="1:22" x14ac:dyDescent="0.25">
      <c r="A1276" s="1"/>
      <c r="C1276" s="65"/>
      <c r="K1276" s="65"/>
      <c r="L1276" s="65"/>
      <c r="M1276" s="65"/>
      <c r="N1276" s="65"/>
      <c r="O1276" s="65"/>
      <c r="P1276" s="65"/>
      <c r="T1276" s="1"/>
      <c r="U1276" s="1"/>
      <c r="V1276" s="1"/>
    </row>
    <row r="1277" spans="1:22" x14ac:dyDescent="0.25">
      <c r="A1277" s="1"/>
      <c r="C1277" s="65"/>
      <c r="K1277" s="65"/>
      <c r="L1277" s="65"/>
      <c r="M1277" s="65"/>
      <c r="N1277" s="65"/>
      <c r="O1277" s="65"/>
      <c r="P1277" s="65"/>
      <c r="T1277" s="1"/>
      <c r="U1277" s="1"/>
      <c r="V1277" s="1"/>
    </row>
    <row r="1278" spans="1:22" x14ac:dyDescent="0.25">
      <c r="A1278" s="1"/>
      <c r="C1278" s="65"/>
      <c r="K1278" s="65"/>
      <c r="L1278" s="65"/>
      <c r="M1278" s="65"/>
      <c r="N1278" s="65"/>
      <c r="O1278" s="65"/>
      <c r="P1278" s="65"/>
      <c r="T1278" s="1"/>
      <c r="U1278" s="1"/>
      <c r="V1278" s="1"/>
    </row>
    <row r="1279" spans="1:22" x14ac:dyDescent="0.25">
      <c r="A1279" s="1"/>
      <c r="C1279" s="65"/>
      <c r="K1279" s="65"/>
      <c r="L1279" s="65"/>
      <c r="M1279" s="65"/>
      <c r="N1279" s="65"/>
      <c r="O1279" s="65"/>
      <c r="P1279" s="65"/>
      <c r="T1279" s="1"/>
      <c r="U1279" s="1"/>
      <c r="V1279" s="1"/>
    </row>
    <row r="1280" spans="1:22" x14ac:dyDescent="0.25">
      <c r="A1280" s="1"/>
      <c r="C1280" s="65"/>
      <c r="K1280" s="65"/>
      <c r="L1280" s="65"/>
      <c r="M1280" s="65"/>
      <c r="N1280" s="65"/>
      <c r="O1280" s="65"/>
      <c r="P1280" s="65"/>
      <c r="T1280" s="1"/>
      <c r="U1280" s="1"/>
      <c r="V1280" s="1"/>
    </row>
    <row r="1281" spans="1:22" x14ac:dyDescent="0.25">
      <c r="A1281" s="1"/>
      <c r="C1281" s="65"/>
      <c r="K1281" s="65"/>
      <c r="L1281" s="65"/>
      <c r="M1281" s="65"/>
      <c r="N1281" s="65"/>
      <c r="O1281" s="65"/>
      <c r="P1281" s="65"/>
      <c r="T1281" s="1"/>
      <c r="U1281" s="1"/>
      <c r="V1281" s="1"/>
    </row>
    <row r="1282" spans="1:22" x14ac:dyDescent="0.25">
      <c r="A1282" s="1"/>
      <c r="C1282" s="65"/>
      <c r="K1282" s="65"/>
      <c r="L1282" s="65"/>
      <c r="M1282" s="65"/>
      <c r="N1282" s="65"/>
      <c r="O1282" s="65"/>
      <c r="P1282" s="65"/>
      <c r="T1282" s="1"/>
      <c r="U1282" s="1"/>
      <c r="V1282" s="1"/>
    </row>
    <row r="1283" spans="1:22" x14ac:dyDescent="0.25">
      <c r="A1283" s="1"/>
      <c r="C1283" s="65"/>
      <c r="K1283" s="65"/>
      <c r="L1283" s="65"/>
      <c r="M1283" s="65"/>
      <c r="N1283" s="65"/>
      <c r="O1283" s="65"/>
      <c r="P1283" s="65"/>
      <c r="T1283" s="1"/>
      <c r="U1283" s="1"/>
      <c r="V1283" s="1"/>
    </row>
    <row r="1284" spans="1:22" x14ac:dyDescent="0.25">
      <c r="A1284" s="1"/>
      <c r="C1284" s="65"/>
      <c r="K1284" s="65"/>
      <c r="L1284" s="65"/>
      <c r="M1284" s="65"/>
      <c r="N1284" s="65"/>
      <c r="O1284" s="65"/>
      <c r="P1284" s="65"/>
      <c r="T1284" s="1"/>
      <c r="U1284" s="1"/>
      <c r="V1284" s="1"/>
    </row>
    <row r="1285" spans="1:22" x14ac:dyDescent="0.25">
      <c r="A1285" s="1"/>
      <c r="C1285" s="65"/>
      <c r="K1285" s="65"/>
      <c r="L1285" s="65"/>
      <c r="M1285" s="65"/>
      <c r="N1285" s="65"/>
      <c r="O1285" s="65"/>
      <c r="P1285" s="65"/>
      <c r="T1285" s="1"/>
      <c r="U1285" s="1"/>
      <c r="V1285" s="1"/>
    </row>
    <row r="1286" spans="1:22" x14ac:dyDescent="0.25">
      <c r="A1286" s="1"/>
      <c r="C1286" s="65"/>
      <c r="K1286" s="65"/>
      <c r="L1286" s="65"/>
      <c r="M1286" s="65"/>
      <c r="N1286" s="65"/>
      <c r="O1286" s="65"/>
      <c r="P1286" s="65"/>
      <c r="T1286" s="1"/>
      <c r="U1286" s="1"/>
      <c r="V1286" s="1"/>
    </row>
    <row r="1287" spans="1:22" x14ac:dyDescent="0.25">
      <c r="A1287" s="1"/>
      <c r="C1287" s="65"/>
      <c r="K1287" s="65"/>
      <c r="L1287" s="65"/>
      <c r="M1287" s="65"/>
      <c r="N1287" s="65"/>
      <c r="O1287" s="65"/>
      <c r="P1287" s="65"/>
      <c r="T1287" s="1"/>
      <c r="U1287" s="1"/>
      <c r="V1287" s="1"/>
    </row>
    <row r="1288" spans="1:22" x14ac:dyDescent="0.25">
      <c r="A1288" s="1"/>
      <c r="C1288" s="65"/>
      <c r="K1288" s="65"/>
      <c r="L1288" s="65"/>
      <c r="M1288" s="65"/>
      <c r="N1288" s="65"/>
      <c r="O1288" s="65"/>
      <c r="P1288" s="65"/>
      <c r="T1288" s="1"/>
      <c r="U1288" s="1"/>
      <c r="V1288" s="1"/>
    </row>
    <row r="1289" spans="1:22" x14ac:dyDescent="0.25">
      <c r="A1289" s="1"/>
      <c r="C1289" s="65"/>
      <c r="K1289" s="65"/>
      <c r="L1289" s="65"/>
      <c r="M1289" s="65"/>
      <c r="N1289" s="65"/>
      <c r="O1289" s="65"/>
      <c r="P1289" s="65"/>
      <c r="T1289" s="1"/>
      <c r="U1289" s="1"/>
      <c r="V1289" s="1"/>
    </row>
    <row r="1290" spans="1:22" x14ac:dyDescent="0.25">
      <c r="A1290" s="1"/>
      <c r="C1290" s="65"/>
      <c r="K1290" s="65"/>
      <c r="L1290" s="65"/>
      <c r="M1290" s="65"/>
      <c r="N1290" s="65"/>
      <c r="O1290" s="65"/>
      <c r="P1290" s="65"/>
      <c r="T1290" s="1"/>
      <c r="U1290" s="1"/>
      <c r="V1290" s="1"/>
    </row>
    <row r="1291" spans="1:22" x14ac:dyDescent="0.25">
      <c r="A1291" s="1"/>
      <c r="C1291" s="65"/>
      <c r="K1291" s="65"/>
      <c r="L1291" s="65"/>
      <c r="M1291" s="65"/>
      <c r="N1291" s="65"/>
      <c r="O1291" s="65"/>
      <c r="P1291" s="65"/>
      <c r="T1291" s="1"/>
      <c r="U1291" s="1"/>
      <c r="V1291" s="1"/>
    </row>
    <row r="1292" spans="1:22" x14ac:dyDescent="0.25">
      <c r="A1292" s="1"/>
      <c r="C1292" s="65"/>
      <c r="K1292" s="65"/>
      <c r="L1292" s="65"/>
      <c r="M1292" s="65"/>
      <c r="N1292" s="65"/>
      <c r="O1292" s="65"/>
      <c r="P1292" s="65"/>
      <c r="T1292" s="1"/>
      <c r="U1292" s="1"/>
      <c r="V1292" s="1"/>
    </row>
    <row r="1293" spans="1:22" x14ac:dyDescent="0.25">
      <c r="A1293" s="1"/>
      <c r="C1293" s="65"/>
      <c r="K1293" s="65"/>
      <c r="L1293" s="65"/>
      <c r="M1293" s="65"/>
      <c r="N1293" s="65"/>
      <c r="O1293" s="65"/>
      <c r="P1293" s="65"/>
      <c r="T1293" s="1"/>
      <c r="U1293" s="1"/>
      <c r="V1293" s="1"/>
    </row>
    <row r="1294" spans="1:22" x14ac:dyDescent="0.25">
      <c r="A1294" s="1"/>
      <c r="C1294" s="65"/>
      <c r="K1294" s="65"/>
      <c r="L1294" s="65"/>
      <c r="M1294" s="65"/>
      <c r="N1294" s="65"/>
      <c r="O1294" s="65"/>
      <c r="P1294" s="65"/>
      <c r="T1294" s="1"/>
      <c r="U1294" s="1"/>
      <c r="V1294" s="1"/>
    </row>
    <row r="1295" spans="1:22" x14ac:dyDescent="0.25">
      <c r="A1295" s="1"/>
      <c r="C1295" s="65"/>
      <c r="K1295" s="65"/>
      <c r="L1295" s="65"/>
      <c r="M1295" s="65"/>
      <c r="N1295" s="65"/>
      <c r="O1295" s="65"/>
      <c r="P1295" s="65"/>
      <c r="T1295" s="1"/>
      <c r="U1295" s="1"/>
      <c r="V1295" s="1"/>
    </row>
    <row r="1296" spans="1:22" x14ac:dyDescent="0.25">
      <c r="A1296" s="1"/>
      <c r="C1296" s="65"/>
      <c r="K1296" s="65"/>
      <c r="L1296" s="65"/>
      <c r="M1296" s="65"/>
      <c r="N1296" s="65"/>
      <c r="O1296" s="65"/>
      <c r="P1296" s="65"/>
      <c r="T1296" s="1"/>
      <c r="U1296" s="1"/>
      <c r="V1296" s="1"/>
    </row>
    <row r="1297" spans="1:22" x14ac:dyDescent="0.25">
      <c r="A1297" s="1"/>
      <c r="C1297" s="65"/>
      <c r="K1297" s="65"/>
      <c r="L1297" s="65"/>
      <c r="M1297" s="65"/>
      <c r="N1297" s="65"/>
      <c r="O1297" s="65"/>
      <c r="P1297" s="65"/>
      <c r="T1297" s="1"/>
      <c r="U1297" s="1"/>
      <c r="V1297" s="1"/>
    </row>
    <row r="1298" spans="1:22" x14ac:dyDescent="0.25">
      <c r="A1298" s="1"/>
      <c r="C1298" s="65"/>
      <c r="K1298" s="65"/>
      <c r="L1298" s="65"/>
      <c r="M1298" s="65"/>
      <c r="N1298" s="65"/>
      <c r="O1298" s="65"/>
      <c r="P1298" s="65"/>
      <c r="T1298" s="1"/>
      <c r="U1298" s="1"/>
      <c r="V1298" s="1"/>
    </row>
    <row r="1299" spans="1:22" x14ac:dyDescent="0.25">
      <c r="A1299" s="1"/>
      <c r="C1299" s="65"/>
      <c r="K1299" s="65"/>
      <c r="L1299" s="65"/>
      <c r="M1299" s="65"/>
      <c r="N1299" s="65"/>
      <c r="O1299" s="65"/>
      <c r="P1299" s="65"/>
      <c r="T1299" s="1"/>
      <c r="U1299" s="1"/>
      <c r="V1299" s="1"/>
    </row>
    <row r="1300" spans="1:22" x14ac:dyDescent="0.25">
      <c r="A1300" s="1"/>
      <c r="C1300" s="65"/>
      <c r="K1300" s="65"/>
      <c r="L1300" s="65"/>
      <c r="M1300" s="65"/>
      <c r="N1300" s="65"/>
      <c r="O1300" s="65"/>
      <c r="P1300" s="65"/>
      <c r="T1300" s="1"/>
      <c r="U1300" s="1"/>
      <c r="V1300" s="1"/>
    </row>
    <row r="1301" spans="1:22" x14ac:dyDescent="0.25">
      <c r="A1301" s="1"/>
      <c r="C1301" s="65"/>
      <c r="K1301" s="65"/>
      <c r="L1301" s="65"/>
      <c r="M1301" s="65"/>
      <c r="N1301" s="65"/>
      <c r="O1301" s="65"/>
      <c r="P1301" s="65"/>
      <c r="T1301" s="1"/>
      <c r="U1301" s="1"/>
      <c r="V1301" s="1"/>
    </row>
    <row r="1302" spans="1:22" x14ac:dyDescent="0.25">
      <c r="A1302" s="1"/>
      <c r="C1302" s="65"/>
      <c r="K1302" s="65"/>
      <c r="L1302" s="65"/>
      <c r="M1302" s="65"/>
      <c r="N1302" s="65"/>
      <c r="O1302" s="65"/>
      <c r="P1302" s="65"/>
      <c r="T1302" s="1"/>
      <c r="U1302" s="1"/>
      <c r="V1302" s="1"/>
    </row>
    <row r="1303" spans="1:22" x14ac:dyDescent="0.25">
      <c r="A1303" s="1"/>
      <c r="C1303" s="65"/>
      <c r="K1303" s="65"/>
      <c r="L1303" s="65"/>
      <c r="M1303" s="65"/>
      <c r="N1303" s="65"/>
      <c r="O1303" s="65"/>
      <c r="P1303" s="65"/>
      <c r="T1303" s="1"/>
      <c r="U1303" s="1"/>
      <c r="V1303" s="1"/>
    </row>
    <row r="1304" spans="1:22" x14ac:dyDescent="0.25">
      <c r="A1304" s="1"/>
      <c r="C1304" s="65"/>
      <c r="K1304" s="65"/>
      <c r="L1304" s="65"/>
      <c r="M1304" s="65"/>
      <c r="N1304" s="65"/>
      <c r="O1304" s="65"/>
      <c r="P1304" s="65"/>
      <c r="T1304" s="1"/>
      <c r="U1304" s="1"/>
      <c r="V1304" s="1"/>
    </row>
    <row r="1305" spans="1:22" x14ac:dyDescent="0.25">
      <c r="A1305" s="1"/>
      <c r="C1305" s="65"/>
      <c r="K1305" s="65"/>
      <c r="L1305" s="65"/>
      <c r="M1305" s="65"/>
      <c r="N1305" s="65"/>
      <c r="O1305" s="65"/>
      <c r="P1305" s="65"/>
      <c r="T1305" s="1"/>
      <c r="U1305" s="1"/>
      <c r="V1305" s="1"/>
    </row>
    <row r="1306" spans="1:22" x14ac:dyDescent="0.25">
      <c r="A1306" s="1"/>
      <c r="C1306" s="65"/>
      <c r="K1306" s="65"/>
      <c r="L1306" s="65"/>
      <c r="M1306" s="65"/>
      <c r="N1306" s="65"/>
      <c r="O1306" s="65"/>
      <c r="P1306" s="65"/>
      <c r="T1306" s="1"/>
      <c r="U1306" s="1"/>
      <c r="V1306" s="1"/>
    </row>
    <row r="1307" spans="1:22" x14ac:dyDescent="0.25">
      <c r="A1307" s="1"/>
      <c r="C1307" s="65"/>
      <c r="K1307" s="65"/>
      <c r="L1307" s="65"/>
      <c r="M1307" s="65"/>
      <c r="N1307" s="65"/>
      <c r="O1307" s="65"/>
      <c r="P1307" s="65"/>
      <c r="T1307" s="1"/>
      <c r="U1307" s="1"/>
      <c r="V1307" s="1"/>
    </row>
    <row r="1308" spans="1:22" x14ac:dyDescent="0.25">
      <c r="A1308" s="1"/>
      <c r="C1308" s="65"/>
      <c r="K1308" s="65"/>
      <c r="L1308" s="65"/>
      <c r="M1308" s="65"/>
      <c r="N1308" s="65"/>
      <c r="O1308" s="65"/>
      <c r="P1308" s="65"/>
      <c r="T1308" s="1"/>
      <c r="U1308" s="1"/>
      <c r="V1308" s="1"/>
    </row>
    <row r="1309" spans="1:22" x14ac:dyDescent="0.25">
      <c r="A1309" s="1"/>
      <c r="C1309" s="65"/>
      <c r="K1309" s="65"/>
      <c r="L1309" s="65"/>
      <c r="M1309" s="65"/>
      <c r="N1309" s="65"/>
      <c r="O1309" s="65"/>
      <c r="P1309" s="65"/>
      <c r="T1309" s="1"/>
      <c r="U1309" s="1"/>
      <c r="V1309" s="1"/>
    </row>
    <row r="1310" spans="1:22" x14ac:dyDescent="0.25">
      <c r="A1310" s="1"/>
      <c r="C1310" s="65"/>
      <c r="K1310" s="65"/>
      <c r="L1310" s="65"/>
      <c r="M1310" s="65"/>
      <c r="N1310" s="65"/>
      <c r="O1310" s="65"/>
      <c r="P1310" s="65"/>
      <c r="T1310" s="1"/>
      <c r="U1310" s="1"/>
      <c r="V1310" s="1"/>
    </row>
    <row r="1311" spans="1:22" x14ac:dyDescent="0.25">
      <c r="A1311" s="1"/>
      <c r="C1311" s="65"/>
      <c r="K1311" s="65"/>
      <c r="L1311" s="65"/>
      <c r="M1311" s="65"/>
      <c r="N1311" s="65"/>
      <c r="O1311" s="65"/>
      <c r="P1311" s="65"/>
      <c r="T1311" s="1"/>
      <c r="U1311" s="1"/>
      <c r="V1311" s="1"/>
    </row>
    <row r="1312" spans="1:22" x14ac:dyDescent="0.25">
      <c r="A1312" s="1"/>
      <c r="C1312" s="65"/>
      <c r="K1312" s="65"/>
      <c r="L1312" s="65"/>
      <c r="M1312" s="65"/>
      <c r="N1312" s="65"/>
      <c r="O1312" s="65"/>
      <c r="P1312" s="65"/>
      <c r="T1312" s="1"/>
      <c r="U1312" s="1"/>
      <c r="V1312" s="1"/>
    </row>
    <row r="1313" spans="1:22" x14ac:dyDescent="0.25">
      <c r="A1313" s="1"/>
      <c r="C1313" s="65"/>
      <c r="K1313" s="65"/>
      <c r="L1313" s="65"/>
      <c r="M1313" s="65"/>
      <c r="N1313" s="65"/>
      <c r="O1313" s="65"/>
      <c r="P1313" s="65"/>
      <c r="T1313" s="1"/>
      <c r="U1313" s="1"/>
      <c r="V1313" s="1"/>
    </row>
    <row r="1314" spans="1:22" x14ac:dyDescent="0.25">
      <c r="A1314" s="1"/>
      <c r="C1314" s="65"/>
      <c r="K1314" s="65"/>
      <c r="L1314" s="65"/>
      <c r="M1314" s="65"/>
      <c r="N1314" s="65"/>
      <c r="O1314" s="65"/>
      <c r="P1314" s="65"/>
      <c r="T1314" s="1"/>
      <c r="U1314" s="1"/>
      <c r="V1314" s="1"/>
    </row>
    <row r="1315" spans="1:22" x14ac:dyDescent="0.25">
      <c r="A1315" s="1"/>
      <c r="C1315" s="65"/>
      <c r="K1315" s="65"/>
      <c r="L1315" s="65"/>
      <c r="M1315" s="65"/>
      <c r="N1315" s="65"/>
      <c r="O1315" s="65"/>
      <c r="P1315" s="65"/>
      <c r="T1315" s="1"/>
      <c r="U1315" s="1"/>
      <c r="V1315" s="1"/>
    </row>
    <row r="1316" spans="1:22" x14ac:dyDescent="0.25">
      <c r="A1316" s="1"/>
      <c r="C1316" s="65"/>
      <c r="K1316" s="65"/>
      <c r="L1316" s="65"/>
      <c r="M1316" s="65"/>
      <c r="N1316" s="65"/>
      <c r="O1316" s="65"/>
      <c r="P1316" s="65"/>
      <c r="T1316" s="1"/>
      <c r="U1316" s="1"/>
      <c r="V1316" s="1"/>
    </row>
    <row r="1317" spans="1:22" x14ac:dyDescent="0.25">
      <c r="A1317" s="1"/>
      <c r="C1317" s="65"/>
      <c r="K1317" s="65"/>
      <c r="L1317" s="65"/>
      <c r="M1317" s="65"/>
      <c r="N1317" s="65"/>
      <c r="O1317" s="65"/>
      <c r="P1317" s="65"/>
      <c r="T1317" s="1"/>
      <c r="U1317" s="1"/>
      <c r="V1317" s="1"/>
    </row>
    <row r="1318" spans="1:22" x14ac:dyDescent="0.25">
      <c r="A1318" s="1"/>
      <c r="C1318" s="65"/>
      <c r="K1318" s="65"/>
      <c r="L1318" s="65"/>
      <c r="M1318" s="65"/>
      <c r="N1318" s="65"/>
      <c r="O1318" s="65"/>
      <c r="P1318" s="65"/>
      <c r="T1318" s="1"/>
      <c r="U1318" s="1"/>
      <c r="V1318" s="1"/>
    </row>
    <row r="1319" spans="1:22" x14ac:dyDescent="0.25">
      <c r="A1319" s="1"/>
      <c r="C1319" s="65"/>
      <c r="K1319" s="65"/>
      <c r="L1319" s="65"/>
      <c r="M1319" s="65"/>
      <c r="N1319" s="65"/>
      <c r="O1319" s="65"/>
      <c r="P1319" s="65"/>
      <c r="T1319" s="1"/>
      <c r="U1319" s="1"/>
      <c r="V1319" s="1"/>
    </row>
    <row r="1320" spans="1:22" x14ac:dyDescent="0.25">
      <c r="A1320" s="1"/>
      <c r="C1320" s="65"/>
      <c r="K1320" s="65"/>
      <c r="L1320" s="65"/>
      <c r="M1320" s="65"/>
      <c r="N1320" s="65"/>
      <c r="O1320" s="65"/>
      <c r="P1320" s="65"/>
      <c r="T1320" s="1"/>
      <c r="U1320" s="1"/>
      <c r="V1320" s="1"/>
    </row>
    <row r="1321" spans="1:22" x14ac:dyDescent="0.25">
      <c r="A1321" s="1"/>
      <c r="C1321" s="65"/>
      <c r="K1321" s="65"/>
      <c r="L1321" s="65"/>
      <c r="M1321" s="65"/>
      <c r="N1321" s="65"/>
      <c r="O1321" s="65"/>
      <c r="P1321" s="65"/>
      <c r="T1321" s="1"/>
      <c r="U1321" s="1"/>
      <c r="V1321" s="1"/>
    </row>
    <row r="1322" spans="1:22" x14ac:dyDescent="0.25">
      <c r="A1322" s="1"/>
      <c r="C1322" s="65"/>
      <c r="K1322" s="65"/>
      <c r="L1322" s="65"/>
      <c r="M1322" s="65"/>
      <c r="N1322" s="65"/>
      <c r="O1322" s="65"/>
      <c r="P1322" s="65"/>
      <c r="T1322" s="1"/>
      <c r="U1322" s="1"/>
      <c r="V1322" s="1"/>
    </row>
    <row r="1323" spans="1:22" x14ac:dyDescent="0.25">
      <c r="A1323" s="1"/>
      <c r="C1323" s="65"/>
      <c r="K1323" s="65"/>
      <c r="L1323" s="65"/>
      <c r="M1323" s="65"/>
      <c r="N1323" s="65"/>
      <c r="O1323" s="65"/>
      <c r="P1323" s="65"/>
      <c r="T1323" s="1"/>
      <c r="U1323" s="1"/>
      <c r="V1323" s="1"/>
    </row>
    <row r="1324" spans="1:22" x14ac:dyDescent="0.25">
      <c r="A1324" s="1"/>
      <c r="C1324" s="65"/>
      <c r="K1324" s="65"/>
      <c r="L1324" s="65"/>
      <c r="M1324" s="65"/>
      <c r="N1324" s="65"/>
      <c r="O1324" s="65"/>
      <c r="P1324" s="65"/>
      <c r="T1324" s="1"/>
      <c r="U1324" s="1"/>
      <c r="V1324" s="1"/>
    </row>
    <row r="1325" spans="1:22" x14ac:dyDescent="0.25">
      <c r="A1325" s="1"/>
      <c r="C1325" s="65"/>
      <c r="K1325" s="65"/>
      <c r="L1325" s="65"/>
      <c r="M1325" s="65"/>
      <c r="N1325" s="65"/>
      <c r="O1325" s="65"/>
      <c r="P1325" s="65"/>
      <c r="T1325" s="1"/>
      <c r="U1325" s="1"/>
      <c r="V1325" s="1"/>
    </row>
    <row r="1326" spans="1:22" x14ac:dyDescent="0.25">
      <c r="A1326" s="1"/>
      <c r="C1326" s="65"/>
      <c r="K1326" s="65"/>
      <c r="L1326" s="65"/>
      <c r="M1326" s="65"/>
      <c r="N1326" s="65"/>
      <c r="O1326" s="65"/>
      <c r="P1326" s="65"/>
      <c r="T1326" s="1"/>
      <c r="U1326" s="1"/>
      <c r="V1326" s="1"/>
    </row>
    <row r="1327" spans="1:22" x14ac:dyDescent="0.25">
      <c r="A1327" s="1"/>
      <c r="C1327" s="65"/>
      <c r="K1327" s="65"/>
      <c r="L1327" s="65"/>
      <c r="M1327" s="65"/>
      <c r="N1327" s="65"/>
      <c r="O1327" s="65"/>
      <c r="P1327" s="65"/>
      <c r="T1327" s="1"/>
      <c r="U1327" s="1"/>
      <c r="V1327" s="1"/>
    </row>
    <row r="1328" spans="1:22" x14ac:dyDescent="0.25">
      <c r="A1328" s="1"/>
      <c r="C1328" s="65"/>
      <c r="K1328" s="65"/>
      <c r="L1328" s="65"/>
      <c r="M1328" s="65"/>
      <c r="N1328" s="65"/>
      <c r="O1328" s="65"/>
      <c r="P1328" s="65"/>
      <c r="T1328" s="1"/>
      <c r="U1328" s="1"/>
      <c r="V1328" s="1"/>
    </row>
    <row r="1329" spans="1:22" x14ac:dyDescent="0.25">
      <c r="A1329" s="1"/>
      <c r="C1329" s="65"/>
      <c r="K1329" s="65"/>
      <c r="L1329" s="65"/>
      <c r="M1329" s="65"/>
      <c r="N1329" s="65"/>
      <c r="O1329" s="65"/>
      <c r="P1329" s="65"/>
      <c r="T1329" s="1"/>
      <c r="U1329" s="1"/>
      <c r="V1329" s="1"/>
    </row>
    <row r="1330" spans="1:22" x14ac:dyDescent="0.25">
      <c r="A1330" s="1"/>
      <c r="C1330" s="65"/>
      <c r="K1330" s="65"/>
      <c r="L1330" s="65"/>
      <c r="M1330" s="65"/>
      <c r="N1330" s="65"/>
      <c r="O1330" s="65"/>
      <c r="P1330" s="65"/>
      <c r="T1330" s="1"/>
      <c r="U1330" s="1"/>
      <c r="V1330" s="1"/>
    </row>
    <row r="1331" spans="1:22" x14ac:dyDescent="0.25">
      <c r="A1331" s="1"/>
      <c r="C1331" s="65"/>
      <c r="K1331" s="65"/>
      <c r="L1331" s="65"/>
      <c r="M1331" s="65"/>
      <c r="N1331" s="65"/>
      <c r="O1331" s="65"/>
      <c r="P1331" s="65"/>
      <c r="T1331" s="1"/>
      <c r="U1331" s="1"/>
      <c r="V1331" s="1"/>
    </row>
    <row r="1332" spans="1:22" x14ac:dyDescent="0.25">
      <c r="A1332" s="1"/>
      <c r="C1332" s="65"/>
      <c r="K1332" s="65"/>
      <c r="L1332" s="65"/>
      <c r="M1332" s="65"/>
      <c r="N1332" s="65"/>
      <c r="O1332" s="65"/>
      <c r="P1332" s="65"/>
      <c r="T1332" s="1"/>
      <c r="U1332" s="1"/>
      <c r="V1332" s="1"/>
    </row>
    <row r="1333" spans="1:22" x14ac:dyDescent="0.25">
      <c r="A1333" s="1"/>
      <c r="C1333" s="65"/>
      <c r="K1333" s="65"/>
      <c r="L1333" s="65"/>
      <c r="M1333" s="65"/>
      <c r="N1333" s="65"/>
      <c r="O1333" s="65"/>
      <c r="P1333" s="65"/>
      <c r="T1333" s="1"/>
      <c r="U1333" s="1"/>
      <c r="V1333" s="1"/>
    </row>
    <row r="1334" spans="1:22" x14ac:dyDescent="0.25">
      <c r="A1334" s="1"/>
      <c r="C1334" s="65"/>
      <c r="K1334" s="65"/>
      <c r="L1334" s="65"/>
      <c r="M1334" s="65"/>
      <c r="N1334" s="65"/>
      <c r="O1334" s="65"/>
      <c r="P1334" s="65"/>
      <c r="T1334" s="1"/>
      <c r="U1334" s="1"/>
      <c r="V1334" s="1"/>
    </row>
    <row r="1335" spans="1:22" x14ac:dyDescent="0.25">
      <c r="A1335" s="1"/>
      <c r="C1335" s="65"/>
      <c r="K1335" s="65"/>
      <c r="L1335" s="65"/>
      <c r="M1335" s="65"/>
      <c r="N1335" s="65"/>
      <c r="O1335" s="65"/>
      <c r="P1335" s="65"/>
      <c r="T1335" s="1"/>
      <c r="U1335" s="1"/>
      <c r="V1335" s="1"/>
    </row>
    <row r="1336" spans="1:22" x14ac:dyDescent="0.25">
      <c r="A1336" s="1"/>
      <c r="C1336" s="65"/>
      <c r="K1336" s="65"/>
      <c r="L1336" s="65"/>
      <c r="M1336" s="65"/>
      <c r="N1336" s="65"/>
      <c r="O1336" s="65"/>
      <c r="P1336" s="65"/>
      <c r="T1336" s="1"/>
      <c r="U1336" s="1"/>
      <c r="V1336" s="1"/>
    </row>
    <row r="1337" spans="1:22" x14ac:dyDescent="0.25">
      <c r="A1337" s="1"/>
      <c r="C1337" s="65"/>
      <c r="K1337" s="65"/>
      <c r="L1337" s="65"/>
      <c r="M1337" s="65"/>
      <c r="N1337" s="65"/>
      <c r="O1337" s="65"/>
      <c r="P1337" s="65"/>
      <c r="T1337" s="1"/>
      <c r="U1337" s="1"/>
      <c r="V1337" s="1"/>
    </row>
    <row r="1338" spans="1:22" x14ac:dyDescent="0.25">
      <c r="A1338" s="1"/>
      <c r="C1338" s="65"/>
      <c r="K1338" s="65"/>
      <c r="L1338" s="65"/>
      <c r="M1338" s="65"/>
      <c r="N1338" s="65"/>
      <c r="O1338" s="65"/>
      <c r="P1338" s="65"/>
      <c r="T1338" s="1"/>
      <c r="U1338" s="1"/>
      <c r="V1338" s="1"/>
    </row>
    <row r="1339" spans="1:22" x14ac:dyDescent="0.25">
      <c r="A1339" s="1"/>
      <c r="C1339" s="65"/>
      <c r="K1339" s="65"/>
      <c r="L1339" s="65"/>
      <c r="M1339" s="65"/>
      <c r="N1339" s="65"/>
      <c r="O1339" s="65"/>
      <c r="P1339" s="65"/>
      <c r="T1339" s="1"/>
      <c r="U1339" s="1"/>
      <c r="V1339" s="1"/>
    </row>
    <row r="1340" spans="1:22" x14ac:dyDescent="0.25">
      <c r="A1340" s="1"/>
      <c r="C1340" s="65"/>
      <c r="K1340" s="65"/>
      <c r="L1340" s="65"/>
      <c r="M1340" s="65"/>
      <c r="N1340" s="65"/>
      <c r="O1340" s="65"/>
      <c r="P1340" s="65"/>
      <c r="T1340" s="1"/>
      <c r="U1340" s="1"/>
      <c r="V1340" s="1"/>
    </row>
    <row r="1341" spans="1:22" x14ac:dyDescent="0.25">
      <c r="A1341" s="1"/>
      <c r="C1341" s="65"/>
      <c r="K1341" s="65"/>
      <c r="L1341" s="65"/>
      <c r="M1341" s="65"/>
      <c r="N1341" s="65"/>
      <c r="O1341" s="65"/>
      <c r="P1341" s="65"/>
      <c r="T1341" s="1"/>
      <c r="U1341" s="1"/>
      <c r="V1341" s="1"/>
    </row>
    <row r="1342" spans="1:22" x14ac:dyDescent="0.25">
      <c r="A1342" s="1"/>
      <c r="C1342" s="65"/>
      <c r="K1342" s="65"/>
      <c r="L1342" s="65"/>
      <c r="M1342" s="65"/>
      <c r="N1342" s="65"/>
      <c r="O1342" s="65"/>
      <c r="P1342" s="65"/>
      <c r="T1342" s="1"/>
      <c r="U1342" s="1"/>
      <c r="V1342" s="1"/>
    </row>
    <row r="1343" spans="1:22" x14ac:dyDescent="0.25">
      <c r="A1343" s="1"/>
      <c r="C1343" s="65"/>
      <c r="K1343" s="65"/>
      <c r="L1343" s="65"/>
      <c r="M1343" s="65"/>
      <c r="N1343" s="65"/>
      <c r="O1343" s="65"/>
      <c r="P1343" s="65"/>
      <c r="T1343" s="1"/>
      <c r="U1343" s="1"/>
      <c r="V1343" s="1"/>
    </row>
    <row r="1344" spans="1:22" x14ac:dyDescent="0.25">
      <c r="A1344" s="1"/>
      <c r="C1344" s="65"/>
      <c r="K1344" s="65"/>
      <c r="L1344" s="65"/>
      <c r="M1344" s="65"/>
      <c r="N1344" s="65"/>
      <c r="O1344" s="65"/>
      <c r="P1344" s="65"/>
      <c r="T1344" s="1"/>
      <c r="U1344" s="1"/>
      <c r="V1344" s="1"/>
    </row>
    <row r="1345" spans="1:22" x14ac:dyDescent="0.25">
      <c r="A1345" s="1"/>
      <c r="C1345" s="65"/>
      <c r="K1345" s="65"/>
      <c r="L1345" s="65"/>
      <c r="M1345" s="65"/>
      <c r="N1345" s="65"/>
      <c r="O1345" s="65"/>
      <c r="P1345" s="65"/>
      <c r="T1345" s="1"/>
      <c r="U1345" s="1"/>
      <c r="V1345" s="1"/>
    </row>
    <row r="1346" spans="1:22" x14ac:dyDescent="0.25">
      <c r="A1346" s="1"/>
      <c r="C1346" s="65"/>
      <c r="K1346" s="65"/>
      <c r="L1346" s="65"/>
      <c r="M1346" s="65"/>
      <c r="N1346" s="65"/>
      <c r="O1346" s="65"/>
      <c r="P1346" s="65"/>
      <c r="T1346" s="1"/>
      <c r="U1346" s="1"/>
      <c r="V1346" s="1"/>
    </row>
    <row r="1347" spans="1:22" x14ac:dyDescent="0.25">
      <c r="A1347" s="1"/>
      <c r="C1347" s="65"/>
      <c r="K1347" s="65"/>
      <c r="L1347" s="65"/>
      <c r="M1347" s="65"/>
      <c r="N1347" s="65"/>
      <c r="O1347" s="65"/>
      <c r="P1347" s="65"/>
      <c r="T1347" s="1"/>
      <c r="U1347" s="1"/>
      <c r="V1347" s="1"/>
    </row>
    <row r="1348" spans="1:22" x14ac:dyDescent="0.25">
      <c r="A1348" s="1"/>
      <c r="C1348" s="65"/>
      <c r="K1348" s="65"/>
      <c r="L1348" s="65"/>
      <c r="M1348" s="65"/>
      <c r="N1348" s="65"/>
      <c r="O1348" s="65"/>
      <c r="P1348" s="65"/>
      <c r="T1348" s="1"/>
      <c r="U1348" s="1"/>
      <c r="V1348" s="1"/>
    </row>
    <row r="1349" spans="1:22" x14ac:dyDescent="0.25">
      <c r="A1349" s="1"/>
      <c r="C1349" s="65"/>
      <c r="K1349" s="65"/>
      <c r="L1349" s="65"/>
      <c r="M1349" s="65"/>
      <c r="N1349" s="65"/>
      <c r="O1349" s="65"/>
      <c r="P1349" s="65"/>
      <c r="T1349" s="1"/>
      <c r="U1349" s="1"/>
      <c r="V1349" s="1"/>
    </row>
    <row r="1350" spans="1:22" x14ac:dyDescent="0.25">
      <c r="A1350" s="1"/>
      <c r="C1350" s="65"/>
      <c r="K1350" s="65"/>
      <c r="L1350" s="65"/>
      <c r="M1350" s="65"/>
      <c r="N1350" s="65"/>
      <c r="O1350" s="65"/>
      <c r="P1350" s="65"/>
      <c r="T1350" s="1"/>
      <c r="U1350" s="1"/>
      <c r="V1350" s="1"/>
    </row>
    <row r="1351" spans="1:22" x14ac:dyDescent="0.25">
      <c r="A1351" s="1"/>
      <c r="C1351" s="65"/>
      <c r="K1351" s="65"/>
      <c r="L1351" s="65"/>
      <c r="M1351" s="65"/>
      <c r="N1351" s="65"/>
      <c r="O1351" s="65"/>
      <c r="P1351" s="65"/>
      <c r="T1351" s="1"/>
      <c r="U1351" s="1"/>
      <c r="V1351" s="1"/>
    </row>
    <row r="1352" spans="1:22" x14ac:dyDescent="0.25">
      <c r="A1352" s="1"/>
      <c r="C1352" s="65"/>
      <c r="K1352" s="65"/>
      <c r="L1352" s="65"/>
      <c r="M1352" s="65"/>
      <c r="N1352" s="65"/>
      <c r="O1352" s="65"/>
      <c r="P1352" s="65"/>
      <c r="T1352" s="1"/>
      <c r="U1352" s="1"/>
      <c r="V1352" s="1"/>
    </row>
    <row r="1353" spans="1:22" x14ac:dyDescent="0.25">
      <c r="A1353" s="1"/>
      <c r="C1353" s="65"/>
      <c r="K1353" s="65"/>
      <c r="L1353" s="65"/>
      <c r="M1353" s="65"/>
      <c r="N1353" s="65"/>
      <c r="O1353" s="65"/>
      <c r="P1353" s="65"/>
      <c r="T1353" s="1"/>
      <c r="U1353" s="1"/>
      <c r="V1353" s="1"/>
    </row>
    <row r="1354" spans="1:22" x14ac:dyDescent="0.25">
      <c r="A1354" s="1"/>
      <c r="C1354" s="65"/>
      <c r="K1354" s="65"/>
      <c r="L1354" s="65"/>
      <c r="M1354" s="65"/>
      <c r="N1354" s="65"/>
      <c r="O1354" s="65"/>
      <c r="P1354" s="65"/>
      <c r="T1354" s="1"/>
      <c r="U1354" s="1"/>
      <c r="V1354" s="1"/>
    </row>
    <row r="1355" spans="1:22" x14ac:dyDescent="0.25">
      <c r="A1355" s="1"/>
      <c r="C1355" s="65"/>
      <c r="K1355" s="65"/>
      <c r="L1355" s="65"/>
      <c r="M1355" s="65"/>
      <c r="N1355" s="65"/>
      <c r="O1355" s="65"/>
      <c r="P1355" s="65"/>
      <c r="T1355" s="1"/>
      <c r="U1355" s="1"/>
      <c r="V1355" s="1"/>
    </row>
    <row r="1356" spans="1:22" x14ac:dyDescent="0.25">
      <c r="A1356" s="1"/>
      <c r="C1356" s="65"/>
      <c r="K1356" s="65"/>
      <c r="L1356" s="65"/>
      <c r="M1356" s="65"/>
      <c r="N1356" s="65"/>
      <c r="O1356" s="65"/>
      <c r="P1356" s="65"/>
      <c r="T1356" s="1"/>
      <c r="U1356" s="1"/>
      <c r="V1356" s="1"/>
    </row>
    <row r="1357" spans="1:22" x14ac:dyDescent="0.25">
      <c r="A1357" s="1"/>
      <c r="C1357" s="65"/>
      <c r="K1357" s="65"/>
      <c r="L1357" s="65"/>
      <c r="M1357" s="65"/>
      <c r="N1357" s="65"/>
      <c r="O1357" s="65"/>
      <c r="P1357" s="65"/>
      <c r="T1357" s="1"/>
      <c r="U1357" s="1"/>
      <c r="V1357" s="1"/>
    </row>
    <row r="1358" spans="1:22" x14ac:dyDescent="0.25">
      <c r="A1358" s="1"/>
      <c r="C1358" s="65"/>
      <c r="K1358" s="65"/>
      <c r="L1358" s="65"/>
      <c r="M1358" s="65"/>
      <c r="N1358" s="65"/>
      <c r="O1358" s="65"/>
      <c r="P1358" s="65"/>
      <c r="T1358" s="1"/>
      <c r="U1358" s="1"/>
      <c r="V1358" s="1"/>
    </row>
    <row r="1359" spans="1:22" x14ac:dyDescent="0.25">
      <c r="A1359" s="1"/>
      <c r="C1359" s="65"/>
      <c r="K1359" s="65"/>
      <c r="L1359" s="65"/>
      <c r="M1359" s="65"/>
      <c r="N1359" s="65"/>
      <c r="O1359" s="65"/>
      <c r="P1359" s="65"/>
      <c r="T1359" s="1"/>
      <c r="U1359" s="1"/>
      <c r="V1359" s="1"/>
    </row>
    <row r="1360" spans="1:22" x14ac:dyDescent="0.25">
      <c r="A1360" s="1"/>
      <c r="C1360" s="65"/>
      <c r="K1360" s="65"/>
      <c r="L1360" s="65"/>
      <c r="M1360" s="65"/>
      <c r="N1360" s="65"/>
      <c r="O1360" s="65"/>
      <c r="P1360" s="65"/>
      <c r="T1360" s="1"/>
      <c r="U1360" s="1"/>
      <c r="V1360" s="1"/>
    </row>
    <row r="1361" spans="1:22" x14ac:dyDescent="0.25">
      <c r="A1361" s="1"/>
      <c r="C1361" s="65"/>
      <c r="K1361" s="65"/>
      <c r="L1361" s="65"/>
      <c r="M1361" s="65"/>
      <c r="N1361" s="65"/>
      <c r="O1361" s="65"/>
      <c r="P1361" s="65"/>
      <c r="T1361" s="1"/>
      <c r="U1361" s="1"/>
      <c r="V1361" s="1"/>
    </row>
    <row r="1362" spans="1:22" x14ac:dyDescent="0.25">
      <c r="A1362" s="1"/>
      <c r="C1362" s="65"/>
      <c r="K1362" s="65"/>
      <c r="L1362" s="65"/>
      <c r="M1362" s="65"/>
      <c r="N1362" s="65"/>
      <c r="O1362" s="65"/>
      <c r="P1362" s="65"/>
      <c r="T1362" s="1"/>
      <c r="U1362" s="1"/>
      <c r="V1362" s="1"/>
    </row>
    <row r="1363" spans="1:22" x14ac:dyDescent="0.25">
      <c r="A1363" s="1"/>
      <c r="C1363" s="65"/>
      <c r="K1363" s="65"/>
      <c r="L1363" s="65"/>
      <c r="M1363" s="65"/>
      <c r="N1363" s="65"/>
      <c r="O1363" s="65"/>
      <c r="P1363" s="65"/>
      <c r="T1363" s="1"/>
      <c r="U1363" s="1"/>
      <c r="V1363" s="1"/>
    </row>
    <row r="1364" spans="1:22" x14ac:dyDescent="0.25">
      <c r="A1364" s="1"/>
      <c r="C1364" s="65"/>
      <c r="K1364" s="65"/>
      <c r="L1364" s="65"/>
      <c r="M1364" s="65"/>
      <c r="N1364" s="65"/>
      <c r="O1364" s="65"/>
      <c r="P1364" s="65"/>
      <c r="T1364" s="1"/>
      <c r="U1364" s="1"/>
      <c r="V1364" s="1"/>
    </row>
    <row r="1365" spans="1:22" x14ac:dyDescent="0.25">
      <c r="A1365" s="1"/>
      <c r="C1365" s="65"/>
      <c r="K1365" s="65"/>
      <c r="L1365" s="65"/>
      <c r="M1365" s="65"/>
      <c r="N1365" s="65"/>
      <c r="O1365" s="65"/>
      <c r="P1365" s="65"/>
      <c r="T1365" s="1"/>
      <c r="U1365" s="1"/>
      <c r="V1365" s="1"/>
    </row>
    <row r="1366" spans="1:22" x14ac:dyDescent="0.25">
      <c r="A1366" s="1"/>
      <c r="C1366" s="65"/>
      <c r="K1366" s="65"/>
      <c r="L1366" s="65"/>
      <c r="M1366" s="65"/>
      <c r="N1366" s="65"/>
      <c r="O1366" s="65"/>
      <c r="P1366" s="65"/>
      <c r="T1366" s="1"/>
      <c r="U1366" s="1"/>
      <c r="V1366" s="1"/>
    </row>
    <row r="1367" spans="1:22" x14ac:dyDescent="0.25">
      <c r="A1367" s="1"/>
      <c r="C1367" s="65"/>
      <c r="K1367" s="65"/>
      <c r="L1367" s="65"/>
      <c r="M1367" s="65"/>
      <c r="N1367" s="65"/>
      <c r="O1367" s="65"/>
      <c r="P1367" s="65"/>
      <c r="T1367" s="1"/>
      <c r="U1367" s="1"/>
      <c r="V1367" s="1"/>
    </row>
    <row r="1368" spans="1:22" x14ac:dyDescent="0.25">
      <c r="A1368" s="1"/>
      <c r="C1368" s="65"/>
      <c r="K1368" s="65"/>
      <c r="L1368" s="65"/>
      <c r="M1368" s="65"/>
      <c r="N1368" s="65"/>
      <c r="O1368" s="65"/>
      <c r="P1368" s="65"/>
      <c r="T1368" s="1"/>
      <c r="U1368" s="1"/>
      <c r="V1368" s="1"/>
    </row>
    <row r="1369" spans="1:22" x14ac:dyDescent="0.25">
      <c r="A1369" s="1"/>
      <c r="C1369" s="65"/>
      <c r="K1369" s="65"/>
      <c r="L1369" s="65"/>
      <c r="M1369" s="65"/>
      <c r="N1369" s="65"/>
      <c r="O1369" s="65"/>
      <c r="P1369" s="65"/>
      <c r="T1369" s="1"/>
      <c r="U1369" s="1"/>
      <c r="V1369" s="1"/>
    </row>
    <row r="1370" spans="1:22" x14ac:dyDescent="0.25">
      <c r="A1370" s="1"/>
      <c r="C1370" s="65"/>
      <c r="K1370" s="65"/>
      <c r="L1370" s="65"/>
      <c r="M1370" s="65"/>
      <c r="N1370" s="65"/>
      <c r="O1370" s="65"/>
      <c r="P1370" s="65"/>
      <c r="T1370" s="1"/>
      <c r="U1370" s="1"/>
      <c r="V1370" s="1"/>
    </row>
    <row r="1371" spans="1:22" x14ac:dyDescent="0.25">
      <c r="A1371" s="1"/>
      <c r="C1371" s="65"/>
      <c r="K1371" s="65"/>
      <c r="L1371" s="65"/>
      <c r="M1371" s="65"/>
      <c r="N1371" s="65"/>
      <c r="O1371" s="65"/>
      <c r="P1371" s="65"/>
      <c r="T1371" s="1"/>
      <c r="U1371" s="1"/>
      <c r="V1371" s="1"/>
    </row>
    <row r="1372" spans="1:22" x14ac:dyDescent="0.25">
      <c r="A1372" s="1"/>
      <c r="C1372" s="65"/>
      <c r="K1372" s="65"/>
      <c r="L1372" s="65"/>
      <c r="M1372" s="65"/>
      <c r="N1372" s="65"/>
      <c r="O1372" s="65"/>
      <c r="P1372" s="65"/>
      <c r="T1372" s="1"/>
      <c r="U1372" s="1"/>
      <c r="V1372" s="1"/>
    </row>
    <row r="1373" spans="1:22" x14ac:dyDescent="0.25">
      <c r="A1373" s="1"/>
      <c r="C1373" s="65"/>
      <c r="K1373" s="65"/>
      <c r="L1373" s="65"/>
      <c r="M1373" s="65"/>
      <c r="N1373" s="65"/>
      <c r="O1373" s="65"/>
      <c r="P1373" s="65"/>
      <c r="T1373" s="1"/>
      <c r="U1373" s="1"/>
      <c r="V1373" s="1"/>
    </row>
    <row r="1374" spans="1:22" x14ac:dyDescent="0.25">
      <c r="A1374" s="1"/>
      <c r="C1374" s="65"/>
      <c r="K1374" s="65"/>
      <c r="L1374" s="65"/>
      <c r="M1374" s="65"/>
      <c r="N1374" s="65"/>
      <c r="O1374" s="65"/>
      <c r="P1374" s="65"/>
      <c r="T1374" s="1"/>
      <c r="U1374" s="1"/>
      <c r="V1374" s="1"/>
    </row>
    <row r="1375" spans="1:22" x14ac:dyDescent="0.25">
      <c r="A1375" s="1"/>
      <c r="C1375" s="65"/>
      <c r="K1375" s="65"/>
      <c r="L1375" s="65"/>
      <c r="M1375" s="65"/>
      <c r="N1375" s="65"/>
      <c r="O1375" s="65"/>
      <c r="P1375" s="65"/>
      <c r="T1375" s="1"/>
      <c r="U1375" s="1"/>
      <c r="V1375" s="1"/>
    </row>
    <row r="1376" spans="1:22" x14ac:dyDescent="0.25">
      <c r="A1376" s="1"/>
      <c r="C1376" s="65"/>
      <c r="K1376" s="65"/>
      <c r="L1376" s="65"/>
      <c r="M1376" s="65"/>
      <c r="N1376" s="65"/>
      <c r="O1376" s="65"/>
      <c r="P1376" s="65"/>
      <c r="T1376" s="1"/>
      <c r="U1376" s="1"/>
      <c r="V1376" s="1"/>
    </row>
    <row r="1377" spans="1:22" x14ac:dyDescent="0.25">
      <c r="A1377" s="1"/>
      <c r="C1377" s="65"/>
      <c r="K1377" s="65"/>
      <c r="L1377" s="65"/>
      <c r="M1377" s="65"/>
      <c r="N1377" s="65"/>
      <c r="O1377" s="65"/>
      <c r="P1377" s="65"/>
      <c r="T1377" s="1"/>
      <c r="U1377" s="1"/>
      <c r="V1377" s="1"/>
    </row>
    <row r="1378" spans="1:22" x14ac:dyDescent="0.25">
      <c r="A1378" s="1"/>
      <c r="C1378" s="65"/>
      <c r="K1378" s="65"/>
      <c r="L1378" s="65"/>
      <c r="M1378" s="65"/>
      <c r="N1378" s="65"/>
      <c r="O1378" s="65"/>
      <c r="P1378" s="65"/>
      <c r="T1378" s="1"/>
      <c r="U1378" s="1"/>
      <c r="V1378" s="1"/>
    </row>
    <row r="1379" spans="1:22" x14ac:dyDescent="0.25">
      <c r="A1379" s="1"/>
      <c r="C1379" s="65"/>
      <c r="K1379" s="65"/>
      <c r="L1379" s="65"/>
      <c r="M1379" s="65"/>
      <c r="N1379" s="65"/>
      <c r="O1379" s="65"/>
      <c r="P1379" s="65"/>
      <c r="T1379" s="1"/>
      <c r="U1379" s="1"/>
      <c r="V1379" s="1"/>
    </row>
    <row r="1380" spans="1:22" x14ac:dyDescent="0.25">
      <c r="A1380" s="1"/>
      <c r="C1380" s="65"/>
      <c r="K1380" s="65"/>
      <c r="L1380" s="65"/>
      <c r="M1380" s="65"/>
      <c r="N1380" s="65"/>
      <c r="O1380" s="65"/>
      <c r="P1380" s="65"/>
      <c r="T1380" s="1"/>
      <c r="U1380" s="1"/>
      <c r="V1380" s="1"/>
    </row>
    <row r="1381" spans="1:22" x14ac:dyDescent="0.25">
      <c r="A1381" s="1"/>
      <c r="C1381" s="65"/>
      <c r="K1381" s="65"/>
      <c r="L1381" s="65"/>
      <c r="M1381" s="65"/>
      <c r="N1381" s="65"/>
      <c r="O1381" s="65"/>
      <c r="P1381" s="65"/>
      <c r="T1381" s="1"/>
      <c r="U1381" s="1"/>
      <c r="V1381" s="1"/>
    </row>
    <row r="1382" spans="1:22" x14ac:dyDescent="0.25">
      <c r="A1382" s="1"/>
      <c r="C1382" s="65"/>
      <c r="K1382" s="65"/>
      <c r="L1382" s="65"/>
      <c r="M1382" s="65"/>
      <c r="N1382" s="65"/>
      <c r="O1382" s="65"/>
      <c r="P1382" s="65"/>
      <c r="T1382" s="1"/>
      <c r="U1382" s="1"/>
      <c r="V1382" s="1"/>
    </row>
    <row r="1383" spans="1:22" x14ac:dyDescent="0.25">
      <c r="A1383" s="1"/>
      <c r="C1383" s="65"/>
      <c r="K1383" s="65"/>
      <c r="L1383" s="65"/>
      <c r="M1383" s="65"/>
      <c r="N1383" s="65"/>
      <c r="O1383" s="65"/>
      <c r="P1383" s="65"/>
      <c r="T1383" s="1"/>
      <c r="U1383" s="1"/>
      <c r="V1383" s="1"/>
    </row>
    <row r="1384" spans="1:22" x14ac:dyDescent="0.25">
      <c r="A1384" s="1"/>
      <c r="C1384" s="65"/>
      <c r="K1384" s="65"/>
      <c r="L1384" s="65"/>
      <c r="M1384" s="65"/>
      <c r="N1384" s="65"/>
      <c r="O1384" s="65"/>
      <c r="P1384" s="65"/>
      <c r="T1384" s="1"/>
      <c r="U1384" s="1"/>
      <c r="V1384" s="1"/>
    </row>
    <row r="1385" spans="1:22" x14ac:dyDescent="0.25">
      <c r="A1385" s="1"/>
      <c r="C1385" s="65"/>
      <c r="K1385" s="65"/>
      <c r="L1385" s="65"/>
      <c r="M1385" s="65"/>
      <c r="N1385" s="65"/>
      <c r="O1385" s="65"/>
      <c r="P1385" s="65"/>
      <c r="T1385" s="1"/>
      <c r="U1385" s="1"/>
      <c r="V1385" s="1"/>
    </row>
    <row r="1386" spans="1:22" x14ac:dyDescent="0.25">
      <c r="A1386" s="1"/>
      <c r="C1386" s="65"/>
      <c r="K1386" s="65"/>
      <c r="L1386" s="65"/>
      <c r="M1386" s="65"/>
      <c r="N1386" s="65"/>
      <c r="O1386" s="65"/>
      <c r="P1386" s="65"/>
      <c r="T1386" s="1"/>
      <c r="U1386" s="1"/>
      <c r="V1386" s="1"/>
    </row>
    <row r="1387" spans="1:22" x14ac:dyDescent="0.25">
      <c r="A1387" s="1"/>
      <c r="C1387" s="65"/>
      <c r="K1387" s="65"/>
      <c r="L1387" s="65"/>
      <c r="M1387" s="65"/>
      <c r="N1387" s="65"/>
      <c r="O1387" s="65"/>
      <c r="P1387" s="65"/>
      <c r="T1387" s="1"/>
      <c r="U1387" s="1"/>
      <c r="V1387" s="1"/>
    </row>
    <row r="1388" spans="1:22" x14ac:dyDescent="0.25">
      <c r="A1388" s="1"/>
      <c r="C1388" s="65"/>
      <c r="K1388" s="65"/>
      <c r="L1388" s="65"/>
      <c r="M1388" s="65"/>
      <c r="N1388" s="65"/>
      <c r="O1388" s="65"/>
      <c r="P1388" s="65"/>
      <c r="T1388" s="1"/>
      <c r="U1388" s="1"/>
      <c r="V1388" s="1"/>
    </row>
    <row r="1389" spans="1:22" x14ac:dyDescent="0.25">
      <c r="A1389" s="1"/>
      <c r="C1389" s="65"/>
      <c r="K1389" s="65"/>
      <c r="L1389" s="65"/>
      <c r="M1389" s="65"/>
      <c r="N1389" s="65"/>
      <c r="O1389" s="65"/>
      <c r="P1389" s="65"/>
      <c r="T1389" s="1"/>
      <c r="U1389" s="1"/>
      <c r="V1389" s="1"/>
    </row>
    <row r="1390" spans="1:22" x14ac:dyDescent="0.25">
      <c r="A1390" s="1"/>
      <c r="C1390" s="65"/>
      <c r="K1390" s="65"/>
      <c r="L1390" s="65"/>
      <c r="M1390" s="65"/>
      <c r="N1390" s="65"/>
      <c r="O1390" s="65"/>
      <c r="P1390" s="65"/>
      <c r="T1390" s="1"/>
      <c r="U1390" s="1"/>
      <c r="V1390" s="1"/>
    </row>
    <row r="1391" spans="1:22" x14ac:dyDescent="0.25">
      <c r="A1391" s="1"/>
      <c r="C1391" s="65"/>
      <c r="K1391" s="65"/>
      <c r="L1391" s="65"/>
      <c r="M1391" s="65"/>
      <c r="N1391" s="65"/>
      <c r="O1391" s="65"/>
      <c r="P1391" s="65"/>
      <c r="T1391" s="1"/>
      <c r="U1391" s="1"/>
      <c r="V1391" s="1"/>
    </row>
    <row r="1392" spans="1:22" x14ac:dyDescent="0.25">
      <c r="A1392" s="1"/>
      <c r="C1392" s="65"/>
      <c r="K1392" s="65"/>
      <c r="L1392" s="65"/>
      <c r="M1392" s="65"/>
      <c r="N1392" s="65"/>
      <c r="O1392" s="65"/>
      <c r="P1392" s="65"/>
      <c r="T1392" s="1"/>
      <c r="U1392" s="1"/>
      <c r="V1392" s="1"/>
    </row>
    <row r="1393" spans="1:22" x14ac:dyDescent="0.25">
      <c r="A1393" s="1"/>
      <c r="C1393" s="65"/>
      <c r="K1393" s="65"/>
      <c r="L1393" s="65"/>
      <c r="M1393" s="65"/>
      <c r="N1393" s="65"/>
      <c r="O1393" s="65"/>
      <c r="P1393" s="65"/>
      <c r="T1393" s="1"/>
      <c r="U1393" s="1"/>
      <c r="V1393" s="1"/>
    </row>
    <row r="1394" spans="1:22" x14ac:dyDescent="0.25">
      <c r="A1394" s="1"/>
      <c r="C1394" s="65"/>
      <c r="K1394" s="65"/>
      <c r="L1394" s="65"/>
      <c r="M1394" s="65"/>
      <c r="N1394" s="65"/>
      <c r="O1394" s="65"/>
      <c r="P1394" s="65"/>
      <c r="T1394" s="1"/>
      <c r="U1394" s="1"/>
      <c r="V1394" s="1"/>
    </row>
    <row r="1395" spans="1:22" x14ac:dyDescent="0.25">
      <c r="A1395" s="1"/>
      <c r="C1395" s="65"/>
      <c r="K1395" s="65"/>
      <c r="L1395" s="65"/>
      <c r="M1395" s="65"/>
      <c r="N1395" s="65"/>
      <c r="O1395" s="65"/>
      <c r="P1395" s="65"/>
      <c r="T1395" s="1"/>
      <c r="U1395" s="1"/>
      <c r="V1395" s="1"/>
    </row>
    <row r="1396" spans="1:22" x14ac:dyDescent="0.25">
      <c r="A1396" s="1"/>
      <c r="C1396" s="65"/>
      <c r="K1396" s="65"/>
      <c r="L1396" s="65"/>
      <c r="M1396" s="65"/>
      <c r="N1396" s="65"/>
      <c r="O1396" s="65"/>
      <c r="P1396" s="65"/>
      <c r="T1396" s="1"/>
      <c r="U1396" s="1"/>
      <c r="V1396" s="1"/>
    </row>
    <row r="1397" spans="1:22" x14ac:dyDescent="0.25">
      <c r="A1397" s="1"/>
      <c r="C1397" s="65"/>
      <c r="K1397" s="65"/>
      <c r="L1397" s="65"/>
      <c r="M1397" s="65"/>
      <c r="N1397" s="65"/>
      <c r="O1397" s="65"/>
      <c r="P1397" s="65"/>
      <c r="T1397" s="1"/>
      <c r="U1397" s="1"/>
      <c r="V1397" s="1"/>
    </row>
    <row r="1398" spans="1:22" x14ac:dyDescent="0.25">
      <c r="A1398" s="1"/>
      <c r="C1398" s="65"/>
      <c r="K1398" s="65"/>
      <c r="L1398" s="65"/>
      <c r="M1398" s="65"/>
      <c r="N1398" s="65"/>
      <c r="O1398" s="65"/>
      <c r="P1398" s="65"/>
      <c r="T1398" s="1"/>
      <c r="U1398" s="1"/>
      <c r="V1398" s="1"/>
    </row>
    <row r="1399" spans="1:22" x14ac:dyDescent="0.25">
      <c r="A1399" s="1"/>
      <c r="C1399" s="65"/>
      <c r="K1399" s="65"/>
      <c r="L1399" s="65"/>
      <c r="M1399" s="65"/>
      <c r="N1399" s="65"/>
      <c r="O1399" s="65"/>
      <c r="P1399" s="65"/>
      <c r="T1399" s="1"/>
      <c r="U1399" s="1"/>
      <c r="V1399" s="1"/>
    </row>
    <row r="1400" spans="1:22" x14ac:dyDescent="0.25">
      <c r="A1400" s="1"/>
      <c r="C1400" s="65"/>
      <c r="K1400" s="65"/>
      <c r="L1400" s="65"/>
      <c r="M1400" s="65"/>
      <c r="N1400" s="65"/>
      <c r="O1400" s="65"/>
      <c r="P1400" s="65"/>
      <c r="T1400" s="1"/>
      <c r="U1400" s="1"/>
      <c r="V1400" s="1"/>
    </row>
    <row r="1401" spans="1:22" x14ac:dyDescent="0.25">
      <c r="A1401" s="1"/>
      <c r="C1401" s="65"/>
      <c r="K1401" s="65"/>
      <c r="L1401" s="65"/>
      <c r="M1401" s="65"/>
      <c r="N1401" s="65"/>
      <c r="O1401" s="65"/>
      <c r="P1401" s="65"/>
      <c r="T1401" s="1"/>
      <c r="U1401" s="1"/>
      <c r="V1401" s="1"/>
    </row>
    <row r="1402" spans="1:22" x14ac:dyDescent="0.25">
      <c r="A1402" s="1"/>
      <c r="C1402" s="65"/>
      <c r="K1402" s="65"/>
      <c r="L1402" s="65"/>
      <c r="M1402" s="65"/>
      <c r="N1402" s="65"/>
      <c r="O1402" s="65"/>
      <c r="P1402" s="65"/>
      <c r="T1402" s="1"/>
      <c r="U1402" s="1"/>
      <c r="V1402" s="1"/>
    </row>
    <row r="1403" spans="1:22" x14ac:dyDescent="0.25">
      <c r="A1403" s="1"/>
      <c r="C1403" s="65"/>
      <c r="K1403" s="65"/>
      <c r="L1403" s="65"/>
      <c r="M1403" s="65"/>
      <c r="N1403" s="65"/>
      <c r="O1403" s="65"/>
      <c r="P1403" s="65"/>
      <c r="T1403" s="1"/>
      <c r="U1403" s="1"/>
      <c r="V1403" s="1"/>
    </row>
    <row r="1404" spans="1:22" x14ac:dyDescent="0.25">
      <c r="A1404" s="1"/>
      <c r="C1404" s="65"/>
      <c r="K1404" s="65"/>
      <c r="L1404" s="65"/>
      <c r="M1404" s="65"/>
      <c r="N1404" s="65"/>
      <c r="O1404" s="65"/>
      <c r="P1404" s="65"/>
      <c r="T1404" s="1"/>
      <c r="U1404" s="1"/>
      <c r="V1404" s="1"/>
    </row>
    <row r="1405" spans="1:22" x14ac:dyDescent="0.25">
      <c r="A1405" s="1"/>
      <c r="C1405" s="65"/>
      <c r="K1405" s="65"/>
      <c r="L1405" s="65"/>
      <c r="M1405" s="65"/>
      <c r="N1405" s="65"/>
      <c r="O1405" s="65"/>
      <c r="P1405" s="65"/>
      <c r="T1405" s="1"/>
      <c r="U1405" s="1"/>
      <c r="V1405" s="1"/>
    </row>
    <row r="1406" spans="1:22" x14ac:dyDescent="0.25">
      <c r="A1406" s="1"/>
      <c r="C1406" s="65"/>
      <c r="K1406" s="65"/>
      <c r="L1406" s="65"/>
      <c r="M1406" s="65"/>
      <c r="N1406" s="65"/>
      <c r="O1406" s="65"/>
      <c r="P1406" s="65"/>
      <c r="T1406" s="1"/>
      <c r="U1406" s="1"/>
      <c r="V1406" s="1"/>
    </row>
    <row r="1407" spans="1:22" x14ac:dyDescent="0.25">
      <c r="A1407" s="1"/>
      <c r="C1407" s="65"/>
      <c r="K1407" s="65"/>
      <c r="L1407" s="65"/>
      <c r="M1407" s="65"/>
      <c r="N1407" s="65"/>
      <c r="O1407" s="65"/>
      <c r="P1407" s="65"/>
      <c r="T1407" s="1"/>
      <c r="U1407" s="1"/>
      <c r="V1407" s="1"/>
    </row>
    <row r="1408" spans="1:22" x14ac:dyDescent="0.25">
      <c r="A1408" s="1"/>
      <c r="C1408" s="65"/>
      <c r="K1408" s="65"/>
      <c r="L1408" s="65"/>
      <c r="M1408" s="65"/>
      <c r="N1408" s="65"/>
      <c r="O1408" s="65"/>
      <c r="P1408" s="65"/>
      <c r="T1408" s="1"/>
      <c r="U1408" s="1"/>
      <c r="V1408" s="1"/>
    </row>
    <row r="1409" spans="1:22" x14ac:dyDescent="0.25">
      <c r="A1409" s="1"/>
      <c r="C1409" s="65"/>
      <c r="K1409" s="65"/>
      <c r="L1409" s="65"/>
      <c r="M1409" s="65"/>
      <c r="N1409" s="65"/>
      <c r="O1409" s="65"/>
      <c r="P1409" s="65"/>
      <c r="T1409" s="1"/>
      <c r="U1409" s="1"/>
      <c r="V1409" s="1"/>
    </row>
    <row r="1410" spans="1:22" x14ac:dyDescent="0.25">
      <c r="A1410" s="1"/>
      <c r="C1410" s="65"/>
      <c r="K1410" s="65"/>
      <c r="L1410" s="65"/>
      <c r="M1410" s="65"/>
      <c r="N1410" s="65"/>
      <c r="O1410" s="65"/>
      <c r="P1410" s="65"/>
      <c r="T1410" s="1"/>
      <c r="U1410" s="1"/>
      <c r="V1410" s="1"/>
    </row>
    <row r="1411" spans="1:22" x14ac:dyDescent="0.25">
      <c r="A1411" s="1"/>
      <c r="C1411" s="65"/>
      <c r="K1411" s="65"/>
      <c r="L1411" s="65"/>
      <c r="M1411" s="65"/>
      <c r="N1411" s="65"/>
      <c r="O1411" s="65"/>
      <c r="P1411" s="65"/>
      <c r="T1411" s="1"/>
      <c r="U1411" s="1"/>
      <c r="V1411" s="1"/>
    </row>
    <row r="1412" spans="1:22" x14ac:dyDescent="0.25">
      <c r="A1412" s="1"/>
      <c r="C1412" s="65"/>
      <c r="K1412" s="65"/>
      <c r="L1412" s="65"/>
      <c r="M1412" s="65"/>
      <c r="N1412" s="65"/>
      <c r="O1412" s="65"/>
      <c r="P1412" s="65"/>
      <c r="T1412" s="1"/>
      <c r="U1412" s="1"/>
      <c r="V1412" s="1"/>
    </row>
    <row r="1413" spans="1:22" x14ac:dyDescent="0.25">
      <c r="A1413" s="1"/>
      <c r="C1413" s="65"/>
      <c r="K1413" s="65"/>
      <c r="L1413" s="65"/>
      <c r="M1413" s="65"/>
      <c r="N1413" s="65"/>
      <c r="O1413" s="65"/>
      <c r="P1413" s="65"/>
      <c r="T1413" s="1"/>
      <c r="U1413" s="1"/>
      <c r="V1413" s="1"/>
    </row>
    <row r="1414" spans="1:22" x14ac:dyDescent="0.25">
      <c r="A1414" s="1"/>
      <c r="C1414" s="65"/>
      <c r="K1414" s="65"/>
      <c r="L1414" s="65"/>
      <c r="M1414" s="65"/>
      <c r="N1414" s="65"/>
      <c r="O1414" s="65"/>
      <c r="P1414" s="65"/>
      <c r="T1414" s="1"/>
      <c r="U1414" s="1"/>
      <c r="V1414" s="1"/>
    </row>
    <row r="1415" spans="1:22" x14ac:dyDescent="0.25">
      <c r="A1415" s="1"/>
      <c r="C1415" s="65"/>
      <c r="K1415" s="65"/>
      <c r="L1415" s="65"/>
      <c r="M1415" s="65"/>
      <c r="N1415" s="65"/>
      <c r="O1415" s="65"/>
      <c r="P1415" s="65"/>
      <c r="T1415" s="1"/>
      <c r="U1415" s="1"/>
      <c r="V1415" s="1"/>
    </row>
    <row r="1416" spans="1:22" x14ac:dyDescent="0.25">
      <c r="A1416" s="1"/>
      <c r="C1416" s="65"/>
      <c r="K1416" s="65"/>
      <c r="L1416" s="65"/>
      <c r="M1416" s="65"/>
      <c r="N1416" s="65"/>
      <c r="O1416" s="65"/>
      <c r="P1416" s="65"/>
      <c r="T1416" s="1"/>
      <c r="U1416" s="1"/>
      <c r="V1416" s="1"/>
    </row>
    <row r="1417" spans="1:22" x14ac:dyDescent="0.25">
      <c r="A1417" s="1"/>
      <c r="C1417" s="65"/>
      <c r="K1417" s="65"/>
      <c r="L1417" s="65"/>
      <c r="M1417" s="65"/>
      <c r="N1417" s="65"/>
      <c r="O1417" s="65"/>
      <c r="P1417" s="65"/>
      <c r="T1417" s="1"/>
      <c r="U1417" s="1"/>
      <c r="V1417" s="1"/>
    </row>
    <row r="1418" spans="1:22" x14ac:dyDescent="0.25">
      <c r="A1418" s="1"/>
      <c r="C1418" s="65"/>
      <c r="K1418" s="65"/>
      <c r="L1418" s="65"/>
      <c r="M1418" s="65"/>
      <c r="N1418" s="65"/>
      <c r="O1418" s="65"/>
      <c r="P1418" s="65"/>
      <c r="T1418" s="1"/>
      <c r="U1418" s="1"/>
      <c r="V1418" s="1"/>
    </row>
    <row r="1419" spans="1:22" x14ac:dyDescent="0.25">
      <c r="A1419" s="1"/>
      <c r="C1419" s="65"/>
      <c r="K1419" s="65"/>
      <c r="L1419" s="65"/>
      <c r="M1419" s="65"/>
      <c r="N1419" s="65"/>
      <c r="O1419" s="65"/>
      <c r="P1419" s="65"/>
      <c r="T1419" s="1"/>
      <c r="U1419" s="1"/>
      <c r="V1419" s="1"/>
    </row>
    <row r="1420" spans="1:22" x14ac:dyDescent="0.25">
      <c r="A1420" s="1"/>
      <c r="C1420" s="65"/>
      <c r="K1420" s="65"/>
      <c r="L1420" s="65"/>
      <c r="M1420" s="65"/>
      <c r="N1420" s="65"/>
      <c r="O1420" s="65"/>
      <c r="P1420" s="65"/>
      <c r="T1420" s="1"/>
      <c r="U1420" s="1"/>
      <c r="V1420" s="1"/>
    </row>
    <row r="1421" spans="1:22" x14ac:dyDescent="0.25">
      <c r="A1421" s="1"/>
      <c r="C1421" s="65"/>
      <c r="K1421" s="65"/>
      <c r="L1421" s="65"/>
      <c r="M1421" s="65"/>
      <c r="N1421" s="65"/>
      <c r="O1421" s="65"/>
      <c r="P1421" s="65"/>
      <c r="T1421" s="1"/>
      <c r="U1421" s="1"/>
      <c r="V1421" s="1"/>
    </row>
    <row r="1422" spans="1:22" x14ac:dyDescent="0.25">
      <c r="A1422" s="1"/>
      <c r="C1422" s="65"/>
      <c r="K1422" s="65"/>
      <c r="L1422" s="65"/>
      <c r="M1422" s="65"/>
      <c r="N1422" s="65"/>
      <c r="O1422" s="65"/>
      <c r="P1422" s="65"/>
      <c r="T1422" s="1"/>
      <c r="U1422" s="1"/>
      <c r="V1422" s="1"/>
    </row>
    <row r="1423" spans="1:22" x14ac:dyDescent="0.25">
      <c r="A1423" s="1"/>
      <c r="C1423" s="65"/>
      <c r="K1423" s="65"/>
      <c r="L1423" s="65"/>
      <c r="M1423" s="65"/>
      <c r="N1423" s="65"/>
      <c r="O1423" s="65"/>
      <c r="P1423" s="65"/>
      <c r="T1423" s="1"/>
      <c r="U1423" s="1"/>
      <c r="V1423" s="1"/>
    </row>
    <row r="1424" spans="1:22" x14ac:dyDescent="0.25">
      <c r="A1424" s="1"/>
      <c r="C1424" s="65"/>
      <c r="K1424" s="65"/>
      <c r="L1424" s="65"/>
      <c r="M1424" s="65"/>
      <c r="N1424" s="65"/>
      <c r="O1424" s="65"/>
      <c r="P1424" s="65"/>
      <c r="T1424" s="1"/>
      <c r="U1424" s="1"/>
      <c r="V1424" s="1"/>
    </row>
    <row r="1425" spans="1:22" x14ac:dyDescent="0.25">
      <c r="A1425" s="1"/>
      <c r="C1425" s="65"/>
      <c r="K1425" s="65"/>
      <c r="L1425" s="65"/>
      <c r="M1425" s="65"/>
      <c r="N1425" s="65"/>
      <c r="O1425" s="65"/>
      <c r="P1425" s="65"/>
      <c r="T1425" s="1"/>
      <c r="U1425" s="1"/>
      <c r="V1425" s="1"/>
    </row>
    <row r="1426" spans="1:22" x14ac:dyDescent="0.25">
      <c r="A1426" s="1"/>
      <c r="C1426" s="65"/>
      <c r="K1426" s="65"/>
      <c r="L1426" s="65"/>
      <c r="M1426" s="65"/>
      <c r="N1426" s="65"/>
      <c r="O1426" s="65"/>
      <c r="P1426" s="65"/>
      <c r="T1426" s="1"/>
      <c r="U1426" s="1"/>
      <c r="V1426" s="1"/>
    </row>
    <row r="1427" spans="1:22" x14ac:dyDescent="0.25">
      <c r="A1427" s="1"/>
      <c r="C1427" s="65"/>
      <c r="K1427" s="65"/>
      <c r="L1427" s="65"/>
      <c r="M1427" s="65"/>
      <c r="N1427" s="65"/>
      <c r="O1427" s="65"/>
      <c r="P1427" s="65"/>
      <c r="T1427" s="1"/>
      <c r="U1427" s="1"/>
      <c r="V1427" s="1"/>
    </row>
    <row r="1428" spans="1:22" x14ac:dyDescent="0.25">
      <c r="A1428" s="1"/>
      <c r="C1428" s="65"/>
      <c r="K1428" s="65"/>
      <c r="L1428" s="65"/>
      <c r="M1428" s="65"/>
      <c r="N1428" s="65"/>
      <c r="O1428" s="65"/>
      <c r="P1428" s="65"/>
      <c r="T1428" s="1"/>
      <c r="U1428" s="1"/>
      <c r="V1428" s="1"/>
    </row>
    <row r="1429" spans="1:22" x14ac:dyDescent="0.25">
      <c r="A1429" s="1"/>
      <c r="C1429" s="65"/>
      <c r="K1429" s="65"/>
      <c r="L1429" s="65"/>
      <c r="M1429" s="65"/>
      <c r="N1429" s="65"/>
      <c r="O1429" s="65"/>
      <c r="P1429" s="65"/>
      <c r="T1429" s="1"/>
      <c r="U1429" s="1"/>
      <c r="V1429" s="1"/>
    </row>
    <row r="1430" spans="1:22" x14ac:dyDescent="0.25">
      <c r="A1430" s="1"/>
      <c r="C1430" s="65"/>
      <c r="K1430" s="65"/>
      <c r="L1430" s="65"/>
      <c r="M1430" s="65"/>
      <c r="N1430" s="65"/>
      <c r="O1430" s="65"/>
      <c r="P1430" s="65"/>
      <c r="T1430" s="1"/>
      <c r="U1430" s="1"/>
      <c r="V1430" s="1"/>
    </row>
    <row r="1431" spans="1:22" x14ac:dyDescent="0.25">
      <c r="A1431" s="1"/>
      <c r="C1431" s="65"/>
      <c r="K1431" s="65"/>
      <c r="L1431" s="65"/>
      <c r="M1431" s="65"/>
      <c r="N1431" s="65"/>
      <c r="O1431" s="65"/>
      <c r="P1431" s="65"/>
      <c r="T1431" s="1"/>
      <c r="U1431" s="1"/>
      <c r="V1431" s="1"/>
    </row>
    <row r="1432" spans="1:22" x14ac:dyDescent="0.25">
      <c r="A1432" s="1"/>
      <c r="C1432" s="65"/>
      <c r="K1432" s="65"/>
      <c r="L1432" s="65"/>
      <c r="M1432" s="65"/>
      <c r="N1432" s="65"/>
      <c r="O1432" s="65"/>
      <c r="P1432" s="65"/>
      <c r="T1432" s="1"/>
      <c r="U1432" s="1"/>
      <c r="V1432" s="1"/>
    </row>
    <row r="1433" spans="1:22" x14ac:dyDescent="0.25">
      <c r="A1433" s="1"/>
      <c r="C1433" s="65"/>
      <c r="K1433" s="65"/>
      <c r="L1433" s="65"/>
      <c r="M1433" s="65"/>
      <c r="N1433" s="65"/>
      <c r="O1433" s="65"/>
      <c r="P1433" s="65"/>
      <c r="T1433" s="1"/>
      <c r="U1433" s="1"/>
      <c r="V1433" s="1"/>
    </row>
    <row r="1434" spans="1:22" x14ac:dyDescent="0.25">
      <c r="A1434" s="1"/>
      <c r="C1434" s="65"/>
      <c r="K1434" s="65"/>
      <c r="L1434" s="65"/>
      <c r="M1434" s="65"/>
      <c r="N1434" s="65"/>
      <c r="O1434" s="65"/>
      <c r="P1434" s="65"/>
      <c r="T1434" s="1"/>
      <c r="U1434" s="1"/>
      <c r="V1434" s="1"/>
    </row>
    <row r="1435" spans="1:22" x14ac:dyDescent="0.25">
      <c r="A1435" s="1"/>
      <c r="C1435" s="65"/>
      <c r="K1435" s="65"/>
      <c r="L1435" s="65"/>
      <c r="M1435" s="65"/>
      <c r="N1435" s="65"/>
      <c r="O1435" s="65"/>
      <c r="P1435" s="65"/>
      <c r="T1435" s="1"/>
      <c r="U1435" s="1"/>
      <c r="V1435" s="1"/>
    </row>
    <row r="1436" spans="1:22" x14ac:dyDescent="0.25">
      <c r="A1436" s="1"/>
      <c r="C1436" s="65"/>
      <c r="K1436" s="65"/>
      <c r="L1436" s="65"/>
      <c r="M1436" s="65"/>
      <c r="N1436" s="65"/>
      <c r="O1436" s="65"/>
      <c r="P1436" s="65"/>
      <c r="T1436" s="1"/>
      <c r="U1436" s="1"/>
      <c r="V1436" s="1"/>
    </row>
    <row r="1437" spans="1:22" x14ac:dyDescent="0.25">
      <c r="A1437" s="1"/>
      <c r="C1437" s="65"/>
      <c r="K1437" s="65"/>
      <c r="L1437" s="65"/>
      <c r="M1437" s="65"/>
      <c r="N1437" s="65"/>
      <c r="O1437" s="65"/>
      <c r="P1437" s="65"/>
      <c r="T1437" s="1"/>
      <c r="U1437" s="1"/>
      <c r="V1437" s="1"/>
    </row>
    <row r="1438" spans="1:22" x14ac:dyDescent="0.25">
      <c r="A1438" s="1"/>
      <c r="C1438" s="65"/>
      <c r="K1438" s="65"/>
      <c r="L1438" s="65"/>
      <c r="M1438" s="65"/>
      <c r="N1438" s="65"/>
      <c r="O1438" s="65"/>
      <c r="P1438" s="65"/>
      <c r="T1438" s="1"/>
      <c r="U1438" s="1"/>
      <c r="V1438" s="1"/>
    </row>
    <row r="1439" spans="1:22" x14ac:dyDescent="0.25">
      <c r="A1439" s="1"/>
      <c r="C1439" s="65"/>
      <c r="K1439" s="65"/>
      <c r="L1439" s="65"/>
      <c r="M1439" s="65"/>
      <c r="N1439" s="65"/>
      <c r="O1439" s="65"/>
      <c r="P1439" s="65"/>
      <c r="T1439" s="1"/>
      <c r="U1439" s="1"/>
      <c r="V1439" s="1"/>
    </row>
    <row r="1440" spans="1:22" x14ac:dyDescent="0.25">
      <c r="A1440" s="1"/>
      <c r="C1440" s="65"/>
      <c r="K1440" s="65"/>
      <c r="L1440" s="65"/>
      <c r="M1440" s="65"/>
      <c r="N1440" s="65"/>
      <c r="O1440" s="65"/>
      <c r="P1440" s="65"/>
      <c r="T1440" s="1"/>
      <c r="U1440" s="1"/>
      <c r="V1440" s="1"/>
    </row>
    <row r="1441" spans="1:22" x14ac:dyDescent="0.25">
      <c r="A1441" s="1"/>
      <c r="C1441" s="65"/>
      <c r="K1441" s="65"/>
      <c r="L1441" s="65"/>
      <c r="M1441" s="65"/>
      <c r="N1441" s="65"/>
      <c r="O1441" s="65"/>
      <c r="P1441" s="65"/>
      <c r="T1441" s="1"/>
      <c r="U1441" s="1"/>
      <c r="V1441" s="1"/>
    </row>
    <row r="1442" spans="1:22" x14ac:dyDescent="0.25">
      <c r="A1442" s="1"/>
      <c r="C1442" s="65"/>
      <c r="K1442" s="65"/>
      <c r="L1442" s="65"/>
      <c r="M1442" s="65"/>
      <c r="N1442" s="65"/>
      <c r="O1442" s="65"/>
      <c r="P1442" s="65"/>
      <c r="T1442" s="1"/>
      <c r="U1442" s="1"/>
      <c r="V1442" s="1"/>
    </row>
    <row r="1443" spans="1:22" x14ac:dyDescent="0.25">
      <c r="A1443" s="1"/>
      <c r="C1443" s="65"/>
      <c r="K1443" s="65"/>
      <c r="L1443" s="65"/>
      <c r="M1443" s="65"/>
      <c r="N1443" s="65"/>
      <c r="O1443" s="65"/>
      <c r="P1443" s="65"/>
      <c r="T1443" s="1"/>
      <c r="U1443" s="1"/>
      <c r="V1443" s="1"/>
    </row>
    <row r="1444" spans="1:22" x14ac:dyDescent="0.25">
      <c r="A1444" s="1"/>
      <c r="C1444" s="65"/>
      <c r="K1444" s="65"/>
      <c r="L1444" s="65"/>
      <c r="M1444" s="65"/>
      <c r="N1444" s="65"/>
      <c r="O1444" s="65"/>
      <c r="P1444" s="65"/>
      <c r="T1444" s="1"/>
      <c r="U1444" s="1"/>
      <c r="V1444" s="1"/>
    </row>
    <row r="1445" spans="1:22" x14ac:dyDescent="0.25">
      <c r="A1445" s="1"/>
      <c r="C1445" s="65"/>
      <c r="K1445" s="65"/>
      <c r="L1445" s="65"/>
      <c r="M1445" s="65"/>
      <c r="N1445" s="65"/>
      <c r="O1445" s="65"/>
      <c r="P1445" s="65"/>
      <c r="T1445" s="1"/>
      <c r="U1445" s="1"/>
      <c r="V1445" s="1"/>
    </row>
    <row r="1446" spans="1:22" x14ac:dyDescent="0.25">
      <c r="A1446" s="1"/>
      <c r="C1446" s="65"/>
      <c r="K1446" s="65"/>
      <c r="L1446" s="65"/>
      <c r="M1446" s="65"/>
      <c r="N1446" s="65"/>
      <c r="O1446" s="65"/>
      <c r="P1446" s="65"/>
      <c r="T1446" s="1"/>
      <c r="U1446" s="1"/>
      <c r="V1446" s="1"/>
    </row>
    <row r="1447" spans="1:22" x14ac:dyDescent="0.25">
      <c r="A1447" s="1"/>
      <c r="C1447" s="65"/>
      <c r="K1447" s="65"/>
      <c r="L1447" s="65"/>
      <c r="M1447" s="65"/>
      <c r="N1447" s="65"/>
      <c r="O1447" s="65"/>
      <c r="P1447" s="65"/>
      <c r="T1447" s="1"/>
      <c r="U1447" s="1"/>
      <c r="V1447" s="1"/>
    </row>
    <row r="1448" spans="1:22" x14ac:dyDescent="0.25">
      <c r="A1448" s="1"/>
      <c r="C1448" s="65"/>
      <c r="K1448" s="65"/>
      <c r="L1448" s="65"/>
      <c r="M1448" s="65"/>
      <c r="N1448" s="65"/>
      <c r="O1448" s="65"/>
      <c r="P1448" s="65"/>
      <c r="T1448" s="1"/>
      <c r="U1448" s="1"/>
      <c r="V1448" s="1"/>
    </row>
    <row r="1449" spans="1:22" x14ac:dyDescent="0.25">
      <c r="A1449" s="1"/>
      <c r="C1449" s="65"/>
      <c r="K1449" s="65"/>
      <c r="L1449" s="65"/>
      <c r="M1449" s="65"/>
      <c r="N1449" s="65"/>
      <c r="O1449" s="65"/>
      <c r="P1449" s="65"/>
      <c r="T1449" s="1"/>
      <c r="U1449" s="1"/>
      <c r="V1449" s="1"/>
    </row>
    <row r="1450" spans="1:22" x14ac:dyDescent="0.25">
      <c r="A1450" s="1"/>
      <c r="C1450" s="65"/>
      <c r="K1450" s="65"/>
      <c r="L1450" s="65"/>
      <c r="M1450" s="65"/>
      <c r="N1450" s="65"/>
      <c r="O1450" s="65"/>
      <c r="P1450" s="65"/>
      <c r="T1450" s="1"/>
      <c r="U1450" s="1"/>
      <c r="V1450" s="1"/>
    </row>
    <row r="1451" spans="1:22" x14ac:dyDescent="0.25">
      <c r="A1451" s="1"/>
      <c r="C1451" s="65"/>
      <c r="K1451" s="65"/>
      <c r="L1451" s="65"/>
      <c r="M1451" s="65"/>
      <c r="N1451" s="65"/>
      <c r="O1451" s="65"/>
      <c r="P1451" s="65"/>
      <c r="T1451" s="1"/>
      <c r="U1451" s="1"/>
      <c r="V1451" s="1"/>
    </row>
    <row r="1452" spans="1:22" x14ac:dyDescent="0.25">
      <c r="A1452" s="1"/>
      <c r="C1452" s="65"/>
      <c r="K1452" s="65"/>
      <c r="L1452" s="65"/>
      <c r="M1452" s="65"/>
      <c r="N1452" s="65"/>
      <c r="O1452" s="65"/>
      <c r="P1452" s="65"/>
      <c r="T1452" s="1"/>
      <c r="U1452" s="1"/>
      <c r="V1452" s="1"/>
    </row>
    <row r="1453" spans="1:22" x14ac:dyDescent="0.25">
      <c r="A1453" s="1"/>
      <c r="C1453" s="65"/>
      <c r="K1453" s="65"/>
      <c r="L1453" s="65"/>
      <c r="M1453" s="65"/>
      <c r="N1453" s="65"/>
      <c r="O1453" s="65"/>
      <c r="P1453" s="65"/>
      <c r="T1453" s="1"/>
      <c r="U1453" s="1"/>
      <c r="V1453" s="1"/>
    </row>
    <row r="1454" spans="1:22" x14ac:dyDescent="0.25">
      <c r="A1454" s="1"/>
      <c r="C1454" s="65"/>
      <c r="K1454" s="65"/>
      <c r="L1454" s="65"/>
      <c r="M1454" s="65"/>
      <c r="N1454" s="65"/>
      <c r="O1454" s="65"/>
      <c r="P1454" s="65"/>
      <c r="T1454" s="1"/>
      <c r="U1454" s="1"/>
      <c r="V1454" s="1"/>
    </row>
    <row r="1455" spans="1:22" x14ac:dyDescent="0.25">
      <c r="A1455" s="1"/>
      <c r="C1455" s="65"/>
      <c r="K1455" s="65"/>
      <c r="L1455" s="65"/>
      <c r="M1455" s="65"/>
      <c r="N1455" s="65"/>
      <c r="O1455" s="65"/>
      <c r="P1455" s="65"/>
      <c r="T1455" s="1"/>
      <c r="U1455" s="1"/>
      <c r="V1455" s="1"/>
    </row>
    <row r="1456" spans="1:22" x14ac:dyDescent="0.25">
      <c r="A1456" s="1"/>
      <c r="C1456" s="65"/>
      <c r="K1456" s="65"/>
      <c r="L1456" s="65"/>
      <c r="M1456" s="65"/>
      <c r="N1456" s="65"/>
      <c r="O1456" s="65"/>
      <c r="P1456" s="65"/>
      <c r="T1456" s="1"/>
      <c r="U1456" s="1"/>
      <c r="V1456" s="1"/>
    </row>
    <row r="1457" spans="1:22" x14ac:dyDescent="0.25">
      <c r="A1457" s="1"/>
      <c r="C1457" s="65"/>
      <c r="K1457" s="65"/>
      <c r="L1457" s="65"/>
      <c r="M1457" s="65"/>
      <c r="N1457" s="65"/>
      <c r="O1457" s="65"/>
      <c r="P1457" s="65"/>
      <c r="T1457" s="1"/>
      <c r="U1457" s="1"/>
      <c r="V1457" s="1"/>
    </row>
    <row r="1458" spans="1:22" x14ac:dyDescent="0.25">
      <c r="A1458" s="1"/>
      <c r="C1458" s="65"/>
      <c r="K1458" s="65"/>
      <c r="L1458" s="65"/>
      <c r="M1458" s="65"/>
      <c r="N1458" s="65"/>
      <c r="O1458" s="65"/>
      <c r="P1458" s="65"/>
      <c r="T1458" s="1"/>
      <c r="U1458" s="1"/>
      <c r="V1458" s="1"/>
    </row>
    <row r="1459" spans="1:22" x14ac:dyDescent="0.25">
      <c r="A1459" s="1"/>
      <c r="C1459" s="65"/>
      <c r="K1459" s="65"/>
      <c r="L1459" s="65"/>
      <c r="M1459" s="65"/>
      <c r="N1459" s="65"/>
      <c r="O1459" s="65"/>
      <c r="P1459" s="65"/>
      <c r="T1459" s="1"/>
      <c r="U1459" s="1"/>
      <c r="V1459" s="1"/>
    </row>
    <row r="1460" spans="1:22" x14ac:dyDescent="0.25">
      <c r="A1460" s="1"/>
      <c r="C1460" s="65"/>
      <c r="K1460" s="65"/>
      <c r="L1460" s="65"/>
      <c r="M1460" s="65"/>
      <c r="N1460" s="65"/>
      <c r="O1460" s="65"/>
      <c r="P1460" s="65"/>
      <c r="T1460" s="1"/>
      <c r="U1460" s="1"/>
      <c r="V1460" s="1"/>
    </row>
    <row r="1461" spans="1:22" x14ac:dyDescent="0.25">
      <c r="A1461" s="1"/>
      <c r="C1461" s="65"/>
      <c r="K1461" s="65"/>
      <c r="L1461" s="65"/>
      <c r="M1461" s="65"/>
      <c r="N1461" s="65"/>
      <c r="O1461" s="65"/>
      <c r="P1461" s="65"/>
      <c r="T1461" s="1"/>
      <c r="U1461" s="1"/>
      <c r="V1461" s="1"/>
    </row>
    <row r="1462" spans="1:22" x14ac:dyDescent="0.25">
      <c r="A1462" s="1"/>
      <c r="C1462" s="65"/>
      <c r="K1462" s="65"/>
      <c r="L1462" s="65"/>
      <c r="M1462" s="65"/>
      <c r="N1462" s="65"/>
      <c r="O1462" s="65"/>
      <c r="P1462" s="65"/>
      <c r="T1462" s="1"/>
      <c r="U1462" s="1"/>
      <c r="V1462" s="1"/>
    </row>
    <row r="1463" spans="1:22" x14ac:dyDescent="0.25">
      <c r="A1463" s="1"/>
      <c r="C1463" s="65"/>
      <c r="K1463" s="65"/>
      <c r="L1463" s="65"/>
      <c r="M1463" s="65"/>
      <c r="N1463" s="65"/>
      <c r="O1463" s="65"/>
      <c r="P1463" s="65"/>
      <c r="T1463" s="1"/>
      <c r="U1463" s="1"/>
      <c r="V1463" s="1"/>
    </row>
    <row r="1464" spans="1:22" x14ac:dyDescent="0.25">
      <c r="A1464" s="1"/>
      <c r="C1464" s="65"/>
      <c r="K1464" s="65"/>
      <c r="L1464" s="65"/>
      <c r="M1464" s="65"/>
      <c r="N1464" s="65"/>
      <c r="O1464" s="65"/>
      <c r="P1464" s="65"/>
      <c r="T1464" s="1"/>
      <c r="U1464" s="1"/>
      <c r="V1464" s="1"/>
    </row>
    <row r="1465" spans="1:22" x14ac:dyDescent="0.25">
      <c r="A1465" s="1"/>
      <c r="C1465" s="65"/>
      <c r="K1465" s="65"/>
      <c r="L1465" s="65"/>
      <c r="M1465" s="65"/>
      <c r="N1465" s="65"/>
      <c r="O1465" s="65"/>
      <c r="P1465" s="65"/>
      <c r="T1465" s="1"/>
      <c r="U1465" s="1"/>
      <c r="V1465" s="1"/>
    </row>
    <row r="1466" spans="1:22" x14ac:dyDescent="0.25">
      <c r="A1466" s="1"/>
      <c r="C1466" s="65"/>
      <c r="K1466" s="65"/>
      <c r="L1466" s="65"/>
      <c r="M1466" s="65"/>
      <c r="N1466" s="65"/>
      <c r="O1466" s="65"/>
      <c r="P1466" s="65"/>
      <c r="T1466" s="1"/>
      <c r="U1466" s="1"/>
      <c r="V1466" s="1"/>
    </row>
    <row r="1467" spans="1:22" x14ac:dyDescent="0.25">
      <c r="A1467" s="1"/>
      <c r="C1467" s="65"/>
      <c r="K1467" s="65"/>
      <c r="L1467" s="65"/>
      <c r="M1467" s="65"/>
      <c r="N1467" s="65"/>
      <c r="O1467" s="65"/>
      <c r="P1467" s="65"/>
      <c r="T1467" s="1"/>
      <c r="U1467" s="1"/>
      <c r="V1467" s="1"/>
    </row>
    <row r="1468" spans="1:22" x14ac:dyDescent="0.25">
      <c r="A1468" s="1"/>
      <c r="C1468" s="65"/>
      <c r="K1468" s="65"/>
      <c r="L1468" s="65"/>
      <c r="M1468" s="65"/>
      <c r="N1468" s="65"/>
      <c r="O1468" s="65"/>
      <c r="P1468" s="65"/>
      <c r="T1468" s="1"/>
      <c r="U1468" s="1"/>
      <c r="V1468" s="1"/>
    </row>
    <row r="1469" spans="1:22" x14ac:dyDescent="0.25">
      <c r="A1469" s="1"/>
      <c r="C1469" s="65"/>
      <c r="K1469" s="65"/>
      <c r="L1469" s="65"/>
      <c r="M1469" s="65"/>
      <c r="N1469" s="65"/>
      <c r="O1469" s="65"/>
      <c r="P1469" s="65"/>
      <c r="T1469" s="1"/>
      <c r="U1469" s="1"/>
      <c r="V1469" s="1"/>
    </row>
    <row r="1470" spans="1:22" x14ac:dyDescent="0.25">
      <c r="A1470" s="1"/>
      <c r="C1470" s="65"/>
      <c r="K1470" s="65"/>
      <c r="L1470" s="65"/>
      <c r="M1470" s="65"/>
      <c r="N1470" s="65"/>
      <c r="O1470" s="65"/>
      <c r="P1470" s="65"/>
      <c r="T1470" s="1"/>
      <c r="U1470" s="1"/>
      <c r="V1470" s="1"/>
    </row>
    <row r="1471" spans="1:22" x14ac:dyDescent="0.25">
      <c r="A1471" s="1"/>
      <c r="C1471" s="65"/>
      <c r="K1471" s="65"/>
      <c r="L1471" s="65"/>
      <c r="M1471" s="65"/>
      <c r="N1471" s="65"/>
      <c r="O1471" s="65"/>
      <c r="P1471" s="65"/>
      <c r="T1471" s="1"/>
      <c r="U1471" s="1"/>
      <c r="V1471" s="1"/>
    </row>
    <row r="1472" spans="1:22" x14ac:dyDescent="0.25">
      <c r="A1472" s="1"/>
      <c r="C1472" s="65"/>
      <c r="K1472" s="65"/>
      <c r="L1472" s="65"/>
      <c r="M1472" s="65"/>
      <c r="N1472" s="65"/>
      <c r="O1472" s="65"/>
      <c r="P1472" s="65"/>
      <c r="T1472" s="1"/>
      <c r="U1472" s="1"/>
      <c r="V1472" s="1"/>
    </row>
    <row r="1473" spans="1:22" x14ac:dyDescent="0.25">
      <c r="A1473" s="1"/>
      <c r="C1473" s="65"/>
      <c r="K1473" s="65"/>
      <c r="L1473" s="65"/>
      <c r="M1473" s="65"/>
      <c r="N1473" s="65"/>
      <c r="O1473" s="65"/>
      <c r="P1473" s="65"/>
      <c r="T1473" s="1"/>
      <c r="U1473" s="1"/>
      <c r="V1473" s="1"/>
    </row>
    <row r="1474" spans="1:22" x14ac:dyDescent="0.25">
      <c r="A1474" s="1"/>
      <c r="C1474" s="65"/>
      <c r="K1474" s="65"/>
      <c r="L1474" s="65"/>
      <c r="M1474" s="65"/>
      <c r="N1474" s="65"/>
      <c r="O1474" s="65"/>
      <c r="P1474" s="65"/>
      <c r="T1474" s="1"/>
      <c r="U1474" s="1"/>
      <c r="V1474" s="1"/>
    </row>
    <row r="1475" spans="1:22" x14ac:dyDescent="0.25">
      <c r="A1475" s="1"/>
      <c r="C1475" s="65"/>
      <c r="K1475" s="65"/>
      <c r="L1475" s="65"/>
      <c r="M1475" s="65"/>
      <c r="N1475" s="65"/>
      <c r="O1475" s="65"/>
      <c r="P1475" s="65"/>
      <c r="T1475" s="1"/>
      <c r="U1475" s="1"/>
      <c r="V1475" s="1"/>
    </row>
    <row r="1476" spans="1:22" x14ac:dyDescent="0.25">
      <c r="A1476" s="1"/>
      <c r="C1476" s="65"/>
      <c r="K1476" s="65"/>
      <c r="L1476" s="65"/>
      <c r="M1476" s="65"/>
      <c r="N1476" s="65"/>
      <c r="O1476" s="65"/>
      <c r="P1476" s="65"/>
      <c r="T1476" s="1"/>
      <c r="U1476" s="1"/>
      <c r="V1476" s="1"/>
    </row>
    <row r="1477" spans="1:22" x14ac:dyDescent="0.25">
      <c r="A1477" s="1"/>
      <c r="C1477" s="65"/>
      <c r="K1477" s="65"/>
      <c r="L1477" s="65"/>
      <c r="M1477" s="65"/>
      <c r="N1477" s="65"/>
      <c r="O1477" s="65"/>
      <c r="P1477" s="65"/>
      <c r="T1477" s="1"/>
      <c r="U1477" s="1"/>
      <c r="V1477" s="1"/>
    </row>
    <row r="1478" spans="1:22" x14ac:dyDescent="0.25">
      <c r="A1478" s="1"/>
      <c r="C1478" s="65"/>
      <c r="K1478" s="65"/>
      <c r="L1478" s="65"/>
      <c r="M1478" s="65"/>
      <c r="N1478" s="65"/>
      <c r="O1478" s="65"/>
      <c r="P1478" s="65"/>
      <c r="T1478" s="1"/>
      <c r="U1478" s="1"/>
      <c r="V1478" s="1"/>
    </row>
    <row r="1479" spans="1:22" x14ac:dyDescent="0.25">
      <c r="A1479" s="1"/>
      <c r="C1479" s="65"/>
      <c r="K1479" s="65"/>
      <c r="L1479" s="65"/>
      <c r="M1479" s="65"/>
      <c r="N1479" s="65"/>
      <c r="O1479" s="65"/>
      <c r="P1479" s="65"/>
      <c r="T1479" s="1"/>
      <c r="U1479" s="1"/>
      <c r="V1479" s="1"/>
    </row>
    <row r="1480" spans="1:22" x14ac:dyDescent="0.25">
      <c r="A1480" s="1"/>
      <c r="C1480" s="65"/>
      <c r="K1480" s="65"/>
      <c r="L1480" s="65"/>
      <c r="M1480" s="65"/>
      <c r="N1480" s="65"/>
      <c r="O1480" s="65"/>
      <c r="P1480" s="65"/>
      <c r="T1480" s="1"/>
      <c r="U1480" s="1"/>
      <c r="V1480" s="1"/>
    </row>
    <row r="1481" spans="1:22" x14ac:dyDescent="0.25">
      <c r="A1481" s="1"/>
      <c r="C1481" s="65"/>
      <c r="K1481" s="65"/>
      <c r="L1481" s="65"/>
      <c r="M1481" s="65"/>
      <c r="N1481" s="65"/>
      <c r="O1481" s="65"/>
      <c r="P1481" s="65"/>
      <c r="T1481" s="1"/>
      <c r="U1481" s="1"/>
      <c r="V1481" s="1"/>
    </row>
    <row r="1482" spans="1:22" x14ac:dyDescent="0.25">
      <c r="A1482" s="1"/>
      <c r="C1482" s="65"/>
      <c r="K1482" s="65"/>
      <c r="L1482" s="65"/>
      <c r="M1482" s="65"/>
      <c r="N1482" s="65"/>
      <c r="O1482" s="65"/>
      <c r="P1482" s="65"/>
      <c r="T1482" s="1"/>
      <c r="U1482" s="1"/>
      <c r="V1482" s="1"/>
    </row>
    <row r="1483" spans="1:22" x14ac:dyDescent="0.25">
      <c r="A1483" s="1"/>
      <c r="C1483" s="65"/>
      <c r="K1483" s="65"/>
      <c r="L1483" s="65"/>
      <c r="M1483" s="65"/>
      <c r="N1483" s="65"/>
      <c r="O1483" s="65"/>
      <c r="P1483" s="65"/>
      <c r="T1483" s="1"/>
      <c r="U1483" s="1"/>
      <c r="V1483" s="1"/>
    </row>
    <row r="1484" spans="1:22" x14ac:dyDescent="0.25">
      <c r="A1484" s="1"/>
      <c r="C1484" s="65"/>
      <c r="K1484" s="65"/>
      <c r="L1484" s="65"/>
      <c r="M1484" s="65"/>
      <c r="N1484" s="65"/>
      <c r="O1484" s="65"/>
      <c r="P1484" s="65"/>
      <c r="T1484" s="1"/>
      <c r="U1484" s="1"/>
      <c r="V1484" s="1"/>
    </row>
    <row r="1485" spans="1:22" x14ac:dyDescent="0.25">
      <c r="A1485" s="1"/>
      <c r="C1485" s="65"/>
      <c r="K1485" s="65"/>
      <c r="L1485" s="65"/>
      <c r="M1485" s="65"/>
      <c r="N1485" s="65"/>
      <c r="O1485" s="65"/>
      <c r="P1485" s="65"/>
      <c r="T1485" s="1"/>
      <c r="U1485" s="1"/>
      <c r="V1485" s="1"/>
    </row>
    <row r="1486" spans="1:22" x14ac:dyDescent="0.25">
      <c r="A1486" s="1"/>
      <c r="C1486" s="65"/>
      <c r="K1486" s="65"/>
      <c r="L1486" s="65"/>
      <c r="M1486" s="65"/>
      <c r="N1486" s="65"/>
      <c r="O1486" s="65"/>
      <c r="P1486" s="65"/>
      <c r="T1486" s="1"/>
      <c r="U1486" s="1"/>
      <c r="V1486" s="1"/>
    </row>
    <row r="1487" spans="1:22" x14ac:dyDescent="0.25">
      <c r="A1487" s="1"/>
      <c r="C1487" s="65"/>
      <c r="K1487" s="65"/>
      <c r="L1487" s="65"/>
      <c r="M1487" s="65"/>
      <c r="N1487" s="65"/>
      <c r="O1487" s="65"/>
      <c r="P1487" s="65"/>
      <c r="T1487" s="1"/>
      <c r="U1487" s="1"/>
      <c r="V1487" s="1"/>
    </row>
    <row r="1488" spans="1:22" x14ac:dyDescent="0.25">
      <c r="A1488" s="1"/>
      <c r="C1488" s="65"/>
      <c r="K1488" s="65"/>
      <c r="L1488" s="65"/>
      <c r="M1488" s="65"/>
      <c r="N1488" s="65"/>
      <c r="O1488" s="65"/>
      <c r="P1488" s="65"/>
      <c r="T1488" s="1"/>
      <c r="U1488" s="1"/>
      <c r="V1488" s="1"/>
    </row>
    <row r="1489" spans="1:22" x14ac:dyDescent="0.25">
      <c r="A1489" s="1"/>
      <c r="C1489" s="65"/>
      <c r="K1489" s="65"/>
      <c r="L1489" s="65"/>
      <c r="M1489" s="65"/>
      <c r="N1489" s="65"/>
      <c r="O1489" s="65"/>
      <c r="P1489" s="65"/>
      <c r="T1489" s="1"/>
      <c r="U1489" s="1"/>
      <c r="V1489" s="1"/>
    </row>
    <row r="1490" spans="1:22" x14ac:dyDescent="0.25">
      <c r="A1490" s="1"/>
      <c r="C1490" s="65"/>
      <c r="K1490" s="65"/>
      <c r="L1490" s="65"/>
      <c r="M1490" s="65"/>
      <c r="N1490" s="65"/>
      <c r="O1490" s="65"/>
      <c r="P1490" s="65"/>
      <c r="T1490" s="1"/>
      <c r="U1490" s="1"/>
      <c r="V1490" s="1"/>
    </row>
    <row r="1491" spans="1:22" x14ac:dyDescent="0.25">
      <c r="A1491" s="1"/>
      <c r="C1491" s="65"/>
      <c r="K1491" s="65"/>
      <c r="L1491" s="65"/>
      <c r="M1491" s="65"/>
      <c r="N1491" s="65"/>
      <c r="O1491" s="65"/>
      <c r="P1491" s="65"/>
      <c r="T1491" s="1"/>
      <c r="U1491" s="1"/>
      <c r="V1491" s="1"/>
    </row>
    <row r="1492" spans="1:22" x14ac:dyDescent="0.25">
      <c r="A1492" s="1"/>
      <c r="C1492" s="65"/>
      <c r="K1492" s="65"/>
      <c r="L1492" s="65"/>
      <c r="M1492" s="65"/>
      <c r="N1492" s="65"/>
      <c r="O1492" s="65"/>
      <c r="P1492" s="65"/>
      <c r="T1492" s="1"/>
      <c r="U1492" s="1"/>
      <c r="V1492" s="1"/>
    </row>
    <row r="1493" spans="1:22" x14ac:dyDescent="0.25">
      <c r="A1493" s="1"/>
      <c r="C1493" s="65"/>
      <c r="K1493" s="65"/>
      <c r="L1493" s="65"/>
      <c r="M1493" s="65"/>
      <c r="N1493" s="65"/>
      <c r="O1493" s="65"/>
      <c r="P1493" s="65"/>
      <c r="T1493" s="1"/>
      <c r="U1493" s="1"/>
      <c r="V1493" s="1"/>
    </row>
    <row r="1494" spans="1:22" x14ac:dyDescent="0.25">
      <c r="A1494" s="1"/>
      <c r="C1494" s="65"/>
      <c r="K1494" s="65"/>
      <c r="L1494" s="65"/>
      <c r="M1494" s="65"/>
      <c r="N1494" s="65"/>
      <c r="O1494" s="65"/>
      <c r="P1494" s="65"/>
      <c r="T1494" s="1"/>
      <c r="U1494" s="1"/>
      <c r="V1494" s="1"/>
    </row>
    <row r="1495" spans="1:22" x14ac:dyDescent="0.25">
      <c r="A1495" s="1"/>
      <c r="C1495" s="65"/>
      <c r="K1495" s="65"/>
      <c r="L1495" s="65"/>
      <c r="M1495" s="65"/>
      <c r="N1495" s="65"/>
      <c r="O1495" s="65"/>
      <c r="P1495" s="65"/>
      <c r="T1495" s="1"/>
      <c r="U1495" s="1"/>
      <c r="V1495" s="1"/>
    </row>
    <row r="1496" spans="1:22" x14ac:dyDescent="0.25">
      <c r="A1496" s="1"/>
      <c r="C1496" s="65"/>
      <c r="K1496" s="65"/>
      <c r="L1496" s="65"/>
      <c r="M1496" s="65"/>
      <c r="N1496" s="65"/>
      <c r="O1496" s="65"/>
      <c r="P1496" s="65"/>
      <c r="T1496" s="1"/>
      <c r="U1496" s="1"/>
      <c r="V1496" s="1"/>
    </row>
    <row r="1497" spans="1:22" x14ac:dyDescent="0.25">
      <c r="A1497" s="1"/>
      <c r="C1497" s="65"/>
      <c r="K1497" s="65"/>
      <c r="L1497" s="65"/>
      <c r="M1497" s="65"/>
      <c r="N1497" s="65"/>
      <c r="O1497" s="65"/>
      <c r="P1497" s="65"/>
      <c r="T1497" s="1"/>
      <c r="U1497" s="1"/>
      <c r="V1497" s="1"/>
    </row>
    <row r="1498" spans="1:22" x14ac:dyDescent="0.25">
      <c r="A1498" s="1"/>
      <c r="C1498" s="65"/>
      <c r="K1498" s="65"/>
      <c r="L1498" s="65"/>
      <c r="M1498" s="65"/>
      <c r="N1498" s="65"/>
      <c r="O1498" s="65"/>
      <c r="P1498" s="65"/>
      <c r="T1498" s="1"/>
      <c r="U1498" s="1"/>
      <c r="V1498" s="1"/>
    </row>
    <row r="1499" spans="1:22" x14ac:dyDescent="0.25">
      <c r="A1499" s="1"/>
      <c r="C1499" s="65"/>
      <c r="K1499" s="65"/>
      <c r="L1499" s="65"/>
      <c r="M1499" s="65"/>
      <c r="N1499" s="65"/>
      <c r="O1499" s="65"/>
      <c r="P1499" s="65"/>
      <c r="T1499" s="1"/>
      <c r="U1499" s="1"/>
      <c r="V1499" s="1"/>
    </row>
    <row r="1500" spans="1:22" x14ac:dyDescent="0.25">
      <c r="A1500" s="1"/>
      <c r="C1500" s="65"/>
      <c r="K1500" s="65"/>
      <c r="L1500" s="65"/>
      <c r="M1500" s="65"/>
      <c r="N1500" s="65"/>
      <c r="O1500" s="65"/>
      <c r="P1500" s="65"/>
      <c r="T1500" s="1"/>
      <c r="U1500" s="1"/>
      <c r="V1500" s="1"/>
    </row>
    <row r="1501" spans="1:22" x14ac:dyDescent="0.25">
      <c r="A1501" s="1"/>
      <c r="C1501" s="65"/>
      <c r="K1501" s="65"/>
      <c r="L1501" s="65"/>
      <c r="M1501" s="65"/>
      <c r="N1501" s="65"/>
      <c r="O1501" s="65"/>
      <c r="P1501" s="65"/>
      <c r="T1501" s="1"/>
      <c r="U1501" s="1"/>
      <c r="V1501" s="1"/>
    </row>
    <row r="1502" spans="1:22" x14ac:dyDescent="0.25">
      <c r="A1502" s="1"/>
      <c r="C1502" s="65"/>
      <c r="K1502" s="65"/>
      <c r="L1502" s="65"/>
      <c r="M1502" s="65"/>
      <c r="N1502" s="65"/>
      <c r="O1502" s="65"/>
      <c r="P1502" s="65"/>
      <c r="T1502" s="1"/>
      <c r="U1502" s="1"/>
      <c r="V1502" s="1"/>
    </row>
    <row r="1503" spans="1:22" x14ac:dyDescent="0.25">
      <c r="A1503" s="1"/>
      <c r="C1503" s="65"/>
      <c r="K1503" s="65"/>
      <c r="L1503" s="65"/>
      <c r="M1503" s="65"/>
      <c r="N1503" s="65"/>
      <c r="O1503" s="65"/>
      <c r="P1503" s="65"/>
      <c r="T1503" s="1"/>
      <c r="U1503" s="1"/>
      <c r="V1503" s="1"/>
    </row>
    <row r="1504" spans="1:22" x14ac:dyDescent="0.25">
      <c r="A1504" s="1"/>
      <c r="C1504" s="65"/>
      <c r="K1504" s="65"/>
      <c r="L1504" s="65"/>
      <c r="M1504" s="65"/>
      <c r="N1504" s="65"/>
      <c r="O1504" s="65"/>
      <c r="P1504" s="65"/>
      <c r="T1504" s="1"/>
      <c r="U1504" s="1"/>
      <c r="V1504" s="1"/>
    </row>
    <row r="1505" spans="1:22" x14ac:dyDescent="0.25">
      <c r="A1505" s="1"/>
      <c r="C1505" s="65"/>
      <c r="K1505" s="65"/>
      <c r="L1505" s="65"/>
      <c r="M1505" s="65"/>
      <c r="N1505" s="65"/>
      <c r="O1505" s="65"/>
      <c r="P1505" s="65"/>
      <c r="T1505" s="1"/>
      <c r="U1505" s="1"/>
      <c r="V1505" s="1"/>
    </row>
    <row r="1506" spans="1:22" x14ac:dyDescent="0.25">
      <c r="A1506" s="1"/>
      <c r="C1506" s="65"/>
      <c r="K1506" s="65"/>
      <c r="L1506" s="65"/>
      <c r="M1506" s="65"/>
      <c r="N1506" s="65"/>
      <c r="O1506" s="65"/>
      <c r="P1506" s="65"/>
      <c r="T1506" s="1"/>
      <c r="U1506" s="1"/>
      <c r="V1506" s="1"/>
    </row>
    <row r="1507" spans="1:22" x14ac:dyDescent="0.25">
      <c r="A1507" s="1"/>
      <c r="C1507" s="65"/>
      <c r="K1507" s="65"/>
      <c r="L1507" s="65"/>
      <c r="M1507" s="65"/>
      <c r="N1507" s="65"/>
      <c r="O1507" s="65"/>
      <c r="P1507" s="65"/>
      <c r="T1507" s="1"/>
      <c r="U1507" s="1"/>
      <c r="V1507" s="1"/>
    </row>
    <row r="1508" spans="1:22" x14ac:dyDescent="0.25">
      <c r="A1508" s="1"/>
      <c r="C1508" s="65"/>
      <c r="K1508" s="65"/>
      <c r="L1508" s="65"/>
      <c r="M1508" s="65"/>
      <c r="N1508" s="65"/>
      <c r="O1508" s="65"/>
      <c r="P1508" s="65"/>
      <c r="T1508" s="1"/>
      <c r="U1508" s="1"/>
      <c r="V1508" s="1"/>
    </row>
    <row r="1509" spans="1:22" x14ac:dyDescent="0.25">
      <c r="A1509" s="1"/>
      <c r="C1509" s="65"/>
      <c r="K1509" s="65"/>
      <c r="L1509" s="65"/>
      <c r="M1509" s="65"/>
      <c r="N1509" s="65"/>
      <c r="O1509" s="65"/>
      <c r="P1509" s="65"/>
      <c r="T1509" s="1"/>
      <c r="U1509" s="1"/>
      <c r="V1509" s="1"/>
    </row>
    <row r="1510" spans="1:22" x14ac:dyDescent="0.25">
      <c r="A1510" s="1"/>
      <c r="C1510" s="65"/>
      <c r="K1510" s="65"/>
      <c r="L1510" s="65"/>
      <c r="M1510" s="65"/>
      <c r="N1510" s="65"/>
      <c r="O1510" s="65"/>
      <c r="P1510" s="65"/>
      <c r="T1510" s="1"/>
      <c r="U1510" s="1"/>
      <c r="V1510" s="1"/>
    </row>
    <row r="1511" spans="1:22" x14ac:dyDescent="0.25">
      <c r="A1511" s="1"/>
      <c r="C1511" s="65"/>
      <c r="K1511" s="65"/>
      <c r="L1511" s="65"/>
      <c r="M1511" s="65"/>
      <c r="N1511" s="65"/>
      <c r="O1511" s="65"/>
      <c r="P1511" s="65"/>
      <c r="T1511" s="1"/>
      <c r="U1511" s="1"/>
      <c r="V1511" s="1"/>
    </row>
    <row r="1512" spans="1:22" x14ac:dyDescent="0.25">
      <c r="A1512" s="1"/>
      <c r="C1512" s="65"/>
      <c r="K1512" s="65"/>
      <c r="L1512" s="65"/>
      <c r="M1512" s="65"/>
      <c r="N1512" s="65"/>
      <c r="O1512" s="65"/>
      <c r="P1512" s="65"/>
      <c r="T1512" s="1"/>
      <c r="U1512" s="1"/>
      <c r="V1512" s="1"/>
    </row>
    <row r="1513" spans="1:22" x14ac:dyDescent="0.25">
      <c r="A1513" s="1"/>
      <c r="C1513" s="65"/>
      <c r="K1513" s="65"/>
      <c r="L1513" s="65"/>
      <c r="M1513" s="65"/>
      <c r="N1513" s="65"/>
      <c r="O1513" s="65"/>
      <c r="P1513" s="65"/>
      <c r="T1513" s="1"/>
      <c r="U1513" s="1"/>
      <c r="V1513" s="1"/>
    </row>
    <row r="1514" spans="1:22" x14ac:dyDescent="0.25">
      <c r="A1514" s="1"/>
      <c r="C1514" s="65"/>
      <c r="K1514" s="65"/>
      <c r="L1514" s="65"/>
      <c r="M1514" s="65"/>
      <c r="N1514" s="65"/>
      <c r="O1514" s="65"/>
      <c r="P1514" s="65"/>
      <c r="T1514" s="1"/>
      <c r="U1514" s="1"/>
      <c r="V1514" s="1"/>
    </row>
    <row r="1515" spans="1:22" x14ac:dyDescent="0.25">
      <c r="A1515" s="1"/>
      <c r="C1515" s="65"/>
      <c r="K1515" s="65"/>
      <c r="L1515" s="65"/>
      <c r="M1515" s="65"/>
      <c r="N1515" s="65"/>
      <c r="O1515" s="65"/>
      <c r="P1515" s="65"/>
      <c r="T1515" s="1"/>
      <c r="U1515" s="1"/>
      <c r="V1515" s="1"/>
    </row>
    <row r="1516" spans="1:22" x14ac:dyDescent="0.25">
      <c r="A1516" s="1"/>
      <c r="C1516" s="65"/>
      <c r="K1516" s="65"/>
      <c r="L1516" s="65"/>
      <c r="M1516" s="65"/>
      <c r="N1516" s="65"/>
      <c r="O1516" s="65"/>
      <c r="P1516" s="65"/>
      <c r="T1516" s="1"/>
      <c r="U1516" s="1"/>
      <c r="V1516" s="1"/>
    </row>
    <row r="1517" spans="1:22" x14ac:dyDescent="0.25">
      <c r="A1517" s="1"/>
      <c r="C1517" s="65"/>
      <c r="K1517" s="65"/>
      <c r="L1517" s="65"/>
      <c r="M1517" s="65"/>
      <c r="N1517" s="65"/>
      <c r="O1517" s="65"/>
      <c r="P1517" s="65"/>
      <c r="T1517" s="1"/>
      <c r="U1517" s="1"/>
      <c r="V1517" s="1"/>
    </row>
    <row r="1518" spans="1:22" x14ac:dyDescent="0.25">
      <c r="A1518" s="1"/>
      <c r="C1518" s="65"/>
      <c r="K1518" s="65"/>
      <c r="L1518" s="65"/>
      <c r="M1518" s="65"/>
      <c r="N1518" s="65"/>
      <c r="O1518" s="65"/>
      <c r="P1518" s="65"/>
      <c r="T1518" s="1"/>
      <c r="U1518" s="1"/>
      <c r="V1518" s="1"/>
    </row>
    <row r="1519" spans="1:22" x14ac:dyDescent="0.25">
      <c r="A1519" s="1"/>
      <c r="C1519" s="65"/>
      <c r="K1519" s="65"/>
      <c r="L1519" s="65"/>
      <c r="M1519" s="65"/>
      <c r="N1519" s="65"/>
      <c r="O1519" s="65"/>
      <c r="P1519" s="65"/>
      <c r="T1519" s="1"/>
      <c r="U1519" s="1"/>
      <c r="V1519" s="1"/>
    </row>
    <row r="1520" spans="1:22" x14ac:dyDescent="0.25">
      <c r="A1520" s="1"/>
      <c r="C1520" s="65"/>
      <c r="K1520" s="65"/>
      <c r="L1520" s="65"/>
      <c r="M1520" s="65"/>
      <c r="N1520" s="65"/>
      <c r="O1520" s="65"/>
      <c r="P1520" s="65"/>
      <c r="T1520" s="1"/>
      <c r="U1520" s="1"/>
      <c r="V1520" s="1"/>
    </row>
    <row r="1521" spans="1:22" x14ac:dyDescent="0.25">
      <c r="A1521" s="1"/>
      <c r="C1521" s="65"/>
      <c r="K1521" s="65"/>
      <c r="L1521" s="65"/>
      <c r="M1521" s="65"/>
      <c r="N1521" s="65"/>
      <c r="O1521" s="65"/>
      <c r="P1521" s="65"/>
      <c r="T1521" s="1"/>
      <c r="U1521" s="1"/>
      <c r="V1521" s="1"/>
    </row>
    <row r="1522" spans="1:22" x14ac:dyDescent="0.25">
      <c r="A1522" s="1"/>
      <c r="C1522" s="65"/>
      <c r="K1522" s="65"/>
      <c r="L1522" s="65"/>
      <c r="M1522" s="65"/>
      <c r="N1522" s="65"/>
      <c r="O1522" s="65"/>
      <c r="P1522" s="65"/>
      <c r="T1522" s="1"/>
      <c r="U1522" s="1"/>
      <c r="V1522" s="1"/>
    </row>
    <row r="1523" spans="1:22" x14ac:dyDescent="0.25">
      <c r="A1523" s="1"/>
      <c r="C1523" s="65"/>
      <c r="K1523" s="65"/>
      <c r="L1523" s="65"/>
      <c r="M1523" s="65"/>
      <c r="N1523" s="65"/>
      <c r="O1523" s="65"/>
      <c r="P1523" s="65"/>
      <c r="T1523" s="1"/>
      <c r="U1523" s="1"/>
      <c r="V1523" s="1"/>
    </row>
    <row r="1524" spans="1:22" x14ac:dyDescent="0.25">
      <c r="A1524" s="1"/>
      <c r="C1524" s="65"/>
      <c r="K1524" s="65"/>
      <c r="L1524" s="65"/>
      <c r="M1524" s="65"/>
      <c r="N1524" s="65"/>
      <c r="O1524" s="65"/>
      <c r="P1524" s="65"/>
      <c r="T1524" s="1"/>
      <c r="U1524" s="1"/>
      <c r="V1524" s="1"/>
    </row>
    <row r="1525" spans="1:22" x14ac:dyDescent="0.25">
      <c r="A1525" s="1"/>
      <c r="C1525" s="65"/>
      <c r="K1525" s="65"/>
      <c r="L1525" s="65"/>
      <c r="M1525" s="65"/>
      <c r="N1525" s="65"/>
      <c r="O1525" s="65"/>
      <c r="P1525" s="65"/>
      <c r="T1525" s="1"/>
      <c r="U1525" s="1"/>
      <c r="V1525" s="1"/>
    </row>
    <row r="1526" spans="1:22" x14ac:dyDescent="0.25">
      <c r="A1526" s="1"/>
      <c r="C1526" s="65"/>
      <c r="K1526" s="65"/>
      <c r="L1526" s="65"/>
      <c r="M1526" s="65"/>
      <c r="N1526" s="65"/>
      <c r="O1526" s="65"/>
      <c r="P1526" s="65"/>
      <c r="T1526" s="1"/>
      <c r="U1526" s="1"/>
      <c r="V1526" s="1"/>
    </row>
    <row r="1527" spans="1:22" x14ac:dyDescent="0.25">
      <c r="A1527" s="1"/>
      <c r="C1527" s="65"/>
      <c r="K1527" s="65"/>
      <c r="L1527" s="65"/>
      <c r="M1527" s="65"/>
      <c r="N1527" s="65"/>
      <c r="O1527" s="65"/>
      <c r="P1527" s="65"/>
      <c r="T1527" s="1"/>
      <c r="U1527" s="1"/>
      <c r="V1527" s="1"/>
    </row>
    <row r="1528" spans="1:22" x14ac:dyDescent="0.25">
      <c r="A1528" s="1"/>
      <c r="C1528" s="65"/>
      <c r="K1528" s="65"/>
      <c r="L1528" s="65"/>
      <c r="M1528" s="65"/>
      <c r="N1528" s="65"/>
      <c r="O1528" s="65"/>
      <c r="P1528" s="65"/>
      <c r="T1528" s="1"/>
      <c r="U1528" s="1"/>
      <c r="V1528" s="1"/>
    </row>
    <row r="1529" spans="1:22" x14ac:dyDescent="0.25">
      <c r="A1529" s="1"/>
      <c r="C1529" s="65"/>
      <c r="K1529" s="65"/>
      <c r="L1529" s="65"/>
      <c r="M1529" s="65"/>
      <c r="N1529" s="65"/>
      <c r="O1529" s="65"/>
      <c r="P1529" s="65"/>
      <c r="T1529" s="1"/>
      <c r="U1529" s="1"/>
      <c r="V1529" s="1"/>
    </row>
    <row r="1530" spans="1:22" x14ac:dyDescent="0.25">
      <c r="A1530" s="1"/>
      <c r="C1530" s="65"/>
      <c r="K1530" s="65"/>
      <c r="L1530" s="65"/>
      <c r="M1530" s="65"/>
      <c r="N1530" s="65"/>
      <c r="O1530" s="65"/>
      <c r="P1530" s="65"/>
      <c r="T1530" s="1"/>
      <c r="U1530" s="1"/>
      <c r="V1530" s="1"/>
    </row>
    <row r="1531" spans="1:22" x14ac:dyDescent="0.25">
      <c r="A1531" s="1"/>
      <c r="C1531" s="65"/>
      <c r="K1531" s="65"/>
      <c r="L1531" s="65"/>
      <c r="M1531" s="65"/>
      <c r="N1531" s="65"/>
      <c r="O1531" s="65"/>
      <c r="P1531" s="65"/>
      <c r="T1531" s="1"/>
      <c r="U1531" s="1"/>
      <c r="V1531" s="1"/>
    </row>
    <row r="1532" spans="1:22" x14ac:dyDescent="0.25">
      <c r="A1532" s="1"/>
      <c r="C1532" s="65"/>
      <c r="K1532" s="65"/>
      <c r="L1532" s="65"/>
      <c r="M1532" s="65"/>
      <c r="N1532" s="65"/>
      <c r="O1532" s="65"/>
      <c r="P1532" s="65"/>
      <c r="T1532" s="1"/>
      <c r="U1532" s="1"/>
      <c r="V1532" s="1"/>
    </row>
    <row r="1533" spans="1:22" x14ac:dyDescent="0.25">
      <c r="A1533" s="1"/>
      <c r="C1533" s="65"/>
      <c r="K1533" s="65"/>
      <c r="L1533" s="65"/>
      <c r="M1533" s="65"/>
      <c r="N1533" s="65"/>
      <c r="O1533" s="65"/>
      <c r="P1533" s="65"/>
      <c r="T1533" s="1"/>
      <c r="U1533" s="1"/>
      <c r="V1533" s="1"/>
    </row>
    <row r="1534" spans="1:22" x14ac:dyDescent="0.25">
      <c r="A1534" s="1"/>
      <c r="C1534" s="65"/>
      <c r="K1534" s="65"/>
      <c r="L1534" s="65"/>
      <c r="M1534" s="65"/>
      <c r="N1534" s="65"/>
      <c r="O1534" s="65"/>
      <c r="P1534" s="65"/>
      <c r="T1534" s="1"/>
      <c r="U1534" s="1"/>
      <c r="V1534" s="1"/>
    </row>
    <row r="1535" spans="1:22" x14ac:dyDescent="0.25">
      <c r="A1535" s="1"/>
      <c r="C1535" s="65"/>
      <c r="K1535" s="65"/>
      <c r="L1535" s="65"/>
      <c r="M1535" s="65"/>
      <c r="N1535" s="65"/>
      <c r="O1535" s="65"/>
      <c r="P1535" s="65"/>
      <c r="T1535" s="1"/>
      <c r="U1535" s="1"/>
      <c r="V1535" s="1"/>
    </row>
    <row r="1536" spans="1:22" x14ac:dyDescent="0.25">
      <c r="A1536" s="1"/>
      <c r="C1536" s="65"/>
      <c r="K1536" s="65"/>
      <c r="L1536" s="65"/>
      <c r="M1536" s="65"/>
      <c r="N1536" s="65"/>
      <c r="O1536" s="65"/>
      <c r="P1536" s="65"/>
      <c r="T1536" s="1"/>
      <c r="U1536" s="1"/>
      <c r="V1536" s="1"/>
    </row>
    <row r="1537" spans="1:22" x14ac:dyDescent="0.25">
      <c r="A1537" s="1"/>
      <c r="C1537" s="65"/>
      <c r="K1537" s="65"/>
      <c r="L1537" s="65"/>
      <c r="M1537" s="65"/>
      <c r="N1537" s="65"/>
      <c r="O1537" s="65"/>
      <c r="P1537" s="65"/>
      <c r="T1537" s="1"/>
      <c r="U1537" s="1"/>
      <c r="V1537" s="1"/>
    </row>
    <row r="1538" spans="1:22" x14ac:dyDescent="0.25">
      <c r="A1538" s="1"/>
      <c r="C1538" s="65"/>
      <c r="K1538" s="65"/>
      <c r="L1538" s="65"/>
      <c r="M1538" s="65"/>
      <c r="N1538" s="65"/>
      <c r="O1538" s="65"/>
      <c r="P1538" s="65"/>
      <c r="T1538" s="1"/>
      <c r="U1538" s="1"/>
      <c r="V1538" s="1"/>
    </row>
    <row r="1539" spans="1:22" x14ac:dyDescent="0.25">
      <c r="A1539" s="1"/>
      <c r="C1539" s="65"/>
      <c r="K1539" s="65"/>
      <c r="L1539" s="65"/>
      <c r="M1539" s="65"/>
      <c r="N1539" s="65"/>
      <c r="O1539" s="65"/>
      <c r="P1539" s="65"/>
      <c r="T1539" s="1"/>
      <c r="U1539" s="1"/>
      <c r="V1539" s="1"/>
    </row>
    <row r="1540" spans="1:22" x14ac:dyDescent="0.25">
      <c r="A1540" s="1"/>
      <c r="C1540" s="65"/>
      <c r="K1540" s="65"/>
      <c r="L1540" s="65"/>
      <c r="M1540" s="65"/>
      <c r="N1540" s="65"/>
      <c r="O1540" s="65"/>
      <c r="P1540" s="65"/>
      <c r="T1540" s="1"/>
      <c r="U1540" s="1"/>
      <c r="V1540" s="1"/>
    </row>
    <row r="1541" spans="1:22" x14ac:dyDescent="0.25">
      <c r="A1541" s="1"/>
      <c r="C1541" s="65"/>
      <c r="K1541" s="65"/>
      <c r="L1541" s="65"/>
      <c r="M1541" s="65"/>
      <c r="N1541" s="65"/>
      <c r="O1541" s="65"/>
      <c r="P1541" s="65"/>
      <c r="T1541" s="1"/>
      <c r="U1541" s="1"/>
      <c r="V1541" s="1"/>
    </row>
    <row r="1542" spans="1:22" x14ac:dyDescent="0.25">
      <c r="A1542" s="1"/>
      <c r="C1542" s="65"/>
      <c r="K1542" s="65"/>
      <c r="L1542" s="65"/>
      <c r="M1542" s="65"/>
      <c r="N1542" s="65"/>
      <c r="O1542" s="65"/>
      <c r="P1542" s="65"/>
      <c r="T1542" s="1"/>
      <c r="U1542" s="1"/>
      <c r="V1542" s="1"/>
    </row>
    <row r="1543" spans="1:22" x14ac:dyDescent="0.25">
      <c r="A1543" s="1"/>
      <c r="C1543" s="65"/>
      <c r="K1543" s="65"/>
      <c r="L1543" s="65"/>
      <c r="M1543" s="65"/>
      <c r="N1543" s="65"/>
      <c r="O1543" s="65"/>
      <c r="P1543" s="65"/>
      <c r="T1543" s="1"/>
      <c r="U1543" s="1"/>
      <c r="V1543" s="1"/>
    </row>
    <row r="1544" spans="1:22" x14ac:dyDescent="0.25">
      <c r="A1544" s="1"/>
      <c r="C1544" s="65"/>
      <c r="K1544" s="65"/>
      <c r="L1544" s="65"/>
      <c r="M1544" s="65"/>
      <c r="N1544" s="65"/>
      <c r="O1544" s="65"/>
      <c r="P1544" s="65"/>
      <c r="T1544" s="1"/>
      <c r="U1544" s="1"/>
      <c r="V1544" s="1"/>
    </row>
    <row r="1545" spans="1:22" x14ac:dyDescent="0.25">
      <c r="A1545" s="1"/>
      <c r="C1545" s="65"/>
      <c r="K1545" s="65"/>
      <c r="L1545" s="65"/>
      <c r="M1545" s="65"/>
      <c r="N1545" s="65"/>
      <c r="O1545" s="65"/>
      <c r="P1545" s="65"/>
      <c r="T1545" s="1"/>
      <c r="U1545" s="1"/>
      <c r="V1545" s="1"/>
    </row>
    <row r="1546" spans="1:22" x14ac:dyDescent="0.25">
      <c r="A1546" s="1"/>
      <c r="C1546" s="65"/>
      <c r="K1546" s="65"/>
      <c r="L1546" s="65"/>
      <c r="M1546" s="65"/>
      <c r="N1546" s="65"/>
      <c r="O1546" s="65"/>
      <c r="P1546" s="65"/>
      <c r="T1546" s="1"/>
      <c r="U1546" s="1"/>
      <c r="V1546" s="1"/>
    </row>
    <row r="1547" spans="1:22" x14ac:dyDescent="0.25">
      <c r="A1547" s="1"/>
      <c r="C1547" s="65"/>
      <c r="K1547" s="65"/>
      <c r="L1547" s="65"/>
      <c r="M1547" s="65"/>
      <c r="N1547" s="65"/>
      <c r="O1547" s="65"/>
      <c r="P1547" s="65"/>
      <c r="T1547" s="1"/>
      <c r="U1547" s="1"/>
      <c r="V1547" s="1"/>
    </row>
    <row r="1548" spans="1:22" x14ac:dyDescent="0.25">
      <c r="A1548" s="1"/>
      <c r="C1548" s="65"/>
      <c r="K1548" s="65"/>
      <c r="L1548" s="65"/>
      <c r="M1548" s="65"/>
      <c r="N1548" s="65"/>
      <c r="O1548" s="65"/>
      <c r="P1548" s="65"/>
      <c r="T1548" s="1"/>
      <c r="U1548" s="1"/>
      <c r="V1548" s="1"/>
    </row>
    <row r="1549" spans="1:22" x14ac:dyDescent="0.25">
      <c r="A1549" s="1"/>
      <c r="C1549" s="65"/>
      <c r="K1549" s="65"/>
      <c r="L1549" s="65"/>
      <c r="M1549" s="65"/>
      <c r="N1549" s="65"/>
      <c r="O1549" s="65"/>
      <c r="P1549" s="65"/>
      <c r="T1549" s="1"/>
      <c r="U1549" s="1"/>
      <c r="V1549" s="1"/>
    </row>
    <row r="1550" spans="1:22" x14ac:dyDescent="0.25">
      <c r="A1550" s="1"/>
      <c r="C1550" s="65"/>
      <c r="K1550" s="65"/>
      <c r="L1550" s="65"/>
      <c r="M1550" s="65"/>
      <c r="N1550" s="65"/>
      <c r="O1550" s="65"/>
      <c r="P1550" s="65"/>
      <c r="T1550" s="1"/>
      <c r="U1550" s="1"/>
      <c r="V1550" s="1"/>
    </row>
    <row r="1551" spans="1:22" x14ac:dyDescent="0.25">
      <c r="A1551" s="1"/>
      <c r="C1551" s="65"/>
      <c r="K1551" s="65"/>
      <c r="L1551" s="65"/>
      <c r="M1551" s="65"/>
      <c r="N1551" s="65"/>
      <c r="O1551" s="65"/>
      <c r="P1551" s="65"/>
      <c r="T1551" s="1"/>
      <c r="U1551" s="1"/>
      <c r="V1551" s="1"/>
    </row>
    <row r="1552" spans="1:22" x14ac:dyDescent="0.25">
      <c r="A1552" s="1"/>
      <c r="C1552" s="65"/>
      <c r="K1552" s="65"/>
      <c r="L1552" s="65"/>
      <c r="M1552" s="65"/>
      <c r="N1552" s="65"/>
      <c r="O1552" s="65"/>
      <c r="P1552" s="65"/>
      <c r="T1552" s="1"/>
      <c r="U1552" s="1"/>
      <c r="V1552" s="1"/>
    </row>
    <row r="1553" spans="1:22" x14ac:dyDescent="0.25">
      <c r="A1553" s="1"/>
      <c r="C1553" s="65"/>
      <c r="K1553" s="65"/>
      <c r="L1553" s="65"/>
      <c r="M1553" s="65"/>
      <c r="N1553" s="65"/>
      <c r="O1553" s="65"/>
      <c r="P1553" s="65"/>
      <c r="T1553" s="1"/>
      <c r="U1553" s="1"/>
      <c r="V1553" s="1"/>
    </row>
    <row r="1554" spans="1:22" x14ac:dyDescent="0.25">
      <c r="A1554" s="1"/>
      <c r="C1554" s="65"/>
      <c r="K1554" s="65"/>
      <c r="L1554" s="65"/>
      <c r="M1554" s="65"/>
      <c r="N1554" s="65"/>
      <c r="O1554" s="65"/>
      <c r="P1554" s="65"/>
      <c r="T1554" s="1"/>
      <c r="U1554" s="1"/>
      <c r="V1554" s="1"/>
    </row>
    <row r="1555" spans="1:22" x14ac:dyDescent="0.25">
      <c r="A1555" s="1"/>
      <c r="C1555" s="65"/>
      <c r="K1555" s="65"/>
      <c r="L1555" s="65"/>
      <c r="M1555" s="65"/>
      <c r="N1555" s="65"/>
      <c r="O1555" s="65"/>
      <c r="P1555" s="65"/>
      <c r="T1555" s="1"/>
      <c r="U1555" s="1"/>
      <c r="V1555" s="1"/>
    </row>
    <row r="1556" spans="1:22" x14ac:dyDescent="0.25">
      <c r="A1556" s="1"/>
      <c r="C1556" s="65"/>
      <c r="K1556" s="65"/>
      <c r="L1556" s="65"/>
      <c r="M1556" s="65"/>
      <c r="N1556" s="65"/>
      <c r="O1556" s="65"/>
      <c r="P1556" s="65"/>
      <c r="T1556" s="1"/>
      <c r="U1556" s="1"/>
      <c r="V1556" s="1"/>
    </row>
    <row r="1557" spans="1:22" x14ac:dyDescent="0.25">
      <c r="A1557" s="1"/>
      <c r="C1557" s="65"/>
      <c r="K1557" s="65"/>
      <c r="L1557" s="65"/>
      <c r="M1557" s="65"/>
      <c r="N1557" s="65"/>
      <c r="O1557" s="65"/>
      <c r="P1557" s="65"/>
      <c r="T1557" s="1"/>
      <c r="U1557" s="1"/>
      <c r="V1557" s="1"/>
    </row>
    <row r="1558" spans="1:22" x14ac:dyDescent="0.25">
      <c r="A1558" s="1"/>
      <c r="C1558" s="65"/>
      <c r="K1558" s="65"/>
      <c r="L1558" s="65"/>
      <c r="M1558" s="65"/>
      <c r="N1558" s="65"/>
      <c r="O1558" s="65"/>
      <c r="P1558" s="65"/>
      <c r="T1558" s="1"/>
      <c r="U1558" s="1"/>
      <c r="V1558" s="1"/>
    </row>
    <row r="1559" spans="1:22" x14ac:dyDescent="0.25">
      <c r="A1559" s="1"/>
      <c r="C1559" s="65"/>
      <c r="K1559" s="65"/>
      <c r="L1559" s="65"/>
      <c r="M1559" s="65"/>
      <c r="N1559" s="65"/>
      <c r="O1559" s="65"/>
      <c r="P1559" s="65"/>
      <c r="T1559" s="1"/>
      <c r="U1559" s="1"/>
      <c r="V1559" s="1"/>
    </row>
    <row r="1560" spans="1:22" x14ac:dyDescent="0.25">
      <c r="A1560" s="1"/>
      <c r="C1560" s="65"/>
      <c r="K1560" s="65"/>
      <c r="L1560" s="65"/>
      <c r="M1560" s="65"/>
      <c r="N1560" s="65"/>
      <c r="O1560" s="65"/>
      <c r="P1560" s="65"/>
      <c r="T1560" s="1"/>
      <c r="U1560" s="1"/>
      <c r="V1560" s="1"/>
    </row>
    <row r="1561" spans="1:22" x14ac:dyDescent="0.25">
      <c r="A1561" s="1"/>
      <c r="C1561" s="65"/>
      <c r="K1561" s="65"/>
      <c r="L1561" s="65"/>
      <c r="M1561" s="65"/>
      <c r="N1561" s="65"/>
      <c r="O1561" s="65"/>
      <c r="P1561" s="65"/>
      <c r="T1561" s="1"/>
      <c r="U1561" s="1"/>
      <c r="V1561" s="1"/>
    </row>
    <row r="1562" spans="1:22" x14ac:dyDescent="0.25">
      <c r="A1562" s="1"/>
      <c r="C1562" s="65"/>
      <c r="K1562" s="65"/>
      <c r="L1562" s="65"/>
      <c r="M1562" s="65"/>
      <c r="N1562" s="65"/>
      <c r="O1562" s="65"/>
      <c r="P1562" s="65"/>
      <c r="T1562" s="1"/>
      <c r="U1562" s="1"/>
      <c r="V1562" s="1"/>
    </row>
    <row r="1563" spans="1:22" x14ac:dyDescent="0.25">
      <c r="A1563" s="1"/>
      <c r="C1563" s="65"/>
      <c r="K1563" s="65"/>
      <c r="L1563" s="65"/>
      <c r="M1563" s="65"/>
      <c r="N1563" s="65"/>
      <c r="O1563" s="65"/>
      <c r="P1563" s="65"/>
      <c r="T1563" s="1"/>
      <c r="U1563" s="1"/>
      <c r="V1563" s="1"/>
    </row>
    <row r="1564" spans="1:22" x14ac:dyDescent="0.25">
      <c r="A1564" s="1"/>
      <c r="C1564" s="65"/>
      <c r="K1564" s="65"/>
      <c r="L1564" s="65"/>
      <c r="M1564" s="65"/>
      <c r="N1564" s="65"/>
      <c r="O1564" s="65"/>
      <c r="P1564" s="65"/>
      <c r="T1564" s="1"/>
      <c r="U1564" s="1"/>
      <c r="V1564" s="1"/>
    </row>
    <row r="1565" spans="1:22" x14ac:dyDescent="0.25">
      <c r="A1565" s="1"/>
      <c r="C1565" s="65"/>
      <c r="K1565" s="65"/>
      <c r="L1565" s="65"/>
      <c r="M1565" s="65"/>
      <c r="N1565" s="65"/>
      <c r="O1565" s="65"/>
      <c r="P1565" s="65"/>
      <c r="T1565" s="1"/>
      <c r="U1565" s="1"/>
      <c r="V1565" s="1"/>
    </row>
    <row r="1566" spans="1:22" x14ac:dyDescent="0.25">
      <c r="A1566" s="1"/>
      <c r="C1566" s="65"/>
      <c r="K1566" s="65"/>
      <c r="L1566" s="65"/>
      <c r="M1566" s="65"/>
      <c r="N1566" s="65"/>
      <c r="O1566" s="65"/>
      <c r="P1566" s="65"/>
      <c r="T1566" s="1"/>
      <c r="U1566" s="1"/>
      <c r="V1566" s="1"/>
    </row>
    <row r="1567" spans="1:22" x14ac:dyDescent="0.25">
      <c r="A1567" s="1"/>
      <c r="C1567" s="65"/>
      <c r="K1567" s="65"/>
      <c r="L1567" s="65"/>
      <c r="M1567" s="65"/>
      <c r="N1567" s="65"/>
      <c r="O1567" s="65"/>
      <c r="P1567" s="65"/>
      <c r="T1567" s="1"/>
      <c r="U1567" s="1"/>
      <c r="V1567" s="1"/>
    </row>
    <row r="1568" spans="1:22" x14ac:dyDescent="0.25">
      <c r="A1568" s="1"/>
      <c r="C1568" s="65"/>
      <c r="K1568" s="65"/>
      <c r="L1568" s="65"/>
      <c r="M1568" s="65"/>
      <c r="N1568" s="65"/>
      <c r="O1568" s="65"/>
      <c r="P1568" s="65"/>
      <c r="T1568" s="1"/>
      <c r="U1568" s="1"/>
      <c r="V1568" s="1"/>
    </row>
    <row r="1569" spans="1:22" x14ac:dyDescent="0.25">
      <c r="A1569" s="1"/>
      <c r="C1569" s="65"/>
      <c r="K1569" s="65"/>
      <c r="L1569" s="65"/>
      <c r="M1569" s="65"/>
      <c r="N1569" s="65"/>
      <c r="O1569" s="65"/>
      <c r="P1569" s="65"/>
      <c r="T1569" s="1"/>
      <c r="U1569" s="1"/>
      <c r="V1569" s="1"/>
    </row>
    <row r="1570" spans="1:22" x14ac:dyDescent="0.25">
      <c r="A1570" s="1"/>
      <c r="C1570" s="65"/>
      <c r="K1570" s="65"/>
      <c r="L1570" s="65"/>
      <c r="M1570" s="65"/>
      <c r="N1570" s="65"/>
      <c r="O1570" s="65"/>
      <c r="P1570" s="65"/>
      <c r="T1570" s="1"/>
      <c r="U1570" s="1"/>
      <c r="V1570" s="1"/>
    </row>
    <row r="1571" spans="1:22" x14ac:dyDescent="0.25">
      <c r="A1571" s="1"/>
      <c r="C1571" s="65"/>
      <c r="K1571" s="65"/>
      <c r="L1571" s="65"/>
      <c r="M1571" s="65"/>
      <c r="N1571" s="65"/>
      <c r="O1571" s="65"/>
      <c r="P1571" s="65"/>
      <c r="T1571" s="1"/>
      <c r="U1571" s="1"/>
      <c r="V1571" s="1"/>
    </row>
    <row r="1572" spans="1:22" x14ac:dyDescent="0.25">
      <c r="A1572" s="1"/>
      <c r="C1572" s="65"/>
      <c r="K1572" s="65"/>
      <c r="L1572" s="65"/>
      <c r="M1572" s="65"/>
      <c r="N1572" s="65"/>
      <c r="O1572" s="65"/>
      <c r="P1572" s="65"/>
      <c r="T1572" s="1"/>
      <c r="U1572" s="1"/>
      <c r="V1572" s="1"/>
    </row>
    <row r="1573" spans="1:22" x14ac:dyDescent="0.25">
      <c r="A1573" s="1"/>
      <c r="C1573" s="65"/>
      <c r="K1573" s="65"/>
      <c r="L1573" s="65"/>
      <c r="M1573" s="65"/>
      <c r="N1573" s="65"/>
      <c r="O1573" s="65"/>
      <c r="P1573" s="65"/>
      <c r="T1573" s="1"/>
      <c r="U1573" s="1"/>
      <c r="V1573" s="1"/>
    </row>
    <row r="1574" spans="1:22" x14ac:dyDescent="0.25">
      <c r="A1574" s="1"/>
      <c r="C1574" s="65"/>
      <c r="K1574" s="65"/>
      <c r="L1574" s="65"/>
      <c r="M1574" s="65"/>
      <c r="N1574" s="65"/>
      <c r="O1574" s="65"/>
      <c r="P1574" s="65"/>
      <c r="T1574" s="1"/>
      <c r="U1574" s="1"/>
      <c r="V1574" s="1"/>
    </row>
    <row r="1575" spans="1:22" x14ac:dyDescent="0.25">
      <c r="A1575" s="1"/>
      <c r="C1575" s="65"/>
      <c r="K1575" s="65"/>
      <c r="L1575" s="65"/>
      <c r="M1575" s="65"/>
      <c r="N1575" s="65"/>
      <c r="O1575" s="65"/>
      <c r="P1575" s="65"/>
      <c r="T1575" s="1"/>
      <c r="U1575" s="1"/>
      <c r="V1575" s="1"/>
    </row>
    <row r="1576" spans="1:22" x14ac:dyDescent="0.25">
      <c r="A1576" s="1"/>
      <c r="C1576" s="65"/>
      <c r="K1576" s="65"/>
      <c r="L1576" s="65"/>
      <c r="M1576" s="65"/>
      <c r="N1576" s="65"/>
      <c r="O1576" s="65"/>
      <c r="P1576" s="65"/>
      <c r="T1576" s="1"/>
      <c r="U1576" s="1"/>
      <c r="V1576" s="1"/>
    </row>
    <row r="1577" spans="1:22" x14ac:dyDescent="0.25">
      <c r="A1577" s="1"/>
      <c r="C1577" s="65"/>
      <c r="K1577" s="65"/>
      <c r="L1577" s="65"/>
      <c r="M1577" s="65"/>
      <c r="N1577" s="65"/>
      <c r="O1577" s="65"/>
      <c r="P1577" s="65"/>
      <c r="T1577" s="1"/>
      <c r="U1577" s="1"/>
      <c r="V1577" s="1"/>
    </row>
    <row r="1578" spans="1:22" x14ac:dyDescent="0.25">
      <c r="A1578" s="1"/>
      <c r="C1578" s="65"/>
      <c r="K1578" s="65"/>
      <c r="L1578" s="65"/>
      <c r="M1578" s="65"/>
      <c r="N1578" s="65"/>
      <c r="O1578" s="65"/>
      <c r="P1578" s="65"/>
      <c r="T1578" s="1"/>
      <c r="U1578" s="1"/>
      <c r="V1578" s="1"/>
    </row>
    <row r="1579" spans="1:22" x14ac:dyDescent="0.25">
      <c r="A1579" s="1"/>
      <c r="C1579" s="65"/>
      <c r="K1579" s="65"/>
      <c r="L1579" s="65"/>
      <c r="M1579" s="65"/>
      <c r="N1579" s="65"/>
      <c r="O1579" s="65"/>
      <c r="P1579" s="65"/>
      <c r="T1579" s="1"/>
      <c r="U1579" s="1"/>
      <c r="V1579" s="1"/>
    </row>
    <row r="1580" spans="1:22" x14ac:dyDescent="0.25">
      <c r="A1580" s="1"/>
      <c r="C1580" s="65"/>
      <c r="K1580" s="65"/>
      <c r="L1580" s="65"/>
      <c r="M1580" s="65"/>
      <c r="N1580" s="65"/>
      <c r="O1580" s="65"/>
      <c r="P1580" s="65"/>
      <c r="T1580" s="1"/>
      <c r="U1580" s="1"/>
      <c r="V1580" s="1"/>
    </row>
    <row r="1581" spans="1:22" x14ac:dyDescent="0.25">
      <c r="A1581" s="1"/>
      <c r="C1581" s="65"/>
      <c r="K1581" s="65"/>
      <c r="L1581" s="65"/>
      <c r="M1581" s="65"/>
      <c r="N1581" s="65"/>
      <c r="O1581" s="65"/>
      <c r="P1581" s="65"/>
      <c r="T1581" s="1"/>
      <c r="U1581" s="1"/>
      <c r="V1581" s="1"/>
    </row>
    <row r="1582" spans="1:22" x14ac:dyDescent="0.25">
      <c r="A1582" s="1"/>
      <c r="C1582" s="65"/>
      <c r="K1582" s="65"/>
      <c r="L1582" s="65"/>
      <c r="M1582" s="65"/>
      <c r="N1582" s="65"/>
      <c r="O1582" s="65"/>
      <c r="P1582" s="65"/>
      <c r="T1582" s="1"/>
      <c r="U1582" s="1"/>
      <c r="V1582" s="1"/>
    </row>
    <row r="1583" spans="1:22" x14ac:dyDescent="0.25">
      <c r="A1583" s="1"/>
      <c r="C1583" s="65"/>
      <c r="K1583" s="65"/>
      <c r="L1583" s="65"/>
      <c r="M1583" s="65"/>
      <c r="N1583" s="65"/>
      <c r="O1583" s="65"/>
      <c r="P1583" s="65"/>
      <c r="T1583" s="1"/>
      <c r="U1583" s="1"/>
      <c r="V1583" s="1"/>
    </row>
    <row r="1584" spans="1:22" x14ac:dyDescent="0.25">
      <c r="A1584" s="1"/>
      <c r="C1584" s="65"/>
      <c r="K1584" s="65"/>
      <c r="L1584" s="65"/>
      <c r="M1584" s="65"/>
      <c r="N1584" s="65"/>
      <c r="O1584" s="65"/>
      <c r="P1584" s="65"/>
      <c r="T1584" s="1"/>
      <c r="U1584" s="1"/>
      <c r="V1584" s="1"/>
    </row>
    <row r="1585" spans="1:22" x14ac:dyDescent="0.25">
      <c r="A1585" s="1"/>
      <c r="C1585" s="65"/>
      <c r="K1585" s="65"/>
      <c r="L1585" s="65"/>
      <c r="M1585" s="65"/>
      <c r="N1585" s="65"/>
      <c r="O1585" s="65"/>
      <c r="P1585" s="65"/>
      <c r="T1585" s="1"/>
      <c r="U1585" s="1"/>
      <c r="V1585" s="1"/>
    </row>
    <row r="1586" spans="1:22" x14ac:dyDescent="0.25">
      <c r="A1586" s="1"/>
      <c r="C1586" s="65"/>
      <c r="K1586" s="65"/>
      <c r="L1586" s="65"/>
      <c r="M1586" s="65"/>
      <c r="N1586" s="65"/>
      <c r="O1586" s="65"/>
      <c r="P1586" s="65"/>
      <c r="T1586" s="1"/>
      <c r="U1586" s="1"/>
      <c r="V1586" s="1"/>
    </row>
    <row r="1587" spans="1:22" x14ac:dyDescent="0.25">
      <c r="A1587" s="1"/>
      <c r="C1587" s="65"/>
      <c r="K1587" s="65"/>
      <c r="L1587" s="65"/>
      <c r="M1587" s="65"/>
      <c r="N1587" s="65"/>
      <c r="O1587" s="65"/>
      <c r="P1587" s="65"/>
      <c r="T1587" s="1"/>
      <c r="U1587" s="1"/>
      <c r="V1587" s="1"/>
    </row>
    <row r="1588" spans="1:22" x14ac:dyDescent="0.25">
      <c r="A1588" s="1"/>
      <c r="C1588" s="65"/>
      <c r="K1588" s="65"/>
      <c r="L1588" s="65"/>
      <c r="M1588" s="65"/>
      <c r="N1588" s="65"/>
      <c r="O1588" s="65"/>
      <c r="P1588" s="65"/>
      <c r="T1588" s="1"/>
      <c r="U1588" s="1"/>
      <c r="V1588" s="1"/>
    </row>
    <row r="1589" spans="1:22" x14ac:dyDescent="0.25">
      <c r="A1589" s="1"/>
      <c r="C1589" s="65"/>
      <c r="K1589" s="65"/>
      <c r="L1589" s="65"/>
      <c r="M1589" s="65"/>
      <c r="N1589" s="65"/>
      <c r="O1589" s="65"/>
      <c r="P1589" s="65"/>
      <c r="T1589" s="1"/>
      <c r="U1589" s="1"/>
      <c r="V1589" s="1"/>
    </row>
    <row r="1590" spans="1:22" x14ac:dyDescent="0.25">
      <c r="A1590" s="1"/>
      <c r="C1590" s="65"/>
      <c r="K1590" s="65"/>
      <c r="L1590" s="65"/>
      <c r="M1590" s="65"/>
      <c r="N1590" s="65"/>
      <c r="O1590" s="65"/>
      <c r="P1590" s="65"/>
      <c r="T1590" s="1"/>
      <c r="U1590" s="1"/>
      <c r="V1590" s="1"/>
    </row>
    <row r="1591" spans="1:22" x14ac:dyDescent="0.25">
      <c r="A1591" s="1"/>
      <c r="C1591" s="65"/>
      <c r="K1591" s="65"/>
      <c r="L1591" s="65"/>
      <c r="M1591" s="65"/>
      <c r="N1591" s="65"/>
      <c r="O1591" s="65"/>
      <c r="P1591" s="65"/>
      <c r="T1591" s="1"/>
      <c r="U1591" s="1"/>
      <c r="V1591" s="1"/>
    </row>
    <row r="1592" spans="1:22" x14ac:dyDescent="0.25">
      <c r="A1592" s="1"/>
      <c r="C1592" s="65"/>
      <c r="K1592" s="65"/>
      <c r="L1592" s="65"/>
      <c r="M1592" s="65"/>
      <c r="N1592" s="65"/>
      <c r="O1592" s="65"/>
      <c r="P1592" s="65"/>
      <c r="T1592" s="1"/>
      <c r="U1592" s="1"/>
      <c r="V1592" s="1"/>
    </row>
    <row r="1593" spans="1:22" x14ac:dyDescent="0.25">
      <c r="A1593" s="1"/>
      <c r="C1593" s="65"/>
      <c r="K1593" s="65"/>
      <c r="L1593" s="65"/>
      <c r="M1593" s="65"/>
      <c r="N1593" s="65"/>
      <c r="O1593" s="65"/>
      <c r="P1593" s="65"/>
      <c r="T1593" s="1"/>
      <c r="U1593" s="1"/>
      <c r="V1593" s="1"/>
    </row>
    <row r="1594" spans="1:22" x14ac:dyDescent="0.25">
      <c r="A1594" s="1"/>
      <c r="C1594" s="65"/>
      <c r="K1594" s="65"/>
      <c r="L1594" s="65"/>
      <c r="M1594" s="65"/>
      <c r="N1594" s="65"/>
      <c r="O1594" s="65"/>
      <c r="P1594" s="65"/>
      <c r="T1594" s="1"/>
      <c r="U1594" s="1"/>
      <c r="V1594" s="1"/>
    </row>
    <row r="1595" spans="1:22" x14ac:dyDescent="0.25">
      <c r="A1595" s="1"/>
      <c r="C1595" s="65"/>
      <c r="K1595" s="65"/>
      <c r="L1595" s="65"/>
      <c r="M1595" s="65"/>
      <c r="N1595" s="65"/>
      <c r="O1595" s="65"/>
      <c r="P1595" s="65"/>
      <c r="T1595" s="1"/>
      <c r="U1595" s="1"/>
      <c r="V1595" s="1"/>
    </row>
    <row r="1596" spans="1:22" x14ac:dyDescent="0.25">
      <c r="A1596" s="1"/>
      <c r="C1596" s="65"/>
      <c r="K1596" s="65"/>
      <c r="L1596" s="65"/>
      <c r="M1596" s="65"/>
      <c r="N1596" s="65"/>
      <c r="O1596" s="65"/>
      <c r="P1596" s="65"/>
      <c r="T1596" s="1"/>
      <c r="U1596" s="1"/>
      <c r="V1596" s="1"/>
    </row>
    <row r="1597" spans="1:22" x14ac:dyDescent="0.25">
      <c r="A1597" s="1"/>
      <c r="C1597" s="65"/>
      <c r="K1597" s="65"/>
      <c r="L1597" s="65"/>
      <c r="M1597" s="65"/>
      <c r="N1597" s="65"/>
      <c r="O1597" s="65"/>
      <c r="P1597" s="65"/>
      <c r="T1597" s="1"/>
      <c r="U1597" s="1"/>
      <c r="V1597" s="1"/>
    </row>
    <row r="1598" spans="1:22" x14ac:dyDescent="0.25">
      <c r="A1598" s="1"/>
      <c r="C1598" s="65"/>
      <c r="K1598" s="65"/>
      <c r="L1598" s="65"/>
      <c r="M1598" s="65"/>
      <c r="N1598" s="65"/>
      <c r="O1598" s="65"/>
      <c r="P1598" s="65"/>
      <c r="T1598" s="1"/>
      <c r="U1598" s="1"/>
      <c r="V1598" s="1"/>
    </row>
    <row r="1599" spans="1:22" x14ac:dyDescent="0.25">
      <c r="A1599" s="1"/>
      <c r="C1599" s="65"/>
      <c r="K1599" s="65"/>
      <c r="L1599" s="65"/>
      <c r="M1599" s="65"/>
      <c r="N1599" s="65"/>
      <c r="O1599" s="65"/>
      <c r="P1599" s="65"/>
      <c r="T1599" s="1"/>
      <c r="U1599" s="1"/>
      <c r="V1599" s="1"/>
    </row>
    <row r="1600" spans="1:22" x14ac:dyDescent="0.25">
      <c r="A1600" s="1"/>
      <c r="C1600" s="65"/>
      <c r="K1600" s="65"/>
      <c r="L1600" s="65"/>
      <c r="M1600" s="65"/>
      <c r="N1600" s="65"/>
      <c r="O1600" s="65"/>
      <c r="P1600" s="65"/>
      <c r="T1600" s="1"/>
      <c r="U1600" s="1"/>
      <c r="V1600" s="1"/>
    </row>
    <row r="1601" spans="1:22" x14ac:dyDescent="0.25">
      <c r="A1601" s="1"/>
      <c r="C1601" s="65"/>
      <c r="K1601" s="65"/>
      <c r="L1601" s="65"/>
      <c r="M1601" s="65"/>
      <c r="N1601" s="65"/>
      <c r="O1601" s="65"/>
      <c r="P1601" s="65"/>
      <c r="T1601" s="1"/>
      <c r="U1601" s="1"/>
      <c r="V1601" s="1"/>
    </row>
    <row r="1602" spans="1:22" x14ac:dyDescent="0.25">
      <c r="A1602" s="1"/>
      <c r="C1602" s="65"/>
      <c r="K1602" s="65"/>
      <c r="L1602" s="65"/>
      <c r="M1602" s="65"/>
      <c r="N1602" s="65"/>
      <c r="O1602" s="65"/>
      <c r="P1602" s="65"/>
      <c r="T1602" s="1"/>
      <c r="U1602" s="1"/>
      <c r="V1602" s="1"/>
    </row>
    <row r="1603" spans="1:22" x14ac:dyDescent="0.25">
      <c r="A1603" s="1"/>
      <c r="C1603" s="65"/>
      <c r="K1603" s="65"/>
      <c r="L1603" s="65"/>
      <c r="M1603" s="65"/>
      <c r="N1603" s="65"/>
      <c r="O1603" s="65"/>
      <c r="P1603" s="65"/>
      <c r="T1603" s="1"/>
      <c r="U1603" s="1"/>
      <c r="V1603" s="1"/>
    </row>
    <row r="1604" spans="1:22" x14ac:dyDescent="0.25">
      <c r="A1604" s="1"/>
      <c r="C1604" s="65"/>
      <c r="K1604" s="65"/>
      <c r="L1604" s="65"/>
      <c r="M1604" s="65"/>
      <c r="N1604" s="65"/>
      <c r="O1604" s="65"/>
      <c r="P1604" s="65"/>
      <c r="T1604" s="1"/>
      <c r="U1604" s="1"/>
      <c r="V1604" s="1"/>
    </row>
    <row r="1605" spans="1:22" x14ac:dyDescent="0.25">
      <c r="A1605" s="1"/>
      <c r="C1605" s="65"/>
      <c r="K1605" s="65"/>
      <c r="L1605" s="65"/>
      <c r="M1605" s="65"/>
      <c r="N1605" s="65"/>
      <c r="O1605" s="65"/>
      <c r="P1605" s="65"/>
      <c r="T1605" s="1"/>
      <c r="U1605" s="1"/>
      <c r="V1605" s="1"/>
    </row>
    <row r="1606" spans="1:22" x14ac:dyDescent="0.25">
      <c r="A1606" s="1"/>
      <c r="C1606" s="65"/>
      <c r="K1606" s="65"/>
      <c r="L1606" s="65"/>
      <c r="M1606" s="65"/>
      <c r="N1606" s="65"/>
      <c r="O1606" s="65"/>
      <c r="P1606" s="65"/>
      <c r="T1606" s="1"/>
      <c r="U1606" s="1"/>
      <c r="V1606" s="1"/>
    </row>
    <row r="1607" spans="1:22" x14ac:dyDescent="0.25">
      <c r="A1607" s="1"/>
      <c r="C1607" s="65"/>
      <c r="K1607" s="65"/>
      <c r="L1607" s="65"/>
      <c r="M1607" s="65"/>
      <c r="N1607" s="65"/>
      <c r="O1607" s="65"/>
      <c r="P1607" s="65"/>
      <c r="T1607" s="1"/>
      <c r="U1607" s="1"/>
      <c r="V1607" s="1"/>
    </row>
    <row r="1608" spans="1:22" x14ac:dyDescent="0.25">
      <c r="A1608" s="1"/>
      <c r="C1608" s="65"/>
      <c r="K1608" s="65"/>
      <c r="L1608" s="65"/>
      <c r="M1608" s="65"/>
      <c r="N1608" s="65"/>
      <c r="O1608" s="65"/>
      <c r="P1608" s="65"/>
      <c r="T1608" s="1"/>
      <c r="U1608" s="1"/>
      <c r="V1608" s="1"/>
    </row>
    <row r="1609" spans="1:22" x14ac:dyDescent="0.25">
      <c r="A1609" s="1"/>
      <c r="C1609" s="65"/>
      <c r="K1609" s="65"/>
      <c r="L1609" s="65"/>
      <c r="M1609" s="65"/>
      <c r="N1609" s="65"/>
      <c r="O1609" s="65"/>
      <c r="P1609" s="65"/>
      <c r="T1609" s="1"/>
      <c r="U1609" s="1"/>
      <c r="V1609" s="1"/>
    </row>
    <row r="1610" spans="1:22" x14ac:dyDescent="0.25">
      <c r="A1610" s="1"/>
      <c r="C1610" s="65"/>
      <c r="K1610" s="65"/>
      <c r="L1610" s="65"/>
      <c r="M1610" s="65"/>
      <c r="N1610" s="65"/>
      <c r="O1610" s="65"/>
      <c r="P1610" s="65"/>
      <c r="T1610" s="1"/>
      <c r="U1610" s="1"/>
      <c r="V1610" s="1"/>
    </row>
    <row r="1611" spans="1:22" x14ac:dyDescent="0.25">
      <c r="A1611" s="1"/>
      <c r="C1611" s="65"/>
      <c r="K1611" s="65"/>
      <c r="L1611" s="65"/>
      <c r="M1611" s="65"/>
      <c r="N1611" s="65"/>
      <c r="O1611" s="65"/>
      <c r="P1611" s="65"/>
      <c r="T1611" s="1"/>
      <c r="U1611" s="1"/>
      <c r="V1611" s="1"/>
    </row>
    <row r="1612" spans="1:22" x14ac:dyDescent="0.25">
      <c r="A1612" s="1"/>
      <c r="C1612" s="65"/>
      <c r="K1612" s="65"/>
      <c r="L1612" s="65"/>
      <c r="M1612" s="65"/>
      <c r="N1612" s="65"/>
      <c r="O1612" s="65"/>
      <c r="P1612" s="65"/>
      <c r="T1612" s="1"/>
      <c r="U1612" s="1"/>
      <c r="V1612" s="1"/>
    </row>
    <row r="1613" spans="1:22" x14ac:dyDescent="0.25">
      <c r="A1613" s="1"/>
      <c r="C1613" s="65"/>
      <c r="K1613" s="65"/>
      <c r="L1613" s="65"/>
      <c r="M1613" s="65"/>
      <c r="N1613" s="65"/>
      <c r="O1613" s="65"/>
      <c r="P1613" s="65"/>
      <c r="T1613" s="1"/>
      <c r="U1613" s="1"/>
      <c r="V1613" s="1"/>
    </row>
    <row r="1614" spans="1:22" x14ac:dyDescent="0.25">
      <c r="A1614" s="1"/>
      <c r="C1614" s="65"/>
      <c r="K1614" s="65"/>
      <c r="L1614" s="65"/>
      <c r="M1614" s="65"/>
      <c r="N1614" s="65"/>
      <c r="O1614" s="65"/>
      <c r="P1614" s="65"/>
      <c r="T1614" s="1"/>
      <c r="U1614" s="1"/>
      <c r="V1614" s="1"/>
    </row>
    <row r="1615" spans="1:22" x14ac:dyDescent="0.25">
      <c r="A1615" s="1"/>
      <c r="C1615" s="65"/>
      <c r="K1615" s="65"/>
      <c r="L1615" s="65"/>
      <c r="M1615" s="65"/>
      <c r="N1615" s="65"/>
      <c r="O1615" s="65"/>
      <c r="P1615" s="65"/>
      <c r="T1615" s="1"/>
      <c r="U1615" s="1"/>
      <c r="V1615" s="1"/>
    </row>
    <row r="1616" spans="1:22" x14ac:dyDescent="0.25">
      <c r="A1616" s="1"/>
      <c r="C1616" s="65"/>
      <c r="K1616" s="65"/>
      <c r="L1616" s="65"/>
      <c r="M1616" s="65"/>
      <c r="N1616" s="65"/>
      <c r="O1616" s="65"/>
      <c r="P1616" s="65"/>
      <c r="T1616" s="1"/>
      <c r="U1616" s="1"/>
      <c r="V1616" s="1"/>
    </row>
    <row r="1617" spans="1:22" x14ac:dyDescent="0.25">
      <c r="A1617" s="1"/>
      <c r="C1617" s="65"/>
      <c r="K1617" s="65"/>
      <c r="L1617" s="65"/>
      <c r="M1617" s="65"/>
      <c r="N1617" s="65"/>
      <c r="O1617" s="65"/>
      <c r="P1617" s="65"/>
      <c r="T1617" s="1"/>
      <c r="U1617" s="1"/>
      <c r="V1617" s="1"/>
    </row>
    <row r="1618" spans="1:22" x14ac:dyDescent="0.25">
      <c r="A1618" s="1"/>
      <c r="C1618" s="65"/>
      <c r="K1618" s="65"/>
      <c r="L1618" s="65"/>
      <c r="M1618" s="65"/>
      <c r="N1618" s="65"/>
      <c r="O1618" s="65"/>
      <c r="P1618" s="65"/>
      <c r="T1618" s="1"/>
      <c r="U1618" s="1"/>
      <c r="V1618" s="1"/>
    </row>
    <row r="1619" spans="1:22" x14ac:dyDescent="0.25">
      <c r="A1619" s="1"/>
      <c r="C1619" s="65"/>
      <c r="K1619" s="65"/>
      <c r="L1619" s="65"/>
      <c r="M1619" s="65"/>
      <c r="N1619" s="65"/>
      <c r="O1619" s="65"/>
      <c r="P1619" s="65"/>
      <c r="T1619" s="1"/>
      <c r="U1619" s="1"/>
      <c r="V1619" s="1"/>
    </row>
    <row r="1620" spans="1:22" x14ac:dyDescent="0.25">
      <c r="A1620" s="1"/>
      <c r="C1620" s="65"/>
      <c r="K1620" s="65"/>
      <c r="L1620" s="65"/>
      <c r="M1620" s="65"/>
      <c r="N1620" s="65"/>
      <c r="O1620" s="65"/>
      <c r="P1620" s="65"/>
      <c r="T1620" s="1"/>
      <c r="U1620" s="1"/>
      <c r="V1620" s="1"/>
    </row>
    <row r="1621" spans="1:22" x14ac:dyDescent="0.25">
      <c r="A1621" s="1"/>
      <c r="C1621" s="65"/>
      <c r="K1621" s="65"/>
      <c r="L1621" s="65"/>
      <c r="M1621" s="65"/>
      <c r="N1621" s="65"/>
      <c r="O1621" s="65"/>
      <c r="P1621" s="65"/>
      <c r="T1621" s="1"/>
      <c r="U1621" s="1"/>
      <c r="V1621" s="1"/>
    </row>
    <row r="1622" spans="1:22" x14ac:dyDescent="0.25">
      <c r="A1622" s="1"/>
      <c r="C1622" s="65"/>
      <c r="K1622" s="65"/>
      <c r="L1622" s="65"/>
      <c r="M1622" s="65"/>
      <c r="N1622" s="65"/>
      <c r="O1622" s="65"/>
      <c r="P1622" s="65"/>
      <c r="T1622" s="1"/>
      <c r="U1622" s="1"/>
      <c r="V1622" s="1"/>
    </row>
    <row r="1623" spans="1:22" x14ac:dyDescent="0.25">
      <c r="A1623" s="1"/>
      <c r="C1623" s="65"/>
      <c r="K1623" s="65"/>
      <c r="L1623" s="65"/>
      <c r="M1623" s="65"/>
      <c r="N1623" s="65"/>
      <c r="O1623" s="65"/>
      <c r="P1623" s="65"/>
      <c r="T1623" s="1"/>
      <c r="U1623" s="1"/>
      <c r="V1623" s="1"/>
    </row>
    <row r="1624" spans="1:22" x14ac:dyDescent="0.25">
      <c r="A1624" s="1"/>
      <c r="C1624" s="65"/>
      <c r="K1624" s="65"/>
      <c r="L1624" s="65"/>
      <c r="M1624" s="65"/>
      <c r="N1624" s="65"/>
      <c r="O1624" s="65"/>
      <c r="P1624" s="65"/>
      <c r="T1624" s="1"/>
      <c r="U1624" s="1"/>
      <c r="V1624" s="1"/>
    </row>
    <row r="1625" spans="1:22" x14ac:dyDescent="0.25">
      <c r="A1625" s="1"/>
      <c r="C1625" s="65"/>
      <c r="K1625" s="65"/>
      <c r="L1625" s="65"/>
      <c r="M1625" s="65"/>
      <c r="N1625" s="65"/>
      <c r="O1625" s="65"/>
      <c r="P1625" s="65"/>
      <c r="T1625" s="1"/>
      <c r="U1625" s="1"/>
      <c r="V1625" s="1"/>
    </row>
    <row r="1626" spans="1:22" x14ac:dyDescent="0.25">
      <c r="A1626" s="1"/>
      <c r="C1626" s="65"/>
      <c r="K1626" s="65"/>
      <c r="L1626" s="65"/>
      <c r="M1626" s="65"/>
      <c r="N1626" s="65"/>
      <c r="O1626" s="65"/>
      <c r="P1626" s="65"/>
      <c r="T1626" s="1"/>
      <c r="U1626" s="1"/>
      <c r="V1626" s="1"/>
    </row>
    <row r="1627" spans="1:22" x14ac:dyDescent="0.25">
      <c r="A1627" s="1"/>
      <c r="C1627" s="65"/>
      <c r="K1627" s="65"/>
      <c r="L1627" s="65"/>
      <c r="M1627" s="65"/>
      <c r="N1627" s="65"/>
      <c r="O1627" s="65"/>
      <c r="P1627" s="65"/>
      <c r="T1627" s="1"/>
      <c r="U1627" s="1"/>
      <c r="V1627" s="1"/>
    </row>
    <row r="1628" spans="1:22" x14ac:dyDescent="0.25">
      <c r="A1628" s="1"/>
      <c r="C1628" s="65"/>
      <c r="K1628" s="65"/>
      <c r="L1628" s="65"/>
      <c r="M1628" s="65"/>
      <c r="N1628" s="65"/>
      <c r="O1628" s="65"/>
      <c r="P1628" s="65"/>
      <c r="T1628" s="1"/>
      <c r="U1628" s="1"/>
      <c r="V1628" s="1"/>
    </row>
    <row r="1629" spans="1:22" x14ac:dyDescent="0.25">
      <c r="A1629" s="1"/>
      <c r="C1629" s="65"/>
      <c r="K1629" s="65"/>
      <c r="L1629" s="65"/>
      <c r="M1629" s="65"/>
      <c r="N1629" s="65"/>
      <c r="O1629" s="65"/>
      <c r="P1629" s="65"/>
      <c r="T1629" s="1"/>
      <c r="U1629" s="1"/>
      <c r="V1629" s="1"/>
    </row>
    <row r="1630" spans="1:22" x14ac:dyDescent="0.25">
      <c r="A1630" s="1"/>
      <c r="C1630" s="65"/>
      <c r="K1630" s="65"/>
      <c r="L1630" s="65"/>
      <c r="M1630" s="65"/>
      <c r="N1630" s="65"/>
      <c r="O1630" s="65"/>
      <c r="P1630" s="65"/>
      <c r="T1630" s="1"/>
      <c r="U1630" s="1"/>
      <c r="V1630" s="1"/>
    </row>
    <row r="1631" spans="1:22" x14ac:dyDescent="0.25">
      <c r="A1631" s="1"/>
      <c r="C1631" s="65"/>
      <c r="K1631" s="65"/>
      <c r="L1631" s="65"/>
      <c r="M1631" s="65"/>
      <c r="N1631" s="65"/>
      <c r="O1631" s="65"/>
      <c r="P1631" s="65"/>
      <c r="T1631" s="1"/>
      <c r="U1631" s="1"/>
      <c r="V1631" s="1"/>
    </row>
    <row r="1632" spans="1:22" x14ac:dyDescent="0.25">
      <c r="A1632" s="1"/>
      <c r="C1632" s="65"/>
      <c r="K1632" s="65"/>
      <c r="L1632" s="65"/>
      <c r="M1632" s="65"/>
      <c r="N1632" s="65"/>
      <c r="O1632" s="65"/>
      <c r="P1632" s="65"/>
      <c r="T1632" s="1"/>
      <c r="U1632" s="1"/>
      <c r="V1632" s="1"/>
    </row>
    <row r="1633" spans="1:22" x14ac:dyDescent="0.25">
      <c r="A1633" s="1"/>
      <c r="C1633" s="65"/>
      <c r="K1633" s="65"/>
      <c r="L1633" s="65"/>
      <c r="M1633" s="65"/>
      <c r="N1633" s="65"/>
      <c r="O1633" s="65"/>
      <c r="P1633" s="65"/>
      <c r="T1633" s="1"/>
      <c r="U1633" s="1"/>
      <c r="V1633" s="1"/>
    </row>
    <row r="1634" spans="1:22" x14ac:dyDescent="0.25">
      <c r="A1634" s="1"/>
      <c r="C1634" s="65"/>
      <c r="K1634" s="65"/>
      <c r="L1634" s="65"/>
      <c r="M1634" s="65"/>
      <c r="N1634" s="65"/>
      <c r="O1634" s="65"/>
      <c r="P1634" s="65"/>
      <c r="T1634" s="1"/>
      <c r="U1634" s="1"/>
      <c r="V1634" s="1"/>
    </row>
    <row r="1635" spans="1:22" x14ac:dyDescent="0.25">
      <c r="A1635" s="1"/>
      <c r="C1635" s="65"/>
      <c r="K1635" s="65"/>
      <c r="L1635" s="65"/>
      <c r="M1635" s="65"/>
      <c r="N1635" s="65"/>
      <c r="O1635" s="65"/>
      <c r="P1635" s="65"/>
      <c r="T1635" s="1"/>
      <c r="U1635" s="1"/>
      <c r="V1635" s="1"/>
    </row>
    <row r="1636" spans="1:22" x14ac:dyDescent="0.25">
      <c r="A1636" s="1"/>
      <c r="C1636" s="65"/>
      <c r="K1636" s="65"/>
      <c r="L1636" s="65"/>
      <c r="M1636" s="65"/>
      <c r="N1636" s="65"/>
      <c r="O1636" s="65"/>
      <c r="P1636" s="65"/>
      <c r="T1636" s="1"/>
      <c r="U1636" s="1"/>
      <c r="V1636" s="1"/>
    </row>
    <row r="1637" spans="1:22" x14ac:dyDescent="0.25">
      <c r="A1637" s="1"/>
      <c r="C1637" s="65"/>
      <c r="K1637" s="65"/>
      <c r="L1637" s="65"/>
      <c r="M1637" s="65"/>
      <c r="N1637" s="65"/>
      <c r="O1637" s="65"/>
      <c r="P1637" s="65"/>
      <c r="T1637" s="1"/>
      <c r="U1637" s="1"/>
      <c r="V1637" s="1"/>
    </row>
    <row r="1638" spans="1:22" x14ac:dyDescent="0.25">
      <c r="A1638" s="1"/>
      <c r="C1638" s="65"/>
      <c r="K1638" s="65"/>
      <c r="L1638" s="65"/>
      <c r="M1638" s="65"/>
      <c r="N1638" s="65"/>
      <c r="O1638" s="65"/>
      <c r="P1638" s="65"/>
      <c r="T1638" s="1"/>
      <c r="U1638" s="1"/>
      <c r="V1638" s="1"/>
    </row>
    <row r="1639" spans="1:22" x14ac:dyDescent="0.25">
      <c r="A1639" s="1"/>
      <c r="C1639" s="65"/>
      <c r="K1639" s="65"/>
      <c r="L1639" s="65"/>
      <c r="M1639" s="65"/>
      <c r="N1639" s="65"/>
      <c r="O1639" s="65"/>
      <c r="P1639" s="65"/>
      <c r="T1639" s="1"/>
      <c r="U1639" s="1"/>
      <c r="V1639" s="1"/>
    </row>
    <row r="1640" spans="1:22" x14ac:dyDescent="0.25">
      <c r="A1640" s="1"/>
      <c r="C1640" s="65"/>
      <c r="K1640" s="65"/>
      <c r="L1640" s="65"/>
      <c r="M1640" s="65"/>
      <c r="N1640" s="65"/>
      <c r="O1640" s="65"/>
      <c r="P1640" s="65"/>
      <c r="T1640" s="1"/>
      <c r="U1640" s="1"/>
      <c r="V1640" s="1"/>
    </row>
    <row r="1641" spans="1:22" x14ac:dyDescent="0.25">
      <c r="A1641" s="1"/>
      <c r="C1641" s="65"/>
      <c r="K1641" s="65"/>
      <c r="L1641" s="65"/>
      <c r="M1641" s="65"/>
      <c r="N1641" s="65"/>
      <c r="O1641" s="65"/>
      <c r="P1641" s="65"/>
      <c r="T1641" s="1"/>
      <c r="U1641" s="1"/>
      <c r="V1641" s="1"/>
    </row>
    <row r="1642" spans="1:22" x14ac:dyDescent="0.25">
      <c r="A1642" s="1"/>
      <c r="C1642" s="65"/>
      <c r="K1642" s="65"/>
      <c r="L1642" s="65"/>
      <c r="M1642" s="65"/>
      <c r="N1642" s="65"/>
      <c r="O1642" s="65"/>
      <c r="P1642" s="65"/>
      <c r="T1642" s="1"/>
      <c r="U1642" s="1"/>
      <c r="V1642" s="1"/>
    </row>
    <row r="1643" spans="1:22" x14ac:dyDescent="0.25">
      <c r="A1643" s="1"/>
      <c r="C1643" s="65"/>
      <c r="K1643" s="65"/>
      <c r="L1643" s="65"/>
      <c r="M1643" s="65"/>
      <c r="N1643" s="65"/>
      <c r="O1643" s="65"/>
      <c r="P1643" s="65"/>
      <c r="T1643" s="1"/>
      <c r="U1643" s="1"/>
      <c r="V1643" s="1"/>
    </row>
    <row r="1644" spans="1:22" x14ac:dyDescent="0.25">
      <c r="A1644" s="1"/>
      <c r="C1644" s="65"/>
      <c r="K1644" s="65"/>
      <c r="L1644" s="65"/>
      <c r="M1644" s="65"/>
      <c r="N1644" s="65"/>
      <c r="O1644" s="65"/>
      <c r="P1644" s="65"/>
      <c r="T1644" s="1"/>
      <c r="U1644" s="1"/>
      <c r="V1644" s="1"/>
    </row>
    <row r="1645" spans="1:22" x14ac:dyDescent="0.25">
      <c r="A1645" s="1"/>
      <c r="C1645" s="65"/>
      <c r="K1645" s="65"/>
      <c r="L1645" s="65"/>
      <c r="M1645" s="65"/>
      <c r="N1645" s="65"/>
      <c r="O1645" s="65"/>
      <c r="P1645" s="65"/>
      <c r="T1645" s="1"/>
      <c r="U1645" s="1"/>
      <c r="V1645" s="1"/>
    </row>
    <row r="1646" spans="1:22" x14ac:dyDescent="0.25">
      <c r="A1646" s="1"/>
      <c r="C1646" s="65"/>
      <c r="K1646" s="65"/>
      <c r="L1646" s="65"/>
      <c r="M1646" s="65"/>
      <c r="N1646" s="65"/>
      <c r="O1646" s="65"/>
      <c r="P1646" s="65"/>
      <c r="T1646" s="1"/>
      <c r="U1646" s="1"/>
      <c r="V1646" s="1"/>
    </row>
    <row r="1647" spans="1:22" x14ac:dyDescent="0.25">
      <c r="A1647" s="1"/>
      <c r="C1647" s="65"/>
      <c r="K1647" s="65"/>
      <c r="L1647" s="65"/>
      <c r="M1647" s="65"/>
      <c r="N1647" s="65"/>
      <c r="O1647" s="65"/>
      <c r="P1647" s="65"/>
      <c r="T1647" s="1"/>
      <c r="U1647" s="1"/>
      <c r="V1647" s="1"/>
    </row>
    <row r="1648" spans="1:22" x14ac:dyDescent="0.25">
      <c r="A1648" s="1"/>
      <c r="C1648" s="65"/>
      <c r="K1648" s="65"/>
      <c r="L1648" s="65"/>
      <c r="M1648" s="65"/>
      <c r="N1648" s="65"/>
      <c r="O1648" s="65"/>
      <c r="P1648" s="65"/>
      <c r="T1648" s="1"/>
      <c r="U1648" s="1"/>
      <c r="V1648" s="1"/>
    </row>
    <row r="1649" spans="1:22" x14ac:dyDescent="0.25">
      <c r="A1649" s="1"/>
      <c r="C1649" s="65"/>
      <c r="K1649" s="65"/>
      <c r="L1649" s="65"/>
      <c r="M1649" s="65"/>
      <c r="N1649" s="65"/>
      <c r="O1649" s="65"/>
      <c r="P1649" s="65"/>
      <c r="T1649" s="1"/>
      <c r="U1649" s="1"/>
      <c r="V1649" s="1"/>
    </row>
    <row r="1650" spans="1:22" x14ac:dyDescent="0.25">
      <c r="A1650" s="1"/>
      <c r="C1650" s="65"/>
      <c r="K1650" s="65"/>
      <c r="L1650" s="65"/>
      <c r="M1650" s="65"/>
      <c r="N1650" s="65"/>
      <c r="O1650" s="65"/>
      <c r="P1650" s="65"/>
      <c r="T1650" s="1"/>
      <c r="U1650" s="1"/>
      <c r="V1650" s="1"/>
    </row>
    <row r="1651" spans="1:22" x14ac:dyDescent="0.25">
      <c r="A1651" s="1"/>
      <c r="C1651" s="65"/>
      <c r="K1651" s="65"/>
      <c r="L1651" s="65"/>
      <c r="M1651" s="65"/>
      <c r="N1651" s="65"/>
      <c r="O1651" s="65"/>
      <c r="P1651" s="65"/>
      <c r="T1651" s="1"/>
      <c r="U1651" s="1"/>
      <c r="V1651" s="1"/>
    </row>
    <row r="1652" spans="1:22" x14ac:dyDescent="0.25">
      <c r="A1652" s="1"/>
      <c r="C1652" s="65"/>
      <c r="K1652" s="65"/>
      <c r="L1652" s="65"/>
      <c r="M1652" s="65"/>
      <c r="N1652" s="65"/>
      <c r="O1652" s="65"/>
      <c r="P1652" s="65"/>
      <c r="T1652" s="1"/>
      <c r="U1652" s="1"/>
      <c r="V1652" s="1"/>
    </row>
    <row r="1653" spans="1:22" x14ac:dyDescent="0.25">
      <c r="A1653" s="1"/>
      <c r="C1653" s="65"/>
      <c r="K1653" s="65"/>
      <c r="L1653" s="65"/>
      <c r="M1653" s="65"/>
      <c r="N1653" s="65"/>
      <c r="O1653" s="65"/>
      <c r="P1653" s="65"/>
      <c r="T1653" s="1"/>
      <c r="U1653" s="1"/>
      <c r="V1653" s="1"/>
    </row>
    <row r="1654" spans="1:22" x14ac:dyDescent="0.25">
      <c r="A1654" s="1"/>
      <c r="C1654" s="65"/>
      <c r="K1654" s="65"/>
      <c r="L1654" s="65"/>
      <c r="M1654" s="65"/>
      <c r="N1654" s="65"/>
      <c r="O1654" s="65"/>
      <c r="P1654" s="65"/>
      <c r="T1654" s="1"/>
      <c r="U1654" s="1"/>
      <c r="V1654" s="1"/>
    </row>
    <row r="1655" spans="1:22" x14ac:dyDescent="0.25">
      <c r="A1655" s="1"/>
      <c r="C1655" s="65"/>
      <c r="K1655" s="65"/>
      <c r="L1655" s="65"/>
      <c r="M1655" s="65"/>
      <c r="N1655" s="65"/>
      <c r="O1655" s="65"/>
      <c r="P1655" s="65"/>
      <c r="T1655" s="1"/>
      <c r="U1655" s="1"/>
      <c r="V1655" s="1"/>
    </row>
    <row r="1656" spans="1:22" x14ac:dyDescent="0.25">
      <c r="A1656" s="1"/>
      <c r="C1656" s="65"/>
      <c r="K1656" s="65"/>
      <c r="L1656" s="65"/>
      <c r="M1656" s="65"/>
      <c r="N1656" s="65"/>
      <c r="O1656" s="65"/>
      <c r="P1656" s="65"/>
      <c r="T1656" s="1"/>
      <c r="U1656" s="1"/>
      <c r="V1656" s="1"/>
    </row>
    <row r="1657" spans="1:22" x14ac:dyDescent="0.25">
      <c r="A1657" s="1"/>
      <c r="C1657" s="65"/>
      <c r="K1657" s="65"/>
      <c r="L1657" s="65"/>
      <c r="M1657" s="65"/>
      <c r="N1657" s="65"/>
      <c r="O1657" s="65"/>
      <c r="P1657" s="65"/>
      <c r="T1657" s="1"/>
      <c r="U1657" s="1"/>
      <c r="V1657" s="1"/>
    </row>
    <row r="1658" spans="1:22" x14ac:dyDescent="0.25">
      <c r="A1658" s="1"/>
      <c r="C1658" s="65"/>
      <c r="K1658" s="65"/>
      <c r="L1658" s="65"/>
      <c r="M1658" s="65"/>
      <c r="N1658" s="65"/>
      <c r="O1658" s="65"/>
      <c r="P1658" s="65"/>
      <c r="T1658" s="1"/>
      <c r="U1658" s="1"/>
      <c r="V1658" s="1"/>
    </row>
    <row r="1659" spans="1:22" x14ac:dyDescent="0.25">
      <c r="A1659" s="1"/>
      <c r="C1659" s="65"/>
      <c r="K1659" s="65"/>
      <c r="L1659" s="65"/>
      <c r="M1659" s="65"/>
      <c r="N1659" s="65"/>
      <c r="O1659" s="65"/>
      <c r="P1659" s="65"/>
      <c r="T1659" s="1"/>
      <c r="U1659" s="1"/>
      <c r="V1659" s="1"/>
    </row>
    <row r="1660" spans="1:22" x14ac:dyDescent="0.25">
      <c r="A1660" s="1"/>
      <c r="C1660" s="65"/>
      <c r="K1660" s="65"/>
      <c r="L1660" s="65"/>
      <c r="M1660" s="65"/>
      <c r="N1660" s="65"/>
      <c r="O1660" s="65"/>
      <c r="P1660" s="65"/>
      <c r="T1660" s="1"/>
      <c r="U1660" s="1"/>
      <c r="V1660" s="1"/>
    </row>
    <row r="1661" spans="1:22" x14ac:dyDescent="0.25">
      <c r="A1661" s="1"/>
      <c r="C1661" s="65"/>
      <c r="K1661" s="65"/>
      <c r="L1661" s="65"/>
      <c r="M1661" s="65"/>
      <c r="N1661" s="65"/>
      <c r="O1661" s="65"/>
      <c r="P1661" s="65"/>
      <c r="T1661" s="1"/>
      <c r="U1661" s="1"/>
      <c r="V1661" s="1"/>
    </row>
    <row r="1662" spans="1:22" x14ac:dyDescent="0.25">
      <c r="A1662" s="1"/>
      <c r="C1662" s="65"/>
      <c r="K1662" s="65"/>
      <c r="L1662" s="65"/>
      <c r="M1662" s="65"/>
      <c r="N1662" s="65"/>
      <c r="O1662" s="65"/>
      <c r="P1662" s="65"/>
      <c r="T1662" s="1"/>
      <c r="U1662" s="1"/>
      <c r="V1662" s="1"/>
    </row>
    <row r="1663" spans="1:22" x14ac:dyDescent="0.25">
      <c r="A1663" s="1"/>
      <c r="C1663" s="65"/>
      <c r="K1663" s="65"/>
      <c r="L1663" s="65"/>
      <c r="M1663" s="65"/>
      <c r="N1663" s="65"/>
      <c r="O1663" s="65"/>
      <c r="P1663" s="65"/>
      <c r="T1663" s="1"/>
      <c r="U1663" s="1"/>
      <c r="V1663" s="1"/>
    </row>
    <row r="1664" spans="1:22" x14ac:dyDescent="0.25">
      <c r="A1664" s="1"/>
      <c r="C1664" s="65"/>
      <c r="K1664" s="65"/>
      <c r="L1664" s="65"/>
      <c r="M1664" s="65"/>
      <c r="N1664" s="65"/>
      <c r="O1664" s="65"/>
      <c r="P1664" s="65"/>
      <c r="T1664" s="1"/>
      <c r="U1664" s="1"/>
      <c r="V1664" s="1"/>
    </row>
    <row r="1665" spans="1:22" x14ac:dyDescent="0.25">
      <c r="A1665" s="1"/>
      <c r="C1665" s="65"/>
      <c r="K1665" s="65"/>
      <c r="L1665" s="65"/>
      <c r="M1665" s="65"/>
      <c r="N1665" s="65"/>
      <c r="O1665" s="65"/>
      <c r="P1665" s="65"/>
      <c r="T1665" s="1"/>
      <c r="U1665" s="1"/>
      <c r="V1665" s="1"/>
    </row>
    <row r="1666" spans="1:22" x14ac:dyDescent="0.25">
      <c r="A1666" s="1"/>
      <c r="C1666" s="65"/>
      <c r="K1666" s="65"/>
      <c r="L1666" s="65"/>
      <c r="M1666" s="65"/>
      <c r="N1666" s="65"/>
      <c r="O1666" s="65"/>
      <c r="P1666" s="65"/>
      <c r="T1666" s="1"/>
      <c r="U1666" s="1"/>
      <c r="V1666" s="1"/>
    </row>
    <row r="1667" spans="1:22" x14ac:dyDescent="0.25">
      <c r="A1667" s="1"/>
      <c r="C1667" s="65"/>
      <c r="K1667" s="65"/>
      <c r="L1667" s="65"/>
      <c r="M1667" s="65"/>
      <c r="N1667" s="65"/>
      <c r="O1667" s="65"/>
      <c r="P1667" s="65"/>
      <c r="T1667" s="1"/>
      <c r="U1667" s="1"/>
      <c r="V1667" s="1"/>
    </row>
    <row r="1668" spans="1:22" x14ac:dyDescent="0.25">
      <c r="A1668" s="1"/>
      <c r="C1668" s="65"/>
      <c r="K1668" s="65"/>
      <c r="L1668" s="65"/>
      <c r="M1668" s="65"/>
      <c r="N1668" s="65"/>
      <c r="O1668" s="65"/>
      <c r="P1668" s="65"/>
      <c r="T1668" s="1"/>
      <c r="U1668" s="1"/>
      <c r="V1668" s="1"/>
    </row>
    <row r="1669" spans="1:22" x14ac:dyDescent="0.25">
      <c r="A1669" s="1"/>
      <c r="C1669" s="65"/>
      <c r="K1669" s="65"/>
      <c r="L1669" s="65"/>
      <c r="M1669" s="65"/>
      <c r="N1669" s="65"/>
      <c r="O1669" s="65"/>
      <c r="P1669" s="65"/>
      <c r="T1669" s="1"/>
      <c r="U1669" s="1"/>
      <c r="V1669" s="1"/>
    </row>
    <row r="1670" spans="1:22" x14ac:dyDescent="0.25">
      <c r="A1670" s="1"/>
      <c r="C1670" s="65"/>
      <c r="K1670" s="65"/>
      <c r="L1670" s="65"/>
      <c r="M1670" s="65"/>
      <c r="N1670" s="65"/>
      <c r="O1670" s="65"/>
      <c r="P1670" s="65"/>
      <c r="T1670" s="1"/>
      <c r="U1670" s="1"/>
      <c r="V1670" s="1"/>
    </row>
    <row r="1671" spans="1:22" x14ac:dyDescent="0.25">
      <c r="A1671" s="1"/>
      <c r="C1671" s="65"/>
      <c r="K1671" s="65"/>
      <c r="L1671" s="65"/>
      <c r="M1671" s="65"/>
      <c r="N1671" s="65"/>
      <c r="O1671" s="65"/>
      <c r="P1671" s="65"/>
      <c r="T1671" s="1"/>
      <c r="U1671" s="1"/>
      <c r="V1671" s="1"/>
    </row>
    <row r="1672" spans="1:22" x14ac:dyDescent="0.25">
      <c r="A1672" s="1"/>
      <c r="C1672" s="65"/>
      <c r="K1672" s="65"/>
      <c r="L1672" s="65"/>
      <c r="M1672" s="65"/>
      <c r="N1672" s="65"/>
      <c r="O1672" s="65"/>
      <c r="P1672" s="65"/>
      <c r="T1672" s="1"/>
      <c r="U1672" s="1"/>
      <c r="V1672" s="1"/>
    </row>
    <row r="1673" spans="1:22" x14ac:dyDescent="0.25">
      <c r="A1673" s="1"/>
      <c r="C1673" s="65"/>
      <c r="K1673" s="65"/>
      <c r="L1673" s="65"/>
      <c r="M1673" s="65"/>
      <c r="N1673" s="65"/>
      <c r="O1673" s="65"/>
      <c r="P1673" s="65"/>
      <c r="T1673" s="1"/>
      <c r="U1673" s="1"/>
      <c r="V1673" s="1"/>
    </row>
    <row r="1674" spans="1:22" x14ac:dyDescent="0.25">
      <c r="A1674" s="1"/>
      <c r="C1674" s="65"/>
      <c r="K1674" s="65"/>
      <c r="L1674" s="65"/>
      <c r="M1674" s="65"/>
      <c r="N1674" s="65"/>
      <c r="O1674" s="65"/>
      <c r="P1674" s="65"/>
      <c r="T1674" s="1"/>
      <c r="U1674" s="1"/>
      <c r="V1674" s="1"/>
    </row>
    <row r="1675" spans="1:22" x14ac:dyDescent="0.25">
      <c r="A1675" s="1"/>
      <c r="C1675" s="65"/>
      <c r="K1675" s="65"/>
      <c r="L1675" s="65"/>
      <c r="M1675" s="65"/>
      <c r="N1675" s="65"/>
      <c r="O1675" s="65"/>
      <c r="P1675" s="65"/>
      <c r="T1675" s="1"/>
      <c r="U1675" s="1"/>
      <c r="V1675" s="1"/>
    </row>
    <row r="1676" spans="1:22" x14ac:dyDescent="0.25">
      <c r="A1676" s="1"/>
      <c r="C1676" s="65"/>
      <c r="K1676" s="65"/>
      <c r="L1676" s="65"/>
      <c r="M1676" s="65"/>
      <c r="N1676" s="65"/>
      <c r="O1676" s="65"/>
      <c r="P1676" s="65"/>
      <c r="T1676" s="1"/>
      <c r="U1676" s="1"/>
      <c r="V1676" s="1"/>
    </row>
    <row r="1677" spans="1:22" x14ac:dyDescent="0.25">
      <c r="A1677" s="1"/>
      <c r="C1677" s="65"/>
      <c r="K1677" s="65"/>
      <c r="L1677" s="65"/>
      <c r="M1677" s="65"/>
      <c r="N1677" s="65"/>
      <c r="O1677" s="65"/>
      <c r="P1677" s="65"/>
      <c r="T1677" s="1"/>
      <c r="U1677" s="1"/>
      <c r="V1677" s="1"/>
    </row>
    <row r="1678" spans="1:22" x14ac:dyDescent="0.25">
      <c r="A1678" s="1"/>
      <c r="C1678" s="65"/>
      <c r="K1678" s="65"/>
      <c r="L1678" s="65"/>
      <c r="M1678" s="65"/>
      <c r="N1678" s="65"/>
      <c r="O1678" s="65"/>
      <c r="P1678" s="65"/>
      <c r="T1678" s="1"/>
      <c r="U1678" s="1"/>
      <c r="V1678" s="1"/>
    </row>
    <row r="1679" spans="1:22" x14ac:dyDescent="0.25">
      <c r="A1679" s="1"/>
      <c r="C1679" s="65"/>
      <c r="K1679" s="65"/>
      <c r="L1679" s="65"/>
      <c r="M1679" s="65"/>
      <c r="N1679" s="65"/>
      <c r="O1679" s="65"/>
      <c r="P1679" s="65"/>
      <c r="T1679" s="1"/>
      <c r="U1679" s="1"/>
      <c r="V1679" s="1"/>
    </row>
    <row r="1680" spans="1:22" x14ac:dyDescent="0.25">
      <c r="A1680" s="1"/>
      <c r="C1680" s="65"/>
      <c r="K1680" s="65"/>
      <c r="L1680" s="65"/>
      <c r="M1680" s="65"/>
      <c r="N1680" s="65"/>
      <c r="O1680" s="65"/>
      <c r="P1680" s="65"/>
      <c r="T1680" s="1"/>
      <c r="U1680" s="1"/>
      <c r="V1680" s="1"/>
    </row>
    <row r="1681" spans="1:22" x14ac:dyDescent="0.25">
      <c r="A1681" s="1"/>
      <c r="C1681" s="65"/>
      <c r="K1681" s="65"/>
      <c r="L1681" s="65"/>
      <c r="M1681" s="65"/>
      <c r="N1681" s="65"/>
      <c r="O1681" s="65"/>
      <c r="P1681" s="65"/>
      <c r="T1681" s="1"/>
      <c r="U1681" s="1"/>
      <c r="V1681" s="1"/>
    </row>
    <row r="1682" spans="1:22" x14ac:dyDescent="0.25">
      <c r="A1682" s="1"/>
      <c r="C1682" s="65"/>
      <c r="K1682" s="65"/>
      <c r="L1682" s="65"/>
      <c r="M1682" s="65"/>
      <c r="N1682" s="65"/>
      <c r="O1682" s="65"/>
      <c r="P1682" s="65"/>
      <c r="T1682" s="1"/>
      <c r="U1682" s="1"/>
      <c r="V1682" s="1"/>
    </row>
    <row r="1683" spans="1:22" x14ac:dyDescent="0.25">
      <c r="A1683" s="1"/>
      <c r="C1683" s="65"/>
      <c r="K1683" s="65"/>
      <c r="L1683" s="65"/>
      <c r="M1683" s="65"/>
      <c r="N1683" s="65"/>
      <c r="O1683" s="65"/>
      <c r="P1683" s="65"/>
      <c r="T1683" s="1"/>
      <c r="U1683" s="1"/>
      <c r="V1683" s="1"/>
    </row>
    <row r="1684" spans="1:22" x14ac:dyDescent="0.25">
      <c r="A1684" s="1"/>
      <c r="C1684" s="65"/>
      <c r="K1684" s="65"/>
      <c r="L1684" s="65"/>
      <c r="M1684" s="65"/>
      <c r="N1684" s="65"/>
      <c r="O1684" s="65"/>
      <c r="P1684" s="65"/>
      <c r="T1684" s="1"/>
      <c r="U1684" s="1"/>
      <c r="V1684" s="1"/>
    </row>
    <row r="1685" spans="1:22" x14ac:dyDescent="0.25">
      <c r="A1685" s="1"/>
      <c r="C1685" s="65"/>
      <c r="K1685" s="65"/>
      <c r="L1685" s="65"/>
      <c r="M1685" s="65"/>
      <c r="N1685" s="65"/>
      <c r="O1685" s="65"/>
      <c r="P1685" s="65"/>
      <c r="T1685" s="1"/>
      <c r="U1685" s="1"/>
      <c r="V1685" s="1"/>
    </row>
    <row r="1686" spans="1:22" x14ac:dyDescent="0.25">
      <c r="A1686" s="1"/>
      <c r="C1686" s="65"/>
      <c r="K1686" s="65"/>
      <c r="L1686" s="65"/>
      <c r="M1686" s="65"/>
      <c r="N1686" s="65"/>
      <c r="O1686" s="65"/>
      <c r="P1686" s="65"/>
      <c r="T1686" s="1"/>
      <c r="U1686" s="1"/>
      <c r="V1686" s="1"/>
    </row>
    <row r="1687" spans="1:22" x14ac:dyDescent="0.25">
      <c r="A1687" s="1"/>
      <c r="C1687" s="65"/>
      <c r="K1687" s="65"/>
      <c r="L1687" s="65"/>
      <c r="M1687" s="65"/>
      <c r="N1687" s="65"/>
      <c r="O1687" s="65"/>
      <c r="P1687" s="65"/>
      <c r="T1687" s="1"/>
      <c r="U1687" s="1"/>
      <c r="V1687" s="1"/>
    </row>
    <row r="1688" spans="1:22" x14ac:dyDescent="0.25">
      <c r="A1688" s="1"/>
      <c r="C1688" s="65"/>
      <c r="K1688" s="65"/>
      <c r="L1688" s="65"/>
      <c r="M1688" s="65"/>
      <c r="N1688" s="65"/>
      <c r="O1688" s="65"/>
      <c r="P1688" s="65"/>
      <c r="T1688" s="1"/>
      <c r="U1688" s="1"/>
      <c r="V1688" s="1"/>
    </row>
    <row r="1689" spans="1:22" x14ac:dyDescent="0.25">
      <c r="A1689" s="1"/>
      <c r="C1689" s="65"/>
      <c r="K1689" s="65"/>
      <c r="L1689" s="65"/>
      <c r="M1689" s="65"/>
      <c r="N1689" s="65"/>
      <c r="O1689" s="65"/>
      <c r="P1689" s="65"/>
      <c r="T1689" s="1"/>
      <c r="U1689" s="1"/>
      <c r="V1689" s="1"/>
    </row>
    <row r="1690" spans="1:22" x14ac:dyDescent="0.25">
      <c r="A1690" s="1"/>
      <c r="C1690" s="65"/>
      <c r="K1690" s="65"/>
      <c r="L1690" s="65"/>
      <c r="M1690" s="65"/>
      <c r="N1690" s="65"/>
      <c r="O1690" s="65"/>
      <c r="P1690" s="65"/>
      <c r="T1690" s="1"/>
      <c r="U1690" s="1"/>
      <c r="V1690" s="1"/>
    </row>
    <row r="1691" spans="1:22" x14ac:dyDescent="0.25">
      <c r="A1691" s="1"/>
      <c r="C1691" s="65"/>
      <c r="K1691" s="65"/>
      <c r="L1691" s="65"/>
      <c r="M1691" s="65"/>
      <c r="N1691" s="65"/>
      <c r="O1691" s="65"/>
      <c r="P1691" s="65"/>
      <c r="T1691" s="1"/>
      <c r="U1691" s="1"/>
      <c r="V1691" s="1"/>
    </row>
    <row r="1692" spans="1:22" x14ac:dyDescent="0.25">
      <c r="A1692" s="1"/>
      <c r="C1692" s="65"/>
      <c r="K1692" s="65"/>
      <c r="L1692" s="65"/>
      <c r="M1692" s="65"/>
      <c r="N1692" s="65"/>
      <c r="O1692" s="65"/>
      <c r="P1692" s="65"/>
      <c r="T1692" s="1"/>
      <c r="U1692" s="1"/>
      <c r="V1692" s="1"/>
    </row>
    <row r="1693" spans="1:22" x14ac:dyDescent="0.25">
      <c r="A1693" s="1"/>
      <c r="C1693" s="65"/>
      <c r="K1693" s="65"/>
      <c r="L1693" s="65"/>
      <c r="M1693" s="65"/>
      <c r="N1693" s="65"/>
      <c r="O1693" s="65"/>
      <c r="P1693" s="65"/>
      <c r="T1693" s="1"/>
      <c r="U1693" s="1"/>
      <c r="V1693" s="1"/>
    </row>
    <row r="1694" spans="1:22" x14ac:dyDescent="0.25">
      <c r="A1694" s="1"/>
      <c r="C1694" s="65"/>
      <c r="K1694" s="65"/>
      <c r="L1694" s="65"/>
      <c r="M1694" s="65"/>
      <c r="N1694" s="65"/>
      <c r="O1694" s="65"/>
      <c r="P1694" s="65"/>
      <c r="T1694" s="1"/>
      <c r="U1694" s="1"/>
      <c r="V1694" s="1"/>
    </row>
    <row r="1695" spans="1:22" x14ac:dyDescent="0.25">
      <c r="A1695" s="1"/>
      <c r="C1695" s="65"/>
      <c r="K1695" s="65"/>
      <c r="L1695" s="65"/>
      <c r="M1695" s="65"/>
      <c r="N1695" s="65"/>
      <c r="O1695" s="65"/>
      <c r="P1695" s="65"/>
      <c r="T1695" s="1"/>
      <c r="U1695" s="1"/>
      <c r="V1695" s="1"/>
    </row>
    <row r="1696" spans="1:22" x14ac:dyDescent="0.25">
      <c r="A1696" s="1"/>
      <c r="C1696" s="65"/>
      <c r="K1696" s="65"/>
      <c r="L1696" s="65"/>
      <c r="M1696" s="65"/>
      <c r="N1696" s="65"/>
      <c r="O1696" s="65"/>
      <c r="P1696" s="65"/>
      <c r="T1696" s="1"/>
      <c r="U1696" s="1"/>
      <c r="V1696" s="1"/>
    </row>
    <row r="1697" spans="1:22" x14ac:dyDescent="0.25">
      <c r="A1697" s="1"/>
      <c r="C1697" s="65"/>
      <c r="K1697" s="65"/>
      <c r="L1697" s="65"/>
      <c r="M1697" s="65"/>
      <c r="N1697" s="65"/>
      <c r="O1697" s="65"/>
      <c r="P1697" s="65"/>
      <c r="T1697" s="1"/>
      <c r="U1697" s="1"/>
      <c r="V1697" s="1"/>
    </row>
    <row r="1698" spans="1:22" x14ac:dyDescent="0.25">
      <c r="A1698" s="1"/>
      <c r="C1698" s="65"/>
      <c r="K1698" s="65"/>
      <c r="L1698" s="65"/>
      <c r="M1698" s="65"/>
      <c r="N1698" s="65"/>
      <c r="O1698" s="65"/>
      <c r="P1698" s="65"/>
      <c r="T1698" s="1"/>
      <c r="U1698" s="1"/>
      <c r="V1698" s="1"/>
    </row>
    <row r="1699" spans="1:22" x14ac:dyDescent="0.25">
      <c r="A1699" s="1"/>
      <c r="C1699" s="65"/>
      <c r="K1699" s="65"/>
      <c r="L1699" s="65"/>
      <c r="M1699" s="65"/>
      <c r="N1699" s="65"/>
      <c r="O1699" s="65"/>
      <c r="P1699" s="65"/>
      <c r="T1699" s="1"/>
      <c r="U1699" s="1"/>
      <c r="V1699" s="1"/>
    </row>
    <row r="1700" spans="1:22" x14ac:dyDescent="0.25">
      <c r="A1700" s="1"/>
      <c r="C1700" s="65"/>
      <c r="K1700" s="65"/>
      <c r="L1700" s="65"/>
      <c r="M1700" s="65"/>
      <c r="N1700" s="65"/>
      <c r="O1700" s="65"/>
      <c r="P1700" s="65"/>
      <c r="T1700" s="1"/>
      <c r="U1700" s="1"/>
      <c r="V1700" s="1"/>
    </row>
    <row r="1701" spans="1:22" x14ac:dyDescent="0.25">
      <c r="A1701" s="1"/>
      <c r="C1701" s="65"/>
      <c r="K1701" s="65"/>
      <c r="L1701" s="65"/>
      <c r="M1701" s="65"/>
      <c r="N1701" s="65"/>
      <c r="O1701" s="65"/>
      <c r="P1701" s="65"/>
      <c r="T1701" s="1"/>
      <c r="U1701" s="1"/>
      <c r="V1701" s="1"/>
    </row>
    <row r="1702" spans="1:22" x14ac:dyDescent="0.25">
      <c r="A1702" s="1"/>
      <c r="C1702" s="65"/>
      <c r="K1702" s="65"/>
      <c r="L1702" s="65"/>
      <c r="M1702" s="65"/>
      <c r="N1702" s="65"/>
      <c r="O1702" s="65"/>
      <c r="P1702" s="65"/>
      <c r="T1702" s="1"/>
      <c r="U1702" s="1"/>
      <c r="V1702" s="1"/>
    </row>
    <row r="1703" spans="1:22" x14ac:dyDescent="0.25">
      <c r="A1703" s="1"/>
      <c r="C1703" s="65"/>
      <c r="K1703" s="65"/>
      <c r="L1703" s="65"/>
      <c r="M1703" s="65"/>
      <c r="N1703" s="65"/>
      <c r="O1703" s="65"/>
      <c r="P1703" s="65"/>
      <c r="T1703" s="1"/>
      <c r="U1703" s="1"/>
      <c r="V1703" s="1"/>
    </row>
    <row r="1704" spans="1:22" x14ac:dyDescent="0.25">
      <c r="A1704" s="1"/>
      <c r="C1704" s="65"/>
      <c r="K1704" s="65"/>
      <c r="L1704" s="65"/>
      <c r="M1704" s="65"/>
      <c r="N1704" s="65"/>
      <c r="O1704" s="65"/>
      <c r="P1704" s="65"/>
      <c r="T1704" s="1"/>
      <c r="U1704" s="1"/>
      <c r="V1704" s="1"/>
    </row>
    <row r="1705" spans="1:22" x14ac:dyDescent="0.25">
      <c r="A1705" s="1"/>
      <c r="C1705" s="65"/>
      <c r="K1705" s="65"/>
      <c r="L1705" s="65"/>
      <c r="M1705" s="65"/>
      <c r="N1705" s="65"/>
      <c r="O1705" s="65"/>
      <c r="P1705" s="65"/>
      <c r="T1705" s="1"/>
      <c r="U1705" s="1"/>
      <c r="V1705" s="1"/>
    </row>
    <row r="1706" spans="1:22" x14ac:dyDescent="0.25">
      <c r="A1706" s="1"/>
      <c r="C1706" s="65"/>
      <c r="K1706" s="65"/>
      <c r="L1706" s="65"/>
      <c r="M1706" s="65"/>
      <c r="N1706" s="65"/>
      <c r="O1706" s="65"/>
      <c r="P1706" s="65"/>
      <c r="T1706" s="1"/>
      <c r="U1706" s="1"/>
      <c r="V1706" s="1"/>
    </row>
    <row r="1707" spans="1:22" x14ac:dyDescent="0.25">
      <c r="A1707" s="1"/>
      <c r="C1707" s="65"/>
      <c r="K1707" s="65"/>
      <c r="L1707" s="65"/>
      <c r="M1707" s="65"/>
      <c r="N1707" s="65"/>
      <c r="O1707" s="65"/>
      <c r="P1707" s="65"/>
      <c r="T1707" s="1"/>
      <c r="U1707" s="1"/>
      <c r="V1707" s="1"/>
    </row>
    <row r="1708" spans="1:22" x14ac:dyDescent="0.25">
      <c r="A1708" s="1"/>
      <c r="C1708" s="65"/>
      <c r="K1708" s="65"/>
      <c r="L1708" s="65"/>
      <c r="M1708" s="65"/>
      <c r="N1708" s="65"/>
      <c r="O1708" s="65"/>
      <c r="P1708" s="65"/>
      <c r="T1708" s="1"/>
      <c r="U1708" s="1"/>
      <c r="V1708" s="1"/>
    </row>
    <row r="1709" spans="1:22" x14ac:dyDescent="0.25">
      <c r="A1709" s="1"/>
      <c r="C1709" s="65"/>
      <c r="K1709" s="65"/>
      <c r="L1709" s="65"/>
      <c r="M1709" s="65"/>
      <c r="N1709" s="65"/>
      <c r="O1709" s="65"/>
      <c r="P1709" s="65"/>
      <c r="T1709" s="1"/>
      <c r="U1709" s="1"/>
      <c r="V1709" s="1"/>
    </row>
    <row r="1710" spans="1:22" x14ac:dyDescent="0.25">
      <c r="A1710" s="1"/>
      <c r="C1710" s="65"/>
      <c r="K1710" s="65"/>
      <c r="L1710" s="65"/>
      <c r="M1710" s="65"/>
      <c r="N1710" s="65"/>
      <c r="O1710" s="65"/>
      <c r="P1710" s="65"/>
      <c r="T1710" s="1"/>
      <c r="U1710" s="1"/>
      <c r="V1710" s="1"/>
    </row>
    <row r="1711" spans="1:22" x14ac:dyDescent="0.25">
      <c r="A1711" s="1"/>
      <c r="C1711" s="65"/>
      <c r="K1711" s="65"/>
      <c r="L1711" s="65"/>
      <c r="M1711" s="65"/>
      <c r="N1711" s="65"/>
      <c r="O1711" s="65"/>
      <c r="P1711" s="65"/>
      <c r="T1711" s="1"/>
      <c r="U1711" s="1"/>
      <c r="V1711" s="1"/>
    </row>
    <row r="1712" spans="1:22" x14ac:dyDescent="0.25">
      <c r="A1712" s="1"/>
      <c r="C1712" s="65"/>
      <c r="K1712" s="65"/>
      <c r="L1712" s="65"/>
      <c r="M1712" s="65"/>
      <c r="N1712" s="65"/>
      <c r="O1712" s="65"/>
      <c r="P1712" s="65"/>
      <c r="T1712" s="1"/>
      <c r="U1712" s="1"/>
      <c r="V1712" s="1"/>
    </row>
    <row r="1713" spans="1:22" x14ac:dyDescent="0.25">
      <c r="A1713" s="1"/>
      <c r="C1713" s="65"/>
      <c r="K1713" s="65"/>
      <c r="L1713" s="65"/>
      <c r="M1713" s="65"/>
      <c r="N1713" s="65"/>
      <c r="O1713" s="65"/>
      <c r="P1713" s="65"/>
      <c r="T1713" s="1"/>
      <c r="U1713" s="1"/>
      <c r="V1713" s="1"/>
    </row>
    <row r="1714" spans="1:22" x14ac:dyDescent="0.25">
      <c r="A1714" s="1"/>
      <c r="C1714" s="65"/>
      <c r="K1714" s="65"/>
      <c r="L1714" s="65"/>
      <c r="M1714" s="65"/>
      <c r="N1714" s="65"/>
      <c r="O1714" s="65"/>
      <c r="P1714" s="65"/>
      <c r="T1714" s="1"/>
      <c r="U1714" s="1"/>
      <c r="V1714" s="1"/>
    </row>
    <row r="1715" spans="1:22" x14ac:dyDescent="0.25">
      <c r="A1715" s="1"/>
      <c r="C1715" s="65"/>
      <c r="K1715" s="65"/>
      <c r="L1715" s="65"/>
      <c r="M1715" s="65"/>
      <c r="N1715" s="65"/>
      <c r="O1715" s="65"/>
      <c r="P1715" s="65"/>
      <c r="T1715" s="1"/>
      <c r="U1715" s="1"/>
      <c r="V1715" s="1"/>
    </row>
    <row r="1716" spans="1:22" x14ac:dyDescent="0.25">
      <c r="A1716" s="1"/>
      <c r="C1716" s="65"/>
      <c r="K1716" s="65"/>
      <c r="L1716" s="65"/>
      <c r="M1716" s="65"/>
      <c r="N1716" s="65"/>
      <c r="O1716" s="65"/>
      <c r="P1716" s="65"/>
      <c r="T1716" s="1"/>
      <c r="U1716" s="1"/>
      <c r="V1716" s="1"/>
    </row>
    <row r="1717" spans="1:22" x14ac:dyDescent="0.25">
      <c r="A1717" s="1"/>
      <c r="C1717" s="65"/>
      <c r="K1717" s="65"/>
      <c r="L1717" s="65"/>
      <c r="M1717" s="65"/>
      <c r="N1717" s="65"/>
      <c r="O1717" s="65"/>
      <c r="P1717" s="65"/>
      <c r="T1717" s="1"/>
      <c r="U1717" s="1"/>
      <c r="V1717" s="1"/>
    </row>
    <row r="1718" spans="1:22" x14ac:dyDescent="0.25">
      <c r="A1718" s="1"/>
      <c r="C1718" s="65"/>
      <c r="K1718" s="65"/>
      <c r="L1718" s="65"/>
      <c r="M1718" s="65"/>
      <c r="N1718" s="65"/>
      <c r="O1718" s="65"/>
      <c r="P1718" s="65"/>
      <c r="T1718" s="1"/>
      <c r="U1718" s="1"/>
      <c r="V1718" s="1"/>
    </row>
    <row r="1719" spans="1:22" x14ac:dyDescent="0.25">
      <c r="A1719" s="1"/>
      <c r="C1719" s="65"/>
      <c r="K1719" s="65"/>
      <c r="L1719" s="65"/>
      <c r="M1719" s="65"/>
      <c r="N1719" s="65"/>
      <c r="O1719" s="65"/>
      <c r="P1719" s="65"/>
      <c r="T1719" s="1"/>
      <c r="U1719" s="1"/>
      <c r="V1719" s="1"/>
    </row>
    <row r="1720" spans="1:22" x14ac:dyDescent="0.25">
      <c r="A1720" s="1"/>
      <c r="C1720" s="65"/>
      <c r="K1720" s="65"/>
      <c r="L1720" s="65"/>
      <c r="M1720" s="65"/>
      <c r="N1720" s="65"/>
      <c r="O1720" s="65"/>
      <c r="P1720" s="65"/>
      <c r="T1720" s="1"/>
      <c r="U1720" s="1"/>
      <c r="V1720" s="1"/>
    </row>
    <row r="1721" spans="1:22" x14ac:dyDescent="0.25">
      <c r="A1721" s="1"/>
      <c r="C1721" s="65"/>
      <c r="K1721" s="65"/>
      <c r="L1721" s="65"/>
      <c r="M1721" s="65"/>
      <c r="N1721" s="65"/>
      <c r="O1721" s="65"/>
      <c r="P1721" s="65"/>
      <c r="T1721" s="1"/>
      <c r="U1721" s="1"/>
      <c r="V1721" s="1"/>
    </row>
    <row r="1722" spans="1:22" x14ac:dyDescent="0.25">
      <c r="A1722" s="1"/>
      <c r="C1722" s="65"/>
      <c r="K1722" s="65"/>
      <c r="L1722" s="65"/>
      <c r="M1722" s="65"/>
      <c r="N1722" s="65"/>
      <c r="O1722" s="65"/>
      <c r="P1722" s="65"/>
      <c r="T1722" s="1"/>
      <c r="U1722" s="1"/>
      <c r="V1722" s="1"/>
    </row>
    <row r="1723" spans="1:22" x14ac:dyDescent="0.25">
      <c r="A1723" s="1"/>
      <c r="C1723" s="65"/>
      <c r="K1723" s="65"/>
      <c r="L1723" s="65"/>
      <c r="M1723" s="65"/>
      <c r="N1723" s="65"/>
      <c r="O1723" s="65"/>
      <c r="P1723" s="65"/>
      <c r="T1723" s="1"/>
      <c r="U1723" s="1"/>
      <c r="V1723" s="1"/>
    </row>
    <row r="1724" spans="1:22" x14ac:dyDescent="0.25">
      <c r="A1724" s="1"/>
      <c r="C1724" s="65"/>
      <c r="K1724" s="65"/>
      <c r="L1724" s="65"/>
      <c r="M1724" s="65"/>
      <c r="N1724" s="65"/>
      <c r="O1724" s="65"/>
      <c r="P1724" s="65"/>
      <c r="T1724" s="1"/>
      <c r="U1724" s="1"/>
      <c r="V1724" s="1"/>
    </row>
    <row r="1725" spans="1:22" x14ac:dyDescent="0.25">
      <c r="A1725" s="1"/>
      <c r="C1725" s="65"/>
      <c r="K1725" s="65"/>
      <c r="L1725" s="65"/>
      <c r="M1725" s="65"/>
      <c r="N1725" s="65"/>
      <c r="O1725" s="65"/>
      <c r="P1725" s="65"/>
      <c r="T1725" s="1"/>
      <c r="U1725" s="1"/>
      <c r="V1725" s="1"/>
    </row>
    <row r="1726" spans="1:22" x14ac:dyDescent="0.25">
      <c r="A1726" s="1"/>
      <c r="C1726" s="65"/>
      <c r="K1726" s="65"/>
      <c r="L1726" s="65"/>
      <c r="M1726" s="65"/>
      <c r="N1726" s="65"/>
      <c r="O1726" s="65"/>
      <c r="P1726" s="65"/>
      <c r="T1726" s="1"/>
      <c r="U1726" s="1"/>
      <c r="V1726" s="1"/>
    </row>
    <row r="1727" spans="1:22" x14ac:dyDescent="0.25">
      <c r="A1727" s="1"/>
      <c r="C1727" s="65"/>
      <c r="K1727" s="65"/>
      <c r="L1727" s="65"/>
      <c r="M1727" s="65"/>
      <c r="N1727" s="65"/>
      <c r="O1727" s="65"/>
      <c r="P1727" s="65"/>
      <c r="T1727" s="1"/>
      <c r="U1727" s="1"/>
      <c r="V1727" s="1"/>
    </row>
    <row r="1728" spans="1:22" x14ac:dyDescent="0.25">
      <c r="A1728" s="1"/>
      <c r="C1728" s="65"/>
      <c r="K1728" s="65"/>
      <c r="L1728" s="65"/>
      <c r="M1728" s="65"/>
      <c r="N1728" s="65"/>
      <c r="O1728" s="65"/>
      <c r="P1728" s="65"/>
      <c r="T1728" s="1"/>
      <c r="U1728" s="1"/>
      <c r="V1728" s="1"/>
    </row>
    <row r="1729" spans="1:22" x14ac:dyDescent="0.25">
      <c r="A1729" s="1"/>
      <c r="C1729" s="65"/>
      <c r="K1729" s="65"/>
      <c r="L1729" s="65"/>
      <c r="M1729" s="65"/>
      <c r="N1729" s="65"/>
      <c r="O1729" s="65"/>
      <c r="P1729" s="65"/>
      <c r="T1729" s="1"/>
      <c r="U1729" s="1"/>
      <c r="V1729" s="1"/>
    </row>
    <row r="1730" spans="1:22" x14ac:dyDescent="0.25">
      <c r="A1730" s="1"/>
      <c r="C1730" s="65"/>
      <c r="K1730" s="65"/>
      <c r="L1730" s="65"/>
      <c r="M1730" s="65"/>
      <c r="N1730" s="65"/>
      <c r="O1730" s="65"/>
      <c r="P1730" s="65"/>
      <c r="T1730" s="1"/>
      <c r="U1730" s="1"/>
      <c r="V1730" s="1"/>
    </row>
    <row r="1731" spans="1:22" x14ac:dyDescent="0.25">
      <c r="A1731" s="1"/>
      <c r="C1731" s="65"/>
      <c r="K1731" s="65"/>
      <c r="L1731" s="65"/>
      <c r="M1731" s="65"/>
      <c r="N1731" s="65"/>
      <c r="O1731" s="65"/>
      <c r="P1731" s="65"/>
      <c r="T1731" s="1"/>
      <c r="U1731" s="1"/>
      <c r="V1731" s="1"/>
    </row>
    <row r="1732" spans="1:22" x14ac:dyDescent="0.25">
      <c r="A1732" s="1"/>
      <c r="C1732" s="65"/>
      <c r="K1732" s="65"/>
      <c r="L1732" s="65"/>
      <c r="M1732" s="65"/>
      <c r="N1732" s="65"/>
      <c r="O1732" s="65"/>
      <c r="P1732" s="65"/>
      <c r="T1732" s="1"/>
      <c r="U1732" s="1"/>
      <c r="V1732" s="1"/>
    </row>
    <row r="1733" spans="1:22" x14ac:dyDescent="0.25">
      <c r="A1733" s="1"/>
      <c r="C1733" s="65"/>
      <c r="K1733" s="65"/>
      <c r="L1733" s="65"/>
      <c r="M1733" s="65"/>
      <c r="N1733" s="65"/>
      <c r="O1733" s="65"/>
      <c r="P1733" s="65"/>
      <c r="T1733" s="1"/>
      <c r="U1733" s="1"/>
      <c r="V1733" s="1"/>
    </row>
    <row r="1734" spans="1:22" x14ac:dyDescent="0.25">
      <c r="A1734" s="1"/>
      <c r="C1734" s="65"/>
      <c r="K1734" s="65"/>
      <c r="L1734" s="65"/>
      <c r="M1734" s="65"/>
      <c r="N1734" s="65"/>
      <c r="O1734" s="65"/>
      <c r="P1734" s="65"/>
      <c r="T1734" s="1"/>
      <c r="U1734" s="1"/>
      <c r="V1734" s="1"/>
    </row>
    <row r="1735" spans="1:22" x14ac:dyDescent="0.25">
      <c r="A1735" s="1"/>
      <c r="C1735" s="65"/>
      <c r="K1735" s="65"/>
      <c r="L1735" s="65"/>
      <c r="M1735" s="65"/>
      <c r="N1735" s="65"/>
      <c r="O1735" s="65"/>
      <c r="P1735" s="65"/>
      <c r="T1735" s="1"/>
      <c r="U1735" s="1"/>
      <c r="V1735" s="1"/>
    </row>
    <row r="1736" spans="1:22" x14ac:dyDescent="0.25">
      <c r="A1736" s="1"/>
      <c r="C1736" s="65"/>
      <c r="K1736" s="65"/>
      <c r="L1736" s="65"/>
      <c r="M1736" s="65"/>
      <c r="N1736" s="65"/>
      <c r="O1736" s="65"/>
      <c r="P1736" s="65"/>
      <c r="T1736" s="1"/>
      <c r="U1736" s="1"/>
      <c r="V1736" s="1"/>
    </row>
    <row r="1737" spans="1:22" x14ac:dyDescent="0.25">
      <c r="A1737" s="1"/>
      <c r="C1737" s="65"/>
      <c r="K1737" s="65"/>
      <c r="L1737" s="65"/>
      <c r="M1737" s="65"/>
      <c r="N1737" s="65"/>
      <c r="O1737" s="65"/>
      <c r="P1737" s="65"/>
      <c r="T1737" s="1"/>
      <c r="U1737" s="1"/>
      <c r="V1737" s="1"/>
    </row>
    <row r="1738" spans="1:22" x14ac:dyDescent="0.25">
      <c r="A1738" s="1"/>
      <c r="C1738" s="65"/>
      <c r="K1738" s="65"/>
      <c r="L1738" s="65"/>
      <c r="M1738" s="65"/>
      <c r="N1738" s="65"/>
      <c r="O1738" s="65"/>
      <c r="P1738" s="65"/>
      <c r="T1738" s="1"/>
      <c r="U1738" s="1"/>
      <c r="V1738" s="1"/>
    </row>
    <row r="1739" spans="1:22" x14ac:dyDescent="0.25">
      <c r="A1739" s="1"/>
      <c r="C1739" s="65"/>
      <c r="K1739" s="65"/>
      <c r="L1739" s="65"/>
      <c r="M1739" s="65"/>
      <c r="N1739" s="65"/>
      <c r="O1739" s="65"/>
      <c r="P1739" s="65"/>
      <c r="T1739" s="1"/>
      <c r="U1739" s="1"/>
      <c r="V1739" s="1"/>
    </row>
    <row r="1740" spans="1:22" x14ac:dyDescent="0.25">
      <c r="A1740" s="1"/>
      <c r="C1740" s="65"/>
      <c r="K1740" s="65"/>
      <c r="L1740" s="65"/>
      <c r="M1740" s="65"/>
      <c r="N1740" s="65"/>
      <c r="O1740" s="65"/>
      <c r="P1740" s="65"/>
      <c r="T1740" s="1"/>
      <c r="U1740" s="1"/>
      <c r="V1740" s="1"/>
    </row>
    <row r="1741" spans="1:22" x14ac:dyDescent="0.25">
      <c r="A1741" s="1"/>
      <c r="C1741" s="65"/>
      <c r="K1741" s="65"/>
      <c r="L1741" s="65"/>
      <c r="M1741" s="65"/>
      <c r="N1741" s="65"/>
      <c r="O1741" s="65"/>
      <c r="P1741" s="65"/>
      <c r="T1741" s="1"/>
      <c r="U1741" s="1"/>
      <c r="V1741" s="1"/>
    </row>
    <row r="1742" spans="1:22" x14ac:dyDescent="0.25">
      <c r="A1742" s="1"/>
      <c r="C1742" s="65"/>
      <c r="K1742" s="65"/>
      <c r="L1742" s="65"/>
      <c r="M1742" s="65"/>
      <c r="N1742" s="65"/>
      <c r="O1742" s="65"/>
      <c r="P1742" s="65"/>
      <c r="T1742" s="1"/>
      <c r="U1742" s="1"/>
      <c r="V1742" s="1"/>
    </row>
    <row r="1743" spans="1:22" x14ac:dyDescent="0.25">
      <c r="A1743" s="1"/>
      <c r="C1743" s="65"/>
      <c r="K1743" s="65"/>
      <c r="L1743" s="65"/>
      <c r="M1743" s="65"/>
      <c r="N1743" s="65"/>
      <c r="O1743" s="65"/>
      <c r="P1743" s="65"/>
      <c r="T1743" s="1"/>
      <c r="U1743" s="1"/>
      <c r="V1743" s="1"/>
    </row>
    <row r="1744" spans="1:22" x14ac:dyDescent="0.25">
      <c r="A1744" s="1"/>
      <c r="C1744" s="65"/>
      <c r="K1744" s="65"/>
      <c r="L1744" s="65"/>
      <c r="M1744" s="65"/>
      <c r="N1744" s="65"/>
      <c r="O1744" s="65"/>
      <c r="P1744" s="65"/>
      <c r="T1744" s="1"/>
      <c r="U1744" s="1"/>
      <c r="V1744" s="1"/>
    </row>
    <row r="1745" spans="1:22" x14ac:dyDescent="0.25">
      <c r="A1745" s="1"/>
      <c r="C1745" s="65"/>
      <c r="K1745" s="65"/>
      <c r="L1745" s="65"/>
      <c r="M1745" s="65"/>
      <c r="N1745" s="65"/>
      <c r="O1745" s="65"/>
      <c r="P1745" s="65"/>
      <c r="T1745" s="1"/>
      <c r="U1745" s="1"/>
      <c r="V1745" s="1"/>
    </row>
    <row r="1746" spans="1:22" x14ac:dyDescent="0.25">
      <c r="A1746" s="1"/>
      <c r="C1746" s="65"/>
      <c r="K1746" s="65"/>
      <c r="L1746" s="65"/>
      <c r="M1746" s="65"/>
      <c r="N1746" s="65"/>
      <c r="O1746" s="65"/>
      <c r="P1746" s="65"/>
      <c r="T1746" s="1"/>
      <c r="U1746" s="1"/>
      <c r="V1746" s="1"/>
    </row>
    <row r="1747" spans="1:22" x14ac:dyDescent="0.25">
      <c r="A1747" s="1"/>
      <c r="C1747" s="65"/>
      <c r="K1747" s="65"/>
      <c r="L1747" s="65"/>
      <c r="M1747" s="65"/>
      <c r="N1747" s="65"/>
      <c r="O1747" s="65"/>
      <c r="P1747" s="65"/>
      <c r="T1747" s="1"/>
      <c r="U1747" s="1"/>
      <c r="V1747" s="1"/>
    </row>
    <row r="1748" spans="1:22" x14ac:dyDescent="0.25">
      <c r="A1748" s="1"/>
      <c r="C1748" s="65"/>
      <c r="K1748" s="65"/>
      <c r="L1748" s="65"/>
      <c r="M1748" s="65"/>
      <c r="N1748" s="65"/>
      <c r="O1748" s="65"/>
      <c r="P1748" s="65"/>
      <c r="T1748" s="1"/>
      <c r="U1748" s="1"/>
      <c r="V1748" s="1"/>
    </row>
    <row r="1749" spans="1:22" x14ac:dyDescent="0.25">
      <c r="A1749" s="1"/>
      <c r="C1749" s="65"/>
      <c r="K1749" s="65"/>
      <c r="L1749" s="65"/>
      <c r="M1749" s="65"/>
      <c r="N1749" s="65"/>
      <c r="O1749" s="65"/>
      <c r="P1749" s="65"/>
      <c r="T1749" s="1"/>
      <c r="U1749" s="1"/>
      <c r="V1749" s="1"/>
    </row>
    <row r="1750" spans="1:22" x14ac:dyDescent="0.25">
      <c r="A1750" s="1"/>
      <c r="C1750" s="65"/>
      <c r="K1750" s="65"/>
      <c r="L1750" s="65"/>
      <c r="M1750" s="65"/>
      <c r="N1750" s="65"/>
      <c r="O1750" s="65"/>
      <c r="P1750" s="65"/>
      <c r="T1750" s="1"/>
      <c r="U1750" s="1"/>
      <c r="V1750" s="1"/>
    </row>
    <row r="1751" spans="1:22" x14ac:dyDescent="0.25">
      <c r="A1751" s="1"/>
      <c r="C1751" s="65"/>
      <c r="K1751" s="65"/>
      <c r="L1751" s="65"/>
      <c r="M1751" s="65"/>
      <c r="N1751" s="65"/>
      <c r="O1751" s="65"/>
      <c r="P1751" s="65"/>
      <c r="T1751" s="1"/>
      <c r="U1751" s="1"/>
      <c r="V1751" s="1"/>
    </row>
    <row r="1752" spans="1:22" x14ac:dyDescent="0.25">
      <c r="A1752" s="1"/>
      <c r="C1752" s="65"/>
      <c r="K1752" s="65"/>
      <c r="L1752" s="65"/>
      <c r="M1752" s="65"/>
      <c r="N1752" s="65"/>
      <c r="O1752" s="65"/>
      <c r="P1752" s="65"/>
      <c r="T1752" s="1"/>
      <c r="U1752" s="1"/>
      <c r="V1752" s="1"/>
    </row>
    <row r="1753" spans="1:22" x14ac:dyDescent="0.25">
      <c r="A1753" s="1"/>
      <c r="C1753" s="65"/>
      <c r="K1753" s="65"/>
      <c r="L1753" s="65"/>
      <c r="M1753" s="65"/>
      <c r="N1753" s="65"/>
      <c r="O1753" s="65"/>
      <c r="P1753" s="65"/>
      <c r="T1753" s="1"/>
      <c r="U1753" s="1"/>
      <c r="V1753" s="1"/>
    </row>
    <row r="1754" spans="1:22" x14ac:dyDescent="0.25">
      <c r="A1754" s="1"/>
      <c r="C1754" s="65"/>
      <c r="K1754" s="65"/>
      <c r="L1754" s="65"/>
      <c r="M1754" s="65"/>
      <c r="N1754" s="65"/>
      <c r="O1754" s="65"/>
      <c r="P1754" s="65"/>
      <c r="T1754" s="1"/>
      <c r="U1754" s="1"/>
      <c r="V1754" s="1"/>
    </row>
    <row r="1755" spans="1:22" x14ac:dyDescent="0.25">
      <c r="A1755" s="1"/>
      <c r="C1755" s="65"/>
      <c r="K1755" s="65"/>
      <c r="L1755" s="65"/>
      <c r="M1755" s="65"/>
      <c r="N1755" s="65"/>
      <c r="O1755" s="65"/>
      <c r="P1755" s="65"/>
      <c r="T1755" s="1"/>
      <c r="U1755" s="1"/>
      <c r="V1755" s="1"/>
    </row>
    <row r="1756" spans="1:22" x14ac:dyDescent="0.25">
      <c r="A1756" s="1"/>
      <c r="C1756" s="65"/>
      <c r="K1756" s="65"/>
      <c r="L1756" s="65"/>
      <c r="M1756" s="65"/>
      <c r="N1756" s="65"/>
      <c r="O1756" s="65"/>
      <c r="P1756" s="65"/>
      <c r="T1756" s="1"/>
      <c r="U1756" s="1"/>
      <c r="V1756" s="1"/>
    </row>
    <row r="1757" spans="1:22" x14ac:dyDescent="0.25">
      <c r="A1757" s="1"/>
      <c r="C1757" s="65"/>
      <c r="K1757" s="65"/>
      <c r="L1757" s="65"/>
      <c r="M1757" s="65"/>
      <c r="N1757" s="65"/>
      <c r="O1757" s="65"/>
      <c r="P1757" s="65"/>
      <c r="T1757" s="1"/>
      <c r="U1757" s="1"/>
      <c r="V1757" s="1"/>
    </row>
    <row r="1758" spans="1:22" x14ac:dyDescent="0.25">
      <c r="A1758" s="1"/>
      <c r="C1758" s="65"/>
      <c r="K1758" s="65"/>
      <c r="L1758" s="65"/>
      <c r="M1758" s="65"/>
      <c r="N1758" s="65"/>
      <c r="O1758" s="65"/>
      <c r="P1758" s="65"/>
      <c r="T1758" s="1"/>
      <c r="U1758" s="1"/>
      <c r="V1758" s="1"/>
    </row>
    <row r="1759" spans="1:22" x14ac:dyDescent="0.25">
      <c r="A1759" s="1"/>
      <c r="C1759" s="65"/>
      <c r="K1759" s="65"/>
      <c r="L1759" s="65"/>
      <c r="M1759" s="65"/>
      <c r="N1759" s="65"/>
      <c r="O1759" s="65"/>
      <c r="P1759" s="65"/>
      <c r="T1759" s="1"/>
      <c r="U1759" s="1"/>
      <c r="V1759" s="1"/>
    </row>
    <row r="1760" spans="1:22" x14ac:dyDescent="0.25">
      <c r="A1760" s="1"/>
      <c r="C1760" s="65"/>
      <c r="K1760" s="65"/>
      <c r="L1760" s="65"/>
      <c r="M1760" s="65"/>
      <c r="N1760" s="65"/>
      <c r="O1760" s="65"/>
      <c r="P1760" s="65"/>
      <c r="T1760" s="1"/>
      <c r="U1760" s="1"/>
      <c r="V1760" s="1"/>
    </row>
    <row r="1761" spans="1:22" x14ac:dyDescent="0.25">
      <c r="A1761" s="1"/>
      <c r="C1761" s="65"/>
      <c r="K1761" s="65"/>
      <c r="L1761" s="65"/>
      <c r="M1761" s="65"/>
      <c r="N1761" s="65"/>
      <c r="O1761" s="65"/>
      <c r="P1761" s="65"/>
      <c r="T1761" s="1"/>
      <c r="U1761" s="1"/>
      <c r="V1761" s="1"/>
    </row>
    <row r="1762" spans="1:22" x14ac:dyDescent="0.25">
      <c r="A1762" s="1"/>
      <c r="C1762" s="65"/>
      <c r="K1762" s="65"/>
      <c r="L1762" s="65"/>
      <c r="M1762" s="65"/>
      <c r="N1762" s="65"/>
      <c r="O1762" s="65"/>
      <c r="P1762" s="65"/>
      <c r="T1762" s="1"/>
      <c r="U1762" s="1"/>
      <c r="V1762" s="1"/>
    </row>
    <row r="1763" spans="1:22" x14ac:dyDescent="0.25">
      <c r="A1763" s="1"/>
      <c r="C1763" s="65"/>
      <c r="K1763" s="65"/>
      <c r="L1763" s="65"/>
      <c r="M1763" s="65"/>
      <c r="N1763" s="65"/>
      <c r="O1763" s="65"/>
      <c r="P1763" s="65"/>
      <c r="T1763" s="1"/>
      <c r="U1763" s="1"/>
      <c r="V1763" s="1"/>
    </row>
    <row r="1764" spans="1:22" x14ac:dyDescent="0.25">
      <c r="A1764" s="1"/>
      <c r="C1764" s="65"/>
      <c r="K1764" s="65"/>
      <c r="L1764" s="65"/>
      <c r="M1764" s="65"/>
      <c r="N1764" s="65"/>
      <c r="O1764" s="65"/>
      <c r="P1764" s="65"/>
      <c r="T1764" s="1"/>
      <c r="U1764" s="1"/>
      <c r="V1764" s="1"/>
    </row>
    <row r="1765" spans="1:22" x14ac:dyDescent="0.25">
      <c r="A1765" s="1"/>
      <c r="C1765" s="65"/>
      <c r="K1765" s="65"/>
      <c r="L1765" s="65"/>
      <c r="M1765" s="65"/>
      <c r="N1765" s="65"/>
      <c r="O1765" s="65"/>
      <c r="P1765" s="65"/>
      <c r="T1765" s="1"/>
      <c r="U1765" s="1"/>
      <c r="V1765" s="1"/>
    </row>
    <row r="1766" spans="1:22" x14ac:dyDescent="0.25">
      <c r="A1766" s="1"/>
      <c r="C1766" s="65"/>
      <c r="K1766" s="65"/>
      <c r="L1766" s="65"/>
      <c r="M1766" s="65"/>
      <c r="N1766" s="65"/>
      <c r="O1766" s="65"/>
      <c r="P1766" s="65"/>
      <c r="T1766" s="1"/>
      <c r="U1766" s="1"/>
      <c r="V1766" s="1"/>
    </row>
    <row r="1767" spans="1:22" x14ac:dyDescent="0.25">
      <c r="A1767" s="1"/>
      <c r="C1767" s="65"/>
      <c r="K1767" s="65"/>
      <c r="L1767" s="65"/>
      <c r="M1767" s="65"/>
      <c r="N1767" s="65"/>
      <c r="O1767" s="65"/>
      <c r="P1767" s="65"/>
      <c r="T1767" s="1"/>
      <c r="U1767" s="1"/>
      <c r="V1767" s="1"/>
    </row>
    <row r="1768" spans="1:22" x14ac:dyDescent="0.25">
      <c r="A1768" s="1"/>
      <c r="C1768" s="65"/>
      <c r="K1768" s="65"/>
      <c r="L1768" s="65"/>
      <c r="M1768" s="65"/>
      <c r="N1768" s="65"/>
      <c r="O1768" s="65"/>
      <c r="P1768" s="65"/>
      <c r="T1768" s="1"/>
      <c r="U1768" s="1"/>
      <c r="V1768" s="1"/>
    </row>
    <row r="1769" spans="1:22" x14ac:dyDescent="0.25">
      <c r="A1769" s="1"/>
      <c r="C1769" s="65"/>
      <c r="K1769" s="65"/>
      <c r="L1769" s="65"/>
      <c r="M1769" s="65"/>
      <c r="N1769" s="65"/>
      <c r="O1769" s="65"/>
      <c r="P1769" s="65"/>
      <c r="T1769" s="1"/>
      <c r="U1769" s="1"/>
      <c r="V1769" s="1"/>
    </row>
    <row r="1770" spans="1:22" x14ac:dyDescent="0.25">
      <c r="A1770" s="1"/>
      <c r="C1770" s="65"/>
      <c r="K1770" s="65"/>
      <c r="L1770" s="65"/>
      <c r="M1770" s="65"/>
      <c r="N1770" s="65"/>
      <c r="O1770" s="65"/>
      <c r="P1770" s="65"/>
      <c r="T1770" s="1"/>
      <c r="U1770" s="1"/>
      <c r="V1770" s="1"/>
    </row>
    <row r="1771" spans="1:22" x14ac:dyDescent="0.25">
      <c r="A1771" s="1"/>
      <c r="C1771" s="65"/>
      <c r="K1771" s="65"/>
      <c r="L1771" s="65"/>
      <c r="M1771" s="65"/>
      <c r="N1771" s="65"/>
      <c r="O1771" s="65"/>
      <c r="P1771" s="65"/>
      <c r="T1771" s="1"/>
      <c r="U1771" s="1"/>
      <c r="V1771" s="1"/>
    </row>
    <row r="1772" spans="1:22" x14ac:dyDescent="0.25">
      <c r="A1772" s="1"/>
      <c r="C1772" s="65"/>
      <c r="K1772" s="65"/>
      <c r="L1772" s="65"/>
      <c r="M1772" s="65"/>
      <c r="N1772" s="65"/>
      <c r="O1772" s="65"/>
      <c r="P1772" s="65"/>
      <c r="T1772" s="1"/>
      <c r="U1772" s="1"/>
      <c r="V1772" s="1"/>
    </row>
    <row r="1773" spans="1:22" x14ac:dyDescent="0.25">
      <c r="A1773" s="1"/>
      <c r="C1773" s="65"/>
      <c r="K1773" s="65"/>
      <c r="L1773" s="65"/>
      <c r="M1773" s="65"/>
      <c r="N1773" s="65"/>
      <c r="O1773" s="65"/>
      <c r="P1773" s="65"/>
      <c r="T1773" s="1"/>
      <c r="U1773" s="1"/>
      <c r="V1773" s="1"/>
    </row>
    <row r="1774" spans="1:22" x14ac:dyDescent="0.25">
      <c r="A1774" s="1"/>
      <c r="C1774" s="65"/>
      <c r="K1774" s="65"/>
      <c r="L1774" s="65"/>
      <c r="M1774" s="65"/>
      <c r="N1774" s="65"/>
      <c r="O1774" s="65"/>
      <c r="P1774" s="65"/>
      <c r="T1774" s="1"/>
      <c r="U1774" s="1"/>
      <c r="V1774" s="1"/>
    </row>
    <row r="1775" spans="1:22" x14ac:dyDescent="0.25">
      <c r="A1775" s="1"/>
      <c r="C1775" s="65"/>
      <c r="K1775" s="65"/>
      <c r="L1775" s="65"/>
      <c r="M1775" s="65"/>
      <c r="N1775" s="65"/>
      <c r="O1775" s="65"/>
      <c r="P1775" s="65"/>
      <c r="T1775" s="1"/>
      <c r="U1775" s="1"/>
      <c r="V1775" s="1"/>
    </row>
    <row r="1776" spans="1:22" x14ac:dyDescent="0.25">
      <c r="A1776" s="1"/>
      <c r="C1776" s="65"/>
      <c r="K1776" s="65"/>
      <c r="L1776" s="65"/>
      <c r="M1776" s="65"/>
      <c r="N1776" s="65"/>
      <c r="O1776" s="65"/>
      <c r="P1776" s="65"/>
      <c r="T1776" s="1"/>
      <c r="U1776" s="1"/>
      <c r="V1776" s="1"/>
    </row>
    <row r="1777" spans="1:22" x14ac:dyDescent="0.25">
      <c r="A1777" s="1"/>
      <c r="C1777" s="65"/>
      <c r="K1777" s="65"/>
      <c r="L1777" s="65"/>
      <c r="M1777" s="65"/>
      <c r="N1777" s="65"/>
      <c r="O1777" s="65"/>
      <c r="P1777" s="65"/>
      <c r="T1777" s="1"/>
      <c r="U1777" s="1"/>
      <c r="V1777" s="1"/>
    </row>
    <row r="1778" spans="1:22" x14ac:dyDescent="0.25">
      <c r="A1778" s="1"/>
      <c r="C1778" s="65"/>
      <c r="K1778" s="65"/>
      <c r="L1778" s="65"/>
      <c r="M1778" s="65"/>
      <c r="N1778" s="65"/>
      <c r="O1778" s="65"/>
      <c r="P1778" s="65"/>
      <c r="T1778" s="1"/>
      <c r="U1778" s="1"/>
      <c r="V1778" s="1"/>
    </row>
    <row r="1779" spans="1:22" x14ac:dyDescent="0.25">
      <c r="A1779" s="1"/>
      <c r="C1779" s="65"/>
      <c r="K1779" s="65"/>
      <c r="L1779" s="65"/>
      <c r="M1779" s="65"/>
      <c r="N1779" s="65"/>
      <c r="O1779" s="65"/>
      <c r="P1779" s="65"/>
      <c r="T1779" s="1"/>
      <c r="U1779" s="1"/>
      <c r="V1779" s="1"/>
    </row>
    <row r="1780" spans="1:22" x14ac:dyDescent="0.25">
      <c r="A1780" s="1"/>
      <c r="C1780" s="65"/>
      <c r="K1780" s="65"/>
      <c r="L1780" s="65"/>
      <c r="M1780" s="65"/>
      <c r="N1780" s="65"/>
      <c r="O1780" s="65"/>
      <c r="P1780" s="65"/>
      <c r="T1780" s="1"/>
      <c r="U1780" s="1"/>
      <c r="V1780" s="1"/>
    </row>
    <row r="1781" spans="1:22" x14ac:dyDescent="0.25">
      <c r="A1781" s="1"/>
      <c r="C1781" s="65"/>
      <c r="K1781" s="65"/>
      <c r="L1781" s="65"/>
      <c r="M1781" s="65"/>
      <c r="N1781" s="65"/>
      <c r="O1781" s="65"/>
      <c r="P1781" s="65"/>
      <c r="T1781" s="1"/>
      <c r="U1781" s="1"/>
      <c r="V1781" s="1"/>
    </row>
    <row r="1782" spans="1:22" x14ac:dyDescent="0.25">
      <c r="A1782" s="1"/>
      <c r="C1782" s="65"/>
      <c r="K1782" s="65"/>
      <c r="L1782" s="65"/>
      <c r="M1782" s="65"/>
      <c r="N1782" s="65"/>
      <c r="O1782" s="65"/>
      <c r="P1782" s="65"/>
      <c r="T1782" s="1"/>
      <c r="U1782" s="1"/>
      <c r="V1782" s="1"/>
    </row>
    <row r="1783" spans="1:22" x14ac:dyDescent="0.25">
      <c r="A1783" s="1"/>
      <c r="C1783" s="65"/>
      <c r="K1783" s="65"/>
      <c r="L1783" s="65"/>
      <c r="M1783" s="65"/>
      <c r="N1783" s="65"/>
      <c r="O1783" s="65"/>
      <c r="P1783" s="65"/>
      <c r="T1783" s="1"/>
      <c r="U1783" s="1"/>
      <c r="V1783" s="1"/>
    </row>
    <row r="1784" spans="1:22" x14ac:dyDescent="0.25">
      <c r="A1784" s="1"/>
      <c r="C1784" s="65"/>
      <c r="K1784" s="65"/>
      <c r="L1784" s="65"/>
      <c r="M1784" s="65"/>
      <c r="N1784" s="65"/>
      <c r="O1784" s="65"/>
      <c r="P1784" s="65"/>
      <c r="T1784" s="1"/>
      <c r="U1784" s="1"/>
      <c r="V1784" s="1"/>
    </row>
    <row r="1785" spans="1:22" x14ac:dyDescent="0.25">
      <c r="A1785" s="1"/>
      <c r="C1785" s="65"/>
      <c r="K1785" s="65"/>
      <c r="L1785" s="65"/>
      <c r="M1785" s="65"/>
      <c r="N1785" s="65"/>
      <c r="O1785" s="65"/>
      <c r="P1785" s="65"/>
      <c r="T1785" s="1"/>
      <c r="U1785" s="1"/>
      <c r="V1785" s="1"/>
    </row>
    <row r="1786" spans="1:22" x14ac:dyDescent="0.25">
      <c r="A1786" s="1"/>
      <c r="C1786" s="65"/>
      <c r="K1786" s="65"/>
      <c r="L1786" s="65"/>
      <c r="M1786" s="65"/>
      <c r="N1786" s="65"/>
      <c r="O1786" s="65"/>
      <c r="P1786" s="65"/>
      <c r="T1786" s="1"/>
      <c r="U1786" s="1"/>
      <c r="V1786" s="1"/>
    </row>
    <row r="1787" spans="1:22" x14ac:dyDescent="0.25">
      <c r="A1787" s="1"/>
      <c r="C1787" s="65"/>
      <c r="K1787" s="65"/>
      <c r="L1787" s="65"/>
      <c r="M1787" s="65"/>
      <c r="N1787" s="65"/>
      <c r="O1787" s="65"/>
      <c r="P1787" s="65"/>
      <c r="T1787" s="1"/>
      <c r="U1787" s="1"/>
      <c r="V1787" s="1"/>
    </row>
    <row r="1788" spans="1:22" x14ac:dyDescent="0.25">
      <c r="A1788" s="1"/>
      <c r="C1788" s="65"/>
      <c r="K1788" s="65"/>
      <c r="L1788" s="65"/>
      <c r="M1788" s="65"/>
      <c r="N1788" s="65"/>
      <c r="O1788" s="65"/>
      <c r="P1788" s="65"/>
      <c r="T1788" s="1"/>
      <c r="U1788" s="1"/>
      <c r="V1788" s="1"/>
    </row>
    <row r="1789" spans="1:22" x14ac:dyDescent="0.25">
      <c r="A1789" s="1"/>
      <c r="C1789" s="65"/>
      <c r="K1789" s="65"/>
      <c r="L1789" s="65"/>
      <c r="M1789" s="65"/>
      <c r="N1789" s="65"/>
      <c r="O1789" s="65"/>
      <c r="P1789" s="65"/>
      <c r="T1789" s="1"/>
      <c r="U1789" s="1"/>
      <c r="V1789" s="1"/>
    </row>
    <row r="1790" spans="1:22" x14ac:dyDescent="0.25">
      <c r="A1790" s="1"/>
      <c r="C1790" s="65"/>
      <c r="K1790" s="65"/>
      <c r="L1790" s="65"/>
      <c r="M1790" s="65"/>
      <c r="N1790" s="65"/>
      <c r="O1790" s="65"/>
      <c r="P1790" s="65"/>
      <c r="T1790" s="1"/>
      <c r="U1790" s="1"/>
      <c r="V1790" s="1"/>
    </row>
    <row r="1791" spans="1:22" x14ac:dyDescent="0.25">
      <c r="A1791" s="1"/>
      <c r="C1791" s="65"/>
      <c r="K1791" s="65"/>
      <c r="L1791" s="65"/>
      <c r="M1791" s="65"/>
      <c r="N1791" s="65"/>
      <c r="O1791" s="65"/>
      <c r="P1791" s="65"/>
      <c r="T1791" s="1"/>
      <c r="U1791" s="1"/>
      <c r="V1791" s="1"/>
    </row>
    <row r="1792" spans="1:22" x14ac:dyDescent="0.25">
      <c r="A1792" s="1"/>
      <c r="C1792" s="65"/>
      <c r="K1792" s="65"/>
      <c r="L1792" s="65"/>
      <c r="M1792" s="65"/>
      <c r="N1792" s="65"/>
      <c r="O1792" s="65"/>
      <c r="P1792" s="65"/>
      <c r="T1792" s="1"/>
      <c r="U1792" s="1"/>
      <c r="V1792" s="1"/>
    </row>
    <row r="1793" spans="1:22" x14ac:dyDescent="0.25">
      <c r="A1793" s="1"/>
      <c r="C1793" s="65"/>
      <c r="K1793" s="65"/>
      <c r="L1793" s="65"/>
      <c r="M1793" s="65"/>
      <c r="N1793" s="65"/>
      <c r="O1793" s="65"/>
      <c r="P1793" s="65"/>
      <c r="T1793" s="1"/>
      <c r="U1793" s="1"/>
      <c r="V1793" s="1"/>
    </row>
    <row r="1794" spans="1:22" x14ac:dyDescent="0.25">
      <c r="A1794" s="1"/>
      <c r="C1794" s="65"/>
      <c r="K1794" s="65"/>
      <c r="L1794" s="65"/>
      <c r="M1794" s="65"/>
      <c r="N1794" s="65"/>
      <c r="O1794" s="65"/>
      <c r="P1794" s="65"/>
      <c r="T1794" s="1"/>
      <c r="U1794" s="1"/>
      <c r="V1794" s="1"/>
    </row>
    <row r="1795" spans="1:22" x14ac:dyDescent="0.25">
      <c r="A1795" s="1"/>
      <c r="C1795" s="65"/>
      <c r="K1795" s="65"/>
      <c r="L1795" s="65"/>
      <c r="M1795" s="65"/>
      <c r="N1795" s="65"/>
      <c r="O1795" s="65"/>
      <c r="P1795" s="65"/>
      <c r="T1795" s="1"/>
      <c r="U1795" s="1"/>
      <c r="V1795" s="1"/>
    </row>
    <row r="1796" spans="1:22" x14ac:dyDescent="0.25">
      <c r="A1796" s="1"/>
      <c r="C1796" s="65"/>
      <c r="K1796" s="65"/>
      <c r="L1796" s="65"/>
      <c r="M1796" s="65"/>
      <c r="N1796" s="65"/>
      <c r="O1796" s="65"/>
      <c r="P1796" s="65"/>
      <c r="T1796" s="1"/>
      <c r="U1796" s="1"/>
      <c r="V1796" s="1"/>
    </row>
    <row r="1797" spans="1:22" x14ac:dyDescent="0.25">
      <c r="A1797" s="1"/>
      <c r="C1797" s="65"/>
      <c r="K1797" s="65"/>
      <c r="L1797" s="65"/>
      <c r="M1797" s="65"/>
      <c r="N1797" s="65"/>
      <c r="O1797" s="65"/>
      <c r="P1797" s="65"/>
      <c r="T1797" s="1"/>
      <c r="U1797" s="1"/>
      <c r="V1797" s="1"/>
    </row>
    <row r="1798" spans="1:22" x14ac:dyDescent="0.25">
      <c r="A1798" s="1"/>
      <c r="C1798" s="65"/>
      <c r="K1798" s="65"/>
      <c r="L1798" s="65"/>
      <c r="M1798" s="65"/>
      <c r="N1798" s="65"/>
      <c r="O1798" s="65"/>
      <c r="P1798" s="65"/>
      <c r="T1798" s="1"/>
      <c r="U1798" s="1"/>
      <c r="V1798" s="1"/>
    </row>
    <row r="1799" spans="1:22" x14ac:dyDescent="0.25">
      <c r="A1799" s="1"/>
      <c r="C1799" s="65"/>
      <c r="K1799" s="65"/>
      <c r="L1799" s="65"/>
      <c r="M1799" s="65"/>
      <c r="N1799" s="65"/>
      <c r="O1799" s="65"/>
      <c r="P1799" s="65"/>
      <c r="T1799" s="1"/>
      <c r="U1799" s="1"/>
      <c r="V1799" s="1"/>
    </row>
    <row r="1800" spans="1:22" x14ac:dyDescent="0.25">
      <c r="A1800" s="1"/>
      <c r="C1800" s="65"/>
      <c r="K1800" s="65"/>
      <c r="L1800" s="65"/>
      <c r="M1800" s="65"/>
      <c r="N1800" s="65"/>
      <c r="O1800" s="65"/>
      <c r="P1800" s="65"/>
      <c r="T1800" s="1"/>
      <c r="U1800" s="1"/>
      <c r="V1800" s="1"/>
    </row>
    <row r="1801" spans="1:22" x14ac:dyDescent="0.25">
      <c r="A1801" s="1"/>
      <c r="C1801" s="65"/>
      <c r="K1801" s="65"/>
      <c r="L1801" s="65"/>
      <c r="M1801" s="65"/>
      <c r="N1801" s="65"/>
      <c r="O1801" s="65"/>
      <c r="P1801" s="65"/>
      <c r="T1801" s="1"/>
      <c r="U1801" s="1"/>
      <c r="V1801" s="1"/>
    </row>
    <row r="1802" spans="1:22" x14ac:dyDescent="0.25">
      <c r="A1802" s="1"/>
      <c r="C1802" s="65"/>
      <c r="K1802" s="65"/>
      <c r="L1802" s="65"/>
      <c r="M1802" s="65"/>
      <c r="N1802" s="65"/>
      <c r="O1802" s="65"/>
      <c r="P1802" s="65"/>
      <c r="T1802" s="1"/>
      <c r="U1802" s="1"/>
      <c r="V1802" s="1"/>
    </row>
    <row r="1803" spans="1:22" x14ac:dyDescent="0.25">
      <c r="A1803" s="1"/>
      <c r="C1803" s="65"/>
      <c r="K1803" s="65"/>
      <c r="L1803" s="65"/>
      <c r="M1803" s="65"/>
      <c r="N1803" s="65"/>
      <c r="O1803" s="65"/>
      <c r="P1803" s="65"/>
      <c r="T1803" s="1"/>
      <c r="U1803" s="1"/>
      <c r="V1803" s="1"/>
    </row>
    <row r="1804" spans="1:22" x14ac:dyDescent="0.25">
      <c r="A1804" s="1"/>
      <c r="C1804" s="65"/>
      <c r="K1804" s="65"/>
      <c r="L1804" s="65"/>
      <c r="M1804" s="65"/>
      <c r="N1804" s="65"/>
      <c r="O1804" s="65"/>
      <c r="P1804" s="65"/>
      <c r="T1804" s="1"/>
      <c r="U1804" s="1"/>
      <c r="V1804" s="1"/>
    </row>
    <row r="1805" spans="1:22" x14ac:dyDescent="0.25">
      <c r="A1805" s="1"/>
      <c r="C1805" s="65"/>
      <c r="K1805" s="65"/>
      <c r="L1805" s="65"/>
      <c r="M1805" s="65"/>
      <c r="N1805" s="65"/>
      <c r="O1805" s="65"/>
      <c r="P1805" s="65"/>
      <c r="T1805" s="1"/>
      <c r="U1805" s="1"/>
      <c r="V1805" s="1"/>
    </row>
    <row r="1806" spans="1:22" x14ac:dyDescent="0.25">
      <c r="A1806" s="1"/>
      <c r="C1806" s="65"/>
      <c r="K1806" s="65"/>
      <c r="L1806" s="65"/>
      <c r="M1806" s="65"/>
      <c r="N1806" s="65"/>
      <c r="O1806" s="65"/>
      <c r="P1806" s="65"/>
      <c r="T1806" s="1"/>
      <c r="U1806" s="1"/>
      <c r="V1806" s="1"/>
    </row>
    <row r="1807" spans="1:22" x14ac:dyDescent="0.25">
      <c r="A1807" s="1"/>
      <c r="C1807" s="65"/>
      <c r="K1807" s="65"/>
      <c r="L1807" s="65"/>
      <c r="M1807" s="65"/>
      <c r="N1807" s="65"/>
      <c r="O1807" s="65"/>
      <c r="P1807" s="65"/>
      <c r="T1807" s="1"/>
      <c r="U1807" s="1"/>
      <c r="V1807" s="1"/>
    </row>
    <row r="1808" spans="1:22" x14ac:dyDescent="0.25">
      <c r="A1808" s="1"/>
      <c r="C1808" s="65"/>
      <c r="K1808" s="65"/>
      <c r="L1808" s="65"/>
      <c r="M1808" s="65"/>
      <c r="N1808" s="65"/>
      <c r="O1808" s="65"/>
      <c r="P1808" s="65"/>
      <c r="T1808" s="1"/>
      <c r="U1808" s="1"/>
      <c r="V1808" s="1"/>
    </row>
    <row r="1809" spans="1:22" x14ac:dyDescent="0.25">
      <c r="A1809" s="1"/>
      <c r="C1809" s="65"/>
      <c r="K1809" s="65"/>
      <c r="L1809" s="65"/>
      <c r="M1809" s="65"/>
      <c r="N1809" s="65"/>
      <c r="O1809" s="65"/>
      <c r="P1809" s="65"/>
      <c r="T1809" s="1"/>
      <c r="U1809" s="1"/>
      <c r="V1809" s="1"/>
    </row>
    <row r="1810" spans="1:22" x14ac:dyDescent="0.25">
      <c r="A1810" s="1"/>
      <c r="C1810" s="65"/>
      <c r="K1810" s="65"/>
      <c r="L1810" s="65"/>
      <c r="M1810" s="65"/>
      <c r="N1810" s="65"/>
      <c r="O1810" s="65"/>
      <c r="P1810" s="65"/>
      <c r="T1810" s="1"/>
      <c r="U1810" s="1"/>
      <c r="V1810" s="1"/>
    </row>
    <row r="1811" spans="1:22" x14ac:dyDescent="0.25">
      <c r="A1811" s="1"/>
      <c r="C1811" s="65"/>
      <c r="K1811" s="65"/>
      <c r="L1811" s="65"/>
      <c r="M1811" s="65"/>
      <c r="N1811" s="65"/>
      <c r="O1811" s="65"/>
      <c r="P1811" s="65"/>
      <c r="T1811" s="1"/>
      <c r="U1811" s="1"/>
      <c r="V1811" s="1"/>
    </row>
    <row r="1812" spans="1:22" x14ac:dyDescent="0.25">
      <c r="A1812" s="1"/>
      <c r="C1812" s="65"/>
      <c r="K1812" s="65"/>
      <c r="L1812" s="65"/>
      <c r="M1812" s="65"/>
      <c r="N1812" s="65"/>
      <c r="O1812" s="65"/>
      <c r="P1812" s="65"/>
      <c r="T1812" s="1"/>
      <c r="U1812" s="1"/>
      <c r="V1812" s="1"/>
    </row>
    <row r="1813" spans="1:22" x14ac:dyDescent="0.25">
      <c r="A1813" s="1"/>
      <c r="C1813" s="65"/>
      <c r="K1813" s="65"/>
      <c r="L1813" s="65"/>
      <c r="M1813" s="65"/>
      <c r="N1813" s="65"/>
      <c r="O1813" s="65"/>
      <c r="P1813" s="65"/>
      <c r="T1813" s="1"/>
      <c r="U1813" s="1"/>
      <c r="V1813" s="1"/>
    </row>
    <row r="1814" spans="1:22" x14ac:dyDescent="0.25">
      <c r="A1814" s="1"/>
      <c r="C1814" s="65"/>
      <c r="K1814" s="65"/>
      <c r="L1814" s="65"/>
      <c r="M1814" s="65"/>
      <c r="N1814" s="65"/>
      <c r="O1814" s="65"/>
      <c r="P1814" s="65"/>
      <c r="T1814" s="1"/>
      <c r="U1814" s="1"/>
      <c r="V1814" s="1"/>
    </row>
    <row r="1815" spans="1:22" x14ac:dyDescent="0.25">
      <c r="A1815" s="1"/>
      <c r="C1815" s="65"/>
      <c r="K1815" s="65"/>
      <c r="L1815" s="65"/>
      <c r="M1815" s="65"/>
      <c r="N1815" s="65"/>
      <c r="O1815" s="65"/>
      <c r="P1815" s="65"/>
      <c r="T1815" s="1"/>
      <c r="U1815" s="1"/>
      <c r="V1815" s="1"/>
    </row>
    <row r="1816" spans="1:22" x14ac:dyDescent="0.25">
      <c r="A1816" s="1"/>
      <c r="C1816" s="65"/>
      <c r="K1816" s="65"/>
      <c r="L1816" s="65"/>
      <c r="M1816" s="65"/>
      <c r="N1816" s="65"/>
      <c r="O1816" s="65"/>
      <c r="P1816" s="65"/>
      <c r="T1816" s="1"/>
      <c r="U1816" s="1"/>
      <c r="V1816" s="1"/>
    </row>
    <row r="1817" spans="1:22" x14ac:dyDescent="0.25">
      <c r="A1817" s="1"/>
      <c r="C1817" s="65"/>
      <c r="K1817" s="65"/>
      <c r="L1817" s="65"/>
      <c r="M1817" s="65"/>
      <c r="N1817" s="65"/>
      <c r="O1817" s="65"/>
      <c r="P1817" s="65"/>
      <c r="T1817" s="1"/>
      <c r="U1817" s="1"/>
      <c r="V1817" s="1"/>
    </row>
    <row r="1818" spans="1:22" x14ac:dyDescent="0.25">
      <c r="A1818" s="1"/>
      <c r="C1818" s="65"/>
      <c r="K1818" s="65"/>
      <c r="L1818" s="65"/>
      <c r="M1818" s="65"/>
      <c r="N1818" s="65"/>
      <c r="O1818" s="65"/>
      <c r="P1818" s="65"/>
      <c r="T1818" s="1"/>
      <c r="U1818" s="1"/>
      <c r="V1818" s="1"/>
    </row>
    <row r="1819" spans="1:22" x14ac:dyDescent="0.25">
      <c r="A1819" s="1"/>
      <c r="C1819" s="65"/>
      <c r="K1819" s="65"/>
      <c r="L1819" s="65"/>
      <c r="M1819" s="65"/>
      <c r="N1819" s="65"/>
      <c r="O1819" s="65"/>
      <c r="P1819" s="65"/>
      <c r="T1819" s="1"/>
      <c r="U1819" s="1"/>
      <c r="V1819" s="1"/>
    </row>
    <row r="1820" spans="1:22" x14ac:dyDescent="0.25">
      <c r="A1820" s="1"/>
      <c r="C1820" s="65"/>
      <c r="K1820" s="65"/>
      <c r="L1820" s="65"/>
      <c r="M1820" s="65"/>
      <c r="N1820" s="65"/>
      <c r="O1820" s="65"/>
      <c r="P1820" s="65"/>
      <c r="T1820" s="1"/>
      <c r="U1820" s="1"/>
      <c r="V1820" s="1"/>
    </row>
    <row r="1821" spans="1:22" x14ac:dyDescent="0.25">
      <c r="A1821" s="1"/>
      <c r="C1821" s="65"/>
      <c r="K1821" s="65"/>
      <c r="L1821" s="65"/>
      <c r="M1821" s="65"/>
      <c r="N1821" s="65"/>
      <c r="O1821" s="65"/>
      <c r="P1821" s="65"/>
      <c r="T1821" s="1"/>
      <c r="U1821" s="1"/>
      <c r="V1821" s="1"/>
    </row>
    <row r="1822" spans="1:22" x14ac:dyDescent="0.25">
      <c r="A1822" s="1"/>
      <c r="C1822" s="65"/>
      <c r="K1822" s="65"/>
      <c r="L1822" s="65"/>
      <c r="M1822" s="65"/>
      <c r="N1822" s="65"/>
      <c r="O1822" s="65"/>
      <c r="P1822" s="65"/>
      <c r="T1822" s="1"/>
      <c r="U1822" s="1"/>
      <c r="V1822" s="1"/>
    </row>
    <row r="1823" spans="1:22" x14ac:dyDescent="0.25">
      <c r="A1823" s="1"/>
      <c r="C1823" s="65"/>
      <c r="K1823" s="65"/>
      <c r="L1823" s="65"/>
      <c r="M1823" s="65"/>
      <c r="N1823" s="65"/>
      <c r="O1823" s="65"/>
      <c r="P1823" s="65"/>
      <c r="T1823" s="1"/>
      <c r="U1823" s="1"/>
      <c r="V1823" s="1"/>
    </row>
    <row r="1824" spans="1:22" x14ac:dyDescent="0.25">
      <c r="A1824" s="1"/>
      <c r="C1824" s="65"/>
      <c r="K1824" s="65"/>
      <c r="L1824" s="65"/>
      <c r="M1824" s="65"/>
      <c r="N1824" s="65"/>
      <c r="O1824" s="65"/>
      <c r="P1824" s="65"/>
      <c r="T1824" s="1"/>
      <c r="U1824" s="1"/>
      <c r="V1824" s="1"/>
    </row>
    <row r="1825" spans="1:22" x14ac:dyDescent="0.25">
      <c r="A1825" s="1"/>
      <c r="C1825" s="65"/>
      <c r="K1825" s="65"/>
      <c r="L1825" s="65"/>
      <c r="M1825" s="65"/>
      <c r="N1825" s="65"/>
      <c r="O1825" s="65"/>
      <c r="P1825" s="65"/>
      <c r="T1825" s="1"/>
      <c r="U1825" s="1"/>
      <c r="V1825" s="1"/>
    </row>
    <row r="1826" spans="1:22" x14ac:dyDescent="0.25">
      <c r="A1826" s="1"/>
      <c r="C1826" s="65"/>
      <c r="K1826" s="65"/>
      <c r="L1826" s="65"/>
      <c r="M1826" s="65"/>
      <c r="N1826" s="65"/>
      <c r="O1826" s="65"/>
      <c r="P1826" s="65"/>
      <c r="T1826" s="1"/>
      <c r="U1826" s="1"/>
      <c r="V1826" s="1"/>
    </row>
    <row r="1827" spans="1:22" x14ac:dyDescent="0.25">
      <c r="A1827" s="1"/>
      <c r="C1827" s="65"/>
      <c r="K1827" s="65"/>
      <c r="L1827" s="65"/>
      <c r="M1827" s="65"/>
      <c r="N1827" s="65"/>
      <c r="O1827" s="65"/>
      <c r="P1827" s="65"/>
      <c r="T1827" s="1"/>
      <c r="U1827" s="1"/>
      <c r="V1827" s="1"/>
    </row>
    <row r="1828" spans="1:22" x14ac:dyDescent="0.25">
      <c r="A1828" s="1"/>
      <c r="C1828" s="65"/>
      <c r="K1828" s="65"/>
      <c r="L1828" s="65"/>
      <c r="M1828" s="65"/>
      <c r="N1828" s="65"/>
      <c r="O1828" s="65"/>
      <c r="P1828" s="65"/>
      <c r="T1828" s="1"/>
      <c r="U1828" s="1"/>
      <c r="V1828" s="1"/>
    </row>
    <row r="1829" spans="1:22" x14ac:dyDescent="0.25">
      <c r="A1829" s="1"/>
      <c r="C1829" s="65"/>
      <c r="K1829" s="65"/>
      <c r="L1829" s="65"/>
      <c r="M1829" s="65"/>
      <c r="N1829" s="65"/>
      <c r="O1829" s="65"/>
      <c r="P1829" s="65"/>
      <c r="T1829" s="1"/>
      <c r="U1829" s="1"/>
      <c r="V1829" s="1"/>
    </row>
    <row r="1830" spans="1:22" x14ac:dyDescent="0.25">
      <c r="A1830" s="1"/>
      <c r="C1830" s="65"/>
      <c r="K1830" s="65"/>
      <c r="L1830" s="65"/>
      <c r="M1830" s="65"/>
      <c r="N1830" s="65"/>
      <c r="O1830" s="65"/>
      <c r="P1830" s="65"/>
      <c r="T1830" s="1"/>
      <c r="U1830" s="1"/>
      <c r="V1830" s="1"/>
    </row>
    <row r="1831" spans="1:22" x14ac:dyDescent="0.25">
      <c r="A1831" s="1"/>
      <c r="C1831" s="65"/>
      <c r="K1831" s="65"/>
      <c r="L1831" s="65"/>
      <c r="M1831" s="65"/>
      <c r="N1831" s="65"/>
      <c r="O1831" s="65"/>
      <c r="P1831" s="65"/>
      <c r="T1831" s="1"/>
      <c r="U1831" s="1"/>
      <c r="V1831" s="1"/>
    </row>
    <row r="1832" spans="1:22" x14ac:dyDescent="0.25">
      <c r="A1832" s="1"/>
      <c r="C1832" s="65"/>
      <c r="K1832" s="65"/>
      <c r="L1832" s="65"/>
      <c r="M1832" s="65"/>
      <c r="N1832" s="65"/>
      <c r="O1832" s="65"/>
      <c r="P1832" s="65"/>
      <c r="T1832" s="1"/>
      <c r="U1832" s="1"/>
      <c r="V1832" s="1"/>
    </row>
    <row r="1833" spans="1:22" x14ac:dyDescent="0.25">
      <c r="A1833" s="1"/>
      <c r="C1833" s="65"/>
      <c r="K1833" s="65"/>
      <c r="L1833" s="65"/>
      <c r="M1833" s="65"/>
      <c r="N1833" s="65"/>
      <c r="O1833" s="65"/>
      <c r="P1833" s="65"/>
      <c r="T1833" s="1"/>
      <c r="U1833" s="1"/>
      <c r="V1833" s="1"/>
    </row>
    <row r="1834" spans="1:22" x14ac:dyDescent="0.25">
      <c r="A1834" s="1"/>
      <c r="C1834" s="65"/>
      <c r="K1834" s="65"/>
      <c r="L1834" s="65"/>
      <c r="M1834" s="65"/>
      <c r="N1834" s="65"/>
      <c r="O1834" s="65"/>
      <c r="P1834" s="65"/>
      <c r="T1834" s="1"/>
      <c r="U1834" s="1"/>
      <c r="V1834" s="1"/>
    </row>
    <row r="1835" spans="1:22" x14ac:dyDescent="0.25">
      <c r="A1835" s="1"/>
      <c r="C1835" s="65"/>
      <c r="K1835" s="65"/>
      <c r="L1835" s="65"/>
      <c r="M1835" s="65"/>
      <c r="N1835" s="65"/>
      <c r="O1835" s="65"/>
      <c r="P1835" s="65"/>
      <c r="T1835" s="1"/>
      <c r="U1835" s="1"/>
      <c r="V1835" s="1"/>
    </row>
    <row r="1836" spans="1:22" x14ac:dyDescent="0.25">
      <c r="A1836" s="1"/>
      <c r="C1836" s="65"/>
      <c r="K1836" s="65"/>
      <c r="L1836" s="65"/>
      <c r="M1836" s="65"/>
      <c r="N1836" s="65"/>
      <c r="O1836" s="65"/>
      <c r="P1836" s="65"/>
      <c r="T1836" s="1"/>
      <c r="U1836" s="1"/>
      <c r="V1836" s="1"/>
    </row>
    <row r="1837" spans="1:22" x14ac:dyDescent="0.25">
      <c r="A1837" s="1"/>
      <c r="C1837" s="65"/>
      <c r="K1837" s="65"/>
      <c r="L1837" s="65"/>
      <c r="M1837" s="65"/>
      <c r="N1837" s="65"/>
      <c r="O1837" s="65"/>
      <c r="P1837" s="65"/>
      <c r="T1837" s="1"/>
      <c r="U1837" s="1"/>
      <c r="V1837" s="1"/>
    </row>
    <row r="1838" spans="1:22" x14ac:dyDescent="0.25">
      <c r="A1838" s="1"/>
      <c r="C1838" s="65"/>
      <c r="K1838" s="65"/>
      <c r="L1838" s="65"/>
      <c r="M1838" s="65"/>
      <c r="N1838" s="65"/>
      <c r="O1838" s="65"/>
      <c r="P1838" s="65"/>
      <c r="T1838" s="1"/>
      <c r="U1838" s="1"/>
      <c r="V1838" s="1"/>
    </row>
    <row r="1839" spans="1:22" x14ac:dyDescent="0.25">
      <c r="A1839" s="1"/>
      <c r="C1839" s="65"/>
      <c r="K1839" s="65"/>
      <c r="L1839" s="65"/>
      <c r="M1839" s="65"/>
      <c r="N1839" s="65"/>
      <c r="O1839" s="65"/>
      <c r="P1839" s="65"/>
      <c r="T1839" s="1"/>
      <c r="U1839" s="1"/>
      <c r="V1839" s="1"/>
    </row>
    <row r="1840" spans="1:22" x14ac:dyDescent="0.25">
      <c r="A1840" s="1"/>
      <c r="C1840" s="65"/>
      <c r="K1840" s="65"/>
      <c r="L1840" s="65"/>
      <c r="M1840" s="65"/>
      <c r="N1840" s="65"/>
      <c r="O1840" s="65"/>
      <c r="P1840" s="65"/>
      <c r="T1840" s="1"/>
      <c r="U1840" s="1"/>
      <c r="V1840" s="1"/>
    </row>
    <row r="1841" spans="1:22" x14ac:dyDescent="0.25">
      <c r="A1841" s="1"/>
      <c r="C1841" s="65"/>
      <c r="K1841" s="65"/>
      <c r="L1841" s="65"/>
      <c r="M1841" s="65"/>
      <c r="N1841" s="65"/>
      <c r="O1841" s="65"/>
      <c r="P1841" s="65"/>
      <c r="T1841" s="1"/>
      <c r="U1841" s="1"/>
      <c r="V1841" s="1"/>
    </row>
    <row r="1842" spans="1:22" x14ac:dyDescent="0.25">
      <c r="A1842" s="1"/>
      <c r="C1842" s="65"/>
      <c r="K1842" s="65"/>
      <c r="L1842" s="65"/>
      <c r="M1842" s="65"/>
      <c r="N1842" s="65"/>
      <c r="O1842" s="65"/>
      <c r="P1842" s="65"/>
      <c r="T1842" s="1"/>
      <c r="U1842" s="1"/>
      <c r="V1842" s="1"/>
    </row>
    <row r="1843" spans="1:22" x14ac:dyDescent="0.25">
      <c r="A1843" s="1"/>
      <c r="C1843" s="65"/>
      <c r="K1843" s="65"/>
      <c r="L1843" s="65"/>
      <c r="M1843" s="65"/>
      <c r="N1843" s="65"/>
      <c r="O1843" s="65"/>
      <c r="P1843" s="65"/>
      <c r="T1843" s="1"/>
      <c r="U1843" s="1"/>
      <c r="V1843" s="1"/>
    </row>
    <row r="1844" spans="1:22" x14ac:dyDescent="0.25">
      <c r="A1844" s="1"/>
      <c r="C1844" s="65"/>
      <c r="K1844" s="65"/>
      <c r="L1844" s="65"/>
      <c r="M1844" s="65"/>
      <c r="N1844" s="65"/>
      <c r="O1844" s="65"/>
      <c r="P1844" s="65"/>
      <c r="T1844" s="1"/>
      <c r="U1844" s="1"/>
      <c r="V1844" s="1"/>
    </row>
    <row r="1845" spans="1:22" x14ac:dyDescent="0.25">
      <c r="A1845" s="1"/>
      <c r="C1845" s="65"/>
      <c r="K1845" s="65"/>
      <c r="L1845" s="65"/>
      <c r="M1845" s="65"/>
      <c r="N1845" s="65"/>
      <c r="O1845" s="65"/>
      <c r="P1845" s="65"/>
      <c r="T1845" s="1"/>
      <c r="U1845" s="1"/>
      <c r="V1845" s="1"/>
    </row>
    <row r="1846" spans="1:22" x14ac:dyDescent="0.25">
      <c r="A1846" s="1"/>
      <c r="C1846" s="65"/>
      <c r="K1846" s="65"/>
      <c r="L1846" s="65"/>
      <c r="M1846" s="65"/>
      <c r="N1846" s="65"/>
      <c r="O1846" s="65"/>
      <c r="P1846" s="65"/>
      <c r="T1846" s="1"/>
      <c r="U1846" s="1"/>
      <c r="V1846" s="1"/>
    </row>
    <row r="1847" spans="1:22" x14ac:dyDescent="0.25">
      <c r="A1847" s="1"/>
      <c r="C1847" s="65"/>
      <c r="K1847" s="65"/>
      <c r="L1847" s="65"/>
      <c r="M1847" s="65"/>
      <c r="N1847" s="65"/>
      <c r="O1847" s="65"/>
      <c r="P1847" s="65"/>
      <c r="T1847" s="1"/>
      <c r="U1847" s="1"/>
      <c r="V1847" s="1"/>
    </row>
    <row r="1848" spans="1:22" x14ac:dyDescent="0.25">
      <c r="A1848" s="1"/>
      <c r="C1848" s="65"/>
      <c r="K1848" s="65"/>
      <c r="L1848" s="65"/>
      <c r="M1848" s="65"/>
      <c r="N1848" s="65"/>
      <c r="O1848" s="65"/>
      <c r="P1848" s="65"/>
      <c r="T1848" s="1"/>
      <c r="U1848" s="1"/>
      <c r="V1848" s="1"/>
    </row>
    <row r="1849" spans="1:22" x14ac:dyDescent="0.25">
      <c r="A1849" s="1"/>
      <c r="C1849" s="65"/>
      <c r="K1849" s="65"/>
      <c r="L1849" s="65"/>
      <c r="M1849" s="65"/>
      <c r="N1849" s="65"/>
      <c r="O1849" s="65"/>
      <c r="P1849" s="65"/>
      <c r="T1849" s="1"/>
      <c r="U1849" s="1"/>
      <c r="V1849" s="1"/>
    </row>
    <row r="1850" spans="1:22" x14ac:dyDescent="0.25">
      <c r="A1850" s="1"/>
      <c r="C1850" s="65"/>
      <c r="K1850" s="65"/>
      <c r="L1850" s="65"/>
      <c r="M1850" s="65"/>
      <c r="N1850" s="65"/>
      <c r="O1850" s="65"/>
      <c r="P1850" s="65"/>
      <c r="T1850" s="1"/>
      <c r="U1850" s="1"/>
      <c r="V1850" s="1"/>
    </row>
    <row r="1851" spans="1:22" x14ac:dyDescent="0.25">
      <c r="A1851" s="1"/>
      <c r="C1851" s="65"/>
      <c r="K1851" s="65"/>
      <c r="L1851" s="65"/>
      <c r="M1851" s="65"/>
      <c r="N1851" s="65"/>
      <c r="O1851" s="65"/>
      <c r="P1851" s="65"/>
      <c r="T1851" s="1"/>
      <c r="U1851" s="1"/>
      <c r="V1851" s="1"/>
    </row>
    <row r="1852" spans="1:22" x14ac:dyDescent="0.25">
      <c r="A1852" s="1"/>
      <c r="C1852" s="65"/>
      <c r="K1852" s="65"/>
      <c r="L1852" s="65"/>
      <c r="M1852" s="65"/>
      <c r="N1852" s="65"/>
      <c r="O1852" s="65"/>
      <c r="P1852" s="65"/>
      <c r="T1852" s="1"/>
      <c r="U1852" s="1"/>
      <c r="V1852" s="1"/>
    </row>
    <row r="1853" spans="1:22" x14ac:dyDescent="0.25">
      <c r="A1853" s="1"/>
      <c r="C1853" s="65"/>
      <c r="K1853" s="65"/>
      <c r="L1853" s="65"/>
      <c r="M1853" s="65"/>
      <c r="N1853" s="65"/>
      <c r="O1853" s="65"/>
      <c r="P1853" s="65"/>
      <c r="T1853" s="1"/>
      <c r="U1853" s="1"/>
      <c r="V1853" s="1"/>
    </row>
    <row r="1854" spans="1:22" x14ac:dyDescent="0.25">
      <c r="A1854" s="1"/>
      <c r="C1854" s="65"/>
      <c r="K1854" s="65"/>
      <c r="L1854" s="65"/>
      <c r="M1854" s="65"/>
      <c r="N1854" s="65"/>
      <c r="O1854" s="65"/>
      <c r="P1854" s="65"/>
      <c r="T1854" s="1"/>
      <c r="U1854" s="1"/>
      <c r="V1854" s="1"/>
    </row>
    <row r="1855" spans="1:22" x14ac:dyDescent="0.25">
      <c r="A1855" s="1"/>
      <c r="C1855" s="65"/>
      <c r="K1855" s="65"/>
      <c r="L1855" s="65"/>
      <c r="M1855" s="65"/>
      <c r="N1855" s="65"/>
      <c r="O1855" s="65"/>
      <c r="P1855" s="65"/>
      <c r="T1855" s="1"/>
      <c r="U1855" s="1"/>
      <c r="V1855" s="1"/>
    </row>
  </sheetData>
  <mergeCells count="18">
    <mergeCell ref="B51:R51"/>
    <mergeCell ref="B48:R48"/>
    <mergeCell ref="B49:O49"/>
    <mergeCell ref="B50:N50"/>
    <mergeCell ref="L1:V1"/>
    <mergeCell ref="L2:V2"/>
    <mergeCell ref="H3:V3"/>
    <mergeCell ref="I4:V4"/>
    <mergeCell ref="T11:V12"/>
    <mergeCell ref="A6:P6"/>
    <mergeCell ref="M11:N12"/>
    <mergeCell ref="O11:P12"/>
    <mergeCell ref="Q11:R12"/>
    <mergeCell ref="A11:A13"/>
    <mergeCell ref="B11:B13"/>
    <mergeCell ref="C11:D12"/>
    <mergeCell ref="E11:H12"/>
    <mergeCell ref="I11:L1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4"/>
  <sheetViews>
    <sheetView workbookViewId="0">
      <selection activeCell="Z46" sqref="Z46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4" width="10.7109375" style="1" customWidth="1"/>
    <col min="5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4" width="10.7109375" style="55" customWidth="1"/>
    <col min="15" max="16" width="12.140625" style="55" customWidth="1"/>
    <col min="17" max="17" width="10.42578125" style="1" customWidth="1"/>
    <col min="18" max="18" width="10.85546875" style="1" customWidth="1"/>
    <col min="19" max="19" width="8.7109375" style="1" customWidth="1"/>
    <col min="20" max="20" width="8.7109375" style="55" customWidth="1"/>
    <col min="21" max="21" width="9.7109375" style="55" customWidth="1"/>
    <col min="22" max="22" width="8.7109375" style="55" customWidth="1"/>
    <col min="23" max="16384" width="9.140625" style="1"/>
  </cols>
  <sheetData>
    <row r="1" spans="1:22" ht="20.25" customHeight="1" x14ac:dyDescent="0.4">
      <c r="B1" s="55"/>
      <c r="C1" s="129"/>
      <c r="D1" s="129"/>
      <c r="E1" s="129"/>
      <c r="F1" s="129"/>
      <c r="G1" s="129"/>
      <c r="H1" s="130"/>
      <c r="I1" s="261"/>
      <c r="J1" s="261"/>
      <c r="K1" s="26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B2" s="55"/>
      <c r="C2" s="129"/>
      <c r="D2" s="129"/>
      <c r="E2" s="129"/>
      <c r="F2" s="129"/>
      <c r="G2" s="129"/>
      <c r="H2" s="130"/>
      <c r="I2" s="261"/>
      <c r="J2" s="261"/>
      <c r="K2" s="26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114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D4" s="55"/>
      <c r="H4" s="26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19.5" customHeight="1" x14ac:dyDescent="0.3">
      <c r="L5" s="21"/>
      <c r="M5" s="21"/>
      <c r="N5" s="202"/>
      <c r="O5" s="202"/>
      <c r="P5" s="202"/>
    </row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22" s="4" customFormat="1" ht="18.75" x14ac:dyDescent="0.3">
      <c r="A7" s="114"/>
      <c r="B7" s="108" t="s">
        <v>291</v>
      </c>
      <c r="C7" s="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T7" s="55"/>
      <c r="U7" s="55"/>
      <c r="V7" s="55"/>
    </row>
    <row r="8" spans="1:22" hidden="1" x14ac:dyDescent="0.25"/>
    <row r="9" spans="1:22" ht="17.25" customHeight="1" thickBot="1" x14ac:dyDescent="0.3"/>
    <row r="10" spans="1:22" ht="16.5" hidden="1" customHeight="1" x14ac:dyDescent="0.25"/>
    <row r="11" spans="1:22" s="2" customFormat="1" ht="32.25" customHeight="1" x14ac:dyDescent="0.25">
      <c r="A11" s="275" t="s">
        <v>76</v>
      </c>
      <c r="B11" s="275" t="s">
        <v>0</v>
      </c>
      <c r="C11" s="280" t="s">
        <v>3</v>
      </c>
      <c r="D11" s="281"/>
      <c r="E11" s="280" t="s">
        <v>1</v>
      </c>
      <c r="F11" s="305"/>
      <c r="G11" s="305"/>
      <c r="H11" s="281"/>
      <c r="I11" s="280" t="s">
        <v>5</v>
      </c>
      <c r="J11" s="305"/>
      <c r="K11" s="305"/>
      <c r="L11" s="296"/>
      <c r="M11" s="280" t="s">
        <v>51</v>
      </c>
      <c r="N11" s="296"/>
      <c r="O11" s="280" t="s">
        <v>2</v>
      </c>
      <c r="P11" s="296"/>
      <c r="Q11" s="299" t="s">
        <v>71</v>
      </c>
      <c r="R11" s="300"/>
      <c r="T11" s="273" t="s">
        <v>308</v>
      </c>
      <c r="U11" s="274"/>
      <c r="V11" s="274"/>
    </row>
    <row r="12" spans="1:22" s="2" customFormat="1" ht="15" customHeight="1" thickBot="1" x14ac:dyDescent="0.3">
      <c r="A12" s="276"/>
      <c r="B12" s="278"/>
      <c r="C12" s="282"/>
      <c r="D12" s="283"/>
      <c r="E12" s="282"/>
      <c r="F12" s="306"/>
      <c r="G12" s="306"/>
      <c r="H12" s="283"/>
      <c r="I12" s="282"/>
      <c r="J12" s="306"/>
      <c r="K12" s="306"/>
      <c r="L12" s="283"/>
      <c r="M12" s="282"/>
      <c r="N12" s="283"/>
      <c r="O12" s="297"/>
      <c r="P12" s="298"/>
      <c r="Q12" s="301"/>
      <c r="R12" s="302"/>
      <c r="T12" s="274"/>
      <c r="U12" s="274"/>
      <c r="V12" s="274"/>
    </row>
    <row r="13" spans="1:22" s="2" customFormat="1" ht="33" customHeight="1" thickBot="1" x14ac:dyDescent="0.3">
      <c r="A13" s="277"/>
      <c r="B13" s="279"/>
      <c r="C13" s="33" t="s">
        <v>38</v>
      </c>
      <c r="D13" s="190" t="s">
        <v>39</v>
      </c>
      <c r="E13" s="33" t="s">
        <v>38</v>
      </c>
      <c r="F13" s="260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3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T13" s="256" t="s">
        <v>38</v>
      </c>
      <c r="U13" s="256"/>
      <c r="V13" s="256" t="s">
        <v>39</v>
      </c>
    </row>
    <row r="14" spans="1:22" s="2" customFormat="1" ht="15" x14ac:dyDescent="0.25">
      <c r="A14" s="125"/>
      <c r="B14" s="16" t="s">
        <v>6</v>
      </c>
      <c r="C14" s="82"/>
      <c r="D14" s="112"/>
      <c r="E14" s="111"/>
      <c r="F14" s="95"/>
      <c r="G14" s="111"/>
      <c r="H14" s="95"/>
      <c r="I14" s="111"/>
      <c r="J14" s="89"/>
      <c r="K14" s="60"/>
      <c r="L14" s="58"/>
      <c r="M14" s="57"/>
      <c r="N14" s="58"/>
      <c r="O14" s="57"/>
      <c r="P14" s="58"/>
      <c r="Q14" s="137"/>
      <c r="R14" s="112"/>
      <c r="T14" s="64"/>
      <c r="U14" s="64"/>
      <c r="V14" s="64"/>
    </row>
    <row r="15" spans="1:22" s="2" customFormat="1" ht="15" x14ac:dyDescent="0.25">
      <c r="A15" s="178" t="s">
        <v>184</v>
      </c>
      <c r="B15" s="14" t="s">
        <v>183</v>
      </c>
      <c r="C15" s="91">
        <v>220</v>
      </c>
      <c r="D15" s="106">
        <v>250</v>
      </c>
      <c r="E15" s="50">
        <f>6.53/200*220</f>
        <v>7.1829999999999998</v>
      </c>
      <c r="F15" s="113">
        <f>6.53/200*250</f>
        <v>8.1624999999999996</v>
      </c>
      <c r="G15" s="90">
        <f>220*2.09/310</f>
        <v>1.4832258064516128</v>
      </c>
      <c r="H15" s="113">
        <f>250*2.09/310</f>
        <v>1.685483870967742</v>
      </c>
      <c r="I15" s="90">
        <f>5.97/200*220</f>
        <v>6.5669999999999993</v>
      </c>
      <c r="J15" s="97">
        <f>5.97/200*250</f>
        <v>7.4624999999999995</v>
      </c>
      <c r="K15" s="50">
        <f>220*1.17/310</f>
        <v>0.83032258064516118</v>
      </c>
      <c r="L15" s="97">
        <f>250*1.17/310</f>
        <v>0.94354838709677424</v>
      </c>
      <c r="M15" s="90">
        <f>31.23/200*220</f>
        <v>34.353000000000002</v>
      </c>
      <c r="N15" s="97">
        <f>31.23/200*250</f>
        <v>39.037500000000001</v>
      </c>
      <c r="O15" s="90">
        <f>205/200*220</f>
        <v>225.49999999999997</v>
      </c>
      <c r="P15" s="97">
        <f>205/200*250</f>
        <v>256.25</v>
      </c>
      <c r="Q15" s="45">
        <f>0.42/200*220</f>
        <v>0.46199999999999997</v>
      </c>
      <c r="R15" s="43">
        <f>0.42/200*250</f>
        <v>0.52500000000000002</v>
      </c>
      <c r="T15" s="64"/>
      <c r="U15" s="64"/>
      <c r="V15" s="64"/>
    </row>
    <row r="16" spans="1:22" s="2" customFormat="1" ht="15" x14ac:dyDescent="0.25">
      <c r="A16" s="178" t="s">
        <v>157</v>
      </c>
      <c r="B16" s="184" t="s">
        <v>30</v>
      </c>
      <c r="C16" s="35">
        <v>40</v>
      </c>
      <c r="D16" s="28">
        <v>40</v>
      </c>
      <c r="E16" s="72">
        <v>5.08</v>
      </c>
      <c r="F16" s="73">
        <v>5.08</v>
      </c>
      <c r="G16" s="72">
        <v>5.0999999999999996</v>
      </c>
      <c r="H16" s="73">
        <v>5.0999999999999996</v>
      </c>
      <c r="I16" s="72">
        <v>4.5999999999999996</v>
      </c>
      <c r="J16" s="71">
        <v>4.5999999999999996</v>
      </c>
      <c r="K16" s="74">
        <v>0</v>
      </c>
      <c r="L16" s="71">
        <v>0</v>
      </c>
      <c r="M16" s="72">
        <v>0.28000000000000003</v>
      </c>
      <c r="N16" s="71">
        <v>0.28000000000000003</v>
      </c>
      <c r="O16" s="72">
        <v>63</v>
      </c>
      <c r="P16" s="71">
        <v>63</v>
      </c>
      <c r="Q16" s="45">
        <v>0</v>
      </c>
      <c r="R16" s="43">
        <v>0</v>
      </c>
      <c r="T16" s="64"/>
      <c r="U16" s="64"/>
      <c r="V16" s="64"/>
    </row>
    <row r="17" spans="1:66" s="2" customFormat="1" ht="15" x14ac:dyDescent="0.25">
      <c r="A17" s="178" t="s">
        <v>107</v>
      </c>
      <c r="B17" s="13" t="s">
        <v>31</v>
      </c>
      <c r="C17" s="37" t="s">
        <v>52</v>
      </c>
      <c r="D17" s="49" t="s">
        <v>52</v>
      </c>
      <c r="E17" s="45">
        <v>0.08</v>
      </c>
      <c r="F17" s="50">
        <v>0.08</v>
      </c>
      <c r="G17" s="45">
        <v>0</v>
      </c>
      <c r="H17" s="50">
        <v>0</v>
      </c>
      <c r="I17" s="45">
        <v>0.01</v>
      </c>
      <c r="J17" s="43">
        <v>0.01</v>
      </c>
      <c r="K17" s="54">
        <v>0</v>
      </c>
      <c r="L17" s="43">
        <v>0</v>
      </c>
      <c r="M17" s="45">
        <v>9.23</v>
      </c>
      <c r="N17" s="50">
        <v>9.23</v>
      </c>
      <c r="O17" s="45">
        <v>37</v>
      </c>
      <c r="P17" s="43">
        <v>37</v>
      </c>
      <c r="Q17" s="45">
        <v>0.8</v>
      </c>
      <c r="R17" s="43">
        <v>0.8</v>
      </c>
      <c r="T17" s="64"/>
      <c r="U17" s="64"/>
      <c r="V17" s="64"/>
    </row>
    <row r="18" spans="1:66" s="2" customFormat="1" ht="15" x14ac:dyDescent="0.25">
      <c r="A18" s="161" t="s">
        <v>273</v>
      </c>
      <c r="B18" s="158" t="s">
        <v>274</v>
      </c>
      <c r="C18" s="37" t="s">
        <v>275</v>
      </c>
      <c r="D18" s="49" t="s">
        <v>275</v>
      </c>
      <c r="E18" s="45">
        <v>3.88</v>
      </c>
      <c r="F18" s="43">
        <v>3.88</v>
      </c>
      <c r="G18" s="54">
        <v>0</v>
      </c>
      <c r="H18" s="50">
        <v>0</v>
      </c>
      <c r="I18" s="45">
        <v>7.7</v>
      </c>
      <c r="J18" s="43">
        <v>7.7</v>
      </c>
      <c r="K18" s="54">
        <v>0</v>
      </c>
      <c r="L18" s="50">
        <v>0</v>
      </c>
      <c r="M18" s="45">
        <v>23.48</v>
      </c>
      <c r="N18" s="50">
        <v>23.48</v>
      </c>
      <c r="O18" s="45">
        <v>179</v>
      </c>
      <c r="P18" s="43">
        <v>179</v>
      </c>
      <c r="Q18" s="45">
        <v>0</v>
      </c>
      <c r="R18" s="43">
        <v>0</v>
      </c>
      <c r="T18" s="64"/>
      <c r="U18" s="64"/>
      <c r="V18" s="64"/>
    </row>
    <row r="19" spans="1:66" s="24" customFormat="1" ht="15" x14ac:dyDescent="0.25">
      <c r="A19" s="180"/>
      <c r="B19" s="30" t="s">
        <v>7</v>
      </c>
      <c r="C19" s="36">
        <f>C15+C16+205+60</f>
        <v>525</v>
      </c>
      <c r="D19" s="48">
        <f>D15+D16+205+60</f>
        <v>555</v>
      </c>
      <c r="E19" s="46">
        <f t="shared" ref="E19:R19" si="0">SUM(E15:E18)</f>
        <v>16.222999999999999</v>
      </c>
      <c r="F19" s="62">
        <f t="shared" si="0"/>
        <v>17.202500000000001</v>
      </c>
      <c r="G19" s="46">
        <f t="shared" si="0"/>
        <v>6.5832258064516127</v>
      </c>
      <c r="H19" s="62">
        <f t="shared" si="0"/>
        <v>6.7854838709677416</v>
      </c>
      <c r="I19" s="46">
        <f t="shared" si="0"/>
        <v>18.876999999999999</v>
      </c>
      <c r="J19" s="44">
        <f t="shared" si="0"/>
        <v>19.772500000000001</v>
      </c>
      <c r="K19" s="51">
        <f t="shared" si="0"/>
        <v>0.83032258064516118</v>
      </c>
      <c r="L19" s="44">
        <f t="shared" si="0"/>
        <v>0.94354838709677424</v>
      </c>
      <c r="M19" s="46">
        <f t="shared" si="0"/>
        <v>67.343000000000004</v>
      </c>
      <c r="N19" s="44">
        <f t="shared" si="0"/>
        <v>72.027500000000003</v>
      </c>
      <c r="O19" s="46">
        <f t="shared" si="0"/>
        <v>504.5</v>
      </c>
      <c r="P19" s="44">
        <f t="shared" si="0"/>
        <v>535.25</v>
      </c>
      <c r="Q19" s="46">
        <f t="shared" si="0"/>
        <v>1.262</v>
      </c>
      <c r="R19" s="44">
        <f t="shared" si="0"/>
        <v>1.3250000000000002</v>
      </c>
      <c r="T19" s="258">
        <f>O19/O46*100</f>
        <v>19.462418051453824</v>
      </c>
      <c r="U19" s="258"/>
      <c r="V19" s="258">
        <f>P19/P46*100</f>
        <v>17.635672217569777</v>
      </c>
      <c r="W19" s="219"/>
      <c r="X19" s="219"/>
    </row>
    <row r="20" spans="1:66" s="2" customFormat="1" ht="15" x14ac:dyDescent="0.25">
      <c r="A20" s="178"/>
      <c r="B20" s="16" t="s">
        <v>8</v>
      </c>
      <c r="C20" s="45"/>
      <c r="D20" s="52"/>
      <c r="E20" s="67"/>
      <c r="F20" s="56"/>
      <c r="G20" s="67"/>
      <c r="H20" s="56"/>
      <c r="I20" s="67"/>
      <c r="J20" s="52"/>
      <c r="K20" s="54"/>
      <c r="L20" s="43"/>
      <c r="M20" s="45"/>
      <c r="N20" s="43"/>
      <c r="O20" s="45"/>
      <c r="P20" s="43"/>
      <c r="Q20" s="138"/>
      <c r="R20" s="42"/>
      <c r="T20" s="64"/>
      <c r="U20" s="64"/>
      <c r="V20" s="64"/>
    </row>
    <row r="21" spans="1:66" s="2" customFormat="1" ht="15" x14ac:dyDescent="0.25">
      <c r="A21" s="93" t="s">
        <v>268</v>
      </c>
      <c r="B21" s="14" t="s">
        <v>269</v>
      </c>
      <c r="C21" s="35">
        <v>70</v>
      </c>
      <c r="D21" s="28">
        <v>80</v>
      </c>
      <c r="E21" s="45">
        <f>0.24/30*70</f>
        <v>0.56000000000000005</v>
      </c>
      <c r="F21" s="43">
        <f>0.24/30*80</f>
        <v>0.64</v>
      </c>
      <c r="G21" s="45"/>
      <c r="H21" s="50"/>
      <c r="I21" s="45">
        <f>0.03/30*70</f>
        <v>7.0000000000000007E-2</v>
      </c>
      <c r="J21" s="43">
        <f>0.03/30*80</f>
        <v>0.08</v>
      </c>
      <c r="K21" s="54"/>
      <c r="L21" s="50"/>
      <c r="M21" s="45">
        <f>0.75/30*70</f>
        <v>1.75</v>
      </c>
      <c r="N21" s="43">
        <f>0.75/30*80</f>
        <v>2</v>
      </c>
      <c r="O21" s="45">
        <f>4/30*70</f>
        <v>9.3333333333333339</v>
      </c>
      <c r="P21" s="43">
        <f>4/30*80</f>
        <v>10.666666666666666</v>
      </c>
      <c r="Q21" s="45">
        <f>3/30*70</f>
        <v>7</v>
      </c>
      <c r="R21" s="43">
        <f>3/30*80</f>
        <v>8</v>
      </c>
      <c r="BL21" s="64"/>
      <c r="BM21" s="64"/>
      <c r="BN21" s="64"/>
    </row>
    <row r="22" spans="1:66" s="2" customFormat="1" ht="17.25" customHeight="1" x14ac:dyDescent="0.25">
      <c r="A22" s="178" t="s">
        <v>186</v>
      </c>
      <c r="B22" s="14" t="s">
        <v>53</v>
      </c>
      <c r="C22" s="35">
        <v>250</v>
      </c>
      <c r="D22" s="28">
        <v>350</v>
      </c>
      <c r="E22" s="45">
        <f>3.18+0.97</f>
        <v>4.1500000000000004</v>
      </c>
      <c r="F22" s="50">
        <f>3.18/250*350+1.36</f>
        <v>5.8120000000000003</v>
      </c>
      <c r="G22" s="45">
        <f>7.33*250/300</f>
        <v>6.1083333333333334</v>
      </c>
      <c r="H22" s="50">
        <f>7.33*350/300</f>
        <v>8.5516666666666659</v>
      </c>
      <c r="I22" s="45">
        <f>4.85+0.71</f>
        <v>5.56</v>
      </c>
      <c r="J22" s="43">
        <f>4.85/250*350+0.99</f>
        <v>7.7799999999999994</v>
      </c>
      <c r="K22" s="54">
        <f>0.16*250/300</f>
        <v>0.13333333333333333</v>
      </c>
      <c r="L22" s="43">
        <f>16*350/300</f>
        <v>18.666666666666668</v>
      </c>
      <c r="M22" s="45">
        <f>21.83+0.5</f>
        <v>22.33</v>
      </c>
      <c r="N22" s="43">
        <f>21.83/250*350+0.7</f>
        <v>31.261999999999997</v>
      </c>
      <c r="O22" s="45">
        <f>144+12</f>
        <v>156</v>
      </c>
      <c r="P22" s="43">
        <f>144/250*350+16.8</f>
        <v>218.4</v>
      </c>
      <c r="Q22" s="67">
        <f>6.5+0.2</f>
        <v>6.7</v>
      </c>
      <c r="R22" s="52">
        <f>6.5/250*350+0.28</f>
        <v>9.379999999999999</v>
      </c>
      <c r="T22" s="257"/>
      <c r="U22" s="257"/>
      <c r="V22" s="257"/>
    </row>
    <row r="23" spans="1:66" s="2" customFormat="1" ht="15" x14ac:dyDescent="0.25">
      <c r="A23" s="178" t="s">
        <v>187</v>
      </c>
      <c r="B23" s="14" t="s">
        <v>188</v>
      </c>
      <c r="C23" s="35">
        <v>90</v>
      </c>
      <c r="D23" s="28">
        <v>100</v>
      </c>
      <c r="E23" s="45">
        <f>26.9/100*90</f>
        <v>24.209999999999997</v>
      </c>
      <c r="F23" s="50">
        <v>26.9</v>
      </c>
      <c r="G23" s="45">
        <v>13.96</v>
      </c>
      <c r="H23" s="50">
        <f>13.96*250/200</f>
        <v>17.45</v>
      </c>
      <c r="I23" s="45">
        <f>19.21/100*90</f>
        <v>17.289000000000001</v>
      </c>
      <c r="J23" s="43">
        <v>19.21</v>
      </c>
      <c r="K23" s="54">
        <v>7.27</v>
      </c>
      <c r="L23" s="43">
        <f>7.27*250/200</f>
        <v>9.0875000000000004</v>
      </c>
      <c r="M23" s="45">
        <f>0.69/100*90</f>
        <v>0.621</v>
      </c>
      <c r="N23" s="43">
        <v>0.69</v>
      </c>
      <c r="O23" s="45">
        <f>283/100*90</f>
        <v>254.70000000000002</v>
      </c>
      <c r="P23" s="43">
        <v>283</v>
      </c>
      <c r="Q23" s="45">
        <f>0.15/100*90</f>
        <v>0.13500000000000001</v>
      </c>
      <c r="R23" s="43">
        <v>0.15</v>
      </c>
      <c r="T23" s="64"/>
      <c r="U23" s="64"/>
      <c r="V23" s="64"/>
    </row>
    <row r="24" spans="1:66" s="2" customFormat="1" ht="15" x14ac:dyDescent="0.25">
      <c r="A24" s="178" t="s">
        <v>217</v>
      </c>
      <c r="B24" s="13" t="s">
        <v>218</v>
      </c>
      <c r="C24" s="35">
        <v>150</v>
      </c>
      <c r="D24" s="28">
        <v>200</v>
      </c>
      <c r="E24" s="45">
        <v>2.82</v>
      </c>
      <c r="F24" s="43">
        <v>3.76</v>
      </c>
      <c r="G24" s="45">
        <f>0.03*220/200</f>
        <v>3.3000000000000002E-2</v>
      </c>
      <c r="H24" s="50">
        <f>0.03*250/200</f>
        <v>3.7499999999999999E-2</v>
      </c>
      <c r="I24" s="45">
        <v>4.1100000000000003</v>
      </c>
      <c r="J24" s="43">
        <v>5.48</v>
      </c>
      <c r="K24" s="54">
        <f>3.73*220/200</f>
        <v>4.1029999999999998</v>
      </c>
      <c r="L24" s="43">
        <f>3.73*250/200</f>
        <v>4.6624999999999996</v>
      </c>
      <c r="M24" s="45">
        <v>17.09</v>
      </c>
      <c r="N24" s="43">
        <v>22.79</v>
      </c>
      <c r="O24" s="45">
        <v>117</v>
      </c>
      <c r="P24" s="50">
        <v>156</v>
      </c>
      <c r="Q24" s="45">
        <v>8.1999999999999993</v>
      </c>
      <c r="R24" s="43">
        <v>10.93</v>
      </c>
      <c r="T24" s="257"/>
      <c r="U24" s="257"/>
      <c r="V24" s="257"/>
    </row>
    <row r="25" spans="1:66" s="2" customFormat="1" ht="15" x14ac:dyDescent="0.25">
      <c r="A25" s="178" t="s">
        <v>115</v>
      </c>
      <c r="B25" s="14" t="s">
        <v>116</v>
      </c>
      <c r="C25" s="35">
        <v>200</v>
      </c>
      <c r="D25" s="28">
        <v>200</v>
      </c>
      <c r="E25" s="54">
        <v>0.24</v>
      </c>
      <c r="F25" s="50">
        <v>0.24</v>
      </c>
      <c r="G25" s="45">
        <v>0</v>
      </c>
      <c r="H25" s="50">
        <v>0</v>
      </c>
      <c r="I25" s="45">
        <v>0.11</v>
      </c>
      <c r="J25" s="43">
        <v>0.11</v>
      </c>
      <c r="K25" s="54">
        <v>0</v>
      </c>
      <c r="L25" s="43">
        <v>0</v>
      </c>
      <c r="M25" s="45">
        <v>18.329999999999998</v>
      </c>
      <c r="N25" s="50">
        <v>18.329999999999998</v>
      </c>
      <c r="O25" s="45">
        <v>75</v>
      </c>
      <c r="P25" s="43">
        <v>75</v>
      </c>
      <c r="Q25" s="45">
        <v>97.5</v>
      </c>
      <c r="R25" s="43">
        <v>97.5</v>
      </c>
      <c r="T25" s="64"/>
      <c r="U25" s="64"/>
      <c r="V25" s="64"/>
    </row>
    <row r="26" spans="1:66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T26" s="257"/>
      <c r="U26" s="257"/>
      <c r="V26" s="257"/>
    </row>
    <row r="27" spans="1:66" s="2" customFormat="1" ht="15" x14ac:dyDescent="0.25">
      <c r="A27" s="93"/>
      <c r="B27" s="14" t="s">
        <v>35</v>
      </c>
      <c r="C27" s="35">
        <v>50</v>
      </c>
      <c r="D27" s="28">
        <v>100</v>
      </c>
      <c r="E27" s="45">
        <f>7.7/100*50</f>
        <v>3.85</v>
      </c>
      <c r="F27" s="43">
        <v>7.7</v>
      </c>
      <c r="G27" s="54">
        <v>0</v>
      </c>
      <c r="H27" s="50">
        <v>0</v>
      </c>
      <c r="I27" s="45">
        <f>3/100*50</f>
        <v>1.5</v>
      </c>
      <c r="J27" s="43">
        <v>3</v>
      </c>
      <c r="K27" s="54">
        <v>0</v>
      </c>
      <c r="L27" s="50">
        <v>0</v>
      </c>
      <c r="M27" s="45">
        <f>50.1/100*50</f>
        <v>25.05</v>
      </c>
      <c r="N27" s="43">
        <v>50.1</v>
      </c>
      <c r="O27" s="54">
        <f>259/100*50</f>
        <v>129.5</v>
      </c>
      <c r="P27" s="50">
        <v>259</v>
      </c>
      <c r="Q27" s="45">
        <v>0</v>
      </c>
      <c r="R27" s="43">
        <v>0</v>
      </c>
      <c r="S27" s="50"/>
      <c r="T27" s="64"/>
      <c r="U27" s="64"/>
      <c r="V27" s="64"/>
    </row>
    <row r="28" spans="1:66" s="2" customFormat="1" ht="15" x14ac:dyDescent="0.25">
      <c r="A28" s="178"/>
      <c r="B28" s="13" t="s">
        <v>64</v>
      </c>
      <c r="C28" s="35">
        <v>200</v>
      </c>
      <c r="D28" s="28">
        <v>200</v>
      </c>
      <c r="E28" s="54">
        <f>0.91*2</f>
        <v>1.82</v>
      </c>
      <c r="F28" s="50">
        <v>1.82</v>
      </c>
      <c r="G28" s="45">
        <v>0</v>
      </c>
      <c r="H28" s="50">
        <v>0</v>
      </c>
      <c r="I28" s="45">
        <f>0.25*2</f>
        <v>0.5</v>
      </c>
      <c r="J28" s="43">
        <v>0.5</v>
      </c>
      <c r="K28" s="54">
        <v>0.6</v>
      </c>
      <c r="L28" s="50">
        <f>0.3/100*250</f>
        <v>0.75</v>
      </c>
      <c r="M28" s="54">
        <f>9.54*2</f>
        <v>19.079999999999998</v>
      </c>
      <c r="N28" s="50">
        <v>19.079999999999998</v>
      </c>
      <c r="O28" s="45">
        <f>47*2</f>
        <v>94</v>
      </c>
      <c r="P28" s="43">
        <v>94</v>
      </c>
      <c r="Q28" s="45">
        <f>10*2</f>
        <v>20</v>
      </c>
      <c r="R28" s="43">
        <v>20</v>
      </c>
      <c r="T28" s="64"/>
      <c r="U28" s="64"/>
      <c r="V28" s="64"/>
    </row>
    <row r="29" spans="1:66" s="24" customFormat="1" ht="15" x14ac:dyDescent="0.25">
      <c r="A29" s="180"/>
      <c r="B29" s="30" t="s">
        <v>7</v>
      </c>
      <c r="C29" s="36">
        <f>C21+C22+C23+C24+C25+C26+C27+C28</f>
        <v>1060</v>
      </c>
      <c r="D29" s="109">
        <f>D21+D22+D23+D24+D25+D26+D27+D28</f>
        <v>1310</v>
      </c>
      <c r="E29" s="224">
        <f>SUM(E21:E28)</f>
        <v>40.949999999999996</v>
      </c>
      <c r="F29" s="225">
        <f t="shared" ref="F29:R29" si="1">SUM(F21:F28)</f>
        <v>52.152000000000001</v>
      </c>
      <c r="G29" s="224">
        <f t="shared" si="1"/>
        <v>20.101333333333336</v>
      </c>
      <c r="H29" s="224">
        <f t="shared" si="1"/>
        <v>26.039166666666667</v>
      </c>
      <c r="I29" s="224">
        <f t="shared" si="1"/>
        <v>29.739000000000001</v>
      </c>
      <c r="J29" s="225">
        <f t="shared" si="1"/>
        <v>37.119999999999997</v>
      </c>
      <c r="K29" s="224">
        <f t="shared" si="1"/>
        <v>12.106333333333334</v>
      </c>
      <c r="L29" s="224">
        <f t="shared" si="1"/>
        <v>33.166666666666671</v>
      </c>
      <c r="M29" s="224">
        <f t="shared" si="1"/>
        <v>120.95099999999999</v>
      </c>
      <c r="N29" s="225">
        <f t="shared" si="1"/>
        <v>170.97199999999998</v>
      </c>
      <c r="O29" s="224">
        <f t="shared" si="1"/>
        <v>922.5333333333333</v>
      </c>
      <c r="P29" s="225">
        <f t="shared" si="1"/>
        <v>1235.2666666666667</v>
      </c>
      <c r="Q29" s="224">
        <f t="shared" si="1"/>
        <v>139.535</v>
      </c>
      <c r="R29" s="225">
        <f t="shared" si="1"/>
        <v>145.95999999999998</v>
      </c>
      <c r="T29" s="258">
        <f>O29/O46*100</f>
        <v>35.589156391941593</v>
      </c>
      <c r="U29" s="258"/>
      <c r="V29" s="258">
        <f>P29/P46*100</f>
        <v>40.700155132411695</v>
      </c>
    </row>
    <row r="30" spans="1:66" s="2" customFormat="1" ht="15" x14ac:dyDescent="0.25">
      <c r="A30" s="178"/>
      <c r="B30" s="16" t="s">
        <v>10</v>
      </c>
      <c r="C30" s="35"/>
      <c r="D30" s="28"/>
      <c r="E30" s="45"/>
      <c r="F30" s="50"/>
      <c r="G30" s="45"/>
      <c r="H30" s="50"/>
      <c r="I30" s="45"/>
      <c r="J30" s="43"/>
      <c r="K30" s="54"/>
      <c r="L30" s="43"/>
      <c r="M30" s="45"/>
      <c r="N30" s="43"/>
      <c r="O30" s="45"/>
      <c r="P30" s="43"/>
      <c r="Q30" s="138"/>
      <c r="R30" s="42"/>
      <c r="T30" s="257"/>
      <c r="U30" s="257"/>
      <c r="V30" s="257"/>
    </row>
    <row r="31" spans="1:66" s="2" customFormat="1" ht="15" x14ac:dyDescent="0.25">
      <c r="A31" s="178"/>
      <c r="B31" s="14" t="s">
        <v>46</v>
      </c>
      <c r="C31" s="35" t="str">
        <f>"200"</f>
        <v>200</v>
      </c>
      <c r="D31" s="28">
        <v>200</v>
      </c>
      <c r="E31" s="45">
        <f>0.3*2</f>
        <v>0.6</v>
      </c>
      <c r="F31" s="50">
        <v>0.6</v>
      </c>
      <c r="G31" s="45">
        <v>0</v>
      </c>
      <c r="H31" s="50">
        <v>0</v>
      </c>
      <c r="I31" s="45">
        <f>0.1*2</f>
        <v>0.2</v>
      </c>
      <c r="J31" s="43">
        <v>0.2</v>
      </c>
      <c r="K31" s="54">
        <v>0</v>
      </c>
      <c r="L31" s="43">
        <v>0</v>
      </c>
      <c r="M31" s="45">
        <f>11.8*2</f>
        <v>23.6</v>
      </c>
      <c r="N31" s="43">
        <v>23.6</v>
      </c>
      <c r="O31" s="45">
        <f>52*2</f>
        <v>104</v>
      </c>
      <c r="P31" s="43">
        <v>104</v>
      </c>
      <c r="Q31" s="45">
        <f>11*2</f>
        <v>22</v>
      </c>
      <c r="R31" s="43">
        <v>22</v>
      </c>
      <c r="T31" s="64"/>
      <c r="U31" s="64"/>
      <c r="V31" s="64"/>
    </row>
    <row r="32" spans="1:66" s="2" customFormat="1" ht="15" x14ac:dyDescent="0.25">
      <c r="A32" s="178"/>
      <c r="B32" s="13" t="s">
        <v>63</v>
      </c>
      <c r="C32" s="35">
        <v>90</v>
      </c>
      <c r="D32" s="28">
        <v>90</v>
      </c>
      <c r="E32" s="45">
        <f>6.93*90/50</f>
        <v>12.473999999999998</v>
      </c>
      <c r="F32" s="50">
        <v>12.47</v>
      </c>
      <c r="G32" s="45">
        <f>4.03*90/50</f>
        <v>7.2540000000000013</v>
      </c>
      <c r="H32" s="50">
        <v>7.25</v>
      </c>
      <c r="I32" s="45">
        <f>1.93*90/50</f>
        <v>3.4739999999999998</v>
      </c>
      <c r="J32" s="43">
        <v>3.47</v>
      </c>
      <c r="K32" s="54">
        <f>0.4*90/50</f>
        <v>0.72</v>
      </c>
      <c r="L32" s="43">
        <v>0.72</v>
      </c>
      <c r="M32" s="45">
        <f>24.1*90/50</f>
        <v>43.38</v>
      </c>
      <c r="N32" s="43">
        <v>43.38</v>
      </c>
      <c r="O32" s="45">
        <f>142.34*90/50</f>
        <v>256.21199999999999</v>
      </c>
      <c r="P32" s="43">
        <v>256.20999999999998</v>
      </c>
      <c r="Q32" s="45">
        <v>0</v>
      </c>
      <c r="R32" s="43">
        <v>0</v>
      </c>
      <c r="T32" s="257"/>
      <c r="U32" s="257"/>
      <c r="V32" s="257"/>
    </row>
    <row r="33" spans="1:66" s="24" customFormat="1" ht="15" x14ac:dyDescent="0.25">
      <c r="A33" s="180"/>
      <c r="B33" s="30" t="s">
        <v>7</v>
      </c>
      <c r="C33" s="36">
        <f>C31+C32</f>
        <v>290</v>
      </c>
      <c r="D33" s="48">
        <f>D31+D32</f>
        <v>290</v>
      </c>
      <c r="E33" s="46">
        <f t="shared" ref="E33:R33" si="2">SUM(E31:E32)</f>
        <v>13.073999999999998</v>
      </c>
      <c r="F33" s="62">
        <f t="shared" si="2"/>
        <v>13.07</v>
      </c>
      <c r="G33" s="46">
        <f t="shared" si="2"/>
        <v>7.2540000000000013</v>
      </c>
      <c r="H33" s="62">
        <f t="shared" si="2"/>
        <v>7.25</v>
      </c>
      <c r="I33" s="46">
        <f t="shared" si="2"/>
        <v>3.6739999999999999</v>
      </c>
      <c r="J33" s="44">
        <f t="shared" si="2"/>
        <v>3.6700000000000004</v>
      </c>
      <c r="K33" s="51">
        <f t="shared" si="2"/>
        <v>0.72</v>
      </c>
      <c r="L33" s="44">
        <f t="shared" si="2"/>
        <v>0.72</v>
      </c>
      <c r="M33" s="46">
        <f t="shared" si="2"/>
        <v>66.98</v>
      </c>
      <c r="N33" s="51">
        <f t="shared" si="2"/>
        <v>66.98</v>
      </c>
      <c r="O33" s="46">
        <f t="shared" si="2"/>
        <v>360.21199999999999</v>
      </c>
      <c r="P33" s="44">
        <f t="shared" si="2"/>
        <v>360.21</v>
      </c>
      <c r="Q33" s="46">
        <f t="shared" si="2"/>
        <v>22</v>
      </c>
      <c r="R33" s="44">
        <f t="shared" si="2"/>
        <v>22</v>
      </c>
      <c r="T33" s="258">
        <f>O33/O46*100</f>
        <v>13.896127911100661</v>
      </c>
      <c r="U33" s="258"/>
      <c r="V33" s="258">
        <f>P33/P46*100</f>
        <v>11.868370835106603</v>
      </c>
    </row>
    <row r="34" spans="1:66" s="2" customFormat="1" ht="15" x14ac:dyDescent="0.25">
      <c r="A34" s="178"/>
      <c r="B34" s="16" t="s">
        <v>12</v>
      </c>
      <c r="C34" s="35"/>
      <c r="D34" s="28"/>
      <c r="E34" s="45"/>
      <c r="F34" s="50"/>
      <c r="G34" s="72"/>
      <c r="H34" s="73"/>
      <c r="I34" s="72"/>
      <c r="J34" s="71"/>
      <c r="K34" s="74"/>
      <c r="L34" s="71"/>
      <c r="M34" s="45"/>
      <c r="N34" s="43"/>
      <c r="O34" s="45"/>
      <c r="P34" s="43"/>
      <c r="Q34" s="138"/>
      <c r="R34" s="42"/>
      <c r="T34" s="64"/>
      <c r="U34" s="64"/>
      <c r="V34" s="64"/>
    </row>
    <row r="35" spans="1:66" s="2" customFormat="1" ht="30" x14ac:dyDescent="0.25">
      <c r="A35" s="178" t="s">
        <v>171</v>
      </c>
      <c r="B35" s="14" t="s">
        <v>172</v>
      </c>
      <c r="C35" s="35">
        <v>50</v>
      </c>
      <c r="D35" s="28">
        <v>50</v>
      </c>
      <c r="E35" s="54">
        <f>1.55/100*50</f>
        <v>0.77500000000000002</v>
      </c>
      <c r="F35" s="50">
        <v>0.78</v>
      </c>
      <c r="G35" s="45">
        <v>0</v>
      </c>
      <c r="H35" s="50">
        <v>0</v>
      </c>
      <c r="I35" s="45">
        <f>4.98/100*50</f>
        <v>2.4900000000000002</v>
      </c>
      <c r="J35" s="43">
        <v>2.4900000000000002</v>
      </c>
      <c r="K35" s="54">
        <v>3.53</v>
      </c>
      <c r="L35" s="43">
        <v>4.03</v>
      </c>
      <c r="M35" s="45">
        <f>10.9/100*50</f>
        <v>5.45</v>
      </c>
      <c r="N35" s="50">
        <v>5.45</v>
      </c>
      <c r="O35" s="45">
        <f>95/100*50</f>
        <v>47.5</v>
      </c>
      <c r="P35" s="50">
        <v>47.5</v>
      </c>
      <c r="Q35" s="45">
        <f>38.81/100*50</f>
        <v>19.405000000000001</v>
      </c>
      <c r="R35" s="43">
        <v>19.41</v>
      </c>
      <c r="T35" s="64"/>
      <c r="U35" s="64"/>
      <c r="V35" s="64"/>
    </row>
    <row r="36" spans="1:66" s="2" customFormat="1" ht="15" x14ac:dyDescent="0.25">
      <c r="A36" s="178" t="s">
        <v>318</v>
      </c>
      <c r="B36" s="13" t="s">
        <v>319</v>
      </c>
      <c r="C36" s="35">
        <v>90</v>
      </c>
      <c r="D36" s="28">
        <v>100</v>
      </c>
      <c r="E36" s="45">
        <v>16.16</v>
      </c>
      <c r="F36" s="50">
        <v>17.96</v>
      </c>
      <c r="G36" s="45">
        <f>14.7*90/100</f>
        <v>13.23</v>
      </c>
      <c r="H36" s="50">
        <v>14.7</v>
      </c>
      <c r="I36" s="45">
        <v>9.1999999999999993</v>
      </c>
      <c r="J36" s="43">
        <v>10.220000000000001</v>
      </c>
      <c r="K36" s="54">
        <f>0.11*90/100</f>
        <v>9.9000000000000005E-2</v>
      </c>
      <c r="L36" s="43">
        <v>0.11</v>
      </c>
      <c r="M36" s="45">
        <v>6.13</v>
      </c>
      <c r="N36" s="43">
        <v>6.81</v>
      </c>
      <c r="O36" s="45">
        <v>171.9</v>
      </c>
      <c r="P36" s="43">
        <v>191</v>
      </c>
      <c r="Q36" s="45">
        <v>11.88</v>
      </c>
      <c r="R36" s="43">
        <v>13.2</v>
      </c>
      <c r="T36" s="64"/>
      <c r="U36" s="64"/>
      <c r="V36" s="64"/>
    </row>
    <row r="37" spans="1:66" s="2" customFormat="1" ht="15" x14ac:dyDescent="0.25">
      <c r="A37" s="178" t="s">
        <v>313</v>
      </c>
      <c r="B37" s="14" t="s">
        <v>314</v>
      </c>
      <c r="C37" s="35">
        <v>220</v>
      </c>
      <c r="D37" s="19">
        <v>250</v>
      </c>
      <c r="E37" s="45">
        <f>3.74/200*220</f>
        <v>4.1139999999999999</v>
      </c>
      <c r="F37" s="50">
        <f>3.74/200*250</f>
        <v>4.6750000000000007</v>
      </c>
      <c r="G37" s="45">
        <f>C37*0.08/180</f>
        <v>9.7777777777777783E-2</v>
      </c>
      <c r="H37" s="50">
        <f>D37*0.08/180</f>
        <v>0.1111111111111111</v>
      </c>
      <c r="I37" s="45">
        <f>7.84/200*220</f>
        <v>8.6240000000000006</v>
      </c>
      <c r="J37" s="43">
        <f>7.84/200*250</f>
        <v>9.7999999999999989</v>
      </c>
      <c r="K37" s="54">
        <f>C37*0.61/180</f>
        <v>0.74555555555555553</v>
      </c>
      <c r="L37" s="43">
        <f>D37*0.61/180</f>
        <v>0.84722222222222221</v>
      </c>
      <c r="M37" s="45">
        <f>50.68/200*220</f>
        <v>55.748000000000005</v>
      </c>
      <c r="N37" s="43">
        <f>50.68/200*250</f>
        <v>63.35</v>
      </c>
      <c r="O37" s="45">
        <f>174.2/200*220</f>
        <v>191.62</v>
      </c>
      <c r="P37" s="43">
        <f>174.2/200*250</f>
        <v>217.75</v>
      </c>
      <c r="Q37" s="45">
        <f>1.6/200*220</f>
        <v>1.76</v>
      </c>
      <c r="R37" s="43">
        <f>1.6/200*250</f>
        <v>2</v>
      </c>
      <c r="T37" s="64"/>
      <c r="U37" s="64"/>
      <c r="V37" s="64"/>
    </row>
    <row r="38" spans="1:66" s="2" customFormat="1" ht="15" x14ac:dyDescent="0.25">
      <c r="A38" s="178" t="s">
        <v>169</v>
      </c>
      <c r="B38" s="13" t="s">
        <v>170</v>
      </c>
      <c r="C38" s="35">
        <v>200</v>
      </c>
      <c r="D38" s="28">
        <v>200</v>
      </c>
      <c r="E38" s="45">
        <v>3.01</v>
      </c>
      <c r="F38" s="43">
        <v>3.01</v>
      </c>
      <c r="G38" s="45">
        <v>1.4</v>
      </c>
      <c r="H38" s="50">
        <v>1.4</v>
      </c>
      <c r="I38" s="45">
        <v>2.88</v>
      </c>
      <c r="J38" s="43">
        <v>2.88</v>
      </c>
      <c r="K38" s="54">
        <v>0.28999999999999998</v>
      </c>
      <c r="L38" s="43">
        <v>0.28999999999999998</v>
      </c>
      <c r="M38" s="45">
        <v>13.36</v>
      </c>
      <c r="N38" s="43">
        <v>13.36</v>
      </c>
      <c r="O38" s="45">
        <v>91</v>
      </c>
      <c r="P38" s="50">
        <v>91</v>
      </c>
      <c r="Q38" s="45">
        <v>0.52</v>
      </c>
      <c r="R38" s="43">
        <v>0.52</v>
      </c>
      <c r="T38" s="64"/>
      <c r="U38" s="64"/>
      <c r="V38" s="64"/>
    </row>
    <row r="39" spans="1:66" s="2" customFormat="1" ht="15" x14ac:dyDescent="0.25">
      <c r="A39" s="93"/>
      <c r="B39" s="14" t="s">
        <v>35</v>
      </c>
      <c r="C39" s="35">
        <v>50</v>
      </c>
      <c r="D39" s="28">
        <v>50</v>
      </c>
      <c r="E39" s="45">
        <v>3.85</v>
      </c>
      <c r="F39" s="43">
        <v>3.85</v>
      </c>
      <c r="G39" s="54">
        <v>0</v>
      </c>
      <c r="H39" s="50">
        <v>0</v>
      </c>
      <c r="I39" s="45">
        <v>1.5</v>
      </c>
      <c r="J39" s="43">
        <v>1.5</v>
      </c>
      <c r="K39" s="54">
        <v>0.5</v>
      </c>
      <c r="L39" s="50">
        <v>0.5</v>
      </c>
      <c r="M39" s="45">
        <v>25.05</v>
      </c>
      <c r="N39" s="43">
        <v>25.05</v>
      </c>
      <c r="O39" s="54">
        <v>129.5</v>
      </c>
      <c r="P39" s="50">
        <v>129.5</v>
      </c>
      <c r="Q39" s="45">
        <v>0</v>
      </c>
      <c r="R39" s="43">
        <v>0</v>
      </c>
      <c r="S39" s="50"/>
      <c r="T39" s="64"/>
      <c r="U39" s="64"/>
      <c r="V39" s="64"/>
    </row>
    <row r="40" spans="1:66" s="2" customFormat="1" ht="15" x14ac:dyDescent="0.25">
      <c r="A40" s="93"/>
      <c r="B40" s="14" t="s">
        <v>13</v>
      </c>
      <c r="C40" s="35">
        <v>30</v>
      </c>
      <c r="D40" s="28">
        <v>40</v>
      </c>
      <c r="E40" s="45">
        <f>6.6/100*30</f>
        <v>1.98</v>
      </c>
      <c r="F40" s="43">
        <f>6.6/100*40</f>
        <v>2.64</v>
      </c>
      <c r="G40" s="54">
        <v>0</v>
      </c>
      <c r="H40" s="50">
        <f>D40*0</f>
        <v>0</v>
      </c>
      <c r="I40" s="45">
        <f>1.2/100*30</f>
        <v>0.36</v>
      </c>
      <c r="J40" s="43">
        <f>1.2/100*40</f>
        <v>0.48</v>
      </c>
      <c r="K40" s="54">
        <v>0</v>
      </c>
      <c r="L40" s="50">
        <v>0</v>
      </c>
      <c r="M40" s="45">
        <f>33.4/100*30</f>
        <v>10.02</v>
      </c>
      <c r="N40" s="43">
        <f>33.4/100*40</f>
        <v>13.36</v>
      </c>
      <c r="O40" s="54">
        <f>174/100*30</f>
        <v>52.2</v>
      </c>
      <c r="P40" s="50">
        <f>174/100*40</f>
        <v>69.599999999999994</v>
      </c>
      <c r="Q40" s="45">
        <v>0</v>
      </c>
      <c r="R40" s="43">
        <v>0</v>
      </c>
      <c r="S40" s="50"/>
      <c r="T40" s="64"/>
      <c r="U40" s="64"/>
      <c r="V40" s="64"/>
    </row>
    <row r="41" spans="1:66" s="24" customFormat="1" ht="15" x14ac:dyDescent="0.25">
      <c r="A41" s="180"/>
      <c r="B41" s="30" t="s">
        <v>7</v>
      </c>
      <c r="C41" s="36">
        <f>C36+C37+C38+C39+C40+C35</f>
        <v>640</v>
      </c>
      <c r="D41" s="109">
        <f>D36+D37+D38+D39+D40+D35</f>
        <v>690</v>
      </c>
      <c r="E41" s="46">
        <f>E36+E37+E38+E39+E40+E35</f>
        <v>29.888999999999999</v>
      </c>
      <c r="F41" s="51">
        <f>F36+F37+F38+F39+F40+F35</f>
        <v>32.915000000000006</v>
      </c>
      <c r="G41" s="46">
        <f t="shared" ref="G41:L41" si="3">G36+G37+G38+G39+G40</f>
        <v>14.727777777777778</v>
      </c>
      <c r="H41" s="46">
        <f t="shared" si="3"/>
        <v>16.211111111111109</v>
      </c>
      <c r="I41" s="46">
        <f>I36+I37+I38+I39+I40+I35</f>
        <v>25.053999999999995</v>
      </c>
      <c r="J41" s="51">
        <f>J36+J37+J38+J39+J40+J35</f>
        <v>27.369999999999997</v>
      </c>
      <c r="K41" s="46">
        <f t="shared" si="3"/>
        <v>1.6345555555555555</v>
      </c>
      <c r="L41" s="46">
        <f t="shared" si="3"/>
        <v>1.7472222222222222</v>
      </c>
      <c r="M41" s="46">
        <f t="shared" ref="M41:R41" si="4">M36+M37+M38+M39+M40+M35</f>
        <v>115.758</v>
      </c>
      <c r="N41" s="51">
        <f t="shared" si="4"/>
        <v>127.38</v>
      </c>
      <c r="O41" s="46">
        <f t="shared" si="4"/>
        <v>683.72</v>
      </c>
      <c r="P41" s="51">
        <f t="shared" si="4"/>
        <v>746.35</v>
      </c>
      <c r="Q41" s="46">
        <f t="shared" si="4"/>
        <v>33.564999999999998</v>
      </c>
      <c r="R41" s="44">
        <f t="shared" si="4"/>
        <v>35.129999999999995</v>
      </c>
      <c r="T41" s="258">
        <f>(O41+O45)/O46*100</f>
        <v>31.052297645503916</v>
      </c>
      <c r="U41" s="258"/>
      <c r="V41" s="258">
        <f>(P41+P45)/P46*100</f>
        <v>29.795801814911936</v>
      </c>
    </row>
    <row r="42" spans="1:66" s="2" customFormat="1" ht="15" x14ac:dyDescent="0.25">
      <c r="A42" s="178"/>
      <c r="B42" s="16" t="s">
        <v>14</v>
      </c>
      <c r="C42" s="35"/>
      <c r="D42" s="28"/>
      <c r="E42" s="45"/>
      <c r="F42" s="50"/>
      <c r="G42" s="45"/>
      <c r="H42" s="50"/>
      <c r="I42" s="45"/>
      <c r="J42" s="43"/>
      <c r="K42" s="54"/>
      <c r="L42" s="43"/>
      <c r="M42" s="45"/>
      <c r="N42" s="43"/>
      <c r="O42" s="45"/>
      <c r="P42" s="43"/>
      <c r="Q42" s="138"/>
      <c r="R42" s="42"/>
      <c r="T42" s="64"/>
      <c r="U42" s="64"/>
      <c r="V42" s="64"/>
    </row>
    <row r="43" spans="1:66" s="2" customFormat="1" ht="15" x14ac:dyDescent="0.25">
      <c r="A43" s="178"/>
      <c r="B43" s="14" t="s">
        <v>294</v>
      </c>
      <c r="C43" s="35">
        <v>150</v>
      </c>
      <c r="D43" s="28">
        <v>180</v>
      </c>
      <c r="E43" s="45">
        <f>2.9/100*150</f>
        <v>4.3499999999999996</v>
      </c>
      <c r="F43" s="43">
        <f>2.9/100*180</f>
        <v>5.22</v>
      </c>
      <c r="G43" s="54">
        <v>5.8</v>
      </c>
      <c r="H43" s="50">
        <v>5.8</v>
      </c>
      <c r="I43" s="45">
        <f>3.2/100*150</f>
        <v>4.8</v>
      </c>
      <c r="J43" s="43">
        <f>3.2/100*180</f>
        <v>5.76</v>
      </c>
      <c r="K43" s="54">
        <v>0</v>
      </c>
      <c r="L43" s="50">
        <v>0</v>
      </c>
      <c r="M43" s="45">
        <f>4/100*150</f>
        <v>6</v>
      </c>
      <c r="N43" s="43">
        <f>4/100*180</f>
        <v>7.2</v>
      </c>
      <c r="O43" s="45">
        <f>53/100*150</f>
        <v>79.5</v>
      </c>
      <c r="P43" s="43">
        <f>53/100*180</f>
        <v>95.4</v>
      </c>
      <c r="Q43" s="45">
        <f>0.7/100*150</f>
        <v>1.0499999999999998</v>
      </c>
      <c r="R43" s="43">
        <f>0.7/100*180</f>
        <v>1.2599999999999998</v>
      </c>
      <c r="T43" s="64"/>
      <c r="U43" s="64"/>
      <c r="V43" s="64"/>
    </row>
    <row r="44" spans="1:66" s="2" customFormat="1" ht="15" x14ac:dyDescent="0.25">
      <c r="A44" s="203"/>
      <c r="B44" s="13" t="s">
        <v>37</v>
      </c>
      <c r="C44" s="35">
        <v>10</v>
      </c>
      <c r="D44" s="28">
        <v>15</v>
      </c>
      <c r="E44" s="72">
        <f>7.5/100*10</f>
        <v>0.75</v>
      </c>
      <c r="F44" s="71">
        <f>7.5/100*15</f>
        <v>1.125</v>
      </c>
      <c r="G44" s="74">
        <v>0.4</v>
      </c>
      <c r="H44" s="73">
        <v>0.4</v>
      </c>
      <c r="I44" s="72">
        <f>11.8/100*10</f>
        <v>1.1800000000000002</v>
      </c>
      <c r="J44" s="71">
        <f>11.8/100*15</f>
        <v>1.77</v>
      </c>
      <c r="K44" s="74">
        <v>0</v>
      </c>
      <c r="L44" s="73">
        <v>0</v>
      </c>
      <c r="M44" s="72">
        <f>74.9/100*10</f>
        <v>7.4900000000000011</v>
      </c>
      <c r="N44" s="71">
        <f>74.9/100*15</f>
        <v>11.235000000000001</v>
      </c>
      <c r="O44" s="72">
        <f>417.1/100*10</f>
        <v>41.71</v>
      </c>
      <c r="P44" s="71">
        <f>417.1/100*15</f>
        <v>62.565000000000005</v>
      </c>
      <c r="Q44" s="45">
        <v>0</v>
      </c>
      <c r="R44" s="43">
        <v>0</v>
      </c>
      <c r="T44" s="64"/>
      <c r="U44" s="64"/>
      <c r="V44" s="64"/>
      <c r="BM44" s="219"/>
      <c r="BN44" s="219"/>
    </row>
    <row r="45" spans="1:66" s="24" customFormat="1" ht="15" x14ac:dyDescent="0.25">
      <c r="A45" s="116"/>
      <c r="B45" s="30" t="s">
        <v>7</v>
      </c>
      <c r="C45" s="36">
        <f>C43+C44</f>
        <v>160</v>
      </c>
      <c r="D45" s="109">
        <f>D43+D44</f>
        <v>195</v>
      </c>
      <c r="E45" s="46">
        <f t="shared" ref="E45:R45" si="5">SUM(E43:E44)</f>
        <v>5.0999999999999996</v>
      </c>
      <c r="F45" s="62">
        <f t="shared" si="5"/>
        <v>6.3449999999999998</v>
      </c>
      <c r="G45" s="46">
        <f t="shared" si="5"/>
        <v>6.2</v>
      </c>
      <c r="H45" s="62">
        <f t="shared" si="5"/>
        <v>6.2</v>
      </c>
      <c r="I45" s="46">
        <f t="shared" si="5"/>
        <v>5.98</v>
      </c>
      <c r="J45" s="44">
        <f t="shared" si="5"/>
        <v>7.5299999999999994</v>
      </c>
      <c r="K45" s="51">
        <f t="shared" si="5"/>
        <v>0</v>
      </c>
      <c r="L45" s="44">
        <f t="shared" si="5"/>
        <v>0</v>
      </c>
      <c r="M45" s="46">
        <f t="shared" si="5"/>
        <v>13.490000000000002</v>
      </c>
      <c r="N45" s="51">
        <f t="shared" si="5"/>
        <v>18.435000000000002</v>
      </c>
      <c r="O45" s="46">
        <f t="shared" si="5"/>
        <v>121.21000000000001</v>
      </c>
      <c r="P45" s="44">
        <f t="shared" si="5"/>
        <v>157.965</v>
      </c>
      <c r="Q45" s="46">
        <f t="shared" si="5"/>
        <v>1.0499999999999998</v>
      </c>
      <c r="R45" s="44">
        <f t="shared" si="5"/>
        <v>1.2599999999999998</v>
      </c>
      <c r="T45" s="64"/>
      <c r="U45" s="64"/>
      <c r="V45" s="64"/>
    </row>
    <row r="46" spans="1:66" s="24" customFormat="1" thickBot="1" x14ac:dyDescent="0.3">
      <c r="A46" s="117"/>
      <c r="B46" s="31" t="s">
        <v>15</v>
      </c>
      <c r="C46" s="38">
        <f t="shared" ref="C46:R46" si="6">C19+C29+C33+C41+C45</f>
        <v>2675</v>
      </c>
      <c r="D46" s="29">
        <f t="shared" si="6"/>
        <v>3040</v>
      </c>
      <c r="E46" s="39">
        <f t="shared" si="6"/>
        <v>105.23599999999998</v>
      </c>
      <c r="F46" s="70">
        <f t="shared" si="6"/>
        <v>121.6845</v>
      </c>
      <c r="G46" s="39">
        <f t="shared" si="6"/>
        <v>54.866336917562734</v>
      </c>
      <c r="H46" s="70">
        <f t="shared" si="6"/>
        <v>62.485761648745523</v>
      </c>
      <c r="I46" s="39">
        <f t="shared" si="6"/>
        <v>83.323999999999998</v>
      </c>
      <c r="J46" s="47">
        <f t="shared" si="6"/>
        <v>95.462500000000006</v>
      </c>
      <c r="K46" s="41">
        <f t="shared" si="6"/>
        <v>15.291211469534051</v>
      </c>
      <c r="L46" s="47">
        <f t="shared" si="6"/>
        <v>36.577437275985666</v>
      </c>
      <c r="M46" s="39">
        <f t="shared" si="6"/>
        <v>384.52199999999999</v>
      </c>
      <c r="N46" s="47">
        <f t="shared" si="6"/>
        <v>455.79449999999997</v>
      </c>
      <c r="O46" s="39">
        <f t="shared" si="6"/>
        <v>2592.1753333333336</v>
      </c>
      <c r="P46" s="47">
        <f t="shared" si="6"/>
        <v>3035.0416666666665</v>
      </c>
      <c r="Q46" s="39">
        <f t="shared" si="6"/>
        <v>197.41200000000001</v>
      </c>
      <c r="R46" s="47">
        <f t="shared" si="6"/>
        <v>205.67499999999995</v>
      </c>
      <c r="T46" s="258">
        <f>T19+T29+T33+T41</f>
        <v>99.999999999999986</v>
      </c>
      <c r="U46" s="258"/>
      <c r="V46" s="258">
        <f>V19+V29+V33+V41</f>
        <v>100.00000000000001</v>
      </c>
    </row>
    <row r="47" spans="1:66" s="2" customFormat="1" ht="15" x14ac:dyDescent="0.25">
      <c r="A47" s="64"/>
      <c r="C47" s="8"/>
      <c r="E47" s="64"/>
      <c r="F47" s="64"/>
      <c r="G47" s="64"/>
      <c r="H47" s="64"/>
      <c r="I47" s="64"/>
      <c r="J47" s="64"/>
      <c r="K47" s="63"/>
      <c r="L47" s="63"/>
      <c r="M47" s="63"/>
      <c r="N47" s="63"/>
      <c r="O47" s="63"/>
      <c r="P47" s="63"/>
      <c r="T47" s="64"/>
      <c r="U47" s="64"/>
      <c r="V47" s="64"/>
    </row>
    <row r="48" spans="1:66" s="2" customFormat="1" ht="15" x14ac:dyDescent="0.25">
      <c r="A48" s="64"/>
      <c r="C48" s="8"/>
      <c r="E48" s="64"/>
      <c r="F48" s="64"/>
      <c r="G48" s="64"/>
      <c r="H48" s="64"/>
      <c r="I48" s="64"/>
      <c r="J48" s="64"/>
      <c r="K48" s="63"/>
      <c r="L48" s="63"/>
      <c r="M48" s="63"/>
      <c r="N48" s="63"/>
      <c r="O48" s="63"/>
      <c r="P48" s="63"/>
      <c r="T48" s="257"/>
      <c r="U48" s="257"/>
      <c r="V48" s="257"/>
    </row>
    <row r="49" spans="1:22" s="2" customFormat="1" ht="15" customHeight="1" x14ac:dyDescent="0.25">
      <c r="A49" s="64"/>
      <c r="B49" s="294" t="s">
        <v>106</v>
      </c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T49" s="257"/>
      <c r="U49" s="257"/>
      <c r="V49" s="257"/>
    </row>
    <row r="50" spans="1:22" s="2" customFormat="1" ht="15" x14ac:dyDescent="0.25">
      <c r="A50" s="135"/>
      <c r="B50" s="29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63"/>
      <c r="Q50" s="63"/>
      <c r="R50" s="63"/>
      <c r="T50" s="64"/>
      <c r="U50" s="64"/>
      <c r="V50" s="64"/>
    </row>
    <row r="51" spans="1:22" s="2" customFormat="1" ht="15" x14ac:dyDescent="0.25">
      <c r="A51" s="135"/>
      <c r="B51" s="293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63"/>
      <c r="P51" s="63"/>
      <c r="Q51" s="63"/>
      <c r="R51" s="63"/>
      <c r="T51" s="64"/>
      <c r="U51" s="64"/>
      <c r="V51" s="64"/>
    </row>
    <row r="52" spans="1:22" s="2" customFormat="1" ht="15" customHeight="1" x14ac:dyDescent="0.25">
      <c r="A52" s="135"/>
      <c r="B52" s="292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T52" s="64"/>
      <c r="U52" s="64"/>
      <c r="V52" s="64"/>
    </row>
    <row r="53" spans="1:22" s="2" customFormat="1" ht="15" x14ac:dyDescent="0.25">
      <c r="A53" s="64"/>
      <c r="C53" s="8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A54" s="64"/>
      <c r="C54" s="8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A55" s="64"/>
      <c r="C55" s="8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A56" s="64"/>
      <c r="C56" s="8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A57" s="64"/>
      <c r="C57" s="8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A58" s="64"/>
      <c r="C58" s="8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A59" s="64"/>
      <c r="C59" s="8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A60" s="64"/>
      <c r="C60" s="8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A61" s="64"/>
      <c r="C61" s="8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A62" s="64"/>
      <c r="C62" s="8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A63" s="64"/>
      <c r="C63" s="8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A64" s="64"/>
      <c r="C64" s="8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T64" s="64"/>
      <c r="U64" s="64"/>
      <c r="V64" s="64"/>
    </row>
    <row r="65" spans="1:22" s="2" customFormat="1" ht="15" x14ac:dyDescent="0.25">
      <c r="A65" s="64"/>
      <c r="C65" s="8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T65" s="64"/>
      <c r="U65" s="64"/>
      <c r="V65" s="64"/>
    </row>
    <row r="66" spans="1:22" s="2" customFormat="1" ht="15" x14ac:dyDescent="0.25">
      <c r="A66" s="64"/>
      <c r="C66" s="8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T66" s="64"/>
      <c r="U66" s="64"/>
      <c r="V66" s="64"/>
    </row>
    <row r="67" spans="1:22" s="2" customFormat="1" ht="15" x14ac:dyDescent="0.25">
      <c r="A67" s="64"/>
      <c r="C67" s="8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T67" s="64"/>
      <c r="U67" s="64"/>
      <c r="V67" s="64"/>
    </row>
    <row r="68" spans="1:22" s="2" customFormat="1" ht="15" x14ac:dyDescent="0.25">
      <c r="A68" s="64"/>
      <c r="C68" s="8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T68" s="64"/>
      <c r="U68" s="64"/>
      <c r="V68" s="64"/>
    </row>
    <row r="69" spans="1:22" s="2" customFormat="1" ht="15" x14ac:dyDescent="0.25">
      <c r="A69" s="64"/>
      <c r="C69" s="8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T69" s="64"/>
      <c r="U69" s="64"/>
      <c r="V69" s="64"/>
    </row>
    <row r="70" spans="1:22" s="2" customFormat="1" ht="15" x14ac:dyDescent="0.25">
      <c r="A70" s="64"/>
      <c r="C70" s="8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T70" s="64"/>
      <c r="U70" s="64"/>
      <c r="V70" s="64"/>
    </row>
    <row r="71" spans="1:22" s="2" customFormat="1" ht="15" x14ac:dyDescent="0.25">
      <c r="A71" s="64"/>
      <c r="C71" s="8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T71" s="64"/>
      <c r="U71" s="64"/>
      <c r="V71" s="64"/>
    </row>
    <row r="72" spans="1:22" s="2" customFormat="1" ht="15" x14ac:dyDescent="0.25">
      <c r="A72" s="64"/>
      <c r="C72" s="8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T72" s="64"/>
      <c r="U72" s="64"/>
      <c r="V72" s="64"/>
    </row>
    <row r="73" spans="1:22" s="2" customFormat="1" ht="15" x14ac:dyDescent="0.25">
      <c r="A73" s="64"/>
      <c r="C73" s="8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T73" s="64"/>
      <c r="U73" s="64"/>
      <c r="V73" s="64"/>
    </row>
    <row r="74" spans="1:22" s="2" customFormat="1" ht="15" x14ac:dyDescent="0.25">
      <c r="A74" s="64"/>
      <c r="C74" s="8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T74" s="64"/>
      <c r="U74" s="64"/>
      <c r="V74" s="64"/>
    </row>
    <row r="75" spans="1:22" s="2" customFormat="1" ht="15" x14ac:dyDescent="0.25">
      <c r="A75" s="64"/>
      <c r="C75" s="8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T75" s="64"/>
      <c r="U75" s="64"/>
      <c r="V75" s="64"/>
    </row>
    <row r="76" spans="1:22" s="2" customFormat="1" ht="15" x14ac:dyDescent="0.25">
      <c r="A76" s="64"/>
      <c r="C76" s="8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T76" s="64"/>
      <c r="U76" s="64"/>
      <c r="V76" s="64"/>
    </row>
    <row r="77" spans="1:22" s="2" customFormat="1" ht="15" x14ac:dyDescent="0.25">
      <c r="A77" s="64"/>
      <c r="C77" s="8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T77" s="64"/>
      <c r="U77" s="64"/>
      <c r="V77" s="64"/>
    </row>
    <row r="78" spans="1:22" s="2" customFormat="1" ht="15" x14ac:dyDescent="0.25">
      <c r="A78" s="64"/>
      <c r="C78" s="8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T78" s="64"/>
      <c r="U78" s="64"/>
      <c r="V78" s="64"/>
    </row>
    <row r="79" spans="1:22" s="2" customFormat="1" ht="15" x14ac:dyDescent="0.25">
      <c r="A79" s="64"/>
      <c r="C79" s="8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T79" s="64"/>
      <c r="U79" s="64"/>
      <c r="V79" s="64"/>
    </row>
    <row r="80" spans="1:22" s="2" customFormat="1" ht="15" x14ac:dyDescent="0.25">
      <c r="A80" s="64"/>
      <c r="C80" s="8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T80" s="64"/>
      <c r="U80" s="64"/>
      <c r="V80" s="64"/>
    </row>
    <row r="81" spans="1:22" s="2" customFormat="1" ht="15" x14ac:dyDescent="0.25">
      <c r="A81" s="64"/>
      <c r="C81" s="8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T81" s="64"/>
      <c r="U81" s="64"/>
      <c r="V81" s="64"/>
    </row>
    <row r="82" spans="1:22" s="2" customFormat="1" ht="15" x14ac:dyDescent="0.25">
      <c r="A82" s="64"/>
      <c r="C82" s="8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T82" s="64"/>
      <c r="U82" s="64"/>
      <c r="V82" s="64"/>
    </row>
    <row r="83" spans="1:22" s="2" customFormat="1" ht="15" x14ac:dyDescent="0.25">
      <c r="A83" s="64"/>
      <c r="C83" s="8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T83" s="64"/>
      <c r="U83" s="64"/>
      <c r="V83" s="64"/>
    </row>
    <row r="84" spans="1:22" s="2" customFormat="1" ht="15" x14ac:dyDescent="0.25">
      <c r="A84" s="64"/>
      <c r="C84" s="8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T84" s="64"/>
      <c r="U84" s="64"/>
      <c r="V84" s="64"/>
    </row>
    <row r="85" spans="1:22" s="2" customFormat="1" ht="15" x14ac:dyDescent="0.25">
      <c r="A85" s="64"/>
      <c r="C85" s="8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T85" s="64"/>
      <c r="U85" s="64"/>
      <c r="V85" s="64"/>
    </row>
    <row r="86" spans="1:22" s="2" customFormat="1" ht="15" x14ac:dyDescent="0.25">
      <c r="A86" s="64"/>
      <c r="C86" s="8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T86" s="64"/>
      <c r="U86" s="64"/>
      <c r="V86" s="64"/>
    </row>
    <row r="87" spans="1:22" s="2" customFormat="1" ht="15" x14ac:dyDescent="0.25">
      <c r="A87" s="64"/>
      <c r="C87" s="8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T87" s="64"/>
      <c r="U87" s="64"/>
      <c r="V87" s="64"/>
    </row>
    <row r="88" spans="1:22" s="2" customFormat="1" ht="15" x14ac:dyDescent="0.25">
      <c r="A88" s="64"/>
      <c r="C88" s="8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T88" s="64"/>
      <c r="U88" s="64"/>
      <c r="V88" s="64"/>
    </row>
    <row r="89" spans="1:22" s="2" customFormat="1" ht="15" x14ac:dyDescent="0.25">
      <c r="A89" s="64"/>
      <c r="C89" s="8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T89" s="64"/>
      <c r="U89" s="64"/>
      <c r="V89" s="64"/>
    </row>
    <row r="90" spans="1:22" s="2" customFormat="1" ht="15" x14ac:dyDescent="0.25">
      <c r="A90" s="64"/>
      <c r="C90" s="8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T90" s="64"/>
      <c r="U90" s="64"/>
      <c r="V90" s="64"/>
    </row>
    <row r="91" spans="1:22" s="2" customFormat="1" ht="15" x14ac:dyDescent="0.25">
      <c r="A91" s="64"/>
      <c r="C91" s="8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T91" s="64"/>
      <c r="U91" s="64"/>
      <c r="V91" s="64"/>
    </row>
    <row r="92" spans="1:22" s="2" customFormat="1" ht="15" x14ac:dyDescent="0.25">
      <c r="A92" s="64"/>
      <c r="C92" s="8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T92" s="64"/>
      <c r="U92" s="64"/>
      <c r="V92" s="64"/>
    </row>
    <row r="93" spans="1:22" s="2" customFormat="1" ht="15" x14ac:dyDescent="0.25">
      <c r="A93" s="64"/>
      <c r="C93" s="8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T93" s="64"/>
      <c r="U93" s="64"/>
      <c r="V93" s="64"/>
    </row>
    <row r="94" spans="1:22" s="2" customFormat="1" ht="15" x14ac:dyDescent="0.25">
      <c r="A94" s="64"/>
      <c r="C94" s="8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T94" s="64"/>
      <c r="U94" s="64"/>
      <c r="V94" s="64"/>
    </row>
    <row r="95" spans="1:22" s="2" customFormat="1" ht="15" x14ac:dyDescent="0.25">
      <c r="A95" s="64"/>
      <c r="C95" s="8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T95" s="64"/>
      <c r="U95" s="64"/>
      <c r="V95" s="64"/>
    </row>
    <row r="96" spans="1:22" s="2" customFormat="1" ht="15" x14ac:dyDescent="0.25">
      <c r="A96" s="64"/>
      <c r="C96" s="8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T96" s="64"/>
      <c r="U96" s="64"/>
      <c r="V96" s="64"/>
    </row>
    <row r="97" spans="1:22" s="2" customFormat="1" ht="15" x14ac:dyDescent="0.25">
      <c r="A97" s="64"/>
      <c r="C97" s="8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T97" s="64"/>
      <c r="U97" s="64"/>
      <c r="V97" s="64"/>
    </row>
    <row r="98" spans="1:22" s="2" customFormat="1" ht="15" x14ac:dyDescent="0.25">
      <c r="A98" s="64"/>
      <c r="C98" s="8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T98" s="64"/>
      <c r="U98" s="64"/>
      <c r="V98" s="64"/>
    </row>
    <row r="99" spans="1:22" s="2" customFormat="1" ht="15" x14ac:dyDescent="0.25">
      <c r="A99" s="64"/>
      <c r="C99" s="8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T99" s="64"/>
      <c r="U99" s="64"/>
      <c r="V99" s="64"/>
    </row>
    <row r="100" spans="1:22" s="2" customFormat="1" ht="15" x14ac:dyDescent="0.25">
      <c r="A100" s="64"/>
      <c r="C100" s="8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1:22" s="2" customFormat="1" ht="15" x14ac:dyDescent="0.25">
      <c r="A101" s="64"/>
      <c r="C101" s="8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1:22" s="2" customFormat="1" ht="15" x14ac:dyDescent="0.25">
      <c r="A102" s="64"/>
      <c r="C102" s="8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1:22" s="2" customFormat="1" ht="15" x14ac:dyDescent="0.25">
      <c r="A103" s="64"/>
      <c r="C103" s="8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1:22" s="2" customFormat="1" ht="15" x14ac:dyDescent="0.25">
      <c r="A104" s="64"/>
      <c r="C104" s="8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1:22" s="2" customFormat="1" ht="15" x14ac:dyDescent="0.25">
      <c r="A105" s="64"/>
      <c r="C105" s="8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1:22" s="2" customFormat="1" ht="15" x14ac:dyDescent="0.25">
      <c r="A106" s="64"/>
      <c r="C106" s="8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1:22" s="2" customFormat="1" ht="15" x14ac:dyDescent="0.25">
      <c r="A107" s="64"/>
      <c r="C107" s="8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1:22" s="2" customFormat="1" ht="15" x14ac:dyDescent="0.25">
      <c r="A108" s="64"/>
      <c r="C108" s="8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1:22" s="2" customFormat="1" ht="15" x14ac:dyDescent="0.25">
      <c r="A109" s="64"/>
      <c r="C109" s="8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1:22" s="2" customFormat="1" ht="15" x14ac:dyDescent="0.25">
      <c r="A110" s="64"/>
      <c r="C110" s="8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1:22" s="2" customFormat="1" ht="15" x14ac:dyDescent="0.25">
      <c r="A111" s="64"/>
      <c r="C111" s="8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1:22" s="2" customFormat="1" ht="15" x14ac:dyDescent="0.25">
      <c r="A112" s="64"/>
      <c r="C112" s="8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1:22" s="2" customFormat="1" ht="15" x14ac:dyDescent="0.25">
      <c r="A113" s="64"/>
      <c r="C113" s="8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1:22" s="2" customFormat="1" ht="15" x14ac:dyDescent="0.25">
      <c r="A114" s="64"/>
      <c r="C114" s="8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1:22" s="2" customFormat="1" ht="15" x14ac:dyDescent="0.25">
      <c r="A115" s="64"/>
      <c r="C115" s="8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1:22" s="2" customFormat="1" ht="15" x14ac:dyDescent="0.25">
      <c r="A116" s="64"/>
      <c r="C116" s="8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1:22" s="2" customFormat="1" ht="15" x14ac:dyDescent="0.25">
      <c r="A117" s="64"/>
      <c r="C117" s="8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1:22" s="2" customFormat="1" ht="15" x14ac:dyDescent="0.25">
      <c r="A118" s="64"/>
      <c r="C118" s="8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1:22" s="2" customFormat="1" ht="15" x14ac:dyDescent="0.25">
      <c r="A119" s="64"/>
      <c r="C119" s="8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1:22" s="2" customFormat="1" ht="15" x14ac:dyDescent="0.25">
      <c r="A120" s="64"/>
      <c r="C120" s="8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1:22" s="2" customFormat="1" ht="15" x14ac:dyDescent="0.25">
      <c r="A121" s="64"/>
      <c r="C121" s="8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1:22" s="2" customFormat="1" ht="15" x14ac:dyDescent="0.25">
      <c r="A122" s="64"/>
      <c r="C122" s="8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1:22" s="2" customFormat="1" ht="15" x14ac:dyDescent="0.25">
      <c r="A123" s="64"/>
      <c r="C123" s="8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1:22" s="2" customFormat="1" ht="15" x14ac:dyDescent="0.25">
      <c r="A124" s="64"/>
      <c r="C124" s="8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1:22" s="2" customFormat="1" ht="15" x14ac:dyDescent="0.25">
      <c r="A125" s="64"/>
      <c r="C125" s="8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1:22" s="2" customFormat="1" ht="15" x14ac:dyDescent="0.25">
      <c r="A126" s="64"/>
      <c r="C126" s="8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1:22" s="2" customFormat="1" ht="15" x14ac:dyDescent="0.25">
      <c r="A127" s="64"/>
      <c r="C127" s="8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1:22" s="2" customFormat="1" ht="15" x14ac:dyDescent="0.25">
      <c r="A128" s="64"/>
      <c r="C128" s="8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1:22" s="2" customFormat="1" ht="15" x14ac:dyDescent="0.25">
      <c r="A129" s="64"/>
      <c r="C129" s="8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1:22" s="2" customFormat="1" ht="15" x14ac:dyDescent="0.25">
      <c r="A130" s="64"/>
      <c r="C130" s="8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1:22" s="2" customFormat="1" ht="15" x14ac:dyDescent="0.25">
      <c r="A131" s="64"/>
      <c r="C131" s="8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1:22" s="2" customFormat="1" ht="15" x14ac:dyDescent="0.25">
      <c r="A132" s="64"/>
      <c r="C132" s="8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1:22" s="2" customFormat="1" ht="15" x14ac:dyDescent="0.25">
      <c r="A133" s="64"/>
      <c r="C133" s="8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1:22" s="2" customFormat="1" ht="15" x14ac:dyDescent="0.25">
      <c r="A134" s="64"/>
      <c r="C134" s="8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1:22" s="2" customFormat="1" ht="15" x14ac:dyDescent="0.25">
      <c r="A135" s="64"/>
      <c r="C135" s="8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1:22" s="2" customFormat="1" ht="15" x14ac:dyDescent="0.25">
      <c r="A136" s="64"/>
      <c r="C136" s="8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1:22" s="2" customFormat="1" ht="15" x14ac:dyDescent="0.25">
      <c r="A137" s="64"/>
      <c r="C137" s="8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1:22" s="2" customFormat="1" ht="15" x14ac:dyDescent="0.25">
      <c r="A138" s="64"/>
      <c r="C138" s="8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1:22" s="2" customFormat="1" ht="15" x14ac:dyDescent="0.25">
      <c r="A139" s="64"/>
      <c r="C139" s="8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1:22" s="2" customFormat="1" ht="15" x14ac:dyDescent="0.25">
      <c r="A140" s="64"/>
      <c r="C140" s="8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1:22" s="2" customFormat="1" ht="15" x14ac:dyDescent="0.25">
      <c r="A141" s="64"/>
      <c r="C141" s="8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1:22" s="2" customFormat="1" ht="15" x14ac:dyDescent="0.25">
      <c r="A142" s="64"/>
      <c r="C142" s="8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1:22" s="2" customFormat="1" ht="15" x14ac:dyDescent="0.25">
      <c r="A143" s="64"/>
      <c r="C143" s="8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1:22" s="2" customFormat="1" ht="15" x14ac:dyDescent="0.25">
      <c r="A144" s="64"/>
      <c r="C144" s="8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1:22" s="2" customFormat="1" ht="15" x14ac:dyDescent="0.25">
      <c r="A145" s="64"/>
      <c r="C145" s="8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1:22" s="2" customFormat="1" ht="15" x14ac:dyDescent="0.25">
      <c r="A146" s="64"/>
      <c r="C146" s="8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1:22" s="2" customFormat="1" ht="15" x14ac:dyDescent="0.25">
      <c r="A147" s="64"/>
      <c r="C147" s="8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1:22" s="2" customFormat="1" ht="15" x14ac:dyDescent="0.25">
      <c r="A148" s="64"/>
      <c r="C148" s="8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1:22" s="2" customFormat="1" ht="15" x14ac:dyDescent="0.25">
      <c r="A149" s="64"/>
      <c r="C149" s="8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1:22" s="2" customFormat="1" ht="15" x14ac:dyDescent="0.25">
      <c r="A150" s="64"/>
      <c r="C150" s="8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1:22" s="2" customFormat="1" ht="15" x14ac:dyDescent="0.25">
      <c r="A151" s="64"/>
      <c r="C151" s="8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1:22" s="2" customFormat="1" ht="15" x14ac:dyDescent="0.25">
      <c r="A152" s="64"/>
      <c r="C152" s="8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1:22" s="2" customFormat="1" ht="15" x14ac:dyDescent="0.25">
      <c r="A153" s="64"/>
      <c r="C153" s="8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1:22" s="2" customFormat="1" ht="15" x14ac:dyDescent="0.25">
      <c r="A154" s="64"/>
      <c r="C154" s="8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1:22" s="2" customFormat="1" ht="15" x14ac:dyDescent="0.25">
      <c r="A155" s="64"/>
      <c r="C155" s="8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1:22" s="2" customFormat="1" ht="15" x14ac:dyDescent="0.25">
      <c r="A156" s="64"/>
      <c r="C156" s="8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1:22" s="2" customFormat="1" ht="15" x14ac:dyDescent="0.25">
      <c r="A157" s="64"/>
      <c r="C157" s="8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1:22" s="2" customFormat="1" ht="15" x14ac:dyDescent="0.25">
      <c r="A158" s="64"/>
      <c r="C158" s="8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1:22" s="2" customFormat="1" ht="15" x14ac:dyDescent="0.25">
      <c r="A159" s="64"/>
      <c r="C159" s="8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1:22" s="2" customFormat="1" ht="15" x14ac:dyDescent="0.25">
      <c r="A160" s="64"/>
      <c r="C160" s="8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1:22" s="2" customFormat="1" ht="15" x14ac:dyDescent="0.25">
      <c r="A161" s="64"/>
      <c r="C161" s="8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1:22" s="2" customFormat="1" ht="15" x14ac:dyDescent="0.25">
      <c r="A162" s="64"/>
      <c r="C162" s="8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1:22" s="2" customFormat="1" ht="15" x14ac:dyDescent="0.25">
      <c r="A163" s="64"/>
      <c r="C163" s="8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1:22" s="2" customFormat="1" ht="15" x14ac:dyDescent="0.25">
      <c r="A164" s="64"/>
      <c r="C164" s="8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1:22" s="2" customFormat="1" ht="15" x14ac:dyDescent="0.25">
      <c r="A165" s="64"/>
      <c r="C165" s="8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1:22" s="2" customFormat="1" ht="15" x14ac:dyDescent="0.25">
      <c r="A166" s="64"/>
      <c r="C166" s="8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1:22" s="2" customFormat="1" ht="15" x14ac:dyDescent="0.25">
      <c r="A167" s="64"/>
      <c r="C167" s="8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1:22" s="2" customFormat="1" ht="15" x14ac:dyDescent="0.25">
      <c r="A168" s="64"/>
      <c r="C168" s="8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1:22" s="2" customFormat="1" ht="15" x14ac:dyDescent="0.25">
      <c r="A169" s="64"/>
      <c r="C169" s="8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1:22" s="2" customFormat="1" ht="15" x14ac:dyDescent="0.25">
      <c r="A170" s="64"/>
      <c r="C170" s="8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1:22" s="2" customFormat="1" ht="15" x14ac:dyDescent="0.25">
      <c r="A171" s="64"/>
      <c r="C171" s="8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1:22" s="2" customFormat="1" ht="15" x14ac:dyDescent="0.25">
      <c r="A172" s="64"/>
      <c r="C172" s="8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1:22" s="2" customFormat="1" ht="15" x14ac:dyDescent="0.25">
      <c r="A173" s="64"/>
      <c r="C173" s="8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1:22" s="2" customFormat="1" ht="15" x14ac:dyDescent="0.25">
      <c r="A174" s="64"/>
      <c r="C174" s="8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1:22" s="2" customFormat="1" ht="15" x14ac:dyDescent="0.25">
      <c r="A175" s="64"/>
      <c r="C175" s="8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1:22" s="2" customFormat="1" ht="15" x14ac:dyDescent="0.25">
      <c r="A176" s="64"/>
      <c r="C176" s="8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1:22" s="2" customFormat="1" ht="15" x14ac:dyDescent="0.25">
      <c r="A177" s="64"/>
      <c r="C177" s="8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1:22" s="2" customFormat="1" ht="15" x14ac:dyDescent="0.25">
      <c r="A178" s="64"/>
      <c r="C178" s="8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1:22" s="2" customFormat="1" ht="15" x14ac:dyDescent="0.25">
      <c r="A179" s="64"/>
      <c r="C179" s="8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1:22" s="2" customFormat="1" ht="15" x14ac:dyDescent="0.25">
      <c r="A180" s="64"/>
      <c r="C180" s="8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1:22" s="2" customFormat="1" ht="15" x14ac:dyDescent="0.25">
      <c r="A181" s="64"/>
      <c r="C181" s="8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1:22" s="2" customFormat="1" ht="15" x14ac:dyDescent="0.25">
      <c r="A182" s="64"/>
      <c r="C182" s="8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1:22" s="2" customFormat="1" ht="15" x14ac:dyDescent="0.25">
      <c r="A183" s="64"/>
      <c r="C183" s="8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1:22" s="2" customFormat="1" ht="15" x14ac:dyDescent="0.25">
      <c r="A184" s="64"/>
      <c r="C184" s="8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1:22" s="2" customFormat="1" ht="15" x14ac:dyDescent="0.25">
      <c r="A185" s="64"/>
      <c r="C185" s="8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1:22" s="2" customFormat="1" ht="15" x14ac:dyDescent="0.25">
      <c r="A186" s="64"/>
      <c r="C186" s="8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1:22" s="2" customFormat="1" ht="15" x14ac:dyDescent="0.25">
      <c r="A187" s="64"/>
      <c r="C187" s="8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1:22" s="2" customFormat="1" ht="15" x14ac:dyDescent="0.25">
      <c r="A188" s="64"/>
      <c r="C188" s="8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1:22" s="2" customFormat="1" ht="15" x14ac:dyDescent="0.25">
      <c r="A189" s="64"/>
      <c r="C189" s="8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1:22" s="2" customFormat="1" ht="15" x14ac:dyDescent="0.25">
      <c r="A190" s="64"/>
      <c r="C190" s="8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1:22" s="2" customFormat="1" ht="15" x14ac:dyDescent="0.25">
      <c r="A191" s="64"/>
      <c r="C191" s="8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1:22" s="2" customFormat="1" ht="15" x14ac:dyDescent="0.25">
      <c r="A192" s="64"/>
      <c r="C192" s="8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1:22" s="2" customFormat="1" ht="15" x14ac:dyDescent="0.25">
      <c r="A193" s="64"/>
      <c r="C193" s="8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1:22" s="2" customFormat="1" ht="15" x14ac:dyDescent="0.25">
      <c r="A194" s="64"/>
      <c r="C194" s="8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1:22" s="2" customFormat="1" ht="15" x14ac:dyDescent="0.25">
      <c r="A195" s="64"/>
      <c r="C195" s="8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1:22" s="2" customFormat="1" ht="15" x14ac:dyDescent="0.25">
      <c r="A196" s="64"/>
      <c r="C196" s="8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1:22" s="2" customFormat="1" ht="15" x14ac:dyDescent="0.25">
      <c r="A197" s="64"/>
      <c r="C197" s="8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1:22" s="2" customFormat="1" ht="15" x14ac:dyDescent="0.25">
      <c r="A198" s="64"/>
      <c r="C198" s="8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1:22" s="2" customFormat="1" ht="15" x14ac:dyDescent="0.25">
      <c r="A199" s="64"/>
      <c r="C199" s="8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1:22" s="2" customFormat="1" ht="15" x14ac:dyDescent="0.25">
      <c r="A200" s="64"/>
      <c r="C200" s="8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1:22" s="2" customFormat="1" ht="15" x14ac:dyDescent="0.25">
      <c r="A201" s="64"/>
      <c r="C201" s="8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1:22" s="2" customFormat="1" ht="15" x14ac:dyDescent="0.25">
      <c r="A202" s="64"/>
      <c r="C202" s="8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1:22" s="2" customFormat="1" ht="15" x14ac:dyDescent="0.25">
      <c r="A203" s="64"/>
      <c r="C203" s="8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1:22" s="2" customFormat="1" ht="15" x14ac:dyDescent="0.25">
      <c r="A204" s="64"/>
      <c r="C204" s="8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1:22" s="2" customFormat="1" ht="15" x14ac:dyDescent="0.25">
      <c r="A205" s="64"/>
      <c r="C205" s="8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1:22" s="2" customFormat="1" ht="15" x14ac:dyDescent="0.25">
      <c r="A206" s="64"/>
      <c r="C206" s="8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1:22" s="2" customFormat="1" ht="15" x14ac:dyDescent="0.25">
      <c r="A207" s="64"/>
      <c r="C207" s="8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1:22" s="2" customFormat="1" ht="15" x14ac:dyDescent="0.25">
      <c r="A208" s="64"/>
      <c r="C208" s="8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1:22" s="2" customFormat="1" ht="15" x14ac:dyDescent="0.25">
      <c r="A209" s="64"/>
      <c r="C209" s="8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1:22" s="2" customFormat="1" ht="15" x14ac:dyDescent="0.25">
      <c r="A210" s="64"/>
      <c r="C210" s="8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1:22" s="2" customFormat="1" ht="15" x14ac:dyDescent="0.25">
      <c r="A211" s="64"/>
      <c r="C211" s="8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1:22" s="2" customFormat="1" ht="15" x14ac:dyDescent="0.25">
      <c r="A212" s="64"/>
      <c r="C212" s="8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1:22" s="2" customFormat="1" ht="15" x14ac:dyDescent="0.25">
      <c r="A213" s="64"/>
      <c r="C213" s="8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1:22" s="2" customFormat="1" ht="15" x14ac:dyDescent="0.25">
      <c r="A214" s="64"/>
      <c r="C214" s="8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1:22" s="2" customFormat="1" ht="15" x14ac:dyDescent="0.25">
      <c r="A215" s="64"/>
      <c r="C215" s="8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1:22" s="2" customFormat="1" ht="15" x14ac:dyDescent="0.25">
      <c r="A216" s="64"/>
      <c r="C216" s="8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1:22" s="2" customFormat="1" ht="15" x14ac:dyDescent="0.25">
      <c r="A217" s="64"/>
      <c r="C217" s="8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1:22" s="2" customFormat="1" ht="15" x14ac:dyDescent="0.25">
      <c r="A218" s="64"/>
      <c r="C218" s="8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1:22" s="2" customFormat="1" ht="15" x14ac:dyDescent="0.25">
      <c r="A219" s="64"/>
      <c r="C219" s="8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1:22" s="2" customFormat="1" ht="15" x14ac:dyDescent="0.25">
      <c r="A220" s="64"/>
      <c r="C220" s="8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1:22" s="2" customFormat="1" ht="15" x14ac:dyDescent="0.25">
      <c r="A221" s="64"/>
      <c r="C221" s="8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1:22" s="2" customFormat="1" ht="15" x14ac:dyDescent="0.25">
      <c r="A222" s="64"/>
      <c r="C222" s="8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1:22" s="2" customFormat="1" ht="15" x14ac:dyDescent="0.25">
      <c r="A223" s="64"/>
      <c r="C223" s="8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1:22" s="2" customFormat="1" ht="15" x14ac:dyDescent="0.25">
      <c r="A224" s="64"/>
      <c r="C224" s="8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1:22" s="2" customFormat="1" ht="15" x14ac:dyDescent="0.25">
      <c r="A225" s="64"/>
      <c r="C225" s="8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1:22" s="2" customFormat="1" ht="15" x14ac:dyDescent="0.25">
      <c r="A226" s="64"/>
      <c r="C226" s="8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1:22" s="2" customFormat="1" ht="15" x14ac:dyDescent="0.25">
      <c r="A227" s="64"/>
      <c r="C227" s="8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1:22" s="2" customFormat="1" ht="15" x14ac:dyDescent="0.25">
      <c r="A228" s="64"/>
      <c r="C228" s="8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1:22" s="2" customFormat="1" ht="15" x14ac:dyDescent="0.25">
      <c r="A229" s="64"/>
      <c r="C229" s="8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1:22" s="2" customFormat="1" ht="15" x14ac:dyDescent="0.25">
      <c r="A230" s="64"/>
      <c r="C230" s="8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1:22" s="2" customFormat="1" ht="15" x14ac:dyDescent="0.25">
      <c r="A231" s="64"/>
      <c r="C231" s="8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1:22" s="2" customFormat="1" ht="15" x14ac:dyDescent="0.25">
      <c r="A232" s="64"/>
      <c r="C232" s="8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1:22" s="2" customFormat="1" ht="15" x14ac:dyDescent="0.25">
      <c r="A233" s="64"/>
      <c r="C233" s="8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1:22" s="2" customFormat="1" ht="15" x14ac:dyDescent="0.25">
      <c r="A234" s="64"/>
      <c r="C234" s="8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1:22" s="2" customFormat="1" ht="15" x14ac:dyDescent="0.25">
      <c r="A235" s="64"/>
      <c r="C235" s="8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1:22" s="2" customFormat="1" ht="15" x14ac:dyDescent="0.25">
      <c r="A236" s="64"/>
      <c r="C236" s="8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1:22" s="2" customFormat="1" ht="15" x14ac:dyDescent="0.25">
      <c r="A237" s="64"/>
      <c r="C237" s="8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1:22" s="2" customFormat="1" ht="15" x14ac:dyDescent="0.25">
      <c r="A238" s="64"/>
      <c r="C238" s="8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1:22" s="2" customFormat="1" ht="15" x14ac:dyDescent="0.25">
      <c r="A239" s="64"/>
      <c r="C239" s="8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1:22" s="2" customFormat="1" ht="15" x14ac:dyDescent="0.25">
      <c r="A240" s="64"/>
      <c r="C240" s="8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1:22" s="2" customFormat="1" ht="15" x14ac:dyDescent="0.25">
      <c r="A241" s="64"/>
      <c r="C241" s="8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1:22" s="2" customFormat="1" ht="15" x14ac:dyDescent="0.25">
      <c r="A242" s="64"/>
      <c r="C242" s="8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1:22" s="2" customFormat="1" ht="15" x14ac:dyDescent="0.25">
      <c r="A243" s="64"/>
      <c r="C243" s="8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1:22" s="2" customFormat="1" ht="15" x14ac:dyDescent="0.25">
      <c r="A244" s="64"/>
      <c r="C244" s="8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1:22" s="2" customFormat="1" ht="15" x14ac:dyDescent="0.25">
      <c r="A245" s="64"/>
      <c r="C245" s="8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1:22" s="2" customFormat="1" ht="15" x14ac:dyDescent="0.25">
      <c r="A246" s="64"/>
      <c r="C246" s="8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1:22" s="2" customFormat="1" ht="15" x14ac:dyDescent="0.25">
      <c r="A247" s="64"/>
      <c r="C247" s="8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1:22" s="2" customFormat="1" ht="15" x14ac:dyDescent="0.25">
      <c r="A248" s="64"/>
      <c r="C248" s="8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1:22" s="2" customFormat="1" ht="15" x14ac:dyDescent="0.25">
      <c r="A249" s="64"/>
      <c r="C249" s="8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1:22" s="2" customFormat="1" ht="15" x14ac:dyDescent="0.25">
      <c r="A250" s="64"/>
      <c r="C250" s="8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1:22" s="2" customFormat="1" ht="15" x14ac:dyDescent="0.25">
      <c r="A251" s="64"/>
      <c r="C251" s="8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1:22" s="2" customFormat="1" ht="15" x14ac:dyDescent="0.25">
      <c r="A252" s="64"/>
      <c r="C252" s="8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1:22" s="2" customFormat="1" ht="15" x14ac:dyDescent="0.25">
      <c r="A253" s="64"/>
      <c r="C253" s="8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1:22" s="2" customFormat="1" ht="15" x14ac:dyDescent="0.25">
      <c r="A254" s="64"/>
      <c r="C254" s="8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1:22" s="2" customFormat="1" ht="15" x14ac:dyDescent="0.25">
      <c r="A255" s="64"/>
      <c r="C255" s="8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1:22" s="2" customFormat="1" ht="15" x14ac:dyDescent="0.25">
      <c r="A256" s="64"/>
      <c r="C256" s="8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1:22" s="2" customFormat="1" ht="15" x14ac:dyDescent="0.25">
      <c r="A257" s="64"/>
      <c r="C257" s="8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1:22" s="2" customFormat="1" ht="15" x14ac:dyDescent="0.25">
      <c r="A258" s="64"/>
      <c r="C258" s="8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1:22" s="2" customFormat="1" ht="15" x14ac:dyDescent="0.25">
      <c r="A259" s="64"/>
      <c r="C259" s="8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1:22" s="2" customFormat="1" ht="15" x14ac:dyDescent="0.25">
      <c r="A260" s="64"/>
      <c r="C260" s="8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1:22" s="2" customFormat="1" ht="15" x14ac:dyDescent="0.25">
      <c r="A261" s="64"/>
      <c r="C261" s="8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1:22" s="2" customFormat="1" ht="15" x14ac:dyDescent="0.25">
      <c r="A262" s="64"/>
      <c r="C262" s="8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1:22" s="2" customFormat="1" ht="15" x14ac:dyDescent="0.25">
      <c r="A263" s="64"/>
      <c r="C263" s="8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1:22" s="2" customFormat="1" ht="15" x14ac:dyDescent="0.25">
      <c r="A264" s="64"/>
      <c r="C264" s="8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1:22" s="2" customFormat="1" ht="15" x14ac:dyDescent="0.25">
      <c r="A265" s="64"/>
      <c r="C265" s="8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1:22" s="2" customFormat="1" ht="15" x14ac:dyDescent="0.25">
      <c r="A266" s="64"/>
      <c r="C266" s="8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1:22" s="2" customFormat="1" ht="15" x14ac:dyDescent="0.25">
      <c r="A267" s="64"/>
      <c r="C267" s="8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1:22" s="2" customFormat="1" ht="15" x14ac:dyDescent="0.25">
      <c r="A268" s="64"/>
      <c r="C268" s="8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1:22" s="2" customFormat="1" ht="15" x14ac:dyDescent="0.25">
      <c r="A269" s="64"/>
      <c r="C269" s="8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1:22" s="2" customFormat="1" ht="15" x14ac:dyDescent="0.25">
      <c r="A270" s="64"/>
      <c r="C270" s="8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1:22" s="2" customFormat="1" ht="15" x14ac:dyDescent="0.25">
      <c r="A271" s="64"/>
      <c r="C271" s="8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1:22" s="2" customFormat="1" ht="15" x14ac:dyDescent="0.25">
      <c r="A272" s="64"/>
      <c r="C272" s="8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1:22" s="2" customFormat="1" ht="15" x14ac:dyDescent="0.25">
      <c r="A273" s="64"/>
      <c r="C273" s="8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1:22" s="2" customFormat="1" ht="15" x14ac:dyDescent="0.25">
      <c r="A274" s="64"/>
      <c r="C274" s="8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1:22" s="2" customFormat="1" ht="15" x14ac:dyDescent="0.25">
      <c r="A275" s="64"/>
      <c r="C275" s="8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1:22" s="2" customFormat="1" ht="15" x14ac:dyDescent="0.25">
      <c r="A276" s="64"/>
      <c r="C276" s="8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1:22" s="2" customFormat="1" ht="15" x14ac:dyDescent="0.25">
      <c r="A277" s="64"/>
      <c r="C277" s="8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1:22" s="2" customFormat="1" ht="15" x14ac:dyDescent="0.25">
      <c r="A278" s="64"/>
      <c r="C278" s="8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1:22" s="2" customFormat="1" ht="15" x14ac:dyDescent="0.25">
      <c r="A279" s="64"/>
      <c r="C279" s="8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1:22" s="2" customFormat="1" ht="15" x14ac:dyDescent="0.25">
      <c r="A280" s="64"/>
      <c r="C280" s="8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1:22" s="2" customFormat="1" ht="15" x14ac:dyDescent="0.25">
      <c r="A281" s="64"/>
      <c r="C281" s="8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1:22" s="2" customFormat="1" ht="15" x14ac:dyDescent="0.25">
      <c r="A282" s="64"/>
      <c r="C282" s="8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1:22" s="2" customFormat="1" ht="15" x14ac:dyDescent="0.25">
      <c r="A283" s="64"/>
      <c r="C283" s="8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1:22" s="2" customFormat="1" ht="15" x14ac:dyDescent="0.25">
      <c r="A284" s="64"/>
      <c r="C284" s="8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1:22" s="2" customFormat="1" ht="15" x14ac:dyDescent="0.25">
      <c r="A285" s="64"/>
      <c r="C285" s="8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1:22" s="2" customFormat="1" ht="15" x14ac:dyDescent="0.25">
      <c r="A286" s="64"/>
      <c r="C286" s="8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1:22" s="2" customFormat="1" ht="15" x14ac:dyDescent="0.25">
      <c r="A287" s="64"/>
      <c r="C287" s="8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1:22" s="2" customFormat="1" ht="15" x14ac:dyDescent="0.25">
      <c r="A288" s="64"/>
      <c r="C288" s="8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1:22" s="2" customFormat="1" ht="15" x14ac:dyDescent="0.25">
      <c r="A289" s="64"/>
      <c r="C289" s="8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1:22" s="2" customFormat="1" ht="15" x14ac:dyDescent="0.25">
      <c r="A290" s="64"/>
      <c r="C290" s="8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1:22" s="2" customFormat="1" ht="15" x14ac:dyDescent="0.25">
      <c r="A291" s="64"/>
      <c r="C291" s="8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1:22" s="2" customFormat="1" ht="15" x14ac:dyDescent="0.25">
      <c r="A292" s="64"/>
      <c r="C292" s="8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1:22" s="2" customFormat="1" ht="15" x14ac:dyDescent="0.25">
      <c r="A293" s="64"/>
      <c r="C293" s="8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1:22" s="2" customFormat="1" ht="15" x14ac:dyDescent="0.25">
      <c r="A294" s="64"/>
      <c r="C294" s="8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1:22" s="2" customFormat="1" ht="15" x14ac:dyDescent="0.25">
      <c r="A295" s="64"/>
      <c r="C295" s="8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1:22" s="2" customFormat="1" ht="15" x14ac:dyDescent="0.25">
      <c r="A296" s="64"/>
      <c r="C296" s="8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1:22" s="2" customFormat="1" ht="15" x14ac:dyDescent="0.25">
      <c r="A297" s="64"/>
      <c r="C297" s="8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1:22" s="2" customFormat="1" ht="15" x14ac:dyDescent="0.25">
      <c r="A298" s="64"/>
      <c r="C298" s="8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1:22" s="2" customFormat="1" ht="15" x14ac:dyDescent="0.25">
      <c r="A299" s="64"/>
      <c r="C299" s="8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1:22" s="2" customFormat="1" ht="15" x14ac:dyDescent="0.25">
      <c r="A300" s="64"/>
      <c r="C300" s="8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1:22" s="2" customFormat="1" ht="15" x14ac:dyDescent="0.25">
      <c r="A301" s="64"/>
      <c r="C301" s="8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1:22" s="2" customFormat="1" ht="15" x14ac:dyDescent="0.25">
      <c r="A302" s="64"/>
      <c r="C302" s="8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1:22" s="2" customFormat="1" ht="15" x14ac:dyDescent="0.25">
      <c r="A303" s="64"/>
      <c r="C303" s="8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1:22" s="2" customFormat="1" ht="15" x14ac:dyDescent="0.25">
      <c r="A304" s="64"/>
      <c r="C304" s="8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1:22" s="2" customFormat="1" ht="15" x14ac:dyDescent="0.25">
      <c r="A305" s="64"/>
      <c r="C305" s="8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1:22" s="2" customFormat="1" ht="15" x14ac:dyDescent="0.25">
      <c r="A306" s="64"/>
      <c r="C306" s="8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1:22" s="2" customFormat="1" ht="15" x14ac:dyDescent="0.25">
      <c r="A307" s="64"/>
      <c r="C307" s="8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1:22" s="2" customFormat="1" ht="15" x14ac:dyDescent="0.25">
      <c r="A308" s="64"/>
      <c r="C308" s="8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1:22" s="2" customFormat="1" ht="15" x14ac:dyDescent="0.25">
      <c r="A309" s="64"/>
      <c r="C309" s="8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1:22" s="2" customFormat="1" ht="15" x14ac:dyDescent="0.25">
      <c r="A310" s="64"/>
      <c r="C310" s="8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1:22" s="2" customFormat="1" ht="15" x14ac:dyDescent="0.25">
      <c r="A311" s="64"/>
      <c r="C311" s="8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1:22" s="2" customFormat="1" ht="15" x14ac:dyDescent="0.25">
      <c r="A312" s="64"/>
      <c r="C312" s="8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1:22" s="2" customFormat="1" ht="15" x14ac:dyDescent="0.25">
      <c r="A313" s="64"/>
      <c r="C313" s="8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1:22" s="2" customFormat="1" ht="15" x14ac:dyDescent="0.25">
      <c r="A314" s="64"/>
      <c r="C314" s="8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1:22" s="2" customFormat="1" ht="15" x14ac:dyDescent="0.25">
      <c r="A315" s="64"/>
      <c r="C315" s="8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1:22" s="2" customFormat="1" ht="15" x14ac:dyDescent="0.25">
      <c r="A316" s="64"/>
      <c r="C316" s="8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1:22" s="2" customFormat="1" ht="15" x14ac:dyDescent="0.25">
      <c r="A317" s="64"/>
      <c r="C317" s="8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1:22" s="2" customFormat="1" ht="15" x14ac:dyDescent="0.25">
      <c r="A318" s="64"/>
      <c r="C318" s="8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1:22" s="2" customFormat="1" ht="15" x14ac:dyDescent="0.25">
      <c r="A319" s="64"/>
      <c r="C319" s="8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1:22" s="2" customFormat="1" ht="15" x14ac:dyDescent="0.25">
      <c r="A320" s="64"/>
      <c r="C320" s="8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1:22" s="2" customFormat="1" ht="15" x14ac:dyDescent="0.25">
      <c r="A321" s="64"/>
      <c r="C321" s="8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1:22" s="2" customFormat="1" ht="15" x14ac:dyDescent="0.25">
      <c r="A322" s="64"/>
      <c r="C322" s="8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1:22" s="2" customFormat="1" ht="15" x14ac:dyDescent="0.25">
      <c r="A323" s="64"/>
      <c r="C323" s="8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1:22" s="2" customFormat="1" ht="15" x14ac:dyDescent="0.25">
      <c r="A324" s="64"/>
      <c r="C324" s="8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1:22" s="2" customFormat="1" ht="15" x14ac:dyDescent="0.25">
      <c r="A325" s="64"/>
      <c r="C325" s="8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1:22" s="2" customFormat="1" ht="15" x14ac:dyDescent="0.25">
      <c r="A326" s="64"/>
      <c r="C326" s="8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1:22" s="2" customFormat="1" ht="15" x14ac:dyDescent="0.25">
      <c r="A327" s="64"/>
      <c r="C327" s="8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1:22" s="2" customFormat="1" ht="15" x14ac:dyDescent="0.25">
      <c r="A328" s="64"/>
      <c r="C328" s="8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1:22" s="2" customFormat="1" ht="15" x14ac:dyDescent="0.25">
      <c r="A329" s="64"/>
      <c r="C329" s="8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1:22" s="2" customFormat="1" ht="15" x14ac:dyDescent="0.25">
      <c r="A330" s="64"/>
      <c r="C330" s="8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1:22" s="2" customFormat="1" ht="15" x14ac:dyDescent="0.25">
      <c r="A331" s="64"/>
      <c r="C331" s="8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1:22" s="2" customFormat="1" ht="15" x14ac:dyDescent="0.25">
      <c r="A332" s="64"/>
      <c r="C332" s="8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1:22" s="2" customFormat="1" ht="15" x14ac:dyDescent="0.25">
      <c r="A333" s="64"/>
      <c r="C333" s="8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1:22" s="2" customFormat="1" ht="15" x14ac:dyDescent="0.25">
      <c r="A334" s="64"/>
      <c r="C334" s="8"/>
      <c r="E334" s="64"/>
      <c r="F334" s="64"/>
      <c r="G334" s="64"/>
      <c r="H334" s="64"/>
      <c r="I334" s="64"/>
      <c r="J334" s="64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1:22" s="2" customFormat="1" ht="15" x14ac:dyDescent="0.25">
      <c r="A335" s="64"/>
      <c r="C335" s="8"/>
      <c r="E335" s="64"/>
      <c r="F335" s="64"/>
      <c r="G335" s="64"/>
      <c r="H335" s="64"/>
      <c r="I335" s="64"/>
      <c r="J335" s="64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1:22" s="2" customFormat="1" ht="15" x14ac:dyDescent="0.25">
      <c r="A336" s="64"/>
      <c r="C336" s="8"/>
      <c r="E336" s="64"/>
      <c r="F336" s="64"/>
      <c r="G336" s="64"/>
      <c r="H336" s="64"/>
      <c r="I336" s="64"/>
      <c r="J336" s="64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1:22" s="2" customFormat="1" ht="15" x14ac:dyDescent="0.25">
      <c r="A337" s="64"/>
      <c r="C337" s="8"/>
      <c r="E337" s="64"/>
      <c r="F337" s="64"/>
      <c r="G337" s="64"/>
      <c r="H337" s="64"/>
      <c r="I337" s="64"/>
      <c r="J337" s="64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1:22" s="2" customFormat="1" ht="15" x14ac:dyDescent="0.25">
      <c r="A338" s="64"/>
      <c r="C338" s="8"/>
      <c r="E338" s="64"/>
      <c r="F338" s="64"/>
      <c r="G338" s="64"/>
      <c r="H338" s="64"/>
      <c r="I338" s="64"/>
      <c r="J338" s="64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1:22" s="2" customFormat="1" ht="15" x14ac:dyDescent="0.25">
      <c r="A339" s="64"/>
      <c r="C339" s="8"/>
      <c r="E339" s="64"/>
      <c r="F339" s="64"/>
      <c r="G339" s="64"/>
      <c r="H339" s="64"/>
      <c r="I339" s="64"/>
      <c r="J339" s="64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1:22" s="2" customFormat="1" ht="15" x14ac:dyDescent="0.25">
      <c r="A340" s="64"/>
      <c r="C340" s="8"/>
      <c r="E340" s="64"/>
      <c r="F340" s="64"/>
      <c r="G340" s="64"/>
      <c r="H340" s="64"/>
      <c r="I340" s="64"/>
      <c r="J340" s="64"/>
      <c r="K340" s="63"/>
      <c r="L340" s="63"/>
      <c r="M340" s="63"/>
      <c r="N340" s="63"/>
      <c r="O340" s="63"/>
      <c r="P340" s="63"/>
      <c r="T340" s="64"/>
      <c r="U340" s="64"/>
      <c r="V340" s="64"/>
    </row>
    <row r="341" spans="1:22" s="2" customFormat="1" ht="15" x14ac:dyDescent="0.25">
      <c r="A341" s="64"/>
      <c r="C341" s="8"/>
      <c r="E341" s="64"/>
      <c r="F341" s="64"/>
      <c r="G341" s="64"/>
      <c r="H341" s="64"/>
      <c r="I341" s="64"/>
      <c r="J341" s="64"/>
      <c r="K341" s="63"/>
      <c r="L341" s="63"/>
      <c r="M341" s="63"/>
      <c r="N341" s="63"/>
      <c r="O341" s="63"/>
      <c r="P341" s="63"/>
      <c r="T341" s="64"/>
      <c r="U341" s="64"/>
      <c r="V341" s="64"/>
    </row>
    <row r="342" spans="1:22" x14ac:dyDescent="0.25">
      <c r="C342" s="7"/>
      <c r="K342" s="65"/>
      <c r="L342" s="65"/>
      <c r="M342" s="65"/>
      <c r="N342" s="65"/>
      <c r="O342" s="65"/>
      <c r="P342" s="65"/>
      <c r="Q342" s="2"/>
      <c r="R342" s="2"/>
      <c r="T342" s="64"/>
      <c r="U342" s="64"/>
      <c r="V342" s="64"/>
    </row>
    <row r="343" spans="1:22" x14ac:dyDescent="0.25">
      <c r="C343" s="7"/>
      <c r="K343" s="65"/>
      <c r="L343" s="65"/>
      <c r="M343" s="65"/>
      <c r="N343" s="65"/>
      <c r="O343" s="65"/>
      <c r="P343" s="65"/>
      <c r="T343" s="64"/>
      <c r="U343" s="64"/>
      <c r="V343" s="64"/>
    </row>
    <row r="344" spans="1:22" x14ac:dyDescent="0.25">
      <c r="C344" s="7"/>
      <c r="K344" s="65"/>
      <c r="L344" s="65"/>
      <c r="M344" s="65"/>
      <c r="N344" s="65"/>
      <c r="O344" s="65"/>
      <c r="P344" s="65"/>
      <c r="T344" s="64"/>
      <c r="U344" s="64"/>
      <c r="V344" s="64"/>
    </row>
    <row r="345" spans="1:22" x14ac:dyDescent="0.25">
      <c r="C345" s="7"/>
      <c r="K345" s="65"/>
      <c r="L345" s="65"/>
      <c r="M345" s="65"/>
      <c r="N345" s="65"/>
      <c r="O345" s="65"/>
      <c r="P345" s="65"/>
    </row>
    <row r="346" spans="1:22" x14ac:dyDescent="0.25">
      <c r="C346" s="7"/>
      <c r="K346" s="65"/>
      <c r="L346" s="65"/>
      <c r="M346" s="65"/>
      <c r="N346" s="65"/>
      <c r="O346" s="65"/>
      <c r="P346" s="65"/>
    </row>
    <row r="347" spans="1:22" x14ac:dyDescent="0.25">
      <c r="C347" s="7"/>
      <c r="K347" s="65"/>
      <c r="L347" s="65"/>
      <c r="M347" s="65"/>
      <c r="N347" s="65"/>
      <c r="O347" s="65"/>
      <c r="P347" s="65"/>
    </row>
    <row r="348" spans="1:22" x14ac:dyDescent="0.25">
      <c r="C348" s="7"/>
      <c r="K348" s="65"/>
      <c r="L348" s="65"/>
      <c r="M348" s="65"/>
      <c r="N348" s="65"/>
      <c r="O348" s="65"/>
      <c r="P348" s="65"/>
    </row>
    <row r="349" spans="1:22" x14ac:dyDescent="0.25">
      <c r="C349" s="7"/>
      <c r="K349" s="65"/>
      <c r="L349" s="65"/>
      <c r="M349" s="65"/>
      <c r="N349" s="65"/>
      <c r="O349" s="65"/>
      <c r="P349" s="65"/>
    </row>
    <row r="350" spans="1:22" x14ac:dyDescent="0.25">
      <c r="C350" s="7"/>
      <c r="K350" s="65"/>
      <c r="L350" s="65"/>
      <c r="M350" s="65"/>
      <c r="N350" s="65"/>
      <c r="O350" s="65"/>
      <c r="P350" s="65"/>
    </row>
    <row r="351" spans="1:22" x14ac:dyDescent="0.25">
      <c r="C351" s="7"/>
      <c r="K351" s="65"/>
      <c r="L351" s="65"/>
      <c r="M351" s="65"/>
      <c r="N351" s="65"/>
      <c r="O351" s="65"/>
      <c r="P351" s="65"/>
    </row>
    <row r="352" spans="1:22" x14ac:dyDescent="0.25">
      <c r="C352" s="7"/>
      <c r="K352" s="65"/>
      <c r="L352" s="65"/>
      <c r="M352" s="65"/>
      <c r="N352" s="65"/>
      <c r="O352" s="65"/>
      <c r="P352" s="65"/>
    </row>
    <row r="353" spans="1:16" s="1" customFormat="1" x14ac:dyDescent="0.25">
      <c r="A353" s="64"/>
      <c r="C353" s="7"/>
      <c r="E353" s="55"/>
      <c r="F353" s="55"/>
      <c r="G353" s="55"/>
      <c r="H353" s="55"/>
      <c r="I353" s="55"/>
      <c r="J353" s="55"/>
      <c r="K353" s="65"/>
      <c r="L353" s="65"/>
      <c r="M353" s="65"/>
      <c r="N353" s="65"/>
      <c r="O353" s="65"/>
      <c r="P353" s="65"/>
    </row>
    <row r="354" spans="1:16" s="1" customFormat="1" x14ac:dyDescent="0.25">
      <c r="A354" s="2"/>
      <c r="C354" s="7"/>
      <c r="E354" s="55"/>
      <c r="F354" s="55"/>
      <c r="G354" s="55"/>
      <c r="H354" s="55"/>
      <c r="I354" s="55"/>
      <c r="J354" s="55"/>
      <c r="K354" s="65"/>
      <c r="L354" s="65"/>
      <c r="M354" s="65"/>
      <c r="N354" s="65"/>
      <c r="O354" s="65"/>
      <c r="P354" s="65"/>
    </row>
    <row r="355" spans="1:16" s="1" customFormat="1" x14ac:dyDescent="0.25">
      <c r="A355" s="2"/>
      <c r="C355" s="7"/>
      <c r="E355" s="55"/>
      <c r="F355" s="55"/>
      <c r="G355" s="55"/>
      <c r="H355" s="55"/>
      <c r="I355" s="55"/>
      <c r="J355" s="55"/>
      <c r="K355" s="65"/>
      <c r="L355" s="65"/>
      <c r="M355" s="65"/>
      <c r="N355" s="65"/>
      <c r="O355" s="65"/>
      <c r="P355" s="65"/>
    </row>
    <row r="356" spans="1:16" s="1" customFormat="1" x14ac:dyDescent="0.25">
      <c r="A356" s="2"/>
      <c r="C356" s="7"/>
      <c r="E356" s="55"/>
      <c r="F356" s="55"/>
      <c r="G356" s="55"/>
      <c r="H356" s="55"/>
      <c r="I356" s="55"/>
      <c r="J356" s="55"/>
      <c r="K356" s="65"/>
      <c r="L356" s="65"/>
      <c r="M356" s="65"/>
      <c r="N356" s="65"/>
      <c r="O356" s="65"/>
      <c r="P356" s="65"/>
    </row>
    <row r="357" spans="1:16" s="1" customFormat="1" x14ac:dyDescent="0.25">
      <c r="A357" s="2"/>
      <c r="C357" s="7"/>
      <c r="E357" s="55"/>
      <c r="F357" s="55"/>
      <c r="G357" s="55"/>
      <c r="H357" s="55"/>
      <c r="I357" s="55"/>
      <c r="J357" s="55"/>
      <c r="K357" s="65"/>
      <c r="L357" s="65"/>
      <c r="M357" s="65"/>
      <c r="N357" s="65"/>
      <c r="O357" s="65"/>
      <c r="P357" s="65"/>
    </row>
    <row r="358" spans="1:16" s="1" customFormat="1" x14ac:dyDescent="0.25">
      <c r="A358" s="2"/>
      <c r="C358" s="7"/>
      <c r="E358" s="55"/>
      <c r="F358" s="55"/>
      <c r="G358" s="55"/>
      <c r="H358" s="55"/>
      <c r="I358" s="55"/>
      <c r="J358" s="55"/>
      <c r="K358" s="65"/>
      <c r="L358" s="65"/>
      <c r="M358" s="65"/>
      <c r="N358" s="65"/>
      <c r="O358" s="65"/>
      <c r="P358" s="65"/>
    </row>
    <row r="359" spans="1:16" s="1" customFormat="1" x14ac:dyDescent="0.25">
      <c r="A359" s="2"/>
      <c r="C359" s="7"/>
      <c r="E359" s="55"/>
      <c r="F359" s="55"/>
      <c r="G359" s="55"/>
      <c r="H359" s="55"/>
      <c r="I359" s="55"/>
      <c r="J359" s="55"/>
      <c r="K359" s="65"/>
      <c r="L359" s="65"/>
      <c r="M359" s="65"/>
      <c r="N359" s="65"/>
      <c r="O359" s="65"/>
      <c r="P359" s="65"/>
    </row>
    <row r="360" spans="1:16" s="1" customFormat="1" x14ac:dyDescent="0.25">
      <c r="A360" s="2"/>
      <c r="C360" s="7"/>
      <c r="E360" s="55"/>
      <c r="F360" s="55"/>
      <c r="G360" s="55"/>
      <c r="H360" s="55"/>
      <c r="I360" s="55"/>
      <c r="J360" s="55"/>
      <c r="K360" s="65"/>
      <c r="L360" s="65"/>
      <c r="M360" s="65"/>
      <c r="N360" s="65"/>
      <c r="O360" s="65"/>
      <c r="P360" s="65"/>
    </row>
    <row r="361" spans="1:16" s="1" customFormat="1" x14ac:dyDescent="0.25">
      <c r="A361" s="2"/>
      <c r="C361" s="7"/>
      <c r="E361" s="55"/>
      <c r="F361" s="55"/>
      <c r="G361" s="55"/>
      <c r="H361" s="55"/>
      <c r="I361" s="55"/>
      <c r="J361" s="55"/>
      <c r="K361" s="65"/>
      <c r="L361" s="65"/>
      <c r="M361" s="65"/>
      <c r="N361" s="65"/>
      <c r="O361" s="65"/>
      <c r="P361" s="65"/>
    </row>
    <row r="362" spans="1:16" s="1" customFormat="1" x14ac:dyDescent="0.25">
      <c r="A362" s="2"/>
      <c r="C362" s="7"/>
      <c r="E362" s="55"/>
      <c r="F362" s="55"/>
      <c r="G362" s="55"/>
      <c r="H362" s="55"/>
      <c r="I362" s="55"/>
      <c r="J362" s="55"/>
      <c r="K362" s="65"/>
      <c r="L362" s="65"/>
      <c r="M362" s="65"/>
      <c r="N362" s="65"/>
      <c r="O362" s="65"/>
      <c r="P362" s="65"/>
    </row>
    <row r="363" spans="1:16" s="1" customFormat="1" x14ac:dyDescent="0.25">
      <c r="A363" s="2"/>
      <c r="C363" s="7"/>
      <c r="E363" s="55"/>
      <c r="F363" s="55"/>
      <c r="G363" s="55"/>
      <c r="H363" s="55"/>
      <c r="I363" s="55"/>
      <c r="J363" s="55"/>
      <c r="K363" s="65"/>
      <c r="L363" s="65"/>
      <c r="M363" s="65"/>
      <c r="N363" s="65"/>
      <c r="O363" s="65"/>
      <c r="P363" s="65"/>
    </row>
    <row r="364" spans="1:16" s="1" customFormat="1" x14ac:dyDescent="0.25">
      <c r="A364" s="2"/>
      <c r="C364" s="7"/>
      <c r="E364" s="55"/>
      <c r="F364" s="55"/>
      <c r="G364" s="55"/>
      <c r="H364" s="55"/>
      <c r="I364" s="55"/>
      <c r="J364" s="55"/>
      <c r="K364" s="65"/>
      <c r="L364" s="65"/>
      <c r="M364" s="65"/>
      <c r="N364" s="65"/>
      <c r="O364" s="65"/>
      <c r="P364" s="65"/>
    </row>
    <row r="365" spans="1:16" s="1" customFormat="1" x14ac:dyDescent="0.25">
      <c r="A365" s="2"/>
      <c r="C365" s="7"/>
      <c r="E365" s="55"/>
      <c r="F365" s="55"/>
      <c r="G365" s="55"/>
      <c r="H365" s="55"/>
      <c r="I365" s="55"/>
      <c r="J365" s="55"/>
      <c r="K365" s="65"/>
      <c r="L365" s="65"/>
      <c r="M365" s="65"/>
      <c r="N365" s="65"/>
      <c r="O365" s="65"/>
      <c r="P365" s="65"/>
    </row>
    <row r="366" spans="1:16" s="1" customFormat="1" x14ac:dyDescent="0.25">
      <c r="A366" s="2"/>
      <c r="C366" s="7"/>
      <c r="E366" s="55"/>
      <c r="F366" s="55"/>
      <c r="G366" s="55"/>
      <c r="H366" s="55"/>
      <c r="I366" s="55"/>
      <c r="J366" s="55"/>
      <c r="K366" s="65"/>
      <c r="L366" s="65"/>
      <c r="M366" s="65"/>
      <c r="N366" s="65"/>
      <c r="O366" s="65"/>
      <c r="P366" s="65"/>
    </row>
    <row r="367" spans="1:16" s="1" customFormat="1" x14ac:dyDescent="0.25">
      <c r="A367" s="2"/>
      <c r="C367" s="7"/>
      <c r="E367" s="55"/>
      <c r="F367" s="55"/>
      <c r="G367" s="55"/>
      <c r="H367" s="55"/>
      <c r="I367" s="55"/>
      <c r="J367" s="55"/>
      <c r="K367" s="65"/>
      <c r="L367" s="65"/>
      <c r="M367" s="65"/>
      <c r="N367" s="65"/>
      <c r="O367" s="65"/>
      <c r="P367" s="65"/>
    </row>
    <row r="368" spans="1:16" s="1" customFormat="1" x14ac:dyDescent="0.25">
      <c r="A368" s="2"/>
      <c r="C368" s="7"/>
      <c r="E368" s="55"/>
      <c r="F368" s="55"/>
      <c r="G368" s="55"/>
      <c r="H368" s="55"/>
      <c r="I368" s="55"/>
      <c r="J368" s="55"/>
      <c r="K368" s="65"/>
      <c r="L368" s="65"/>
      <c r="M368" s="65"/>
      <c r="N368" s="65"/>
      <c r="O368" s="65"/>
      <c r="P368" s="65"/>
    </row>
    <row r="369" spans="1:16" s="1" customFormat="1" x14ac:dyDescent="0.25">
      <c r="A369" s="2"/>
      <c r="C369" s="7"/>
      <c r="E369" s="55"/>
      <c r="F369" s="55"/>
      <c r="G369" s="55"/>
      <c r="H369" s="55"/>
      <c r="I369" s="55"/>
      <c r="J369" s="55"/>
      <c r="K369" s="65"/>
      <c r="L369" s="65"/>
      <c r="M369" s="65"/>
      <c r="N369" s="65"/>
      <c r="O369" s="65"/>
      <c r="P369" s="65"/>
    </row>
    <row r="370" spans="1:16" s="1" customFormat="1" x14ac:dyDescent="0.25">
      <c r="A370" s="2"/>
      <c r="C370" s="7"/>
      <c r="E370" s="55"/>
      <c r="F370" s="55"/>
      <c r="G370" s="55"/>
      <c r="H370" s="55"/>
      <c r="I370" s="55"/>
      <c r="J370" s="55"/>
      <c r="K370" s="65"/>
      <c r="L370" s="65"/>
      <c r="M370" s="65"/>
      <c r="N370" s="65"/>
      <c r="O370" s="65"/>
      <c r="P370" s="65"/>
    </row>
    <row r="371" spans="1:16" s="1" customFormat="1" x14ac:dyDescent="0.25">
      <c r="A371" s="2"/>
      <c r="C371" s="7"/>
      <c r="E371" s="55"/>
      <c r="F371" s="55"/>
      <c r="G371" s="55"/>
      <c r="H371" s="55"/>
      <c r="I371" s="55"/>
      <c r="J371" s="55"/>
      <c r="K371" s="65"/>
      <c r="L371" s="65"/>
      <c r="M371" s="65"/>
      <c r="N371" s="65"/>
      <c r="O371" s="65"/>
      <c r="P371" s="65"/>
    </row>
    <row r="372" spans="1:16" s="1" customFormat="1" x14ac:dyDescent="0.25">
      <c r="A372" s="2"/>
      <c r="C372" s="7"/>
      <c r="E372" s="55"/>
      <c r="F372" s="55"/>
      <c r="G372" s="55"/>
      <c r="H372" s="55"/>
      <c r="I372" s="55"/>
      <c r="J372" s="55"/>
      <c r="K372" s="65"/>
      <c r="L372" s="65"/>
      <c r="M372" s="65"/>
      <c r="N372" s="65"/>
      <c r="O372" s="65"/>
      <c r="P372" s="65"/>
    </row>
    <row r="373" spans="1:16" s="1" customFormat="1" x14ac:dyDescent="0.25">
      <c r="A373" s="2"/>
      <c r="C373" s="7"/>
      <c r="E373" s="55"/>
      <c r="F373" s="55"/>
      <c r="G373" s="55"/>
      <c r="H373" s="55"/>
      <c r="I373" s="55"/>
      <c r="J373" s="55"/>
      <c r="K373" s="65"/>
      <c r="L373" s="65"/>
      <c r="M373" s="65"/>
      <c r="N373" s="65"/>
      <c r="O373" s="65"/>
      <c r="P373" s="65"/>
    </row>
    <row r="374" spans="1:16" s="1" customFormat="1" x14ac:dyDescent="0.25">
      <c r="A374" s="2"/>
      <c r="C374" s="7"/>
      <c r="E374" s="55"/>
      <c r="F374" s="55"/>
      <c r="G374" s="55"/>
      <c r="H374" s="55"/>
      <c r="I374" s="55"/>
      <c r="J374" s="55"/>
      <c r="K374" s="65"/>
      <c r="L374" s="65"/>
      <c r="M374" s="65"/>
      <c r="N374" s="65"/>
      <c r="O374" s="65"/>
      <c r="P374" s="65"/>
    </row>
    <row r="375" spans="1:16" s="1" customFormat="1" x14ac:dyDescent="0.25">
      <c r="A375" s="2"/>
      <c r="C375" s="7"/>
      <c r="E375" s="55"/>
      <c r="F375" s="55"/>
      <c r="G375" s="55"/>
      <c r="H375" s="55"/>
      <c r="I375" s="55"/>
      <c r="J375" s="55"/>
      <c r="K375" s="65"/>
      <c r="L375" s="65"/>
      <c r="M375" s="65"/>
      <c r="N375" s="65"/>
      <c r="O375" s="65"/>
      <c r="P375" s="65"/>
    </row>
    <row r="376" spans="1:16" s="1" customFormat="1" x14ac:dyDescent="0.25">
      <c r="A376" s="2"/>
      <c r="C376" s="7"/>
      <c r="E376" s="55"/>
      <c r="F376" s="55"/>
      <c r="G376" s="55"/>
      <c r="H376" s="55"/>
      <c r="I376" s="55"/>
      <c r="J376" s="55"/>
      <c r="K376" s="65"/>
      <c r="L376" s="65"/>
      <c r="M376" s="65"/>
      <c r="N376" s="65"/>
      <c r="O376" s="65"/>
      <c r="P376" s="65"/>
    </row>
    <row r="377" spans="1:16" s="1" customFormat="1" x14ac:dyDescent="0.25">
      <c r="A377" s="2"/>
      <c r="C377" s="7"/>
      <c r="E377" s="55"/>
      <c r="F377" s="55"/>
      <c r="G377" s="55"/>
      <c r="H377" s="55"/>
      <c r="I377" s="55"/>
      <c r="J377" s="55"/>
      <c r="K377" s="65"/>
      <c r="L377" s="65"/>
      <c r="M377" s="65"/>
      <c r="N377" s="65"/>
      <c r="O377" s="65"/>
      <c r="P377" s="65"/>
    </row>
    <row r="378" spans="1:16" s="1" customFormat="1" x14ac:dyDescent="0.25">
      <c r="A378" s="2"/>
      <c r="C378" s="7"/>
      <c r="E378" s="55"/>
      <c r="F378" s="55"/>
      <c r="G378" s="55"/>
      <c r="H378" s="55"/>
      <c r="I378" s="55"/>
      <c r="J378" s="55"/>
      <c r="K378" s="65"/>
      <c r="L378" s="65"/>
      <c r="M378" s="65"/>
      <c r="N378" s="65"/>
      <c r="O378" s="65"/>
      <c r="P378" s="65"/>
    </row>
    <row r="379" spans="1:16" s="1" customFormat="1" x14ac:dyDescent="0.25">
      <c r="A379" s="2"/>
      <c r="C379" s="7"/>
      <c r="E379" s="55"/>
      <c r="F379" s="55"/>
      <c r="G379" s="55"/>
      <c r="H379" s="55"/>
      <c r="I379" s="55"/>
      <c r="J379" s="55"/>
      <c r="K379" s="65"/>
      <c r="L379" s="65"/>
      <c r="M379" s="65"/>
      <c r="N379" s="65"/>
      <c r="O379" s="65"/>
      <c r="P379" s="65"/>
    </row>
    <row r="380" spans="1:16" s="1" customFormat="1" x14ac:dyDescent="0.25">
      <c r="A380" s="2"/>
      <c r="C380" s="7"/>
      <c r="E380" s="55"/>
      <c r="F380" s="55"/>
      <c r="G380" s="55"/>
      <c r="H380" s="55"/>
      <c r="I380" s="55"/>
      <c r="J380" s="55"/>
      <c r="K380" s="65"/>
      <c r="L380" s="65"/>
      <c r="M380" s="65"/>
      <c r="N380" s="65"/>
      <c r="O380" s="65"/>
      <c r="P380" s="65"/>
    </row>
    <row r="381" spans="1:16" s="1" customFormat="1" x14ac:dyDescent="0.25">
      <c r="A381" s="2"/>
      <c r="C381" s="7"/>
      <c r="E381" s="55"/>
      <c r="F381" s="55"/>
      <c r="G381" s="55"/>
      <c r="H381" s="55"/>
      <c r="I381" s="55"/>
      <c r="J381" s="55"/>
      <c r="K381" s="65"/>
      <c r="L381" s="65"/>
      <c r="M381" s="65"/>
      <c r="N381" s="65"/>
      <c r="O381" s="65"/>
      <c r="P381" s="65"/>
    </row>
    <row r="382" spans="1:16" s="1" customFormat="1" x14ac:dyDescent="0.25">
      <c r="A382" s="2"/>
      <c r="C382" s="7"/>
      <c r="E382" s="55"/>
      <c r="F382" s="55"/>
      <c r="G382" s="55"/>
      <c r="H382" s="55"/>
      <c r="I382" s="55"/>
      <c r="J382" s="55"/>
      <c r="K382" s="65"/>
      <c r="L382" s="65"/>
      <c r="M382" s="65"/>
      <c r="N382" s="65"/>
      <c r="O382" s="65"/>
      <c r="P382" s="65"/>
    </row>
    <row r="383" spans="1:16" s="1" customFormat="1" x14ac:dyDescent="0.25">
      <c r="A383" s="2"/>
      <c r="C383" s="7"/>
      <c r="E383" s="55"/>
      <c r="F383" s="55"/>
      <c r="G383" s="55"/>
      <c r="H383" s="55"/>
      <c r="I383" s="55"/>
      <c r="J383" s="55"/>
      <c r="K383" s="65"/>
      <c r="L383" s="65"/>
      <c r="M383" s="65"/>
      <c r="N383" s="65"/>
      <c r="O383" s="65"/>
      <c r="P383" s="65"/>
    </row>
    <row r="384" spans="1:16" s="1" customFormat="1" x14ac:dyDescent="0.25">
      <c r="A384" s="2"/>
      <c r="C384" s="7"/>
      <c r="E384" s="55"/>
      <c r="F384" s="55"/>
      <c r="G384" s="55"/>
      <c r="H384" s="55"/>
      <c r="I384" s="55"/>
      <c r="J384" s="55"/>
      <c r="K384" s="65"/>
      <c r="L384" s="65"/>
      <c r="M384" s="65"/>
      <c r="N384" s="65"/>
      <c r="O384" s="65"/>
      <c r="P384" s="65"/>
    </row>
    <row r="385" spans="1:16" s="1" customFormat="1" x14ac:dyDescent="0.25">
      <c r="A385" s="2"/>
      <c r="C385" s="7"/>
      <c r="E385" s="55"/>
      <c r="F385" s="55"/>
      <c r="G385" s="55"/>
      <c r="H385" s="55"/>
      <c r="I385" s="55"/>
      <c r="J385" s="55"/>
      <c r="K385" s="65"/>
      <c r="L385" s="65"/>
      <c r="M385" s="65"/>
      <c r="N385" s="65"/>
      <c r="O385" s="65"/>
      <c r="P385" s="65"/>
    </row>
    <row r="386" spans="1:16" s="1" customFormat="1" x14ac:dyDescent="0.25">
      <c r="A386" s="2"/>
      <c r="C386" s="7"/>
      <c r="E386" s="55"/>
      <c r="F386" s="55"/>
      <c r="G386" s="55"/>
      <c r="H386" s="55"/>
      <c r="I386" s="55"/>
      <c r="J386" s="55"/>
      <c r="K386" s="65"/>
      <c r="L386" s="65"/>
      <c r="M386" s="65"/>
      <c r="N386" s="65"/>
      <c r="O386" s="65"/>
      <c r="P386" s="65"/>
    </row>
    <row r="387" spans="1:16" s="1" customFormat="1" x14ac:dyDescent="0.25">
      <c r="A387" s="2"/>
      <c r="C387" s="7"/>
      <c r="E387" s="55"/>
      <c r="F387" s="55"/>
      <c r="G387" s="55"/>
      <c r="H387" s="55"/>
      <c r="I387" s="55"/>
      <c r="J387" s="55"/>
      <c r="K387" s="65"/>
      <c r="L387" s="65"/>
      <c r="M387" s="65"/>
      <c r="N387" s="65"/>
      <c r="O387" s="65"/>
      <c r="P387" s="65"/>
    </row>
    <row r="388" spans="1:16" s="1" customFormat="1" x14ac:dyDescent="0.25">
      <c r="A388" s="2"/>
      <c r="C388" s="7"/>
      <c r="E388" s="55"/>
      <c r="F388" s="55"/>
      <c r="G388" s="55"/>
      <c r="H388" s="55"/>
      <c r="I388" s="55"/>
      <c r="J388" s="55"/>
      <c r="K388" s="65"/>
      <c r="L388" s="65"/>
      <c r="M388" s="65"/>
      <c r="N388" s="65"/>
      <c r="O388" s="65"/>
      <c r="P388" s="65"/>
    </row>
    <row r="389" spans="1:16" s="1" customFormat="1" x14ac:dyDescent="0.25">
      <c r="A389" s="2"/>
      <c r="C389" s="7"/>
      <c r="E389" s="55"/>
      <c r="F389" s="55"/>
      <c r="G389" s="55"/>
      <c r="H389" s="55"/>
      <c r="I389" s="55"/>
      <c r="J389" s="55"/>
      <c r="K389" s="65"/>
      <c r="L389" s="65"/>
      <c r="M389" s="65"/>
      <c r="N389" s="65"/>
      <c r="O389" s="65"/>
      <c r="P389" s="65"/>
    </row>
    <row r="390" spans="1:16" s="1" customFormat="1" x14ac:dyDescent="0.25">
      <c r="A390" s="2"/>
      <c r="C390" s="7"/>
      <c r="E390" s="55"/>
      <c r="F390" s="55"/>
      <c r="G390" s="55"/>
      <c r="H390" s="55"/>
      <c r="I390" s="55"/>
      <c r="J390" s="55"/>
      <c r="K390" s="65"/>
      <c r="L390" s="65"/>
      <c r="M390" s="65"/>
      <c r="N390" s="65"/>
      <c r="O390" s="65"/>
      <c r="P390" s="65"/>
    </row>
    <row r="391" spans="1:16" s="1" customFormat="1" x14ac:dyDescent="0.25">
      <c r="A391" s="2"/>
      <c r="C391" s="7"/>
      <c r="E391" s="55"/>
      <c r="F391" s="55"/>
      <c r="G391" s="55"/>
      <c r="H391" s="55"/>
      <c r="I391" s="55"/>
      <c r="J391" s="55"/>
      <c r="K391" s="65"/>
      <c r="L391" s="65"/>
      <c r="M391" s="65"/>
      <c r="N391" s="65"/>
      <c r="O391" s="65"/>
      <c r="P391" s="65"/>
    </row>
    <row r="392" spans="1:16" s="1" customFormat="1" x14ac:dyDescent="0.25">
      <c r="A392" s="2"/>
      <c r="C392" s="7"/>
      <c r="E392" s="55"/>
      <c r="F392" s="55"/>
      <c r="G392" s="55"/>
      <c r="H392" s="55"/>
      <c r="I392" s="55"/>
      <c r="J392" s="55"/>
      <c r="K392" s="65"/>
      <c r="L392" s="65"/>
      <c r="M392" s="65"/>
      <c r="N392" s="65"/>
      <c r="O392" s="65"/>
      <c r="P392" s="65"/>
    </row>
    <row r="393" spans="1:16" s="1" customFormat="1" x14ac:dyDescent="0.25">
      <c r="A393" s="2"/>
      <c r="C393" s="7"/>
      <c r="E393" s="55"/>
      <c r="F393" s="55"/>
      <c r="G393" s="55"/>
      <c r="H393" s="55"/>
      <c r="I393" s="55"/>
      <c r="J393" s="55"/>
      <c r="K393" s="65"/>
      <c r="L393" s="65"/>
      <c r="M393" s="65"/>
      <c r="N393" s="65"/>
      <c r="O393" s="65"/>
      <c r="P393" s="65"/>
    </row>
    <row r="394" spans="1:16" s="1" customFormat="1" x14ac:dyDescent="0.25">
      <c r="A394" s="2"/>
      <c r="C394" s="7"/>
      <c r="E394" s="55"/>
      <c r="F394" s="55"/>
      <c r="G394" s="55"/>
      <c r="H394" s="55"/>
      <c r="I394" s="55"/>
      <c r="J394" s="55"/>
      <c r="K394" s="65"/>
      <c r="L394" s="65"/>
      <c r="M394" s="65"/>
      <c r="N394" s="65"/>
      <c r="O394" s="65"/>
      <c r="P394" s="65"/>
    </row>
    <row r="395" spans="1:16" s="1" customFormat="1" x14ac:dyDescent="0.25">
      <c r="A395" s="2"/>
      <c r="C395" s="7"/>
      <c r="E395" s="55"/>
      <c r="F395" s="55"/>
      <c r="G395" s="55"/>
      <c r="H395" s="55"/>
      <c r="I395" s="55"/>
      <c r="J395" s="55"/>
      <c r="K395" s="65"/>
      <c r="L395" s="65"/>
      <c r="M395" s="65"/>
      <c r="N395" s="65"/>
      <c r="O395" s="65"/>
      <c r="P395" s="65"/>
    </row>
    <row r="396" spans="1:16" s="1" customFormat="1" x14ac:dyDescent="0.25">
      <c r="A396" s="2"/>
      <c r="C396" s="7"/>
      <c r="E396" s="55"/>
      <c r="F396" s="55"/>
      <c r="G396" s="55"/>
      <c r="H396" s="55"/>
      <c r="I396" s="55"/>
      <c r="J396" s="55"/>
      <c r="K396" s="65"/>
      <c r="L396" s="65"/>
      <c r="M396" s="65"/>
      <c r="N396" s="65"/>
      <c r="O396" s="65"/>
      <c r="P396" s="65"/>
    </row>
    <row r="397" spans="1:16" s="1" customFormat="1" x14ac:dyDescent="0.25">
      <c r="A397" s="2"/>
      <c r="C397" s="7"/>
      <c r="E397" s="55"/>
      <c r="F397" s="55"/>
      <c r="G397" s="55"/>
      <c r="H397" s="55"/>
      <c r="I397" s="55"/>
      <c r="J397" s="55"/>
      <c r="K397" s="65"/>
      <c r="L397" s="65"/>
      <c r="M397" s="65"/>
      <c r="N397" s="65"/>
      <c r="O397" s="65"/>
      <c r="P397" s="65"/>
    </row>
    <row r="398" spans="1:16" s="1" customFormat="1" x14ac:dyDescent="0.25">
      <c r="A398" s="2"/>
      <c r="C398" s="7"/>
      <c r="E398" s="55"/>
      <c r="F398" s="55"/>
      <c r="G398" s="55"/>
      <c r="H398" s="55"/>
      <c r="I398" s="55"/>
      <c r="J398" s="55"/>
      <c r="K398" s="65"/>
      <c r="L398" s="65"/>
      <c r="M398" s="65"/>
      <c r="N398" s="65"/>
      <c r="O398" s="65"/>
      <c r="P398" s="65"/>
    </row>
    <row r="399" spans="1:16" s="1" customFormat="1" x14ac:dyDescent="0.25">
      <c r="A399" s="2"/>
      <c r="C399" s="7"/>
      <c r="E399" s="55"/>
      <c r="F399" s="55"/>
      <c r="G399" s="55"/>
      <c r="H399" s="55"/>
      <c r="I399" s="55"/>
      <c r="J399" s="55"/>
      <c r="K399" s="65"/>
      <c r="L399" s="65"/>
      <c r="M399" s="65"/>
      <c r="N399" s="65"/>
      <c r="O399" s="65"/>
      <c r="P399" s="65"/>
    </row>
    <row r="400" spans="1:16" s="1" customFormat="1" x14ac:dyDescent="0.25">
      <c r="A400" s="2"/>
      <c r="C400" s="7"/>
      <c r="E400" s="55"/>
      <c r="F400" s="55"/>
      <c r="G400" s="55"/>
      <c r="H400" s="55"/>
      <c r="I400" s="55"/>
      <c r="J400" s="55"/>
      <c r="K400" s="65"/>
      <c r="L400" s="65"/>
      <c r="M400" s="65"/>
      <c r="N400" s="65"/>
      <c r="O400" s="65"/>
      <c r="P400" s="65"/>
    </row>
    <row r="401" spans="1:16" s="1" customFormat="1" x14ac:dyDescent="0.25">
      <c r="A401" s="2"/>
      <c r="C401" s="7"/>
      <c r="E401" s="55"/>
      <c r="F401" s="55"/>
      <c r="G401" s="55"/>
      <c r="H401" s="55"/>
      <c r="I401" s="55"/>
      <c r="J401" s="55"/>
      <c r="K401" s="65"/>
      <c r="L401" s="65"/>
      <c r="M401" s="65"/>
      <c r="N401" s="65"/>
      <c r="O401" s="65"/>
      <c r="P401" s="65"/>
    </row>
    <row r="402" spans="1:16" s="1" customFormat="1" x14ac:dyDescent="0.25">
      <c r="A402" s="2"/>
      <c r="C402" s="7"/>
      <c r="E402" s="55"/>
      <c r="F402" s="55"/>
      <c r="G402" s="55"/>
      <c r="H402" s="55"/>
      <c r="I402" s="55"/>
      <c r="J402" s="55"/>
      <c r="K402" s="65"/>
      <c r="L402" s="65"/>
      <c r="M402" s="65"/>
      <c r="N402" s="65"/>
      <c r="O402" s="65"/>
      <c r="P402" s="65"/>
    </row>
    <row r="403" spans="1:16" s="1" customFormat="1" x14ac:dyDescent="0.25">
      <c r="A403" s="2"/>
      <c r="C403" s="7"/>
      <c r="E403" s="55"/>
      <c r="F403" s="55"/>
      <c r="G403" s="55"/>
      <c r="H403" s="55"/>
      <c r="I403" s="55"/>
      <c r="J403" s="55"/>
      <c r="K403" s="65"/>
      <c r="L403" s="65"/>
      <c r="M403" s="65"/>
      <c r="N403" s="65"/>
      <c r="O403" s="65"/>
      <c r="P403" s="65"/>
    </row>
    <row r="404" spans="1:16" s="1" customFormat="1" x14ac:dyDescent="0.25">
      <c r="A404" s="2"/>
      <c r="C404" s="7"/>
      <c r="E404" s="55"/>
      <c r="F404" s="55"/>
      <c r="G404" s="55"/>
      <c r="H404" s="55"/>
      <c r="I404" s="55"/>
      <c r="J404" s="55"/>
      <c r="K404" s="65"/>
      <c r="L404" s="65"/>
      <c r="M404" s="65"/>
      <c r="N404" s="65"/>
      <c r="O404" s="65"/>
      <c r="P404" s="65"/>
    </row>
    <row r="405" spans="1:16" s="1" customFormat="1" x14ac:dyDescent="0.25">
      <c r="A405" s="2"/>
      <c r="C405" s="7"/>
      <c r="E405" s="55"/>
      <c r="F405" s="55"/>
      <c r="G405" s="55"/>
      <c r="H405" s="55"/>
      <c r="I405" s="55"/>
      <c r="J405" s="55"/>
      <c r="K405" s="65"/>
      <c r="L405" s="65"/>
      <c r="M405" s="65"/>
      <c r="N405" s="65"/>
      <c r="O405" s="65"/>
      <c r="P405" s="65"/>
    </row>
    <row r="406" spans="1:16" s="1" customFormat="1" x14ac:dyDescent="0.25">
      <c r="A406" s="2"/>
      <c r="C406" s="7"/>
      <c r="E406" s="55"/>
      <c r="F406" s="55"/>
      <c r="G406" s="55"/>
      <c r="H406" s="55"/>
      <c r="I406" s="55"/>
      <c r="J406" s="55"/>
      <c r="K406" s="65"/>
      <c r="L406" s="65"/>
      <c r="M406" s="65"/>
      <c r="N406" s="65"/>
      <c r="O406" s="65"/>
      <c r="P406" s="65"/>
    </row>
    <row r="407" spans="1:16" s="1" customFormat="1" x14ac:dyDescent="0.25">
      <c r="A407" s="2"/>
      <c r="C407" s="7"/>
      <c r="E407" s="55"/>
      <c r="F407" s="55"/>
      <c r="G407" s="55"/>
      <c r="H407" s="55"/>
      <c r="I407" s="55"/>
      <c r="J407" s="55"/>
      <c r="K407" s="65"/>
      <c r="L407" s="65"/>
      <c r="M407" s="65"/>
      <c r="N407" s="65"/>
      <c r="O407" s="65"/>
      <c r="P407" s="65"/>
    </row>
    <row r="408" spans="1:16" s="1" customFormat="1" x14ac:dyDescent="0.25">
      <c r="A408" s="2"/>
      <c r="C408" s="7"/>
      <c r="E408" s="55"/>
      <c r="F408" s="55"/>
      <c r="G408" s="55"/>
      <c r="H408" s="55"/>
      <c r="I408" s="55"/>
      <c r="J408" s="55"/>
      <c r="K408" s="65"/>
      <c r="L408" s="65"/>
      <c r="M408" s="65"/>
      <c r="N408" s="65"/>
      <c r="O408" s="65"/>
      <c r="P408" s="65"/>
    </row>
    <row r="409" spans="1:16" s="1" customFormat="1" x14ac:dyDescent="0.25">
      <c r="A409" s="2"/>
      <c r="C409" s="7"/>
      <c r="E409" s="55"/>
      <c r="F409" s="55"/>
      <c r="G409" s="55"/>
      <c r="H409" s="55"/>
      <c r="I409" s="55"/>
      <c r="J409" s="55"/>
      <c r="K409" s="65"/>
      <c r="L409" s="65"/>
      <c r="M409" s="65"/>
      <c r="N409" s="65"/>
      <c r="O409" s="65"/>
      <c r="P409" s="65"/>
    </row>
    <row r="410" spans="1:16" s="1" customFormat="1" x14ac:dyDescent="0.25">
      <c r="A410" s="2"/>
      <c r="C410" s="7"/>
      <c r="E410" s="55"/>
      <c r="F410" s="55"/>
      <c r="G410" s="55"/>
      <c r="H410" s="55"/>
      <c r="I410" s="55"/>
      <c r="J410" s="55"/>
      <c r="K410" s="65"/>
      <c r="L410" s="65"/>
      <c r="M410" s="65"/>
      <c r="N410" s="65"/>
      <c r="O410" s="65"/>
      <c r="P410" s="65"/>
    </row>
    <row r="411" spans="1:16" s="1" customFormat="1" x14ac:dyDescent="0.25">
      <c r="A411" s="2"/>
      <c r="C411" s="7"/>
      <c r="E411" s="55"/>
      <c r="F411" s="55"/>
      <c r="G411" s="55"/>
      <c r="H411" s="55"/>
      <c r="I411" s="55"/>
      <c r="J411" s="55"/>
      <c r="K411" s="65"/>
      <c r="L411" s="65"/>
      <c r="M411" s="65"/>
      <c r="N411" s="65"/>
      <c r="O411" s="65"/>
      <c r="P411" s="65"/>
    </row>
    <row r="412" spans="1:16" s="1" customFormat="1" x14ac:dyDescent="0.25">
      <c r="A412" s="2"/>
      <c r="C412" s="7"/>
      <c r="E412" s="55"/>
      <c r="F412" s="55"/>
      <c r="G412" s="55"/>
      <c r="H412" s="55"/>
      <c r="I412" s="55"/>
      <c r="J412" s="55"/>
      <c r="K412" s="65"/>
      <c r="L412" s="65"/>
      <c r="M412" s="65"/>
      <c r="N412" s="65"/>
      <c r="O412" s="65"/>
      <c r="P412" s="65"/>
    </row>
    <row r="413" spans="1:16" s="1" customFormat="1" x14ac:dyDescent="0.25">
      <c r="A413" s="2"/>
      <c r="C413" s="7"/>
      <c r="E413" s="55"/>
      <c r="F413" s="55"/>
      <c r="G413" s="55"/>
      <c r="H413" s="55"/>
      <c r="I413" s="55"/>
      <c r="J413" s="55"/>
      <c r="K413" s="65"/>
      <c r="L413" s="65"/>
      <c r="M413" s="65"/>
      <c r="N413" s="65"/>
      <c r="O413" s="65"/>
      <c r="P413" s="65"/>
    </row>
    <row r="414" spans="1:16" s="1" customFormat="1" x14ac:dyDescent="0.25">
      <c r="A414" s="2"/>
      <c r="C414" s="7"/>
      <c r="E414" s="55"/>
      <c r="F414" s="55"/>
      <c r="G414" s="55"/>
      <c r="H414" s="55"/>
      <c r="I414" s="55"/>
      <c r="J414" s="55"/>
      <c r="K414" s="65"/>
      <c r="L414" s="65"/>
      <c r="M414" s="65"/>
      <c r="N414" s="65"/>
      <c r="O414" s="65"/>
      <c r="P414" s="65"/>
    </row>
    <row r="415" spans="1:16" s="1" customFormat="1" x14ac:dyDescent="0.25">
      <c r="A415" s="2"/>
      <c r="C415" s="7"/>
      <c r="E415" s="55"/>
      <c r="F415" s="55"/>
      <c r="G415" s="55"/>
      <c r="H415" s="55"/>
      <c r="I415" s="55"/>
      <c r="J415" s="55"/>
      <c r="K415" s="65"/>
      <c r="L415" s="65"/>
      <c r="M415" s="65"/>
      <c r="N415" s="65"/>
      <c r="O415" s="65"/>
      <c r="P415" s="65"/>
    </row>
    <row r="416" spans="1:16" s="1" customFormat="1" x14ac:dyDescent="0.25">
      <c r="A416" s="2"/>
      <c r="C416" s="7"/>
      <c r="E416" s="55"/>
      <c r="F416" s="55"/>
      <c r="G416" s="55"/>
      <c r="H416" s="55"/>
      <c r="I416" s="55"/>
      <c r="J416" s="55"/>
      <c r="K416" s="65"/>
      <c r="L416" s="65"/>
      <c r="M416" s="65"/>
      <c r="N416" s="65"/>
      <c r="O416" s="65"/>
      <c r="P416" s="65"/>
    </row>
    <row r="417" spans="1:16" s="1" customFormat="1" x14ac:dyDescent="0.25">
      <c r="A417" s="2"/>
      <c r="C417" s="7"/>
      <c r="E417" s="55"/>
      <c r="F417" s="55"/>
      <c r="G417" s="55"/>
      <c r="H417" s="55"/>
      <c r="I417" s="55"/>
      <c r="J417" s="55"/>
      <c r="K417" s="65"/>
      <c r="L417" s="65"/>
      <c r="M417" s="65"/>
      <c r="N417" s="65"/>
      <c r="O417" s="65"/>
      <c r="P417" s="65"/>
    </row>
    <row r="418" spans="1:16" s="1" customFormat="1" x14ac:dyDescent="0.25">
      <c r="A418" s="2"/>
      <c r="C418" s="7"/>
      <c r="E418" s="55"/>
      <c r="F418" s="55"/>
      <c r="G418" s="55"/>
      <c r="H418" s="55"/>
      <c r="I418" s="55"/>
      <c r="J418" s="55"/>
      <c r="K418" s="65"/>
      <c r="L418" s="65"/>
      <c r="M418" s="65"/>
      <c r="N418" s="65"/>
      <c r="O418" s="65"/>
      <c r="P418" s="65"/>
    </row>
    <row r="419" spans="1:16" s="1" customFormat="1" x14ac:dyDescent="0.25">
      <c r="A419" s="2"/>
      <c r="C419" s="7"/>
      <c r="E419" s="55"/>
      <c r="F419" s="55"/>
      <c r="G419" s="55"/>
      <c r="H419" s="55"/>
      <c r="I419" s="55"/>
      <c r="J419" s="55"/>
      <c r="K419" s="65"/>
      <c r="L419" s="65"/>
      <c r="M419" s="65"/>
      <c r="N419" s="65"/>
      <c r="O419" s="65"/>
      <c r="P419" s="65"/>
    </row>
    <row r="420" spans="1:16" s="1" customFormat="1" x14ac:dyDescent="0.25">
      <c r="A420" s="2"/>
      <c r="C420" s="7"/>
      <c r="E420" s="55"/>
      <c r="F420" s="55"/>
      <c r="G420" s="55"/>
      <c r="H420" s="55"/>
      <c r="I420" s="55"/>
      <c r="J420" s="55"/>
      <c r="K420" s="65"/>
      <c r="L420" s="65"/>
      <c r="M420" s="65"/>
      <c r="N420" s="65"/>
      <c r="O420" s="65"/>
      <c r="P420" s="65"/>
    </row>
    <row r="421" spans="1:16" s="1" customFormat="1" x14ac:dyDescent="0.25">
      <c r="A421" s="2"/>
      <c r="C421" s="7"/>
      <c r="E421" s="55"/>
      <c r="F421" s="55"/>
      <c r="G421" s="55"/>
      <c r="H421" s="55"/>
      <c r="I421" s="55"/>
      <c r="J421" s="55"/>
      <c r="K421" s="65"/>
      <c r="L421" s="65"/>
      <c r="M421" s="65"/>
      <c r="N421" s="65"/>
      <c r="O421" s="65"/>
      <c r="P421" s="65"/>
    </row>
    <row r="422" spans="1:16" s="1" customFormat="1" x14ac:dyDescent="0.25">
      <c r="A422" s="2"/>
      <c r="C422" s="7"/>
      <c r="E422" s="55"/>
      <c r="F422" s="55"/>
      <c r="G422" s="55"/>
      <c r="H422" s="55"/>
      <c r="I422" s="55"/>
      <c r="J422" s="55"/>
      <c r="K422" s="65"/>
      <c r="L422" s="65"/>
      <c r="M422" s="65"/>
      <c r="N422" s="65"/>
      <c r="O422" s="65"/>
      <c r="P422" s="65"/>
    </row>
    <row r="423" spans="1:16" s="1" customFormat="1" x14ac:dyDescent="0.25">
      <c r="A423" s="2"/>
      <c r="C423" s="7"/>
      <c r="E423" s="55"/>
      <c r="F423" s="55"/>
      <c r="G423" s="55"/>
      <c r="H423" s="55"/>
      <c r="I423" s="55"/>
      <c r="J423" s="55"/>
      <c r="K423" s="65"/>
      <c r="L423" s="65"/>
      <c r="M423" s="65"/>
      <c r="N423" s="65"/>
      <c r="O423" s="65"/>
      <c r="P423" s="65"/>
    </row>
    <row r="424" spans="1:16" s="1" customFormat="1" x14ac:dyDescent="0.25">
      <c r="A424" s="2"/>
      <c r="C424" s="7"/>
      <c r="E424" s="55"/>
      <c r="F424" s="55"/>
      <c r="G424" s="55"/>
      <c r="H424" s="55"/>
      <c r="I424" s="55"/>
      <c r="J424" s="55"/>
      <c r="K424" s="65"/>
      <c r="L424" s="65"/>
      <c r="M424" s="65"/>
      <c r="N424" s="65"/>
      <c r="O424" s="65"/>
      <c r="P424" s="65"/>
    </row>
    <row r="425" spans="1:16" s="1" customFormat="1" x14ac:dyDescent="0.25">
      <c r="A425" s="2"/>
      <c r="C425" s="7"/>
      <c r="E425" s="55"/>
      <c r="F425" s="55"/>
      <c r="G425" s="55"/>
      <c r="H425" s="55"/>
      <c r="I425" s="55"/>
      <c r="J425" s="55"/>
      <c r="K425" s="65"/>
      <c r="L425" s="65"/>
      <c r="M425" s="65"/>
      <c r="N425" s="65"/>
      <c r="O425" s="65"/>
      <c r="P425" s="65"/>
    </row>
    <row r="426" spans="1:16" s="1" customFormat="1" x14ac:dyDescent="0.25">
      <c r="A426" s="2"/>
      <c r="C426" s="7"/>
      <c r="E426" s="55"/>
      <c r="F426" s="55"/>
      <c r="G426" s="55"/>
      <c r="H426" s="55"/>
      <c r="I426" s="55"/>
      <c r="J426" s="55"/>
      <c r="K426" s="65"/>
      <c r="L426" s="65"/>
      <c r="M426" s="65"/>
      <c r="N426" s="65"/>
      <c r="O426" s="65"/>
      <c r="P426" s="65"/>
    </row>
    <row r="427" spans="1:16" s="1" customFormat="1" x14ac:dyDescent="0.25">
      <c r="A427" s="2"/>
      <c r="C427" s="7"/>
      <c r="E427" s="55"/>
      <c r="F427" s="55"/>
      <c r="G427" s="55"/>
      <c r="H427" s="55"/>
      <c r="I427" s="55"/>
      <c r="J427" s="55"/>
      <c r="K427" s="65"/>
      <c r="L427" s="65"/>
      <c r="M427" s="65"/>
      <c r="N427" s="65"/>
      <c r="O427" s="65"/>
      <c r="P427" s="65"/>
    </row>
    <row r="428" spans="1:16" s="1" customFormat="1" x14ac:dyDescent="0.25">
      <c r="A428" s="2"/>
      <c r="C428" s="7"/>
      <c r="E428" s="55"/>
      <c r="F428" s="55"/>
      <c r="G428" s="55"/>
      <c r="H428" s="55"/>
      <c r="I428" s="55"/>
      <c r="J428" s="55"/>
      <c r="K428" s="65"/>
      <c r="L428" s="65"/>
      <c r="M428" s="65"/>
      <c r="N428" s="65"/>
      <c r="O428" s="65"/>
      <c r="P428" s="65"/>
    </row>
    <row r="429" spans="1:16" s="1" customFormat="1" x14ac:dyDescent="0.25">
      <c r="A429" s="2"/>
      <c r="C429" s="7"/>
      <c r="E429" s="55"/>
      <c r="F429" s="55"/>
      <c r="G429" s="55"/>
      <c r="H429" s="55"/>
      <c r="I429" s="55"/>
      <c r="J429" s="55"/>
      <c r="K429" s="65"/>
      <c r="L429" s="65"/>
      <c r="M429" s="65"/>
      <c r="N429" s="65"/>
      <c r="O429" s="65"/>
      <c r="P429" s="65"/>
    </row>
    <row r="430" spans="1:16" s="1" customFormat="1" x14ac:dyDescent="0.25">
      <c r="A430" s="2"/>
      <c r="C430" s="7"/>
      <c r="E430" s="55"/>
      <c r="F430" s="55"/>
      <c r="G430" s="55"/>
      <c r="H430" s="55"/>
      <c r="I430" s="55"/>
      <c r="J430" s="55"/>
      <c r="K430" s="65"/>
      <c r="L430" s="65"/>
      <c r="M430" s="65"/>
      <c r="N430" s="65"/>
      <c r="O430" s="65"/>
      <c r="P430" s="65"/>
    </row>
    <row r="431" spans="1:16" s="1" customFormat="1" x14ac:dyDescent="0.25">
      <c r="A431" s="2"/>
      <c r="C431" s="7"/>
      <c r="E431" s="55"/>
      <c r="F431" s="55"/>
      <c r="G431" s="55"/>
      <c r="H431" s="55"/>
      <c r="I431" s="55"/>
      <c r="J431" s="55"/>
      <c r="K431" s="65"/>
      <c r="L431" s="65"/>
      <c r="M431" s="65"/>
      <c r="N431" s="65"/>
      <c r="O431" s="65"/>
      <c r="P431" s="65"/>
    </row>
    <row r="432" spans="1:16" s="1" customFormat="1" x14ac:dyDescent="0.25">
      <c r="A432" s="2"/>
      <c r="C432" s="7"/>
      <c r="E432" s="55"/>
      <c r="F432" s="55"/>
      <c r="G432" s="55"/>
      <c r="H432" s="55"/>
      <c r="I432" s="55"/>
      <c r="J432" s="55"/>
      <c r="K432" s="65"/>
      <c r="L432" s="65"/>
      <c r="M432" s="65"/>
      <c r="N432" s="65"/>
      <c r="O432" s="65"/>
      <c r="P432" s="65"/>
    </row>
    <row r="433" spans="1:16" s="1" customFormat="1" x14ac:dyDescent="0.25">
      <c r="A433" s="2"/>
      <c r="C433" s="7"/>
      <c r="E433" s="55"/>
      <c r="F433" s="55"/>
      <c r="G433" s="55"/>
      <c r="H433" s="55"/>
      <c r="I433" s="55"/>
      <c r="J433" s="55"/>
      <c r="K433" s="65"/>
      <c r="L433" s="65"/>
      <c r="M433" s="65"/>
      <c r="N433" s="65"/>
      <c r="O433" s="65"/>
      <c r="P433" s="65"/>
    </row>
    <row r="434" spans="1:16" s="1" customFormat="1" x14ac:dyDescent="0.25">
      <c r="A434" s="2"/>
      <c r="C434" s="7"/>
      <c r="E434" s="55"/>
      <c r="F434" s="55"/>
      <c r="G434" s="55"/>
      <c r="H434" s="55"/>
      <c r="I434" s="55"/>
      <c r="J434" s="55"/>
      <c r="K434" s="65"/>
      <c r="L434" s="65"/>
      <c r="M434" s="65"/>
      <c r="N434" s="65"/>
      <c r="O434" s="65"/>
      <c r="P434" s="65"/>
    </row>
    <row r="435" spans="1:16" s="1" customFormat="1" x14ac:dyDescent="0.25">
      <c r="A435" s="2"/>
      <c r="C435" s="7"/>
      <c r="E435" s="55"/>
      <c r="F435" s="55"/>
      <c r="G435" s="55"/>
      <c r="H435" s="55"/>
      <c r="I435" s="55"/>
      <c r="J435" s="55"/>
      <c r="K435" s="65"/>
      <c r="L435" s="65"/>
      <c r="M435" s="65"/>
      <c r="N435" s="65"/>
      <c r="O435" s="65"/>
      <c r="P435" s="65"/>
    </row>
    <row r="436" spans="1:16" s="1" customFormat="1" x14ac:dyDescent="0.25">
      <c r="A436" s="2"/>
      <c r="C436" s="7"/>
      <c r="E436" s="55"/>
      <c r="F436" s="55"/>
      <c r="G436" s="55"/>
      <c r="H436" s="55"/>
      <c r="I436" s="55"/>
      <c r="J436" s="55"/>
      <c r="K436" s="65"/>
      <c r="L436" s="65"/>
      <c r="M436" s="65"/>
      <c r="N436" s="65"/>
      <c r="O436" s="65"/>
      <c r="P436" s="65"/>
    </row>
    <row r="437" spans="1:16" s="1" customFormat="1" x14ac:dyDescent="0.25">
      <c r="A437" s="2"/>
      <c r="C437" s="7"/>
      <c r="E437" s="55"/>
      <c r="F437" s="55"/>
      <c r="G437" s="55"/>
      <c r="H437" s="55"/>
      <c r="I437" s="55"/>
      <c r="J437" s="55"/>
      <c r="K437" s="65"/>
      <c r="L437" s="65"/>
      <c r="M437" s="65"/>
      <c r="N437" s="65"/>
      <c r="O437" s="65"/>
      <c r="P437" s="65"/>
    </row>
    <row r="438" spans="1:16" s="1" customFormat="1" x14ac:dyDescent="0.25">
      <c r="A438" s="2"/>
      <c r="C438" s="7"/>
      <c r="E438" s="55"/>
      <c r="F438" s="55"/>
      <c r="G438" s="55"/>
      <c r="H438" s="55"/>
      <c r="I438" s="55"/>
      <c r="J438" s="55"/>
      <c r="K438" s="65"/>
      <c r="L438" s="65"/>
      <c r="M438" s="65"/>
      <c r="N438" s="65"/>
      <c r="O438" s="65"/>
      <c r="P438" s="65"/>
    </row>
    <row r="439" spans="1:16" s="1" customFormat="1" x14ac:dyDescent="0.25">
      <c r="A439" s="2"/>
      <c r="C439" s="7"/>
      <c r="E439" s="55"/>
      <c r="F439" s="55"/>
      <c r="G439" s="55"/>
      <c r="H439" s="55"/>
      <c r="I439" s="55"/>
      <c r="J439" s="55"/>
      <c r="K439" s="65"/>
      <c r="L439" s="65"/>
      <c r="M439" s="65"/>
      <c r="N439" s="65"/>
      <c r="O439" s="65"/>
      <c r="P439" s="65"/>
    </row>
    <row r="440" spans="1:16" s="1" customFormat="1" x14ac:dyDescent="0.25">
      <c r="A440" s="2"/>
      <c r="C440" s="7"/>
      <c r="E440" s="55"/>
      <c r="F440" s="55"/>
      <c r="G440" s="55"/>
      <c r="H440" s="55"/>
      <c r="I440" s="55"/>
      <c r="J440" s="55"/>
      <c r="K440" s="65"/>
      <c r="L440" s="65"/>
      <c r="M440" s="65"/>
      <c r="N440" s="65"/>
      <c r="O440" s="65"/>
      <c r="P440" s="65"/>
    </row>
    <row r="441" spans="1:16" s="1" customFormat="1" x14ac:dyDescent="0.25">
      <c r="A441" s="2"/>
      <c r="C441" s="7"/>
      <c r="E441" s="55"/>
      <c r="F441" s="55"/>
      <c r="G441" s="55"/>
      <c r="H441" s="55"/>
      <c r="I441" s="55"/>
      <c r="J441" s="55"/>
      <c r="K441" s="65"/>
      <c r="L441" s="65"/>
      <c r="M441" s="65"/>
      <c r="N441" s="65"/>
      <c r="O441" s="65"/>
      <c r="P441" s="65"/>
    </row>
    <row r="442" spans="1:16" s="1" customFormat="1" x14ac:dyDescent="0.25">
      <c r="A442" s="2"/>
      <c r="C442" s="7"/>
      <c r="E442" s="55"/>
      <c r="F442" s="55"/>
      <c r="G442" s="55"/>
      <c r="H442" s="55"/>
      <c r="I442" s="55"/>
      <c r="J442" s="55"/>
      <c r="K442" s="65"/>
      <c r="L442" s="65"/>
      <c r="M442" s="65"/>
      <c r="N442" s="65"/>
      <c r="O442" s="65"/>
      <c r="P442" s="65"/>
    </row>
    <row r="443" spans="1:16" s="1" customFormat="1" x14ac:dyDescent="0.25">
      <c r="A443" s="2"/>
      <c r="C443" s="7"/>
      <c r="E443" s="55"/>
      <c r="F443" s="55"/>
      <c r="G443" s="55"/>
      <c r="H443" s="55"/>
      <c r="I443" s="55"/>
      <c r="J443" s="55"/>
      <c r="K443" s="65"/>
      <c r="L443" s="65"/>
      <c r="M443" s="65"/>
      <c r="N443" s="65"/>
      <c r="O443" s="65"/>
      <c r="P443" s="65"/>
    </row>
    <row r="444" spans="1:16" s="1" customFormat="1" x14ac:dyDescent="0.25">
      <c r="A444" s="2"/>
      <c r="C444" s="7"/>
      <c r="E444" s="55"/>
      <c r="F444" s="55"/>
      <c r="G444" s="55"/>
      <c r="H444" s="55"/>
      <c r="I444" s="55"/>
      <c r="J444" s="55"/>
      <c r="K444" s="65"/>
      <c r="L444" s="65"/>
      <c r="M444" s="65"/>
      <c r="N444" s="65"/>
      <c r="O444" s="65"/>
      <c r="P444" s="65"/>
    </row>
    <row r="445" spans="1:16" s="1" customFormat="1" x14ac:dyDescent="0.25">
      <c r="A445" s="2"/>
      <c r="C445" s="7"/>
      <c r="E445" s="55"/>
      <c r="F445" s="55"/>
      <c r="G445" s="55"/>
      <c r="H445" s="55"/>
      <c r="I445" s="55"/>
      <c r="J445" s="55"/>
      <c r="K445" s="65"/>
      <c r="L445" s="65"/>
      <c r="M445" s="65"/>
      <c r="N445" s="65"/>
      <c r="O445" s="65"/>
      <c r="P445" s="65"/>
    </row>
    <row r="446" spans="1:16" s="1" customFormat="1" x14ac:dyDescent="0.25">
      <c r="A446" s="2"/>
      <c r="C446" s="7"/>
      <c r="E446" s="55"/>
      <c r="F446" s="55"/>
      <c r="G446" s="55"/>
      <c r="H446" s="55"/>
      <c r="I446" s="55"/>
      <c r="J446" s="55"/>
      <c r="K446" s="65"/>
      <c r="L446" s="65"/>
      <c r="M446" s="65"/>
      <c r="N446" s="65"/>
      <c r="O446" s="65"/>
      <c r="P446" s="65"/>
    </row>
    <row r="447" spans="1:16" s="1" customFormat="1" x14ac:dyDescent="0.25">
      <c r="A447" s="2"/>
      <c r="C447" s="7"/>
      <c r="E447" s="55"/>
      <c r="F447" s="55"/>
      <c r="G447" s="55"/>
      <c r="H447" s="55"/>
      <c r="I447" s="55"/>
      <c r="J447" s="55"/>
      <c r="K447" s="65"/>
      <c r="L447" s="65"/>
      <c r="M447" s="65"/>
      <c r="N447" s="65"/>
      <c r="O447" s="65"/>
      <c r="P447" s="65"/>
    </row>
    <row r="448" spans="1:16" s="1" customFormat="1" x14ac:dyDescent="0.25">
      <c r="A448" s="2"/>
      <c r="C448" s="7"/>
      <c r="E448" s="55"/>
      <c r="F448" s="55"/>
      <c r="G448" s="55"/>
      <c r="H448" s="55"/>
      <c r="I448" s="55"/>
      <c r="J448" s="55"/>
      <c r="K448" s="65"/>
      <c r="L448" s="65"/>
      <c r="M448" s="65"/>
      <c r="N448" s="65"/>
      <c r="O448" s="65"/>
      <c r="P448" s="65"/>
    </row>
    <row r="449" spans="1:16" s="1" customFormat="1" x14ac:dyDescent="0.25">
      <c r="A449" s="2"/>
      <c r="C449" s="7"/>
      <c r="E449" s="55"/>
      <c r="F449" s="55"/>
      <c r="G449" s="55"/>
      <c r="H449" s="55"/>
      <c r="I449" s="55"/>
      <c r="J449" s="55"/>
      <c r="K449" s="65"/>
      <c r="L449" s="65"/>
      <c r="M449" s="65"/>
      <c r="N449" s="65"/>
      <c r="O449" s="65"/>
      <c r="P449" s="65"/>
    </row>
    <row r="450" spans="1:16" s="1" customFormat="1" x14ac:dyDescent="0.25">
      <c r="A450" s="2"/>
      <c r="C450" s="7"/>
      <c r="E450" s="55"/>
      <c r="F450" s="55"/>
      <c r="G450" s="55"/>
      <c r="H450" s="55"/>
      <c r="I450" s="55"/>
      <c r="J450" s="55"/>
      <c r="K450" s="65"/>
      <c r="L450" s="65"/>
      <c r="M450" s="65"/>
      <c r="N450" s="65"/>
      <c r="O450" s="65"/>
      <c r="P450" s="65"/>
    </row>
    <row r="451" spans="1:16" s="1" customFormat="1" x14ac:dyDescent="0.25">
      <c r="A451" s="2"/>
      <c r="C451" s="7"/>
      <c r="E451" s="55"/>
      <c r="F451" s="55"/>
      <c r="G451" s="55"/>
      <c r="H451" s="55"/>
      <c r="I451" s="55"/>
      <c r="J451" s="55"/>
      <c r="K451" s="65"/>
      <c r="L451" s="65"/>
      <c r="M451" s="65"/>
      <c r="N451" s="65"/>
      <c r="O451" s="65"/>
      <c r="P451" s="65"/>
    </row>
    <row r="452" spans="1:16" s="1" customFormat="1" x14ac:dyDescent="0.25">
      <c r="A452" s="2"/>
      <c r="C452" s="7"/>
      <c r="E452" s="55"/>
      <c r="F452" s="55"/>
      <c r="G452" s="55"/>
      <c r="H452" s="55"/>
      <c r="I452" s="55"/>
      <c r="J452" s="55"/>
      <c r="K452" s="65"/>
      <c r="L452" s="65"/>
      <c r="M452" s="65"/>
      <c r="N452" s="65"/>
      <c r="O452" s="65"/>
      <c r="P452" s="65"/>
    </row>
    <row r="453" spans="1:16" s="1" customFormat="1" x14ac:dyDescent="0.25">
      <c r="A453" s="2"/>
      <c r="C453" s="7"/>
      <c r="E453" s="55"/>
      <c r="F453" s="55"/>
      <c r="G453" s="55"/>
      <c r="H453" s="55"/>
      <c r="I453" s="55"/>
      <c r="J453" s="55"/>
      <c r="K453" s="65"/>
      <c r="L453" s="65"/>
      <c r="M453" s="65"/>
      <c r="N453" s="65"/>
      <c r="O453" s="65"/>
      <c r="P453" s="65"/>
    </row>
    <row r="454" spans="1:16" s="1" customFormat="1" x14ac:dyDescent="0.25">
      <c r="A454" s="2"/>
      <c r="C454" s="7"/>
      <c r="E454" s="55"/>
      <c r="F454" s="55"/>
      <c r="G454" s="55"/>
      <c r="H454" s="55"/>
      <c r="I454" s="55"/>
      <c r="J454" s="55"/>
      <c r="K454" s="65"/>
      <c r="L454" s="65"/>
      <c r="M454" s="65"/>
      <c r="N454" s="65"/>
      <c r="O454" s="65"/>
      <c r="P454" s="65"/>
    </row>
    <row r="455" spans="1:16" s="1" customFormat="1" x14ac:dyDescent="0.25">
      <c r="A455" s="2"/>
      <c r="C455" s="7"/>
      <c r="E455" s="55"/>
      <c r="F455" s="55"/>
      <c r="G455" s="55"/>
      <c r="H455" s="55"/>
      <c r="I455" s="55"/>
      <c r="J455" s="55"/>
      <c r="K455" s="65"/>
      <c r="L455" s="65"/>
      <c r="M455" s="65"/>
      <c r="N455" s="65"/>
      <c r="O455" s="65"/>
      <c r="P455" s="65"/>
    </row>
    <row r="456" spans="1:16" s="1" customFormat="1" x14ac:dyDescent="0.25">
      <c r="A456" s="2"/>
      <c r="C456" s="7"/>
      <c r="E456" s="55"/>
      <c r="F456" s="55"/>
      <c r="G456" s="55"/>
      <c r="H456" s="55"/>
      <c r="I456" s="55"/>
      <c r="J456" s="55"/>
      <c r="K456" s="65"/>
      <c r="L456" s="65"/>
      <c r="M456" s="65"/>
      <c r="N456" s="65"/>
      <c r="O456" s="65"/>
      <c r="P456" s="65"/>
    </row>
    <row r="457" spans="1:16" s="1" customFormat="1" x14ac:dyDescent="0.25">
      <c r="A457" s="2"/>
      <c r="C457" s="7"/>
      <c r="E457" s="55"/>
      <c r="F457" s="55"/>
      <c r="G457" s="55"/>
      <c r="H457" s="55"/>
      <c r="I457" s="55"/>
      <c r="J457" s="55"/>
      <c r="K457" s="65"/>
      <c r="L457" s="65"/>
      <c r="M457" s="65"/>
      <c r="N457" s="65"/>
      <c r="O457" s="65"/>
      <c r="P457" s="65"/>
    </row>
    <row r="458" spans="1:16" s="1" customFormat="1" x14ac:dyDescent="0.25">
      <c r="A458" s="2"/>
      <c r="C458" s="7"/>
      <c r="E458" s="55"/>
      <c r="F458" s="55"/>
      <c r="G458" s="55"/>
      <c r="H458" s="55"/>
      <c r="I458" s="55"/>
      <c r="J458" s="55"/>
      <c r="K458" s="65"/>
      <c r="L458" s="65"/>
      <c r="M458" s="65"/>
      <c r="N458" s="65"/>
      <c r="O458" s="65"/>
      <c r="P458" s="65"/>
    </row>
    <row r="459" spans="1:16" s="1" customFormat="1" x14ac:dyDescent="0.25">
      <c r="A459" s="2"/>
      <c r="C459" s="7"/>
      <c r="E459" s="55"/>
      <c r="F459" s="55"/>
      <c r="G459" s="55"/>
      <c r="H459" s="55"/>
      <c r="I459" s="55"/>
      <c r="J459" s="55"/>
      <c r="K459" s="65"/>
      <c r="L459" s="65"/>
      <c r="M459" s="65"/>
      <c r="N459" s="65"/>
      <c r="O459" s="65"/>
      <c r="P459" s="65"/>
    </row>
    <row r="460" spans="1:16" s="1" customFormat="1" x14ac:dyDescent="0.25">
      <c r="A460" s="2"/>
      <c r="C460" s="7"/>
      <c r="E460" s="55"/>
      <c r="F460" s="55"/>
      <c r="G460" s="55"/>
      <c r="H460" s="55"/>
      <c r="I460" s="55"/>
      <c r="J460" s="55"/>
      <c r="K460" s="65"/>
      <c r="L460" s="65"/>
      <c r="M460" s="65"/>
      <c r="N460" s="65"/>
      <c r="O460" s="65"/>
      <c r="P460" s="65"/>
    </row>
    <row r="461" spans="1:16" s="1" customFormat="1" x14ac:dyDescent="0.25">
      <c r="A461" s="2"/>
      <c r="C461" s="7"/>
      <c r="E461" s="55"/>
      <c r="F461" s="55"/>
      <c r="G461" s="55"/>
      <c r="H461" s="55"/>
      <c r="I461" s="55"/>
      <c r="J461" s="55"/>
      <c r="K461" s="65"/>
      <c r="L461" s="65"/>
      <c r="M461" s="65"/>
      <c r="N461" s="65"/>
      <c r="O461" s="65"/>
      <c r="P461" s="65"/>
    </row>
    <row r="462" spans="1:16" s="1" customFormat="1" x14ac:dyDescent="0.25">
      <c r="A462" s="2"/>
      <c r="C462" s="7"/>
      <c r="E462" s="55"/>
      <c r="F462" s="55"/>
      <c r="G462" s="55"/>
      <c r="H462" s="55"/>
      <c r="I462" s="55"/>
      <c r="J462" s="55"/>
      <c r="K462" s="65"/>
      <c r="L462" s="65"/>
      <c r="M462" s="65"/>
      <c r="N462" s="65"/>
      <c r="O462" s="65"/>
      <c r="P462" s="65"/>
    </row>
    <row r="463" spans="1:16" s="1" customFormat="1" x14ac:dyDescent="0.25">
      <c r="A463" s="2"/>
      <c r="C463" s="7"/>
      <c r="E463" s="55"/>
      <c r="F463" s="55"/>
      <c r="G463" s="55"/>
      <c r="H463" s="55"/>
      <c r="I463" s="55"/>
      <c r="J463" s="55"/>
      <c r="K463" s="65"/>
      <c r="L463" s="65"/>
      <c r="M463" s="65"/>
      <c r="N463" s="65"/>
      <c r="O463" s="65"/>
      <c r="P463" s="65"/>
    </row>
    <row r="464" spans="1:16" s="1" customFormat="1" x14ac:dyDescent="0.25">
      <c r="A464" s="2"/>
      <c r="C464" s="7"/>
      <c r="E464" s="55"/>
      <c r="F464" s="55"/>
      <c r="G464" s="55"/>
      <c r="H464" s="55"/>
      <c r="I464" s="55"/>
      <c r="J464" s="55"/>
      <c r="K464" s="65"/>
      <c r="L464" s="65"/>
      <c r="M464" s="65"/>
      <c r="N464" s="65"/>
      <c r="O464" s="65"/>
      <c r="P464" s="65"/>
    </row>
    <row r="465" spans="1:16" s="1" customFormat="1" x14ac:dyDescent="0.25">
      <c r="A465" s="2"/>
      <c r="C465" s="7"/>
      <c r="E465" s="55"/>
      <c r="F465" s="55"/>
      <c r="G465" s="55"/>
      <c r="H465" s="55"/>
      <c r="I465" s="55"/>
      <c r="J465" s="55"/>
      <c r="K465" s="65"/>
      <c r="L465" s="65"/>
      <c r="M465" s="65"/>
      <c r="N465" s="65"/>
      <c r="O465" s="65"/>
      <c r="P465" s="65"/>
    </row>
    <row r="466" spans="1:16" s="1" customFormat="1" x14ac:dyDescent="0.25">
      <c r="A466" s="2"/>
      <c r="C466" s="7"/>
      <c r="E466" s="55"/>
      <c r="F466" s="55"/>
      <c r="G466" s="55"/>
      <c r="H466" s="55"/>
      <c r="I466" s="55"/>
      <c r="J466" s="55"/>
      <c r="K466" s="65"/>
      <c r="L466" s="65"/>
      <c r="M466" s="65"/>
      <c r="N466" s="65"/>
      <c r="O466" s="65"/>
      <c r="P466" s="65"/>
    </row>
    <row r="467" spans="1:16" s="1" customFormat="1" x14ac:dyDescent="0.25">
      <c r="A467" s="2"/>
      <c r="C467" s="7"/>
      <c r="E467" s="55"/>
      <c r="F467" s="55"/>
      <c r="G467" s="55"/>
      <c r="H467" s="55"/>
      <c r="I467" s="55"/>
      <c r="J467" s="55"/>
      <c r="K467" s="65"/>
      <c r="L467" s="65"/>
      <c r="M467" s="65"/>
      <c r="N467" s="65"/>
      <c r="O467" s="65"/>
      <c r="P467" s="65"/>
    </row>
    <row r="468" spans="1:16" s="1" customFormat="1" x14ac:dyDescent="0.25">
      <c r="A468" s="2"/>
      <c r="C468" s="7"/>
      <c r="E468" s="55"/>
      <c r="F468" s="55"/>
      <c r="G468" s="55"/>
      <c r="H468" s="55"/>
      <c r="I468" s="55"/>
      <c r="J468" s="55"/>
      <c r="K468" s="65"/>
      <c r="L468" s="65"/>
      <c r="M468" s="65"/>
      <c r="N468" s="65"/>
      <c r="O468" s="65"/>
      <c r="P468" s="65"/>
    </row>
    <row r="469" spans="1:16" s="1" customFormat="1" x14ac:dyDescent="0.25">
      <c r="A469" s="2"/>
      <c r="C469" s="7"/>
      <c r="E469" s="55"/>
      <c r="F469" s="55"/>
      <c r="G469" s="55"/>
      <c r="H469" s="55"/>
      <c r="I469" s="55"/>
      <c r="J469" s="55"/>
      <c r="K469" s="65"/>
      <c r="L469" s="65"/>
      <c r="M469" s="65"/>
      <c r="N469" s="65"/>
      <c r="O469" s="65"/>
      <c r="P469" s="65"/>
    </row>
    <row r="470" spans="1:16" s="1" customFormat="1" x14ac:dyDescent="0.25">
      <c r="A470" s="2"/>
      <c r="C470" s="7"/>
      <c r="E470" s="55"/>
      <c r="F470" s="55"/>
      <c r="G470" s="55"/>
      <c r="H470" s="55"/>
      <c r="I470" s="55"/>
      <c r="J470" s="55"/>
      <c r="K470" s="65"/>
      <c r="L470" s="65"/>
      <c r="M470" s="65"/>
      <c r="N470" s="65"/>
      <c r="O470" s="65"/>
      <c r="P470" s="65"/>
    </row>
    <row r="471" spans="1:16" s="1" customFormat="1" x14ac:dyDescent="0.25">
      <c r="A471" s="2"/>
      <c r="C471" s="7"/>
      <c r="E471" s="55"/>
      <c r="F471" s="55"/>
      <c r="G471" s="55"/>
      <c r="H471" s="55"/>
      <c r="I471" s="55"/>
      <c r="J471" s="55"/>
      <c r="K471" s="65"/>
      <c r="L471" s="65"/>
      <c r="M471" s="65"/>
      <c r="N471" s="65"/>
      <c r="O471" s="65"/>
      <c r="P471" s="65"/>
    </row>
    <row r="472" spans="1:16" s="1" customFormat="1" x14ac:dyDescent="0.25">
      <c r="A472" s="2"/>
      <c r="C472" s="7"/>
      <c r="E472" s="55"/>
      <c r="F472" s="55"/>
      <c r="G472" s="55"/>
      <c r="H472" s="55"/>
      <c r="I472" s="55"/>
      <c r="J472" s="55"/>
      <c r="K472" s="65"/>
      <c r="L472" s="65"/>
      <c r="M472" s="65"/>
      <c r="N472" s="65"/>
      <c r="O472" s="65"/>
      <c r="P472" s="65"/>
    </row>
    <row r="473" spans="1:16" s="1" customFormat="1" x14ac:dyDescent="0.25">
      <c r="A473" s="2"/>
      <c r="C473" s="7"/>
      <c r="E473" s="55"/>
      <c r="F473" s="55"/>
      <c r="G473" s="55"/>
      <c r="H473" s="55"/>
      <c r="I473" s="55"/>
      <c r="J473" s="55"/>
      <c r="K473" s="65"/>
      <c r="L473" s="65"/>
      <c r="M473" s="65"/>
      <c r="N473" s="65"/>
      <c r="O473" s="65"/>
      <c r="P473" s="65"/>
    </row>
    <row r="474" spans="1:16" s="1" customFormat="1" x14ac:dyDescent="0.25">
      <c r="A474" s="2"/>
      <c r="C474" s="7"/>
      <c r="E474" s="55"/>
      <c r="F474" s="55"/>
      <c r="G474" s="55"/>
      <c r="H474" s="55"/>
      <c r="I474" s="55"/>
      <c r="J474" s="55"/>
      <c r="K474" s="65"/>
      <c r="L474" s="65"/>
      <c r="M474" s="65"/>
      <c r="N474" s="65"/>
      <c r="O474" s="65"/>
      <c r="P474" s="65"/>
    </row>
    <row r="475" spans="1:16" s="1" customFormat="1" x14ac:dyDescent="0.25">
      <c r="A475" s="2"/>
      <c r="C475" s="7"/>
      <c r="E475" s="55"/>
      <c r="F475" s="55"/>
      <c r="G475" s="55"/>
      <c r="H475" s="55"/>
      <c r="I475" s="55"/>
      <c r="J475" s="55"/>
      <c r="K475" s="65"/>
      <c r="L475" s="65"/>
      <c r="M475" s="65"/>
      <c r="N475" s="65"/>
      <c r="O475" s="65"/>
      <c r="P475" s="65"/>
    </row>
    <row r="476" spans="1:16" s="1" customFormat="1" x14ac:dyDescent="0.25">
      <c r="A476" s="2"/>
      <c r="C476" s="7"/>
      <c r="E476" s="55"/>
      <c r="F476" s="55"/>
      <c r="G476" s="55"/>
      <c r="H476" s="55"/>
      <c r="I476" s="55"/>
      <c r="J476" s="55"/>
      <c r="K476" s="65"/>
      <c r="L476" s="65"/>
      <c r="M476" s="65"/>
      <c r="N476" s="65"/>
      <c r="O476" s="65"/>
      <c r="P476" s="65"/>
    </row>
    <row r="477" spans="1:16" s="1" customFormat="1" x14ac:dyDescent="0.25">
      <c r="A477" s="2"/>
      <c r="C477" s="7"/>
      <c r="E477" s="55"/>
      <c r="F477" s="55"/>
      <c r="G477" s="55"/>
      <c r="H477" s="55"/>
      <c r="I477" s="55"/>
      <c r="J477" s="55"/>
      <c r="K477" s="65"/>
      <c r="L477" s="65"/>
      <c r="M477" s="65"/>
      <c r="N477" s="65"/>
      <c r="O477" s="65"/>
      <c r="P477" s="65"/>
    </row>
    <row r="478" spans="1:16" s="1" customFormat="1" x14ac:dyDescent="0.25">
      <c r="A478" s="2"/>
      <c r="C478" s="7"/>
      <c r="E478" s="55"/>
      <c r="F478" s="55"/>
      <c r="G478" s="55"/>
      <c r="H478" s="55"/>
      <c r="I478" s="55"/>
      <c r="J478" s="55"/>
      <c r="K478" s="65"/>
      <c r="L478" s="65"/>
      <c r="M478" s="65"/>
      <c r="N478" s="65"/>
      <c r="O478" s="65"/>
      <c r="P478" s="65"/>
    </row>
    <row r="479" spans="1:16" s="1" customFormat="1" x14ac:dyDescent="0.25">
      <c r="A479" s="2"/>
      <c r="C479" s="7"/>
      <c r="E479" s="55"/>
      <c r="F479" s="55"/>
      <c r="G479" s="55"/>
      <c r="H479" s="55"/>
      <c r="I479" s="55"/>
      <c r="J479" s="55"/>
      <c r="K479" s="65"/>
      <c r="L479" s="65"/>
      <c r="M479" s="65"/>
      <c r="N479" s="65"/>
      <c r="O479" s="65"/>
      <c r="P479" s="65"/>
    </row>
    <row r="480" spans="1:16" s="1" customFormat="1" x14ac:dyDescent="0.25">
      <c r="A480" s="2"/>
      <c r="C480" s="7"/>
      <c r="E480" s="55"/>
      <c r="F480" s="55"/>
      <c r="G480" s="55"/>
      <c r="H480" s="55"/>
      <c r="I480" s="55"/>
      <c r="J480" s="55"/>
      <c r="K480" s="65"/>
      <c r="L480" s="65"/>
      <c r="M480" s="65"/>
      <c r="N480" s="65"/>
      <c r="O480" s="65"/>
      <c r="P480" s="65"/>
    </row>
    <row r="481" spans="1:16" s="1" customFormat="1" x14ac:dyDescent="0.25">
      <c r="A481" s="2"/>
      <c r="C481" s="7"/>
      <c r="E481" s="55"/>
      <c r="F481" s="55"/>
      <c r="G481" s="55"/>
      <c r="H481" s="55"/>
      <c r="I481" s="55"/>
      <c r="J481" s="55"/>
      <c r="K481" s="65"/>
      <c r="L481" s="65"/>
      <c r="M481" s="65"/>
      <c r="N481" s="65"/>
      <c r="O481" s="65"/>
      <c r="P481" s="65"/>
    </row>
    <row r="482" spans="1:16" s="1" customFormat="1" x14ac:dyDescent="0.25">
      <c r="A482" s="2"/>
      <c r="C482" s="7"/>
      <c r="E482" s="55"/>
      <c r="F482" s="55"/>
      <c r="G482" s="55"/>
      <c r="H482" s="55"/>
      <c r="I482" s="55"/>
      <c r="J482" s="55"/>
      <c r="K482" s="65"/>
      <c r="L482" s="65"/>
      <c r="M482" s="65"/>
      <c r="N482" s="65"/>
      <c r="O482" s="65"/>
      <c r="P482" s="65"/>
    </row>
    <row r="483" spans="1:16" s="1" customFormat="1" x14ac:dyDescent="0.25">
      <c r="A483" s="2"/>
      <c r="C483" s="7"/>
      <c r="E483" s="55"/>
      <c r="F483" s="55"/>
      <c r="G483" s="55"/>
      <c r="H483" s="55"/>
      <c r="I483" s="55"/>
      <c r="J483" s="55"/>
      <c r="K483" s="65"/>
      <c r="L483" s="65"/>
      <c r="M483" s="65"/>
      <c r="N483" s="65"/>
      <c r="O483" s="65"/>
      <c r="P483" s="65"/>
    </row>
    <row r="484" spans="1:16" s="1" customFormat="1" x14ac:dyDescent="0.25">
      <c r="A484" s="2"/>
      <c r="C484" s="7"/>
      <c r="E484" s="55"/>
      <c r="F484" s="55"/>
      <c r="G484" s="55"/>
      <c r="H484" s="55"/>
      <c r="I484" s="55"/>
      <c r="J484" s="55"/>
      <c r="K484" s="65"/>
      <c r="L484" s="65"/>
      <c r="M484" s="65"/>
      <c r="N484" s="65"/>
      <c r="O484" s="65"/>
      <c r="P484" s="65"/>
    </row>
    <row r="485" spans="1:16" s="1" customFormat="1" x14ac:dyDescent="0.25">
      <c r="A485" s="2"/>
      <c r="C485" s="7"/>
      <c r="E485" s="55"/>
      <c r="F485" s="55"/>
      <c r="G485" s="55"/>
      <c r="H485" s="55"/>
      <c r="I485" s="55"/>
      <c r="J485" s="55"/>
      <c r="K485" s="65"/>
      <c r="L485" s="65"/>
      <c r="M485" s="65"/>
      <c r="N485" s="65"/>
      <c r="O485" s="65"/>
      <c r="P485" s="65"/>
    </row>
    <row r="486" spans="1:16" s="1" customFormat="1" x14ac:dyDescent="0.25">
      <c r="A486" s="2"/>
      <c r="C486" s="7"/>
      <c r="E486" s="55"/>
      <c r="F486" s="55"/>
      <c r="G486" s="55"/>
      <c r="H486" s="55"/>
      <c r="I486" s="55"/>
      <c r="J486" s="55"/>
      <c r="K486" s="65"/>
      <c r="L486" s="65"/>
      <c r="M486" s="65"/>
      <c r="N486" s="65"/>
      <c r="O486" s="65"/>
      <c r="P486" s="65"/>
    </row>
    <row r="487" spans="1:16" s="1" customFormat="1" x14ac:dyDescent="0.25">
      <c r="A487" s="2"/>
      <c r="C487" s="7"/>
      <c r="E487" s="55"/>
      <c r="F487" s="55"/>
      <c r="G487" s="55"/>
      <c r="H487" s="55"/>
      <c r="I487" s="55"/>
      <c r="J487" s="55"/>
      <c r="K487" s="65"/>
      <c r="L487" s="65"/>
      <c r="M487" s="65"/>
      <c r="N487" s="65"/>
      <c r="O487" s="65"/>
      <c r="P487" s="65"/>
    </row>
    <row r="488" spans="1:16" s="1" customFormat="1" x14ac:dyDescent="0.25">
      <c r="A488" s="2"/>
      <c r="C488" s="7"/>
      <c r="E488" s="55"/>
      <c r="F488" s="55"/>
      <c r="G488" s="55"/>
      <c r="H488" s="55"/>
      <c r="I488" s="55"/>
      <c r="J488" s="55"/>
      <c r="K488" s="65"/>
      <c r="L488" s="65"/>
      <c r="M488" s="65"/>
      <c r="N488" s="65"/>
      <c r="O488" s="65"/>
      <c r="P488" s="65"/>
    </row>
    <row r="489" spans="1:16" s="1" customFormat="1" x14ac:dyDescent="0.25">
      <c r="A489" s="2"/>
      <c r="C489" s="7"/>
      <c r="E489" s="55"/>
      <c r="F489" s="55"/>
      <c r="G489" s="55"/>
      <c r="H489" s="55"/>
      <c r="I489" s="55"/>
      <c r="J489" s="55"/>
      <c r="K489" s="65"/>
      <c r="L489" s="65"/>
      <c r="M489" s="65"/>
      <c r="N489" s="65"/>
      <c r="O489" s="65"/>
      <c r="P489" s="65"/>
    </row>
    <row r="490" spans="1:16" s="1" customFormat="1" x14ac:dyDescent="0.25">
      <c r="A490" s="2"/>
      <c r="C490" s="7"/>
      <c r="E490" s="55"/>
      <c r="F490" s="55"/>
      <c r="G490" s="55"/>
      <c r="H490" s="55"/>
      <c r="I490" s="55"/>
      <c r="J490" s="55"/>
      <c r="K490" s="65"/>
      <c r="L490" s="65"/>
      <c r="M490" s="65"/>
      <c r="N490" s="65"/>
      <c r="O490" s="65"/>
      <c r="P490" s="65"/>
    </row>
    <row r="491" spans="1:16" s="1" customFormat="1" x14ac:dyDescent="0.25">
      <c r="A491" s="2"/>
      <c r="C491" s="7"/>
      <c r="E491" s="55"/>
      <c r="F491" s="55"/>
      <c r="G491" s="55"/>
      <c r="H491" s="55"/>
      <c r="I491" s="55"/>
      <c r="J491" s="55"/>
      <c r="K491" s="65"/>
      <c r="L491" s="65"/>
      <c r="M491" s="65"/>
      <c r="N491" s="65"/>
      <c r="O491" s="65"/>
      <c r="P491" s="65"/>
    </row>
    <row r="492" spans="1:16" s="1" customFormat="1" x14ac:dyDescent="0.25">
      <c r="A492" s="2"/>
      <c r="C492" s="7"/>
      <c r="E492" s="55"/>
      <c r="F492" s="55"/>
      <c r="G492" s="55"/>
      <c r="H492" s="55"/>
      <c r="I492" s="55"/>
      <c r="J492" s="55"/>
      <c r="K492" s="65"/>
      <c r="L492" s="65"/>
      <c r="M492" s="65"/>
      <c r="N492" s="65"/>
      <c r="O492" s="65"/>
      <c r="P492" s="65"/>
    </row>
    <row r="493" spans="1:16" s="1" customFormat="1" x14ac:dyDescent="0.25">
      <c r="A493" s="2"/>
      <c r="C493" s="7"/>
      <c r="E493" s="55"/>
      <c r="F493" s="55"/>
      <c r="G493" s="55"/>
      <c r="H493" s="55"/>
      <c r="I493" s="55"/>
      <c r="J493" s="55"/>
      <c r="K493" s="65"/>
      <c r="L493" s="65"/>
      <c r="M493" s="65"/>
      <c r="N493" s="65"/>
      <c r="O493" s="65"/>
      <c r="P493" s="65"/>
    </row>
    <row r="494" spans="1:16" s="1" customFormat="1" x14ac:dyDescent="0.25">
      <c r="A494" s="2"/>
      <c r="C494" s="7"/>
      <c r="E494" s="55"/>
      <c r="F494" s="55"/>
      <c r="G494" s="55"/>
      <c r="H494" s="55"/>
      <c r="I494" s="55"/>
      <c r="J494" s="55"/>
      <c r="K494" s="65"/>
      <c r="L494" s="65"/>
      <c r="M494" s="65"/>
      <c r="N494" s="65"/>
      <c r="O494" s="65"/>
      <c r="P494" s="65"/>
    </row>
    <row r="495" spans="1:16" s="1" customFormat="1" x14ac:dyDescent="0.25">
      <c r="A495" s="2"/>
      <c r="C495" s="7"/>
      <c r="E495" s="55"/>
      <c r="F495" s="55"/>
      <c r="G495" s="55"/>
      <c r="H495" s="55"/>
      <c r="I495" s="55"/>
      <c r="J495" s="55"/>
      <c r="K495" s="65"/>
      <c r="L495" s="65"/>
      <c r="M495" s="65"/>
      <c r="N495" s="65"/>
      <c r="O495" s="65"/>
      <c r="P495" s="65"/>
    </row>
    <row r="496" spans="1:16" s="1" customFormat="1" x14ac:dyDescent="0.25">
      <c r="A496" s="2"/>
      <c r="C496" s="7"/>
      <c r="E496" s="55"/>
      <c r="F496" s="55"/>
      <c r="G496" s="55"/>
      <c r="H496" s="55"/>
      <c r="I496" s="55"/>
      <c r="J496" s="55"/>
      <c r="K496" s="65"/>
      <c r="L496" s="65"/>
      <c r="M496" s="65"/>
      <c r="N496" s="65"/>
      <c r="O496" s="65"/>
      <c r="P496" s="65"/>
    </row>
    <row r="497" spans="1:16" s="1" customFormat="1" x14ac:dyDescent="0.25">
      <c r="A497" s="2"/>
      <c r="C497" s="7"/>
      <c r="E497" s="55"/>
      <c r="F497" s="55"/>
      <c r="G497" s="55"/>
      <c r="H497" s="55"/>
      <c r="I497" s="55"/>
      <c r="J497" s="55"/>
      <c r="K497" s="65"/>
      <c r="L497" s="65"/>
      <c r="M497" s="65"/>
      <c r="N497" s="65"/>
      <c r="O497" s="65"/>
      <c r="P497" s="65"/>
    </row>
    <row r="498" spans="1:16" s="1" customFormat="1" x14ac:dyDescent="0.25">
      <c r="A498" s="2"/>
      <c r="C498" s="7"/>
      <c r="E498" s="55"/>
      <c r="F498" s="55"/>
      <c r="G498" s="55"/>
      <c r="H498" s="55"/>
      <c r="I498" s="55"/>
      <c r="J498" s="55"/>
      <c r="K498" s="65"/>
      <c r="L498" s="65"/>
      <c r="M498" s="65"/>
      <c r="N498" s="65"/>
      <c r="O498" s="65"/>
      <c r="P498" s="65"/>
    </row>
    <row r="499" spans="1:16" s="1" customFormat="1" x14ac:dyDescent="0.25">
      <c r="A499" s="2"/>
      <c r="C499" s="7"/>
      <c r="E499" s="55"/>
      <c r="F499" s="55"/>
      <c r="G499" s="55"/>
      <c r="H499" s="55"/>
      <c r="I499" s="55"/>
      <c r="J499" s="55"/>
      <c r="K499" s="65"/>
      <c r="L499" s="65"/>
      <c r="M499" s="65"/>
      <c r="N499" s="65"/>
      <c r="O499" s="65"/>
      <c r="P499" s="65"/>
    </row>
    <row r="500" spans="1:16" s="1" customFormat="1" x14ac:dyDescent="0.25">
      <c r="A500" s="2"/>
      <c r="C500" s="7"/>
      <c r="E500" s="55"/>
      <c r="F500" s="55"/>
      <c r="G500" s="55"/>
      <c r="H500" s="55"/>
      <c r="I500" s="55"/>
      <c r="J500" s="55"/>
      <c r="K500" s="65"/>
      <c r="L500" s="65"/>
      <c r="M500" s="65"/>
      <c r="N500" s="65"/>
      <c r="O500" s="65"/>
      <c r="P500" s="65"/>
    </row>
    <row r="501" spans="1:16" s="1" customFormat="1" x14ac:dyDescent="0.25">
      <c r="A501" s="2"/>
      <c r="C501" s="7"/>
      <c r="E501" s="55"/>
      <c r="F501" s="55"/>
      <c r="G501" s="55"/>
      <c r="H501" s="55"/>
      <c r="I501" s="55"/>
      <c r="J501" s="55"/>
      <c r="K501" s="65"/>
      <c r="L501" s="65"/>
      <c r="M501" s="65"/>
      <c r="N501" s="65"/>
      <c r="O501" s="65"/>
      <c r="P501" s="65"/>
    </row>
    <row r="502" spans="1:16" s="1" customFormat="1" x14ac:dyDescent="0.25">
      <c r="A502" s="2"/>
      <c r="C502" s="7"/>
      <c r="E502" s="55"/>
      <c r="F502" s="55"/>
      <c r="G502" s="55"/>
      <c r="H502" s="55"/>
      <c r="I502" s="55"/>
      <c r="J502" s="55"/>
      <c r="K502" s="65"/>
      <c r="L502" s="65"/>
      <c r="M502" s="65"/>
      <c r="N502" s="65"/>
      <c r="O502" s="65"/>
      <c r="P502" s="65"/>
    </row>
    <row r="503" spans="1:16" s="1" customFormat="1" x14ac:dyDescent="0.25">
      <c r="A503" s="2"/>
      <c r="C503" s="7"/>
      <c r="E503" s="55"/>
      <c r="F503" s="55"/>
      <c r="G503" s="55"/>
      <c r="H503" s="55"/>
      <c r="I503" s="55"/>
      <c r="J503" s="55"/>
      <c r="K503" s="65"/>
      <c r="L503" s="65"/>
      <c r="M503" s="65"/>
      <c r="N503" s="65"/>
      <c r="O503" s="65"/>
      <c r="P503" s="65"/>
    </row>
    <row r="504" spans="1:16" s="1" customFormat="1" x14ac:dyDescent="0.25">
      <c r="A504" s="2"/>
      <c r="C504" s="7"/>
      <c r="E504" s="55"/>
      <c r="F504" s="55"/>
      <c r="G504" s="55"/>
      <c r="H504" s="55"/>
      <c r="I504" s="55"/>
      <c r="J504" s="55"/>
      <c r="K504" s="65"/>
      <c r="L504" s="65"/>
      <c r="M504" s="65"/>
      <c r="N504" s="65"/>
      <c r="O504" s="65"/>
      <c r="P504" s="65"/>
    </row>
    <row r="505" spans="1:16" s="1" customFormat="1" x14ac:dyDescent="0.25">
      <c r="A505" s="2"/>
      <c r="C505" s="7"/>
      <c r="E505" s="55"/>
      <c r="F505" s="55"/>
      <c r="G505" s="55"/>
      <c r="H505" s="55"/>
      <c r="I505" s="55"/>
      <c r="J505" s="55"/>
      <c r="K505" s="65"/>
      <c r="L505" s="65"/>
      <c r="M505" s="65"/>
      <c r="N505" s="65"/>
      <c r="O505" s="65"/>
      <c r="P505" s="65"/>
    </row>
    <row r="506" spans="1:16" s="1" customFormat="1" x14ac:dyDescent="0.25">
      <c r="A506" s="2"/>
      <c r="C506" s="7"/>
      <c r="E506" s="55"/>
      <c r="F506" s="55"/>
      <c r="G506" s="55"/>
      <c r="H506" s="55"/>
      <c r="I506" s="55"/>
      <c r="J506" s="55"/>
      <c r="K506" s="65"/>
      <c r="L506" s="65"/>
      <c r="M506" s="65"/>
      <c r="N506" s="65"/>
      <c r="O506" s="65"/>
      <c r="P506" s="65"/>
    </row>
    <row r="507" spans="1:16" s="1" customFormat="1" x14ac:dyDescent="0.25">
      <c r="A507" s="2"/>
      <c r="C507" s="7"/>
      <c r="E507" s="55"/>
      <c r="F507" s="55"/>
      <c r="G507" s="55"/>
      <c r="H507" s="55"/>
      <c r="I507" s="55"/>
      <c r="J507" s="55"/>
      <c r="K507" s="65"/>
      <c r="L507" s="65"/>
      <c r="M507" s="65"/>
      <c r="N507" s="65"/>
      <c r="O507" s="65"/>
      <c r="P507" s="65"/>
    </row>
    <row r="508" spans="1:16" s="1" customFormat="1" x14ac:dyDescent="0.25">
      <c r="A508" s="2"/>
      <c r="C508" s="7"/>
      <c r="E508" s="55"/>
      <c r="F508" s="55"/>
      <c r="G508" s="55"/>
      <c r="H508" s="55"/>
      <c r="I508" s="55"/>
      <c r="J508" s="55"/>
      <c r="K508" s="65"/>
      <c r="L508" s="65"/>
      <c r="M508" s="65"/>
      <c r="N508" s="65"/>
      <c r="O508" s="65"/>
      <c r="P508" s="65"/>
    </row>
    <row r="509" spans="1:16" s="1" customFormat="1" x14ac:dyDescent="0.25">
      <c r="A509" s="2"/>
      <c r="C509" s="7"/>
      <c r="E509" s="55"/>
      <c r="F509" s="55"/>
      <c r="G509" s="55"/>
      <c r="H509" s="55"/>
      <c r="I509" s="55"/>
      <c r="J509" s="55"/>
      <c r="K509" s="65"/>
      <c r="L509" s="65"/>
      <c r="M509" s="65"/>
      <c r="N509" s="65"/>
      <c r="O509" s="65"/>
      <c r="P509" s="65"/>
    </row>
    <row r="510" spans="1:16" s="1" customFormat="1" x14ac:dyDescent="0.25">
      <c r="A510" s="2"/>
      <c r="C510" s="7"/>
      <c r="E510" s="55"/>
      <c r="F510" s="55"/>
      <c r="G510" s="55"/>
      <c r="H510" s="55"/>
      <c r="I510" s="55"/>
      <c r="J510" s="55"/>
      <c r="K510" s="65"/>
      <c r="L510" s="65"/>
      <c r="M510" s="65"/>
      <c r="N510" s="65"/>
      <c r="O510" s="65"/>
      <c r="P510" s="65"/>
    </row>
    <row r="511" spans="1:16" s="1" customFormat="1" x14ac:dyDescent="0.25">
      <c r="A511" s="2"/>
      <c r="C511" s="7"/>
      <c r="E511" s="55"/>
      <c r="F511" s="55"/>
      <c r="G511" s="55"/>
      <c r="H511" s="55"/>
      <c r="I511" s="55"/>
      <c r="J511" s="55"/>
      <c r="K511" s="65"/>
      <c r="L511" s="65"/>
      <c r="M511" s="65"/>
      <c r="N511" s="65"/>
      <c r="O511" s="65"/>
      <c r="P511" s="65"/>
    </row>
    <row r="512" spans="1:16" s="1" customFormat="1" x14ac:dyDescent="0.25">
      <c r="A512" s="2"/>
      <c r="C512" s="7"/>
      <c r="E512" s="55"/>
      <c r="F512" s="55"/>
      <c r="G512" s="55"/>
      <c r="H512" s="55"/>
      <c r="I512" s="55"/>
      <c r="J512" s="55"/>
      <c r="K512" s="65"/>
      <c r="L512" s="65"/>
      <c r="M512" s="65"/>
      <c r="N512" s="65"/>
      <c r="O512" s="65"/>
      <c r="P512" s="65"/>
    </row>
    <row r="513" spans="1:16" s="1" customFormat="1" x14ac:dyDescent="0.25">
      <c r="A513" s="2"/>
      <c r="C513" s="7"/>
      <c r="E513" s="55"/>
      <c r="F513" s="55"/>
      <c r="G513" s="55"/>
      <c r="H513" s="55"/>
      <c r="I513" s="55"/>
      <c r="J513" s="55"/>
      <c r="K513" s="65"/>
      <c r="L513" s="65"/>
      <c r="M513" s="65"/>
      <c r="N513" s="65"/>
      <c r="O513" s="65"/>
      <c r="P513" s="65"/>
    </row>
    <row r="514" spans="1:16" s="1" customFormat="1" x14ac:dyDescent="0.25">
      <c r="A514" s="2"/>
      <c r="C514" s="7"/>
      <c r="E514" s="55"/>
      <c r="F514" s="55"/>
      <c r="G514" s="55"/>
      <c r="H514" s="55"/>
      <c r="I514" s="55"/>
      <c r="J514" s="55"/>
      <c r="K514" s="65"/>
      <c r="L514" s="65"/>
      <c r="M514" s="65"/>
      <c r="N514" s="65"/>
      <c r="O514" s="65"/>
      <c r="P514" s="65"/>
    </row>
    <row r="515" spans="1:16" s="1" customFormat="1" x14ac:dyDescent="0.25">
      <c r="A515" s="2"/>
      <c r="C515" s="7"/>
      <c r="E515" s="55"/>
      <c r="F515" s="55"/>
      <c r="G515" s="55"/>
      <c r="H515" s="55"/>
      <c r="I515" s="55"/>
      <c r="J515" s="55"/>
      <c r="K515" s="65"/>
      <c r="L515" s="65"/>
      <c r="M515" s="65"/>
      <c r="N515" s="65"/>
      <c r="O515" s="65"/>
      <c r="P515" s="65"/>
    </row>
    <row r="516" spans="1:16" s="1" customFormat="1" x14ac:dyDescent="0.25">
      <c r="A516" s="2"/>
      <c r="C516" s="7"/>
      <c r="E516" s="55"/>
      <c r="F516" s="55"/>
      <c r="G516" s="55"/>
      <c r="H516" s="55"/>
      <c r="I516" s="55"/>
      <c r="J516" s="55"/>
      <c r="K516" s="65"/>
      <c r="L516" s="65"/>
      <c r="M516" s="65"/>
      <c r="N516" s="65"/>
      <c r="O516" s="65"/>
      <c r="P516" s="65"/>
    </row>
    <row r="517" spans="1:16" s="1" customFormat="1" x14ac:dyDescent="0.25">
      <c r="A517" s="2"/>
      <c r="C517" s="7"/>
      <c r="E517" s="55"/>
      <c r="F517" s="55"/>
      <c r="G517" s="55"/>
      <c r="H517" s="55"/>
      <c r="I517" s="55"/>
      <c r="J517" s="55"/>
      <c r="K517" s="65"/>
      <c r="L517" s="65"/>
      <c r="M517" s="65"/>
      <c r="N517" s="65"/>
      <c r="O517" s="65"/>
      <c r="P517" s="65"/>
    </row>
    <row r="518" spans="1:16" s="1" customFormat="1" x14ac:dyDescent="0.25">
      <c r="A518" s="2"/>
      <c r="C518" s="7"/>
      <c r="E518" s="55"/>
      <c r="F518" s="55"/>
      <c r="G518" s="55"/>
      <c r="H518" s="55"/>
      <c r="I518" s="55"/>
      <c r="J518" s="55"/>
      <c r="K518" s="65"/>
      <c r="L518" s="65"/>
      <c r="M518" s="65"/>
      <c r="N518" s="65"/>
      <c r="O518" s="65"/>
      <c r="P518" s="65"/>
    </row>
    <row r="519" spans="1:16" s="1" customFormat="1" x14ac:dyDescent="0.25">
      <c r="A519" s="2"/>
      <c r="C519" s="7"/>
      <c r="E519" s="55"/>
      <c r="F519" s="55"/>
      <c r="G519" s="55"/>
      <c r="H519" s="55"/>
      <c r="I519" s="55"/>
      <c r="J519" s="55"/>
      <c r="K519" s="65"/>
      <c r="L519" s="65"/>
      <c r="M519" s="65"/>
      <c r="N519" s="65"/>
      <c r="O519" s="65"/>
      <c r="P519" s="65"/>
    </row>
    <row r="520" spans="1:16" s="1" customFormat="1" x14ac:dyDescent="0.25">
      <c r="A520" s="2"/>
      <c r="C520" s="7"/>
      <c r="E520" s="55"/>
      <c r="F520" s="55"/>
      <c r="G520" s="55"/>
      <c r="H520" s="55"/>
      <c r="I520" s="55"/>
      <c r="J520" s="55"/>
      <c r="K520" s="65"/>
      <c r="L520" s="65"/>
      <c r="M520" s="65"/>
      <c r="N520" s="65"/>
      <c r="O520" s="65"/>
      <c r="P520" s="65"/>
    </row>
    <row r="521" spans="1:16" s="1" customFormat="1" x14ac:dyDescent="0.25">
      <c r="A521" s="2"/>
      <c r="C521" s="7"/>
      <c r="E521" s="55"/>
      <c r="F521" s="55"/>
      <c r="G521" s="55"/>
      <c r="H521" s="55"/>
      <c r="I521" s="55"/>
      <c r="J521" s="55"/>
      <c r="K521" s="65"/>
      <c r="L521" s="65"/>
      <c r="M521" s="65"/>
      <c r="N521" s="65"/>
      <c r="O521" s="65"/>
      <c r="P521" s="65"/>
    </row>
    <row r="522" spans="1:16" s="1" customFormat="1" x14ac:dyDescent="0.25">
      <c r="A522" s="2"/>
      <c r="C522" s="7"/>
      <c r="E522" s="55"/>
      <c r="F522" s="55"/>
      <c r="G522" s="55"/>
      <c r="H522" s="55"/>
      <c r="I522" s="55"/>
      <c r="J522" s="55"/>
      <c r="K522" s="65"/>
      <c r="L522" s="65"/>
      <c r="M522" s="65"/>
      <c r="N522" s="65"/>
      <c r="O522" s="65"/>
      <c r="P522" s="65"/>
    </row>
    <row r="523" spans="1:16" s="1" customFormat="1" x14ac:dyDescent="0.25">
      <c r="A523" s="2"/>
      <c r="C523" s="7"/>
      <c r="E523" s="55"/>
      <c r="F523" s="55"/>
      <c r="G523" s="55"/>
      <c r="H523" s="55"/>
      <c r="I523" s="55"/>
      <c r="J523" s="55"/>
      <c r="K523" s="65"/>
      <c r="L523" s="65"/>
      <c r="M523" s="65"/>
      <c r="N523" s="65"/>
      <c r="O523" s="65"/>
      <c r="P523" s="65"/>
    </row>
    <row r="524" spans="1:16" s="1" customFormat="1" x14ac:dyDescent="0.25">
      <c r="A524" s="2"/>
      <c r="C524" s="7"/>
      <c r="E524" s="55"/>
      <c r="F524" s="55"/>
      <c r="G524" s="55"/>
      <c r="H524" s="55"/>
      <c r="I524" s="55"/>
      <c r="J524" s="55"/>
      <c r="K524" s="65"/>
      <c r="L524" s="65"/>
      <c r="M524" s="65"/>
      <c r="N524" s="65"/>
      <c r="O524" s="65"/>
      <c r="P524" s="65"/>
    </row>
    <row r="525" spans="1:16" s="1" customFormat="1" x14ac:dyDescent="0.25">
      <c r="A525" s="2"/>
      <c r="C525" s="7"/>
      <c r="E525" s="55"/>
      <c r="F525" s="55"/>
      <c r="G525" s="55"/>
      <c r="H525" s="55"/>
      <c r="I525" s="55"/>
      <c r="J525" s="55"/>
      <c r="K525" s="65"/>
      <c r="L525" s="65"/>
      <c r="M525" s="65"/>
      <c r="N525" s="65"/>
      <c r="O525" s="65"/>
      <c r="P525" s="65"/>
    </row>
    <row r="526" spans="1:16" s="1" customFormat="1" x14ac:dyDescent="0.25">
      <c r="A526" s="2"/>
      <c r="C526" s="7"/>
      <c r="E526" s="55"/>
      <c r="F526" s="55"/>
      <c r="G526" s="55"/>
      <c r="H526" s="55"/>
      <c r="I526" s="55"/>
      <c r="J526" s="55"/>
      <c r="K526" s="65"/>
      <c r="L526" s="65"/>
      <c r="M526" s="65"/>
      <c r="N526" s="65"/>
      <c r="O526" s="65"/>
      <c r="P526" s="65"/>
    </row>
    <row r="527" spans="1:16" s="1" customFormat="1" x14ac:dyDescent="0.25">
      <c r="A527" s="2"/>
      <c r="C527" s="7"/>
      <c r="E527" s="55"/>
      <c r="F527" s="55"/>
      <c r="G527" s="55"/>
      <c r="H527" s="55"/>
      <c r="I527" s="55"/>
      <c r="J527" s="55"/>
      <c r="K527" s="65"/>
      <c r="L527" s="65"/>
      <c r="M527" s="65"/>
      <c r="N527" s="65"/>
      <c r="O527" s="65"/>
      <c r="P527" s="65"/>
    </row>
    <row r="528" spans="1:16" s="1" customFormat="1" x14ac:dyDescent="0.25">
      <c r="A528" s="2"/>
      <c r="C528" s="7"/>
      <c r="E528" s="55"/>
      <c r="F528" s="55"/>
      <c r="G528" s="55"/>
      <c r="H528" s="55"/>
      <c r="I528" s="55"/>
      <c r="J528" s="55"/>
      <c r="K528" s="65"/>
      <c r="L528" s="65"/>
      <c r="M528" s="65"/>
      <c r="N528" s="65"/>
      <c r="O528" s="65"/>
      <c r="P528" s="65"/>
    </row>
    <row r="529" spans="1:16" s="1" customFormat="1" x14ac:dyDescent="0.25">
      <c r="A529" s="2"/>
      <c r="C529" s="7"/>
      <c r="E529" s="55"/>
      <c r="F529" s="55"/>
      <c r="G529" s="55"/>
      <c r="H529" s="55"/>
      <c r="I529" s="55"/>
      <c r="J529" s="55"/>
      <c r="K529" s="65"/>
      <c r="L529" s="65"/>
      <c r="M529" s="65"/>
      <c r="N529" s="65"/>
      <c r="O529" s="65"/>
      <c r="P529" s="65"/>
    </row>
    <row r="530" spans="1:16" s="1" customFormat="1" x14ac:dyDescent="0.25">
      <c r="A530" s="2"/>
      <c r="C530" s="7"/>
      <c r="E530" s="55"/>
      <c r="F530" s="55"/>
      <c r="G530" s="55"/>
      <c r="H530" s="55"/>
      <c r="I530" s="55"/>
      <c r="J530" s="55"/>
      <c r="K530" s="65"/>
      <c r="L530" s="65"/>
      <c r="M530" s="65"/>
      <c r="N530" s="65"/>
      <c r="O530" s="65"/>
      <c r="P530" s="65"/>
    </row>
    <row r="531" spans="1:16" s="1" customFormat="1" x14ac:dyDescent="0.25">
      <c r="A531" s="2"/>
      <c r="C531" s="7"/>
      <c r="E531" s="55"/>
      <c r="F531" s="55"/>
      <c r="G531" s="55"/>
      <c r="H531" s="55"/>
      <c r="I531" s="55"/>
      <c r="J531" s="55"/>
      <c r="K531" s="65"/>
      <c r="L531" s="65"/>
      <c r="M531" s="65"/>
      <c r="N531" s="65"/>
      <c r="O531" s="65"/>
      <c r="P531" s="65"/>
    </row>
    <row r="532" spans="1:16" s="1" customFormat="1" x14ac:dyDescent="0.25">
      <c r="A532" s="2"/>
      <c r="C532" s="7"/>
      <c r="E532" s="55"/>
      <c r="F532" s="55"/>
      <c r="G532" s="55"/>
      <c r="H532" s="55"/>
      <c r="I532" s="55"/>
      <c r="J532" s="55"/>
      <c r="K532" s="65"/>
      <c r="L532" s="65"/>
      <c r="M532" s="65"/>
      <c r="N532" s="65"/>
      <c r="O532" s="65"/>
      <c r="P532" s="65"/>
    </row>
    <row r="533" spans="1:16" s="1" customFormat="1" x14ac:dyDescent="0.25">
      <c r="A533" s="2"/>
      <c r="C533" s="7"/>
      <c r="E533" s="55"/>
      <c r="F533" s="55"/>
      <c r="G533" s="55"/>
      <c r="H533" s="55"/>
      <c r="I533" s="55"/>
      <c r="J533" s="55"/>
      <c r="K533" s="65"/>
      <c r="L533" s="65"/>
      <c r="M533" s="65"/>
      <c r="N533" s="65"/>
      <c r="O533" s="65"/>
      <c r="P533" s="65"/>
    </row>
    <row r="534" spans="1:16" s="1" customFormat="1" x14ac:dyDescent="0.25">
      <c r="A534" s="2"/>
      <c r="C534" s="7"/>
      <c r="E534" s="55"/>
      <c r="F534" s="55"/>
      <c r="G534" s="55"/>
      <c r="H534" s="55"/>
      <c r="I534" s="55"/>
      <c r="J534" s="55"/>
      <c r="K534" s="65"/>
      <c r="L534" s="65"/>
      <c r="M534" s="65"/>
      <c r="N534" s="65"/>
      <c r="O534" s="65"/>
      <c r="P534" s="65"/>
    </row>
    <row r="535" spans="1:16" s="1" customFormat="1" x14ac:dyDescent="0.25">
      <c r="A535" s="2"/>
      <c r="C535" s="7"/>
      <c r="E535" s="55"/>
      <c r="F535" s="55"/>
      <c r="G535" s="55"/>
      <c r="H535" s="55"/>
      <c r="I535" s="55"/>
      <c r="J535" s="55"/>
      <c r="K535" s="65"/>
      <c r="L535" s="65"/>
      <c r="M535" s="65"/>
      <c r="N535" s="65"/>
      <c r="O535" s="65"/>
      <c r="P535" s="65"/>
    </row>
    <row r="536" spans="1:16" s="1" customFormat="1" x14ac:dyDescent="0.25">
      <c r="A536" s="2"/>
      <c r="C536" s="7"/>
      <c r="E536" s="55"/>
      <c r="F536" s="55"/>
      <c r="G536" s="55"/>
      <c r="H536" s="55"/>
      <c r="I536" s="55"/>
      <c r="J536" s="55"/>
      <c r="K536" s="65"/>
      <c r="L536" s="65"/>
      <c r="M536" s="65"/>
      <c r="N536" s="65"/>
      <c r="O536" s="65"/>
      <c r="P536" s="65"/>
    </row>
    <row r="537" spans="1:16" s="1" customFormat="1" x14ac:dyDescent="0.25">
      <c r="A537" s="2"/>
      <c r="C537" s="7"/>
      <c r="E537" s="55"/>
      <c r="F537" s="55"/>
      <c r="G537" s="55"/>
      <c r="H537" s="55"/>
      <c r="I537" s="55"/>
      <c r="J537" s="55"/>
      <c r="K537" s="65"/>
      <c r="L537" s="65"/>
      <c r="M537" s="65"/>
      <c r="N537" s="65"/>
      <c r="O537" s="65"/>
      <c r="P537" s="65"/>
    </row>
    <row r="538" spans="1:16" s="1" customFormat="1" x14ac:dyDescent="0.25">
      <c r="A538" s="2"/>
      <c r="C538" s="7"/>
      <c r="E538" s="55"/>
      <c r="F538" s="55"/>
      <c r="G538" s="55"/>
      <c r="H538" s="55"/>
      <c r="I538" s="55"/>
      <c r="J538" s="55"/>
      <c r="K538" s="65"/>
      <c r="L538" s="65"/>
      <c r="M538" s="65"/>
      <c r="N538" s="65"/>
      <c r="O538" s="65"/>
      <c r="P538" s="65"/>
    </row>
    <row r="539" spans="1:16" s="1" customFormat="1" x14ac:dyDescent="0.25">
      <c r="A539" s="2"/>
      <c r="C539" s="7"/>
      <c r="E539" s="55"/>
      <c r="F539" s="55"/>
      <c r="G539" s="55"/>
      <c r="H539" s="55"/>
      <c r="I539" s="55"/>
      <c r="J539" s="55"/>
      <c r="K539" s="65"/>
      <c r="L539" s="65"/>
      <c r="M539" s="65"/>
      <c r="N539" s="65"/>
      <c r="O539" s="65"/>
      <c r="P539" s="65"/>
    </row>
    <row r="540" spans="1:16" s="1" customFormat="1" x14ac:dyDescent="0.25">
      <c r="A540" s="2"/>
      <c r="C540" s="7"/>
      <c r="E540" s="55"/>
      <c r="F540" s="55"/>
      <c r="G540" s="55"/>
      <c r="H540" s="55"/>
      <c r="I540" s="55"/>
      <c r="J540" s="55"/>
      <c r="K540" s="65"/>
      <c r="L540" s="65"/>
      <c r="M540" s="65"/>
      <c r="N540" s="65"/>
      <c r="O540" s="65"/>
      <c r="P540" s="65"/>
    </row>
    <row r="541" spans="1:16" s="1" customFormat="1" x14ac:dyDescent="0.25">
      <c r="A541" s="2"/>
      <c r="C541" s="7"/>
      <c r="E541" s="55"/>
      <c r="F541" s="55"/>
      <c r="G541" s="55"/>
      <c r="H541" s="55"/>
      <c r="I541" s="55"/>
      <c r="J541" s="55"/>
      <c r="K541" s="65"/>
      <c r="L541" s="65"/>
      <c r="M541" s="65"/>
      <c r="N541" s="65"/>
      <c r="O541" s="65"/>
      <c r="P541" s="65"/>
    </row>
    <row r="542" spans="1:16" s="1" customFormat="1" x14ac:dyDescent="0.25">
      <c r="A542" s="2"/>
      <c r="C542" s="7"/>
      <c r="E542" s="55"/>
      <c r="F542" s="55"/>
      <c r="G542" s="55"/>
      <c r="H542" s="55"/>
      <c r="I542" s="55"/>
      <c r="J542" s="55"/>
      <c r="K542" s="65"/>
      <c r="L542" s="65"/>
      <c r="M542" s="65"/>
      <c r="N542" s="65"/>
      <c r="O542" s="65"/>
      <c r="P542" s="65"/>
    </row>
    <row r="543" spans="1:16" s="1" customFormat="1" x14ac:dyDescent="0.25">
      <c r="A543" s="2"/>
      <c r="C543" s="7"/>
      <c r="E543" s="55"/>
      <c r="F543" s="55"/>
      <c r="G543" s="55"/>
      <c r="H543" s="55"/>
      <c r="I543" s="55"/>
      <c r="J543" s="55"/>
      <c r="K543" s="65"/>
      <c r="L543" s="65"/>
      <c r="M543" s="65"/>
      <c r="N543" s="65"/>
      <c r="O543" s="65"/>
      <c r="P543" s="65"/>
    </row>
    <row r="544" spans="1:16" s="1" customFormat="1" x14ac:dyDescent="0.25">
      <c r="A544" s="2"/>
      <c r="C544" s="7"/>
      <c r="E544" s="55"/>
      <c r="F544" s="55"/>
      <c r="G544" s="55"/>
      <c r="H544" s="55"/>
      <c r="I544" s="55"/>
      <c r="J544" s="55"/>
      <c r="K544" s="65"/>
      <c r="L544" s="65"/>
      <c r="M544" s="65"/>
      <c r="N544" s="65"/>
      <c r="O544" s="65"/>
      <c r="P544" s="65"/>
    </row>
    <row r="545" spans="1:16" s="1" customFormat="1" x14ac:dyDescent="0.25">
      <c r="A545" s="2"/>
      <c r="C545" s="7"/>
      <c r="E545" s="55"/>
      <c r="F545" s="55"/>
      <c r="G545" s="55"/>
      <c r="H545" s="55"/>
      <c r="I545" s="55"/>
      <c r="J545" s="55"/>
      <c r="K545" s="65"/>
      <c r="L545" s="65"/>
      <c r="M545" s="65"/>
      <c r="N545" s="65"/>
      <c r="O545" s="65"/>
      <c r="P545" s="65"/>
    </row>
    <row r="546" spans="1:16" s="1" customFormat="1" x14ac:dyDescent="0.25">
      <c r="A546" s="2"/>
      <c r="C546" s="7"/>
      <c r="E546" s="55"/>
      <c r="F546" s="55"/>
      <c r="G546" s="55"/>
      <c r="H546" s="55"/>
      <c r="I546" s="55"/>
      <c r="J546" s="55"/>
      <c r="K546" s="65"/>
      <c r="L546" s="65"/>
      <c r="M546" s="65"/>
      <c r="N546" s="65"/>
      <c r="O546" s="65"/>
      <c r="P546" s="65"/>
    </row>
    <row r="547" spans="1:16" s="1" customFormat="1" x14ac:dyDescent="0.25">
      <c r="A547" s="2"/>
      <c r="C547" s="7"/>
      <c r="E547" s="55"/>
      <c r="F547" s="55"/>
      <c r="G547" s="55"/>
      <c r="H547" s="55"/>
      <c r="I547" s="55"/>
      <c r="J547" s="55"/>
      <c r="K547" s="65"/>
      <c r="L547" s="65"/>
      <c r="M547" s="65"/>
      <c r="N547" s="65"/>
      <c r="O547" s="65"/>
      <c r="P547" s="65"/>
    </row>
    <row r="548" spans="1:16" s="1" customFormat="1" x14ac:dyDescent="0.25">
      <c r="A548" s="2"/>
      <c r="C548" s="7"/>
      <c r="E548" s="55"/>
      <c r="F548" s="55"/>
      <c r="G548" s="55"/>
      <c r="H548" s="55"/>
      <c r="I548" s="55"/>
      <c r="J548" s="55"/>
      <c r="K548" s="65"/>
      <c r="L548" s="65"/>
      <c r="M548" s="65"/>
      <c r="N548" s="65"/>
      <c r="O548" s="65"/>
      <c r="P548" s="65"/>
    </row>
    <row r="549" spans="1:16" s="1" customFormat="1" x14ac:dyDescent="0.25">
      <c r="A549" s="2"/>
      <c r="C549" s="7"/>
      <c r="E549" s="55"/>
      <c r="F549" s="55"/>
      <c r="G549" s="55"/>
      <c r="H549" s="55"/>
      <c r="I549" s="55"/>
      <c r="J549" s="55"/>
      <c r="K549" s="65"/>
      <c r="L549" s="65"/>
      <c r="M549" s="65"/>
      <c r="N549" s="65"/>
      <c r="O549" s="65"/>
      <c r="P549" s="65"/>
    </row>
    <row r="550" spans="1:16" s="1" customFormat="1" x14ac:dyDescent="0.25">
      <c r="A550" s="2"/>
      <c r="C550" s="7"/>
      <c r="E550" s="55"/>
      <c r="F550" s="55"/>
      <c r="G550" s="55"/>
      <c r="H550" s="55"/>
      <c r="I550" s="55"/>
      <c r="J550" s="55"/>
      <c r="K550" s="65"/>
      <c r="L550" s="65"/>
      <c r="M550" s="65"/>
      <c r="N550" s="65"/>
      <c r="O550" s="65"/>
      <c r="P550" s="65"/>
    </row>
    <row r="551" spans="1:16" s="1" customFormat="1" x14ac:dyDescent="0.25">
      <c r="A551" s="2"/>
      <c r="C551" s="7"/>
      <c r="E551" s="55"/>
      <c r="F551" s="55"/>
      <c r="G551" s="55"/>
      <c r="H551" s="55"/>
      <c r="I551" s="55"/>
      <c r="J551" s="55"/>
      <c r="K551" s="65"/>
      <c r="L551" s="65"/>
      <c r="M551" s="65"/>
      <c r="N551" s="65"/>
      <c r="O551" s="65"/>
      <c r="P551" s="65"/>
    </row>
    <row r="552" spans="1:16" s="1" customFormat="1" x14ac:dyDescent="0.25">
      <c r="A552" s="2"/>
      <c r="C552" s="7"/>
      <c r="E552" s="55"/>
      <c r="F552" s="55"/>
      <c r="G552" s="55"/>
      <c r="H552" s="55"/>
      <c r="I552" s="55"/>
      <c r="J552" s="55"/>
      <c r="K552" s="65"/>
      <c r="L552" s="65"/>
      <c r="M552" s="65"/>
      <c r="N552" s="65"/>
      <c r="O552" s="65"/>
      <c r="P552" s="65"/>
    </row>
    <row r="553" spans="1:16" s="1" customFormat="1" x14ac:dyDescent="0.25">
      <c r="A553" s="2"/>
      <c r="C553" s="7"/>
      <c r="E553" s="55"/>
      <c r="F553" s="55"/>
      <c r="G553" s="55"/>
      <c r="H553" s="55"/>
      <c r="I553" s="55"/>
      <c r="J553" s="55"/>
      <c r="K553" s="65"/>
      <c r="L553" s="65"/>
      <c r="M553" s="65"/>
      <c r="N553" s="65"/>
      <c r="O553" s="65"/>
      <c r="P553" s="65"/>
    </row>
    <row r="554" spans="1:16" s="1" customFormat="1" x14ac:dyDescent="0.25">
      <c r="A554" s="2"/>
      <c r="C554" s="7"/>
      <c r="E554" s="55"/>
      <c r="F554" s="55"/>
      <c r="G554" s="55"/>
      <c r="H554" s="55"/>
      <c r="I554" s="55"/>
      <c r="J554" s="55"/>
      <c r="K554" s="65"/>
      <c r="L554" s="65"/>
      <c r="M554" s="65"/>
      <c r="N554" s="65"/>
      <c r="O554" s="65"/>
      <c r="P554" s="65"/>
    </row>
    <row r="555" spans="1:16" s="1" customFormat="1" x14ac:dyDescent="0.25">
      <c r="A555" s="2"/>
      <c r="C555" s="7"/>
      <c r="E555" s="55"/>
      <c r="F555" s="55"/>
      <c r="G555" s="55"/>
      <c r="H555" s="55"/>
      <c r="I555" s="55"/>
      <c r="J555" s="55"/>
      <c r="K555" s="65"/>
      <c r="L555" s="65"/>
      <c r="M555" s="65"/>
      <c r="N555" s="65"/>
      <c r="O555" s="65"/>
      <c r="P555" s="65"/>
    </row>
    <row r="556" spans="1:16" s="1" customFormat="1" x14ac:dyDescent="0.25">
      <c r="A556" s="2"/>
      <c r="C556" s="7"/>
      <c r="E556" s="55"/>
      <c r="F556" s="55"/>
      <c r="G556" s="55"/>
      <c r="H556" s="55"/>
      <c r="I556" s="55"/>
      <c r="J556" s="55"/>
      <c r="K556" s="65"/>
      <c r="L556" s="65"/>
      <c r="M556" s="65"/>
      <c r="N556" s="65"/>
      <c r="O556" s="65"/>
      <c r="P556" s="65"/>
    </row>
    <row r="557" spans="1:16" s="1" customFormat="1" x14ac:dyDescent="0.25">
      <c r="A557" s="2"/>
      <c r="C557" s="7"/>
      <c r="E557" s="55"/>
      <c r="F557" s="55"/>
      <c r="G557" s="55"/>
      <c r="H557" s="55"/>
      <c r="I557" s="55"/>
      <c r="J557" s="55"/>
      <c r="K557" s="65"/>
      <c r="L557" s="65"/>
      <c r="M557" s="65"/>
      <c r="N557" s="65"/>
      <c r="O557" s="65"/>
      <c r="P557" s="65"/>
    </row>
    <row r="558" spans="1:16" s="1" customFormat="1" x14ac:dyDescent="0.25">
      <c r="A558" s="2"/>
      <c r="C558" s="7"/>
      <c r="E558" s="55"/>
      <c r="F558" s="55"/>
      <c r="G558" s="55"/>
      <c r="H558" s="55"/>
      <c r="I558" s="55"/>
      <c r="J558" s="55"/>
      <c r="K558" s="65"/>
      <c r="L558" s="65"/>
      <c r="M558" s="65"/>
      <c r="N558" s="65"/>
      <c r="O558" s="65"/>
      <c r="P558" s="65"/>
    </row>
    <row r="559" spans="1:16" s="1" customFormat="1" x14ac:dyDescent="0.25">
      <c r="A559" s="2"/>
      <c r="C559" s="7"/>
      <c r="E559" s="55"/>
      <c r="F559" s="55"/>
      <c r="G559" s="55"/>
      <c r="H559" s="55"/>
      <c r="I559" s="55"/>
      <c r="J559" s="55"/>
      <c r="K559" s="65"/>
      <c r="L559" s="65"/>
      <c r="M559" s="65"/>
      <c r="N559" s="65"/>
      <c r="O559" s="65"/>
      <c r="P559" s="65"/>
    </row>
    <row r="560" spans="1:16" s="1" customFormat="1" x14ac:dyDescent="0.25">
      <c r="A560" s="2"/>
      <c r="C560" s="7"/>
      <c r="E560" s="55"/>
      <c r="F560" s="55"/>
      <c r="G560" s="55"/>
      <c r="H560" s="55"/>
      <c r="I560" s="55"/>
      <c r="J560" s="55"/>
      <c r="K560" s="65"/>
      <c r="L560" s="65"/>
      <c r="M560" s="65"/>
      <c r="N560" s="65"/>
      <c r="O560" s="65"/>
      <c r="P560" s="65"/>
    </row>
    <row r="561" spans="1:16" s="1" customFormat="1" x14ac:dyDescent="0.25">
      <c r="A561" s="2"/>
      <c r="C561" s="7"/>
      <c r="E561" s="55"/>
      <c r="F561" s="55"/>
      <c r="G561" s="55"/>
      <c r="H561" s="55"/>
      <c r="I561" s="55"/>
      <c r="J561" s="55"/>
      <c r="K561" s="65"/>
      <c r="L561" s="65"/>
      <c r="M561" s="65"/>
      <c r="N561" s="65"/>
      <c r="O561" s="65"/>
      <c r="P561" s="65"/>
    </row>
    <row r="562" spans="1:16" s="1" customFormat="1" x14ac:dyDescent="0.25">
      <c r="A562" s="2"/>
      <c r="C562" s="7"/>
      <c r="E562" s="55"/>
      <c r="F562" s="55"/>
      <c r="G562" s="55"/>
      <c r="H562" s="55"/>
      <c r="I562" s="55"/>
      <c r="J562" s="55"/>
      <c r="K562" s="65"/>
      <c r="L562" s="65"/>
      <c r="M562" s="65"/>
      <c r="N562" s="65"/>
      <c r="O562" s="65"/>
      <c r="P562" s="65"/>
    </row>
    <row r="563" spans="1:16" s="1" customFormat="1" x14ac:dyDescent="0.25">
      <c r="A563" s="2"/>
      <c r="C563" s="7"/>
      <c r="E563" s="55"/>
      <c r="F563" s="55"/>
      <c r="G563" s="55"/>
      <c r="H563" s="55"/>
      <c r="I563" s="55"/>
      <c r="J563" s="55"/>
      <c r="K563" s="65"/>
      <c r="L563" s="65"/>
      <c r="M563" s="65"/>
      <c r="N563" s="65"/>
      <c r="O563" s="65"/>
      <c r="P563" s="65"/>
    </row>
    <row r="564" spans="1:16" s="1" customFormat="1" x14ac:dyDescent="0.25">
      <c r="A564" s="2"/>
      <c r="C564" s="7"/>
      <c r="E564" s="55"/>
      <c r="F564" s="55"/>
      <c r="G564" s="55"/>
      <c r="H564" s="55"/>
      <c r="I564" s="55"/>
      <c r="J564" s="55"/>
      <c r="K564" s="65"/>
      <c r="L564" s="65"/>
      <c r="M564" s="65"/>
      <c r="N564" s="65"/>
      <c r="O564" s="65"/>
      <c r="P564" s="65"/>
    </row>
    <row r="565" spans="1:16" s="1" customFormat="1" x14ac:dyDescent="0.25">
      <c r="A565" s="2"/>
      <c r="C565" s="7"/>
      <c r="E565" s="55"/>
      <c r="F565" s="55"/>
      <c r="G565" s="55"/>
      <c r="H565" s="55"/>
      <c r="I565" s="55"/>
      <c r="J565" s="55"/>
      <c r="K565" s="65"/>
      <c r="L565" s="65"/>
      <c r="M565" s="65"/>
      <c r="N565" s="65"/>
      <c r="O565" s="65"/>
      <c r="P565" s="65"/>
    </row>
    <row r="566" spans="1:16" s="1" customFormat="1" x14ac:dyDescent="0.25">
      <c r="A566" s="2"/>
      <c r="C566" s="7"/>
      <c r="E566" s="55"/>
      <c r="F566" s="55"/>
      <c r="G566" s="55"/>
      <c r="H566" s="55"/>
      <c r="I566" s="55"/>
      <c r="J566" s="55"/>
      <c r="K566" s="65"/>
      <c r="L566" s="65"/>
      <c r="M566" s="65"/>
      <c r="N566" s="65"/>
      <c r="O566" s="65"/>
      <c r="P566" s="65"/>
    </row>
    <row r="567" spans="1:16" s="1" customFormat="1" x14ac:dyDescent="0.25">
      <c r="A567" s="2"/>
      <c r="C567" s="7"/>
      <c r="E567" s="55"/>
      <c r="F567" s="55"/>
      <c r="G567" s="55"/>
      <c r="H567" s="55"/>
      <c r="I567" s="55"/>
      <c r="J567" s="55"/>
      <c r="K567" s="65"/>
      <c r="L567" s="65"/>
      <c r="M567" s="65"/>
      <c r="N567" s="65"/>
      <c r="O567" s="65"/>
      <c r="P567" s="65"/>
    </row>
    <row r="568" spans="1:16" s="1" customFormat="1" x14ac:dyDescent="0.25">
      <c r="A568" s="2"/>
      <c r="C568" s="7"/>
      <c r="E568" s="55"/>
      <c r="F568" s="55"/>
      <c r="G568" s="55"/>
      <c r="H568" s="55"/>
      <c r="I568" s="55"/>
      <c r="J568" s="55"/>
      <c r="K568" s="65"/>
      <c r="L568" s="65"/>
      <c r="M568" s="65"/>
      <c r="N568" s="65"/>
      <c r="O568" s="65"/>
      <c r="P568" s="65"/>
    </row>
    <row r="569" spans="1:16" s="1" customFormat="1" x14ac:dyDescent="0.25">
      <c r="A569" s="2"/>
      <c r="C569" s="7"/>
      <c r="E569" s="55"/>
      <c r="F569" s="55"/>
      <c r="G569" s="55"/>
      <c r="H569" s="55"/>
      <c r="I569" s="55"/>
      <c r="J569" s="55"/>
      <c r="K569" s="65"/>
      <c r="L569" s="65"/>
      <c r="M569" s="65"/>
      <c r="N569" s="65"/>
      <c r="O569" s="65"/>
      <c r="P569" s="65"/>
    </row>
    <row r="570" spans="1:16" s="1" customFormat="1" x14ac:dyDescent="0.25">
      <c r="A570" s="2"/>
      <c r="C570" s="7"/>
      <c r="E570" s="55"/>
      <c r="F570" s="55"/>
      <c r="G570" s="55"/>
      <c r="H570" s="55"/>
      <c r="I570" s="55"/>
      <c r="J570" s="55"/>
      <c r="K570" s="65"/>
      <c r="L570" s="65"/>
      <c r="M570" s="65"/>
      <c r="N570" s="65"/>
      <c r="O570" s="65"/>
      <c r="P570" s="65"/>
    </row>
    <row r="571" spans="1:16" s="1" customFormat="1" x14ac:dyDescent="0.25">
      <c r="A571" s="2"/>
      <c r="C571" s="7"/>
      <c r="E571" s="55"/>
      <c r="F571" s="55"/>
      <c r="G571" s="55"/>
      <c r="H571" s="55"/>
      <c r="I571" s="55"/>
      <c r="J571" s="55"/>
      <c r="K571" s="65"/>
      <c r="L571" s="65"/>
      <c r="M571" s="65"/>
      <c r="N571" s="65"/>
      <c r="O571" s="65"/>
      <c r="P571" s="65"/>
    </row>
    <row r="572" spans="1:16" s="1" customFormat="1" x14ac:dyDescent="0.25">
      <c r="A572" s="2"/>
      <c r="C572" s="7"/>
      <c r="E572" s="55"/>
      <c r="F572" s="55"/>
      <c r="G572" s="55"/>
      <c r="H572" s="55"/>
      <c r="I572" s="55"/>
      <c r="J572" s="55"/>
      <c r="K572" s="65"/>
      <c r="L572" s="65"/>
      <c r="M572" s="65"/>
      <c r="N572" s="65"/>
      <c r="O572" s="65"/>
      <c r="P572" s="65"/>
    </row>
    <row r="573" spans="1:16" s="1" customFormat="1" x14ac:dyDescent="0.25">
      <c r="A573" s="2"/>
      <c r="C573" s="7"/>
      <c r="E573" s="55"/>
      <c r="F573" s="55"/>
      <c r="G573" s="55"/>
      <c r="H573" s="55"/>
      <c r="I573" s="55"/>
      <c r="J573" s="55"/>
      <c r="K573" s="65"/>
      <c r="L573" s="65"/>
      <c r="M573" s="65"/>
      <c r="N573" s="65"/>
      <c r="O573" s="65"/>
      <c r="P573" s="65"/>
    </row>
    <row r="574" spans="1:16" s="1" customFormat="1" x14ac:dyDescent="0.25">
      <c r="A574" s="2"/>
      <c r="C574" s="7"/>
      <c r="E574" s="55"/>
      <c r="F574" s="55"/>
      <c r="G574" s="55"/>
      <c r="H574" s="55"/>
      <c r="I574" s="55"/>
      <c r="J574" s="55"/>
      <c r="K574" s="65"/>
      <c r="L574" s="65"/>
      <c r="M574" s="65"/>
      <c r="N574" s="65"/>
      <c r="O574" s="65"/>
      <c r="P574" s="65"/>
    </row>
    <row r="575" spans="1:16" s="1" customFormat="1" x14ac:dyDescent="0.25">
      <c r="A575" s="2"/>
      <c r="C575" s="7"/>
      <c r="E575" s="55"/>
      <c r="F575" s="55"/>
      <c r="G575" s="55"/>
      <c r="H575" s="55"/>
      <c r="I575" s="55"/>
      <c r="J575" s="55"/>
      <c r="K575" s="65"/>
      <c r="L575" s="65"/>
      <c r="M575" s="65"/>
      <c r="N575" s="65"/>
      <c r="O575" s="65"/>
      <c r="P575" s="65"/>
    </row>
    <row r="576" spans="1:16" s="1" customFormat="1" x14ac:dyDescent="0.25">
      <c r="A576" s="2"/>
      <c r="C576" s="7"/>
      <c r="E576" s="55"/>
      <c r="F576" s="55"/>
      <c r="G576" s="55"/>
      <c r="H576" s="55"/>
      <c r="I576" s="55"/>
      <c r="J576" s="55"/>
      <c r="K576" s="65"/>
      <c r="L576" s="65"/>
      <c r="M576" s="65"/>
      <c r="N576" s="65"/>
      <c r="O576" s="65"/>
      <c r="P576" s="65"/>
    </row>
    <row r="577" spans="1:16" s="1" customFormat="1" x14ac:dyDescent="0.25">
      <c r="A577" s="2"/>
      <c r="C577" s="7"/>
      <c r="E577" s="55"/>
      <c r="F577" s="55"/>
      <c r="G577" s="55"/>
      <c r="H577" s="55"/>
      <c r="I577" s="55"/>
      <c r="J577" s="55"/>
      <c r="K577" s="65"/>
      <c r="L577" s="65"/>
      <c r="M577" s="65"/>
      <c r="N577" s="65"/>
      <c r="O577" s="65"/>
      <c r="P577" s="65"/>
    </row>
    <row r="578" spans="1:16" s="1" customFormat="1" x14ac:dyDescent="0.25">
      <c r="A578" s="2"/>
      <c r="C578" s="7"/>
      <c r="E578" s="55"/>
      <c r="F578" s="55"/>
      <c r="G578" s="55"/>
      <c r="H578" s="55"/>
      <c r="I578" s="55"/>
      <c r="J578" s="55"/>
      <c r="K578" s="65"/>
      <c r="L578" s="65"/>
      <c r="M578" s="65"/>
      <c r="N578" s="65"/>
      <c r="O578" s="65"/>
      <c r="P578" s="65"/>
    </row>
    <row r="579" spans="1:16" s="1" customFormat="1" x14ac:dyDescent="0.25">
      <c r="A579" s="2"/>
      <c r="C579" s="7"/>
      <c r="E579" s="55"/>
      <c r="F579" s="55"/>
      <c r="G579" s="55"/>
      <c r="H579" s="55"/>
      <c r="I579" s="55"/>
      <c r="J579" s="55"/>
      <c r="K579" s="65"/>
      <c r="L579" s="65"/>
      <c r="M579" s="65"/>
      <c r="N579" s="65"/>
      <c r="O579" s="65"/>
      <c r="P579" s="65"/>
    </row>
    <row r="580" spans="1:16" s="1" customFormat="1" x14ac:dyDescent="0.25">
      <c r="A580" s="2"/>
      <c r="C580" s="7"/>
      <c r="E580" s="55"/>
      <c r="F580" s="55"/>
      <c r="G580" s="55"/>
      <c r="H580" s="55"/>
      <c r="I580" s="55"/>
      <c r="J580" s="55"/>
      <c r="K580" s="65"/>
      <c r="L580" s="65"/>
      <c r="M580" s="65"/>
      <c r="N580" s="65"/>
      <c r="O580" s="65"/>
      <c r="P580" s="65"/>
    </row>
    <row r="581" spans="1:16" s="1" customFormat="1" x14ac:dyDescent="0.25">
      <c r="A581" s="2"/>
      <c r="C581" s="7"/>
      <c r="E581" s="55"/>
      <c r="F581" s="55"/>
      <c r="G581" s="55"/>
      <c r="H581" s="55"/>
      <c r="I581" s="55"/>
      <c r="J581" s="55"/>
      <c r="K581" s="65"/>
      <c r="L581" s="65"/>
      <c r="M581" s="65"/>
      <c r="N581" s="65"/>
      <c r="O581" s="65"/>
      <c r="P581" s="65"/>
    </row>
    <row r="582" spans="1:16" s="1" customFormat="1" x14ac:dyDescent="0.25">
      <c r="A582" s="2"/>
      <c r="C582" s="7"/>
      <c r="E582" s="55"/>
      <c r="F582" s="55"/>
      <c r="G582" s="55"/>
      <c r="H582" s="55"/>
      <c r="I582" s="55"/>
      <c r="J582" s="55"/>
      <c r="K582" s="65"/>
      <c r="L582" s="65"/>
      <c r="M582" s="65"/>
      <c r="N582" s="65"/>
      <c r="O582" s="65"/>
      <c r="P582" s="65"/>
    </row>
    <row r="583" spans="1:16" s="1" customFormat="1" x14ac:dyDescent="0.25">
      <c r="A583" s="2"/>
      <c r="C583" s="7"/>
      <c r="E583" s="55"/>
      <c r="F583" s="55"/>
      <c r="G583" s="55"/>
      <c r="H583" s="55"/>
      <c r="I583" s="55"/>
      <c r="J583" s="55"/>
      <c r="K583" s="65"/>
      <c r="L583" s="65"/>
      <c r="M583" s="65"/>
      <c r="N583" s="65"/>
      <c r="O583" s="65"/>
      <c r="P583" s="65"/>
    </row>
    <row r="584" spans="1:16" s="1" customFormat="1" x14ac:dyDescent="0.25">
      <c r="A584" s="2"/>
      <c r="C584" s="7"/>
      <c r="E584" s="55"/>
      <c r="F584" s="55"/>
      <c r="G584" s="55"/>
      <c r="H584" s="55"/>
      <c r="I584" s="55"/>
      <c r="J584" s="55"/>
      <c r="K584" s="65"/>
      <c r="L584" s="65"/>
      <c r="M584" s="65"/>
      <c r="N584" s="65"/>
      <c r="O584" s="65"/>
      <c r="P584" s="65"/>
    </row>
    <row r="585" spans="1:16" s="1" customFormat="1" x14ac:dyDescent="0.25">
      <c r="A585" s="2"/>
      <c r="C585" s="7"/>
      <c r="E585" s="55"/>
      <c r="F585" s="55"/>
      <c r="G585" s="55"/>
      <c r="H585" s="55"/>
      <c r="I585" s="55"/>
      <c r="J585" s="55"/>
      <c r="K585" s="65"/>
      <c r="L585" s="65"/>
      <c r="M585" s="65"/>
      <c r="N585" s="65"/>
      <c r="O585" s="65"/>
      <c r="P585" s="65"/>
    </row>
    <row r="586" spans="1:16" s="1" customFormat="1" x14ac:dyDescent="0.25">
      <c r="A586" s="2"/>
      <c r="C586" s="7"/>
      <c r="E586" s="55"/>
      <c r="F586" s="55"/>
      <c r="G586" s="55"/>
      <c r="H586" s="55"/>
      <c r="I586" s="55"/>
      <c r="J586" s="55"/>
      <c r="K586" s="65"/>
      <c r="L586" s="65"/>
      <c r="M586" s="65"/>
      <c r="N586" s="65"/>
      <c r="O586" s="65"/>
      <c r="P586" s="65"/>
    </row>
    <row r="587" spans="1:16" s="1" customFormat="1" x14ac:dyDescent="0.25">
      <c r="A587" s="2"/>
      <c r="C587" s="7"/>
      <c r="E587" s="55"/>
      <c r="F587" s="55"/>
      <c r="G587" s="55"/>
      <c r="H587" s="55"/>
      <c r="I587" s="55"/>
      <c r="J587" s="55"/>
      <c r="K587" s="65"/>
      <c r="L587" s="65"/>
      <c r="M587" s="65"/>
      <c r="N587" s="65"/>
      <c r="O587" s="65"/>
      <c r="P587" s="65"/>
    </row>
    <row r="588" spans="1:16" s="1" customFormat="1" x14ac:dyDescent="0.25">
      <c r="A588" s="2"/>
      <c r="C588" s="7"/>
      <c r="E588" s="55"/>
      <c r="F588" s="55"/>
      <c r="G588" s="55"/>
      <c r="H588" s="55"/>
      <c r="I588" s="55"/>
      <c r="J588" s="55"/>
      <c r="K588" s="65"/>
      <c r="L588" s="65"/>
      <c r="M588" s="65"/>
      <c r="N588" s="65"/>
      <c r="O588" s="65"/>
      <c r="P588" s="65"/>
    </row>
    <row r="589" spans="1:16" s="1" customFormat="1" x14ac:dyDescent="0.25">
      <c r="A589" s="2"/>
      <c r="C589" s="7"/>
      <c r="E589" s="55"/>
      <c r="F589" s="55"/>
      <c r="G589" s="55"/>
      <c r="H589" s="55"/>
      <c r="I589" s="55"/>
      <c r="J589" s="55"/>
      <c r="K589" s="65"/>
      <c r="L589" s="65"/>
      <c r="M589" s="65"/>
      <c r="N589" s="65"/>
      <c r="O589" s="65"/>
      <c r="P589" s="65"/>
    </row>
    <row r="590" spans="1:16" s="1" customFormat="1" x14ac:dyDescent="0.25">
      <c r="A590" s="2"/>
      <c r="C590" s="7"/>
      <c r="E590" s="55"/>
      <c r="F590" s="55"/>
      <c r="G590" s="55"/>
      <c r="H590" s="55"/>
      <c r="I590" s="55"/>
      <c r="J590" s="55"/>
      <c r="K590" s="65"/>
      <c r="L590" s="65"/>
      <c r="M590" s="65"/>
      <c r="N590" s="65"/>
      <c r="O590" s="65"/>
      <c r="P590" s="65"/>
    </row>
    <row r="591" spans="1:16" s="1" customFormat="1" x14ac:dyDescent="0.25">
      <c r="A591" s="2"/>
      <c r="C591" s="7"/>
      <c r="E591" s="55"/>
      <c r="F591" s="55"/>
      <c r="G591" s="55"/>
      <c r="H591" s="55"/>
      <c r="I591" s="55"/>
      <c r="J591" s="55"/>
      <c r="K591" s="65"/>
      <c r="L591" s="65"/>
      <c r="M591" s="65"/>
      <c r="N591" s="65"/>
      <c r="O591" s="65"/>
      <c r="P591" s="65"/>
    </row>
    <row r="592" spans="1:16" s="1" customFormat="1" x14ac:dyDescent="0.25">
      <c r="A592" s="2"/>
      <c r="C592" s="7"/>
      <c r="E592" s="55"/>
      <c r="F592" s="55"/>
      <c r="G592" s="55"/>
      <c r="H592" s="55"/>
      <c r="I592" s="55"/>
      <c r="J592" s="55"/>
      <c r="K592" s="65"/>
      <c r="L592" s="65"/>
      <c r="M592" s="65"/>
      <c r="N592" s="65"/>
      <c r="O592" s="65"/>
      <c r="P592" s="65"/>
    </row>
    <row r="593" spans="1:16" s="1" customFormat="1" x14ac:dyDescent="0.25">
      <c r="A593" s="2"/>
      <c r="C593" s="7"/>
      <c r="E593" s="55"/>
      <c r="F593" s="55"/>
      <c r="G593" s="55"/>
      <c r="H593" s="55"/>
      <c r="I593" s="55"/>
      <c r="J593" s="55"/>
      <c r="K593" s="65"/>
      <c r="L593" s="65"/>
      <c r="M593" s="65"/>
      <c r="N593" s="65"/>
      <c r="O593" s="65"/>
      <c r="P593" s="65"/>
    </row>
    <row r="594" spans="1:16" s="1" customFormat="1" x14ac:dyDescent="0.25">
      <c r="A594" s="2"/>
      <c r="C594" s="7"/>
      <c r="E594" s="55"/>
      <c r="F594" s="55"/>
      <c r="G594" s="55"/>
      <c r="H594" s="55"/>
      <c r="I594" s="55"/>
      <c r="J594" s="55"/>
      <c r="K594" s="65"/>
      <c r="L594" s="65"/>
      <c r="M594" s="65"/>
      <c r="N594" s="65"/>
      <c r="O594" s="65"/>
      <c r="P594" s="65"/>
    </row>
    <row r="595" spans="1:16" s="1" customFormat="1" x14ac:dyDescent="0.25">
      <c r="A595" s="2"/>
      <c r="C595" s="7"/>
      <c r="E595" s="55"/>
      <c r="F595" s="55"/>
      <c r="G595" s="55"/>
      <c r="H595" s="55"/>
      <c r="I595" s="55"/>
      <c r="J595" s="55"/>
      <c r="K595" s="65"/>
      <c r="L595" s="65"/>
      <c r="M595" s="65"/>
      <c r="N595" s="65"/>
      <c r="O595" s="65"/>
      <c r="P595" s="65"/>
    </row>
    <row r="596" spans="1:16" s="1" customFormat="1" x14ac:dyDescent="0.25">
      <c r="A596" s="2"/>
      <c r="C596" s="7"/>
      <c r="E596" s="55"/>
      <c r="F596" s="55"/>
      <c r="G596" s="55"/>
      <c r="H596" s="55"/>
      <c r="I596" s="55"/>
      <c r="J596" s="55"/>
      <c r="K596" s="65"/>
      <c r="L596" s="65"/>
      <c r="M596" s="65"/>
      <c r="N596" s="65"/>
      <c r="O596" s="65"/>
      <c r="P596" s="65"/>
    </row>
    <row r="597" spans="1:16" s="1" customFormat="1" x14ac:dyDescent="0.25">
      <c r="A597" s="2"/>
      <c r="C597" s="7"/>
      <c r="E597" s="55"/>
      <c r="F597" s="55"/>
      <c r="G597" s="55"/>
      <c r="H597" s="55"/>
      <c r="I597" s="55"/>
      <c r="J597" s="55"/>
      <c r="K597" s="65"/>
      <c r="L597" s="65"/>
      <c r="M597" s="65"/>
      <c r="N597" s="65"/>
      <c r="O597" s="65"/>
      <c r="P597" s="65"/>
    </row>
    <row r="598" spans="1:16" s="1" customFormat="1" x14ac:dyDescent="0.25">
      <c r="A598" s="2"/>
      <c r="C598" s="7"/>
      <c r="E598" s="55"/>
      <c r="F598" s="55"/>
      <c r="G598" s="55"/>
      <c r="H598" s="55"/>
      <c r="I598" s="55"/>
      <c r="J598" s="55"/>
      <c r="K598" s="65"/>
      <c r="L598" s="65"/>
      <c r="M598" s="65"/>
      <c r="N598" s="65"/>
      <c r="O598" s="65"/>
      <c r="P598" s="65"/>
    </row>
    <row r="599" spans="1:16" s="1" customFormat="1" x14ac:dyDescent="0.25">
      <c r="A599" s="2"/>
      <c r="C599" s="7"/>
      <c r="E599" s="55"/>
      <c r="F599" s="55"/>
      <c r="G599" s="55"/>
      <c r="H599" s="55"/>
      <c r="I599" s="55"/>
      <c r="J599" s="55"/>
      <c r="K599" s="65"/>
      <c r="L599" s="65"/>
      <c r="M599" s="65"/>
      <c r="N599" s="65"/>
      <c r="O599" s="65"/>
      <c r="P599" s="65"/>
    </row>
    <row r="600" spans="1:16" s="1" customFormat="1" x14ac:dyDescent="0.25">
      <c r="A600" s="2"/>
      <c r="C600" s="7"/>
      <c r="E600" s="55"/>
      <c r="F600" s="55"/>
      <c r="G600" s="55"/>
      <c r="H600" s="55"/>
      <c r="I600" s="55"/>
      <c r="J600" s="55"/>
      <c r="K600" s="65"/>
      <c r="L600" s="65"/>
      <c r="M600" s="65"/>
      <c r="N600" s="65"/>
      <c r="O600" s="65"/>
      <c r="P600" s="65"/>
    </row>
    <row r="601" spans="1:16" s="1" customFormat="1" x14ac:dyDescent="0.25">
      <c r="A601" s="2"/>
      <c r="C601" s="7"/>
      <c r="E601" s="55"/>
      <c r="F601" s="55"/>
      <c r="G601" s="55"/>
      <c r="H601" s="55"/>
      <c r="I601" s="55"/>
      <c r="J601" s="55"/>
      <c r="K601" s="65"/>
      <c r="L601" s="65"/>
      <c r="M601" s="65"/>
      <c r="N601" s="65"/>
      <c r="O601" s="65"/>
      <c r="P601" s="65"/>
    </row>
    <row r="602" spans="1:16" s="1" customFormat="1" x14ac:dyDescent="0.25">
      <c r="A602" s="2"/>
      <c r="C602" s="7"/>
      <c r="E602" s="55"/>
      <c r="F602" s="55"/>
      <c r="G602" s="55"/>
      <c r="H602" s="55"/>
      <c r="I602" s="55"/>
      <c r="J602" s="55"/>
      <c r="K602" s="65"/>
      <c r="L602" s="65"/>
      <c r="M602" s="65"/>
      <c r="N602" s="65"/>
      <c r="O602" s="65"/>
      <c r="P602" s="65"/>
    </row>
    <row r="603" spans="1:16" s="1" customFormat="1" x14ac:dyDescent="0.25">
      <c r="A603" s="2"/>
      <c r="C603" s="7"/>
      <c r="E603" s="55"/>
      <c r="F603" s="55"/>
      <c r="G603" s="55"/>
      <c r="H603" s="55"/>
      <c r="I603" s="55"/>
      <c r="J603" s="55"/>
      <c r="K603" s="65"/>
      <c r="L603" s="65"/>
      <c r="M603" s="65"/>
      <c r="N603" s="65"/>
      <c r="O603" s="65"/>
      <c r="P603" s="65"/>
    </row>
    <row r="604" spans="1:16" s="1" customFormat="1" x14ac:dyDescent="0.25">
      <c r="A604" s="2"/>
      <c r="C604" s="7"/>
      <c r="E604" s="55"/>
      <c r="F604" s="55"/>
      <c r="G604" s="55"/>
      <c r="H604" s="55"/>
      <c r="I604" s="55"/>
      <c r="J604" s="55"/>
      <c r="K604" s="65"/>
      <c r="L604" s="65"/>
      <c r="M604" s="65"/>
      <c r="N604" s="65"/>
      <c r="O604" s="65"/>
      <c r="P604" s="65"/>
    </row>
    <row r="605" spans="1:16" s="1" customFormat="1" x14ac:dyDescent="0.25">
      <c r="A605" s="2"/>
      <c r="C605" s="7"/>
      <c r="E605" s="55"/>
      <c r="F605" s="55"/>
      <c r="G605" s="55"/>
      <c r="H605" s="55"/>
      <c r="I605" s="55"/>
      <c r="J605" s="55"/>
      <c r="K605" s="65"/>
      <c r="L605" s="65"/>
      <c r="M605" s="65"/>
      <c r="N605" s="65"/>
      <c r="O605" s="65"/>
      <c r="P605" s="65"/>
    </row>
    <row r="606" spans="1:16" s="1" customFormat="1" x14ac:dyDescent="0.25">
      <c r="A606" s="2"/>
      <c r="C606" s="7"/>
      <c r="E606" s="55"/>
      <c r="F606" s="55"/>
      <c r="G606" s="55"/>
      <c r="H606" s="55"/>
      <c r="I606" s="55"/>
      <c r="J606" s="55"/>
      <c r="K606" s="65"/>
      <c r="L606" s="65"/>
      <c r="M606" s="65"/>
      <c r="N606" s="65"/>
      <c r="O606" s="65"/>
      <c r="P606" s="65"/>
    </row>
    <row r="607" spans="1:16" s="1" customFormat="1" x14ac:dyDescent="0.25">
      <c r="A607" s="2"/>
      <c r="C607" s="7"/>
      <c r="E607" s="55"/>
      <c r="F607" s="55"/>
      <c r="G607" s="55"/>
      <c r="H607" s="55"/>
      <c r="I607" s="55"/>
      <c r="J607" s="55"/>
      <c r="K607" s="65"/>
      <c r="L607" s="65"/>
      <c r="M607" s="65"/>
      <c r="N607" s="65"/>
      <c r="O607" s="65"/>
      <c r="P607" s="65"/>
    </row>
    <row r="608" spans="1:16" s="1" customFormat="1" x14ac:dyDescent="0.25">
      <c r="A608" s="2"/>
      <c r="C608" s="7"/>
      <c r="E608" s="55"/>
      <c r="F608" s="55"/>
      <c r="G608" s="55"/>
      <c r="H608" s="55"/>
      <c r="I608" s="55"/>
      <c r="J608" s="55"/>
      <c r="K608" s="65"/>
      <c r="L608" s="65"/>
      <c r="M608" s="65"/>
      <c r="N608" s="65"/>
      <c r="O608" s="65"/>
      <c r="P608" s="65"/>
    </row>
    <row r="609" spans="1:16" s="1" customFormat="1" x14ac:dyDescent="0.25">
      <c r="A609" s="2"/>
      <c r="C609" s="7"/>
      <c r="E609" s="55"/>
      <c r="F609" s="55"/>
      <c r="G609" s="55"/>
      <c r="H609" s="55"/>
      <c r="I609" s="55"/>
      <c r="J609" s="55"/>
      <c r="K609" s="65"/>
      <c r="L609" s="65"/>
      <c r="M609" s="65"/>
      <c r="N609" s="65"/>
      <c r="O609" s="65"/>
      <c r="P609" s="65"/>
    </row>
    <row r="610" spans="1:16" s="1" customFormat="1" x14ac:dyDescent="0.25">
      <c r="A610" s="2"/>
      <c r="C610" s="7"/>
      <c r="E610" s="55"/>
      <c r="F610" s="55"/>
      <c r="G610" s="55"/>
      <c r="H610" s="55"/>
      <c r="I610" s="55"/>
      <c r="J610" s="55"/>
      <c r="K610" s="65"/>
      <c r="L610" s="65"/>
      <c r="M610" s="65"/>
      <c r="N610" s="65"/>
      <c r="O610" s="65"/>
      <c r="P610" s="65"/>
    </row>
    <row r="611" spans="1:16" s="1" customFormat="1" x14ac:dyDescent="0.25">
      <c r="A611" s="2"/>
      <c r="C611" s="7"/>
      <c r="E611" s="55"/>
      <c r="F611" s="55"/>
      <c r="G611" s="55"/>
      <c r="H611" s="55"/>
      <c r="I611" s="55"/>
      <c r="J611" s="55"/>
      <c r="K611" s="65"/>
      <c r="L611" s="65"/>
      <c r="M611" s="65"/>
      <c r="N611" s="65"/>
      <c r="O611" s="65"/>
      <c r="P611" s="65"/>
    </row>
    <row r="612" spans="1:16" s="1" customFormat="1" x14ac:dyDescent="0.25">
      <c r="A612" s="2"/>
      <c r="C612" s="7"/>
      <c r="E612" s="55"/>
      <c r="F612" s="55"/>
      <c r="G612" s="55"/>
      <c r="H612" s="55"/>
      <c r="I612" s="55"/>
      <c r="J612" s="55"/>
      <c r="K612" s="65"/>
      <c r="L612" s="65"/>
      <c r="M612" s="65"/>
      <c r="N612" s="65"/>
      <c r="O612" s="65"/>
      <c r="P612" s="65"/>
    </row>
    <row r="613" spans="1:16" s="1" customFormat="1" x14ac:dyDescent="0.25">
      <c r="A613" s="2"/>
      <c r="C613" s="7"/>
      <c r="E613" s="55"/>
      <c r="F613" s="55"/>
      <c r="G613" s="55"/>
      <c r="H613" s="55"/>
      <c r="I613" s="55"/>
      <c r="J613" s="55"/>
      <c r="K613" s="65"/>
      <c r="L613" s="65"/>
      <c r="M613" s="65"/>
      <c r="N613" s="65"/>
      <c r="O613" s="65"/>
      <c r="P613" s="65"/>
    </row>
    <row r="614" spans="1:16" s="1" customFormat="1" x14ac:dyDescent="0.25">
      <c r="A614" s="2"/>
      <c r="C614" s="7"/>
      <c r="E614" s="55"/>
      <c r="F614" s="55"/>
      <c r="G614" s="55"/>
      <c r="H614" s="55"/>
      <c r="I614" s="55"/>
      <c r="J614" s="55"/>
      <c r="K614" s="65"/>
      <c r="L614" s="65"/>
      <c r="M614" s="65"/>
      <c r="N614" s="65"/>
      <c r="O614" s="65"/>
      <c r="P614" s="65"/>
    </row>
    <row r="615" spans="1:16" s="1" customFormat="1" x14ac:dyDescent="0.25">
      <c r="A615" s="2"/>
      <c r="C615" s="7"/>
      <c r="E615" s="55"/>
      <c r="F615" s="55"/>
      <c r="G615" s="55"/>
      <c r="H615" s="55"/>
      <c r="I615" s="55"/>
      <c r="J615" s="55"/>
      <c r="K615" s="65"/>
      <c r="L615" s="65"/>
      <c r="M615" s="65"/>
      <c r="N615" s="65"/>
      <c r="O615" s="65"/>
      <c r="P615" s="65"/>
    </row>
    <row r="616" spans="1:16" s="1" customFormat="1" x14ac:dyDescent="0.25">
      <c r="A616" s="2"/>
      <c r="C616" s="7"/>
      <c r="E616" s="55"/>
      <c r="F616" s="55"/>
      <c r="G616" s="55"/>
      <c r="H616" s="55"/>
      <c r="I616" s="55"/>
      <c r="J616" s="55"/>
      <c r="K616" s="65"/>
      <c r="L616" s="65"/>
      <c r="M616" s="65"/>
      <c r="N616" s="65"/>
      <c r="O616" s="65"/>
      <c r="P616" s="65"/>
    </row>
    <row r="617" spans="1:16" s="1" customFormat="1" x14ac:dyDescent="0.25">
      <c r="A617" s="2"/>
      <c r="C617" s="7"/>
      <c r="E617" s="55"/>
      <c r="F617" s="55"/>
      <c r="G617" s="55"/>
      <c r="H617" s="55"/>
      <c r="I617" s="55"/>
      <c r="J617" s="55"/>
      <c r="K617" s="65"/>
      <c r="L617" s="65"/>
      <c r="M617" s="65"/>
      <c r="N617" s="65"/>
      <c r="O617" s="65"/>
      <c r="P617" s="65"/>
    </row>
    <row r="618" spans="1:16" s="1" customFormat="1" x14ac:dyDescent="0.25">
      <c r="A618" s="2"/>
      <c r="C618" s="7"/>
      <c r="E618" s="55"/>
      <c r="F618" s="55"/>
      <c r="G618" s="55"/>
      <c r="H618" s="55"/>
      <c r="I618" s="55"/>
      <c r="J618" s="55"/>
      <c r="K618" s="65"/>
      <c r="L618" s="65"/>
      <c r="M618" s="65"/>
      <c r="N618" s="65"/>
      <c r="O618" s="65"/>
      <c r="P618" s="65"/>
    </row>
    <row r="619" spans="1:16" s="1" customFormat="1" x14ac:dyDescent="0.25">
      <c r="A619" s="2"/>
      <c r="C619" s="7"/>
      <c r="E619" s="55"/>
      <c r="F619" s="55"/>
      <c r="G619" s="55"/>
      <c r="H619" s="55"/>
      <c r="I619" s="55"/>
      <c r="J619" s="55"/>
      <c r="K619" s="65"/>
      <c r="L619" s="65"/>
      <c r="M619" s="65"/>
      <c r="N619" s="65"/>
      <c r="O619" s="65"/>
      <c r="P619" s="65"/>
    </row>
    <row r="620" spans="1:16" s="1" customFormat="1" x14ac:dyDescent="0.25">
      <c r="A620" s="2"/>
      <c r="C620" s="7"/>
      <c r="E620" s="55"/>
      <c r="F620" s="55"/>
      <c r="G620" s="55"/>
      <c r="H620" s="55"/>
      <c r="I620" s="55"/>
      <c r="J620" s="55"/>
      <c r="K620" s="65"/>
      <c r="L620" s="65"/>
      <c r="M620" s="65"/>
      <c r="N620" s="65"/>
      <c r="O620" s="65"/>
      <c r="P620" s="65"/>
    </row>
    <row r="621" spans="1:16" s="1" customFormat="1" x14ac:dyDescent="0.25">
      <c r="A621" s="2"/>
      <c r="C621" s="7"/>
      <c r="E621" s="55"/>
      <c r="F621" s="55"/>
      <c r="G621" s="55"/>
      <c r="H621" s="55"/>
      <c r="I621" s="55"/>
      <c r="J621" s="55"/>
      <c r="K621" s="65"/>
      <c r="L621" s="65"/>
      <c r="M621" s="65"/>
      <c r="N621" s="65"/>
      <c r="O621" s="65"/>
      <c r="P621" s="65"/>
    </row>
    <row r="622" spans="1:16" s="1" customFormat="1" x14ac:dyDescent="0.25">
      <c r="A622" s="2"/>
      <c r="C622" s="7"/>
      <c r="E622" s="55"/>
      <c r="F622" s="55"/>
      <c r="G622" s="55"/>
      <c r="H622" s="55"/>
      <c r="I622" s="55"/>
      <c r="J622" s="55"/>
      <c r="K622" s="65"/>
      <c r="L622" s="65"/>
      <c r="M622" s="65"/>
      <c r="N622" s="65"/>
      <c r="O622" s="65"/>
      <c r="P622" s="65"/>
    </row>
    <row r="623" spans="1:16" s="1" customFormat="1" x14ac:dyDescent="0.25">
      <c r="A623" s="2"/>
      <c r="C623" s="7"/>
      <c r="E623" s="55"/>
      <c r="F623" s="55"/>
      <c r="G623" s="55"/>
      <c r="H623" s="55"/>
      <c r="I623" s="55"/>
      <c r="J623" s="55"/>
      <c r="K623" s="65"/>
      <c r="L623" s="65"/>
      <c r="M623" s="65"/>
      <c r="N623" s="65"/>
      <c r="O623" s="65"/>
      <c r="P623" s="65"/>
    </row>
    <row r="624" spans="1:16" s="1" customFormat="1" x14ac:dyDescent="0.25">
      <c r="A624" s="2"/>
      <c r="C624" s="7"/>
      <c r="E624" s="55"/>
      <c r="F624" s="55"/>
      <c r="G624" s="55"/>
      <c r="H624" s="55"/>
      <c r="I624" s="55"/>
      <c r="J624" s="55"/>
      <c r="K624" s="65"/>
      <c r="L624" s="65"/>
      <c r="M624" s="65"/>
      <c r="N624" s="65"/>
      <c r="O624" s="65"/>
      <c r="P624" s="65"/>
    </row>
    <row r="625" spans="1:16" s="1" customFormat="1" x14ac:dyDescent="0.25">
      <c r="A625" s="2"/>
      <c r="C625" s="7"/>
      <c r="E625" s="55"/>
      <c r="F625" s="55"/>
      <c r="G625" s="55"/>
      <c r="H625" s="55"/>
      <c r="I625" s="55"/>
      <c r="J625" s="55"/>
      <c r="K625" s="65"/>
      <c r="L625" s="65"/>
      <c r="M625" s="65"/>
      <c r="N625" s="65"/>
      <c r="O625" s="65"/>
      <c r="P625" s="65"/>
    </row>
    <row r="626" spans="1:16" s="1" customFormat="1" x14ac:dyDescent="0.25">
      <c r="A626" s="2"/>
      <c r="C626" s="7"/>
      <c r="E626" s="55"/>
      <c r="F626" s="55"/>
      <c r="G626" s="55"/>
      <c r="H626" s="55"/>
      <c r="I626" s="55"/>
      <c r="J626" s="55"/>
      <c r="K626" s="65"/>
      <c r="L626" s="65"/>
      <c r="M626" s="65"/>
      <c r="N626" s="65"/>
      <c r="O626" s="65"/>
      <c r="P626" s="65"/>
    </row>
    <row r="627" spans="1:16" s="1" customFormat="1" x14ac:dyDescent="0.25">
      <c r="A627" s="2"/>
      <c r="C627" s="7"/>
      <c r="E627" s="55"/>
      <c r="F627" s="55"/>
      <c r="G627" s="55"/>
      <c r="H627" s="55"/>
      <c r="I627" s="55"/>
      <c r="J627" s="55"/>
      <c r="K627" s="65"/>
      <c r="L627" s="65"/>
      <c r="M627" s="65"/>
      <c r="N627" s="65"/>
      <c r="O627" s="65"/>
      <c r="P627" s="65"/>
    </row>
    <row r="628" spans="1:16" s="1" customFormat="1" x14ac:dyDescent="0.25">
      <c r="A628" s="2"/>
      <c r="C628" s="7"/>
      <c r="E628" s="55"/>
      <c r="F628" s="55"/>
      <c r="G628" s="55"/>
      <c r="H628" s="55"/>
      <c r="I628" s="55"/>
      <c r="J628" s="55"/>
      <c r="K628" s="65"/>
      <c r="L628" s="65"/>
      <c r="M628" s="65"/>
      <c r="N628" s="65"/>
      <c r="O628" s="65"/>
      <c r="P628" s="65"/>
    </row>
    <row r="629" spans="1:16" s="1" customFormat="1" x14ac:dyDescent="0.25">
      <c r="A629" s="2"/>
      <c r="C629" s="7"/>
      <c r="E629" s="55"/>
      <c r="F629" s="55"/>
      <c r="G629" s="55"/>
      <c r="H629" s="55"/>
      <c r="I629" s="55"/>
      <c r="J629" s="55"/>
      <c r="K629" s="65"/>
      <c r="L629" s="65"/>
      <c r="M629" s="65"/>
      <c r="N629" s="65"/>
      <c r="O629" s="65"/>
      <c r="P629" s="65"/>
    </row>
    <row r="630" spans="1:16" s="1" customFormat="1" x14ac:dyDescent="0.25">
      <c r="A630" s="2"/>
      <c r="C630" s="7"/>
      <c r="E630" s="55"/>
      <c r="F630" s="55"/>
      <c r="G630" s="55"/>
      <c r="H630" s="55"/>
      <c r="I630" s="55"/>
      <c r="J630" s="55"/>
      <c r="K630" s="65"/>
      <c r="L630" s="65"/>
      <c r="M630" s="65"/>
      <c r="N630" s="65"/>
      <c r="O630" s="65"/>
      <c r="P630" s="65"/>
    </row>
    <row r="631" spans="1:16" s="1" customFormat="1" x14ac:dyDescent="0.25">
      <c r="A631" s="2"/>
      <c r="C631" s="7"/>
      <c r="E631" s="55"/>
      <c r="F631" s="55"/>
      <c r="G631" s="55"/>
      <c r="H631" s="55"/>
      <c r="I631" s="55"/>
      <c r="J631" s="55"/>
      <c r="K631" s="65"/>
      <c r="L631" s="65"/>
      <c r="M631" s="65"/>
      <c r="N631" s="65"/>
      <c r="O631" s="65"/>
      <c r="P631" s="65"/>
    </row>
    <row r="632" spans="1:16" s="1" customFormat="1" x14ac:dyDescent="0.25">
      <c r="A632" s="2"/>
      <c r="C632" s="7"/>
      <c r="E632" s="55"/>
      <c r="F632" s="55"/>
      <c r="G632" s="55"/>
      <c r="H632" s="55"/>
      <c r="I632" s="55"/>
      <c r="J632" s="55"/>
      <c r="K632" s="65"/>
      <c r="L632" s="65"/>
      <c r="M632" s="65"/>
      <c r="N632" s="65"/>
      <c r="O632" s="65"/>
      <c r="P632" s="65"/>
    </row>
    <row r="633" spans="1:16" s="1" customFormat="1" x14ac:dyDescent="0.25">
      <c r="A633" s="2"/>
      <c r="C633" s="7"/>
      <c r="E633" s="55"/>
      <c r="F633" s="55"/>
      <c r="G633" s="55"/>
      <c r="H633" s="55"/>
      <c r="I633" s="55"/>
      <c r="J633" s="55"/>
      <c r="K633" s="65"/>
      <c r="L633" s="65"/>
      <c r="M633" s="65"/>
      <c r="N633" s="65"/>
      <c r="O633" s="65"/>
      <c r="P633" s="65"/>
    </row>
    <row r="634" spans="1:16" s="1" customFormat="1" x14ac:dyDescent="0.25">
      <c r="A634" s="2"/>
      <c r="C634" s="7"/>
      <c r="E634" s="55"/>
      <c r="F634" s="55"/>
      <c r="G634" s="55"/>
      <c r="H634" s="55"/>
      <c r="I634" s="55"/>
      <c r="J634" s="55"/>
      <c r="K634" s="65"/>
      <c r="L634" s="65"/>
      <c r="M634" s="65"/>
      <c r="N634" s="65"/>
      <c r="O634" s="65"/>
      <c r="P634" s="65"/>
    </row>
    <row r="635" spans="1:16" s="1" customFormat="1" x14ac:dyDescent="0.25">
      <c r="A635" s="2"/>
      <c r="C635" s="7"/>
      <c r="E635" s="55"/>
      <c r="F635" s="55"/>
      <c r="G635" s="55"/>
      <c r="H635" s="55"/>
      <c r="I635" s="55"/>
      <c r="J635" s="55"/>
      <c r="K635" s="65"/>
      <c r="L635" s="65"/>
      <c r="M635" s="65"/>
      <c r="N635" s="65"/>
      <c r="O635" s="65"/>
      <c r="P635" s="65"/>
    </row>
    <row r="636" spans="1:16" s="1" customFormat="1" x14ac:dyDescent="0.25">
      <c r="A636" s="2"/>
      <c r="C636" s="7"/>
      <c r="E636" s="55"/>
      <c r="F636" s="55"/>
      <c r="G636" s="55"/>
      <c r="H636" s="55"/>
      <c r="I636" s="55"/>
      <c r="J636" s="55"/>
      <c r="K636" s="65"/>
      <c r="L636" s="65"/>
      <c r="M636" s="65"/>
      <c r="N636" s="65"/>
      <c r="O636" s="65"/>
      <c r="P636" s="65"/>
    </row>
    <row r="637" spans="1:16" s="1" customFormat="1" x14ac:dyDescent="0.25">
      <c r="A637" s="2"/>
      <c r="C637" s="7"/>
      <c r="E637" s="55"/>
      <c r="F637" s="55"/>
      <c r="G637" s="55"/>
      <c r="H637" s="55"/>
      <c r="I637" s="55"/>
      <c r="J637" s="55"/>
      <c r="K637" s="65"/>
      <c r="L637" s="65"/>
      <c r="M637" s="65"/>
      <c r="N637" s="65"/>
      <c r="O637" s="65"/>
      <c r="P637" s="65"/>
    </row>
    <row r="638" spans="1:16" s="1" customFormat="1" x14ac:dyDescent="0.25">
      <c r="A638" s="2"/>
      <c r="C638" s="7"/>
      <c r="E638" s="55"/>
      <c r="F638" s="55"/>
      <c r="G638" s="55"/>
      <c r="H638" s="55"/>
      <c r="I638" s="55"/>
      <c r="J638" s="55"/>
      <c r="K638" s="65"/>
      <c r="L638" s="65"/>
      <c r="M638" s="65"/>
      <c r="N638" s="65"/>
      <c r="O638" s="65"/>
      <c r="P638" s="65"/>
    </row>
    <row r="639" spans="1:16" s="1" customFormat="1" x14ac:dyDescent="0.25">
      <c r="A639" s="2"/>
      <c r="C639" s="7"/>
      <c r="E639" s="55"/>
      <c r="F639" s="55"/>
      <c r="G639" s="55"/>
      <c r="H639" s="55"/>
      <c r="I639" s="55"/>
      <c r="J639" s="55"/>
      <c r="K639" s="65"/>
      <c r="L639" s="65"/>
      <c r="M639" s="65"/>
      <c r="N639" s="65"/>
      <c r="O639" s="65"/>
      <c r="P639" s="65"/>
    </row>
    <row r="640" spans="1:16" s="1" customFormat="1" x14ac:dyDescent="0.25">
      <c r="A640" s="2"/>
      <c r="C640" s="7"/>
      <c r="E640" s="55"/>
      <c r="F640" s="55"/>
      <c r="G640" s="55"/>
      <c r="H640" s="55"/>
      <c r="I640" s="55"/>
      <c r="J640" s="55"/>
      <c r="K640" s="65"/>
      <c r="L640" s="65"/>
      <c r="M640" s="65"/>
      <c r="N640" s="65"/>
      <c r="O640" s="65"/>
      <c r="P640" s="65"/>
    </row>
    <row r="641" spans="1:16" s="1" customFormat="1" x14ac:dyDescent="0.25">
      <c r="A641" s="2"/>
      <c r="C641" s="7"/>
      <c r="E641" s="55"/>
      <c r="F641" s="55"/>
      <c r="G641" s="55"/>
      <c r="H641" s="55"/>
      <c r="I641" s="55"/>
      <c r="J641" s="55"/>
      <c r="K641" s="65"/>
      <c r="L641" s="65"/>
      <c r="M641" s="65"/>
      <c r="N641" s="65"/>
      <c r="O641" s="65"/>
      <c r="P641" s="65"/>
    </row>
    <row r="642" spans="1:16" s="1" customFormat="1" x14ac:dyDescent="0.25">
      <c r="A642" s="2"/>
      <c r="C642" s="7"/>
      <c r="E642" s="55"/>
      <c r="F642" s="55"/>
      <c r="G642" s="55"/>
      <c r="H642" s="55"/>
      <c r="I642" s="55"/>
      <c r="J642" s="55"/>
      <c r="K642" s="65"/>
      <c r="L642" s="65"/>
      <c r="M642" s="65"/>
      <c r="N642" s="65"/>
      <c r="O642" s="65"/>
      <c r="P642" s="65"/>
    </row>
    <row r="643" spans="1:16" s="1" customFormat="1" x14ac:dyDescent="0.25">
      <c r="A643" s="2"/>
      <c r="C643" s="7"/>
      <c r="E643" s="55"/>
      <c r="F643" s="55"/>
      <c r="G643" s="55"/>
      <c r="H643" s="55"/>
      <c r="I643" s="55"/>
      <c r="J643" s="55"/>
      <c r="K643" s="65"/>
      <c r="L643" s="65"/>
      <c r="M643" s="65"/>
      <c r="N643" s="65"/>
      <c r="O643" s="65"/>
      <c r="P643" s="65"/>
    </row>
    <row r="644" spans="1:16" s="1" customFormat="1" x14ac:dyDescent="0.25">
      <c r="A644" s="2"/>
      <c r="C644" s="7"/>
      <c r="E644" s="55"/>
      <c r="F644" s="55"/>
      <c r="G644" s="55"/>
      <c r="H644" s="55"/>
      <c r="I644" s="55"/>
      <c r="J644" s="55"/>
      <c r="K644" s="65"/>
      <c r="L644" s="65"/>
      <c r="M644" s="65"/>
      <c r="N644" s="65"/>
      <c r="O644" s="65"/>
      <c r="P644" s="65"/>
    </row>
    <row r="645" spans="1:16" s="1" customFormat="1" x14ac:dyDescent="0.25">
      <c r="A645" s="2"/>
      <c r="C645" s="7"/>
      <c r="E645" s="55"/>
      <c r="F645" s="55"/>
      <c r="G645" s="55"/>
      <c r="H645" s="55"/>
      <c r="I645" s="55"/>
      <c r="J645" s="55"/>
      <c r="K645" s="65"/>
      <c r="L645" s="65"/>
      <c r="M645" s="65"/>
      <c r="N645" s="65"/>
      <c r="O645" s="65"/>
      <c r="P645" s="65"/>
    </row>
    <row r="646" spans="1:16" s="1" customFormat="1" x14ac:dyDescent="0.25">
      <c r="A646" s="2"/>
      <c r="C646" s="7"/>
      <c r="E646" s="55"/>
      <c r="F646" s="55"/>
      <c r="G646" s="55"/>
      <c r="H646" s="55"/>
      <c r="I646" s="55"/>
      <c r="J646" s="55"/>
      <c r="K646" s="65"/>
      <c r="L646" s="65"/>
      <c r="M646" s="65"/>
      <c r="N646" s="65"/>
      <c r="O646" s="65"/>
      <c r="P646" s="65"/>
    </row>
    <row r="647" spans="1:16" s="1" customFormat="1" x14ac:dyDescent="0.25">
      <c r="A647" s="2"/>
      <c r="C647" s="7"/>
      <c r="E647" s="55"/>
      <c r="F647" s="55"/>
      <c r="G647" s="55"/>
      <c r="H647" s="55"/>
      <c r="I647" s="55"/>
      <c r="J647" s="55"/>
      <c r="K647" s="65"/>
      <c r="L647" s="65"/>
      <c r="M647" s="65"/>
      <c r="N647" s="65"/>
      <c r="O647" s="65"/>
      <c r="P647" s="65"/>
    </row>
    <row r="648" spans="1:16" s="1" customFormat="1" x14ac:dyDescent="0.25">
      <c r="A648" s="2"/>
      <c r="C648" s="7"/>
      <c r="E648" s="55"/>
      <c r="F648" s="55"/>
      <c r="G648" s="55"/>
      <c r="H648" s="55"/>
      <c r="I648" s="55"/>
      <c r="J648" s="55"/>
      <c r="K648" s="65"/>
      <c r="L648" s="65"/>
      <c r="M648" s="65"/>
      <c r="N648" s="65"/>
      <c r="O648" s="65"/>
      <c r="P648" s="65"/>
    </row>
    <row r="649" spans="1:16" s="1" customFormat="1" x14ac:dyDescent="0.25">
      <c r="A649" s="2"/>
      <c r="C649" s="7"/>
      <c r="E649" s="55"/>
      <c r="F649" s="55"/>
      <c r="G649" s="55"/>
      <c r="H649" s="55"/>
      <c r="I649" s="55"/>
      <c r="J649" s="55"/>
      <c r="K649" s="65"/>
      <c r="L649" s="65"/>
      <c r="M649" s="65"/>
      <c r="N649" s="65"/>
      <c r="O649" s="65"/>
      <c r="P649" s="65"/>
    </row>
    <row r="650" spans="1:16" s="1" customFormat="1" x14ac:dyDescent="0.25">
      <c r="A650" s="2"/>
      <c r="C650" s="7"/>
      <c r="E650" s="55"/>
      <c r="F650" s="55"/>
      <c r="G650" s="55"/>
      <c r="H650" s="55"/>
      <c r="I650" s="55"/>
      <c r="J650" s="55"/>
      <c r="K650" s="65"/>
      <c r="L650" s="65"/>
      <c r="M650" s="65"/>
      <c r="N650" s="65"/>
      <c r="O650" s="65"/>
      <c r="P650" s="65"/>
    </row>
    <row r="651" spans="1:16" s="1" customFormat="1" x14ac:dyDescent="0.25">
      <c r="A651" s="2"/>
      <c r="C651" s="7"/>
      <c r="E651" s="55"/>
      <c r="F651" s="55"/>
      <c r="G651" s="55"/>
      <c r="H651" s="55"/>
      <c r="I651" s="55"/>
      <c r="J651" s="55"/>
      <c r="K651" s="65"/>
      <c r="L651" s="65"/>
      <c r="M651" s="65"/>
      <c r="N651" s="65"/>
      <c r="O651" s="65"/>
      <c r="P651" s="65"/>
    </row>
    <row r="652" spans="1:16" s="1" customFormat="1" x14ac:dyDescent="0.25">
      <c r="A652" s="2"/>
      <c r="C652" s="7"/>
      <c r="E652" s="55"/>
      <c r="F652" s="55"/>
      <c r="G652" s="55"/>
      <c r="H652" s="55"/>
      <c r="I652" s="55"/>
      <c r="J652" s="55"/>
      <c r="K652" s="65"/>
      <c r="L652" s="65"/>
      <c r="M652" s="65"/>
      <c r="N652" s="65"/>
      <c r="O652" s="65"/>
      <c r="P652" s="65"/>
    </row>
    <row r="653" spans="1:16" s="1" customFormat="1" x14ac:dyDescent="0.25">
      <c r="A653" s="2"/>
      <c r="C653" s="7"/>
      <c r="E653" s="55"/>
      <c r="F653" s="55"/>
      <c r="G653" s="55"/>
      <c r="H653" s="55"/>
      <c r="I653" s="55"/>
      <c r="J653" s="55"/>
      <c r="K653" s="65"/>
      <c r="L653" s="65"/>
      <c r="M653" s="65"/>
      <c r="N653" s="65"/>
      <c r="O653" s="65"/>
      <c r="P653" s="65"/>
    </row>
    <row r="654" spans="1:16" s="1" customFormat="1" x14ac:dyDescent="0.25">
      <c r="A654" s="2"/>
      <c r="C654" s="7"/>
      <c r="E654" s="55"/>
      <c r="F654" s="55"/>
      <c r="G654" s="55"/>
      <c r="H654" s="55"/>
      <c r="I654" s="55"/>
      <c r="J654" s="55"/>
      <c r="K654" s="65"/>
      <c r="L654" s="65"/>
      <c r="M654" s="65"/>
      <c r="N654" s="65"/>
      <c r="O654" s="65"/>
      <c r="P654" s="65"/>
    </row>
    <row r="655" spans="1:16" s="1" customFormat="1" x14ac:dyDescent="0.25">
      <c r="A655" s="2"/>
      <c r="C655" s="7"/>
      <c r="E655" s="55"/>
      <c r="F655" s="55"/>
      <c r="G655" s="55"/>
      <c r="H655" s="55"/>
      <c r="I655" s="55"/>
      <c r="J655" s="55"/>
      <c r="K655" s="65"/>
      <c r="L655" s="65"/>
      <c r="M655" s="65"/>
      <c r="N655" s="65"/>
      <c r="O655" s="65"/>
      <c r="P655" s="65"/>
    </row>
    <row r="656" spans="1:16" s="1" customFormat="1" x14ac:dyDescent="0.25">
      <c r="A656" s="2"/>
      <c r="C656" s="7"/>
      <c r="E656" s="55"/>
      <c r="F656" s="55"/>
      <c r="G656" s="55"/>
      <c r="H656" s="55"/>
      <c r="I656" s="55"/>
      <c r="J656" s="55"/>
      <c r="K656" s="65"/>
      <c r="L656" s="65"/>
      <c r="M656" s="65"/>
      <c r="N656" s="65"/>
      <c r="O656" s="65"/>
      <c r="P656" s="65"/>
    </row>
    <row r="657" spans="1:16" s="1" customFormat="1" x14ac:dyDescent="0.25">
      <c r="A657" s="2"/>
      <c r="C657" s="7"/>
      <c r="E657" s="55"/>
      <c r="F657" s="55"/>
      <c r="G657" s="55"/>
      <c r="H657" s="55"/>
      <c r="I657" s="55"/>
      <c r="J657" s="55"/>
      <c r="K657" s="65"/>
      <c r="L657" s="65"/>
      <c r="M657" s="65"/>
      <c r="N657" s="65"/>
      <c r="O657" s="65"/>
      <c r="P657" s="65"/>
    </row>
    <row r="658" spans="1:16" s="1" customFormat="1" x14ac:dyDescent="0.25">
      <c r="A658" s="2"/>
      <c r="C658" s="7"/>
      <c r="E658" s="55"/>
      <c r="F658" s="55"/>
      <c r="G658" s="55"/>
      <c r="H658" s="55"/>
      <c r="I658" s="55"/>
      <c r="J658" s="55"/>
      <c r="K658" s="65"/>
      <c r="L658" s="65"/>
      <c r="M658" s="65"/>
      <c r="N658" s="65"/>
      <c r="O658" s="65"/>
      <c r="P658" s="65"/>
    </row>
    <row r="659" spans="1:16" s="1" customFormat="1" x14ac:dyDescent="0.25">
      <c r="A659" s="2"/>
      <c r="C659" s="7"/>
      <c r="E659" s="55"/>
      <c r="F659" s="55"/>
      <c r="G659" s="55"/>
      <c r="H659" s="55"/>
      <c r="I659" s="55"/>
      <c r="J659" s="55"/>
      <c r="K659" s="65"/>
      <c r="L659" s="65"/>
      <c r="M659" s="65"/>
      <c r="N659" s="65"/>
      <c r="O659" s="65"/>
      <c r="P659" s="65"/>
    </row>
    <row r="660" spans="1:16" s="1" customFormat="1" x14ac:dyDescent="0.25">
      <c r="A660" s="2"/>
      <c r="C660" s="7"/>
      <c r="E660" s="55"/>
      <c r="F660" s="55"/>
      <c r="G660" s="55"/>
      <c r="H660" s="55"/>
      <c r="I660" s="55"/>
      <c r="J660" s="55"/>
      <c r="K660" s="65"/>
      <c r="L660" s="65"/>
      <c r="M660" s="65"/>
      <c r="N660" s="65"/>
      <c r="O660" s="65"/>
      <c r="P660" s="65"/>
    </row>
    <row r="661" spans="1:16" s="1" customFormat="1" x14ac:dyDescent="0.25">
      <c r="A661" s="2"/>
      <c r="C661" s="7"/>
      <c r="E661" s="55"/>
      <c r="F661" s="55"/>
      <c r="G661" s="55"/>
      <c r="H661" s="55"/>
      <c r="I661" s="55"/>
      <c r="J661" s="55"/>
      <c r="K661" s="65"/>
      <c r="L661" s="65"/>
      <c r="M661" s="65"/>
      <c r="N661" s="65"/>
      <c r="O661" s="65"/>
      <c r="P661" s="65"/>
    </row>
    <row r="662" spans="1:16" s="1" customFormat="1" x14ac:dyDescent="0.25">
      <c r="A662" s="2"/>
      <c r="C662" s="7"/>
      <c r="E662" s="55"/>
      <c r="F662" s="55"/>
      <c r="G662" s="55"/>
      <c r="H662" s="55"/>
      <c r="I662" s="55"/>
      <c r="J662" s="55"/>
      <c r="K662" s="65"/>
      <c r="L662" s="65"/>
      <c r="M662" s="65"/>
      <c r="N662" s="65"/>
      <c r="O662" s="65"/>
      <c r="P662" s="65"/>
    </row>
    <row r="663" spans="1:16" s="1" customFormat="1" x14ac:dyDescent="0.25">
      <c r="A663" s="2"/>
      <c r="C663" s="7"/>
      <c r="E663" s="55"/>
      <c r="F663" s="55"/>
      <c r="G663" s="55"/>
      <c r="H663" s="55"/>
      <c r="I663" s="55"/>
      <c r="J663" s="55"/>
      <c r="K663" s="65"/>
      <c r="L663" s="65"/>
      <c r="M663" s="65"/>
      <c r="N663" s="65"/>
      <c r="O663" s="65"/>
      <c r="P663" s="65"/>
    </row>
    <row r="664" spans="1:16" s="1" customFormat="1" x14ac:dyDescent="0.25">
      <c r="A664" s="2"/>
      <c r="C664" s="7"/>
      <c r="E664" s="55"/>
      <c r="F664" s="55"/>
      <c r="G664" s="55"/>
      <c r="H664" s="55"/>
      <c r="I664" s="55"/>
      <c r="J664" s="55"/>
      <c r="K664" s="65"/>
      <c r="L664" s="65"/>
      <c r="M664" s="65"/>
      <c r="N664" s="65"/>
      <c r="O664" s="65"/>
      <c r="P664" s="65"/>
    </row>
    <row r="665" spans="1:16" s="1" customFormat="1" x14ac:dyDescent="0.25">
      <c r="A665" s="2"/>
      <c r="C665" s="7"/>
      <c r="E665" s="55"/>
      <c r="F665" s="55"/>
      <c r="G665" s="55"/>
      <c r="H665" s="55"/>
      <c r="I665" s="55"/>
      <c r="J665" s="55"/>
      <c r="K665" s="65"/>
      <c r="L665" s="65"/>
      <c r="M665" s="65"/>
      <c r="N665" s="65"/>
      <c r="O665" s="65"/>
      <c r="P665" s="65"/>
    </row>
    <row r="666" spans="1:16" s="1" customFormat="1" x14ac:dyDescent="0.25">
      <c r="A666" s="2"/>
      <c r="C666" s="7"/>
      <c r="E666" s="55"/>
      <c r="F666" s="55"/>
      <c r="G666" s="55"/>
      <c r="H666" s="55"/>
      <c r="I666" s="55"/>
      <c r="J666" s="55"/>
      <c r="K666" s="65"/>
      <c r="L666" s="65"/>
      <c r="M666" s="65"/>
      <c r="N666" s="65"/>
      <c r="O666" s="65"/>
      <c r="P666" s="65"/>
    </row>
    <row r="667" spans="1:16" s="1" customFormat="1" x14ac:dyDescent="0.25">
      <c r="A667" s="2"/>
      <c r="C667" s="7"/>
      <c r="E667" s="55"/>
      <c r="F667" s="55"/>
      <c r="G667" s="55"/>
      <c r="H667" s="55"/>
      <c r="I667" s="55"/>
      <c r="J667" s="55"/>
      <c r="K667" s="65"/>
      <c r="L667" s="65"/>
      <c r="M667" s="65"/>
      <c r="N667" s="65"/>
      <c r="O667" s="65"/>
      <c r="P667" s="65"/>
    </row>
    <row r="668" spans="1:16" s="1" customFormat="1" x14ac:dyDescent="0.25">
      <c r="A668" s="2"/>
      <c r="C668" s="7"/>
      <c r="E668" s="55"/>
      <c r="F668" s="55"/>
      <c r="G668" s="55"/>
      <c r="H668" s="55"/>
      <c r="I668" s="55"/>
      <c r="J668" s="55"/>
      <c r="K668" s="65"/>
      <c r="L668" s="65"/>
      <c r="M668" s="65"/>
      <c r="N668" s="65"/>
      <c r="O668" s="65"/>
      <c r="P668" s="65"/>
    </row>
    <row r="669" spans="1:16" s="1" customFormat="1" x14ac:dyDescent="0.25">
      <c r="A669" s="2"/>
      <c r="C669" s="7"/>
      <c r="E669" s="55"/>
      <c r="F669" s="55"/>
      <c r="G669" s="55"/>
      <c r="H669" s="55"/>
      <c r="I669" s="55"/>
      <c r="J669" s="55"/>
      <c r="K669" s="65"/>
      <c r="L669" s="65"/>
      <c r="M669" s="65"/>
      <c r="N669" s="65"/>
      <c r="O669" s="65"/>
      <c r="P669" s="65"/>
    </row>
    <row r="670" spans="1:16" s="1" customFormat="1" x14ac:dyDescent="0.25">
      <c r="A670" s="2"/>
      <c r="C670" s="7"/>
      <c r="E670" s="55"/>
      <c r="F670" s="55"/>
      <c r="G670" s="55"/>
      <c r="H670" s="55"/>
      <c r="I670" s="55"/>
      <c r="J670" s="55"/>
      <c r="K670" s="65"/>
      <c r="L670" s="65"/>
      <c r="M670" s="65"/>
      <c r="N670" s="65"/>
      <c r="O670" s="65"/>
      <c r="P670" s="65"/>
    </row>
    <row r="671" spans="1:16" s="1" customFormat="1" x14ac:dyDescent="0.25">
      <c r="A671" s="2"/>
      <c r="C671" s="7"/>
      <c r="E671" s="55"/>
      <c r="F671" s="55"/>
      <c r="G671" s="55"/>
      <c r="H671" s="55"/>
      <c r="I671" s="55"/>
      <c r="J671" s="55"/>
      <c r="K671" s="65"/>
      <c r="L671" s="65"/>
      <c r="M671" s="65"/>
      <c r="N671" s="65"/>
      <c r="O671" s="65"/>
      <c r="P671" s="65"/>
    </row>
    <row r="672" spans="1:16" s="1" customFormat="1" x14ac:dyDescent="0.25">
      <c r="A672" s="2"/>
      <c r="C672" s="7"/>
      <c r="E672" s="55"/>
      <c r="F672" s="55"/>
      <c r="G672" s="55"/>
      <c r="H672" s="55"/>
      <c r="I672" s="55"/>
      <c r="J672" s="55"/>
      <c r="K672" s="65"/>
      <c r="L672" s="65"/>
      <c r="M672" s="65"/>
      <c r="N672" s="65"/>
      <c r="O672" s="65"/>
      <c r="P672" s="65"/>
    </row>
    <row r="673" spans="1:16" s="1" customFormat="1" x14ac:dyDescent="0.25">
      <c r="A673" s="2"/>
      <c r="C673" s="7"/>
      <c r="E673" s="55"/>
      <c r="F673" s="55"/>
      <c r="G673" s="55"/>
      <c r="H673" s="55"/>
      <c r="I673" s="55"/>
      <c r="J673" s="55"/>
      <c r="K673" s="65"/>
      <c r="L673" s="65"/>
      <c r="M673" s="65"/>
      <c r="N673" s="65"/>
      <c r="O673" s="65"/>
      <c r="P673" s="65"/>
    </row>
    <row r="674" spans="1:16" s="1" customFormat="1" x14ac:dyDescent="0.25">
      <c r="A674" s="2"/>
      <c r="C674" s="7"/>
      <c r="E674" s="55"/>
      <c r="F674" s="55"/>
      <c r="G674" s="55"/>
      <c r="H674" s="55"/>
      <c r="I674" s="55"/>
      <c r="J674" s="55"/>
      <c r="K674" s="65"/>
      <c r="L674" s="65"/>
      <c r="M674" s="65"/>
      <c r="N674" s="65"/>
      <c r="O674" s="65"/>
      <c r="P674" s="65"/>
    </row>
    <row r="675" spans="1:16" s="1" customFormat="1" x14ac:dyDescent="0.25">
      <c r="A675" s="2"/>
      <c r="C675" s="7"/>
      <c r="E675" s="55"/>
      <c r="F675" s="55"/>
      <c r="G675" s="55"/>
      <c r="H675" s="55"/>
      <c r="I675" s="55"/>
      <c r="J675" s="55"/>
      <c r="K675" s="65"/>
      <c r="L675" s="65"/>
      <c r="M675" s="65"/>
      <c r="N675" s="65"/>
      <c r="O675" s="65"/>
      <c r="P675" s="65"/>
    </row>
    <row r="676" spans="1:16" s="1" customFormat="1" x14ac:dyDescent="0.25">
      <c r="A676" s="2"/>
      <c r="C676" s="7"/>
      <c r="E676" s="55"/>
      <c r="F676" s="55"/>
      <c r="G676" s="55"/>
      <c r="H676" s="55"/>
      <c r="I676" s="55"/>
      <c r="J676" s="55"/>
      <c r="K676" s="65"/>
      <c r="L676" s="65"/>
      <c r="M676" s="65"/>
      <c r="N676" s="65"/>
      <c r="O676" s="65"/>
      <c r="P676" s="65"/>
    </row>
    <row r="677" spans="1:16" s="1" customFormat="1" x14ac:dyDescent="0.25">
      <c r="A677" s="2"/>
      <c r="C677" s="7"/>
      <c r="E677" s="55"/>
      <c r="F677" s="55"/>
      <c r="G677" s="55"/>
      <c r="H677" s="55"/>
      <c r="I677" s="55"/>
      <c r="J677" s="55"/>
      <c r="K677" s="65"/>
      <c r="L677" s="65"/>
      <c r="M677" s="65"/>
      <c r="N677" s="65"/>
      <c r="O677" s="65"/>
      <c r="P677" s="65"/>
    </row>
    <row r="678" spans="1:16" s="1" customFormat="1" x14ac:dyDescent="0.25">
      <c r="A678" s="2"/>
      <c r="C678" s="7"/>
      <c r="E678" s="55"/>
      <c r="F678" s="55"/>
      <c r="G678" s="55"/>
      <c r="H678" s="55"/>
      <c r="I678" s="55"/>
      <c r="J678" s="55"/>
      <c r="K678" s="65"/>
      <c r="L678" s="65"/>
      <c r="M678" s="65"/>
      <c r="N678" s="65"/>
      <c r="O678" s="65"/>
      <c r="P678" s="65"/>
    </row>
    <row r="679" spans="1:16" s="1" customFormat="1" x14ac:dyDescent="0.25">
      <c r="A679" s="2"/>
      <c r="C679" s="7"/>
      <c r="E679" s="55"/>
      <c r="F679" s="55"/>
      <c r="G679" s="55"/>
      <c r="H679" s="55"/>
      <c r="I679" s="55"/>
      <c r="J679" s="55"/>
      <c r="K679" s="65"/>
      <c r="L679" s="65"/>
      <c r="M679" s="65"/>
      <c r="N679" s="65"/>
      <c r="O679" s="65"/>
      <c r="P679" s="65"/>
    </row>
    <row r="680" spans="1:16" s="1" customFormat="1" x14ac:dyDescent="0.25">
      <c r="A680" s="2"/>
      <c r="C680" s="7"/>
      <c r="E680" s="55"/>
      <c r="F680" s="55"/>
      <c r="G680" s="55"/>
      <c r="H680" s="55"/>
      <c r="I680" s="55"/>
      <c r="J680" s="55"/>
      <c r="K680" s="65"/>
      <c r="L680" s="65"/>
      <c r="M680" s="65"/>
      <c r="N680" s="65"/>
      <c r="O680" s="65"/>
      <c r="P680" s="65"/>
    </row>
    <row r="681" spans="1:16" s="1" customFormat="1" x14ac:dyDescent="0.25">
      <c r="A681" s="2"/>
      <c r="C681" s="7"/>
      <c r="E681" s="55"/>
      <c r="F681" s="55"/>
      <c r="G681" s="55"/>
      <c r="H681" s="55"/>
      <c r="I681" s="55"/>
      <c r="J681" s="55"/>
      <c r="K681" s="65"/>
      <c r="L681" s="65"/>
      <c r="M681" s="65"/>
      <c r="N681" s="65"/>
      <c r="O681" s="65"/>
      <c r="P681" s="65"/>
    </row>
    <row r="682" spans="1:16" s="1" customFormat="1" x14ac:dyDescent="0.25">
      <c r="A682" s="2"/>
      <c r="C682" s="7"/>
      <c r="E682" s="55"/>
      <c r="F682" s="55"/>
      <c r="G682" s="55"/>
      <c r="H682" s="55"/>
      <c r="I682" s="55"/>
      <c r="J682" s="55"/>
      <c r="K682" s="65"/>
      <c r="L682" s="65"/>
      <c r="M682" s="65"/>
      <c r="N682" s="65"/>
      <c r="O682" s="65"/>
      <c r="P682" s="65"/>
    </row>
    <row r="683" spans="1:16" s="1" customFormat="1" x14ac:dyDescent="0.25">
      <c r="A683" s="2"/>
      <c r="C683" s="7"/>
      <c r="E683" s="55"/>
      <c r="F683" s="55"/>
      <c r="G683" s="55"/>
      <c r="H683" s="55"/>
      <c r="I683" s="55"/>
      <c r="J683" s="55"/>
      <c r="K683" s="65"/>
      <c r="L683" s="65"/>
      <c r="M683" s="65"/>
      <c r="N683" s="65"/>
      <c r="O683" s="65"/>
      <c r="P683" s="65"/>
    </row>
    <row r="684" spans="1:16" s="1" customFormat="1" x14ac:dyDescent="0.25">
      <c r="A684" s="2"/>
      <c r="C684" s="7"/>
      <c r="E684" s="55"/>
      <c r="F684" s="55"/>
      <c r="G684" s="55"/>
      <c r="H684" s="55"/>
      <c r="I684" s="55"/>
      <c r="J684" s="55"/>
      <c r="K684" s="65"/>
      <c r="L684" s="65"/>
      <c r="M684" s="65"/>
      <c r="N684" s="65"/>
      <c r="O684" s="65"/>
      <c r="P684" s="65"/>
    </row>
    <row r="685" spans="1:16" s="1" customFormat="1" x14ac:dyDescent="0.25">
      <c r="A685" s="2"/>
      <c r="C685" s="7"/>
      <c r="E685" s="55"/>
      <c r="F685" s="55"/>
      <c r="G685" s="55"/>
      <c r="H685" s="55"/>
      <c r="I685" s="55"/>
      <c r="J685" s="55"/>
      <c r="K685" s="65"/>
      <c r="L685" s="65"/>
      <c r="M685" s="65"/>
      <c r="N685" s="65"/>
      <c r="O685" s="65"/>
      <c r="P685" s="65"/>
    </row>
    <row r="686" spans="1:16" s="1" customFormat="1" x14ac:dyDescent="0.25">
      <c r="A686" s="2"/>
      <c r="C686" s="7"/>
      <c r="E686" s="55"/>
      <c r="F686" s="55"/>
      <c r="G686" s="55"/>
      <c r="H686" s="55"/>
      <c r="I686" s="55"/>
      <c r="J686" s="55"/>
      <c r="K686" s="65"/>
      <c r="L686" s="65"/>
      <c r="M686" s="65"/>
      <c r="N686" s="65"/>
      <c r="O686" s="65"/>
      <c r="P686" s="65"/>
    </row>
    <row r="687" spans="1:16" s="1" customFormat="1" x14ac:dyDescent="0.25">
      <c r="A687" s="2"/>
      <c r="C687" s="7"/>
      <c r="E687" s="55"/>
      <c r="F687" s="55"/>
      <c r="G687" s="55"/>
      <c r="H687" s="55"/>
      <c r="I687" s="55"/>
      <c r="J687" s="55"/>
      <c r="K687" s="65"/>
      <c r="L687" s="65"/>
      <c r="M687" s="65"/>
      <c r="N687" s="65"/>
      <c r="O687" s="65"/>
      <c r="P687" s="65"/>
    </row>
    <row r="688" spans="1:16" s="1" customFormat="1" x14ac:dyDescent="0.25">
      <c r="A688" s="2"/>
      <c r="C688" s="7"/>
      <c r="E688" s="55"/>
      <c r="F688" s="55"/>
      <c r="G688" s="55"/>
      <c r="H688" s="55"/>
      <c r="I688" s="55"/>
      <c r="J688" s="55"/>
      <c r="K688" s="65"/>
      <c r="L688" s="65"/>
      <c r="M688" s="65"/>
      <c r="N688" s="65"/>
      <c r="O688" s="65"/>
      <c r="P688" s="65"/>
    </row>
    <row r="689" spans="1:16" s="1" customFormat="1" x14ac:dyDescent="0.25">
      <c r="A689" s="2"/>
      <c r="C689" s="7"/>
      <c r="E689" s="55"/>
      <c r="F689" s="55"/>
      <c r="G689" s="55"/>
      <c r="H689" s="55"/>
      <c r="I689" s="55"/>
      <c r="J689" s="55"/>
      <c r="K689" s="65"/>
      <c r="L689" s="65"/>
      <c r="M689" s="65"/>
      <c r="N689" s="65"/>
      <c r="O689" s="65"/>
      <c r="P689" s="65"/>
    </row>
    <row r="690" spans="1:16" s="1" customFormat="1" x14ac:dyDescent="0.25">
      <c r="A690" s="2"/>
      <c r="C690" s="7"/>
      <c r="E690" s="55"/>
      <c r="F690" s="55"/>
      <c r="G690" s="55"/>
      <c r="H690" s="55"/>
      <c r="I690" s="55"/>
      <c r="J690" s="55"/>
      <c r="K690" s="65"/>
      <c r="L690" s="65"/>
      <c r="M690" s="65"/>
      <c r="N690" s="65"/>
      <c r="O690" s="65"/>
      <c r="P690" s="65"/>
    </row>
    <row r="691" spans="1:16" s="1" customFormat="1" x14ac:dyDescent="0.25">
      <c r="A691" s="2"/>
      <c r="C691" s="7"/>
      <c r="E691" s="55"/>
      <c r="F691" s="55"/>
      <c r="G691" s="55"/>
      <c r="H691" s="55"/>
      <c r="I691" s="55"/>
      <c r="J691" s="55"/>
      <c r="K691" s="65"/>
      <c r="L691" s="65"/>
      <c r="M691" s="65"/>
      <c r="N691" s="65"/>
      <c r="O691" s="65"/>
      <c r="P691" s="65"/>
    </row>
    <row r="692" spans="1:16" s="1" customFormat="1" x14ac:dyDescent="0.25">
      <c r="A692" s="2"/>
      <c r="C692" s="7"/>
      <c r="E692" s="55"/>
      <c r="F692" s="55"/>
      <c r="G692" s="55"/>
      <c r="H692" s="55"/>
      <c r="I692" s="55"/>
      <c r="J692" s="55"/>
      <c r="K692" s="65"/>
      <c r="L692" s="65"/>
      <c r="M692" s="65"/>
      <c r="N692" s="65"/>
      <c r="O692" s="65"/>
      <c r="P692" s="65"/>
    </row>
    <row r="693" spans="1:16" s="1" customFormat="1" x14ac:dyDescent="0.25">
      <c r="A693" s="2"/>
      <c r="C693" s="7"/>
      <c r="E693" s="55"/>
      <c r="F693" s="55"/>
      <c r="G693" s="55"/>
      <c r="H693" s="55"/>
      <c r="I693" s="55"/>
      <c r="J693" s="55"/>
      <c r="K693" s="65"/>
      <c r="L693" s="65"/>
      <c r="M693" s="65"/>
      <c r="N693" s="65"/>
      <c r="O693" s="65"/>
      <c r="P693" s="65"/>
    </row>
    <row r="694" spans="1:16" s="1" customFormat="1" x14ac:dyDescent="0.25">
      <c r="A694" s="2"/>
      <c r="C694" s="7"/>
      <c r="E694" s="55"/>
      <c r="F694" s="55"/>
      <c r="G694" s="55"/>
      <c r="H694" s="55"/>
      <c r="I694" s="55"/>
      <c r="J694" s="55"/>
      <c r="K694" s="65"/>
      <c r="L694" s="65"/>
      <c r="M694" s="65"/>
      <c r="N694" s="65"/>
      <c r="O694" s="65"/>
      <c r="P694" s="65"/>
    </row>
    <row r="695" spans="1:16" s="1" customFormat="1" x14ac:dyDescent="0.25">
      <c r="A695" s="2"/>
      <c r="C695" s="7"/>
      <c r="E695" s="55"/>
      <c r="F695" s="55"/>
      <c r="G695" s="55"/>
      <c r="H695" s="55"/>
      <c r="I695" s="55"/>
      <c r="J695" s="55"/>
      <c r="K695" s="65"/>
      <c r="L695" s="65"/>
      <c r="M695" s="65"/>
      <c r="N695" s="65"/>
      <c r="O695" s="65"/>
      <c r="P695" s="65"/>
    </row>
    <row r="696" spans="1:16" s="1" customFormat="1" x14ac:dyDescent="0.25">
      <c r="A696" s="2"/>
      <c r="C696" s="7"/>
      <c r="E696" s="55"/>
      <c r="F696" s="55"/>
      <c r="G696" s="55"/>
      <c r="H696" s="55"/>
      <c r="I696" s="55"/>
      <c r="J696" s="55"/>
      <c r="K696" s="65"/>
      <c r="L696" s="65"/>
      <c r="M696" s="65"/>
      <c r="N696" s="65"/>
      <c r="O696" s="65"/>
      <c r="P696" s="65"/>
    </row>
    <row r="697" spans="1:16" s="1" customFormat="1" x14ac:dyDescent="0.25">
      <c r="A697" s="2"/>
      <c r="C697" s="7"/>
      <c r="E697" s="55"/>
      <c r="F697" s="55"/>
      <c r="G697" s="55"/>
      <c r="H697" s="55"/>
      <c r="I697" s="55"/>
      <c r="J697" s="55"/>
      <c r="K697" s="65"/>
      <c r="L697" s="65"/>
      <c r="M697" s="65"/>
      <c r="N697" s="65"/>
      <c r="O697" s="65"/>
      <c r="P697" s="65"/>
    </row>
    <row r="698" spans="1:16" s="1" customFormat="1" x14ac:dyDescent="0.25">
      <c r="A698" s="2"/>
      <c r="C698" s="7"/>
      <c r="E698" s="55"/>
      <c r="F698" s="55"/>
      <c r="G698" s="55"/>
      <c r="H698" s="55"/>
      <c r="I698" s="55"/>
      <c r="J698" s="55"/>
      <c r="K698" s="65"/>
      <c r="L698" s="65"/>
      <c r="M698" s="65"/>
      <c r="N698" s="65"/>
      <c r="O698" s="65"/>
      <c r="P698" s="65"/>
    </row>
    <row r="699" spans="1:16" s="1" customFormat="1" x14ac:dyDescent="0.25">
      <c r="A699" s="2"/>
      <c r="C699" s="7"/>
      <c r="E699" s="55"/>
      <c r="F699" s="55"/>
      <c r="G699" s="55"/>
      <c r="H699" s="55"/>
      <c r="I699" s="55"/>
      <c r="J699" s="55"/>
      <c r="K699" s="65"/>
      <c r="L699" s="65"/>
      <c r="M699" s="65"/>
      <c r="N699" s="65"/>
      <c r="O699" s="65"/>
      <c r="P699" s="65"/>
    </row>
    <row r="700" spans="1:16" s="1" customFormat="1" x14ac:dyDescent="0.25">
      <c r="A700" s="2"/>
      <c r="C700" s="7"/>
      <c r="E700" s="55"/>
      <c r="F700" s="55"/>
      <c r="G700" s="55"/>
      <c r="H700" s="55"/>
      <c r="I700" s="55"/>
      <c r="J700" s="55"/>
      <c r="K700" s="65"/>
      <c r="L700" s="65"/>
      <c r="M700" s="65"/>
      <c r="N700" s="65"/>
      <c r="O700" s="65"/>
      <c r="P700" s="65"/>
    </row>
    <row r="701" spans="1:16" s="1" customFormat="1" x14ac:dyDescent="0.25">
      <c r="A701" s="2"/>
      <c r="C701" s="7"/>
      <c r="E701" s="55"/>
      <c r="F701" s="55"/>
      <c r="G701" s="55"/>
      <c r="H701" s="55"/>
      <c r="I701" s="55"/>
      <c r="J701" s="55"/>
      <c r="K701" s="65"/>
      <c r="L701" s="65"/>
      <c r="M701" s="65"/>
      <c r="N701" s="65"/>
      <c r="O701" s="65"/>
      <c r="P701" s="65"/>
    </row>
    <row r="702" spans="1:16" s="1" customFormat="1" x14ac:dyDescent="0.25">
      <c r="A702" s="2"/>
      <c r="C702" s="7"/>
      <c r="E702" s="55"/>
      <c r="F702" s="55"/>
      <c r="G702" s="55"/>
      <c r="H702" s="55"/>
      <c r="I702" s="55"/>
      <c r="J702" s="55"/>
      <c r="K702" s="65"/>
      <c r="L702" s="65"/>
      <c r="M702" s="65"/>
      <c r="N702" s="65"/>
      <c r="O702" s="65"/>
      <c r="P702" s="65"/>
    </row>
    <row r="703" spans="1:16" s="1" customFormat="1" x14ac:dyDescent="0.25">
      <c r="A703" s="2"/>
      <c r="C703" s="7"/>
      <c r="E703" s="55"/>
      <c r="F703" s="55"/>
      <c r="G703" s="55"/>
      <c r="H703" s="55"/>
      <c r="I703" s="55"/>
      <c r="J703" s="55"/>
      <c r="K703" s="65"/>
      <c r="L703" s="65"/>
      <c r="M703" s="65"/>
      <c r="N703" s="65"/>
      <c r="O703" s="65"/>
      <c r="P703" s="65"/>
    </row>
    <row r="704" spans="1:16" s="1" customFormat="1" x14ac:dyDescent="0.25">
      <c r="A704" s="2"/>
      <c r="C704" s="7"/>
      <c r="E704" s="55"/>
      <c r="F704" s="55"/>
      <c r="G704" s="55"/>
      <c r="H704" s="55"/>
      <c r="I704" s="55"/>
      <c r="J704" s="55"/>
      <c r="K704" s="65"/>
      <c r="L704" s="65"/>
      <c r="M704" s="65"/>
      <c r="N704" s="65"/>
      <c r="O704" s="65"/>
      <c r="P704" s="65"/>
    </row>
    <row r="705" spans="1:16" s="1" customFormat="1" x14ac:dyDescent="0.25">
      <c r="A705" s="2"/>
      <c r="C705" s="7"/>
      <c r="E705" s="55"/>
      <c r="F705" s="55"/>
      <c r="G705" s="55"/>
      <c r="H705" s="55"/>
      <c r="I705" s="55"/>
      <c r="J705" s="55"/>
      <c r="K705" s="65"/>
      <c r="L705" s="65"/>
      <c r="M705" s="65"/>
      <c r="N705" s="65"/>
      <c r="O705" s="65"/>
      <c r="P705" s="65"/>
    </row>
    <row r="706" spans="1:16" s="1" customFormat="1" x14ac:dyDescent="0.25">
      <c r="A706" s="2"/>
      <c r="C706" s="7"/>
      <c r="E706" s="55"/>
      <c r="F706" s="55"/>
      <c r="G706" s="55"/>
      <c r="H706" s="55"/>
      <c r="I706" s="55"/>
      <c r="J706" s="55"/>
      <c r="K706" s="65"/>
      <c r="L706" s="65"/>
      <c r="M706" s="65"/>
      <c r="N706" s="65"/>
      <c r="O706" s="65"/>
      <c r="P706" s="65"/>
    </row>
    <row r="707" spans="1:16" s="1" customFormat="1" x14ac:dyDescent="0.25">
      <c r="A707" s="2"/>
      <c r="C707" s="7"/>
      <c r="E707" s="55"/>
      <c r="F707" s="55"/>
      <c r="G707" s="55"/>
      <c r="H707" s="55"/>
      <c r="I707" s="55"/>
      <c r="J707" s="55"/>
      <c r="K707" s="65"/>
      <c r="L707" s="65"/>
      <c r="M707" s="65"/>
      <c r="N707" s="65"/>
      <c r="O707" s="65"/>
      <c r="P707" s="65"/>
    </row>
    <row r="708" spans="1:16" s="1" customFormat="1" x14ac:dyDescent="0.25">
      <c r="A708" s="2"/>
      <c r="C708" s="7"/>
      <c r="E708" s="55"/>
      <c r="F708" s="55"/>
      <c r="G708" s="55"/>
      <c r="H708" s="55"/>
      <c r="I708" s="55"/>
      <c r="J708" s="55"/>
      <c r="K708" s="65"/>
      <c r="L708" s="65"/>
      <c r="M708" s="65"/>
      <c r="N708" s="65"/>
      <c r="O708" s="65"/>
      <c r="P708" s="65"/>
    </row>
    <row r="709" spans="1:16" s="1" customFormat="1" x14ac:dyDescent="0.25">
      <c r="A709" s="2"/>
      <c r="C709" s="7"/>
      <c r="E709" s="55"/>
      <c r="F709" s="55"/>
      <c r="G709" s="55"/>
      <c r="H709" s="55"/>
      <c r="I709" s="55"/>
      <c r="J709" s="55"/>
      <c r="K709" s="65"/>
      <c r="L709" s="65"/>
      <c r="M709" s="65"/>
      <c r="N709" s="65"/>
      <c r="O709" s="65"/>
      <c r="P709" s="65"/>
    </row>
    <row r="710" spans="1:16" s="1" customFormat="1" x14ac:dyDescent="0.25">
      <c r="A710" s="2"/>
      <c r="C710" s="7"/>
      <c r="E710" s="55"/>
      <c r="F710" s="55"/>
      <c r="G710" s="55"/>
      <c r="H710" s="55"/>
      <c r="I710" s="55"/>
      <c r="J710" s="55"/>
      <c r="K710" s="65"/>
      <c r="L710" s="65"/>
      <c r="M710" s="65"/>
      <c r="N710" s="65"/>
      <c r="O710" s="65"/>
      <c r="P710" s="65"/>
    </row>
    <row r="711" spans="1:16" s="1" customFormat="1" x14ac:dyDescent="0.25">
      <c r="A711" s="2"/>
      <c r="C711" s="7"/>
      <c r="E711" s="55"/>
      <c r="F711" s="55"/>
      <c r="G711" s="55"/>
      <c r="H711" s="55"/>
      <c r="I711" s="55"/>
      <c r="J711" s="55"/>
      <c r="K711" s="65"/>
      <c r="L711" s="65"/>
      <c r="M711" s="65"/>
      <c r="N711" s="65"/>
      <c r="O711" s="65"/>
      <c r="P711" s="65"/>
    </row>
    <row r="712" spans="1:16" s="1" customFormat="1" x14ac:dyDescent="0.25">
      <c r="A712" s="2"/>
      <c r="C712" s="7"/>
      <c r="E712" s="55"/>
      <c r="F712" s="55"/>
      <c r="G712" s="55"/>
      <c r="H712" s="55"/>
      <c r="I712" s="55"/>
      <c r="J712" s="55"/>
      <c r="K712" s="65"/>
      <c r="L712" s="65"/>
      <c r="M712" s="65"/>
      <c r="N712" s="65"/>
      <c r="O712" s="65"/>
      <c r="P712" s="65"/>
    </row>
    <row r="713" spans="1:16" s="1" customFormat="1" x14ac:dyDescent="0.25">
      <c r="A713" s="2"/>
      <c r="C713" s="7"/>
      <c r="E713" s="55"/>
      <c r="F713" s="55"/>
      <c r="G713" s="55"/>
      <c r="H713" s="55"/>
      <c r="I713" s="55"/>
      <c r="J713" s="55"/>
      <c r="K713" s="65"/>
      <c r="L713" s="65"/>
      <c r="M713" s="65"/>
      <c r="N713" s="65"/>
      <c r="O713" s="65"/>
      <c r="P713" s="65"/>
    </row>
    <row r="714" spans="1:16" s="1" customFormat="1" x14ac:dyDescent="0.25">
      <c r="A714" s="2"/>
      <c r="C714" s="7"/>
      <c r="E714" s="55"/>
      <c r="F714" s="55"/>
      <c r="G714" s="55"/>
      <c r="H714" s="55"/>
      <c r="I714" s="55"/>
      <c r="J714" s="55"/>
      <c r="K714" s="65"/>
      <c r="L714" s="65"/>
      <c r="M714" s="65"/>
      <c r="N714" s="65"/>
      <c r="O714" s="65"/>
      <c r="P714" s="65"/>
    </row>
    <row r="715" spans="1:16" s="1" customFormat="1" x14ac:dyDescent="0.25">
      <c r="A715" s="2"/>
      <c r="C715" s="7"/>
      <c r="E715" s="55"/>
      <c r="F715" s="55"/>
      <c r="G715" s="55"/>
      <c r="H715" s="55"/>
      <c r="I715" s="55"/>
      <c r="J715" s="55"/>
      <c r="K715" s="65"/>
      <c r="L715" s="65"/>
      <c r="M715" s="65"/>
      <c r="N715" s="65"/>
      <c r="O715" s="65"/>
      <c r="P715" s="65"/>
    </row>
    <row r="716" spans="1:16" s="1" customFormat="1" x14ac:dyDescent="0.25">
      <c r="A716" s="2"/>
      <c r="C716" s="7"/>
      <c r="E716" s="55"/>
      <c r="F716" s="55"/>
      <c r="G716" s="55"/>
      <c r="H716" s="55"/>
      <c r="I716" s="55"/>
      <c r="J716" s="55"/>
      <c r="K716" s="65"/>
      <c r="L716" s="65"/>
      <c r="M716" s="65"/>
      <c r="N716" s="65"/>
      <c r="O716" s="65"/>
      <c r="P716" s="65"/>
    </row>
    <row r="717" spans="1:16" s="1" customFormat="1" x14ac:dyDescent="0.25">
      <c r="A717" s="2"/>
      <c r="C717" s="7"/>
      <c r="E717" s="55"/>
      <c r="F717" s="55"/>
      <c r="G717" s="55"/>
      <c r="H717" s="55"/>
      <c r="I717" s="55"/>
      <c r="J717" s="55"/>
      <c r="K717" s="65"/>
      <c r="L717" s="65"/>
      <c r="M717" s="65"/>
      <c r="N717" s="65"/>
      <c r="O717" s="65"/>
      <c r="P717" s="65"/>
    </row>
    <row r="718" spans="1:16" s="1" customFormat="1" x14ac:dyDescent="0.25">
      <c r="A718" s="2"/>
      <c r="C718" s="7"/>
      <c r="E718" s="55"/>
      <c r="F718" s="55"/>
      <c r="G718" s="55"/>
      <c r="H718" s="55"/>
      <c r="I718" s="55"/>
      <c r="J718" s="55"/>
      <c r="K718" s="65"/>
      <c r="L718" s="65"/>
      <c r="M718" s="65"/>
      <c r="N718" s="65"/>
      <c r="O718" s="65"/>
      <c r="P718" s="65"/>
    </row>
    <row r="719" spans="1:16" s="1" customFormat="1" x14ac:dyDescent="0.25">
      <c r="A719" s="2"/>
      <c r="C719" s="7"/>
      <c r="E719" s="55"/>
      <c r="F719" s="55"/>
      <c r="G719" s="55"/>
      <c r="H719" s="55"/>
      <c r="I719" s="55"/>
      <c r="J719" s="55"/>
      <c r="K719" s="65"/>
      <c r="L719" s="65"/>
      <c r="M719" s="65"/>
      <c r="N719" s="65"/>
      <c r="O719" s="65"/>
      <c r="P719" s="65"/>
    </row>
    <row r="720" spans="1:16" s="1" customFormat="1" x14ac:dyDescent="0.25">
      <c r="A720" s="2"/>
      <c r="C720" s="7"/>
      <c r="E720" s="55"/>
      <c r="F720" s="55"/>
      <c r="G720" s="55"/>
      <c r="H720" s="55"/>
      <c r="I720" s="55"/>
      <c r="J720" s="55"/>
      <c r="K720" s="65"/>
      <c r="L720" s="65"/>
      <c r="M720" s="65"/>
      <c r="N720" s="65"/>
      <c r="O720" s="65"/>
      <c r="P720" s="65"/>
    </row>
    <row r="721" spans="1:16" s="1" customFormat="1" x14ac:dyDescent="0.25">
      <c r="A721" s="2"/>
      <c r="C721" s="7"/>
      <c r="E721" s="55"/>
      <c r="F721" s="55"/>
      <c r="G721" s="55"/>
      <c r="H721" s="55"/>
      <c r="I721" s="55"/>
      <c r="J721" s="55"/>
      <c r="K721" s="65"/>
      <c r="L721" s="65"/>
      <c r="M721" s="65"/>
      <c r="N721" s="65"/>
      <c r="O721" s="65"/>
      <c r="P721" s="65"/>
    </row>
    <row r="722" spans="1:16" s="1" customFormat="1" x14ac:dyDescent="0.25">
      <c r="A722" s="2"/>
      <c r="C722" s="7"/>
      <c r="E722" s="55"/>
      <c r="F722" s="55"/>
      <c r="G722" s="55"/>
      <c r="H722" s="55"/>
      <c r="I722" s="55"/>
      <c r="J722" s="55"/>
      <c r="K722" s="65"/>
      <c r="L722" s="65"/>
      <c r="M722" s="65"/>
      <c r="N722" s="65"/>
      <c r="O722" s="65"/>
      <c r="P722" s="65"/>
    </row>
    <row r="723" spans="1:16" s="1" customFormat="1" x14ac:dyDescent="0.25">
      <c r="A723" s="2"/>
      <c r="C723" s="7"/>
      <c r="E723" s="55"/>
      <c r="F723" s="55"/>
      <c r="G723" s="55"/>
      <c r="H723" s="55"/>
      <c r="I723" s="55"/>
      <c r="J723" s="55"/>
      <c r="K723" s="65"/>
      <c r="L723" s="65"/>
      <c r="M723" s="65"/>
      <c r="N723" s="65"/>
      <c r="O723" s="65"/>
      <c r="P723" s="65"/>
    </row>
    <row r="724" spans="1:16" s="1" customFormat="1" x14ac:dyDescent="0.25">
      <c r="A724" s="2"/>
      <c r="C724" s="7"/>
      <c r="E724" s="55"/>
      <c r="F724" s="55"/>
      <c r="G724" s="55"/>
      <c r="H724" s="55"/>
      <c r="I724" s="55"/>
      <c r="J724" s="55"/>
      <c r="K724" s="65"/>
      <c r="L724" s="65"/>
      <c r="M724" s="65"/>
      <c r="N724" s="65"/>
      <c r="O724" s="65"/>
      <c r="P724" s="65"/>
    </row>
    <row r="725" spans="1:16" s="1" customFormat="1" x14ac:dyDescent="0.25">
      <c r="A725" s="2"/>
      <c r="C725" s="7"/>
      <c r="E725" s="55"/>
      <c r="F725" s="55"/>
      <c r="G725" s="55"/>
      <c r="H725" s="55"/>
      <c r="I725" s="55"/>
      <c r="J725" s="55"/>
      <c r="K725" s="65"/>
      <c r="L725" s="65"/>
      <c r="M725" s="65"/>
      <c r="N725" s="65"/>
      <c r="O725" s="65"/>
      <c r="P725" s="65"/>
    </row>
    <row r="726" spans="1:16" s="1" customFormat="1" x14ac:dyDescent="0.25">
      <c r="A726" s="2"/>
      <c r="C726" s="7"/>
      <c r="E726" s="55"/>
      <c r="F726" s="55"/>
      <c r="G726" s="55"/>
      <c r="H726" s="55"/>
      <c r="I726" s="55"/>
      <c r="J726" s="55"/>
      <c r="K726" s="65"/>
      <c r="L726" s="65"/>
      <c r="M726" s="65"/>
      <c r="N726" s="65"/>
      <c r="O726" s="65"/>
      <c r="P726" s="65"/>
    </row>
    <row r="727" spans="1:16" s="1" customFormat="1" x14ac:dyDescent="0.25">
      <c r="A727" s="2"/>
      <c r="C727" s="7"/>
      <c r="E727" s="55"/>
      <c r="F727" s="55"/>
      <c r="G727" s="55"/>
      <c r="H727" s="55"/>
      <c r="I727" s="55"/>
      <c r="J727" s="55"/>
      <c r="K727" s="65"/>
      <c r="L727" s="65"/>
      <c r="M727" s="65"/>
      <c r="N727" s="65"/>
      <c r="O727" s="65"/>
      <c r="P727" s="65"/>
    </row>
    <row r="728" spans="1:16" s="1" customFormat="1" x14ac:dyDescent="0.25">
      <c r="A728" s="2"/>
      <c r="C728" s="7"/>
      <c r="E728" s="55"/>
      <c r="F728" s="55"/>
      <c r="G728" s="55"/>
      <c r="H728" s="55"/>
      <c r="I728" s="55"/>
      <c r="J728" s="55"/>
      <c r="K728" s="65"/>
      <c r="L728" s="65"/>
      <c r="M728" s="65"/>
      <c r="N728" s="65"/>
      <c r="O728" s="65"/>
      <c r="P728" s="65"/>
    </row>
    <row r="729" spans="1:16" s="1" customFormat="1" x14ac:dyDescent="0.25">
      <c r="A729" s="2"/>
      <c r="C729" s="7"/>
      <c r="E729" s="55"/>
      <c r="F729" s="55"/>
      <c r="G729" s="55"/>
      <c r="H729" s="55"/>
      <c r="I729" s="55"/>
      <c r="J729" s="55"/>
      <c r="K729" s="65"/>
      <c r="L729" s="65"/>
      <c r="M729" s="65"/>
      <c r="N729" s="65"/>
      <c r="O729" s="65"/>
      <c r="P729" s="65"/>
    </row>
    <row r="730" spans="1:16" s="1" customFormat="1" x14ac:dyDescent="0.25">
      <c r="A730" s="2"/>
      <c r="C730" s="7"/>
      <c r="E730" s="55"/>
      <c r="F730" s="55"/>
      <c r="G730" s="55"/>
      <c r="H730" s="55"/>
      <c r="I730" s="55"/>
      <c r="J730" s="55"/>
      <c r="K730" s="65"/>
      <c r="L730" s="65"/>
      <c r="M730" s="65"/>
      <c r="N730" s="65"/>
      <c r="O730" s="65"/>
      <c r="P730" s="65"/>
    </row>
    <row r="731" spans="1:16" s="1" customFormat="1" x14ac:dyDescent="0.25">
      <c r="A731" s="2"/>
      <c r="C731" s="7"/>
      <c r="E731" s="55"/>
      <c r="F731" s="55"/>
      <c r="G731" s="55"/>
      <c r="H731" s="55"/>
      <c r="I731" s="55"/>
      <c r="J731" s="55"/>
      <c r="K731" s="65"/>
      <c r="L731" s="65"/>
      <c r="M731" s="65"/>
      <c r="N731" s="65"/>
      <c r="O731" s="65"/>
      <c r="P731" s="65"/>
    </row>
    <row r="732" spans="1:16" s="1" customFormat="1" x14ac:dyDescent="0.25">
      <c r="A732" s="2"/>
      <c r="C732" s="7"/>
      <c r="E732" s="55"/>
      <c r="F732" s="55"/>
      <c r="G732" s="55"/>
      <c r="H732" s="55"/>
      <c r="I732" s="55"/>
      <c r="J732" s="55"/>
      <c r="K732" s="65"/>
      <c r="L732" s="65"/>
      <c r="M732" s="65"/>
      <c r="N732" s="65"/>
      <c r="O732" s="65"/>
      <c r="P732" s="65"/>
    </row>
    <row r="733" spans="1:16" s="1" customFormat="1" x14ac:dyDescent="0.25">
      <c r="A733" s="2"/>
      <c r="C733" s="7"/>
      <c r="E733" s="55"/>
      <c r="F733" s="55"/>
      <c r="G733" s="55"/>
      <c r="H733" s="55"/>
      <c r="I733" s="55"/>
      <c r="J733" s="55"/>
      <c r="K733" s="65"/>
      <c r="L733" s="65"/>
      <c r="M733" s="65"/>
      <c r="N733" s="65"/>
      <c r="O733" s="65"/>
      <c r="P733" s="65"/>
    </row>
    <row r="734" spans="1:16" s="1" customFormat="1" x14ac:dyDescent="0.25">
      <c r="A734" s="2"/>
      <c r="C734" s="7"/>
      <c r="E734" s="55"/>
      <c r="F734" s="55"/>
      <c r="G734" s="55"/>
      <c r="H734" s="55"/>
      <c r="I734" s="55"/>
      <c r="J734" s="55"/>
      <c r="K734" s="65"/>
      <c r="L734" s="65"/>
      <c r="M734" s="65"/>
      <c r="N734" s="65"/>
      <c r="O734" s="65"/>
      <c r="P734" s="65"/>
    </row>
    <row r="735" spans="1:16" s="1" customFormat="1" x14ac:dyDescent="0.25">
      <c r="A735" s="2"/>
      <c r="C735" s="7"/>
      <c r="E735" s="55"/>
      <c r="F735" s="55"/>
      <c r="G735" s="55"/>
      <c r="H735" s="55"/>
      <c r="I735" s="55"/>
      <c r="J735" s="55"/>
      <c r="K735" s="65"/>
      <c r="L735" s="65"/>
      <c r="M735" s="65"/>
      <c r="N735" s="65"/>
      <c r="O735" s="65"/>
      <c r="P735" s="65"/>
    </row>
    <row r="736" spans="1:16" s="1" customFormat="1" x14ac:dyDescent="0.25">
      <c r="A736" s="2"/>
      <c r="C736" s="7"/>
      <c r="E736" s="55"/>
      <c r="F736" s="55"/>
      <c r="G736" s="55"/>
      <c r="H736" s="55"/>
      <c r="I736" s="55"/>
      <c r="J736" s="55"/>
      <c r="K736" s="65"/>
      <c r="L736" s="65"/>
      <c r="M736" s="65"/>
      <c r="N736" s="65"/>
      <c r="O736" s="65"/>
      <c r="P736" s="65"/>
    </row>
    <row r="737" spans="1:16" s="1" customFormat="1" x14ac:dyDescent="0.25">
      <c r="A737" s="2"/>
      <c r="C737" s="7"/>
      <c r="E737" s="55"/>
      <c r="F737" s="55"/>
      <c r="G737" s="55"/>
      <c r="H737" s="55"/>
      <c r="I737" s="55"/>
      <c r="J737" s="55"/>
      <c r="K737" s="65"/>
      <c r="L737" s="65"/>
      <c r="M737" s="65"/>
      <c r="N737" s="65"/>
      <c r="O737" s="65"/>
      <c r="P737" s="65"/>
    </row>
    <row r="738" spans="1:16" s="1" customFormat="1" x14ac:dyDescent="0.25">
      <c r="A738" s="2"/>
      <c r="C738" s="7"/>
      <c r="E738" s="55"/>
      <c r="F738" s="55"/>
      <c r="G738" s="55"/>
      <c r="H738" s="55"/>
      <c r="I738" s="55"/>
      <c r="J738" s="55"/>
      <c r="K738" s="65"/>
      <c r="L738" s="65"/>
      <c r="M738" s="65"/>
      <c r="N738" s="65"/>
      <c r="O738" s="65"/>
      <c r="P738" s="65"/>
    </row>
    <row r="739" spans="1:16" s="1" customFormat="1" x14ac:dyDescent="0.25">
      <c r="A739" s="2"/>
      <c r="C739" s="7"/>
      <c r="E739" s="55"/>
      <c r="F739" s="55"/>
      <c r="G739" s="55"/>
      <c r="H739" s="55"/>
      <c r="I739" s="55"/>
      <c r="J739" s="55"/>
      <c r="K739" s="65"/>
      <c r="L739" s="65"/>
      <c r="M739" s="65"/>
      <c r="N739" s="65"/>
      <c r="O739" s="65"/>
      <c r="P739" s="65"/>
    </row>
    <row r="740" spans="1:16" s="1" customFormat="1" x14ac:dyDescent="0.25">
      <c r="A740" s="2"/>
      <c r="C740" s="7"/>
      <c r="E740" s="55"/>
      <c r="F740" s="55"/>
      <c r="G740" s="55"/>
      <c r="H740" s="55"/>
      <c r="I740" s="55"/>
      <c r="J740" s="55"/>
      <c r="K740" s="65"/>
      <c r="L740" s="65"/>
      <c r="M740" s="65"/>
      <c r="N740" s="65"/>
      <c r="O740" s="65"/>
      <c r="P740" s="65"/>
    </row>
    <row r="741" spans="1:16" s="1" customFormat="1" x14ac:dyDescent="0.25">
      <c r="A741" s="2"/>
      <c r="C741" s="7"/>
      <c r="E741" s="55"/>
      <c r="F741" s="55"/>
      <c r="G741" s="55"/>
      <c r="H741" s="55"/>
      <c r="I741" s="55"/>
      <c r="J741" s="55"/>
      <c r="K741" s="65"/>
      <c r="L741" s="65"/>
      <c r="M741" s="65"/>
      <c r="N741" s="65"/>
      <c r="O741" s="65"/>
      <c r="P741" s="65"/>
    </row>
    <row r="742" spans="1:16" s="1" customFormat="1" x14ac:dyDescent="0.25">
      <c r="A742" s="2"/>
      <c r="C742" s="7"/>
      <c r="E742" s="55"/>
      <c r="F742" s="55"/>
      <c r="G742" s="55"/>
      <c r="H742" s="55"/>
      <c r="I742" s="55"/>
      <c r="J742" s="55"/>
      <c r="K742" s="65"/>
      <c r="L742" s="65"/>
      <c r="M742" s="65"/>
      <c r="N742" s="65"/>
      <c r="O742" s="65"/>
      <c r="P742" s="65"/>
    </row>
    <row r="743" spans="1:16" s="1" customFormat="1" x14ac:dyDescent="0.25">
      <c r="A743" s="2"/>
      <c r="C743" s="7"/>
      <c r="E743" s="55"/>
      <c r="F743" s="55"/>
      <c r="G743" s="55"/>
      <c r="H743" s="55"/>
      <c r="I743" s="55"/>
      <c r="J743" s="55"/>
      <c r="K743" s="65"/>
      <c r="L743" s="65"/>
      <c r="M743" s="65"/>
      <c r="N743" s="65"/>
      <c r="O743" s="65"/>
      <c r="P743" s="65"/>
    </row>
    <row r="744" spans="1:16" s="1" customFormat="1" x14ac:dyDescent="0.25">
      <c r="A744" s="2"/>
      <c r="C744" s="7"/>
      <c r="E744" s="55"/>
      <c r="F744" s="55"/>
      <c r="G744" s="55"/>
      <c r="H744" s="55"/>
      <c r="I744" s="55"/>
      <c r="J744" s="55"/>
      <c r="K744" s="65"/>
      <c r="L744" s="65"/>
      <c r="M744" s="65"/>
      <c r="N744" s="65"/>
      <c r="O744" s="65"/>
      <c r="P744" s="65"/>
    </row>
    <row r="745" spans="1:16" s="1" customFormat="1" x14ac:dyDescent="0.25">
      <c r="A745" s="2"/>
      <c r="C745" s="7"/>
      <c r="E745" s="55"/>
      <c r="F745" s="55"/>
      <c r="G745" s="55"/>
      <c r="H745" s="55"/>
      <c r="I745" s="55"/>
      <c r="J745" s="55"/>
      <c r="K745" s="65"/>
      <c r="L745" s="65"/>
      <c r="M745" s="65"/>
      <c r="N745" s="65"/>
      <c r="O745" s="65"/>
      <c r="P745" s="65"/>
    </row>
    <row r="746" spans="1:16" s="1" customFormat="1" x14ac:dyDescent="0.25">
      <c r="A746" s="2"/>
      <c r="C746" s="7"/>
      <c r="E746" s="55"/>
      <c r="F746" s="55"/>
      <c r="G746" s="55"/>
      <c r="H746" s="55"/>
      <c r="I746" s="55"/>
      <c r="J746" s="55"/>
      <c r="K746" s="65"/>
      <c r="L746" s="65"/>
      <c r="M746" s="65"/>
      <c r="N746" s="65"/>
      <c r="O746" s="65"/>
      <c r="P746" s="65"/>
    </row>
    <row r="747" spans="1:16" s="1" customFormat="1" x14ac:dyDescent="0.25">
      <c r="A747" s="2"/>
      <c r="C747" s="7"/>
      <c r="E747" s="55"/>
      <c r="F747" s="55"/>
      <c r="G747" s="55"/>
      <c r="H747" s="55"/>
      <c r="I747" s="55"/>
      <c r="J747" s="55"/>
      <c r="K747" s="65"/>
      <c r="L747" s="65"/>
      <c r="M747" s="65"/>
      <c r="N747" s="65"/>
      <c r="O747" s="65"/>
      <c r="P747" s="65"/>
    </row>
    <row r="748" spans="1:16" s="1" customFormat="1" x14ac:dyDescent="0.25">
      <c r="A748" s="2"/>
      <c r="C748" s="7"/>
      <c r="E748" s="55"/>
      <c r="F748" s="55"/>
      <c r="G748" s="55"/>
      <c r="H748" s="55"/>
      <c r="I748" s="55"/>
      <c r="J748" s="55"/>
      <c r="K748" s="65"/>
      <c r="L748" s="65"/>
      <c r="M748" s="65"/>
      <c r="N748" s="65"/>
      <c r="O748" s="65"/>
      <c r="P748" s="65"/>
    </row>
    <row r="749" spans="1:16" s="1" customFormat="1" x14ac:dyDescent="0.25">
      <c r="A749" s="2"/>
      <c r="C749" s="7"/>
      <c r="E749" s="55"/>
      <c r="F749" s="55"/>
      <c r="G749" s="55"/>
      <c r="H749" s="55"/>
      <c r="I749" s="55"/>
      <c r="J749" s="55"/>
      <c r="K749" s="65"/>
      <c r="L749" s="65"/>
      <c r="M749" s="65"/>
      <c r="N749" s="65"/>
      <c r="O749" s="65"/>
      <c r="P749" s="65"/>
    </row>
    <row r="750" spans="1:16" s="1" customFormat="1" x14ac:dyDescent="0.25">
      <c r="A750" s="2"/>
      <c r="C750" s="7"/>
      <c r="E750" s="55"/>
      <c r="F750" s="55"/>
      <c r="G750" s="55"/>
      <c r="H750" s="55"/>
      <c r="I750" s="55"/>
      <c r="J750" s="55"/>
      <c r="K750" s="65"/>
      <c r="L750" s="65"/>
      <c r="M750" s="65"/>
      <c r="N750" s="65"/>
      <c r="O750" s="65"/>
      <c r="P750" s="65"/>
    </row>
    <row r="751" spans="1:16" s="1" customFormat="1" x14ac:dyDescent="0.25">
      <c r="A751" s="2"/>
      <c r="C751" s="7"/>
      <c r="E751" s="55"/>
      <c r="F751" s="55"/>
      <c r="G751" s="55"/>
      <c r="H751" s="55"/>
      <c r="I751" s="55"/>
      <c r="J751" s="55"/>
      <c r="K751" s="65"/>
      <c r="L751" s="65"/>
      <c r="M751" s="65"/>
      <c r="N751" s="65"/>
      <c r="O751" s="65"/>
      <c r="P751" s="65"/>
    </row>
    <row r="752" spans="1:16" s="1" customFormat="1" x14ac:dyDescent="0.25">
      <c r="A752" s="2"/>
      <c r="C752" s="7"/>
      <c r="E752" s="55"/>
      <c r="F752" s="55"/>
      <c r="G752" s="55"/>
      <c r="H752" s="55"/>
      <c r="I752" s="55"/>
      <c r="J752" s="55"/>
      <c r="K752" s="65"/>
      <c r="L752" s="65"/>
      <c r="M752" s="65"/>
      <c r="N752" s="65"/>
      <c r="O752" s="65"/>
      <c r="P752" s="65"/>
    </row>
    <row r="753" spans="1:16" s="1" customFormat="1" x14ac:dyDescent="0.25">
      <c r="A753" s="2"/>
      <c r="C753" s="7"/>
      <c r="E753" s="55"/>
      <c r="F753" s="55"/>
      <c r="G753" s="55"/>
      <c r="H753" s="55"/>
      <c r="I753" s="55"/>
      <c r="J753" s="55"/>
      <c r="K753" s="65"/>
      <c r="L753" s="65"/>
      <c r="M753" s="65"/>
      <c r="N753" s="65"/>
      <c r="O753" s="65"/>
      <c r="P753" s="65"/>
    </row>
    <row r="754" spans="1:16" s="1" customFormat="1" x14ac:dyDescent="0.25">
      <c r="A754" s="2"/>
      <c r="C754" s="7"/>
      <c r="E754" s="55"/>
      <c r="F754" s="55"/>
      <c r="G754" s="55"/>
      <c r="H754" s="55"/>
      <c r="I754" s="55"/>
      <c r="J754" s="55"/>
      <c r="K754" s="65"/>
      <c r="L754" s="65"/>
      <c r="M754" s="65"/>
      <c r="N754" s="65"/>
      <c r="O754" s="65"/>
      <c r="P754" s="65"/>
    </row>
    <row r="755" spans="1:16" s="1" customFormat="1" x14ac:dyDescent="0.25">
      <c r="A755" s="2"/>
      <c r="C755" s="7"/>
      <c r="E755" s="55"/>
      <c r="F755" s="55"/>
      <c r="G755" s="55"/>
      <c r="H755" s="55"/>
      <c r="I755" s="55"/>
      <c r="J755" s="55"/>
      <c r="K755" s="65"/>
      <c r="L755" s="65"/>
      <c r="M755" s="65"/>
      <c r="N755" s="65"/>
      <c r="O755" s="65"/>
      <c r="P755" s="65"/>
    </row>
    <row r="756" spans="1:16" s="1" customFormat="1" x14ac:dyDescent="0.25">
      <c r="A756" s="2"/>
      <c r="C756" s="7"/>
      <c r="E756" s="55"/>
      <c r="F756" s="55"/>
      <c r="G756" s="55"/>
      <c r="H756" s="55"/>
      <c r="I756" s="55"/>
      <c r="J756" s="55"/>
      <c r="K756" s="65"/>
      <c r="L756" s="65"/>
      <c r="M756" s="65"/>
      <c r="N756" s="65"/>
      <c r="O756" s="65"/>
      <c r="P756" s="65"/>
    </row>
    <row r="757" spans="1:16" s="1" customFormat="1" x14ac:dyDescent="0.25">
      <c r="A757" s="2"/>
      <c r="C757" s="7"/>
      <c r="E757" s="55"/>
      <c r="F757" s="55"/>
      <c r="G757" s="55"/>
      <c r="H757" s="55"/>
      <c r="I757" s="55"/>
      <c r="J757" s="55"/>
      <c r="K757" s="65"/>
      <c r="L757" s="65"/>
      <c r="M757" s="65"/>
      <c r="N757" s="65"/>
      <c r="O757" s="65"/>
      <c r="P757" s="65"/>
    </row>
    <row r="758" spans="1:16" s="1" customFormat="1" x14ac:dyDescent="0.25">
      <c r="A758" s="2"/>
      <c r="C758" s="7"/>
      <c r="E758" s="55"/>
      <c r="F758" s="55"/>
      <c r="G758" s="55"/>
      <c r="H758" s="55"/>
      <c r="I758" s="55"/>
      <c r="J758" s="55"/>
      <c r="K758" s="65"/>
      <c r="L758" s="65"/>
      <c r="M758" s="65"/>
      <c r="N758" s="65"/>
      <c r="O758" s="65"/>
      <c r="P758" s="65"/>
    </row>
    <row r="759" spans="1:16" s="1" customFormat="1" x14ac:dyDescent="0.25">
      <c r="A759" s="2"/>
      <c r="C759" s="7"/>
      <c r="E759" s="55"/>
      <c r="F759" s="55"/>
      <c r="G759" s="55"/>
      <c r="H759" s="55"/>
      <c r="I759" s="55"/>
      <c r="J759" s="55"/>
      <c r="K759" s="65"/>
      <c r="L759" s="65"/>
      <c r="M759" s="65"/>
      <c r="N759" s="65"/>
      <c r="O759" s="65"/>
      <c r="P759" s="65"/>
    </row>
    <row r="760" spans="1:16" s="1" customFormat="1" x14ac:dyDescent="0.25">
      <c r="A760" s="2"/>
      <c r="C760" s="7"/>
      <c r="E760" s="55"/>
      <c r="F760" s="55"/>
      <c r="G760" s="55"/>
      <c r="H760" s="55"/>
      <c r="I760" s="55"/>
      <c r="J760" s="55"/>
      <c r="K760" s="65"/>
      <c r="L760" s="65"/>
      <c r="M760" s="65"/>
      <c r="N760" s="65"/>
      <c r="O760" s="65"/>
      <c r="P760" s="65"/>
    </row>
    <row r="761" spans="1:16" s="1" customFormat="1" x14ac:dyDescent="0.25">
      <c r="A761" s="2"/>
      <c r="C761" s="7"/>
      <c r="E761" s="55"/>
      <c r="F761" s="55"/>
      <c r="G761" s="55"/>
      <c r="H761" s="55"/>
      <c r="I761" s="55"/>
      <c r="J761" s="55"/>
      <c r="K761" s="65"/>
      <c r="L761" s="65"/>
      <c r="M761" s="65"/>
      <c r="N761" s="65"/>
      <c r="O761" s="65"/>
      <c r="P761" s="65"/>
    </row>
    <row r="762" spans="1:16" s="1" customFormat="1" x14ac:dyDescent="0.25">
      <c r="A762" s="2"/>
      <c r="C762" s="7"/>
      <c r="E762" s="55"/>
      <c r="F762" s="55"/>
      <c r="G762" s="55"/>
      <c r="H762" s="55"/>
      <c r="I762" s="55"/>
      <c r="J762" s="55"/>
      <c r="K762" s="65"/>
      <c r="L762" s="65"/>
      <c r="M762" s="65"/>
      <c r="N762" s="65"/>
      <c r="O762" s="65"/>
      <c r="P762" s="65"/>
    </row>
    <row r="763" spans="1:16" s="1" customFormat="1" x14ac:dyDescent="0.25">
      <c r="A763" s="2"/>
      <c r="C763" s="7"/>
      <c r="E763" s="55"/>
      <c r="F763" s="55"/>
      <c r="G763" s="55"/>
      <c r="H763" s="55"/>
      <c r="I763" s="55"/>
      <c r="J763" s="55"/>
      <c r="K763" s="65"/>
      <c r="L763" s="65"/>
      <c r="M763" s="65"/>
      <c r="N763" s="65"/>
      <c r="O763" s="65"/>
      <c r="P763" s="65"/>
    </row>
    <row r="764" spans="1:16" s="1" customFormat="1" x14ac:dyDescent="0.25">
      <c r="A764" s="2"/>
      <c r="C764" s="7"/>
      <c r="E764" s="55"/>
      <c r="F764" s="55"/>
      <c r="G764" s="55"/>
      <c r="H764" s="55"/>
      <c r="I764" s="55"/>
      <c r="J764" s="55"/>
      <c r="K764" s="65"/>
      <c r="L764" s="65"/>
      <c r="M764" s="65"/>
      <c r="N764" s="65"/>
      <c r="O764" s="65"/>
      <c r="P764" s="65"/>
    </row>
    <row r="765" spans="1:16" s="1" customFormat="1" x14ac:dyDescent="0.25">
      <c r="A765" s="2"/>
      <c r="C765" s="7"/>
      <c r="E765" s="55"/>
      <c r="F765" s="55"/>
      <c r="G765" s="55"/>
      <c r="H765" s="55"/>
      <c r="I765" s="55"/>
      <c r="J765" s="55"/>
      <c r="K765" s="65"/>
      <c r="L765" s="65"/>
      <c r="M765" s="65"/>
      <c r="N765" s="65"/>
      <c r="O765" s="65"/>
      <c r="P765" s="65"/>
    </row>
    <row r="766" spans="1:16" s="1" customFormat="1" x14ac:dyDescent="0.25">
      <c r="A766" s="2"/>
      <c r="C766" s="7"/>
      <c r="E766" s="55"/>
      <c r="F766" s="55"/>
      <c r="G766" s="55"/>
      <c r="H766" s="55"/>
      <c r="I766" s="55"/>
      <c r="J766" s="55"/>
      <c r="K766" s="65"/>
      <c r="L766" s="65"/>
      <c r="M766" s="65"/>
      <c r="N766" s="65"/>
      <c r="O766" s="65"/>
      <c r="P766" s="65"/>
    </row>
    <row r="767" spans="1:16" s="1" customFormat="1" x14ac:dyDescent="0.25">
      <c r="A767" s="2"/>
      <c r="C767" s="7"/>
      <c r="E767" s="55"/>
      <c r="F767" s="55"/>
      <c r="G767" s="55"/>
      <c r="H767" s="55"/>
      <c r="I767" s="55"/>
      <c r="J767" s="55"/>
      <c r="K767" s="65"/>
      <c r="L767" s="65"/>
      <c r="M767" s="65"/>
      <c r="N767" s="65"/>
      <c r="O767" s="65"/>
      <c r="P767" s="65"/>
    </row>
    <row r="768" spans="1:16" s="1" customFormat="1" x14ac:dyDescent="0.25">
      <c r="A768" s="2"/>
      <c r="C768" s="7"/>
      <c r="E768" s="55"/>
      <c r="F768" s="55"/>
      <c r="G768" s="55"/>
      <c r="H768" s="55"/>
      <c r="I768" s="55"/>
      <c r="J768" s="55"/>
      <c r="K768" s="65"/>
      <c r="L768" s="65"/>
      <c r="M768" s="65"/>
      <c r="N768" s="65"/>
      <c r="O768" s="65"/>
      <c r="P768" s="65"/>
    </row>
    <row r="769" spans="1:16" s="1" customFormat="1" x14ac:dyDescent="0.25">
      <c r="A769" s="2"/>
      <c r="C769" s="7"/>
      <c r="E769" s="55"/>
      <c r="F769" s="55"/>
      <c r="G769" s="55"/>
      <c r="H769" s="55"/>
      <c r="I769" s="55"/>
      <c r="J769" s="55"/>
      <c r="K769" s="65"/>
      <c r="L769" s="65"/>
      <c r="M769" s="65"/>
      <c r="N769" s="65"/>
      <c r="O769" s="65"/>
      <c r="P769" s="65"/>
    </row>
    <row r="770" spans="1:16" s="1" customFormat="1" x14ac:dyDescent="0.25">
      <c r="A770" s="2"/>
      <c r="C770" s="7"/>
      <c r="E770" s="55"/>
      <c r="F770" s="55"/>
      <c r="G770" s="55"/>
      <c r="H770" s="55"/>
      <c r="I770" s="55"/>
      <c r="J770" s="55"/>
      <c r="K770" s="65"/>
      <c r="L770" s="65"/>
      <c r="M770" s="65"/>
      <c r="N770" s="65"/>
      <c r="O770" s="65"/>
      <c r="P770" s="65"/>
    </row>
    <row r="771" spans="1:16" s="1" customFormat="1" x14ac:dyDescent="0.25">
      <c r="A771" s="2"/>
      <c r="C771" s="7"/>
      <c r="E771" s="55"/>
      <c r="F771" s="55"/>
      <c r="G771" s="55"/>
      <c r="H771" s="55"/>
      <c r="I771" s="55"/>
      <c r="J771" s="55"/>
      <c r="K771" s="65"/>
      <c r="L771" s="65"/>
      <c r="M771" s="65"/>
      <c r="N771" s="65"/>
      <c r="O771" s="65"/>
      <c r="P771" s="65"/>
    </row>
    <row r="772" spans="1:16" s="1" customFormat="1" x14ac:dyDescent="0.25">
      <c r="A772" s="2"/>
      <c r="C772" s="7"/>
      <c r="E772" s="55"/>
      <c r="F772" s="55"/>
      <c r="G772" s="55"/>
      <c r="H772" s="55"/>
      <c r="I772" s="55"/>
      <c r="J772" s="55"/>
      <c r="K772" s="65"/>
      <c r="L772" s="65"/>
      <c r="M772" s="65"/>
      <c r="N772" s="65"/>
      <c r="O772" s="65"/>
      <c r="P772" s="65"/>
    </row>
    <row r="773" spans="1:16" s="1" customFormat="1" x14ac:dyDescent="0.25">
      <c r="A773" s="2"/>
      <c r="C773" s="7"/>
      <c r="E773" s="55"/>
      <c r="F773" s="55"/>
      <c r="G773" s="55"/>
      <c r="H773" s="55"/>
      <c r="I773" s="55"/>
      <c r="J773" s="55"/>
      <c r="K773" s="65"/>
      <c r="L773" s="65"/>
      <c r="M773" s="65"/>
      <c r="N773" s="65"/>
      <c r="O773" s="65"/>
      <c r="P773" s="65"/>
    </row>
    <row r="774" spans="1:16" s="1" customFormat="1" x14ac:dyDescent="0.25">
      <c r="A774" s="2"/>
      <c r="C774" s="7"/>
      <c r="E774" s="55"/>
      <c r="F774" s="55"/>
      <c r="G774" s="55"/>
      <c r="H774" s="55"/>
      <c r="I774" s="55"/>
      <c r="J774" s="55"/>
      <c r="K774" s="65"/>
      <c r="L774" s="65"/>
      <c r="M774" s="65"/>
      <c r="N774" s="65"/>
      <c r="O774" s="65"/>
      <c r="P774" s="65"/>
    </row>
    <row r="775" spans="1:16" s="1" customFormat="1" x14ac:dyDescent="0.25">
      <c r="A775" s="2"/>
      <c r="C775" s="7"/>
      <c r="E775" s="55"/>
      <c r="F775" s="55"/>
      <c r="G775" s="55"/>
      <c r="H775" s="55"/>
      <c r="I775" s="55"/>
      <c r="J775" s="55"/>
      <c r="K775" s="65"/>
      <c r="L775" s="65"/>
      <c r="M775" s="65"/>
      <c r="N775" s="65"/>
      <c r="O775" s="65"/>
      <c r="P775" s="65"/>
    </row>
    <row r="776" spans="1:16" s="1" customFormat="1" x14ac:dyDescent="0.25">
      <c r="A776" s="2"/>
      <c r="C776" s="7"/>
      <c r="E776" s="55"/>
      <c r="F776" s="55"/>
      <c r="G776" s="55"/>
      <c r="H776" s="55"/>
      <c r="I776" s="55"/>
      <c r="J776" s="55"/>
      <c r="K776" s="65"/>
      <c r="L776" s="65"/>
      <c r="M776" s="65"/>
      <c r="N776" s="65"/>
      <c r="O776" s="65"/>
      <c r="P776" s="65"/>
    </row>
    <row r="777" spans="1:16" s="1" customFormat="1" x14ac:dyDescent="0.25">
      <c r="A777" s="2"/>
      <c r="C777" s="7"/>
      <c r="E777" s="55"/>
      <c r="F777" s="55"/>
      <c r="G777" s="55"/>
      <c r="H777" s="55"/>
      <c r="I777" s="55"/>
      <c r="J777" s="55"/>
      <c r="K777" s="65"/>
      <c r="L777" s="65"/>
      <c r="M777" s="65"/>
      <c r="N777" s="65"/>
      <c r="O777" s="65"/>
      <c r="P777" s="65"/>
    </row>
    <row r="778" spans="1:16" s="1" customFormat="1" x14ac:dyDescent="0.25">
      <c r="A778" s="2"/>
      <c r="C778" s="7"/>
      <c r="E778" s="55"/>
      <c r="F778" s="55"/>
      <c r="G778" s="55"/>
      <c r="H778" s="55"/>
      <c r="I778" s="55"/>
      <c r="J778" s="55"/>
      <c r="K778" s="65"/>
      <c r="L778" s="65"/>
      <c r="M778" s="65"/>
      <c r="N778" s="65"/>
      <c r="O778" s="65"/>
      <c r="P778" s="65"/>
    </row>
    <row r="779" spans="1:16" s="1" customFormat="1" x14ac:dyDescent="0.25">
      <c r="A779" s="2"/>
      <c r="C779" s="7"/>
      <c r="E779" s="55"/>
      <c r="F779" s="55"/>
      <c r="G779" s="55"/>
      <c r="H779" s="55"/>
      <c r="I779" s="55"/>
      <c r="J779" s="55"/>
      <c r="K779" s="65"/>
      <c r="L779" s="65"/>
      <c r="M779" s="65"/>
      <c r="N779" s="65"/>
      <c r="O779" s="65"/>
      <c r="P779" s="65"/>
    </row>
    <row r="780" spans="1:16" s="1" customFormat="1" x14ac:dyDescent="0.25">
      <c r="A780" s="2"/>
      <c r="C780" s="7"/>
      <c r="E780" s="55"/>
      <c r="F780" s="55"/>
      <c r="G780" s="55"/>
      <c r="H780" s="55"/>
      <c r="I780" s="55"/>
      <c r="J780" s="55"/>
      <c r="K780" s="65"/>
      <c r="L780" s="65"/>
      <c r="M780" s="65"/>
      <c r="N780" s="65"/>
      <c r="O780" s="65"/>
      <c r="P780" s="65"/>
    </row>
    <row r="781" spans="1:16" s="1" customFormat="1" x14ac:dyDescent="0.25">
      <c r="A781" s="2"/>
      <c r="C781" s="7"/>
      <c r="E781" s="55"/>
      <c r="F781" s="55"/>
      <c r="G781" s="55"/>
      <c r="H781" s="55"/>
      <c r="I781" s="55"/>
      <c r="J781" s="55"/>
      <c r="K781" s="65"/>
      <c r="L781" s="65"/>
      <c r="M781" s="65"/>
      <c r="N781" s="65"/>
      <c r="O781" s="65"/>
      <c r="P781" s="65"/>
    </row>
    <row r="782" spans="1:16" s="1" customFormat="1" x14ac:dyDescent="0.25">
      <c r="A782" s="2"/>
      <c r="C782" s="7"/>
      <c r="E782" s="55"/>
      <c r="F782" s="55"/>
      <c r="G782" s="55"/>
      <c r="H782" s="55"/>
      <c r="I782" s="55"/>
      <c r="J782" s="55"/>
      <c r="K782" s="65"/>
      <c r="L782" s="65"/>
      <c r="M782" s="65"/>
      <c r="N782" s="65"/>
      <c r="O782" s="65"/>
      <c r="P782" s="65"/>
    </row>
    <row r="783" spans="1:16" s="1" customFormat="1" x14ac:dyDescent="0.25">
      <c r="A783" s="2"/>
      <c r="C783" s="7"/>
      <c r="E783" s="55"/>
      <c r="F783" s="55"/>
      <c r="G783" s="55"/>
      <c r="H783" s="55"/>
      <c r="I783" s="55"/>
      <c r="J783" s="55"/>
      <c r="K783" s="65"/>
      <c r="L783" s="65"/>
      <c r="M783" s="65"/>
      <c r="N783" s="65"/>
      <c r="O783" s="65"/>
      <c r="P783" s="65"/>
    </row>
    <row r="784" spans="1:16" s="1" customFormat="1" x14ac:dyDescent="0.25">
      <c r="A784" s="2"/>
      <c r="C784" s="7"/>
      <c r="E784" s="55"/>
      <c r="F784" s="55"/>
      <c r="G784" s="55"/>
      <c r="H784" s="55"/>
      <c r="I784" s="55"/>
      <c r="J784" s="55"/>
      <c r="K784" s="65"/>
      <c r="L784" s="65"/>
      <c r="M784" s="65"/>
      <c r="N784" s="65"/>
      <c r="O784" s="65"/>
      <c r="P784" s="65"/>
    </row>
    <row r="785" spans="1:16" s="1" customFormat="1" x14ac:dyDescent="0.25">
      <c r="A785" s="2"/>
      <c r="C785" s="7"/>
      <c r="E785" s="55"/>
      <c r="F785" s="55"/>
      <c r="G785" s="55"/>
      <c r="H785" s="55"/>
      <c r="I785" s="55"/>
      <c r="J785" s="55"/>
      <c r="K785" s="65"/>
      <c r="L785" s="65"/>
      <c r="M785" s="65"/>
      <c r="N785" s="65"/>
      <c r="O785" s="65"/>
      <c r="P785" s="65"/>
    </row>
    <row r="786" spans="1:16" s="1" customFormat="1" x14ac:dyDescent="0.25">
      <c r="A786" s="2"/>
      <c r="C786" s="7"/>
      <c r="E786" s="55"/>
      <c r="F786" s="55"/>
      <c r="G786" s="55"/>
      <c r="H786" s="55"/>
      <c r="I786" s="55"/>
      <c r="J786" s="55"/>
      <c r="K786" s="65"/>
      <c r="L786" s="65"/>
      <c r="M786" s="65"/>
      <c r="N786" s="65"/>
      <c r="O786" s="65"/>
      <c r="P786" s="65"/>
    </row>
    <row r="787" spans="1:16" s="1" customFormat="1" x14ac:dyDescent="0.25">
      <c r="A787" s="2"/>
      <c r="C787" s="7"/>
      <c r="E787" s="55"/>
      <c r="F787" s="55"/>
      <c r="G787" s="55"/>
      <c r="H787" s="55"/>
      <c r="I787" s="55"/>
      <c r="J787" s="55"/>
      <c r="K787" s="65"/>
      <c r="L787" s="65"/>
      <c r="M787" s="65"/>
      <c r="N787" s="65"/>
      <c r="O787" s="65"/>
      <c r="P787" s="65"/>
    </row>
    <row r="788" spans="1:16" s="1" customFormat="1" x14ac:dyDescent="0.25">
      <c r="A788" s="2"/>
      <c r="C788" s="7"/>
      <c r="E788" s="55"/>
      <c r="F788" s="55"/>
      <c r="G788" s="55"/>
      <c r="H788" s="55"/>
      <c r="I788" s="55"/>
      <c r="J788" s="55"/>
      <c r="K788" s="65"/>
      <c r="L788" s="65"/>
      <c r="M788" s="65"/>
      <c r="N788" s="65"/>
      <c r="O788" s="65"/>
      <c r="P788" s="65"/>
    </row>
    <row r="789" spans="1:16" s="1" customFormat="1" x14ac:dyDescent="0.25">
      <c r="A789" s="2"/>
      <c r="C789" s="7"/>
      <c r="E789" s="55"/>
      <c r="F789" s="55"/>
      <c r="G789" s="55"/>
      <c r="H789" s="55"/>
      <c r="I789" s="55"/>
      <c r="J789" s="55"/>
      <c r="K789" s="65"/>
      <c r="L789" s="65"/>
      <c r="M789" s="65"/>
      <c r="N789" s="65"/>
      <c r="O789" s="65"/>
      <c r="P789" s="65"/>
    </row>
    <row r="790" spans="1:16" s="1" customFormat="1" x14ac:dyDescent="0.25">
      <c r="A790" s="2"/>
      <c r="C790" s="7"/>
      <c r="E790" s="55"/>
      <c r="F790" s="55"/>
      <c r="G790" s="55"/>
      <c r="H790" s="55"/>
      <c r="I790" s="55"/>
      <c r="J790" s="55"/>
      <c r="K790" s="65"/>
      <c r="L790" s="65"/>
      <c r="M790" s="65"/>
      <c r="N790" s="65"/>
      <c r="O790" s="65"/>
      <c r="P790" s="65"/>
    </row>
    <row r="791" spans="1:16" s="1" customFormat="1" x14ac:dyDescent="0.25">
      <c r="A791" s="2"/>
      <c r="C791" s="7"/>
      <c r="E791" s="55"/>
      <c r="F791" s="55"/>
      <c r="G791" s="55"/>
      <c r="H791" s="55"/>
      <c r="I791" s="55"/>
      <c r="J791" s="55"/>
      <c r="K791" s="65"/>
      <c r="L791" s="65"/>
      <c r="M791" s="65"/>
      <c r="N791" s="65"/>
      <c r="O791" s="65"/>
      <c r="P791" s="65"/>
    </row>
    <row r="792" spans="1:16" s="1" customFormat="1" x14ac:dyDescent="0.25">
      <c r="A792" s="2"/>
      <c r="C792" s="7"/>
      <c r="E792" s="55"/>
      <c r="F792" s="55"/>
      <c r="G792" s="55"/>
      <c r="H792" s="55"/>
      <c r="I792" s="55"/>
      <c r="J792" s="55"/>
      <c r="K792" s="65"/>
      <c r="L792" s="65"/>
      <c r="M792" s="65"/>
      <c r="N792" s="65"/>
      <c r="O792" s="65"/>
      <c r="P792" s="65"/>
    </row>
    <row r="793" spans="1:16" s="1" customFormat="1" x14ac:dyDescent="0.25">
      <c r="A793" s="2"/>
      <c r="C793" s="7"/>
      <c r="E793" s="55"/>
      <c r="F793" s="55"/>
      <c r="G793" s="55"/>
      <c r="H793" s="55"/>
      <c r="I793" s="55"/>
      <c r="J793" s="55"/>
      <c r="K793" s="65"/>
      <c r="L793" s="65"/>
      <c r="M793" s="65"/>
      <c r="N793" s="65"/>
      <c r="O793" s="65"/>
      <c r="P793" s="65"/>
    </row>
    <row r="794" spans="1:16" s="1" customFormat="1" x14ac:dyDescent="0.25">
      <c r="A794" s="2"/>
      <c r="C794" s="7"/>
      <c r="E794" s="55"/>
      <c r="F794" s="55"/>
      <c r="G794" s="55"/>
      <c r="H794" s="55"/>
      <c r="I794" s="55"/>
      <c r="J794" s="55"/>
      <c r="K794" s="65"/>
      <c r="L794" s="65"/>
      <c r="M794" s="65"/>
      <c r="N794" s="65"/>
      <c r="O794" s="65"/>
      <c r="P794" s="65"/>
    </row>
    <row r="795" spans="1:16" s="1" customFormat="1" x14ac:dyDescent="0.25">
      <c r="A795" s="2"/>
      <c r="C795" s="7"/>
      <c r="E795" s="55"/>
      <c r="F795" s="55"/>
      <c r="G795" s="55"/>
      <c r="H795" s="55"/>
      <c r="I795" s="55"/>
      <c r="J795" s="55"/>
      <c r="K795" s="65"/>
      <c r="L795" s="65"/>
      <c r="M795" s="65"/>
      <c r="N795" s="65"/>
      <c r="O795" s="65"/>
      <c r="P795" s="65"/>
    </row>
    <row r="796" spans="1:16" s="1" customFormat="1" x14ac:dyDescent="0.25">
      <c r="A796" s="2"/>
      <c r="C796" s="7"/>
      <c r="E796" s="55"/>
      <c r="F796" s="55"/>
      <c r="G796" s="55"/>
      <c r="H796" s="55"/>
      <c r="I796" s="55"/>
      <c r="J796" s="55"/>
      <c r="K796" s="65"/>
      <c r="L796" s="65"/>
      <c r="M796" s="65"/>
      <c r="N796" s="65"/>
      <c r="O796" s="65"/>
      <c r="P796" s="65"/>
    </row>
    <row r="797" spans="1:16" s="1" customFormat="1" x14ac:dyDescent="0.25">
      <c r="A797" s="2"/>
      <c r="C797" s="7"/>
      <c r="E797" s="55"/>
      <c r="F797" s="55"/>
      <c r="G797" s="55"/>
      <c r="H797" s="55"/>
      <c r="I797" s="55"/>
      <c r="J797" s="55"/>
      <c r="K797" s="65"/>
      <c r="L797" s="65"/>
      <c r="M797" s="65"/>
      <c r="N797" s="65"/>
      <c r="O797" s="65"/>
      <c r="P797" s="65"/>
    </row>
    <row r="798" spans="1:16" s="1" customFormat="1" x14ac:dyDescent="0.25">
      <c r="A798" s="2"/>
      <c r="C798" s="7"/>
      <c r="E798" s="55"/>
      <c r="F798" s="55"/>
      <c r="G798" s="55"/>
      <c r="H798" s="55"/>
      <c r="I798" s="55"/>
      <c r="J798" s="55"/>
      <c r="K798" s="65"/>
      <c r="L798" s="65"/>
      <c r="M798" s="65"/>
      <c r="N798" s="65"/>
      <c r="O798" s="65"/>
      <c r="P798" s="65"/>
    </row>
    <row r="799" spans="1:16" s="1" customFormat="1" x14ac:dyDescent="0.25">
      <c r="A799" s="2"/>
      <c r="C799" s="7"/>
      <c r="E799" s="55"/>
      <c r="F799" s="55"/>
      <c r="G799" s="55"/>
      <c r="H799" s="55"/>
      <c r="I799" s="55"/>
      <c r="J799" s="55"/>
      <c r="K799" s="65"/>
      <c r="L799" s="65"/>
      <c r="M799" s="65"/>
      <c r="N799" s="65"/>
      <c r="O799" s="65"/>
      <c r="P799" s="65"/>
    </row>
    <row r="800" spans="1:16" s="1" customFormat="1" x14ac:dyDescent="0.25">
      <c r="A800" s="2"/>
      <c r="C800" s="7"/>
      <c r="E800" s="55"/>
      <c r="F800" s="55"/>
      <c r="G800" s="55"/>
      <c r="H800" s="55"/>
      <c r="I800" s="55"/>
      <c r="J800" s="55"/>
      <c r="K800" s="65"/>
      <c r="L800" s="65"/>
      <c r="M800" s="65"/>
      <c r="N800" s="65"/>
      <c r="O800" s="65"/>
      <c r="P800" s="65"/>
    </row>
    <row r="801" spans="1:16" s="1" customFormat="1" x14ac:dyDescent="0.25">
      <c r="A801" s="2"/>
      <c r="C801" s="7"/>
      <c r="E801" s="55"/>
      <c r="F801" s="55"/>
      <c r="G801" s="55"/>
      <c r="H801" s="55"/>
      <c r="I801" s="55"/>
      <c r="J801" s="55"/>
      <c r="K801" s="65"/>
      <c r="L801" s="65"/>
      <c r="M801" s="65"/>
      <c r="N801" s="65"/>
      <c r="O801" s="65"/>
      <c r="P801" s="65"/>
    </row>
    <row r="802" spans="1:16" s="1" customFormat="1" x14ac:dyDescent="0.25">
      <c r="A802" s="2"/>
      <c r="C802" s="7"/>
      <c r="E802" s="55"/>
      <c r="F802" s="55"/>
      <c r="G802" s="55"/>
      <c r="H802" s="55"/>
      <c r="I802" s="55"/>
      <c r="J802" s="55"/>
      <c r="K802" s="65"/>
      <c r="L802" s="65"/>
      <c r="M802" s="65"/>
      <c r="N802" s="65"/>
      <c r="O802" s="65"/>
      <c r="P802" s="65"/>
    </row>
    <row r="803" spans="1:16" s="1" customFormat="1" x14ac:dyDescent="0.25">
      <c r="A803" s="2"/>
      <c r="C803" s="7"/>
      <c r="E803" s="55"/>
      <c r="F803" s="55"/>
      <c r="G803" s="55"/>
      <c r="H803" s="55"/>
      <c r="I803" s="55"/>
      <c r="J803" s="55"/>
      <c r="K803" s="65"/>
      <c r="L803" s="65"/>
      <c r="M803" s="65"/>
      <c r="N803" s="65"/>
      <c r="O803" s="65"/>
      <c r="P803" s="65"/>
    </row>
    <row r="804" spans="1:16" s="1" customFormat="1" x14ac:dyDescent="0.25">
      <c r="A804" s="2"/>
      <c r="C804" s="7"/>
      <c r="E804" s="55"/>
      <c r="F804" s="55"/>
      <c r="G804" s="55"/>
      <c r="H804" s="55"/>
      <c r="I804" s="55"/>
      <c r="J804" s="55"/>
      <c r="K804" s="65"/>
      <c r="L804" s="65"/>
      <c r="M804" s="65"/>
      <c r="N804" s="65"/>
      <c r="O804" s="65"/>
      <c r="P804" s="65"/>
    </row>
    <row r="805" spans="1:16" s="1" customFormat="1" x14ac:dyDescent="0.25">
      <c r="A805" s="2"/>
      <c r="C805" s="7"/>
      <c r="E805" s="55"/>
      <c r="F805" s="55"/>
      <c r="G805" s="55"/>
      <c r="H805" s="55"/>
      <c r="I805" s="55"/>
      <c r="J805" s="55"/>
      <c r="K805" s="65"/>
      <c r="L805" s="65"/>
      <c r="M805" s="65"/>
      <c r="N805" s="65"/>
      <c r="O805" s="65"/>
      <c r="P805" s="65"/>
    </row>
    <row r="806" spans="1:16" s="1" customFormat="1" x14ac:dyDescent="0.25">
      <c r="A806" s="2"/>
      <c r="C806" s="7"/>
      <c r="E806" s="55"/>
      <c r="F806" s="55"/>
      <c r="G806" s="55"/>
      <c r="H806" s="55"/>
      <c r="I806" s="55"/>
      <c r="J806" s="55"/>
      <c r="K806" s="65"/>
      <c r="L806" s="65"/>
      <c r="M806" s="65"/>
      <c r="N806" s="65"/>
      <c r="O806" s="65"/>
      <c r="P806" s="65"/>
    </row>
    <row r="807" spans="1:16" s="1" customFormat="1" x14ac:dyDescent="0.25">
      <c r="A807" s="2"/>
      <c r="C807" s="7"/>
      <c r="E807" s="55"/>
      <c r="F807" s="55"/>
      <c r="G807" s="55"/>
      <c r="H807" s="55"/>
      <c r="I807" s="55"/>
      <c r="J807" s="55"/>
      <c r="K807" s="65"/>
      <c r="L807" s="65"/>
      <c r="M807" s="65"/>
      <c r="N807" s="65"/>
      <c r="O807" s="65"/>
      <c r="P807" s="65"/>
    </row>
    <row r="808" spans="1:16" s="1" customFormat="1" x14ac:dyDescent="0.25">
      <c r="A808" s="2"/>
      <c r="C808" s="7"/>
      <c r="E808" s="55"/>
      <c r="F808" s="55"/>
      <c r="G808" s="55"/>
      <c r="H808" s="55"/>
      <c r="I808" s="55"/>
      <c r="J808" s="55"/>
      <c r="K808" s="65"/>
      <c r="L808" s="65"/>
      <c r="M808" s="65"/>
      <c r="N808" s="65"/>
      <c r="O808" s="65"/>
      <c r="P808" s="65"/>
    </row>
    <row r="809" spans="1:16" s="1" customFormat="1" x14ac:dyDescent="0.25">
      <c r="A809" s="2"/>
      <c r="C809" s="7"/>
      <c r="E809" s="55"/>
      <c r="F809" s="55"/>
      <c r="G809" s="55"/>
      <c r="H809" s="55"/>
      <c r="I809" s="55"/>
      <c r="J809" s="55"/>
      <c r="K809" s="65"/>
      <c r="L809" s="65"/>
      <c r="M809" s="65"/>
      <c r="N809" s="65"/>
      <c r="O809" s="65"/>
      <c r="P809" s="65"/>
    </row>
    <row r="810" spans="1:16" s="1" customFormat="1" x14ac:dyDescent="0.25">
      <c r="A810" s="2"/>
      <c r="C810" s="7"/>
      <c r="E810" s="55"/>
      <c r="F810" s="55"/>
      <c r="G810" s="55"/>
      <c r="H810" s="55"/>
      <c r="I810" s="55"/>
      <c r="J810" s="55"/>
      <c r="K810" s="65"/>
      <c r="L810" s="65"/>
      <c r="M810" s="65"/>
      <c r="N810" s="65"/>
      <c r="O810" s="65"/>
      <c r="P810" s="65"/>
    </row>
    <row r="811" spans="1:16" s="1" customFormat="1" x14ac:dyDescent="0.25">
      <c r="A811" s="2"/>
      <c r="C811" s="7"/>
      <c r="E811" s="55"/>
      <c r="F811" s="55"/>
      <c r="G811" s="55"/>
      <c r="H811" s="55"/>
      <c r="I811" s="55"/>
      <c r="J811" s="55"/>
      <c r="K811" s="65"/>
      <c r="L811" s="65"/>
      <c r="M811" s="65"/>
      <c r="N811" s="65"/>
      <c r="O811" s="65"/>
      <c r="P811" s="65"/>
    </row>
    <row r="812" spans="1:16" s="1" customFormat="1" x14ac:dyDescent="0.25">
      <c r="A812" s="2"/>
      <c r="C812" s="7"/>
      <c r="E812" s="55"/>
      <c r="F812" s="55"/>
      <c r="G812" s="55"/>
      <c r="H812" s="55"/>
      <c r="I812" s="55"/>
      <c r="J812" s="55"/>
      <c r="K812" s="65"/>
      <c r="L812" s="65"/>
      <c r="M812" s="65"/>
      <c r="N812" s="65"/>
      <c r="O812" s="65"/>
      <c r="P812" s="65"/>
    </row>
    <row r="813" spans="1:16" s="1" customFormat="1" x14ac:dyDescent="0.25">
      <c r="A813" s="2"/>
      <c r="C813" s="7"/>
      <c r="E813" s="55"/>
      <c r="F813" s="55"/>
      <c r="G813" s="55"/>
      <c r="H813" s="55"/>
      <c r="I813" s="55"/>
      <c r="J813" s="55"/>
      <c r="K813" s="65"/>
      <c r="L813" s="65"/>
      <c r="M813" s="65"/>
      <c r="N813" s="65"/>
      <c r="O813" s="65"/>
      <c r="P813" s="65"/>
    </row>
    <row r="814" spans="1:16" s="1" customFormat="1" x14ac:dyDescent="0.25">
      <c r="A814" s="2"/>
      <c r="C814" s="7"/>
      <c r="E814" s="55"/>
      <c r="F814" s="55"/>
      <c r="G814" s="55"/>
      <c r="H814" s="55"/>
      <c r="I814" s="55"/>
      <c r="J814" s="55"/>
      <c r="K814" s="65"/>
      <c r="L814" s="65"/>
      <c r="M814" s="65"/>
      <c r="N814" s="65"/>
      <c r="O814" s="65"/>
      <c r="P814" s="65"/>
    </row>
    <row r="815" spans="1:16" s="1" customFormat="1" x14ac:dyDescent="0.25">
      <c r="A815" s="2"/>
      <c r="C815" s="7"/>
      <c r="E815" s="55"/>
      <c r="F815" s="55"/>
      <c r="G815" s="55"/>
      <c r="H815" s="55"/>
      <c r="I815" s="55"/>
      <c r="J815" s="55"/>
      <c r="K815" s="65"/>
      <c r="L815" s="65"/>
      <c r="M815" s="65"/>
      <c r="N815" s="65"/>
      <c r="O815" s="65"/>
      <c r="P815" s="65"/>
    </row>
    <row r="816" spans="1:16" s="1" customFormat="1" x14ac:dyDescent="0.25">
      <c r="A816" s="2"/>
      <c r="C816" s="7"/>
      <c r="E816" s="55"/>
      <c r="F816" s="55"/>
      <c r="G816" s="55"/>
      <c r="H816" s="55"/>
      <c r="I816" s="55"/>
      <c r="J816" s="55"/>
      <c r="K816" s="65"/>
      <c r="L816" s="65"/>
      <c r="M816" s="65"/>
      <c r="N816" s="65"/>
      <c r="O816" s="65"/>
      <c r="P816" s="65"/>
    </row>
    <row r="817" spans="1:16" s="1" customFormat="1" x14ac:dyDescent="0.25">
      <c r="A817" s="2"/>
      <c r="C817" s="7"/>
      <c r="E817" s="55"/>
      <c r="F817" s="55"/>
      <c r="G817" s="55"/>
      <c r="H817" s="55"/>
      <c r="I817" s="55"/>
      <c r="J817" s="55"/>
      <c r="K817" s="65"/>
      <c r="L817" s="65"/>
      <c r="M817" s="65"/>
      <c r="N817" s="65"/>
      <c r="O817" s="65"/>
      <c r="P817" s="65"/>
    </row>
    <row r="818" spans="1:16" s="1" customFormat="1" x14ac:dyDescent="0.25">
      <c r="A818" s="2"/>
      <c r="C818" s="7"/>
      <c r="E818" s="55"/>
      <c r="F818" s="55"/>
      <c r="G818" s="55"/>
      <c r="H818" s="55"/>
      <c r="I818" s="55"/>
      <c r="J818" s="55"/>
      <c r="K818" s="65"/>
      <c r="L818" s="65"/>
      <c r="M818" s="65"/>
      <c r="N818" s="65"/>
      <c r="O818" s="65"/>
      <c r="P818" s="65"/>
    </row>
    <row r="819" spans="1:16" s="1" customFormat="1" x14ac:dyDescent="0.25">
      <c r="A819" s="2"/>
      <c r="C819" s="7"/>
      <c r="E819" s="55"/>
      <c r="F819" s="55"/>
      <c r="G819" s="55"/>
      <c r="H819" s="55"/>
      <c r="I819" s="55"/>
      <c r="J819" s="55"/>
      <c r="K819" s="65"/>
      <c r="L819" s="65"/>
      <c r="M819" s="65"/>
      <c r="N819" s="65"/>
      <c r="O819" s="65"/>
      <c r="P819" s="65"/>
    </row>
    <row r="820" spans="1:16" s="1" customFormat="1" x14ac:dyDescent="0.25">
      <c r="A820" s="2"/>
      <c r="C820" s="7"/>
      <c r="E820" s="55"/>
      <c r="F820" s="55"/>
      <c r="G820" s="55"/>
      <c r="H820" s="55"/>
      <c r="I820" s="55"/>
      <c r="J820" s="55"/>
      <c r="K820" s="65"/>
      <c r="L820" s="65"/>
      <c r="M820" s="65"/>
      <c r="N820" s="65"/>
      <c r="O820" s="65"/>
      <c r="P820" s="65"/>
    </row>
    <row r="821" spans="1:16" s="1" customFormat="1" x14ac:dyDescent="0.25">
      <c r="A821" s="2"/>
      <c r="C821" s="7"/>
      <c r="E821" s="55"/>
      <c r="F821" s="55"/>
      <c r="G821" s="55"/>
      <c r="H821" s="55"/>
      <c r="I821" s="55"/>
      <c r="J821" s="55"/>
      <c r="K821" s="65"/>
      <c r="L821" s="65"/>
      <c r="M821" s="65"/>
      <c r="N821" s="65"/>
      <c r="O821" s="65"/>
      <c r="P821" s="65"/>
    </row>
    <row r="822" spans="1:16" s="1" customFormat="1" x14ac:dyDescent="0.25">
      <c r="A822" s="2"/>
      <c r="C822" s="7"/>
      <c r="E822" s="55"/>
      <c r="F822" s="55"/>
      <c r="G822" s="55"/>
      <c r="H822" s="55"/>
      <c r="I822" s="55"/>
      <c r="J822" s="55"/>
      <c r="K822" s="65"/>
      <c r="L822" s="65"/>
      <c r="M822" s="65"/>
      <c r="N822" s="65"/>
      <c r="O822" s="65"/>
      <c r="P822" s="65"/>
    </row>
    <row r="823" spans="1:16" s="1" customFormat="1" x14ac:dyDescent="0.25">
      <c r="A823" s="2"/>
      <c r="C823" s="7"/>
      <c r="E823" s="55"/>
      <c r="F823" s="55"/>
      <c r="G823" s="55"/>
      <c r="H823" s="55"/>
      <c r="I823" s="55"/>
      <c r="J823" s="55"/>
      <c r="K823" s="65"/>
      <c r="L823" s="65"/>
      <c r="M823" s="65"/>
      <c r="N823" s="65"/>
      <c r="O823" s="65"/>
      <c r="P823" s="65"/>
    </row>
    <row r="824" spans="1:16" s="1" customFormat="1" x14ac:dyDescent="0.25">
      <c r="A824" s="2"/>
      <c r="C824" s="7"/>
      <c r="E824" s="55"/>
      <c r="F824" s="55"/>
      <c r="G824" s="55"/>
      <c r="H824" s="55"/>
      <c r="I824" s="55"/>
      <c r="J824" s="55"/>
      <c r="K824" s="65"/>
      <c r="L824" s="65"/>
      <c r="M824" s="65"/>
      <c r="N824" s="65"/>
      <c r="O824" s="65"/>
      <c r="P824" s="65"/>
    </row>
    <row r="825" spans="1:16" s="1" customFormat="1" x14ac:dyDescent="0.25">
      <c r="A825" s="2"/>
      <c r="C825" s="7"/>
      <c r="E825" s="55"/>
      <c r="F825" s="55"/>
      <c r="G825" s="55"/>
      <c r="H825" s="55"/>
      <c r="I825" s="55"/>
      <c r="J825" s="55"/>
      <c r="K825" s="65"/>
      <c r="L825" s="65"/>
      <c r="M825" s="65"/>
      <c r="N825" s="65"/>
      <c r="O825" s="65"/>
      <c r="P825" s="65"/>
    </row>
    <row r="826" spans="1:16" s="1" customFormat="1" x14ac:dyDescent="0.25">
      <c r="A826" s="2"/>
      <c r="C826" s="7"/>
      <c r="E826" s="55"/>
      <c r="F826" s="55"/>
      <c r="G826" s="55"/>
      <c r="H826" s="55"/>
      <c r="I826" s="55"/>
      <c r="J826" s="55"/>
      <c r="K826" s="65"/>
      <c r="L826" s="65"/>
      <c r="M826" s="65"/>
      <c r="N826" s="65"/>
      <c r="O826" s="65"/>
      <c r="P826" s="65"/>
    </row>
    <row r="827" spans="1:16" s="1" customFormat="1" x14ac:dyDescent="0.25">
      <c r="A827" s="2"/>
      <c r="C827" s="7"/>
      <c r="E827" s="55"/>
      <c r="F827" s="55"/>
      <c r="G827" s="55"/>
      <c r="H827" s="55"/>
      <c r="I827" s="55"/>
      <c r="J827" s="55"/>
      <c r="K827" s="65"/>
      <c r="L827" s="65"/>
      <c r="M827" s="65"/>
      <c r="N827" s="65"/>
      <c r="O827" s="65"/>
      <c r="P827" s="65"/>
    </row>
    <row r="828" spans="1:16" s="1" customFormat="1" x14ac:dyDescent="0.25">
      <c r="A828" s="2"/>
      <c r="C828" s="7"/>
      <c r="E828" s="55"/>
      <c r="F828" s="55"/>
      <c r="G828" s="55"/>
      <c r="H828" s="55"/>
      <c r="I828" s="55"/>
      <c r="J828" s="55"/>
      <c r="K828" s="65"/>
      <c r="L828" s="65"/>
      <c r="M828" s="65"/>
      <c r="N828" s="65"/>
      <c r="O828" s="65"/>
      <c r="P828" s="65"/>
    </row>
    <row r="829" spans="1:16" s="1" customFormat="1" x14ac:dyDescent="0.25">
      <c r="A829" s="2"/>
      <c r="C829" s="7"/>
      <c r="E829" s="55"/>
      <c r="F829" s="55"/>
      <c r="G829" s="55"/>
      <c r="H829" s="55"/>
      <c r="I829" s="55"/>
      <c r="J829" s="55"/>
      <c r="K829" s="65"/>
      <c r="L829" s="65"/>
      <c r="M829" s="65"/>
      <c r="N829" s="65"/>
      <c r="O829" s="65"/>
      <c r="P829" s="65"/>
    </row>
    <row r="830" spans="1:16" s="1" customFormat="1" x14ac:dyDescent="0.25">
      <c r="A830" s="2"/>
      <c r="C830" s="7"/>
      <c r="E830" s="55"/>
      <c r="F830" s="55"/>
      <c r="G830" s="55"/>
      <c r="H830" s="55"/>
      <c r="I830" s="55"/>
      <c r="J830" s="55"/>
      <c r="K830" s="65"/>
      <c r="L830" s="65"/>
      <c r="M830" s="65"/>
      <c r="N830" s="65"/>
      <c r="O830" s="65"/>
      <c r="P830" s="65"/>
    </row>
    <row r="831" spans="1:16" s="1" customFormat="1" x14ac:dyDescent="0.25">
      <c r="A831" s="2"/>
      <c r="C831" s="7"/>
      <c r="E831" s="55"/>
      <c r="F831" s="55"/>
      <c r="G831" s="55"/>
      <c r="H831" s="55"/>
      <c r="I831" s="55"/>
      <c r="J831" s="55"/>
      <c r="K831" s="65"/>
      <c r="L831" s="65"/>
      <c r="M831" s="65"/>
      <c r="N831" s="65"/>
      <c r="O831" s="65"/>
      <c r="P831" s="65"/>
    </row>
    <row r="832" spans="1:16" s="1" customFormat="1" x14ac:dyDescent="0.25">
      <c r="A832" s="2"/>
      <c r="C832" s="7"/>
      <c r="E832" s="55"/>
      <c r="F832" s="55"/>
      <c r="G832" s="55"/>
      <c r="H832" s="55"/>
      <c r="I832" s="55"/>
      <c r="J832" s="55"/>
      <c r="K832" s="65"/>
      <c r="L832" s="65"/>
      <c r="M832" s="65"/>
      <c r="N832" s="65"/>
      <c r="O832" s="65"/>
      <c r="P832" s="65"/>
    </row>
    <row r="833" spans="1:16" s="1" customFormat="1" x14ac:dyDescent="0.25">
      <c r="A833" s="2"/>
      <c r="C833" s="7"/>
      <c r="E833" s="55"/>
      <c r="F833" s="55"/>
      <c r="G833" s="55"/>
      <c r="H833" s="55"/>
      <c r="I833" s="55"/>
      <c r="J833" s="55"/>
      <c r="K833" s="65"/>
      <c r="L833" s="65"/>
      <c r="M833" s="65"/>
      <c r="N833" s="65"/>
      <c r="O833" s="65"/>
      <c r="P833" s="65"/>
    </row>
    <row r="834" spans="1:16" s="1" customFormat="1" x14ac:dyDescent="0.25">
      <c r="A834" s="2"/>
      <c r="C834" s="7"/>
      <c r="E834" s="55"/>
      <c r="F834" s="55"/>
      <c r="G834" s="55"/>
      <c r="H834" s="55"/>
      <c r="I834" s="55"/>
      <c r="J834" s="55"/>
      <c r="K834" s="65"/>
      <c r="L834" s="65"/>
      <c r="M834" s="65"/>
      <c r="N834" s="65"/>
      <c r="O834" s="65"/>
      <c r="P834" s="65"/>
    </row>
    <row r="835" spans="1:16" s="1" customFormat="1" x14ac:dyDescent="0.25">
      <c r="A835" s="2"/>
      <c r="C835" s="7"/>
      <c r="E835" s="55"/>
      <c r="F835" s="55"/>
      <c r="G835" s="55"/>
      <c r="H835" s="55"/>
      <c r="I835" s="55"/>
      <c r="J835" s="55"/>
      <c r="K835" s="65"/>
      <c r="L835" s="65"/>
      <c r="M835" s="65"/>
      <c r="N835" s="65"/>
      <c r="O835" s="65"/>
      <c r="P835" s="65"/>
    </row>
    <row r="836" spans="1:16" s="1" customFormat="1" x14ac:dyDescent="0.25">
      <c r="A836" s="2"/>
      <c r="C836" s="7"/>
      <c r="E836" s="55"/>
      <c r="F836" s="55"/>
      <c r="G836" s="55"/>
      <c r="H836" s="55"/>
      <c r="I836" s="55"/>
      <c r="J836" s="55"/>
      <c r="K836" s="65"/>
      <c r="L836" s="65"/>
      <c r="M836" s="65"/>
      <c r="N836" s="65"/>
      <c r="O836" s="65"/>
      <c r="P836" s="65"/>
    </row>
    <row r="837" spans="1:16" s="1" customFormat="1" x14ac:dyDescent="0.25">
      <c r="A837" s="2"/>
      <c r="C837" s="7"/>
      <c r="E837" s="55"/>
      <c r="F837" s="55"/>
      <c r="G837" s="55"/>
      <c r="H837" s="55"/>
      <c r="I837" s="55"/>
      <c r="J837" s="55"/>
      <c r="K837" s="65"/>
      <c r="L837" s="65"/>
      <c r="M837" s="65"/>
      <c r="N837" s="65"/>
      <c r="O837" s="65"/>
      <c r="P837" s="65"/>
    </row>
    <row r="838" spans="1:16" s="1" customFormat="1" x14ac:dyDescent="0.25">
      <c r="A838" s="2"/>
      <c r="C838" s="7"/>
      <c r="E838" s="55"/>
      <c r="F838" s="55"/>
      <c r="G838" s="55"/>
      <c r="H838" s="55"/>
      <c r="I838" s="55"/>
      <c r="J838" s="55"/>
      <c r="K838" s="65"/>
      <c r="L838" s="65"/>
      <c r="M838" s="65"/>
      <c r="N838" s="65"/>
      <c r="O838" s="65"/>
      <c r="P838" s="65"/>
    </row>
    <row r="839" spans="1:16" s="1" customFormat="1" x14ac:dyDescent="0.25">
      <c r="A839" s="2"/>
      <c r="C839" s="7"/>
      <c r="E839" s="55"/>
      <c r="F839" s="55"/>
      <c r="G839" s="55"/>
      <c r="H839" s="55"/>
      <c r="I839" s="55"/>
      <c r="J839" s="55"/>
      <c r="K839" s="65"/>
      <c r="L839" s="65"/>
      <c r="M839" s="65"/>
      <c r="N839" s="65"/>
      <c r="O839" s="65"/>
      <c r="P839" s="65"/>
    </row>
    <row r="840" spans="1:16" s="1" customFormat="1" x14ac:dyDescent="0.25">
      <c r="A840" s="2"/>
      <c r="C840" s="7"/>
      <c r="E840" s="55"/>
      <c r="F840" s="55"/>
      <c r="G840" s="55"/>
      <c r="H840" s="55"/>
      <c r="I840" s="55"/>
      <c r="J840" s="55"/>
      <c r="K840" s="65"/>
      <c r="L840" s="65"/>
      <c r="M840" s="65"/>
      <c r="N840" s="65"/>
      <c r="O840" s="65"/>
      <c r="P840" s="65"/>
    </row>
    <row r="841" spans="1:16" s="1" customFormat="1" x14ac:dyDescent="0.25">
      <c r="A841" s="2"/>
      <c r="C841" s="7"/>
      <c r="E841" s="55"/>
      <c r="F841" s="55"/>
      <c r="G841" s="55"/>
      <c r="H841" s="55"/>
      <c r="I841" s="55"/>
      <c r="J841" s="55"/>
      <c r="K841" s="65"/>
      <c r="L841" s="65"/>
      <c r="M841" s="65"/>
      <c r="N841" s="65"/>
      <c r="O841" s="65"/>
      <c r="P841" s="65"/>
    </row>
    <row r="842" spans="1:16" s="1" customFormat="1" x14ac:dyDescent="0.25">
      <c r="A842" s="2"/>
      <c r="C842" s="7"/>
      <c r="E842" s="55"/>
      <c r="F842" s="55"/>
      <c r="G842" s="55"/>
      <c r="H842" s="55"/>
      <c r="I842" s="55"/>
      <c r="J842" s="55"/>
      <c r="K842" s="65"/>
      <c r="L842" s="65"/>
      <c r="M842" s="65"/>
      <c r="N842" s="65"/>
      <c r="O842" s="65"/>
      <c r="P842" s="65"/>
    </row>
    <row r="843" spans="1:16" s="1" customFormat="1" x14ac:dyDescent="0.25">
      <c r="A843" s="2"/>
      <c r="C843" s="7"/>
      <c r="E843" s="55"/>
      <c r="F843" s="55"/>
      <c r="G843" s="55"/>
      <c r="H843" s="55"/>
      <c r="I843" s="55"/>
      <c r="J843" s="55"/>
      <c r="K843" s="65"/>
      <c r="L843" s="65"/>
      <c r="M843" s="65"/>
      <c r="N843" s="65"/>
      <c r="O843" s="65"/>
      <c r="P843" s="65"/>
    </row>
    <row r="844" spans="1:16" s="1" customFormat="1" x14ac:dyDescent="0.25">
      <c r="A844" s="2"/>
      <c r="C844" s="7"/>
      <c r="E844" s="55"/>
      <c r="F844" s="55"/>
      <c r="G844" s="55"/>
      <c r="H844" s="55"/>
      <c r="I844" s="55"/>
      <c r="J844" s="55"/>
      <c r="K844" s="65"/>
      <c r="L844" s="65"/>
      <c r="M844" s="65"/>
      <c r="N844" s="65"/>
      <c r="O844" s="65"/>
      <c r="P844" s="65"/>
    </row>
    <row r="845" spans="1:16" s="1" customFormat="1" x14ac:dyDescent="0.25">
      <c r="A845" s="2"/>
      <c r="C845" s="7"/>
      <c r="E845" s="55"/>
      <c r="F845" s="55"/>
      <c r="G845" s="55"/>
      <c r="H845" s="55"/>
      <c r="I845" s="55"/>
      <c r="J845" s="55"/>
      <c r="K845" s="65"/>
      <c r="L845" s="65"/>
      <c r="M845" s="65"/>
      <c r="N845" s="65"/>
      <c r="O845" s="65"/>
      <c r="P845" s="65"/>
    </row>
    <row r="846" spans="1:16" s="1" customFormat="1" x14ac:dyDescent="0.25">
      <c r="A846" s="2"/>
      <c r="C846" s="7"/>
      <c r="E846" s="55"/>
      <c r="F846" s="55"/>
      <c r="G846" s="55"/>
      <c r="H846" s="55"/>
      <c r="I846" s="55"/>
      <c r="J846" s="55"/>
      <c r="K846" s="65"/>
      <c r="L846" s="65"/>
      <c r="M846" s="65"/>
      <c r="N846" s="65"/>
      <c r="O846" s="65"/>
      <c r="P846" s="65"/>
    </row>
    <row r="847" spans="1:16" s="1" customFormat="1" x14ac:dyDescent="0.25">
      <c r="A847" s="2"/>
      <c r="C847" s="7"/>
      <c r="E847" s="55"/>
      <c r="F847" s="55"/>
      <c r="G847" s="55"/>
      <c r="H847" s="55"/>
      <c r="I847" s="55"/>
      <c r="J847" s="55"/>
      <c r="K847" s="65"/>
      <c r="L847" s="65"/>
      <c r="M847" s="65"/>
      <c r="N847" s="65"/>
      <c r="O847" s="65"/>
      <c r="P847" s="65"/>
    </row>
    <row r="848" spans="1:16" s="1" customFormat="1" x14ac:dyDescent="0.25">
      <c r="A848" s="2"/>
      <c r="C848" s="7"/>
      <c r="E848" s="55"/>
      <c r="F848" s="55"/>
      <c r="G848" s="55"/>
      <c r="H848" s="55"/>
      <c r="I848" s="55"/>
      <c r="J848" s="55"/>
      <c r="K848" s="65"/>
      <c r="L848" s="65"/>
      <c r="M848" s="65"/>
      <c r="N848" s="65"/>
      <c r="O848" s="65"/>
      <c r="P848" s="65"/>
    </row>
    <row r="849" spans="1:16" s="1" customFormat="1" x14ac:dyDescent="0.25">
      <c r="A849" s="2"/>
      <c r="C849" s="7"/>
      <c r="E849" s="55"/>
      <c r="F849" s="55"/>
      <c r="G849" s="55"/>
      <c r="H849" s="55"/>
      <c r="I849" s="55"/>
      <c r="J849" s="55"/>
      <c r="K849" s="65"/>
      <c r="L849" s="65"/>
      <c r="M849" s="65"/>
      <c r="N849" s="65"/>
      <c r="O849" s="65"/>
      <c r="P849" s="65"/>
    </row>
    <row r="850" spans="1:16" s="1" customFormat="1" x14ac:dyDescent="0.25">
      <c r="A850" s="2"/>
      <c r="C850" s="7"/>
      <c r="E850" s="55"/>
      <c r="F850" s="55"/>
      <c r="G850" s="55"/>
      <c r="H850" s="55"/>
      <c r="I850" s="55"/>
      <c r="J850" s="55"/>
      <c r="K850" s="65"/>
      <c r="L850" s="65"/>
      <c r="M850" s="65"/>
      <c r="N850" s="65"/>
      <c r="O850" s="65"/>
      <c r="P850" s="65"/>
    </row>
    <row r="851" spans="1:16" s="1" customFormat="1" x14ac:dyDescent="0.25">
      <c r="A851" s="2"/>
      <c r="C851" s="7"/>
      <c r="E851" s="55"/>
      <c r="F851" s="55"/>
      <c r="G851" s="55"/>
      <c r="H851" s="55"/>
      <c r="I851" s="55"/>
      <c r="J851" s="55"/>
      <c r="K851" s="65"/>
      <c r="L851" s="65"/>
      <c r="M851" s="65"/>
      <c r="N851" s="65"/>
      <c r="O851" s="65"/>
      <c r="P851" s="65"/>
    </row>
    <row r="852" spans="1:16" s="1" customFormat="1" x14ac:dyDescent="0.25">
      <c r="A852" s="2"/>
      <c r="C852" s="7"/>
      <c r="E852" s="55"/>
      <c r="F852" s="55"/>
      <c r="G852" s="55"/>
      <c r="H852" s="55"/>
      <c r="I852" s="55"/>
      <c r="J852" s="55"/>
      <c r="K852" s="65"/>
      <c r="L852" s="65"/>
      <c r="M852" s="65"/>
      <c r="N852" s="65"/>
      <c r="O852" s="65"/>
      <c r="P852" s="65"/>
    </row>
    <row r="853" spans="1:16" s="1" customFormat="1" x14ac:dyDescent="0.25">
      <c r="A853" s="2"/>
      <c r="C853" s="7"/>
      <c r="E853" s="55"/>
      <c r="F853" s="55"/>
      <c r="G853" s="55"/>
      <c r="H853" s="55"/>
      <c r="I853" s="55"/>
      <c r="J853" s="55"/>
      <c r="K853" s="65"/>
      <c r="L853" s="65"/>
      <c r="M853" s="65"/>
      <c r="N853" s="65"/>
      <c r="O853" s="65"/>
      <c r="P853" s="65"/>
    </row>
    <row r="854" spans="1:16" s="1" customFormat="1" x14ac:dyDescent="0.25">
      <c r="A854" s="2"/>
      <c r="C854" s="7"/>
      <c r="E854" s="55"/>
      <c r="F854" s="55"/>
      <c r="G854" s="55"/>
      <c r="H854" s="55"/>
      <c r="I854" s="55"/>
      <c r="J854" s="55"/>
      <c r="K854" s="65"/>
      <c r="L854" s="65"/>
      <c r="M854" s="65"/>
      <c r="N854" s="65"/>
      <c r="O854" s="65"/>
      <c r="P854" s="65"/>
    </row>
    <row r="855" spans="1:16" s="1" customFormat="1" x14ac:dyDescent="0.25">
      <c r="A855" s="2"/>
      <c r="C855" s="7"/>
      <c r="E855" s="55"/>
      <c r="F855" s="55"/>
      <c r="G855" s="55"/>
      <c r="H855" s="55"/>
      <c r="I855" s="55"/>
      <c r="J855" s="55"/>
      <c r="K855" s="65"/>
      <c r="L855" s="65"/>
      <c r="M855" s="65"/>
      <c r="N855" s="65"/>
      <c r="O855" s="65"/>
      <c r="P855" s="65"/>
    </row>
    <row r="856" spans="1:16" s="1" customFormat="1" x14ac:dyDescent="0.25">
      <c r="A856" s="2"/>
      <c r="C856" s="7"/>
      <c r="E856" s="55"/>
      <c r="F856" s="55"/>
      <c r="G856" s="55"/>
      <c r="H856" s="55"/>
      <c r="I856" s="55"/>
      <c r="J856" s="55"/>
      <c r="K856" s="65"/>
      <c r="L856" s="65"/>
      <c r="M856" s="65"/>
      <c r="N856" s="65"/>
      <c r="O856" s="65"/>
      <c r="P856" s="65"/>
    </row>
    <row r="857" spans="1:16" s="1" customFormat="1" x14ac:dyDescent="0.25">
      <c r="A857" s="2"/>
      <c r="C857" s="7"/>
      <c r="E857" s="55"/>
      <c r="F857" s="55"/>
      <c r="G857" s="55"/>
      <c r="H857" s="55"/>
      <c r="I857" s="55"/>
      <c r="J857" s="55"/>
      <c r="K857" s="65"/>
      <c r="L857" s="65"/>
      <c r="M857" s="65"/>
      <c r="N857" s="65"/>
      <c r="O857" s="65"/>
      <c r="P857" s="65"/>
    </row>
    <row r="858" spans="1:16" s="1" customFormat="1" x14ac:dyDescent="0.25">
      <c r="A858" s="2"/>
      <c r="C858" s="7"/>
      <c r="E858" s="55"/>
      <c r="F858" s="55"/>
      <c r="G858" s="55"/>
      <c r="H858" s="55"/>
      <c r="I858" s="55"/>
      <c r="J858" s="55"/>
      <c r="K858" s="65"/>
      <c r="L858" s="65"/>
      <c r="M858" s="65"/>
      <c r="N858" s="65"/>
      <c r="O858" s="65"/>
      <c r="P858" s="65"/>
    </row>
    <row r="859" spans="1:16" s="1" customFormat="1" x14ac:dyDescent="0.25">
      <c r="A859" s="2"/>
      <c r="C859" s="7"/>
      <c r="E859" s="55"/>
      <c r="F859" s="55"/>
      <c r="G859" s="55"/>
      <c r="H859" s="55"/>
      <c r="I859" s="55"/>
      <c r="J859" s="55"/>
      <c r="K859" s="65"/>
      <c r="L859" s="65"/>
      <c r="M859" s="65"/>
      <c r="N859" s="65"/>
      <c r="O859" s="65"/>
      <c r="P859" s="65"/>
    </row>
    <row r="860" spans="1:16" s="1" customFormat="1" x14ac:dyDescent="0.25">
      <c r="A860" s="2"/>
      <c r="C860" s="7"/>
      <c r="E860" s="55"/>
      <c r="F860" s="55"/>
      <c r="G860" s="55"/>
      <c r="H860" s="55"/>
      <c r="I860" s="55"/>
      <c r="J860" s="55"/>
      <c r="K860" s="65"/>
      <c r="L860" s="65"/>
      <c r="M860" s="65"/>
      <c r="N860" s="65"/>
      <c r="O860" s="65"/>
      <c r="P860" s="65"/>
    </row>
    <row r="861" spans="1:16" s="1" customFormat="1" x14ac:dyDescent="0.25">
      <c r="A861" s="2"/>
      <c r="C861" s="7"/>
      <c r="E861" s="55"/>
      <c r="F861" s="55"/>
      <c r="G861" s="55"/>
      <c r="H861" s="55"/>
      <c r="I861" s="55"/>
      <c r="J861" s="55"/>
      <c r="K861" s="65"/>
      <c r="L861" s="65"/>
      <c r="M861" s="65"/>
      <c r="N861" s="65"/>
      <c r="O861" s="65"/>
      <c r="P861" s="65"/>
    </row>
    <row r="862" spans="1:16" s="1" customFormat="1" x14ac:dyDescent="0.25">
      <c r="A862" s="2"/>
      <c r="C862" s="7"/>
      <c r="E862" s="55"/>
      <c r="F862" s="55"/>
      <c r="G862" s="55"/>
      <c r="H862" s="55"/>
      <c r="I862" s="55"/>
      <c r="J862" s="55"/>
      <c r="K862" s="65"/>
      <c r="L862" s="65"/>
      <c r="M862" s="65"/>
      <c r="N862" s="65"/>
      <c r="O862" s="65"/>
      <c r="P862" s="65"/>
    </row>
    <row r="863" spans="1:16" s="1" customFormat="1" x14ac:dyDescent="0.25">
      <c r="A863" s="2"/>
      <c r="C863" s="7"/>
      <c r="E863" s="55"/>
      <c r="F863" s="55"/>
      <c r="G863" s="55"/>
      <c r="H863" s="55"/>
      <c r="I863" s="55"/>
      <c r="J863" s="55"/>
      <c r="K863" s="65"/>
      <c r="L863" s="65"/>
      <c r="M863" s="65"/>
      <c r="N863" s="65"/>
      <c r="O863" s="65"/>
      <c r="P863" s="65"/>
    </row>
    <row r="864" spans="1:16" s="1" customFormat="1" x14ac:dyDescent="0.25">
      <c r="A864" s="2"/>
      <c r="C864" s="7"/>
      <c r="E864" s="55"/>
      <c r="F864" s="55"/>
      <c r="G864" s="55"/>
      <c r="H864" s="55"/>
      <c r="I864" s="55"/>
      <c r="J864" s="55"/>
      <c r="K864" s="65"/>
      <c r="L864" s="65"/>
      <c r="M864" s="65"/>
      <c r="N864" s="65"/>
      <c r="O864" s="65"/>
      <c r="P864" s="65"/>
    </row>
    <row r="865" spans="1:16" s="1" customFormat="1" x14ac:dyDescent="0.25">
      <c r="A865" s="2"/>
      <c r="C865" s="7"/>
      <c r="E865" s="55"/>
      <c r="F865" s="55"/>
      <c r="G865" s="55"/>
      <c r="H865" s="55"/>
      <c r="I865" s="55"/>
      <c r="J865" s="55"/>
      <c r="K865" s="65"/>
      <c r="L865" s="65"/>
      <c r="M865" s="65"/>
      <c r="N865" s="65"/>
      <c r="O865" s="65"/>
      <c r="P865" s="65"/>
    </row>
    <row r="866" spans="1:16" s="1" customFormat="1" x14ac:dyDescent="0.25">
      <c r="A866" s="2"/>
      <c r="C866" s="7"/>
      <c r="E866" s="55"/>
      <c r="F866" s="55"/>
      <c r="G866" s="55"/>
      <c r="H866" s="55"/>
      <c r="I866" s="55"/>
      <c r="J866" s="55"/>
      <c r="K866" s="65"/>
      <c r="L866" s="65"/>
      <c r="M866" s="65"/>
      <c r="N866" s="65"/>
      <c r="O866" s="65"/>
      <c r="P866" s="65"/>
    </row>
    <row r="867" spans="1:16" s="1" customFormat="1" x14ac:dyDescent="0.25">
      <c r="A867" s="2"/>
      <c r="C867" s="7"/>
      <c r="E867" s="55"/>
      <c r="F867" s="55"/>
      <c r="G867" s="55"/>
      <c r="H867" s="55"/>
      <c r="I867" s="55"/>
      <c r="J867" s="55"/>
      <c r="K867" s="65"/>
      <c r="L867" s="65"/>
      <c r="M867" s="65"/>
      <c r="N867" s="65"/>
      <c r="O867" s="65"/>
      <c r="P867" s="65"/>
    </row>
    <row r="868" spans="1:16" s="1" customFormat="1" x14ac:dyDescent="0.25">
      <c r="A868" s="2"/>
      <c r="C868" s="7"/>
      <c r="E868" s="55"/>
      <c r="F868" s="55"/>
      <c r="G868" s="55"/>
      <c r="H868" s="55"/>
      <c r="I868" s="55"/>
      <c r="J868" s="55"/>
      <c r="K868" s="65"/>
      <c r="L868" s="65"/>
      <c r="M868" s="65"/>
      <c r="N868" s="65"/>
      <c r="O868" s="65"/>
      <c r="P868" s="65"/>
    </row>
    <row r="869" spans="1:16" s="1" customFormat="1" x14ac:dyDescent="0.25">
      <c r="A869" s="2"/>
      <c r="C869" s="7"/>
      <c r="E869" s="55"/>
      <c r="F869" s="55"/>
      <c r="G869" s="55"/>
      <c r="H869" s="55"/>
      <c r="I869" s="55"/>
      <c r="J869" s="55"/>
      <c r="K869" s="65"/>
      <c r="L869" s="65"/>
      <c r="M869" s="65"/>
      <c r="N869" s="65"/>
      <c r="O869" s="65"/>
      <c r="P869" s="65"/>
    </row>
    <row r="870" spans="1:16" s="1" customFormat="1" x14ac:dyDescent="0.25">
      <c r="A870" s="2"/>
      <c r="C870" s="7"/>
      <c r="E870" s="55"/>
      <c r="F870" s="55"/>
      <c r="G870" s="55"/>
      <c r="H870" s="55"/>
      <c r="I870" s="55"/>
      <c r="J870" s="55"/>
      <c r="K870" s="65"/>
      <c r="L870" s="65"/>
      <c r="M870" s="65"/>
      <c r="N870" s="65"/>
      <c r="O870" s="65"/>
      <c r="P870" s="65"/>
    </row>
    <row r="871" spans="1:16" s="1" customFormat="1" x14ac:dyDescent="0.25">
      <c r="A871" s="2"/>
      <c r="C871" s="7"/>
      <c r="E871" s="55"/>
      <c r="F871" s="55"/>
      <c r="G871" s="55"/>
      <c r="H871" s="55"/>
      <c r="I871" s="55"/>
      <c r="J871" s="55"/>
      <c r="K871" s="65"/>
      <c r="L871" s="65"/>
      <c r="M871" s="65"/>
      <c r="N871" s="65"/>
      <c r="O871" s="65"/>
      <c r="P871" s="65"/>
    </row>
    <row r="872" spans="1:16" s="1" customFormat="1" x14ac:dyDescent="0.25">
      <c r="A872" s="2"/>
      <c r="C872" s="7"/>
      <c r="E872" s="55"/>
      <c r="F872" s="55"/>
      <c r="G872" s="55"/>
      <c r="H872" s="55"/>
      <c r="I872" s="55"/>
      <c r="J872" s="55"/>
      <c r="K872" s="65"/>
      <c r="L872" s="65"/>
      <c r="M872" s="65"/>
      <c r="N872" s="65"/>
      <c r="O872" s="65"/>
      <c r="P872" s="65"/>
    </row>
    <row r="873" spans="1:16" s="1" customFormat="1" x14ac:dyDescent="0.25">
      <c r="A873" s="2"/>
      <c r="C873" s="7"/>
      <c r="E873" s="55"/>
      <c r="F873" s="55"/>
      <c r="G873" s="55"/>
      <c r="H873" s="55"/>
      <c r="I873" s="55"/>
      <c r="J873" s="55"/>
      <c r="K873" s="65"/>
      <c r="L873" s="65"/>
      <c r="M873" s="65"/>
      <c r="N873" s="65"/>
      <c r="O873" s="65"/>
      <c r="P873" s="65"/>
    </row>
    <row r="874" spans="1:16" s="1" customFormat="1" x14ac:dyDescent="0.25">
      <c r="A874" s="2"/>
      <c r="C874" s="7"/>
      <c r="E874" s="55"/>
      <c r="F874" s="55"/>
      <c r="G874" s="55"/>
      <c r="H874" s="55"/>
      <c r="I874" s="55"/>
      <c r="J874" s="55"/>
      <c r="K874" s="65"/>
      <c r="L874" s="65"/>
      <c r="M874" s="65"/>
      <c r="N874" s="65"/>
      <c r="O874" s="65"/>
      <c r="P874" s="65"/>
    </row>
    <row r="875" spans="1:16" s="1" customFormat="1" x14ac:dyDescent="0.25">
      <c r="A875" s="2"/>
      <c r="C875" s="7"/>
      <c r="E875" s="55"/>
      <c r="F875" s="55"/>
      <c r="G875" s="55"/>
      <c r="H875" s="55"/>
      <c r="I875" s="55"/>
      <c r="J875" s="55"/>
      <c r="K875" s="65"/>
      <c r="L875" s="65"/>
      <c r="M875" s="65"/>
      <c r="N875" s="65"/>
      <c r="O875" s="65"/>
      <c r="P875" s="65"/>
    </row>
    <row r="876" spans="1:16" s="1" customFormat="1" x14ac:dyDescent="0.25">
      <c r="A876" s="2"/>
      <c r="C876" s="7"/>
      <c r="E876" s="55"/>
      <c r="F876" s="55"/>
      <c r="G876" s="55"/>
      <c r="H876" s="55"/>
      <c r="I876" s="55"/>
      <c r="J876" s="55"/>
      <c r="K876" s="65"/>
      <c r="L876" s="65"/>
      <c r="M876" s="65"/>
      <c r="N876" s="65"/>
      <c r="O876" s="65"/>
      <c r="P876" s="65"/>
    </row>
    <row r="877" spans="1:16" s="1" customFormat="1" x14ac:dyDescent="0.25">
      <c r="A877" s="2"/>
      <c r="C877" s="7"/>
      <c r="E877" s="55"/>
      <c r="F877" s="55"/>
      <c r="G877" s="55"/>
      <c r="H877" s="55"/>
      <c r="I877" s="55"/>
      <c r="J877" s="55"/>
      <c r="K877" s="65"/>
      <c r="L877" s="65"/>
      <c r="M877" s="65"/>
      <c r="N877" s="65"/>
      <c r="O877" s="65"/>
      <c r="P877" s="65"/>
    </row>
    <row r="878" spans="1:16" s="1" customFormat="1" x14ac:dyDescent="0.25">
      <c r="A878" s="2"/>
      <c r="C878" s="7"/>
      <c r="E878" s="55"/>
      <c r="F878" s="55"/>
      <c r="G878" s="55"/>
      <c r="H878" s="55"/>
      <c r="I878" s="55"/>
      <c r="J878" s="55"/>
      <c r="K878" s="65"/>
      <c r="L878" s="65"/>
      <c r="M878" s="65"/>
      <c r="N878" s="65"/>
      <c r="O878" s="65"/>
      <c r="P878" s="65"/>
    </row>
    <row r="879" spans="1:16" s="1" customFormat="1" x14ac:dyDescent="0.25">
      <c r="A879" s="2"/>
      <c r="C879" s="7"/>
      <c r="E879" s="55"/>
      <c r="F879" s="55"/>
      <c r="G879" s="55"/>
      <c r="H879" s="55"/>
      <c r="I879" s="55"/>
      <c r="J879" s="55"/>
      <c r="K879" s="65"/>
      <c r="L879" s="65"/>
      <c r="M879" s="65"/>
      <c r="N879" s="65"/>
      <c r="O879" s="65"/>
      <c r="P879" s="65"/>
    </row>
    <row r="880" spans="1:16" s="1" customFormat="1" x14ac:dyDescent="0.25">
      <c r="A880" s="2"/>
      <c r="C880" s="7"/>
      <c r="E880" s="55"/>
      <c r="F880" s="55"/>
      <c r="G880" s="55"/>
      <c r="H880" s="55"/>
      <c r="I880" s="55"/>
      <c r="J880" s="55"/>
      <c r="K880" s="65"/>
      <c r="L880" s="65"/>
      <c r="M880" s="65"/>
      <c r="N880" s="65"/>
      <c r="O880" s="65"/>
      <c r="P880" s="65"/>
    </row>
    <row r="881" spans="1:16" s="1" customFormat="1" x14ac:dyDescent="0.25">
      <c r="A881" s="2"/>
      <c r="C881" s="7"/>
      <c r="E881" s="55"/>
      <c r="F881" s="55"/>
      <c r="G881" s="55"/>
      <c r="H881" s="55"/>
      <c r="I881" s="55"/>
      <c r="J881" s="55"/>
      <c r="K881" s="65"/>
      <c r="L881" s="65"/>
      <c r="M881" s="65"/>
      <c r="N881" s="65"/>
      <c r="O881" s="65"/>
      <c r="P881" s="65"/>
    </row>
    <row r="882" spans="1:16" s="1" customFormat="1" x14ac:dyDescent="0.25">
      <c r="A882" s="2"/>
      <c r="C882" s="7"/>
      <c r="E882" s="55"/>
      <c r="F882" s="55"/>
      <c r="G882" s="55"/>
      <c r="H882" s="55"/>
      <c r="I882" s="55"/>
      <c r="J882" s="55"/>
      <c r="K882" s="65"/>
      <c r="L882" s="65"/>
      <c r="M882" s="65"/>
      <c r="N882" s="65"/>
      <c r="O882" s="65"/>
      <c r="P882" s="65"/>
    </row>
    <row r="883" spans="1:16" s="1" customFormat="1" x14ac:dyDescent="0.25">
      <c r="A883" s="2"/>
      <c r="C883" s="7"/>
      <c r="E883" s="55"/>
      <c r="F883" s="55"/>
      <c r="G883" s="55"/>
      <c r="H883" s="55"/>
      <c r="I883" s="55"/>
      <c r="J883" s="55"/>
      <c r="K883" s="65"/>
      <c r="L883" s="65"/>
      <c r="M883" s="65"/>
      <c r="N883" s="65"/>
      <c r="O883" s="65"/>
      <c r="P883" s="65"/>
    </row>
    <row r="884" spans="1:16" s="1" customFormat="1" x14ac:dyDescent="0.25">
      <c r="A884" s="2"/>
      <c r="C884" s="7"/>
      <c r="E884" s="55"/>
      <c r="F884" s="55"/>
      <c r="G884" s="55"/>
      <c r="H884" s="55"/>
      <c r="I884" s="55"/>
      <c r="J884" s="55"/>
      <c r="K884" s="65"/>
      <c r="L884" s="65"/>
      <c r="M884" s="65"/>
      <c r="N884" s="65"/>
      <c r="O884" s="65"/>
      <c r="P884" s="65"/>
    </row>
    <row r="885" spans="1:16" s="1" customFormat="1" x14ac:dyDescent="0.25">
      <c r="A885" s="2"/>
      <c r="C885" s="7"/>
      <c r="E885" s="55"/>
      <c r="F885" s="55"/>
      <c r="G885" s="55"/>
      <c r="H885" s="55"/>
      <c r="I885" s="55"/>
      <c r="J885" s="55"/>
      <c r="K885" s="65"/>
      <c r="L885" s="65"/>
      <c r="M885" s="65"/>
      <c r="N885" s="65"/>
      <c r="O885" s="65"/>
      <c r="P885" s="65"/>
    </row>
    <row r="886" spans="1:16" s="1" customFormat="1" x14ac:dyDescent="0.25">
      <c r="A886" s="2"/>
      <c r="C886" s="7"/>
      <c r="E886" s="55"/>
      <c r="F886" s="55"/>
      <c r="G886" s="55"/>
      <c r="H886" s="55"/>
      <c r="I886" s="55"/>
      <c r="J886" s="55"/>
      <c r="K886" s="65"/>
      <c r="L886" s="65"/>
      <c r="M886" s="65"/>
      <c r="N886" s="65"/>
      <c r="O886" s="65"/>
      <c r="P886" s="65"/>
    </row>
    <row r="887" spans="1:16" s="1" customFormat="1" x14ac:dyDescent="0.25">
      <c r="A887" s="2"/>
      <c r="C887" s="7"/>
      <c r="E887" s="55"/>
      <c r="F887" s="55"/>
      <c r="G887" s="55"/>
      <c r="H887" s="55"/>
      <c r="I887" s="55"/>
      <c r="J887" s="55"/>
      <c r="K887" s="65"/>
      <c r="L887" s="65"/>
      <c r="M887" s="65"/>
      <c r="N887" s="65"/>
      <c r="O887" s="65"/>
      <c r="P887" s="65"/>
    </row>
    <row r="888" spans="1:16" s="1" customFormat="1" x14ac:dyDescent="0.25">
      <c r="A888" s="2"/>
      <c r="C888" s="7"/>
      <c r="E888" s="55"/>
      <c r="F888" s="55"/>
      <c r="G888" s="55"/>
      <c r="H888" s="55"/>
      <c r="I888" s="55"/>
      <c r="J888" s="55"/>
      <c r="K888" s="65"/>
      <c r="L888" s="65"/>
      <c r="M888" s="65"/>
      <c r="N888" s="65"/>
      <c r="O888" s="65"/>
      <c r="P888" s="65"/>
    </row>
    <row r="889" spans="1:16" s="1" customFormat="1" x14ac:dyDescent="0.25">
      <c r="A889" s="2"/>
      <c r="C889" s="7"/>
      <c r="E889" s="55"/>
      <c r="F889" s="55"/>
      <c r="G889" s="55"/>
      <c r="H889" s="55"/>
      <c r="I889" s="55"/>
      <c r="J889" s="55"/>
      <c r="K889" s="65"/>
      <c r="L889" s="65"/>
      <c r="M889" s="65"/>
      <c r="N889" s="65"/>
      <c r="O889" s="65"/>
      <c r="P889" s="65"/>
    </row>
    <row r="890" spans="1:16" s="1" customFormat="1" x14ac:dyDescent="0.25">
      <c r="A890" s="2"/>
      <c r="C890" s="7"/>
      <c r="E890" s="55"/>
      <c r="F890" s="55"/>
      <c r="G890" s="55"/>
      <c r="H890" s="55"/>
      <c r="I890" s="55"/>
      <c r="J890" s="55"/>
      <c r="K890" s="65"/>
      <c r="L890" s="65"/>
      <c r="M890" s="65"/>
      <c r="N890" s="65"/>
      <c r="O890" s="65"/>
      <c r="P890" s="65"/>
    </row>
    <row r="891" spans="1:16" s="1" customFormat="1" x14ac:dyDescent="0.25">
      <c r="A891" s="2"/>
      <c r="C891" s="7"/>
      <c r="E891" s="55"/>
      <c r="F891" s="55"/>
      <c r="G891" s="55"/>
      <c r="H891" s="55"/>
      <c r="I891" s="55"/>
      <c r="J891" s="55"/>
      <c r="K891" s="65"/>
      <c r="L891" s="65"/>
      <c r="M891" s="65"/>
      <c r="N891" s="65"/>
      <c r="O891" s="65"/>
      <c r="P891" s="65"/>
    </row>
    <row r="892" spans="1:16" s="1" customFormat="1" x14ac:dyDescent="0.25">
      <c r="A892" s="2"/>
      <c r="C892" s="7"/>
      <c r="E892" s="55"/>
      <c r="F892" s="55"/>
      <c r="G892" s="55"/>
      <c r="H892" s="55"/>
      <c r="I892" s="55"/>
      <c r="J892" s="55"/>
      <c r="K892" s="65"/>
      <c r="L892" s="65"/>
      <c r="M892" s="65"/>
      <c r="N892" s="65"/>
      <c r="O892" s="65"/>
      <c r="P892" s="65"/>
    </row>
    <row r="893" spans="1:16" s="1" customFormat="1" x14ac:dyDescent="0.25">
      <c r="A893" s="2"/>
      <c r="C893" s="7"/>
      <c r="E893" s="55"/>
      <c r="F893" s="55"/>
      <c r="G893" s="55"/>
      <c r="H893" s="55"/>
      <c r="I893" s="55"/>
      <c r="J893" s="55"/>
      <c r="K893" s="65"/>
      <c r="L893" s="65"/>
      <c r="M893" s="65"/>
      <c r="N893" s="65"/>
      <c r="O893" s="65"/>
      <c r="P893" s="65"/>
    </row>
    <row r="894" spans="1:16" s="1" customFormat="1" x14ac:dyDescent="0.25">
      <c r="A894" s="2"/>
      <c r="C894" s="7"/>
      <c r="E894" s="55"/>
      <c r="F894" s="55"/>
      <c r="G894" s="55"/>
      <c r="H894" s="55"/>
      <c r="I894" s="55"/>
      <c r="J894" s="55"/>
      <c r="K894" s="65"/>
      <c r="L894" s="65"/>
      <c r="M894" s="65"/>
      <c r="N894" s="65"/>
      <c r="O894" s="65"/>
      <c r="P894" s="65"/>
    </row>
    <row r="895" spans="1:16" s="1" customFormat="1" x14ac:dyDescent="0.25">
      <c r="A895" s="2"/>
      <c r="C895" s="7"/>
      <c r="E895" s="55"/>
      <c r="F895" s="55"/>
      <c r="G895" s="55"/>
      <c r="H895" s="55"/>
      <c r="I895" s="55"/>
      <c r="J895" s="55"/>
      <c r="K895" s="65"/>
      <c r="L895" s="65"/>
      <c r="M895" s="65"/>
      <c r="N895" s="65"/>
      <c r="O895" s="65"/>
      <c r="P895" s="65"/>
    </row>
    <row r="896" spans="1:16" s="1" customFormat="1" x14ac:dyDescent="0.25">
      <c r="A896" s="2"/>
      <c r="C896" s="7"/>
      <c r="E896" s="55"/>
      <c r="F896" s="55"/>
      <c r="G896" s="55"/>
      <c r="H896" s="55"/>
      <c r="I896" s="55"/>
      <c r="J896" s="55"/>
      <c r="K896" s="65"/>
      <c r="L896" s="65"/>
      <c r="M896" s="65"/>
      <c r="N896" s="65"/>
      <c r="O896" s="65"/>
      <c r="P896" s="65"/>
    </row>
    <row r="897" spans="1:16" s="1" customFormat="1" x14ac:dyDescent="0.25">
      <c r="A897" s="2"/>
      <c r="C897" s="7"/>
      <c r="E897" s="55"/>
      <c r="F897" s="55"/>
      <c r="G897" s="55"/>
      <c r="H897" s="55"/>
      <c r="I897" s="55"/>
      <c r="J897" s="55"/>
      <c r="K897" s="65"/>
      <c r="L897" s="65"/>
      <c r="M897" s="65"/>
      <c r="N897" s="65"/>
      <c r="O897" s="65"/>
      <c r="P897" s="65"/>
    </row>
    <row r="898" spans="1:16" s="1" customFormat="1" x14ac:dyDescent="0.25">
      <c r="A898" s="2"/>
      <c r="C898" s="7"/>
      <c r="E898" s="55"/>
      <c r="F898" s="55"/>
      <c r="G898" s="55"/>
      <c r="H898" s="55"/>
      <c r="I898" s="55"/>
      <c r="J898" s="55"/>
      <c r="K898" s="65"/>
      <c r="L898" s="65"/>
      <c r="M898" s="65"/>
      <c r="N898" s="65"/>
      <c r="O898" s="65"/>
      <c r="P898" s="65"/>
    </row>
    <row r="899" spans="1:16" s="1" customFormat="1" x14ac:dyDescent="0.25">
      <c r="A899" s="2"/>
      <c r="C899" s="7"/>
      <c r="E899" s="55"/>
      <c r="F899" s="55"/>
      <c r="G899" s="55"/>
      <c r="H899" s="55"/>
      <c r="I899" s="55"/>
      <c r="J899" s="55"/>
      <c r="K899" s="65"/>
      <c r="L899" s="65"/>
      <c r="M899" s="65"/>
      <c r="N899" s="65"/>
      <c r="O899" s="65"/>
      <c r="P899" s="65"/>
    </row>
    <row r="900" spans="1:16" s="1" customFormat="1" x14ac:dyDescent="0.25">
      <c r="A900" s="2"/>
      <c r="C900" s="7"/>
      <c r="E900" s="55"/>
      <c r="F900" s="55"/>
      <c r="G900" s="55"/>
      <c r="H900" s="55"/>
      <c r="I900" s="55"/>
      <c r="J900" s="55"/>
      <c r="K900" s="65"/>
      <c r="L900" s="65"/>
      <c r="M900" s="65"/>
      <c r="N900" s="65"/>
      <c r="O900" s="65"/>
      <c r="P900" s="65"/>
    </row>
    <row r="901" spans="1:16" s="1" customFormat="1" x14ac:dyDescent="0.25">
      <c r="A901" s="2"/>
      <c r="C901" s="7"/>
      <c r="E901" s="55"/>
      <c r="F901" s="55"/>
      <c r="G901" s="55"/>
      <c r="H901" s="55"/>
      <c r="I901" s="55"/>
      <c r="J901" s="55"/>
      <c r="K901" s="65"/>
      <c r="L901" s="65"/>
      <c r="M901" s="65"/>
      <c r="N901" s="65"/>
      <c r="O901" s="65"/>
      <c r="P901" s="65"/>
    </row>
    <row r="902" spans="1:16" s="1" customFormat="1" x14ac:dyDescent="0.25">
      <c r="A902" s="2"/>
      <c r="C902" s="7"/>
      <c r="E902" s="55"/>
      <c r="F902" s="55"/>
      <c r="G902" s="55"/>
      <c r="H902" s="55"/>
      <c r="I902" s="55"/>
      <c r="J902" s="55"/>
      <c r="K902" s="65"/>
      <c r="L902" s="65"/>
      <c r="M902" s="65"/>
      <c r="N902" s="65"/>
      <c r="O902" s="65"/>
      <c r="P902" s="65"/>
    </row>
    <row r="903" spans="1:16" s="1" customFormat="1" x14ac:dyDescent="0.25">
      <c r="A903" s="2"/>
      <c r="C903" s="7"/>
      <c r="E903" s="55"/>
      <c r="F903" s="55"/>
      <c r="G903" s="55"/>
      <c r="H903" s="55"/>
      <c r="I903" s="55"/>
      <c r="J903" s="55"/>
      <c r="K903" s="65"/>
      <c r="L903" s="65"/>
      <c r="M903" s="65"/>
      <c r="N903" s="65"/>
      <c r="O903" s="65"/>
      <c r="P903" s="65"/>
    </row>
    <row r="904" spans="1:16" s="1" customFormat="1" x14ac:dyDescent="0.25">
      <c r="A904" s="2"/>
      <c r="C904" s="7"/>
      <c r="E904" s="55"/>
      <c r="F904" s="55"/>
      <c r="G904" s="55"/>
      <c r="H904" s="55"/>
      <c r="I904" s="55"/>
      <c r="J904" s="55"/>
      <c r="K904" s="65"/>
      <c r="L904" s="65"/>
      <c r="M904" s="65"/>
      <c r="N904" s="65"/>
      <c r="O904" s="65"/>
      <c r="P904" s="65"/>
    </row>
    <row r="905" spans="1:16" s="1" customFormat="1" x14ac:dyDescent="0.25">
      <c r="A905" s="2"/>
      <c r="C905" s="7"/>
      <c r="E905" s="55"/>
      <c r="F905" s="55"/>
      <c r="G905" s="55"/>
      <c r="H905" s="55"/>
      <c r="I905" s="55"/>
      <c r="J905" s="55"/>
      <c r="K905" s="65"/>
      <c r="L905" s="65"/>
      <c r="M905" s="65"/>
      <c r="N905" s="65"/>
      <c r="O905" s="65"/>
      <c r="P905" s="65"/>
    </row>
    <row r="906" spans="1:16" s="1" customFormat="1" x14ac:dyDescent="0.25">
      <c r="A906" s="2"/>
      <c r="C906" s="7"/>
      <c r="E906" s="55"/>
      <c r="F906" s="55"/>
      <c r="G906" s="55"/>
      <c r="H906" s="55"/>
      <c r="I906" s="55"/>
      <c r="J906" s="55"/>
      <c r="K906" s="65"/>
      <c r="L906" s="65"/>
      <c r="M906" s="65"/>
      <c r="N906" s="65"/>
      <c r="O906" s="65"/>
      <c r="P906" s="65"/>
    </row>
    <row r="907" spans="1:16" s="1" customFormat="1" x14ac:dyDescent="0.25">
      <c r="A907" s="2"/>
      <c r="C907" s="7"/>
      <c r="E907" s="55"/>
      <c r="F907" s="55"/>
      <c r="G907" s="55"/>
      <c r="H907" s="55"/>
      <c r="I907" s="55"/>
      <c r="J907" s="55"/>
      <c r="K907" s="65"/>
      <c r="L907" s="65"/>
      <c r="M907" s="65"/>
      <c r="N907" s="65"/>
      <c r="O907" s="65"/>
      <c r="P907" s="65"/>
    </row>
    <row r="908" spans="1:16" s="1" customFormat="1" x14ac:dyDescent="0.25">
      <c r="A908" s="2"/>
      <c r="C908" s="7"/>
      <c r="E908" s="55"/>
      <c r="F908" s="55"/>
      <c r="G908" s="55"/>
      <c r="H908" s="55"/>
      <c r="I908" s="55"/>
      <c r="J908" s="55"/>
      <c r="K908" s="65"/>
      <c r="L908" s="65"/>
      <c r="M908" s="65"/>
      <c r="N908" s="65"/>
      <c r="O908" s="65"/>
      <c r="P908" s="65"/>
    </row>
    <row r="909" spans="1:16" s="1" customFormat="1" x14ac:dyDescent="0.25">
      <c r="A909" s="2"/>
      <c r="C909" s="7"/>
      <c r="E909" s="55"/>
      <c r="F909" s="55"/>
      <c r="G909" s="55"/>
      <c r="H909" s="55"/>
      <c r="I909" s="55"/>
      <c r="J909" s="55"/>
      <c r="K909" s="65"/>
      <c r="L909" s="65"/>
      <c r="M909" s="65"/>
      <c r="N909" s="65"/>
      <c r="O909" s="65"/>
      <c r="P909" s="65"/>
    </row>
    <row r="910" spans="1:16" s="1" customFormat="1" x14ac:dyDescent="0.25">
      <c r="A910" s="2"/>
      <c r="C910" s="7"/>
      <c r="E910" s="55"/>
      <c r="F910" s="55"/>
      <c r="G910" s="55"/>
      <c r="H910" s="55"/>
      <c r="I910" s="55"/>
      <c r="J910" s="55"/>
      <c r="K910" s="65"/>
      <c r="L910" s="65"/>
      <c r="M910" s="65"/>
      <c r="N910" s="65"/>
      <c r="O910" s="65"/>
      <c r="P910" s="65"/>
    </row>
    <row r="911" spans="1:16" s="1" customFormat="1" x14ac:dyDescent="0.25">
      <c r="A911" s="2"/>
      <c r="C911" s="7"/>
      <c r="E911" s="55"/>
      <c r="F911" s="55"/>
      <c r="G911" s="55"/>
      <c r="H911" s="55"/>
      <c r="I911" s="55"/>
      <c r="J911" s="55"/>
      <c r="K911" s="65"/>
      <c r="L911" s="65"/>
      <c r="M911" s="65"/>
      <c r="N911" s="65"/>
      <c r="O911" s="65"/>
      <c r="P911" s="65"/>
    </row>
    <row r="912" spans="1:16" s="1" customFormat="1" x14ac:dyDescent="0.25">
      <c r="A912" s="2"/>
      <c r="C912" s="7"/>
      <c r="E912" s="55"/>
      <c r="F912" s="55"/>
      <c r="G912" s="55"/>
      <c r="H912" s="55"/>
      <c r="I912" s="55"/>
      <c r="J912" s="55"/>
      <c r="K912" s="65"/>
      <c r="L912" s="65"/>
      <c r="M912" s="65"/>
      <c r="N912" s="65"/>
      <c r="O912" s="65"/>
      <c r="P912" s="65"/>
    </row>
    <row r="913" spans="1:16" s="1" customFormat="1" x14ac:dyDescent="0.25">
      <c r="A913" s="2"/>
      <c r="C913" s="7"/>
      <c r="E913" s="55"/>
      <c r="F913" s="55"/>
      <c r="G913" s="55"/>
      <c r="H913" s="55"/>
      <c r="I913" s="55"/>
      <c r="J913" s="55"/>
      <c r="K913" s="65"/>
      <c r="L913" s="65"/>
      <c r="M913" s="65"/>
      <c r="N913" s="65"/>
      <c r="O913" s="65"/>
      <c r="P913" s="65"/>
    </row>
    <row r="914" spans="1:16" s="1" customFormat="1" x14ac:dyDescent="0.25">
      <c r="A914" s="2"/>
      <c r="C914" s="7"/>
      <c r="E914" s="55"/>
      <c r="F914" s="55"/>
      <c r="G914" s="55"/>
      <c r="H914" s="55"/>
      <c r="I914" s="55"/>
      <c r="J914" s="55"/>
      <c r="K914" s="65"/>
      <c r="L914" s="65"/>
      <c r="M914" s="65"/>
      <c r="N914" s="65"/>
      <c r="O914" s="65"/>
      <c r="P914" s="65"/>
    </row>
    <row r="915" spans="1:16" s="1" customFormat="1" x14ac:dyDescent="0.25">
      <c r="A915" s="2"/>
      <c r="C915" s="7"/>
      <c r="E915" s="55"/>
      <c r="F915" s="55"/>
      <c r="G915" s="55"/>
      <c r="H915" s="55"/>
      <c r="I915" s="55"/>
      <c r="J915" s="55"/>
      <c r="K915" s="65"/>
      <c r="L915" s="65"/>
      <c r="M915" s="65"/>
      <c r="N915" s="65"/>
      <c r="O915" s="65"/>
      <c r="P915" s="65"/>
    </row>
    <row r="916" spans="1:16" s="1" customFormat="1" x14ac:dyDescent="0.25">
      <c r="A916" s="2"/>
      <c r="C916" s="7"/>
      <c r="E916" s="55"/>
      <c r="F916" s="55"/>
      <c r="G916" s="55"/>
      <c r="H916" s="55"/>
      <c r="I916" s="55"/>
      <c r="J916" s="55"/>
      <c r="K916" s="65"/>
      <c r="L916" s="65"/>
      <c r="M916" s="65"/>
      <c r="N916" s="65"/>
      <c r="O916" s="65"/>
      <c r="P916" s="65"/>
    </row>
    <row r="917" spans="1:16" s="1" customFormat="1" x14ac:dyDescent="0.25">
      <c r="A917" s="2"/>
      <c r="C917" s="7"/>
      <c r="E917" s="55"/>
      <c r="F917" s="55"/>
      <c r="G917" s="55"/>
      <c r="H917" s="55"/>
      <c r="I917" s="55"/>
      <c r="J917" s="55"/>
      <c r="K917" s="65"/>
      <c r="L917" s="65"/>
      <c r="M917" s="65"/>
      <c r="N917" s="65"/>
      <c r="O917" s="65"/>
      <c r="P917" s="65"/>
    </row>
    <row r="918" spans="1:16" s="1" customFormat="1" x14ac:dyDescent="0.25">
      <c r="A918" s="2"/>
      <c r="C918" s="7"/>
      <c r="E918" s="55"/>
      <c r="F918" s="55"/>
      <c r="G918" s="55"/>
      <c r="H918" s="55"/>
      <c r="I918" s="55"/>
      <c r="J918" s="55"/>
      <c r="K918" s="65"/>
      <c r="L918" s="65"/>
      <c r="M918" s="65"/>
      <c r="N918" s="65"/>
      <c r="O918" s="65"/>
      <c r="P918" s="65"/>
    </row>
    <row r="919" spans="1:16" s="1" customFormat="1" x14ac:dyDescent="0.25">
      <c r="A919" s="2"/>
      <c r="C919" s="7"/>
      <c r="E919" s="55"/>
      <c r="F919" s="55"/>
      <c r="G919" s="55"/>
      <c r="H919" s="55"/>
      <c r="I919" s="55"/>
      <c r="J919" s="55"/>
      <c r="K919" s="65"/>
      <c r="L919" s="65"/>
      <c r="M919" s="65"/>
      <c r="N919" s="65"/>
      <c r="O919" s="65"/>
      <c r="P919" s="65"/>
    </row>
    <row r="920" spans="1:16" s="1" customFormat="1" x14ac:dyDescent="0.25">
      <c r="A920" s="2"/>
      <c r="C920" s="7"/>
      <c r="E920" s="55"/>
      <c r="F920" s="55"/>
      <c r="G920" s="55"/>
      <c r="H920" s="55"/>
      <c r="I920" s="55"/>
      <c r="J920" s="55"/>
      <c r="K920" s="65"/>
      <c r="L920" s="65"/>
      <c r="M920" s="65"/>
      <c r="N920" s="65"/>
      <c r="O920" s="65"/>
      <c r="P920" s="65"/>
    </row>
    <row r="921" spans="1:16" s="1" customFormat="1" x14ac:dyDescent="0.25">
      <c r="A921" s="2"/>
      <c r="C921" s="7"/>
      <c r="E921" s="55"/>
      <c r="F921" s="55"/>
      <c r="G921" s="55"/>
      <c r="H921" s="55"/>
      <c r="I921" s="55"/>
      <c r="J921" s="55"/>
      <c r="K921" s="65"/>
      <c r="L921" s="65"/>
      <c r="M921" s="65"/>
      <c r="N921" s="65"/>
      <c r="O921" s="65"/>
      <c r="P921" s="65"/>
    </row>
    <row r="922" spans="1:16" s="1" customFormat="1" x14ac:dyDescent="0.25">
      <c r="A922" s="2"/>
      <c r="C922" s="7"/>
      <c r="E922" s="55"/>
      <c r="F922" s="55"/>
      <c r="G922" s="55"/>
      <c r="H922" s="55"/>
      <c r="I922" s="55"/>
      <c r="J922" s="55"/>
      <c r="K922" s="65"/>
      <c r="L922" s="65"/>
      <c r="M922" s="65"/>
      <c r="N922" s="65"/>
      <c r="O922" s="65"/>
      <c r="P922" s="65"/>
    </row>
    <row r="923" spans="1:16" s="1" customFormat="1" x14ac:dyDescent="0.25">
      <c r="A923" s="2"/>
      <c r="C923" s="7"/>
      <c r="E923" s="55"/>
      <c r="F923" s="55"/>
      <c r="G923" s="55"/>
      <c r="H923" s="55"/>
      <c r="I923" s="55"/>
      <c r="J923" s="55"/>
      <c r="K923" s="65"/>
      <c r="L923" s="65"/>
      <c r="M923" s="65"/>
      <c r="N923" s="65"/>
      <c r="O923" s="65"/>
      <c r="P923" s="65"/>
    </row>
    <row r="924" spans="1:16" s="1" customFormat="1" x14ac:dyDescent="0.25">
      <c r="A924" s="2"/>
      <c r="C924" s="7"/>
      <c r="E924" s="55"/>
      <c r="F924" s="55"/>
      <c r="G924" s="55"/>
      <c r="H924" s="55"/>
      <c r="I924" s="55"/>
      <c r="J924" s="55"/>
      <c r="K924" s="65"/>
      <c r="L924" s="65"/>
      <c r="M924" s="65"/>
      <c r="N924" s="65"/>
      <c r="O924" s="65"/>
      <c r="P924" s="65"/>
    </row>
    <row r="925" spans="1:16" s="1" customFormat="1" x14ac:dyDescent="0.25">
      <c r="A925" s="2"/>
      <c r="C925" s="7"/>
      <c r="E925" s="55"/>
      <c r="F925" s="55"/>
      <c r="G925" s="55"/>
      <c r="H925" s="55"/>
      <c r="I925" s="55"/>
      <c r="J925" s="55"/>
      <c r="K925" s="65"/>
      <c r="L925" s="65"/>
      <c r="M925" s="65"/>
      <c r="N925" s="65"/>
      <c r="O925" s="65"/>
      <c r="P925" s="65"/>
    </row>
    <row r="926" spans="1:16" s="1" customFormat="1" x14ac:dyDescent="0.25">
      <c r="A926" s="2"/>
      <c r="C926" s="7"/>
      <c r="E926" s="55"/>
      <c r="F926" s="55"/>
      <c r="G926" s="55"/>
      <c r="H926" s="55"/>
      <c r="I926" s="55"/>
      <c r="J926" s="55"/>
      <c r="K926" s="65"/>
      <c r="L926" s="65"/>
      <c r="M926" s="65"/>
      <c r="N926" s="65"/>
      <c r="O926" s="65"/>
      <c r="P926" s="65"/>
    </row>
    <row r="927" spans="1:16" s="1" customFormat="1" x14ac:dyDescent="0.25">
      <c r="A927" s="2"/>
      <c r="C927" s="7"/>
      <c r="E927" s="55"/>
      <c r="F927" s="55"/>
      <c r="G927" s="55"/>
      <c r="H927" s="55"/>
      <c r="I927" s="55"/>
      <c r="J927" s="55"/>
      <c r="K927" s="65"/>
      <c r="L927" s="65"/>
      <c r="M927" s="65"/>
      <c r="N927" s="65"/>
      <c r="O927" s="65"/>
      <c r="P927" s="65"/>
    </row>
    <row r="928" spans="1:16" s="1" customFormat="1" x14ac:dyDescent="0.25">
      <c r="A928" s="2"/>
      <c r="C928" s="7"/>
      <c r="E928" s="55"/>
      <c r="F928" s="55"/>
      <c r="G928" s="55"/>
      <c r="H928" s="55"/>
      <c r="I928" s="55"/>
      <c r="J928" s="55"/>
      <c r="K928" s="65"/>
      <c r="L928" s="65"/>
      <c r="M928" s="65"/>
      <c r="N928" s="65"/>
      <c r="O928" s="65"/>
      <c r="P928" s="65"/>
    </row>
    <row r="929" spans="1:16" s="1" customFormat="1" x14ac:dyDescent="0.25">
      <c r="A929" s="2"/>
      <c r="C929" s="7"/>
      <c r="E929" s="55"/>
      <c r="F929" s="55"/>
      <c r="G929" s="55"/>
      <c r="H929" s="55"/>
      <c r="I929" s="55"/>
      <c r="J929" s="55"/>
      <c r="K929" s="65"/>
      <c r="L929" s="65"/>
      <c r="M929" s="65"/>
      <c r="N929" s="65"/>
      <c r="O929" s="65"/>
      <c r="P929" s="65"/>
    </row>
    <row r="930" spans="1:16" s="1" customFormat="1" x14ac:dyDescent="0.25">
      <c r="A930" s="2"/>
      <c r="C930" s="7"/>
      <c r="E930" s="55"/>
      <c r="F930" s="55"/>
      <c r="G930" s="55"/>
      <c r="H930" s="55"/>
      <c r="I930" s="55"/>
      <c r="J930" s="55"/>
      <c r="K930" s="65"/>
      <c r="L930" s="65"/>
      <c r="M930" s="65"/>
      <c r="N930" s="65"/>
      <c r="O930" s="65"/>
      <c r="P930" s="65"/>
    </row>
    <row r="931" spans="1:16" s="1" customFormat="1" x14ac:dyDescent="0.25">
      <c r="A931" s="2"/>
      <c r="C931" s="7"/>
      <c r="E931" s="55"/>
      <c r="F931" s="55"/>
      <c r="G931" s="55"/>
      <c r="H931" s="55"/>
      <c r="I931" s="55"/>
      <c r="J931" s="55"/>
      <c r="K931" s="65"/>
      <c r="L931" s="65"/>
      <c r="M931" s="65"/>
      <c r="N931" s="65"/>
      <c r="O931" s="65"/>
      <c r="P931" s="65"/>
    </row>
    <row r="932" spans="1:16" s="1" customFormat="1" x14ac:dyDescent="0.25">
      <c r="A932" s="2"/>
      <c r="C932" s="7"/>
      <c r="E932" s="55"/>
      <c r="F932" s="55"/>
      <c r="G932" s="55"/>
      <c r="H932" s="55"/>
      <c r="I932" s="55"/>
      <c r="J932" s="55"/>
      <c r="K932" s="65"/>
      <c r="L932" s="65"/>
      <c r="M932" s="65"/>
      <c r="N932" s="65"/>
      <c r="O932" s="65"/>
      <c r="P932" s="65"/>
    </row>
    <row r="933" spans="1:16" s="1" customFormat="1" x14ac:dyDescent="0.25">
      <c r="A933" s="2"/>
      <c r="C933" s="7"/>
      <c r="E933" s="55"/>
      <c r="F933" s="55"/>
      <c r="G933" s="55"/>
      <c r="H933" s="55"/>
      <c r="I933" s="55"/>
      <c r="J933" s="55"/>
      <c r="K933" s="65"/>
      <c r="L933" s="65"/>
      <c r="M933" s="65"/>
      <c r="N933" s="65"/>
      <c r="O933" s="65"/>
      <c r="P933" s="65"/>
    </row>
    <row r="934" spans="1:16" s="1" customFormat="1" x14ac:dyDescent="0.25">
      <c r="A934" s="2"/>
      <c r="C934" s="7"/>
      <c r="E934" s="55"/>
      <c r="F934" s="55"/>
      <c r="G934" s="55"/>
      <c r="H934" s="55"/>
      <c r="I934" s="55"/>
      <c r="J934" s="55"/>
      <c r="K934" s="65"/>
      <c r="L934" s="65"/>
      <c r="M934" s="65"/>
      <c r="N934" s="65"/>
      <c r="O934" s="65"/>
      <c r="P934" s="65"/>
    </row>
    <row r="935" spans="1:16" s="1" customFormat="1" x14ac:dyDescent="0.25">
      <c r="A935" s="2"/>
      <c r="C935" s="7"/>
      <c r="E935" s="55"/>
      <c r="F935" s="55"/>
      <c r="G935" s="55"/>
      <c r="H935" s="55"/>
      <c r="I935" s="55"/>
      <c r="J935" s="55"/>
      <c r="K935" s="65"/>
      <c r="L935" s="65"/>
      <c r="M935" s="65"/>
      <c r="N935" s="65"/>
      <c r="O935" s="65"/>
      <c r="P935" s="65"/>
    </row>
    <row r="936" spans="1:16" s="1" customFormat="1" x14ac:dyDescent="0.25">
      <c r="A936" s="2"/>
      <c r="C936" s="7"/>
      <c r="E936" s="55"/>
      <c r="F936" s="55"/>
      <c r="G936" s="55"/>
      <c r="H936" s="55"/>
      <c r="I936" s="55"/>
      <c r="J936" s="55"/>
      <c r="K936" s="65"/>
      <c r="L936" s="65"/>
      <c r="M936" s="65"/>
      <c r="N936" s="65"/>
      <c r="O936" s="65"/>
      <c r="P936" s="65"/>
    </row>
    <row r="937" spans="1:16" s="1" customFormat="1" x14ac:dyDescent="0.25">
      <c r="A937" s="2"/>
      <c r="C937" s="7"/>
      <c r="E937" s="55"/>
      <c r="F937" s="55"/>
      <c r="G937" s="55"/>
      <c r="H937" s="55"/>
      <c r="I937" s="55"/>
      <c r="J937" s="55"/>
      <c r="K937" s="65"/>
      <c r="L937" s="65"/>
      <c r="M937" s="65"/>
      <c r="N937" s="65"/>
      <c r="O937" s="65"/>
      <c r="P937" s="65"/>
    </row>
    <row r="938" spans="1:16" s="1" customFormat="1" x14ac:dyDescent="0.25">
      <c r="A938" s="2"/>
      <c r="C938" s="7"/>
      <c r="E938" s="55"/>
      <c r="F938" s="55"/>
      <c r="G938" s="55"/>
      <c r="H938" s="55"/>
      <c r="I938" s="55"/>
      <c r="J938" s="55"/>
      <c r="K938" s="65"/>
      <c r="L938" s="65"/>
      <c r="M938" s="65"/>
      <c r="N938" s="65"/>
      <c r="O938" s="65"/>
      <c r="P938" s="65"/>
    </row>
    <row r="939" spans="1:16" s="1" customFormat="1" x14ac:dyDescent="0.25">
      <c r="A939" s="2"/>
      <c r="C939" s="7"/>
      <c r="E939" s="55"/>
      <c r="F939" s="55"/>
      <c r="G939" s="55"/>
      <c r="H939" s="55"/>
      <c r="I939" s="55"/>
      <c r="J939" s="55"/>
      <c r="K939" s="65"/>
      <c r="L939" s="65"/>
      <c r="M939" s="65"/>
      <c r="N939" s="65"/>
      <c r="O939" s="65"/>
      <c r="P939" s="65"/>
    </row>
    <row r="940" spans="1:16" s="1" customFormat="1" x14ac:dyDescent="0.25">
      <c r="A940" s="2"/>
      <c r="C940" s="7"/>
      <c r="E940" s="55"/>
      <c r="F940" s="55"/>
      <c r="G940" s="55"/>
      <c r="H940" s="55"/>
      <c r="I940" s="55"/>
      <c r="J940" s="55"/>
      <c r="K940" s="65"/>
      <c r="L940" s="65"/>
      <c r="M940" s="65"/>
      <c r="N940" s="65"/>
      <c r="O940" s="65"/>
      <c r="P940" s="65"/>
    </row>
    <row r="941" spans="1:16" s="1" customFormat="1" x14ac:dyDescent="0.25">
      <c r="A941" s="2"/>
      <c r="C941" s="7"/>
      <c r="E941" s="55"/>
      <c r="F941" s="55"/>
      <c r="G941" s="55"/>
      <c r="H941" s="55"/>
      <c r="I941" s="55"/>
      <c r="J941" s="55"/>
      <c r="K941" s="65"/>
      <c r="L941" s="65"/>
      <c r="M941" s="65"/>
      <c r="N941" s="65"/>
      <c r="O941" s="65"/>
      <c r="P941" s="65"/>
    </row>
    <row r="942" spans="1:16" s="1" customFormat="1" x14ac:dyDescent="0.25">
      <c r="A942" s="2"/>
      <c r="C942" s="7"/>
      <c r="E942" s="55"/>
      <c r="F942" s="55"/>
      <c r="G942" s="55"/>
      <c r="H942" s="55"/>
      <c r="I942" s="55"/>
      <c r="J942" s="55"/>
      <c r="K942" s="65"/>
      <c r="L942" s="65"/>
      <c r="M942" s="65"/>
      <c r="N942" s="65"/>
      <c r="O942" s="65"/>
      <c r="P942" s="65"/>
    </row>
    <row r="943" spans="1:16" s="1" customFormat="1" x14ac:dyDescent="0.25">
      <c r="A943" s="2"/>
      <c r="C943" s="7"/>
      <c r="E943" s="55"/>
      <c r="F943" s="55"/>
      <c r="G943" s="55"/>
      <c r="H943" s="55"/>
      <c r="I943" s="55"/>
      <c r="J943" s="55"/>
      <c r="K943" s="65"/>
      <c r="L943" s="65"/>
      <c r="M943" s="65"/>
      <c r="N943" s="65"/>
      <c r="O943" s="65"/>
      <c r="P943" s="65"/>
    </row>
    <row r="944" spans="1:16" s="1" customFormat="1" x14ac:dyDescent="0.25">
      <c r="A944" s="2"/>
      <c r="C944" s="7"/>
      <c r="E944" s="55"/>
      <c r="F944" s="55"/>
      <c r="G944" s="55"/>
      <c r="H944" s="55"/>
      <c r="I944" s="55"/>
      <c r="J944" s="55"/>
      <c r="K944" s="65"/>
      <c r="L944" s="65"/>
      <c r="M944" s="65"/>
      <c r="N944" s="65"/>
      <c r="O944" s="65"/>
      <c r="P944" s="65"/>
    </row>
    <row r="945" spans="1:16" s="1" customFormat="1" x14ac:dyDescent="0.25">
      <c r="A945" s="2"/>
      <c r="C945" s="7"/>
      <c r="E945" s="55"/>
      <c r="F945" s="55"/>
      <c r="G945" s="55"/>
      <c r="H945" s="55"/>
      <c r="I945" s="55"/>
      <c r="J945" s="55"/>
      <c r="K945" s="65"/>
      <c r="L945" s="65"/>
      <c r="M945" s="65"/>
      <c r="N945" s="65"/>
      <c r="O945" s="65"/>
      <c r="P945" s="65"/>
    </row>
    <row r="946" spans="1:16" s="1" customFormat="1" x14ac:dyDescent="0.25">
      <c r="A946" s="2"/>
      <c r="C946" s="7"/>
      <c r="E946" s="55"/>
      <c r="F946" s="55"/>
      <c r="G946" s="55"/>
      <c r="H946" s="55"/>
      <c r="I946" s="55"/>
      <c r="J946" s="55"/>
      <c r="K946" s="65"/>
      <c r="L946" s="65"/>
      <c r="M946" s="65"/>
      <c r="N946" s="65"/>
      <c r="O946" s="65"/>
      <c r="P946" s="65"/>
    </row>
    <row r="947" spans="1:16" s="1" customFormat="1" x14ac:dyDescent="0.25">
      <c r="A947" s="2"/>
      <c r="C947" s="7"/>
      <c r="E947" s="55"/>
      <c r="F947" s="55"/>
      <c r="G947" s="55"/>
      <c r="H947" s="55"/>
      <c r="I947" s="55"/>
      <c r="J947" s="55"/>
      <c r="K947" s="65"/>
      <c r="L947" s="65"/>
      <c r="M947" s="65"/>
      <c r="N947" s="65"/>
      <c r="O947" s="65"/>
      <c r="P947" s="65"/>
    </row>
    <row r="948" spans="1:16" s="1" customFormat="1" x14ac:dyDescent="0.25">
      <c r="A948" s="2"/>
      <c r="C948" s="7"/>
      <c r="E948" s="55"/>
      <c r="F948" s="55"/>
      <c r="G948" s="55"/>
      <c r="H948" s="55"/>
      <c r="I948" s="55"/>
      <c r="J948" s="55"/>
      <c r="K948" s="65"/>
      <c r="L948" s="65"/>
      <c r="M948" s="65"/>
      <c r="N948" s="65"/>
      <c r="O948" s="65"/>
      <c r="P948" s="65"/>
    </row>
    <row r="949" spans="1:16" s="1" customFormat="1" x14ac:dyDescent="0.25">
      <c r="A949" s="2"/>
      <c r="C949" s="7"/>
      <c r="E949" s="55"/>
      <c r="F949" s="55"/>
      <c r="G949" s="55"/>
      <c r="H949" s="55"/>
      <c r="I949" s="55"/>
      <c r="J949" s="55"/>
      <c r="K949" s="65"/>
      <c r="L949" s="65"/>
      <c r="M949" s="65"/>
      <c r="N949" s="65"/>
      <c r="O949" s="65"/>
      <c r="P949" s="65"/>
    </row>
    <row r="950" spans="1:16" s="1" customFormat="1" x14ac:dyDescent="0.25">
      <c r="A950" s="2"/>
      <c r="C950" s="7"/>
      <c r="E950" s="55"/>
      <c r="F950" s="55"/>
      <c r="G950" s="55"/>
      <c r="H950" s="55"/>
      <c r="I950" s="55"/>
      <c r="J950" s="55"/>
      <c r="K950" s="65"/>
      <c r="L950" s="65"/>
      <c r="M950" s="65"/>
      <c r="N950" s="65"/>
      <c r="O950" s="65"/>
      <c r="P950" s="65"/>
    </row>
    <row r="951" spans="1:16" s="1" customFormat="1" x14ac:dyDescent="0.25">
      <c r="A951" s="2"/>
      <c r="C951" s="7"/>
      <c r="E951" s="55"/>
      <c r="F951" s="55"/>
      <c r="G951" s="55"/>
      <c r="H951" s="55"/>
      <c r="I951" s="55"/>
      <c r="J951" s="55"/>
      <c r="K951" s="65"/>
      <c r="L951" s="65"/>
      <c r="M951" s="65"/>
      <c r="N951" s="65"/>
      <c r="O951" s="65"/>
      <c r="P951" s="65"/>
    </row>
    <row r="952" spans="1:16" s="1" customFormat="1" x14ac:dyDescent="0.25">
      <c r="A952" s="2"/>
      <c r="C952" s="7"/>
      <c r="E952" s="55"/>
      <c r="F952" s="55"/>
      <c r="G952" s="55"/>
      <c r="H952" s="55"/>
      <c r="I952" s="55"/>
      <c r="J952" s="55"/>
      <c r="K952" s="65"/>
      <c r="L952" s="65"/>
      <c r="M952" s="65"/>
      <c r="N952" s="65"/>
      <c r="O952" s="65"/>
      <c r="P952" s="65"/>
    </row>
    <row r="953" spans="1:16" s="1" customFormat="1" x14ac:dyDescent="0.25">
      <c r="A953" s="2"/>
      <c r="C953" s="7"/>
      <c r="E953" s="55"/>
      <c r="F953" s="55"/>
      <c r="G953" s="55"/>
      <c r="H953" s="55"/>
      <c r="I953" s="55"/>
      <c r="J953" s="55"/>
      <c r="K953" s="65"/>
      <c r="L953" s="65"/>
      <c r="M953" s="65"/>
      <c r="N953" s="65"/>
      <c r="O953" s="65"/>
      <c r="P953" s="65"/>
    </row>
    <row r="954" spans="1:16" s="1" customFormat="1" x14ac:dyDescent="0.25">
      <c r="A954" s="2"/>
      <c r="C954" s="7"/>
      <c r="E954" s="55"/>
      <c r="F954" s="55"/>
      <c r="G954" s="55"/>
      <c r="H954" s="55"/>
      <c r="I954" s="55"/>
      <c r="J954" s="55"/>
      <c r="K954" s="65"/>
      <c r="L954" s="65"/>
      <c r="M954" s="65"/>
      <c r="N954" s="65"/>
      <c r="O954" s="65"/>
      <c r="P954" s="65"/>
    </row>
    <row r="955" spans="1:16" s="1" customFormat="1" x14ac:dyDescent="0.25">
      <c r="A955" s="2"/>
      <c r="C955" s="7"/>
      <c r="E955" s="55"/>
      <c r="F955" s="55"/>
      <c r="G955" s="55"/>
      <c r="H955" s="55"/>
      <c r="I955" s="55"/>
      <c r="J955" s="55"/>
      <c r="K955" s="65"/>
      <c r="L955" s="65"/>
      <c r="M955" s="65"/>
      <c r="N955" s="65"/>
      <c r="O955" s="65"/>
      <c r="P955" s="65"/>
    </row>
    <row r="956" spans="1:16" s="1" customFormat="1" x14ac:dyDescent="0.25">
      <c r="A956" s="2"/>
      <c r="C956" s="7"/>
      <c r="E956" s="55"/>
      <c r="F956" s="55"/>
      <c r="G956" s="55"/>
      <c r="H956" s="55"/>
      <c r="I956" s="55"/>
      <c r="J956" s="55"/>
      <c r="K956" s="65"/>
      <c r="L956" s="65"/>
      <c r="M956" s="65"/>
      <c r="N956" s="65"/>
      <c r="O956" s="65"/>
      <c r="P956" s="65"/>
    </row>
    <row r="957" spans="1:16" s="1" customFormat="1" x14ac:dyDescent="0.25">
      <c r="A957" s="2"/>
      <c r="C957" s="7"/>
      <c r="E957" s="55"/>
      <c r="F957" s="55"/>
      <c r="G957" s="55"/>
      <c r="H957" s="55"/>
      <c r="I957" s="55"/>
      <c r="J957" s="55"/>
      <c r="K957" s="65"/>
      <c r="L957" s="65"/>
      <c r="M957" s="65"/>
      <c r="N957" s="65"/>
      <c r="O957" s="65"/>
      <c r="P957" s="65"/>
    </row>
    <row r="958" spans="1:16" s="1" customFormat="1" x14ac:dyDescent="0.25">
      <c r="A958" s="2"/>
      <c r="C958" s="7"/>
      <c r="E958" s="55"/>
      <c r="F958" s="55"/>
      <c r="G958" s="55"/>
      <c r="H958" s="55"/>
      <c r="I958" s="55"/>
      <c r="J958" s="55"/>
      <c r="K958" s="65"/>
      <c r="L958" s="65"/>
      <c r="M958" s="65"/>
      <c r="N958" s="65"/>
      <c r="O958" s="65"/>
      <c r="P958" s="65"/>
    </row>
    <row r="959" spans="1:16" s="1" customFormat="1" x14ac:dyDescent="0.25">
      <c r="A959" s="2"/>
      <c r="C959" s="7"/>
      <c r="E959" s="55"/>
      <c r="F959" s="55"/>
      <c r="G959" s="55"/>
      <c r="H959" s="55"/>
      <c r="I959" s="55"/>
      <c r="J959" s="55"/>
      <c r="K959" s="65"/>
      <c r="L959" s="65"/>
      <c r="M959" s="65"/>
      <c r="N959" s="65"/>
      <c r="O959" s="65"/>
      <c r="P959" s="65"/>
    </row>
    <row r="960" spans="1:16" s="1" customFormat="1" x14ac:dyDescent="0.25">
      <c r="A960" s="2"/>
      <c r="C960" s="7"/>
      <c r="E960" s="55"/>
      <c r="F960" s="55"/>
      <c r="G960" s="55"/>
      <c r="H960" s="55"/>
      <c r="I960" s="55"/>
      <c r="J960" s="55"/>
      <c r="K960" s="65"/>
      <c r="L960" s="65"/>
      <c r="M960" s="65"/>
      <c r="N960" s="65"/>
      <c r="O960" s="65"/>
      <c r="P960" s="65"/>
    </row>
    <row r="961" spans="1:16" s="1" customFormat="1" x14ac:dyDescent="0.25">
      <c r="A961" s="2"/>
      <c r="C961" s="7"/>
      <c r="E961" s="55"/>
      <c r="F961" s="55"/>
      <c r="G961" s="55"/>
      <c r="H961" s="55"/>
      <c r="I961" s="55"/>
      <c r="J961" s="55"/>
      <c r="K961" s="65"/>
      <c r="L961" s="65"/>
      <c r="M961" s="65"/>
      <c r="N961" s="65"/>
      <c r="O961" s="65"/>
      <c r="P961" s="65"/>
    </row>
    <row r="962" spans="1:16" s="1" customFormat="1" x14ac:dyDescent="0.25">
      <c r="A962" s="2"/>
      <c r="C962" s="7"/>
      <c r="E962" s="55"/>
      <c r="F962" s="55"/>
      <c r="G962" s="55"/>
      <c r="H962" s="55"/>
      <c r="I962" s="55"/>
      <c r="J962" s="55"/>
      <c r="K962" s="65"/>
      <c r="L962" s="65"/>
      <c r="M962" s="65"/>
      <c r="N962" s="65"/>
      <c r="O962" s="65"/>
      <c r="P962" s="65"/>
    </row>
    <row r="963" spans="1:16" s="1" customFormat="1" x14ac:dyDescent="0.25">
      <c r="A963" s="2"/>
      <c r="C963" s="7"/>
      <c r="E963" s="55"/>
      <c r="F963" s="55"/>
      <c r="G963" s="55"/>
      <c r="H963" s="55"/>
      <c r="I963" s="55"/>
      <c r="J963" s="55"/>
      <c r="K963" s="65"/>
      <c r="L963" s="65"/>
      <c r="M963" s="65"/>
      <c r="N963" s="65"/>
      <c r="O963" s="65"/>
      <c r="P963" s="65"/>
    </row>
    <row r="964" spans="1:16" s="1" customFormat="1" x14ac:dyDescent="0.25">
      <c r="A964" s="2"/>
      <c r="C964" s="7"/>
      <c r="E964" s="55"/>
      <c r="F964" s="55"/>
      <c r="G964" s="55"/>
      <c r="H964" s="55"/>
      <c r="I964" s="55"/>
      <c r="J964" s="55"/>
      <c r="K964" s="65"/>
      <c r="L964" s="65"/>
      <c r="M964" s="65"/>
      <c r="N964" s="65"/>
      <c r="O964" s="65"/>
      <c r="P964" s="65"/>
    </row>
    <row r="965" spans="1:16" s="1" customFormat="1" x14ac:dyDescent="0.25">
      <c r="A965" s="2"/>
      <c r="C965" s="7"/>
      <c r="E965" s="55"/>
      <c r="F965" s="55"/>
      <c r="G965" s="55"/>
      <c r="H965" s="55"/>
      <c r="I965" s="55"/>
      <c r="J965" s="55"/>
      <c r="K965" s="65"/>
      <c r="L965" s="65"/>
      <c r="M965" s="65"/>
      <c r="N965" s="65"/>
      <c r="O965" s="65"/>
      <c r="P965" s="65"/>
    </row>
    <row r="966" spans="1:16" s="1" customFormat="1" x14ac:dyDescent="0.25">
      <c r="A966" s="2"/>
      <c r="C966" s="7"/>
      <c r="E966" s="55"/>
      <c r="F966" s="55"/>
      <c r="G966" s="55"/>
      <c r="H966" s="55"/>
      <c r="I966" s="55"/>
      <c r="J966" s="55"/>
      <c r="K966" s="65"/>
      <c r="L966" s="65"/>
      <c r="M966" s="65"/>
      <c r="N966" s="65"/>
      <c r="O966" s="65"/>
      <c r="P966" s="65"/>
    </row>
    <row r="967" spans="1:16" s="1" customFormat="1" x14ac:dyDescent="0.25">
      <c r="A967" s="2"/>
      <c r="C967" s="7"/>
      <c r="E967" s="55"/>
      <c r="F967" s="55"/>
      <c r="G967" s="55"/>
      <c r="H967" s="55"/>
      <c r="I967" s="55"/>
      <c r="J967" s="55"/>
      <c r="K967" s="65"/>
      <c r="L967" s="65"/>
      <c r="M967" s="65"/>
      <c r="N967" s="65"/>
      <c r="O967" s="65"/>
      <c r="P967" s="65"/>
    </row>
    <row r="968" spans="1:16" s="1" customFormat="1" x14ac:dyDescent="0.25">
      <c r="A968" s="2"/>
      <c r="C968" s="7"/>
      <c r="E968" s="55"/>
      <c r="F968" s="55"/>
      <c r="G968" s="55"/>
      <c r="H968" s="55"/>
      <c r="I968" s="55"/>
      <c r="J968" s="55"/>
      <c r="K968" s="65"/>
      <c r="L968" s="65"/>
      <c r="M968" s="65"/>
      <c r="N968" s="65"/>
      <c r="O968" s="65"/>
      <c r="P968" s="65"/>
    </row>
    <row r="969" spans="1:16" s="1" customFormat="1" x14ac:dyDescent="0.25">
      <c r="A969" s="2"/>
      <c r="C969" s="7"/>
      <c r="E969" s="55"/>
      <c r="F969" s="55"/>
      <c r="G969" s="55"/>
      <c r="H969" s="55"/>
      <c r="I969" s="55"/>
      <c r="J969" s="55"/>
      <c r="K969" s="65"/>
      <c r="L969" s="65"/>
      <c r="M969" s="65"/>
      <c r="N969" s="65"/>
      <c r="O969" s="65"/>
      <c r="P969" s="65"/>
    </row>
    <row r="970" spans="1:16" s="1" customFormat="1" x14ac:dyDescent="0.25">
      <c r="A970" s="2"/>
      <c r="C970" s="7"/>
      <c r="E970" s="55"/>
      <c r="F970" s="55"/>
      <c r="G970" s="55"/>
      <c r="H970" s="55"/>
      <c r="I970" s="55"/>
      <c r="J970" s="55"/>
      <c r="K970" s="65"/>
      <c r="L970" s="65"/>
      <c r="M970" s="65"/>
      <c r="N970" s="65"/>
      <c r="O970" s="65"/>
      <c r="P970" s="65"/>
    </row>
    <row r="971" spans="1:16" s="1" customFormat="1" x14ac:dyDescent="0.25">
      <c r="A971" s="2"/>
      <c r="C971" s="7"/>
      <c r="E971" s="55"/>
      <c r="F971" s="55"/>
      <c r="G971" s="55"/>
      <c r="H971" s="55"/>
      <c r="I971" s="55"/>
      <c r="J971" s="55"/>
      <c r="K971" s="65"/>
      <c r="L971" s="65"/>
      <c r="M971" s="65"/>
      <c r="N971" s="65"/>
      <c r="O971" s="65"/>
      <c r="P971" s="65"/>
    </row>
    <row r="972" spans="1:16" s="1" customFormat="1" x14ac:dyDescent="0.25">
      <c r="A972" s="2"/>
      <c r="C972" s="7"/>
      <c r="E972" s="55"/>
      <c r="F972" s="55"/>
      <c r="G972" s="55"/>
      <c r="H972" s="55"/>
      <c r="I972" s="55"/>
      <c r="J972" s="55"/>
      <c r="K972" s="65"/>
      <c r="L972" s="65"/>
      <c r="M972" s="65"/>
      <c r="N972" s="65"/>
      <c r="O972" s="65"/>
      <c r="P972" s="65"/>
    </row>
    <row r="973" spans="1:16" s="1" customFormat="1" x14ac:dyDescent="0.25">
      <c r="A973" s="2"/>
      <c r="C973" s="7"/>
      <c r="E973" s="55"/>
      <c r="F973" s="55"/>
      <c r="G973" s="55"/>
      <c r="H973" s="55"/>
      <c r="I973" s="55"/>
      <c r="J973" s="55"/>
      <c r="K973" s="65"/>
      <c r="L973" s="65"/>
      <c r="M973" s="65"/>
      <c r="N973" s="65"/>
      <c r="O973" s="65"/>
      <c r="P973" s="65"/>
    </row>
    <row r="974" spans="1:16" s="1" customFormat="1" x14ac:dyDescent="0.25">
      <c r="A974" s="2"/>
      <c r="C974" s="7"/>
      <c r="E974" s="55"/>
      <c r="F974" s="55"/>
      <c r="G974" s="55"/>
      <c r="H974" s="55"/>
      <c r="I974" s="55"/>
      <c r="J974" s="55"/>
      <c r="K974" s="65"/>
      <c r="L974" s="65"/>
      <c r="M974" s="65"/>
      <c r="N974" s="65"/>
      <c r="O974" s="65"/>
      <c r="P974" s="65"/>
    </row>
    <row r="975" spans="1:16" s="1" customFormat="1" x14ac:dyDescent="0.25">
      <c r="A975" s="2"/>
      <c r="C975" s="7"/>
      <c r="E975" s="55"/>
      <c r="F975" s="55"/>
      <c r="G975" s="55"/>
      <c r="H975" s="55"/>
      <c r="I975" s="55"/>
      <c r="J975" s="55"/>
      <c r="K975" s="65"/>
      <c r="L975" s="65"/>
      <c r="M975" s="65"/>
      <c r="N975" s="65"/>
      <c r="O975" s="65"/>
      <c r="P975" s="65"/>
    </row>
    <row r="976" spans="1:16" s="1" customFormat="1" x14ac:dyDescent="0.25">
      <c r="A976" s="2"/>
      <c r="C976" s="7"/>
      <c r="E976" s="55"/>
      <c r="F976" s="55"/>
      <c r="G976" s="55"/>
      <c r="H976" s="55"/>
      <c r="I976" s="55"/>
      <c r="J976" s="55"/>
      <c r="K976" s="65"/>
      <c r="L976" s="65"/>
      <c r="M976" s="65"/>
      <c r="N976" s="65"/>
      <c r="O976" s="65"/>
      <c r="P976" s="65"/>
    </row>
    <row r="977" spans="1:16" s="1" customFormat="1" x14ac:dyDescent="0.25">
      <c r="A977" s="2"/>
      <c r="C977" s="7"/>
      <c r="E977" s="55"/>
      <c r="F977" s="55"/>
      <c r="G977" s="55"/>
      <c r="H977" s="55"/>
      <c r="I977" s="55"/>
      <c r="J977" s="55"/>
      <c r="K977" s="65"/>
      <c r="L977" s="65"/>
      <c r="M977" s="65"/>
      <c r="N977" s="65"/>
      <c r="O977" s="65"/>
      <c r="P977" s="65"/>
    </row>
    <row r="978" spans="1:16" s="1" customFormat="1" x14ac:dyDescent="0.25">
      <c r="A978" s="2"/>
      <c r="C978" s="7"/>
      <c r="E978" s="55"/>
      <c r="F978" s="55"/>
      <c r="G978" s="55"/>
      <c r="H978" s="55"/>
      <c r="I978" s="55"/>
      <c r="J978" s="55"/>
      <c r="K978" s="65"/>
      <c r="L978" s="65"/>
      <c r="M978" s="65"/>
      <c r="N978" s="65"/>
      <c r="O978" s="65"/>
      <c r="P978" s="65"/>
    </row>
    <row r="979" spans="1:16" s="1" customFormat="1" x14ac:dyDescent="0.25">
      <c r="A979" s="2"/>
      <c r="C979" s="7"/>
      <c r="E979" s="55"/>
      <c r="F979" s="55"/>
      <c r="G979" s="55"/>
      <c r="H979" s="55"/>
      <c r="I979" s="55"/>
      <c r="J979" s="55"/>
      <c r="K979" s="65"/>
      <c r="L979" s="65"/>
      <c r="M979" s="65"/>
      <c r="N979" s="65"/>
      <c r="O979" s="65"/>
      <c r="P979" s="65"/>
    </row>
    <row r="980" spans="1:16" s="1" customFormat="1" x14ac:dyDescent="0.25">
      <c r="A980" s="2"/>
      <c r="C980" s="7"/>
      <c r="E980" s="55"/>
      <c r="F980" s="55"/>
      <c r="G980" s="55"/>
      <c r="H980" s="55"/>
      <c r="I980" s="55"/>
      <c r="J980" s="55"/>
      <c r="K980" s="65"/>
      <c r="L980" s="65"/>
      <c r="M980" s="65"/>
      <c r="N980" s="65"/>
      <c r="O980" s="65"/>
      <c r="P980" s="65"/>
    </row>
    <row r="981" spans="1:16" s="1" customFormat="1" x14ac:dyDescent="0.25">
      <c r="A981" s="2"/>
      <c r="C981" s="7"/>
      <c r="E981" s="55"/>
      <c r="F981" s="55"/>
      <c r="G981" s="55"/>
      <c r="H981" s="55"/>
      <c r="I981" s="55"/>
      <c r="J981" s="55"/>
      <c r="K981" s="65"/>
      <c r="L981" s="65"/>
      <c r="M981" s="65"/>
      <c r="N981" s="65"/>
      <c r="O981" s="65"/>
      <c r="P981" s="65"/>
    </row>
    <row r="982" spans="1:16" s="1" customFormat="1" x14ac:dyDescent="0.25">
      <c r="A982" s="2"/>
      <c r="C982" s="7"/>
      <c r="E982" s="55"/>
      <c r="F982" s="55"/>
      <c r="G982" s="55"/>
      <c r="H982" s="55"/>
      <c r="I982" s="55"/>
      <c r="J982" s="55"/>
      <c r="K982" s="65"/>
      <c r="L982" s="65"/>
      <c r="M982" s="65"/>
      <c r="N982" s="65"/>
      <c r="O982" s="65"/>
      <c r="P982" s="65"/>
    </row>
    <row r="983" spans="1:16" s="1" customFormat="1" x14ac:dyDescent="0.25">
      <c r="A983" s="2"/>
      <c r="C983" s="7"/>
      <c r="E983" s="55"/>
      <c r="F983" s="55"/>
      <c r="G983" s="55"/>
      <c r="H983" s="55"/>
      <c r="I983" s="55"/>
      <c r="J983" s="55"/>
      <c r="K983" s="65"/>
      <c r="L983" s="65"/>
      <c r="M983" s="65"/>
      <c r="N983" s="65"/>
      <c r="O983" s="65"/>
      <c r="P983" s="65"/>
    </row>
    <row r="984" spans="1:16" s="1" customFormat="1" x14ac:dyDescent="0.25">
      <c r="A984" s="2"/>
      <c r="C984" s="7"/>
      <c r="E984" s="55"/>
      <c r="F984" s="55"/>
      <c r="G984" s="55"/>
      <c r="H984" s="55"/>
      <c r="I984" s="55"/>
      <c r="J984" s="55"/>
      <c r="K984" s="65"/>
      <c r="L984" s="65"/>
      <c r="M984" s="65"/>
      <c r="N984" s="65"/>
      <c r="O984" s="65"/>
      <c r="P984" s="65"/>
    </row>
    <row r="985" spans="1:16" s="1" customFormat="1" x14ac:dyDescent="0.25">
      <c r="A985" s="2"/>
      <c r="C985" s="7"/>
      <c r="E985" s="55"/>
      <c r="F985" s="55"/>
      <c r="G985" s="55"/>
      <c r="H985" s="55"/>
      <c r="I985" s="55"/>
      <c r="J985" s="55"/>
      <c r="K985" s="65"/>
      <c r="L985" s="65"/>
      <c r="M985" s="65"/>
      <c r="N985" s="65"/>
      <c r="O985" s="65"/>
      <c r="P985" s="65"/>
    </row>
    <row r="986" spans="1:16" s="1" customFormat="1" x14ac:dyDescent="0.25">
      <c r="A986" s="2"/>
      <c r="C986" s="7"/>
      <c r="E986" s="55"/>
      <c r="F986" s="55"/>
      <c r="G986" s="55"/>
      <c r="H986" s="55"/>
      <c r="I986" s="55"/>
      <c r="J986" s="55"/>
      <c r="K986" s="65"/>
      <c r="L986" s="65"/>
      <c r="M986" s="65"/>
      <c r="N986" s="65"/>
      <c r="O986" s="65"/>
      <c r="P986" s="65"/>
    </row>
    <row r="987" spans="1:16" s="1" customFormat="1" x14ac:dyDescent="0.25">
      <c r="A987" s="2"/>
      <c r="C987" s="7"/>
      <c r="E987" s="55"/>
      <c r="F987" s="55"/>
      <c r="G987" s="55"/>
      <c r="H987" s="55"/>
      <c r="I987" s="55"/>
      <c r="J987" s="55"/>
      <c r="K987" s="65"/>
      <c r="L987" s="65"/>
      <c r="M987" s="65"/>
      <c r="N987" s="65"/>
      <c r="O987" s="65"/>
      <c r="P987" s="65"/>
    </row>
    <row r="988" spans="1:16" s="1" customFormat="1" x14ac:dyDescent="0.25">
      <c r="A988" s="2"/>
      <c r="C988" s="7"/>
      <c r="E988" s="55"/>
      <c r="F988" s="55"/>
      <c r="G988" s="55"/>
      <c r="H988" s="55"/>
      <c r="I988" s="55"/>
      <c r="J988" s="55"/>
      <c r="K988" s="65"/>
      <c r="L988" s="65"/>
      <c r="M988" s="65"/>
      <c r="N988" s="65"/>
      <c r="O988" s="65"/>
      <c r="P988" s="65"/>
    </row>
    <row r="989" spans="1:16" s="1" customFormat="1" x14ac:dyDescent="0.25">
      <c r="A989" s="2"/>
      <c r="C989" s="7"/>
      <c r="E989" s="55"/>
      <c r="F989" s="55"/>
      <c r="G989" s="55"/>
      <c r="H989" s="55"/>
      <c r="I989" s="55"/>
      <c r="J989" s="55"/>
      <c r="K989" s="65"/>
      <c r="L989" s="65"/>
      <c r="M989" s="65"/>
      <c r="N989" s="65"/>
      <c r="O989" s="65"/>
      <c r="P989" s="65"/>
    </row>
    <row r="990" spans="1:16" s="1" customFormat="1" x14ac:dyDescent="0.25">
      <c r="A990" s="2"/>
      <c r="C990" s="7"/>
      <c r="E990" s="55"/>
      <c r="F990" s="55"/>
      <c r="G990" s="55"/>
      <c r="H990" s="55"/>
      <c r="I990" s="55"/>
      <c r="J990" s="55"/>
      <c r="K990" s="65"/>
      <c r="L990" s="65"/>
      <c r="M990" s="65"/>
      <c r="N990" s="65"/>
      <c r="O990" s="65"/>
      <c r="P990" s="65"/>
    </row>
    <row r="991" spans="1:16" s="1" customFormat="1" x14ac:dyDescent="0.25">
      <c r="A991" s="2"/>
      <c r="C991" s="7"/>
      <c r="E991" s="55"/>
      <c r="F991" s="55"/>
      <c r="G991" s="55"/>
      <c r="H991" s="55"/>
      <c r="I991" s="55"/>
      <c r="J991" s="55"/>
      <c r="K991" s="65"/>
      <c r="L991" s="65"/>
      <c r="M991" s="65"/>
      <c r="N991" s="65"/>
      <c r="O991" s="65"/>
      <c r="P991" s="65"/>
    </row>
    <row r="992" spans="1:16" s="1" customFormat="1" x14ac:dyDescent="0.25">
      <c r="A992" s="2"/>
      <c r="C992" s="7"/>
      <c r="E992" s="55"/>
      <c r="F992" s="55"/>
      <c r="G992" s="55"/>
      <c r="H992" s="55"/>
      <c r="I992" s="55"/>
      <c r="J992" s="55"/>
      <c r="K992" s="65"/>
      <c r="L992" s="65"/>
      <c r="M992" s="65"/>
      <c r="N992" s="65"/>
      <c r="O992" s="65"/>
      <c r="P992" s="65"/>
    </row>
    <row r="993" spans="1:16" s="1" customFormat="1" x14ac:dyDescent="0.25">
      <c r="A993" s="2"/>
      <c r="C993" s="7"/>
      <c r="E993" s="55"/>
      <c r="F993" s="55"/>
      <c r="G993" s="55"/>
      <c r="H993" s="55"/>
      <c r="I993" s="55"/>
      <c r="J993" s="55"/>
      <c r="K993" s="65"/>
      <c r="L993" s="65"/>
      <c r="M993" s="65"/>
      <c r="N993" s="65"/>
      <c r="O993" s="65"/>
      <c r="P993" s="65"/>
    </row>
    <row r="994" spans="1:16" s="1" customFormat="1" x14ac:dyDescent="0.25">
      <c r="A994" s="2"/>
      <c r="C994" s="7"/>
      <c r="E994" s="55"/>
      <c r="F994" s="55"/>
      <c r="G994" s="55"/>
      <c r="H994" s="55"/>
      <c r="I994" s="55"/>
      <c r="J994" s="55"/>
      <c r="K994" s="65"/>
      <c r="L994" s="65"/>
      <c r="M994" s="65"/>
      <c r="N994" s="65"/>
      <c r="O994" s="65"/>
      <c r="P994" s="65"/>
    </row>
    <row r="995" spans="1:16" s="1" customFormat="1" x14ac:dyDescent="0.25">
      <c r="A995" s="2"/>
      <c r="C995" s="7"/>
      <c r="E995" s="55"/>
      <c r="F995" s="55"/>
      <c r="G995" s="55"/>
      <c r="H995" s="55"/>
      <c r="I995" s="55"/>
      <c r="J995" s="55"/>
      <c r="K995" s="65"/>
      <c r="L995" s="65"/>
      <c r="M995" s="65"/>
      <c r="N995" s="65"/>
      <c r="O995" s="65"/>
      <c r="P995" s="65"/>
    </row>
    <row r="996" spans="1:16" s="1" customFormat="1" x14ac:dyDescent="0.25">
      <c r="A996" s="2"/>
      <c r="C996" s="7"/>
      <c r="E996" s="55"/>
      <c r="F996" s="55"/>
      <c r="G996" s="55"/>
      <c r="H996" s="55"/>
      <c r="I996" s="55"/>
      <c r="J996" s="55"/>
      <c r="K996" s="65"/>
      <c r="L996" s="65"/>
      <c r="M996" s="65"/>
      <c r="N996" s="65"/>
      <c r="O996" s="65"/>
      <c r="P996" s="65"/>
    </row>
    <row r="997" spans="1:16" s="1" customFormat="1" x14ac:dyDescent="0.25">
      <c r="A997" s="2"/>
      <c r="C997" s="7"/>
      <c r="E997" s="55"/>
      <c r="F997" s="55"/>
      <c r="G997" s="55"/>
      <c r="H997" s="55"/>
      <c r="I997" s="55"/>
      <c r="J997" s="55"/>
      <c r="K997" s="65"/>
      <c r="L997" s="65"/>
      <c r="M997" s="65"/>
      <c r="N997" s="65"/>
      <c r="O997" s="65"/>
      <c r="P997" s="65"/>
    </row>
    <row r="998" spans="1:16" s="1" customFormat="1" x14ac:dyDescent="0.25">
      <c r="A998" s="2"/>
      <c r="C998" s="7"/>
      <c r="E998" s="55"/>
      <c r="F998" s="55"/>
      <c r="G998" s="55"/>
      <c r="H998" s="55"/>
      <c r="I998" s="55"/>
      <c r="J998" s="55"/>
      <c r="K998" s="65"/>
      <c r="L998" s="65"/>
      <c r="M998" s="65"/>
      <c r="N998" s="65"/>
      <c r="O998" s="65"/>
      <c r="P998" s="65"/>
    </row>
    <row r="999" spans="1:16" s="1" customFormat="1" x14ac:dyDescent="0.25">
      <c r="A999" s="2"/>
      <c r="C999" s="7"/>
      <c r="E999" s="55"/>
      <c r="F999" s="55"/>
      <c r="G999" s="55"/>
      <c r="H999" s="55"/>
      <c r="I999" s="55"/>
      <c r="J999" s="55"/>
      <c r="K999" s="65"/>
      <c r="L999" s="65"/>
      <c r="M999" s="65"/>
      <c r="N999" s="65"/>
      <c r="O999" s="65"/>
      <c r="P999" s="65"/>
    </row>
    <row r="1000" spans="1:16" s="1" customFormat="1" x14ac:dyDescent="0.25">
      <c r="A1000" s="2"/>
      <c r="C1000" s="7"/>
      <c r="E1000" s="55"/>
      <c r="F1000" s="55"/>
      <c r="G1000" s="55"/>
      <c r="H1000" s="55"/>
      <c r="I1000" s="55"/>
      <c r="J1000" s="55"/>
      <c r="K1000" s="65"/>
      <c r="L1000" s="65"/>
      <c r="M1000" s="65"/>
      <c r="N1000" s="65"/>
      <c r="O1000" s="65"/>
      <c r="P1000" s="65"/>
    </row>
    <row r="1001" spans="1:16" s="1" customFormat="1" x14ac:dyDescent="0.25">
      <c r="A1001" s="2"/>
      <c r="C1001" s="7"/>
      <c r="E1001" s="55"/>
      <c r="F1001" s="55"/>
      <c r="G1001" s="55"/>
      <c r="H1001" s="55"/>
      <c r="I1001" s="55"/>
      <c r="J1001" s="55"/>
      <c r="K1001" s="65"/>
      <c r="L1001" s="65"/>
      <c r="M1001" s="65"/>
      <c r="N1001" s="65"/>
      <c r="O1001" s="65"/>
      <c r="P1001" s="65"/>
    </row>
    <row r="1002" spans="1:16" s="1" customFormat="1" x14ac:dyDescent="0.25">
      <c r="A1002" s="2"/>
      <c r="C1002" s="7"/>
      <c r="E1002" s="55"/>
      <c r="F1002" s="55"/>
      <c r="G1002" s="55"/>
      <c r="H1002" s="55"/>
      <c r="I1002" s="55"/>
      <c r="J1002" s="55"/>
      <c r="K1002" s="65"/>
      <c r="L1002" s="65"/>
      <c r="M1002" s="65"/>
      <c r="N1002" s="65"/>
      <c r="O1002" s="65"/>
      <c r="P1002" s="65"/>
    </row>
    <row r="1003" spans="1:16" s="1" customFormat="1" x14ac:dyDescent="0.25">
      <c r="A1003" s="2"/>
      <c r="C1003" s="7"/>
      <c r="E1003" s="55"/>
      <c r="F1003" s="55"/>
      <c r="G1003" s="55"/>
      <c r="H1003" s="55"/>
      <c r="I1003" s="55"/>
      <c r="J1003" s="55"/>
      <c r="K1003" s="65"/>
      <c r="L1003" s="65"/>
      <c r="M1003" s="65"/>
      <c r="N1003" s="65"/>
      <c r="O1003" s="65"/>
      <c r="P1003" s="65"/>
    </row>
    <row r="1004" spans="1:16" s="1" customFormat="1" x14ac:dyDescent="0.25">
      <c r="A1004" s="2"/>
      <c r="C1004" s="7"/>
      <c r="E1004" s="55"/>
      <c r="F1004" s="55"/>
      <c r="G1004" s="55"/>
      <c r="H1004" s="55"/>
      <c r="I1004" s="55"/>
      <c r="J1004" s="55"/>
      <c r="K1004" s="65"/>
      <c r="L1004" s="65"/>
      <c r="M1004" s="65"/>
      <c r="N1004" s="65"/>
      <c r="O1004" s="65"/>
      <c r="P1004" s="65"/>
    </row>
    <row r="1005" spans="1:16" s="1" customFormat="1" x14ac:dyDescent="0.25">
      <c r="A1005" s="2"/>
      <c r="C1005" s="7"/>
      <c r="E1005" s="55"/>
      <c r="F1005" s="55"/>
      <c r="G1005" s="55"/>
      <c r="H1005" s="55"/>
      <c r="I1005" s="55"/>
      <c r="J1005" s="55"/>
      <c r="K1005" s="65"/>
      <c r="L1005" s="65"/>
      <c r="M1005" s="65"/>
      <c r="N1005" s="65"/>
      <c r="O1005" s="65"/>
      <c r="P1005" s="65"/>
    </row>
    <row r="1006" spans="1:16" s="1" customFormat="1" x14ac:dyDescent="0.25">
      <c r="A1006" s="2"/>
      <c r="C1006" s="7"/>
      <c r="E1006" s="55"/>
      <c r="F1006" s="55"/>
      <c r="G1006" s="55"/>
      <c r="H1006" s="55"/>
      <c r="I1006" s="55"/>
      <c r="J1006" s="55"/>
      <c r="K1006" s="65"/>
      <c r="L1006" s="65"/>
      <c r="M1006" s="65"/>
      <c r="N1006" s="65"/>
      <c r="O1006" s="65"/>
      <c r="P1006" s="65"/>
    </row>
    <row r="1007" spans="1:16" s="1" customFormat="1" x14ac:dyDescent="0.25">
      <c r="A1007" s="2"/>
      <c r="C1007" s="7"/>
      <c r="E1007" s="55"/>
      <c r="F1007" s="55"/>
      <c r="G1007" s="55"/>
      <c r="H1007" s="55"/>
      <c r="I1007" s="55"/>
      <c r="J1007" s="55"/>
      <c r="K1007" s="65"/>
      <c r="L1007" s="65"/>
      <c r="M1007" s="65"/>
      <c r="N1007" s="65"/>
      <c r="O1007" s="65"/>
      <c r="P1007" s="65"/>
    </row>
    <row r="1008" spans="1:16" s="1" customFormat="1" x14ac:dyDescent="0.25">
      <c r="A1008" s="2"/>
      <c r="C1008" s="7"/>
      <c r="E1008" s="55"/>
      <c r="F1008" s="55"/>
      <c r="G1008" s="55"/>
      <c r="H1008" s="55"/>
      <c r="I1008" s="55"/>
      <c r="J1008" s="55"/>
      <c r="K1008" s="65"/>
      <c r="L1008" s="65"/>
      <c r="M1008" s="65"/>
      <c r="N1008" s="65"/>
      <c r="O1008" s="65"/>
      <c r="P1008" s="65"/>
    </row>
    <row r="1009" spans="1:16" s="1" customFormat="1" x14ac:dyDescent="0.25">
      <c r="A1009" s="2"/>
      <c r="C1009" s="7"/>
      <c r="E1009" s="55"/>
      <c r="F1009" s="55"/>
      <c r="G1009" s="55"/>
      <c r="H1009" s="55"/>
      <c r="I1009" s="55"/>
      <c r="J1009" s="55"/>
      <c r="K1009" s="65"/>
      <c r="L1009" s="65"/>
      <c r="M1009" s="65"/>
      <c r="N1009" s="65"/>
      <c r="O1009" s="65"/>
      <c r="P1009" s="65"/>
    </row>
    <row r="1010" spans="1:16" s="1" customFormat="1" x14ac:dyDescent="0.25">
      <c r="A1010" s="2"/>
      <c r="C1010" s="7"/>
      <c r="E1010" s="55"/>
      <c r="F1010" s="55"/>
      <c r="G1010" s="55"/>
      <c r="H1010" s="55"/>
      <c r="I1010" s="55"/>
      <c r="J1010" s="55"/>
      <c r="K1010" s="65"/>
      <c r="L1010" s="65"/>
      <c r="M1010" s="65"/>
      <c r="N1010" s="65"/>
      <c r="O1010" s="65"/>
      <c r="P1010" s="65"/>
    </row>
    <row r="1011" spans="1:16" s="1" customFormat="1" x14ac:dyDescent="0.25">
      <c r="A1011" s="2"/>
      <c r="C1011" s="7"/>
      <c r="E1011" s="55"/>
      <c r="F1011" s="55"/>
      <c r="G1011" s="55"/>
      <c r="H1011" s="55"/>
      <c r="I1011" s="55"/>
      <c r="J1011" s="55"/>
      <c r="K1011" s="65"/>
      <c r="L1011" s="65"/>
      <c r="M1011" s="65"/>
      <c r="N1011" s="65"/>
      <c r="O1011" s="65"/>
      <c r="P1011" s="65"/>
    </row>
    <row r="1012" spans="1:16" s="1" customFormat="1" x14ac:dyDescent="0.25">
      <c r="A1012" s="2"/>
      <c r="C1012" s="7"/>
      <c r="E1012" s="55"/>
      <c r="F1012" s="55"/>
      <c r="G1012" s="55"/>
      <c r="H1012" s="55"/>
      <c r="I1012" s="55"/>
      <c r="J1012" s="55"/>
      <c r="K1012" s="65"/>
      <c r="L1012" s="65"/>
      <c r="M1012" s="65"/>
      <c r="N1012" s="65"/>
      <c r="O1012" s="65"/>
      <c r="P1012" s="65"/>
    </row>
    <row r="1013" spans="1:16" s="1" customFormat="1" x14ac:dyDescent="0.25">
      <c r="A1013" s="2"/>
      <c r="C1013" s="7"/>
      <c r="E1013" s="55"/>
      <c r="F1013" s="55"/>
      <c r="G1013" s="55"/>
      <c r="H1013" s="55"/>
      <c r="I1013" s="55"/>
      <c r="J1013" s="55"/>
      <c r="K1013" s="65"/>
      <c r="L1013" s="65"/>
      <c r="M1013" s="65"/>
      <c r="N1013" s="65"/>
      <c r="O1013" s="65"/>
      <c r="P1013" s="65"/>
    </row>
    <row r="1014" spans="1:16" s="1" customFormat="1" x14ac:dyDescent="0.25">
      <c r="A1014" s="2"/>
      <c r="C1014" s="7"/>
      <c r="E1014" s="55"/>
      <c r="F1014" s="55"/>
      <c r="G1014" s="55"/>
      <c r="H1014" s="55"/>
      <c r="I1014" s="55"/>
      <c r="J1014" s="55"/>
      <c r="K1014" s="65"/>
      <c r="L1014" s="65"/>
      <c r="M1014" s="65"/>
      <c r="N1014" s="65"/>
      <c r="O1014" s="65"/>
      <c r="P1014" s="65"/>
    </row>
    <row r="1015" spans="1:16" s="1" customFormat="1" x14ac:dyDescent="0.25">
      <c r="A1015" s="2"/>
      <c r="C1015" s="7"/>
      <c r="E1015" s="55"/>
      <c r="F1015" s="55"/>
      <c r="G1015" s="55"/>
      <c r="H1015" s="55"/>
      <c r="I1015" s="55"/>
      <c r="J1015" s="55"/>
      <c r="K1015" s="65"/>
      <c r="L1015" s="65"/>
      <c r="M1015" s="65"/>
      <c r="N1015" s="65"/>
      <c r="O1015" s="65"/>
      <c r="P1015" s="65"/>
    </row>
    <row r="1016" spans="1:16" s="1" customFormat="1" x14ac:dyDescent="0.25">
      <c r="A1016" s="2"/>
      <c r="C1016" s="7"/>
      <c r="E1016" s="55"/>
      <c r="F1016" s="55"/>
      <c r="G1016" s="55"/>
      <c r="H1016" s="55"/>
      <c r="I1016" s="55"/>
      <c r="J1016" s="55"/>
      <c r="K1016" s="65"/>
      <c r="L1016" s="65"/>
      <c r="M1016" s="65"/>
      <c r="N1016" s="65"/>
      <c r="O1016" s="65"/>
      <c r="P1016" s="65"/>
    </row>
    <row r="1017" spans="1:16" s="1" customFormat="1" x14ac:dyDescent="0.25">
      <c r="A1017" s="2"/>
      <c r="C1017" s="7"/>
      <c r="E1017" s="55"/>
      <c r="F1017" s="55"/>
      <c r="G1017" s="55"/>
      <c r="H1017" s="55"/>
      <c r="I1017" s="55"/>
      <c r="J1017" s="55"/>
      <c r="K1017" s="65"/>
      <c r="L1017" s="65"/>
      <c r="M1017" s="65"/>
      <c r="N1017" s="65"/>
      <c r="O1017" s="65"/>
      <c r="P1017" s="65"/>
    </row>
    <row r="1018" spans="1:16" s="1" customFormat="1" x14ac:dyDescent="0.25">
      <c r="A1018" s="2"/>
      <c r="C1018" s="7"/>
      <c r="E1018" s="55"/>
      <c r="F1018" s="55"/>
      <c r="G1018" s="55"/>
      <c r="H1018" s="55"/>
      <c r="I1018" s="55"/>
      <c r="J1018" s="55"/>
      <c r="K1018" s="65"/>
      <c r="L1018" s="65"/>
      <c r="M1018" s="65"/>
      <c r="N1018" s="65"/>
      <c r="O1018" s="65"/>
      <c r="P1018" s="65"/>
    </row>
    <row r="1019" spans="1:16" s="1" customFormat="1" x14ac:dyDescent="0.25">
      <c r="A1019" s="2"/>
      <c r="C1019" s="7"/>
      <c r="E1019" s="55"/>
      <c r="F1019" s="55"/>
      <c r="G1019" s="55"/>
      <c r="H1019" s="55"/>
      <c r="I1019" s="55"/>
      <c r="J1019" s="55"/>
      <c r="K1019" s="65"/>
      <c r="L1019" s="65"/>
      <c r="M1019" s="65"/>
      <c r="N1019" s="65"/>
      <c r="O1019" s="65"/>
      <c r="P1019" s="65"/>
    </row>
    <row r="1020" spans="1:16" s="1" customFormat="1" x14ac:dyDescent="0.25">
      <c r="A1020" s="2"/>
      <c r="C1020" s="7"/>
      <c r="E1020" s="55"/>
      <c r="F1020" s="55"/>
      <c r="G1020" s="55"/>
      <c r="H1020" s="55"/>
      <c r="I1020" s="55"/>
      <c r="J1020" s="55"/>
      <c r="K1020" s="65"/>
      <c r="L1020" s="65"/>
      <c r="M1020" s="65"/>
      <c r="N1020" s="65"/>
      <c r="O1020" s="65"/>
      <c r="P1020" s="65"/>
    </row>
    <row r="1021" spans="1:16" s="1" customFormat="1" x14ac:dyDescent="0.25">
      <c r="A1021" s="2"/>
      <c r="C1021" s="7"/>
      <c r="E1021" s="55"/>
      <c r="F1021" s="55"/>
      <c r="G1021" s="55"/>
      <c r="H1021" s="55"/>
      <c r="I1021" s="55"/>
      <c r="J1021" s="55"/>
      <c r="K1021" s="65"/>
      <c r="L1021" s="65"/>
      <c r="M1021" s="65"/>
      <c r="N1021" s="65"/>
      <c r="O1021" s="65"/>
      <c r="P1021" s="65"/>
    </row>
    <row r="1022" spans="1:16" s="1" customFormat="1" x14ac:dyDescent="0.25">
      <c r="A1022" s="2"/>
      <c r="C1022" s="7"/>
      <c r="E1022" s="55"/>
      <c r="F1022" s="55"/>
      <c r="G1022" s="55"/>
      <c r="H1022" s="55"/>
      <c r="I1022" s="55"/>
      <c r="J1022" s="55"/>
      <c r="K1022" s="65"/>
      <c r="L1022" s="65"/>
      <c r="M1022" s="65"/>
      <c r="N1022" s="65"/>
      <c r="O1022" s="65"/>
      <c r="P1022" s="65"/>
    </row>
    <row r="1023" spans="1:16" s="1" customFormat="1" x14ac:dyDescent="0.25">
      <c r="A1023" s="2"/>
      <c r="C1023" s="7"/>
      <c r="E1023" s="55"/>
      <c r="F1023" s="55"/>
      <c r="G1023" s="55"/>
      <c r="H1023" s="55"/>
      <c r="I1023" s="55"/>
      <c r="J1023" s="55"/>
      <c r="K1023" s="65"/>
      <c r="L1023" s="65"/>
      <c r="M1023" s="65"/>
      <c r="N1023" s="65"/>
      <c r="O1023" s="65"/>
      <c r="P1023" s="65"/>
    </row>
    <row r="1024" spans="1:16" s="1" customFormat="1" x14ac:dyDescent="0.25">
      <c r="A1024" s="2"/>
      <c r="C1024" s="7"/>
      <c r="E1024" s="55"/>
      <c r="F1024" s="55"/>
      <c r="G1024" s="55"/>
      <c r="H1024" s="55"/>
      <c r="I1024" s="55"/>
      <c r="J1024" s="55"/>
      <c r="K1024" s="65"/>
      <c r="L1024" s="65"/>
      <c r="M1024" s="65"/>
      <c r="N1024" s="65"/>
      <c r="O1024" s="65"/>
      <c r="P1024" s="65"/>
    </row>
    <row r="1025" spans="1:16" s="1" customFormat="1" x14ac:dyDescent="0.25">
      <c r="A1025" s="2"/>
      <c r="C1025" s="7"/>
      <c r="E1025" s="55"/>
      <c r="F1025" s="55"/>
      <c r="G1025" s="55"/>
      <c r="H1025" s="55"/>
      <c r="I1025" s="55"/>
      <c r="J1025" s="55"/>
      <c r="K1025" s="65"/>
      <c r="L1025" s="65"/>
      <c r="M1025" s="65"/>
      <c r="N1025" s="65"/>
      <c r="O1025" s="65"/>
      <c r="P1025" s="65"/>
    </row>
    <row r="1026" spans="1:16" s="1" customFormat="1" x14ac:dyDescent="0.25">
      <c r="A1026" s="2"/>
      <c r="C1026" s="7"/>
      <c r="E1026" s="55"/>
      <c r="F1026" s="55"/>
      <c r="G1026" s="55"/>
      <c r="H1026" s="55"/>
      <c r="I1026" s="55"/>
      <c r="J1026" s="55"/>
      <c r="K1026" s="65"/>
      <c r="L1026" s="65"/>
      <c r="M1026" s="65"/>
      <c r="N1026" s="65"/>
      <c r="O1026" s="65"/>
      <c r="P1026" s="65"/>
    </row>
    <row r="1027" spans="1:16" s="1" customFormat="1" x14ac:dyDescent="0.25">
      <c r="A1027" s="2"/>
      <c r="C1027" s="7"/>
      <c r="E1027" s="55"/>
      <c r="F1027" s="55"/>
      <c r="G1027" s="55"/>
      <c r="H1027" s="55"/>
      <c r="I1027" s="55"/>
      <c r="J1027" s="55"/>
      <c r="K1027" s="65"/>
      <c r="L1027" s="65"/>
      <c r="M1027" s="65"/>
      <c r="N1027" s="65"/>
      <c r="O1027" s="65"/>
      <c r="P1027" s="65"/>
    </row>
    <row r="1028" spans="1:16" s="1" customFormat="1" x14ac:dyDescent="0.25">
      <c r="A1028" s="2"/>
      <c r="C1028" s="7"/>
      <c r="E1028" s="55"/>
      <c r="F1028" s="55"/>
      <c r="G1028" s="55"/>
      <c r="H1028" s="55"/>
      <c r="I1028" s="55"/>
      <c r="J1028" s="55"/>
      <c r="K1028" s="65"/>
      <c r="L1028" s="65"/>
      <c r="M1028" s="65"/>
      <c r="N1028" s="65"/>
      <c r="O1028" s="65"/>
      <c r="P1028" s="65"/>
    </row>
    <row r="1029" spans="1:16" s="1" customFormat="1" x14ac:dyDescent="0.25">
      <c r="A1029" s="2"/>
      <c r="C1029" s="7"/>
      <c r="E1029" s="55"/>
      <c r="F1029" s="55"/>
      <c r="G1029" s="55"/>
      <c r="H1029" s="55"/>
      <c r="I1029" s="55"/>
      <c r="J1029" s="55"/>
      <c r="K1029" s="65"/>
      <c r="L1029" s="65"/>
      <c r="M1029" s="65"/>
      <c r="N1029" s="65"/>
      <c r="O1029" s="65"/>
      <c r="P1029" s="65"/>
    </row>
    <row r="1030" spans="1:16" s="1" customFormat="1" x14ac:dyDescent="0.25">
      <c r="A1030" s="2"/>
      <c r="C1030" s="7"/>
      <c r="E1030" s="55"/>
      <c r="F1030" s="55"/>
      <c r="G1030" s="55"/>
      <c r="H1030" s="55"/>
      <c r="I1030" s="55"/>
      <c r="J1030" s="55"/>
      <c r="K1030" s="65"/>
      <c r="L1030" s="65"/>
      <c r="M1030" s="65"/>
      <c r="N1030" s="65"/>
      <c r="O1030" s="65"/>
      <c r="P1030" s="65"/>
    </row>
    <row r="1031" spans="1:16" s="1" customFormat="1" x14ac:dyDescent="0.25">
      <c r="A1031" s="2"/>
      <c r="C1031" s="7"/>
      <c r="E1031" s="55"/>
      <c r="F1031" s="55"/>
      <c r="G1031" s="55"/>
      <c r="H1031" s="55"/>
      <c r="I1031" s="55"/>
      <c r="J1031" s="55"/>
      <c r="K1031" s="65"/>
      <c r="L1031" s="65"/>
      <c r="M1031" s="65"/>
      <c r="N1031" s="65"/>
      <c r="O1031" s="65"/>
      <c r="P1031" s="65"/>
    </row>
    <row r="1032" spans="1:16" s="1" customFormat="1" x14ac:dyDescent="0.25">
      <c r="A1032" s="2"/>
      <c r="C1032" s="7"/>
      <c r="E1032" s="55"/>
      <c r="F1032" s="55"/>
      <c r="G1032" s="55"/>
      <c r="H1032" s="55"/>
      <c r="I1032" s="55"/>
      <c r="J1032" s="55"/>
      <c r="K1032" s="65"/>
      <c r="L1032" s="65"/>
      <c r="M1032" s="65"/>
      <c r="N1032" s="65"/>
      <c r="O1032" s="65"/>
      <c r="P1032" s="65"/>
    </row>
    <row r="1033" spans="1:16" s="1" customFormat="1" x14ac:dyDescent="0.25">
      <c r="A1033" s="2"/>
      <c r="C1033" s="7"/>
      <c r="E1033" s="55"/>
      <c r="F1033" s="55"/>
      <c r="G1033" s="55"/>
      <c r="H1033" s="55"/>
      <c r="I1033" s="55"/>
      <c r="J1033" s="55"/>
      <c r="K1033" s="65"/>
      <c r="L1033" s="65"/>
      <c r="M1033" s="65"/>
      <c r="N1033" s="65"/>
      <c r="O1033" s="65"/>
      <c r="P1033" s="65"/>
    </row>
    <row r="1034" spans="1:16" s="1" customFormat="1" x14ac:dyDescent="0.25">
      <c r="A1034" s="2"/>
      <c r="C1034" s="7"/>
      <c r="E1034" s="55"/>
      <c r="F1034" s="55"/>
      <c r="G1034" s="55"/>
      <c r="H1034" s="55"/>
      <c r="I1034" s="55"/>
      <c r="J1034" s="55"/>
      <c r="K1034" s="65"/>
      <c r="L1034" s="65"/>
      <c r="M1034" s="65"/>
      <c r="N1034" s="65"/>
      <c r="O1034" s="65"/>
      <c r="P1034" s="65"/>
    </row>
    <row r="1035" spans="1:16" s="1" customFormat="1" x14ac:dyDescent="0.25">
      <c r="A1035" s="2"/>
      <c r="C1035" s="7"/>
      <c r="E1035" s="55"/>
      <c r="F1035" s="55"/>
      <c r="G1035" s="55"/>
      <c r="H1035" s="55"/>
      <c r="I1035" s="55"/>
      <c r="J1035" s="55"/>
      <c r="K1035" s="65"/>
      <c r="L1035" s="65"/>
      <c r="M1035" s="65"/>
      <c r="N1035" s="65"/>
      <c r="O1035" s="65"/>
      <c r="P1035" s="65"/>
    </row>
    <row r="1036" spans="1:16" s="1" customFormat="1" x14ac:dyDescent="0.25">
      <c r="A1036" s="2"/>
      <c r="C1036" s="7"/>
      <c r="E1036" s="55"/>
      <c r="F1036" s="55"/>
      <c r="G1036" s="55"/>
      <c r="H1036" s="55"/>
      <c r="I1036" s="55"/>
      <c r="J1036" s="55"/>
      <c r="K1036" s="65"/>
      <c r="L1036" s="65"/>
      <c r="M1036" s="65"/>
      <c r="N1036" s="65"/>
      <c r="O1036" s="65"/>
      <c r="P1036" s="65"/>
    </row>
    <row r="1037" spans="1:16" s="1" customFormat="1" x14ac:dyDescent="0.25">
      <c r="A1037" s="2"/>
      <c r="C1037" s="7"/>
      <c r="E1037" s="55"/>
      <c r="F1037" s="55"/>
      <c r="G1037" s="55"/>
      <c r="H1037" s="55"/>
      <c r="I1037" s="55"/>
      <c r="J1037" s="55"/>
      <c r="K1037" s="65"/>
      <c r="L1037" s="65"/>
      <c r="M1037" s="65"/>
      <c r="N1037" s="65"/>
      <c r="O1037" s="65"/>
      <c r="P1037" s="65"/>
    </row>
    <row r="1038" spans="1:16" s="1" customFormat="1" x14ac:dyDescent="0.25">
      <c r="A1038" s="2"/>
      <c r="C1038" s="7"/>
      <c r="E1038" s="55"/>
      <c r="F1038" s="55"/>
      <c r="G1038" s="55"/>
      <c r="H1038" s="55"/>
      <c r="I1038" s="55"/>
      <c r="J1038" s="55"/>
      <c r="K1038" s="65"/>
      <c r="L1038" s="65"/>
      <c r="M1038" s="65"/>
      <c r="N1038" s="65"/>
      <c r="O1038" s="65"/>
      <c r="P1038" s="65"/>
    </row>
    <row r="1039" spans="1:16" s="1" customFormat="1" x14ac:dyDescent="0.25">
      <c r="A1039" s="2"/>
      <c r="C1039" s="7"/>
      <c r="E1039" s="55"/>
      <c r="F1039" s="55"/>
      <c r="G1039" s="55"/>
      <c r="H1039" s="55"/>
      <c r="I1039" s="55"/>
      <c r="J1039" s="55"/>
      <c r="K1039" s="65"/>
      <c r="L1039" s="65"/>
      <c r="M1039" s="65"/>
      <c r="N1039" s="65"/>
      <c r="O1039" s="65"/>
      <c r="P1039" s="65"/>
    </row>
    <row r="1040" spans="1:16" s="1" customFormat="1" x14ac:dyDescent="0.25">
      <c r="A1040" s="2"/>
      <c r="C1040" s="7"/>
      <c r="E1040" s="55"/>
      <c r="F1040" s="55"/>
      <c r="G1040" s="55"/>
      <c r="H1040" s="55"/>
      <c r="I1040" s="55"/>
      <c r="J1040" s="55"/>
      <c r="K1040" s="65"/>
      <c r="L1040" s="65"/>
      <c r="M1040" s="65"/>
      <c r="N1040" s="65"/>
      <c r="O1040" s="65"/>
      <c r="P1040" s="65"/>
    </row>
    <row r="1041" spans="1:16" s="1" customFormat="1" x14ac:dyDescent="0.25">
      <c r="A1041" s="2"/>
      <c r="C1041" s="7"/>
      <c r="E1041" s="55"/>
      <c r="F1041" s="55"/>
      <c r="G1041" s="55"/>
      <c r="H1041" s="55"/>
      <c r="I1041" s="55"/>
      <c r="J1041" s="55"/>
      <c r="K1041" s="65"/>
      <c r="L1041" s="65"/>
      <c r="M1041" s="65"/>
      <c r="N1041" s="65"/>
      <c r="O1041" s="65"/>
      <c r="P1041" s="65"/>
    </row>
    <row r="1042" spans="1:16" s="1" customFormat="1" x14ac:dyDescent="0.25">
      <c r="A1042" s="2"/>
      <c r="C1042" s="7"/>
      <c r="E1042" s="55"/>
      <c r="F1042" s="55"/>
      <c r="G1042" s="55"/>
      <c r="H1042" s="55"/>
      <c r="I1042" s="55"/>
      <c r="J1042" s="55"/>
      <c r="K1042" s="65"/>
      <c r="L1042" s="65"/>
      <c r="M1042" s="65"/>
      <c r="N1042" s="65"/>
      <c r="O1042" s="65"/>
      <c r="P1042" s="65"/>
    </row>
    <row r="1043" spans="1:16" s="1" customFormat="1" x14ac:dyDescent="0.25">
      <c r="A1043" s="2"/>
      <c r="C1043" s="7"/>
      <c r="E1043" s="55"/>
      <c r="F1043" s="55"/>
      <c r="G1043" s="55"/>
      <c r="H1043" s="55"/>
      <c r="I1043" s="55"/>
      <c r="J1043" s="55"/>
      <c r="K1043" s="65"/>
      <c r="L1043" s="65"/>
      <c r="M1043" s="65"/>
      <c r="N1043" s="65"/>
      <c r="O1043" s="65"/>
      <c r="P1043" s="65"/>
    </row>
    <row r="1044" spans="1:16" s="1" customFormat="1" x14ac:dyDescent="0.25">
      <c r="A1044" s="2"/>
      <c r="C1044" s="7"/>
      <c r="E1044" s="55"/>
      <c r="F1044" s="55"/>
      <c r="G1044" s="55"/>
      <c r="H1044" s="55"/>
      <c r="I1044" s="55"/>
      <c r="J1044" s="55"/>
      <c r="K1044" s="65"/>
      <c r="L1044" s="65"/>
      <c r="M1044" s="65"/>
      <c r="N1044" s="65"/>
      <c r="O1044" s="65"/>
      <c r="P1044" s="65"/>
    </row>
    <row r="1045" spans="1:16" s="1" customFormat="1" x14ac:dyDescent="0.25">
      <c r="A1045" s="2"/>
      <c r="C1045" s="7"/>
      <c r="E1045" s="55"/>
      <c r="F1045" s="55"/>
      <c r="G1045" s="55"/>
      <c r="H1045" s="55"/>
      <c r="I1045" s="55"/>
      <c r="J1045" s="55"/>
      <c r="K1045" s="65"/>
      <c r="L1045" s="65"/>
      <c r="M1045" s="65"/>
      <c r="N1045" s="65"/>
      <c r="O1045" s="65"/>
      <c r="P1045" s="65"/>
    </row>
    <row r="1046" spans="1:16" s="1" customFormat="1" x14ac:dyDescent="0.25">
      <c r="A1046" s="2"/>
      <c r="C1046" s="7"/>
      <c r="E1046" s="55"/>
      <c r="F1046" s="55"/>
      <c r="G1046" s="55"/>
      <c r="H1046" s="55"/>
      <c r="I1046" s="55"/>
      <c r="J1046" s="55"/>
      <c r="K1046" s="65"/>
      <c r="L1046" s="65"/>
      <c r="M1046" s="65"/>
      <c r="N1046" s="65"/>
      <c r="O1046" s="65"/>
      <c r="P1046" s="65"/>
    </row>
    <row r="1047" spans="1:16" s="1" customFormat="1" x14ac:dyDescent="0.25">
      <c r="A1047" s="2"/>
      <c r="C1047" s="7"/>
      <c r="E1047" s="55"/>
      <c r="F1047" s="55"/>
      <c r="G1047" s="55"/>
      <c r="H1047" s="55"/>
      <c r="I1047" s="55"/>
      <c r="J1047" s="55"/>
      <c r="K1047" s="65"/>
      <c r="L1047" s="65"/>
      <c r="M1047" s="65"/>
      <c r="N1047" s="65"/>
      <c r="O1047" s="65"/>
      <c r="P1047" s="65"/>
    </row>
    <row r="1048" spans="1:16" s="1" customFormat="1" x14ac:dyDescent="0.25">
      <c r="A1048" s="2"/>
      <c r="C1048" s="7"/>
      <c r="E1048" s="55"/>
      <c r="F1048" s="55"/>
      <c r="G1048" s="55"/>
      <c r="H1048" s="55"/>
      <c r="I1048" s="55"/>
      <c r="J1048" s="55"/>
      <c r="K1048" s="65"/>
      <c r="L1048" s="65"/>
      <c r="M1048" s="65"/>
      <c r="N1048" s="65"/>
      <c r="O1048" s="65"/>
      <c r="P1048" s="65"/>
    </row>
    <row r="1049" spans="1:16" s="1" customFormat="1" x14ac:dyDescent="0.25">
      <c r="A1049" s="2"/>
      <c r="C1049" s="7"/>
      <c r="E1049" s="55"/>
      <c r="F1049" s="55"/>
      <c r="G1049" s="55"/>
      <c r="H1049" s="55"/>
      <c r="I1049" s="55"/>
      <c r="J1049" s="55"/>
      <c r="K1049" s="65"/>
      <c r="L1049" s="65"/>
      <c r="M1049" s="65"/>
      <c r="N1049" s="65"/>
      <c r="O1049" s="65"/>
      <c r="P1049" s="65"/>
    </row>
    <row r="1050" spans="1:16" s="1" customFormat="1" x14ac:dyDescent="0.25">
      <c r="A1050" s="2"/>
      <c r="C1050" s="7"/>
      <c r="E1050" s="55"/>
      <c r="F1050" s="55"/>
      <c r="G1050" s="55"/>
      <c r="H1050" s="55"/>
      <c r="I1050" s="55"/>
      <c r="J1050" s="55"/>
      <c r="K1050" s="65"/>
      <c r="L1050" s="65"/>
      <c r="M1050" s="65"/>
      <c r="N1050" s="65"/>
      <c r="O1050" s="65"/>
      <c r="P1050" s="65"/>
    </row>
    <row r="1051" spans="1:16" s="1" customFormat="1" x14ac:dyDescent="0.25">
      <c r="A1051" s="2"/>
      <c r="C1051" s="7"/>
      <c r="E1051" s="55"/>
      <c r="F1051" s="55"/>
      <c r="G1051" s="55"/>
      <c r="H1051" s="55"/>
      <c r="I1051" s="55"/>
      <c r="J1051" s="55"/>
      <c r="K1051" s="65"/>
      <c r="L1051" s="65"/>
      <c r="M1051" s="65"/>
      <c r="N1051" s="65"/>
      <c r="O1051" s="65"/>
      <c r="P1051" s="65"/>
    </row>
    <row r="1052" spans="1:16" s="1" customFormat="1" x14ac:dyDescent="0.25">
      <c r="A1052" s="2"/>
      <c r="C1052" s="7"/>
      <c r="E1052" s="55"/>
      <c r="F1052" s="55"/>
      <c r="G1052" s="55"/>
      <c r="H1052" s="55"/>
      <c r="I1052" s="55"/>
      <c r="J1052" s="55"/>
      <c r="K1052" s="65"/>
      <c r="L1052" s="65"/>
      <c r="M1052" s="65"/>
      <c r="N1052" s="65"/>
      <c r="O1052" s="65"/>
      <c r="P1052" s="65"/>
    </row>
    <row r="1053" spans="1:16" s="1" customFormat="1" x14ac:dyDescent="0.25">
      <c r="A1053" s="2"/>
      <c r="C1053" s="7"/>
      <c r="E1053" s="55"/>
      <c r="F1053" s="55"/>
      <c r="G1053" s="55"/>
      <c r="H1053" s="55"/>
      <c r="I1053" s="55"/>
      <c r="J1053" s="55"/>
      <c r="K1053" s="65"/>
      <c r="L1053" s="65"/>
      <c r="M1053" s="65"/>
      <c r="N1053" s="65"/>
      <c r="O1053" s="65"/>
      <c r="P1053" s="65"/>
    </row>
    <row r="1054" spans="1:16" s="1" customFormat="1" x14ac:dyDescent="0.25">
      <c r="A1054" s="2"/>
      <c r="C1054" s="7"/>
      <c r="E1054" s="55"/>
      <c r="F1054" s="55"/>
      <c r="G1054" s="55"/>
      <c r="H1054" s="55"/>
      <c r="I1054" s="55"/>
      <c r="J1054" s="55"/>
      <c r="K1054" s="65"/>
      <c r="L1054" s="65"/>
      <c r="M1054" s="65"/>
      <c r="N1054" s="65"/>
      <c r="O1054" s="65"/>
      <c r="P1054" s="65"/>
    </row>
    <row r="1055" spans="1:16" s="1" customFormat="1" x14ac:dyDescent="0.25">
      <c r="A1055" s="2"/>
      <c r="C1055" s="7"/>
      <c r="E1055" s="55"/>
      <c r="F1055" s="55"/>
      <c r="G1055" s="55"/>
      <c r="H1055" s="55"/>
      <c r="I1055" s="55"/>
      <c r="J1055" s="55"/>
      <c r="K1055" s="65"/>
      <c r="L1055" s="65"/>
      <c r="M1055" s="65"/>
      <c r="N1055" s="65"/>
      <c r="O1055" s="65"/>
      <c r="P1055" s="65"/>
    </row>
    <row r="1056" spans="1:16" s="1" customFormat="1" x14ac:dyDescent="0.25">
      <c r="A1056" s="2"/>
      <c r="C1056" s="7"/>
      <c r="E1056" s="55"/>
      <c r="F1056" s="55"/>
      <c r="G1056" s="55"/>
      <c r="H1056" s="55"/>
      <c r="I1056" s="55"/>
      <c r="J1056" s="55"/>
      <c r="K1056" s="65"/>
      <c r="L1056" s="65"/>
      <c r="M1056" s="65"/>
      <c r="N1056" s="65"/>
      <c r="O1056" s="65"/>
      <c r="P1056" s="65"/>
    </row>
    <row r="1057" spans="1:16" s="1" customFormat="1" x14ac:dyDescent="0.25">
      <c r="A1057" s="2"/>
      <c r="C1057" s="7"/>
      <c r="E1057" s="55"/>
      <c r="F1057" s="55"/>
      <c r="G1057" s="55"/>
      <c r="H1057" s="55"/>
      <c r="I1057" s="55"/>
      <c r="J1057" s="55"/>
      <c r="K1057" s="65"/>
      <c r="L1057" s="65"/>
      <c r="M1057" s="65"/>
      <c r="N1057" s="65"/>
      <c r="O1057" s="65"/>
      <c r="P1057" s="65"/>
    </row>
    <row r="1058" spans="1:16" s="1" customFormat="1" x14ac:dyDescent="0.25">
      <c r="A1058" s="2"/>
      <c r="C1058" s="7"/>
      <c r="E1058" s="55"/>
      <c r="F1058" s="55"/>
      <c r="G1058" s="55"/>
      <c r="H1058" s="55"/>
      <c r="I1058" s="55"/>
      <c r="J1058" s="55"/>
      <c r="K1058" s="65"/>
      <c r="L1058" s="65"/>
      <c r="M1058" s="65"/>
      <c r="N1058" s="65"/>
      <c r="O1058" s="65"/>
      <c r="P1058" s="65"/>
    </row>
    <row r="1059" spans="1:16" s="1" customFormat="1" x14ac:dyDescent="0.25">
      <c r="A1059" s="2"/>
      <c r="C1059" s="7"/>
      <c r="E1059" s="55"/>
      <c r="F1059" s="55"/>
      <c r="G1059" s="55"/>
      <c r="H1059" s="55"/>
      <c r="I1059" s="55"/>
      <c r="J1059" s="55"/>
      <c r="K1059" s="65"/>
      <c r="L1059" s="65"/>
      <c r="M1059" s="65"/>
      <c r="N1059" s="65"/>
      <c r="O1059" s="65"/>
      <c r="P1059" s="65"/>
    </row>
    <row r="1060" spans="1:16" s="1" customFormat="1" x14ac:dyDescent="0.25">
      <c r="A1060" s="2"/>
      <c r="C1060" s="7"/>
      <c r="E1060" s="55"/>
      <c r="F1060" s="55"/>
      <c r="G1060" s="55"/>
      <c r="H1060" s="55"/>
      <c r="I1060" s="55"/>
      <c r="J1060" s="55"/>
      <c r="K1060" s="65"/>
      <c r="L1060" s="65"/>
      <c r="M1060" s="65"/>
      <c r="N1060" s="65"/>
      <c r="O1060" s="65"/>
      <c r="P1060" s="65"/>
    </row>
    <row r="1061" spans="1:16" s="1" customFormat="1" x14ac:dyDescent="0.25">
      <c r="A1061" s="2"/>
      <c r="C1061" s="7"/>
      <c r="E1061" s="55"/>
      <c r="F1061" s="55"/>
      <c r="G1061" s="55"/>
      <c r="H1061" s="55"/>
      <c r="I1061" s="55"/>
      <c r="J1061" s="55"/>
      <c r="K1061" s="65"/>
      <c r="L1061" s="65"/>
      <c r="M1061" s="65"/>
      <c r="N1061" s="65"/>
      <c r="O1061" s="65"/>
      <c r="P1061" s="65"/>
    </row>
    <row r="1062" spans="1:16" s="1" customFormat="1" x14ac:dyDescent="0.25">
      <c r="A1062" s="2"/>
      <c r="C1062" s="7"/>
      <c r="E1062" s="55"/>
      <c r="F1062" s="55"/>
      <c r="G1062" s="55"/>
      <c r="H1062" s="55"/>
      <c r="I1062" s="55"/>
      <c r="J1062" s="55"/>
      <c r="K1062" s="65"/>
      <c r="L1062" s="65"/>
      <c r="M1062" s="65"/>
      <c r="N1062" s="65"/>
      <c r="O1062" s="65"/>
      <c r="P1062" s="65"/>
    </row>
    <row r="1063" spans="1:16" s="1" customFormat="1" x14ac:dyDescent="0.25">
      <c r="A1063" s="2"/>
      <c r="C1063" s="7"/>
      <c r="E1063" s="55"/>
      <c r="F1063" s="55"/>
      <c r="G1063" s="55"/>
      <c r="H1063" s="55"/>
      <c r="I1063" s="55"/>
      <c r="J1063" s="55"/>
      <c r="K1063" s="65"/>
      <c r="L1063" s="65"/>
      <c r="M1063" s="65"/>
      <c r="N1063" s="65"/>
      <c r="O1063" s="65"/>
      <c r="P1063" s="65"/>
    </row>
    <row r="1064" spans="1:16" s="1" customFormat="1" x14ac:dyDescent="0.25">
      <c r="A1064" s="2"/>
      <c r="C1064" s="7"/>
      <c r="E1064" s="55"/>
      <c r="F1064" s="55"/>
      <c r="G1064" s="55"/>
      <c r="H1064" s="55"/>
      <c r="I1064" s="55"/>
      <c r="J1064" s="55"/>
      <c r="K1064" s="65"/>
      <c r="L1064" s="65"/>
      <c r="M1064" s="65"/>
      <c r="N1064" s="65"/>
      <c r="O1064" s="65"/>
      <c r="P1064" s="65"/>
    </row>
    <row r="1065" spans="1:16" s="1" customFormat="1" x14ac:dyDescent="0.25">
      <c r="A1065" s="2"/>
      <c r="C1065" s="7"/>
      <c r="E1065" s="55"/>
      <c r="F1065" s="55"/>
      <c r="G1065" s="55"/>
      <c r="H1065" s="55"/>
      <c r="I1065" s="55"/>
      <c r="J1065" s="55"/>
      <c r="K1065" s="65"/>
      <c r="L1065" s="65"/>
      <c r="M1065" s="65"/>
      <c r="N1065" s="65"/>
      <c r="O1065" s="65"/>
      <c r="P1065" s="65"/>
    </row>
    <row r="1066" spans="1:16" s="1" customFormat="1" x14ac:dyDescent="0.25">
      <c r="A1066" s="2"/>
      <c r="C1066" s="7"/>
      <c r="E1066" s="55"/>
      <c r="F1066" s="55"/>
      <c r="G1066" s="55"/>
      <c r="H1066" s="55"/>
      <c r="I1066" s="55"/>
      <c r="J1066" s="55"/>
      <c r="K1066" s="65"/>
      <c r="L1066" s="65"/>
      <c r="M1066" s="65"/>
      <c r="N1066" s="65"/>
      <c r="O1066" s="65"/>
      <c r="P1066" s="65"/>
    </row>
    <row r="1067" spans="1:16" s="1" customFormat="1" x14ac:dyDescent="0.25">
      <c r="A1067" s="2"/>
      <c r="C1067" s="7"/>
      <c r="E1067" s="55"/>
      <c r="F1067" s="55"/>
      <c r="G1067" s="55"/>
      <c r="H1067" s="55"/>
      <c r="I1067" s="55"/>
      <c r="J1067" s="55"/>
      <c r="K1067" s="65"/>
      <c r="L1067" s="65"/>
      <c r="M1067" s="65"/>
      <c r="N1067" s="65"/>
      <c r="O1067" s="65"/>
      <c r="P1067" s="65"/>
    </row>
    <row r="1068" spans="1:16" s="1" customFormat="1" x14ac:dyDescent="0.25">
      <c r="A1068" s="2"/>
      <c r="C1068" s="7"/>
      <c r="E1068" s="55"/>
      <c r="F1068" s="55"/>
      <c r="G1068" s="55"/>
      <c r="H1068" s="55"/>
      <c r="I1068" s="55"/>
      <c r="J1068" s="55"/>
      <c r="K1068" s="65"/>
      <c r="L1068" s="65"/>
      <c r="M1068" s="65"/>
      <c r="N1068" s="65"/>
      <c r="O1068" s="65"/>
      <c r="P1068" s="65"/>
    </row>
    <row r="1069" spans="1:16" s="1" customFormat="1" x14ac:dyDescent="0.25">
      <c r="A1069" s="2"/>
      <c r="C1069" s="7"/>
      <c r="E1069" s="55"/>
      <c r="F1069" s="55"/>
      <c r="G1069" s="55"/>
      <c r="H1069" s="55"/>
      <c r="I1069" s="55"/>
      <c r="J1069" s="55"/>
      <c r="K1069" s="65"/>
      <c r="L1069" s="65"/>
      <c r="M1069" s="65"/>
      <c r="N1069" s="65"/>
      <c r="O1069" s="65"/>
      <c r="P1069" s="65"/>
    </row>
    <row r="1070" spans="1:16" s="1" customFormat="1" x14ac:dyDescent="0.25">
      <c r="A1070" s="2"/>
      <c r="C1070" s="7"/>
      <c r="E1070" s="55"/>
      <c r="F1070" s="55"/>
      <c r="G1070" s="55"/>
      <c r="H1070" s="55"/>
      <c r="I1070" s="55"/>
      <c r="J1070" s="55"/>
      <c r="K1070" s="65"/>
      <c r="L1070" s="65"/>
      <c r="M1070" s="65"/>
      <c r="N1070" s="65"/>
      <c r="O1070" s="65"/>
      <c r="P1070" s="65"/>
    </row>
    <row r="1071" spans="1:16" s="1" customFormat="1" x14ac:dyDescent="0.25">
      <c r="A1071" s="2"/>
      <c r="C1071" s="7"/>
      <c r="E1071" s="55"/>
      <c r="F1071" s="55"/>
      <c r="G1071" s="55"/>
      <c r="H1071" s="55"/>
      <c r="I1071" s="55"/>
      <c r="J1071" s="55"/>
      <c r="K1071" s="65"/>
      <c r="L1071" s="65"/>
      <c r="M1071" s="65"/>
      <c r="N1071" s="65"/>
      <c r="O1071" s="65"/>
      <c r="P1071" s="65"/>
    </row>
    <row r="1072" spans="1:16" s="1" customFormat="1" x14ac:dyDescent="0.25">
      <c r="A1072" s="2"/>
      <c r="C1072" s="7"/>
      <c r="E1072" s="55"/>
      <c r="F1072" s="55"/>
      <c r="G1072" s="55"/>
      <c r="H1072" s="55"/>
      <c r="I1072" s="55"/>
      <c r="J1072" s="55"/>
      <c r="K1072" s="65"/>
      <c r="L1072" s="65"/>
      <c r="M1072" s="65"/>
      <c r="N1072" s="65"/>
      <c r="O1072" s="65"/>
      <c r="P1072" s="65"/>
    </row>
    <row r="1073" spans="1:16" s="1" customFormat="1" x14ac:dyDescent="0.25">
      <c r="A1073" s="2"/>
      <c r="C1073" s="7"/>
      <c r="E1073" s="55"/>
      <c r="F1073" s="55"/>
      <c r="G1073" s="55"/>
      <c r="H1073" s="55"/>
      <c r="I1073" s="55"/>
      <c r="J1073" s="55"/>
      <c r="K1073" s="65"/>
      <c r="L1073" s="65"/>
      <c r="M1073" s="65"/>
      <c r="N1073" s="65"/>
      <c r="O1073" s="65"/>
      <c r="P1073" s="65"/>
    </row>
    <row r="1074" spans="1:16" s="1" customFormat="1" x14ac:dyDescent="0.25">
      <c r="A1074" s="2"/>
      <c r="C1074" s="7"/>
      <c r="E1074" s="55"/>
      <c r="F1074" s="55"/>
      <c r="G1074" s="55"/>
      <c r="H1074" s="55"/>
      <c r="I1074" s="55"/>
      <c r="J1074" s="55"/>
      <c r="K1074" s="65"/>
      <c r="L1074" s="65"/>
      <c r="M1074" s="65"/>
      <c r="N1074" s="65"/>
      <c r="O1074" s="65"/>
      <c r="P1074" s="65"/>
    </row>
    <row r="1075" spans="1:16" s="1" customFormat="1" x14ac:dyDescent="0.25">
      <c r="A1075" s="2"/>
      <c r="C1075" s="7"/>
      <c r="E1075" s="55"/>
      <c r="F1075" s="55"/>
      <c r="G1075" s="55"/>
      <c r="H1075" s="55"/>
      <c r="I1075" s="55"/>
      <c r="J1075" s="55"/>
      <c r="K1075" s="65"/>
      <c r="L1075" s="65"/>
      <c r="M1075" s="65"/>
      <c r="N1075" s="65"/>
      <c r="O1075" s="65"/>
      <c r="P1075" s="65"/>
    </row>
    <row r="1076" spans="1:16" s="1" customFormat="1" x14ac:dyDescent="0.25">
      <c r="A1076" s="2"/>
      <c r="C1076" s="7"/>
      <c r="E1076" s="55"/>
      <c r="F1076" s="55"/>
      <c r="G1076" s="55"/>
      <c r="H1076" s="55"/>
      <c r="I1076" s="55"/>
      <c r="J1076" s="55"/>
      <c r="K1076" s="65"/>
      <c r="L1076" s="65"/>
      <c r="M1076" s="65"/>
      <c r="N1076" s="65"/>
      <c r="O1076" s="65"/>
      <c r="P1076" s="65"/>
    </row>
    <row r="1077" spans="1:16" s="1" customFormat="1" x14ac:dyDescent="0.25">
      <c r="A1077" s="2"/>
      <c r="C1077" s="7"/>
      <c r="E1077" s="55"/>
      <c r="F1077" s="55"/>
      <c r="G1077" s="55"/>
      <c r="H1077" s="55"/>
      <c r="I1077" s="55"/>
      <c r="J1077" s="55"/>
      <c r="K1077" s="65"/>
      <c r="L1077" s="65"/>
      <c r="M1077" s="65"/>
      <c r="N1077" s="65"/>
      <c r="O1077" s="65"/>
      <c r="P1077" s="65"/>
    </row>
    <row r="1078" spans="1:16" s="1" customFormat="1" x14ac:dyDescent="0.25">
      <c r="A1078" s="2"/>
      <c r="C1078" s="7"/>
      <c r="E1078" s="55"/>
      <c r="F1078" s="55"/>
      <c r="G1078" s="55"/>
      <c r="H1078" s="55"/>
      <c r="I1078" s="55"/>
      <c r="J1078" s="55"/>
      <c r="K1078" s="65"/>
      <c r="L1078" s="65"/>
      <c r="M1078" s="65"/>
      <c r="N1078" s="65"/>
      <c r="O1078" s="65"/>
      <c r="P1078" s="65"/>
    </row>
    <row r="1079" spans="1:16" s="1" customFormat="1" x14ac:dyDescent="0.25">
      <c r="A1079" s="2"/>
      <c r="C1079" s="7"/>
      <c r="E1079" s="55"/>
      <c r="F1079" s="55"/>
      <c r="G1079" s="55"/>
      <c r="H1079" s="55"/>
      <c r="I1079" s="55"/>
      <c r="J1079" s="55"/>
      <c r="K1079" s="65"/>
      <c r="L1079" s="65"/>
      <c r="M1079" s="65"/>
      <c r="N1079" s="65"/>
      <c r="O1079" s="65"/>
      <c r="P1079" s="65"/>
    </row>
    <row r="1080" spans="1:16" s="1" customFormat="1" x14ac:dyDescent="0.25">
      <c r="A1080" s="2"/>
      <c r="C1080" s="7"/>
      <c r="E1080" s="55"/>
      <c r="F1080" s="55"/>
      <c r="G1080" s="55"/>
      <c r="H1080" s="55"/>
      <c r="I1080" s="55"/>
      <c r="J1080" s="55"/>
      <c r="K1080" s="65"/>
      <c r="L1080" s="65"/>
      <c r="M1080" s="65"/>
      <c r="N1080" s="65"/>
      <c r="O1080" s="65"/>
      <c r="P1080" s="65"/>
    </row>
    <row r="1081" spans="1:16" s="1" customFormat="1" x14ac:dyDescent="0.25">
      <c r="A1081" s="2"/>
      <c r="C1081" s="7"/>
      <c r="E1081" s="55"/>
      <c r="F1081" s="55"/>
      <c r="G1081" s="55"/>
      <c r="H1081" s="55"/>
      <c r="I1081" s="55"/>
      <c r="J1081" s="55"/>
      <c r="K1081" s="65"/>
      <c r="L1081" s="65"/>
      <c r="M1081" s="65"/>
      <c r="N1081" s="65"/>
      <c r="O1081" s="65"/>
      <c r="P1081" s="65"/>
    </row>
    <row r="1082" spans="1:16" s="1" customFormat="1" x14ac:dyDescent="0.25">
      <c r="A1082" s="2"/>
      <c r="C1082" s="7"/>
      <c r="E1082" s="55"/>
      <c r="F1082" s="55"/>
      <c r="G1082" s="55"/>
      <c r="H1082" s="55"/>
      <c r="I1082" s="55"/>
      <c r="J1082" s="55"/>
      <c r="K1082" s="65"/>
      <c r="L1082" s="65"/>
      <c r="M1082" s="65"/>
      <c r="N1082" s="65"/>
      <c r="O1082" s="65"/>
      <c r="P1082" s="65"/>
    </row>
    <row r="1083" spans="1:16" s="1" customFormat="1" x14ac:dyDescent="0.25">
      <c r="A1083" s="2"/>
      <c r="C1083" s="7"/>
      <c r="E1083" s="55"/>
      <c r="F1083" s="55"/>
      <c r="G1083" s="55"/>
      <c r="H1083" s="55"/>
      <c r="I1083" s="55"/>
      <c r="J1083" s="55"/>
      <c r="K1083" s="65"/>
      <c r="L1083" s="65"/>
      <c r="M1083" s="65"/>
      <c r="N1083" s="65"/>
      <c r="O1083" s="65"/>
      <c r="P1083" s="65"/>
    </row>
    <row r="1084" spans="1:16" s="1" customFormat="1" x14ac:dyDescent="0.25">
      <c r="A1084" s="2"/>
      <c r="C1084" s="7"/>
      <c r="E1084" s="55"/>
      <c r="F1084" s="55"/>
      <c r="G1084" s="55"/>
      <c r="H1084" s="55"/>
      <c r="I1084" s="55"/>
      <c r="J1084" s="55"/>
      <c r="K1084" s="65"/>
      <c r="L1084" s="65"/>
      <c r="M1084" s="65"/>
      <c r="N1084" s="65"/>
      <c r="O1084" s="65"/>
      <c r="P1084" s="65"/>
    </row>
    <row r="1085" spans="1:16" s="1" customFormat="1" x14ac:dyDescent="0.25">
      <c r="A1085" s="2"/>
      <c r="C1085" s="7"/>
      <c r="E1085" s="55"/>
      <c r="F1085" s="55"/>
      <c r="G1085" s="55"/>
      <c r="H1085" s="55"/>
      <c r="I1085" s="55"/>
      <c r="J1085" s="55"/>
      <c r="K1085" s="65"/>
      <c r="L1085" s="65"/>
      <c r="M1085" s="65"/>
      <c r="N1085" s="65"/>
      <c r="O1085" s="65"/>
      <c r="P1085" s="65"/>
    </row>
    <row r="1086" spans="1:16" s="1" customFormat="1" x14ac:dyDescent="0.25">
      <c r="A1086" s="2"/>
      <c r="C1086" s="7"/>
      <c r="E1086" s="55"/>
      <c r="F1086" s="55"/>
      <c r="G1086" s="55"/>
      <c r="H1086" s="55"/>
      <c r="I1086" s="55"/>
      <c r="J1086" s="55"/>
      <c r="K1086" s="65"/>
      <c r="L1086" s="65"/>
      <c r="M1086" s="65"/>
      <c r="N1086" s="65"/>
      <c r="O1086" s="65"/>
      <c r="P1086" s="65"/>
    </row>
    <row r="1087" spans="1:16" s="1" customFormat="1" x14ac:dyDescent="0.25">
      <c r="A1087" s="2"/>
      <c r="C1087" s="7"/>
      <c r="E1087" s="55"/>
      <c r="F1087" s="55"/>
      <c r="G1087" s="55"/>
      <c r="H1087" s="55"/>
      <c r="I1087" s="55"/>
      <c r="J1087" s="55"/>
      <c r="K1087" s="65"/>
      <c r="L1087" s="65"/>
      <c r="M1087" s="65"/>
      <c r="N1087" s="65"/>
      <c r="O1087" s="65"/>
      <c r="P1087" s="65"/>
    </row>
    <row r="1088" spans="1:16" s="1" customFormat="1" x14ac:dyDescent="0.25">
      <c r="A1088" s="2"/>
      <c r="C1088" s="7"/>
      <c r="E1088" s="55"/>
      <c r="F1088" s="55"/>
      <c r="G1088" s="55"/>
      <c r="H1088" s="55"/>
      <c r="I1088" s="55"/>
      <c r="J1088" s="55"/>
      <c r="K1088" s="65"/>
      <c r="L1088" s="65"/>
      <c r="M1088" s="65"/>
      <c r="N1088" s="65"/>
      <c r="O1088" s="65"/>
      <c r="P1088" s="65"/>
    </row>
    <row r="1089" spans="1:16" s="1" customFormat="1" x14ac:dyDescent="0.25">
      <c r="A1089" s="2"/>
      <c r="C1089" s="7"/>
      <c r="E1089" s="55"/>
      <c r="F1089" s="55"/>
      <c r="G1089" s="55"/>
      <c r="H1089" s="55"/>
      <c r="I1089" s="55"/>
      <c r="J1089" s="55"/>
      <c r="K1089" s="65"/>
      <c r="L1089" s="65"/>
      <c r="M1089" s="65"/>
      <c r="N1089" s="65"/>
      <c r="O1089" s="65"/>
      <c r="P1089" s="65"/>
    </row>
    <row r="1090" spans="1:16" s="1" customFormat="1" x14ac:dyDescent="0.25">
      <c r="A1090" s="2"/>
      <c r="C1090" s="7"/>
      <c r="E1090" s="55"/>
      <c r="F1090" s="55"/>
      <c r="G1090" s="55"/>
      <c r="H1090" s="55"/>
      <c r="I1090" s="55"/>
      <c r="J1090" s="55"/>
      <c r="K1090" s="65"/>
      <c r="L1090" s="65"/>
      <c r="M1090" s="65"/>
      <c r="N1090" s="65"/>
      <c r="O1090" s="65"/>
      <c r="P1090" s="65"/>
    </row>
    <row r="1091" spans="1:16" s="1" customFormat="1" x14ac:dyDescent="0.25">
      <c r="A1091" s="2"/>
      <c r="C1091" s="7"/>
      <c r="E1091" s="55"/>
      <c r="F1091" s="55"/>
      <c r="G1091" s="55"/>
      <c r="H1091" s="55"/>
      <c r="I1091" s="55"/>
      <c r="J1091" s="55"/>
      <c r="K1091" s="65"/>
      <c r="L1091" s="65"/>
      <c r="M1091" s="65"/>
      <c r="N1091" s="65"/>
      <c r="O1091" s="65"/>
      <c r="P1091" s="65"/>
    </row>
    <row r="1092" spans="1:16" s="1" customFormat="1" x14ac:dyDescent="0.25">
      <c r="A1092" s="2"/>
      <c r="C1092" s="7"/>
      <c r="E1092" s="55"/>
      <c r="F1092" s="55"/>
      <c r="G1092" s="55"/>
      <c r="H1092" s="55"/>
      <c r="I1092" s="55"/>
      <c r="J1092" s="55"/>
      <c r="K1092" s="65"/>
      <c r="L1092" s="65"/>
      <c r="M1092" s="65"/>
      <c r="N1092" s="65"/>
      <c r="O1092" s="65"/>
      <c r="P1092" s="65"/>
    </row>
    <row r="1093" spans="1:16" s="1" customFormat="1" x14ac:dyDescent="0.25">
      <c r="A1093" s="2"/>
      <c r="C1093" s="7"/>
      <c r="E1093" s="55"/>
      <c r="F1093" s="55"/>
      <c r="G1093" s="55"/>
      <c r="H1093" s="55"/>
      <c r="I1093" s="55"/>
      <c r="J1093" s="55"/>
      <c r="K1093" s="65"/>
      <c r="L1093" s="65"/>
      <c r="M1093" s="65"/>
      <c r="N1093" s="65"/>
      <c r="O1093" s="65"/>
      <c r="P1093" s="65"/>
    </row>
    <row r="1094" spans="1:16" s="1" customFormat="1" x14ac:dyDescent="0.25">
      <c r="A1094" s="2"/>
      <c r="C1094" s="7"/>
      <c r="E1094" s="55"/>
      <c r="F1094" s="55"/>
      <c r="G1094" s="55"/>
      <c r="H1094" s="55"/>
      <c r="I1094" s="55"/>
      <c r="J1094" s="55"/>
      <c r="K1094" s="65"/>
      <c r="L1094" s="65"/>
      <c r="M1094" s="65"/>
      <c r="N1094" s="65"/>
      <c r="O1094" s="65"/>
      <c r="P1094" s="65"/>
    </row>
    <row r="1095" spans="1:16" s="1" customFormat="1" x14ac:dyDescent="0.25">
      <c r="A1095" s="2"/>
      <c r="C1095" s="7"/>
      <c r="E1095" s="55"/>
      <c r="F1095" s="55"/>
      <c r="G1095" s="55"/>
      <c r="H1095" s="55"/>
      <c r="I1095" s="55"/>
      <c r="J1095" s="55"/>
      <c r="K1095" s="65"/>
      <c r="L1095" s="65"/>
      <c r="M1095" s="65"/>
      <c r="N1095" s="65"/>
      <c r="O1095" s="65"/>
      <c r="P1095" s="65"/>
    </row>
    <row r="1096" spans="1:16" s="1" customFormat="1" x14ac:dyDescent="0.25">
      <c r="A1096" s="2"/>
      <c r="C1096" s="7"/>
      <c r="E1096" s="55"/>
      <c r="F1096" s="55"/>
      <c r="G1096" s="55"/>
      <c r="H1096" s="55"/>
      <c r="I1096" s="55"/>
      <c r="J1096" s="55"/>
      <c r="K1096" s="65"/>
      <c r="L1096" s="65"/>
      <c r="M1096" s="65"/>
      <c r="N1096" s="65"/>
      <c r="O1096" s="65"/>
      <c r="P1096" s="65"/>
    </row>
    <row r="1097" spans="1:16" s="1" customFormat="1" x14ac:dyDescent="0.25">
      <c r="A1097" s="2"/>
      <c r="C1097" s="7"/>
      <c r="E1097" s="55"/>
      <c r="F1097" s="55"/>
      <c r="G1097" s="55"/>
      <c r="H1097" s="55"/>
      <c r="I1097" s="55"/>
      <c r="J1097" s="55"/>
      <c r="K1097" s="65"/>
      <c r="L1097" s="65"/>
      <c r="M1097" s="65"/>
      <c r="N1097" s="65"/>
      <c r="O1097" s="65"/>
      <c r="P1097" s="65"/>
    </row>
    <row r="1098" spans="1:16" s="1" customFormat="1" x14ac:dyDescent="0.25">
      <c r="A1098" s="2"/>
      <c r="C1098" s="7"/>
      <c r="E1098" s="55"/>
      <c r="F1098" s="55"/>
      <c r="G1098" s="55"/>
      <c r="H1098" s="55"/>
      <c r="I1098" s="55"/>
      <c r="J1098" s="55"/>
      <c r="K1098" s="65"/>
      <c r="L1098" s="65"/>
      <c r="M1098" s="65"/>
      <c r="N1098" s="65"/>
      <c r="O1098" s="65"/>
      <c r="P1098" s="65"/>
    </row>
    <row r="1099" spans="1:16" s="1" customFormat="1" x14ac:dyDescent="0.25">
      <c r="A1099" s="2"/>
      <c r="C1099" s="7"/>
      <c r="E1099" s="55"/>
      <c r="F1099" s="55"/>
      <c r="G1099" s="55"/>
      <c r="H1099" s="55"/>
      <c r="I1099" s="55"/>
      <c r="J1099" s="55"/>
      <c r="K1099" s="65"/>
      <c r="L1099" s="65"/>
      <c r="M1099" s="65"/>
      <c r="N1099" s="65"/>
      <c r="O1099" s="65"/>
      <c r="P1099" s="65"/>
    </row>
    <row r="1100" spans="1:16" s="1" customFormat="1" x14ac:dyDescent="0.25">
      <c r="A1100" s="2"/>
      <c r="C1100" s="7"/>
      <c r="E1100" s="55"/>
      <c r="F1100" s="55"/>
      <c r="G1100" s="55"/>
      <c r="H1100" s="55"/>
      <c r="I1100" s="55"/>
      <c r="J1100" s="55"/>
      <c r="K1100" s="65"/>
      <c r="L1100" s="65"/>
      <c r="M1100" s="65"/>
      <c r="N1100" s="65"/>
      <c r="O1100" s="65"/>
      <c r="P1100" s="65"/>
    </row>
    <row r="1101" spans="1:16" s="1" customFormat="1" x14ac:dyDescent="0.25">
      <c r="A1101" s="2"/>
      <c r="C1101" s="7"/>
      <c r="E1101" s="55"/>
      <c r="F1101" s="55"/>
      <c r="G1101" s="55"/>
      <c r="H1101" s="55"/>
      <c r="I1101" s="55"/>
      <c r="J1101" s="55"/>
      <c r="K1101" s="65"/>
      <c r="L1101" s="65"/>
      <c r="M1101" s="65"/>
      <c r="N1101" s="65"/>
      <c r="O1101" s="65"/>
      <c r="P1101" s="65"/>
    </row>
    <row r="1102" spans="1:16" s="1" customFormat="1" x14ac:dyDescent="0.25">
      <c r="A1102" s="2"/>
      <c r="C1102" s="7"/>
      <c r="E1102" s="55"/>
      <c r="F1102" s="55"/>
      <c r="G1102" s="55"/>
      <c r="H1102" s="55"/>
      <c r="I1102" s="55"/>
      <c r="J1102" s="55"/>
      <c r="K1102" s="65"/>
      <c r="L1102" s="65"/>
      <c r="M1102" s="65"/>
      <c r="N1102" s="65"/>
      <c r="O1102" s="65"/>
      <c r="P1102" s="65"/>
    </row>
    <row r="1103" spans="1:16" s="1" customFormat="1" x14ac:dyDescent="0.25">
      <c r="A1103" s="2"/>
      <c r="C1103" s="7"/>
      <c r="E1103" s="55"/>
      <c r="F1103" s="55"/>
      <c r="G1103" s="55"/>
      <c r="H1103" s="55"/>
      <c r="I1103" s="55"/>
      <c r="J1103" s="55"/>
      <c r="K1103" s="65"/>
      <c r="L1103" s="65"/>
      <c r="M1103" s="65"/>
      <c r="N1103" s="65"/>
      <c r="O1103" s="65"/>
      <c r="P1103" s="65"/>
    </row>
    <row r="1104" spans="1:16" s="1" customFormat="1" x14ac:dyDescent="0.25">
      <c r="A1104" s="2"/>
      <c r="C1104" s="7"/>
      <c r="E1104" s="55"/>
      <c r="F1104" s="55"/>
      <c r="G1104" s="55"/>
      <c r="H1104" s="55"/>
      <c r="I1104" s="55"/>
      <c r="J1104" s="55"/>
      <c r="K1104" s="65"/>
      <c r="L1104" s="65"/>
      <c r="M1104" s="65"/>
      <c r="N1104" s="65"/>
      <c r="O1104" s="65"/>
      <c r="P1104" s="65"/>
    </row>
    <row r="1105" spans="1:16" s="1" customFormat="1" x14ac:dyDescent="0.25">
      <c r="A1105" s="2"/>
      <c r="C1105" s="7"/>
      <c r="E1105" s="55"/>
      <c r="F1105" s="55"/>
      <c r="G1105" s="55"/>
      <c r="H1105" s="55"/>
      <c r="I1105" s="55"/>
      <c r="J1105" s="55"/>
      <c r="K1105" s="65"/>
      <c r="L1105" s="65"/>
      <c r="M1105" s="65"/>
      <c r="N1105" s="65"/>
      <c r="O1105" s="65"/>
      <c r="P1105" s="65"/>
    </row>
    <row r="1106" spans="1:16" s="1" customFormat="1" x14ac:dyDescent="0.25">
      <c r="A1106" s="2"/>
      <c r="C1106" s="7"/>
      <c r="E1106" s="55"/>
      <c r="F1106" s="55"/>
      <c r="G1106" s="55"/>
      <c r="H1106" s="55"/>
      <c r="I1106" s="55"/>
      <c r="J1106" s="55"/>
      <c r="K1106" s="65"/>
      <c r="L1106" s="65"/>
      <c r="M1106" s="65"/>
      <c r="N1106" s="65"/>
      <c r="O1106" s="65"/>
      <c r="P1106" s="65"/>
    </row>
    <row r="1107" spans="1:16" s="1" customFormat="1" x14ac:dyDescent="0.25">
      <c r="A1107" s="2"/>
      <c r="C1107" s="7"/>
      <c r="E1107" s="55"/>
      <c r="F1107" s="55"/>
      <c r="G1107" s="55"/>
      <c r="H1107" s="55"/>
      <c r="I1107" s="55"/>
      <c r="J1107" s="55"/>
      <c r="K1107" s="65"/>
      <c r="L1107" s="65"/>
      <c r="M1107" s="65"/>
      <c r="N1107" s="65"/>
      <c r="O1107" s="65"/>
      <c r="P1107" s="65"/>
    </row>
    <row r="1108" spans="1:16" s="1" customFormat="1" x14ac:dyDescent="0.25">
      <c r="A1108" s="2"/>
      <c r="C1108" s="7"/>
      <c r="E1108" s="55"/>
      <c r="F1108" s="55"/>
      <c r="G1108" s="55"/>
      <c r="H1108" s="55"/>
      <c r="I1108" s="55"/>
      <c r="J1108" s="55"/>
      <c r="K1108" s="65"/>
      <c r="L1108" s="65"/>
      <c r="M1108" s="65"/>
      <c r="N1108" s="65"/>
      <c r="O1108" s="65"/>
      <c r="P1108" s="65"/>
    </row>
    <row r="1109" spans="1:16" s="1" customFormat="1" x14ac:dyDescent="0.25">
      <c r="A1109" s="2"/>
      <c r="C1109" s="7"/>
      <c r="E1109" s="55"/>
      <c r="F1109" s="55"/>
      <c r="G1109" s="55"/>
      <c r="H1109" s="55"/>
      <c r="I1109" s="55"/>
      <c r="J1109" s="55"/>
      <c r="K1109" s="65"/>
      <c r="L1109" s="65"/>
      <c r="M1109" s="65"/>
      <c r="N1109" s="65"/>
      <c r="O1109" s="65"/>
      <c r="P1109" s="65"/>
    </row>
    <row r="1110" spans="1:16" s="1" customFormat="1" x14ac:dyDescent="0.25">
      <c r="A1110" s="2"/>
      <c r="C1110" s="7"/>
      <c r="E1110" s="55"/>
      <c r="F1110" s="55"/>
      <c r="G1110" s="55"/>
      <c r="H1110" s="55"/>
      <c r="I1110" s="55"/>
      <c r="J1110" s="55"/>
      <c r="K1110" s="65"/>
      <c r="L1110" s="65"/>
      <c r="M1110" s="65"/>
      <c r="N1110" s="65"/>
      <c r="O1110" s="65"/>
      <c r="P1110" s="65"/>
    </row>
    <row r="1111" spans="1:16" s="1" customFormat="1" x14ac:dyDescent="0.25">
      <c r="A1111" s="2"/>
      <c r="C1111" s="7"/>
      <c r="E1111" s="55"/>
      <c r="F1111" s="55"/>
      <c r="G1111" s="55"/>
      <c r="H1111" s="55"/>
      <c r="I1111" s="55"/>
      <c r="J1111" s="55"/>
      <c r="K1111" s="65"/>
      <c r="L1111" s="65"/>
      <c r="M1111" s="65"/>
      <c r="N1111" s="65"/>
      <c r="O1111" s="65"/>
      <c r="P1111" s="65"/>
    </row>
    <row r="1112" spans="1:16" s="1" customFormat="1" x14ac:dyDescent="0.25">
      <c r="A1112" s="2"/>
      <c r="C1112" s="7"/>
      <c r="E1112" s="55"/>
      <c r="F1112" s="55"/>
      <c r="G1112" s="55"/>
      <c r="H1112" s="55"/>
      <c r="I1112" s="55"/>
      <c r="J1112" s="55"/>
      <c r="K1112" s="65"/>
      <c r="L1112" s="65"/>
      <c r="M1112" s="65"/>
      <c r="N1112" s="65"/>
      <c r="O1112" s="65"/>
      <c r="P1112" s="65"/>
    </row>
    <row r="1113" spans="1:16" s="1" customFormat="1" x14ac:dyDescent="0.25">
      <c r="A1113" s="2"/>
      <c r="C1113" s="7"/>
      <c r="E1113" s="55"/>
      <c r="F1113" s="55"/>
      <c r="G1113" s="55"/>
      <c r="H1113" s="55"/>
      <c r="I1113" s="55"/>
      <c r="J1113" s="55"/>
      <c r="K1113" s="65"/>
      <c r="L1113" s="65"/>
      <c r="M1113" s="65"/>
      <c r="N1113" s="65"/>
      <c r="O1113" s="65"/>
      <c r="P1113" s="65"/>
    </row>
    <row r="1114" spans="1:16" s="1" customFormat="1" x14ac:dyDescent="0.25">
      <c r="A1114" s="2"/>
      <c r="C1114" s="7"/>
      <c r="E1114" s="55"/>
      <c r="F1114" s="55"/>
      <c r="G1114" s="55"/>
      <c r="H1114" s="55"/>
      <c r="I1114" s="55"/>
      <c r="J1114" s="55"/>
      <c r="K1114" s="65"/>
      <c r="L1114" s="65"/>
      <c r="M1114" s="65"/>
      <c r="N1114" s="65"/>
      <c r="O1114" s="65"/>
      <c r="P1114" s="65"/>
    </row>
    <row r="1115" spans="1:16" s="1" customFormat="1" x14ac:dyDescent="0.25">
      <c r="A1115" s="2"/>
      <c r="C1115" s="7"/>
      <c r="E1115" s="55"/>
      <c r="F1115" s="55"/>
      <c r="G1115" s="55"/>
      <c r="H1115" s="55"/>
      <c r="I1115" s="55"/>
      <c r="J1115" s="55"/>
      <c r="K1115" s="65"/>
      <c r="L1115" s="65"/>
      <c r="M1115" s="65"/>
      <c r="N1115" s="65"/>
      <c r="O1115" s="65"/>
      <c r="P1115" s="65"/>
    </row>
    <row r="1116" spans="1:16" s="1" customFormat="1" x14ac:dyDescent="0.25">
      <c r="A1116" s="2"/>
      <c r="C1116" s="7"/>
      <c r="E1116" s="55"/>
      <c r="F1116" s="55"/>
      <c r="G1116" s="55"/>
      <c r="H1116" s="55"/>
      <c r="I1116" s="55"/>
      <c r="J1116" s="55"/>
      <c r="K1116" s="65"/>
      <c r="L1116" s="65"/>
      <c r="M1116" s="65"/>
      <c r="N1116" s="65"/>
      <c r="O1116" s="65"/>
      <c r="P1116" s="65"/>
    </row>
    <row r="1117" spans="1:16" s="1" customFormat="1" x14ac:dyDescent="0.25">
      <c r="A1117" s="2"/>
      <c r="C1117" s="7"/>
      <c r="E1117" s="55"/>
      <c r="F1117" s="55"/>
      <c r="G1117" s="55"/>
      <c r="H1117" s="55"/>
      <c r="I1117" s="55"/>
      <c r="J1117" s="55"/>
      <c r="K1117" s="65"/>
      <c r="L1117" s="65"/>
      <c r="M1117" s="65"/>
      <c r="N1117" s="65"/>
      <c r="O1117" s="65"/>
      <c r="P1117" s="65"/>
    </row>
    <row r="1118" spans="1:16" s="1" customFormat="1" x14ac:dyDescent="0.25">
      <c r="A1118" s="2"/>
      <c r="C1118" s="7"/>
      <c r="E1118" s="55"/>
      <c r="F1118" s="55"/>
      <c r="G1118" s="55"/>
      <c r="H1118" s="55"/>
      <c r="I1118" s="55"/>
      <c r="J1118" s="55"/>
      <c r="K1118" s="65"/>
      <c r="L1118" s="65"/>
      <c r="M1118" s="65"/>
      <c r="N1118" s="65"/>
      <c r="O1118" s="65"/>
      <c r="P1118" s="65"/>
    </row>
    <row r="1119" spans="1:16" s="1" customFormat="1" x14ac:dyDescent="0.25">
      <c r="A1119" s="2"/>
      <c r="C1119" s="7"/>
      <c r="E1119" s="55"/>
      <c r="F1119" s="55"/>
      <c r="G1119" s="55"/>
      <c r="H1119" s="55"/>
      <c r="I1119" s="55"/>
      <c r="J1119" s="55"/>
      <c r="K1119" s="65"/>
      <c r="L1119" s="65"/>
      <c r="M1119" s="65"/>
      <c r="N1119" s="65"/>
      <c r="O1119" s="65"/>
      <c r="P1119" s="65"/>
    </row>
    <row r="1120" spans="1:16" s="1" customFormat="1" x14ac:dyDescent="0.25">
      <c r="A1120" s="2"/>
      <c r="C1120" s="7"/>
      <c r="E1120" s="55"/>
      <c r="F1120" s="55"/>
      <c r="G1120" s="55"/>
      <c r="H1120" s="55"/>
      <c r="I1120" s="55"/>
      <c r="J1120" s="55"/>
      <c r="K1120" s="65"/>
      <c r="L1120" s="65"/>
      <c r="M1120" s="65"/>
      <c r="N1120" s="65"/>
      <c r="O1120" s="65"/>
      <c r="P1120" s="65"/>
    </row>
    <row r="1121" spans="1:16" s="1" customFormat="1" x14ac:dyDescent="0.25">
      <c r="A1121" s="2"/>
      <c r="C1121" s="7"/>
      <c r="E1121" s="55"/>
      <c r="F1121" s="55"/>
      <c r="G1121" s="55"/>
      <c r="H1121" s="55"/>
      <c r="I1121" s="55"/>
      <c r="J1121" s="55"/>
      <c r="K1121" s="65"/>
      <c r="L1121" s="65"/>
      <c r="M1121" s="65"/>
      <c r="N1121" s="65"/>
      <c r="O1121" s="65"/>
      <c r="P1121" s="65"/>
    </row>
    <row r="1122" spans="1:16" s="1" customFormat="1" x14ac:dyDescent="0.25">
      <c r="A1122" s="2"/>
      <c r="C1122" s="7"/>
      <c r="E1122" s="55"/>
      <c r="F1122" s="55"/>
      <c r="G1122" s="55"/>
      <c r="H1122" s="55"/>
      <c r="I1122" s="55"/>
      <c r="J1122" s="55"/>
      <c r="K1122" s="65"/>
      <c r="L1122" s="65"/>
      <c r="M1122" s="65"/>
      <c r="N1122" s="65"/>
      <c r="O1122" s="65"/>
      <c r="P1122" s="65"/>
    </row>
    <row r="1123" spans="1:16" s="1" customFormat="1" x14ac:dyDescent="0.25">
      <c r="A1123" s="2"/>
      <c r="C1123" s="7"/>
      <c r="E1123" s="55"/>
      <c r="F1123" s="55"/>
      <c r="G1123" s="55"/>
      <c r="H1123" s="55"/>
      <c r="I1123" s="55"/>
      <c r="J1123" s="55"/>
      <c r="K1123" s="65"/>
      <c r="L1123" s="65"/>
      <c r="M1123" s="65"/>
      <c r="N1123" s="65"/>
      <c r="O1123" s="65"/>
      <c r="P1123" s="65"/>
    </row>
    <row r="1124" spans="1:16" s="1" customFormat="1" x14ac:dyDescent="0.25">
      <c r="A1124" s="2"/>
      <c r="C1124" s="7"/>
      <c r="E1124" s="55"/>
      <c r="F1124" s="55"/>
      <c r="G1124" s="55"/>
      <c r="H1124" s="55"/>
      <c r="I1124" s="55"/>
      <c r="J1124" s="55"/>
      <c r="K1124" s="65"/>
      <c r="L1124" s="65"/>
      <c r="M1124" s="65"/>
      <c r="N1124" s="65"/>
      <c r="O1124" s="65"/>
      <c r="P1124" s="65"/>
    </row>
    <row r="1125" spans="1:16" s="1" customFormat="1" x14ac:dyDescent="0.25">
      <c r="A1125" s="2"/>
      <c r="C1125" s="7"/>
      <c r="E1125" s="55"/>
      <c r="F1125" s="55"/>
      <c r="G1125" s="55"/>
      <c r="H1125" s="55"/>
      <c r="I1125" s="55"/>
      <c r="J1125" s="55"/>
      <c r="K1125" s="65"/>
      <c r="L1125" s="65"/>
      <c r="M1125" s="65"/>
      <c r="N1125" s="65"/>
      <c r="O1125" s="65"/>
      <c r="P1125" s="65"/>
    </row>
    <row r="1126" spans="1:16" s="1" customFormat="1" x14ac:dyDescent="0.25">
      <c r="A1126" s="2"/>
      <c r="C1126" s="7"/>
      <c r="E1126" s="55"/>
      <c r="F1126" s="55"/>
      <c r="G1126" s="55"/>
      <c r="H1126" s="55"/>
      <c r="I1126" s="55"/>
      <c r="J1126" s="55"/>
      <c r="K1126" s="65"/>
      <c r="L1126" s="65"/>
      <c r="M1126" s="65"/>
      <c r="N1126" s="65"/>
      <c r="O1126" s="65"/>
      <c r="P1126" s="65"/>
    </row>
    <row r="1127" spans="1:16" s="1" customFormat="1" x14ac:dyDescent="0.25">
      <c r="A1127" s="2"/>
      <c r="C1127" s="7"/>
      <c r="E1127" s="55"/>
      <c r="F1127" s="55"/>
      <c r="G1127" s="55"/>
      <c r="H1127" s="55"/>
      <c r="I1127" s="55"/>
      <c r="J1127" s="55"/>
      <c r="K1127" s="65"/>
      <c r="L1127" s="65"/>
      <c r="M1127" s="65"/>
      <c r="N1127" s="65"/>
      <c r="O1127" s="65"/>
      <c r="P1127" s="65"/>
    </row>
    <row r="1128" spans="1:16" s="1" customFormat="1" x14ac:dyDescent="0.25">
      <c r="A1128" s="2"/>
      <c r="C1128" s="7"/>
      <c r="E1128" s="55"/>
      <c r="F1128" s="55"/>
      <c r="G1128" s="55"/>
      <c r="H1128" s="55"/>
      <c r="I1128" s="55"/>
      <c r="J1128" s="55"/>
      <c r="K1128" s="65"/>
      <c r="L1128" s="65"/>
      <c r="M1128" s="65"/>
      <c r="N1128" s="65"/>
      <c r="O1128" s="65"/>
      <c r="P1128" s="65"/>
    </row>
    <row r="1129" spans="1:16" s="1" customFormat="1" x14ac:dyDescent="0.25">
      <c r="A1129" s="2"/>
      <c r="C1129" s="7"/>
      <c r="E1129" s="55"/>
      <c r="F1129" s="55"/>
      <c r="G1129" s="55"/>
      <c r="H1129" s="55"/>
      <c r="I1129" s="55"/>
      <c r="J1129" s="55"/>
      <c r="K1129" s="65"/>
      <c r="L1129" s="65"/>
      <c r="M1129" s="65"/>
      <c r="N1129" s="65"/>
      <c r="O1129" s="65"/>
      <c r="P1129" s="65"/>
    </row>
    <row r="1130" spans="1:16" s="1" customFormat="1" x14ac:dyDescent="0.25">
      <c r="A1130" s="2"/>
      <c r="C1130" s="7"/>
      <c r="E1130" s="55"/>
      <c r="F1130" s="55"/>
      <c r="G1130" s="55"/>
      <c r="H1130" s="55"/>
      <c r="I1130" s="55"/>
      <c r="J1130" s="55"/>
      <c r="K1130" s="65"/>
      <c r="L1130" s="65"/>
      <c r="M1130" s="65"/>
      <c r="N1130" s="65"/>
      <c r="O1130" s="65"/>
      <c r="P1130" s="65"/>
    </row>
    <row r="1131" spans="1:16" s="1" customFormat="1" x14ac:dyDescent="0.25">
      <c r="A1131" s="2"/>
      <c r="C1131" s="7"/>
      <c r="E1131" s="55"/>
      <c r="F1131" s="55"/>
      <c r="G1131" s="55"/>
      <c r="H1131" s="55"/>
      <c r="I1131" s="55"/>
      <c r="J1131" s="55"/>
      <c r="K1131" s="65"/>
      <c r="L1131" s="65"/>
      <c r="M1131" s="65"/>
      <c r="N1131" s="65"/>
      <c r="O1131" s="65"/>
      <c r="P1131" s="65"/>
    </row>
    <row r="1132" spans="1:16" s="1" customFormat="1" x14ac:dyDescent="0.25">
      <c r="A1132" s="2"/>
      <c r="C1132" s="7"/>
      <c r="E1132" s="55"/>
      <c r="F1132" s="55"/>
      <c r="G1132" s="55"/>
      <c r="H1132" s="55"/>
      <c r="I1132" s="55"/>
      <c r="J1132" s="55"/>
      <c r="K1132" s="65"/>
      <c r="L1132" s="65"/>
      <c r="M1132" s="65"/>
      <c r="N1132" s="65"/>
      <c r="O1132" s="65"/>
      <c r="P1132" s="65"/>
    </row>
    <row r="1133" spans="1:16" s="1" customFormat="1" x14ac:dyDescent="0.25">
      <c r="A1133" s="2"/>
      <c r="C1133" s="7"/>
      <c r="E1133" s="55"/>
      <c r="F1133" s="55"/>
      <c r="G1133" s="55"/>
      <c r="H1133" s="55"/>
      <c r="I1133" s="55"/>
      <c r="J1133" s="55"/>
      <c r="K1133" s="65"/>
      <c r="L1133" s="65"/>
      <c r="M1133" s="65"/>
      <c r="N1133" s="65"/>
      <c r="O1133" s="65"/>
      <c r="P1133" s="65"/>
    </row>
    <row r="1134" spans="1:16" s="1" customFormat="1" x14ac:dyDescent="0.25">
      <c r="A1134" s="2"/>
      <c r="C1134" s="7"/>
      <c r="E1134" s="55"/>
      <c r="F1134" s="55"/>
      <c r="G1134" s="55"/>
      <c r="H1134" s="55"/>
      <c r="I1134" s="55"/>
      <c r="J1134" s="55"/>
      <c r="K1134" s="65"/>
      <c r="L1134" s="65"/>
      <c r="M1134" s="65"/>
      <c r="N1134" s="65"/>
      <c r="O1134" s="65"/>
      <c r="P1134" s="65"/>
    </row>
    <row r="1135" spans="1:16" s="1" customFormat="1" x14ac:dyDescent="0.25">
      <c r="A1135" s="2"/>
      <c r="C1135" s="7"/>
      <c r="E1135" s="55"/>
      <c r="F1135" s="55"/>
      <c r="G1135" s="55"/>
      <c r="H1135" s="55"/>
      <c r="I1135" s="55"/>
      <c r="J1135" s="55"/>
      <c r="K1135" s="65"/>
      <c r="L1135" s="65"/>
      <c r="M1135" s="65"/>
      <c r="N1135" s="65"/>
      <c r="O1135" s="65"/>
      <c r="P1135" s="65"/>
    </row>
    <row r="1136" spans="1:16" s="1" customFormat="1" x14ac:dyDescent="0.25">
      <c r="A1136" s="2"/>
      <c r="C1136" s="7"/>
      <c r="E1136" s="55"/>
      <c r="F1136" s="55"/>
      <c r="G1136" s="55"/>
      <c r="H1136" s="55"/>
      <c r="I1136" s="55"/>
      <c r="J1136" s="55"/>
      <c r="K1136" s="65"/>
      <c r="L1136" s="65"/>
      <c r="M1136" s="65"/>
      <c r="N1136" s="65"/>
      <c r="O1136" s="65"/>
      <c r="P1136" s="65"/>
    </row>
    <row r="1137" spans="1:16" s="1" customFormat="1" x14ac:dyDescent="0.25">
      <c r="A1137" s="2"/>
      <c r="C1137" s="7"/>
      <c r="E1137" s="55"/>
      <c r="F1137" s="55"/>
      <c r="G1137" s="55"/>
      <c r="H1137" s="55"/>
      <c r="I1137" s="55"/>
      <c r="J1137" s="55"/>
      <c r="K1137" s="65"/>
      <c r="L1137" s="65"/>
      <c r="M1137" s="65"/>
      <c r="N1137" s="65"/>
      <c r="O1137" s="65"/>
      <c r="P1137" s="65"/>
    </row>
    <row r="1138" spans="1:16" s="1" customFormat="1" x14ac:dyDescent="0.25">
      <c r="A1138" s="2"/>
      <c r="C1138" s="7"/>
      <c r="E1138" s="55"/>
      <c r="F1138" s="55"/>
      <c r="G1138" s="55"/>
      <c r="H1138" s="55"/>
      <c r="I1138" s="55"/>
      <c r="J1138" s="55"/>
      <c r="K1138" s="65"/>
      <c r="L1138" s="65"/>
      <c r="M1138" s="65"/>
      <c r="N1138" s="65"/>
      <c r="O1138" s="65"/>
      <c r="P1138" s="65"/>
    </row>
    <row r="1139" spans="1:16" s="1" customFormat="1" x14ac:dyDescent="0.25">
      <c r="A1139" s="2"/>
      <c r="C1139" s="7"/>
      <c r="E1139" s="55"/>
      <c r="F1139" s="55"/>
      <c r="G1139" s="55"/>
      <c r="H1139" s="55"/>
      <c r="I1139" s="55"/>
      <c r="J1139" s="55"/>
      <c r="K1139" s="65"/>
      <c r="L1139" s="65"/>
      <c r="M1139" s="65"/>
      <c r="N1139" s="65"/>
      <c r="O1139" s="65"/>
      <c r="P1139" s="65"/>
    </row>
    <row r="1140" spans="1:16" s="1" customFormat="1" x14ac:dyDescent="0.25">
      <c r="A1140" s="2"/>
      <c r="C1140" s="7"/>
      <c r="E1140" s="55"/>
      <c r="F1140" s="55"/>
      <c r="G1140" s="55"/>
      <c r="H1140" s="55"/>
      <c r="I1140" s="55"/>
      <c r="J1140" s="55"/>
      <c r="K1140" s="65"/>
      <c r="L1140" s="65"/>
      <c r="M1140" s="65"/>
      <c r="N1140" s="65"/>
      <c r="O1140" s="65"/>
      <c r="P1140" s="65"/>
    </row>
    <row r="1141" spans="1:16" s="1" customFormat="1" x14ac:dyDescent="0.25">
      <c r="A1141" s="2"/>
      <c r="C1141" s="7"/>
      <c r="E1141" s="55"/>
      <c r="F1141" s="55"/>
      <c r="G1141" s="55"/>
      <c r="H1141" s="55"/>
      <c r="I1141" s="55"/>
      <c r="J1141" s="55"/>
      <c r="K1141" s="65"/>
      <c r="L1141" s="65"/>
      <c r="M1141" s="65"/>
      <c r="N1141" s="65"/>
      <c r="O1141" s="65"/>
      <c r="P1141" s="65"/>
    </row>
    <row r="1142" spans="1:16" s="1" customFormat="1" x14ac:dyDescent="0.25">
      <c r="A1142" s="2"/>
      <c r="C1142" s="7"/>
      <c r="E1142" s="55"/>
      <c r="F1142" s="55"/>
      <c r="G1142" s="55"/>
      <c r="H1142" s="55"/>
      <c r="I1142" s="55"/>
      <c r="J1142" s="55"/>
      <c r="K1142" s="65"/>
      <c r="L1142" s="65"/>
      <c r="M1142" s="65"/>
      <c r="N1142" s="65"/>
      <c r="O1142" s="65"/>
      <c r="P1142" s="65"/>
    </row>
    <row r="1143" spans="1:16" s="1" customFormat="1" x14ac:dyDescent="0.25">
      <c r="A1143" s="2"/>
      <c r="C1143" s="7"/>
      <c r="E1143" s="55"/>
      <c r="F1143" s="55"/>
      <c r="G1143" s="55"/>
      <c r="H1143" s="55"/>
      <c r="I1143" s="55"/>
      <c r="J1143" s="55"/>
      <c r="K1143" s="65"/>
      <c r="L1143" s="65"/>
      <c r="M1143" s="65"/>
      <c r="N1143" s="65"/>
      <c r="O1143" s="65"/>
      <c r="P1143" s="65"/>
    </row>
    <row r="1144" spans="1:16" s="1" customFormat="1" x14ac:dyDescent="0.25">
      <c r="A1144" s="2"/>
      <c r="C1144" s="7"/>
      <c r="E1144" s="55"/>
      <c r="F1144" s="55"/>
      <c r="G1144" s="55"/>
      <c r="H1144" s="55"/>
      <c r="I1144" s="55"/>
      <c r="J1144" s="55"/>
      <c r="K1144" s="65"/>
      <c r="L1144" s="65"/>
      <c r="M1144" s="65"/>
      <c r="N1144" s="65"/>
      <c r="O1144" s="65"/>
      <c r="P1144" s="65"/>
    </row>
    <row r="1145" spans="1:16" s="1" customFormat="1" x14ac:dyDescent="0.25">
      <c r="A1145" s="2"/>
      <c r="C1145" s="7"/>
      <c r="E1145" s="55"/>
      <c r="F1145" s="55"/>
      <c r="G1145" s="55"/>
      <c r="H1145" s="55"/>
      <c r="I1145" s="55"/>
      <c r="J1145" s="55"/>
      <c r="K1145" s="65"/>
      <c r="L1145" s="65"/>
      <c r="M1145" s="65"/>
      <c r="N1145" s="65"/>
      <c r="O1145" s="65"/>
      <c r="P1145" s="65"/>
    </row>
    <row r="1146" spans="1:16" s="1" customFormat="1" x14ac:dyDescent="0.25">
      <c r="A1146" s="2"/>
      <c r="C1146" s="7"/>
      <c r="E1146" s="55"/>
      <c r="F1146" s="55"/>
      <c r="G1146" s="55"/>
      <c r="H1146" s="55"/>
      <c r="I1146" s="55"/>
      <c r="J1146" s="55"/>
      <c r="K1146" s="65"/>
      <c r="L1146" s="65"/>
      <c r="M1146" s="65"/>
      <c r="N1146" s="65"/>
      <c r="O1146" s="65"/>
      <c r="P1146" s="65"/>
    </row>
    <row r="1147" spans="1:16" s="1" customFormat="1" x14ac:dyDescent="0.25">
      <c r="A1147" s="2"/>
      <c r="C1147" s="7"/>
      <c r="E1147" s="55"/>
      <c r="F1147" s="55"/>
      <c r="G1147" s="55"/>
      <c r="H1147" s="55"/>
      <c r="I1147" s="55"/>
      <c r="J1147" s="55"/>
      <c r="K1147" s="65"/>
      <c r="L1147" s="65"/>
      <c r="M1147" s="65"/>
      <c r="N1147" s="65"/>
      <c r="O1147" s="65"/>
      <c r="P1147" s="65"/>
    </row>
    <row r="1148" spans="1:16" s="1" customFormat="1" x14ac:dyDescent="0.25">
      <c r="A1148" s="2"/>
      <c r="C1148" s="7"/>
      <c r="E1148" s="55"/>
      <c r="F1148" s="55"/>
      <c r="G1148" s="55"/>
      <c r="H1148" s="55"/>
      <c r="I1148" s="55"/>
      <c r="J1148" s="55"/>
      <c r="K1148" s="65"/>
      <c r="L1148" s="65"/>
      <c r="M1148" s="65"/>
      <c r="N1148" s="65"/>
      <c r="O1148" s="65"/>
      <c r="P1148" s="65"/>
    </row>
    <row r="1149" spans="1:16" s="1" customFormat="1" x14ac:dyDescent="0.25">
      <c r="A1149" s="2"/>
      <c r="C1149" s="7"/>
      <c r="E1149" s="55"/>
      <c r="F1149" s="55"/>
      <c r="G1149" s="55"/>
      <c r="H1149" s="55"/>
      <c r="I1149" s="55"/>
      <c r="J1149" s="55"/>
      <c r="K1149" s="65"/>
      <c r="L1149" s="65"/>
      <c r="M1149" s="65"/>
      <c r="N1149" s="65"/>
      <c r="O1149" s="65"/>
      <c r="P1149" s="65"/>
    </row>
    <row r="1150" spans="1:16" s="1" customFormat="1" x14ac:dyDescent="0.25">
      <c r="A1150" s="2"/>
      <c r="C1150" s="7"/>
      <c r="E1150" s="55"/>
      <c r="F1150" s="55"/>
      <c r="G1150" s="55"/>
      <c r="H1150" s="55"/>
      <c r="I1150" s="55"/>
      <c r="J1150" s="55"/>
      <c r="K1150" s="65"/>
      <c r="L1150" s="65"/>
      <c r="M1150" s="65"/>
      <c r="N1150" s="65"/>
      <c r="O1150" s="65"/>
      <c r="P1150" s="65"/>
    </row>
    <row r="1151" spans="1:16" s="1" customFormat="1" x14ac:dyDescent="0.25">
      <c r="A1151" s="2"/>
      <c r="C1151" s="7"/>
      <c r="E1151" s="55"/>
      <c r="F1151" s="55"/>
      <c r="G1151" s="55"/>
      <c r="H1151" s="55"/>
      <c r="I1151" s="55"/>
      <c r="J1151" s="55"/>
      <c r="K1151" s="65"/>
      <c r="L1151" s="65"/>
      <c r="M1151" s="65"/>
      <c r="N1151" s="65"/>
      <c r="O1151" s="65"/>
      <c r="P1151" s="65"/>
    </row>
    <row r="1152" spans="1:16" s="1" customFormat="1" x14ac:dyDescent="0.25">
      <c r="A1152" s="2"/>
      <c r="C1152" s="7"/>
      <c r="E1152" s="55"/>
      <c r="F1152" s="55"/>
      <c r="G1152" s="55"/>
      <c r="H1152" s="55"/>
      <c r="I1152" s="55"/>
      <c r="J1152" s="55"/>
      <c r="K1152" s="65"/>
      <c r="L1152" s="65"/>
      <c r="M1152" s="65"/>
      <c r="N1152" s="65"/>
      <c r="O1152" s="65"/>
      <c r="P1152" s="65"/>
    </row>
    <row r="1153" spans="1:16" s="1" customFormat="1" x14ac:dyDescent="0.25">
      <c r="A1153" s="2"/>
      <c r="C1153" s="7"/>
      <c r="E1153" s="55"/>
      <c r="F1153" s="55"/>
      <c r="G1153" s="55"/>
      <c r="H1153" s="55"/>
      <c r="I1153" s="55"/>
      <c r="J1153" s="55"/>
      <c r="K1153" s="65"/>
      <c r="L1153" s="65"/>
      <c r="M1153" s="65"/>
      <c r="N1153" s="65"/>
      <c r="O1153" s="65"/>
      <c r="P1153" s="65"/>
    </row>
    <row r="1154" spans="1:16" s="1" customFormat="1" x14ac:dyDescent="0.25">
      <c r="A1154" s="2"/>
      <c r="C1154" s="7"/>
      <c r="E1154" s="55"/>
      <c r="F1154" s="55"/>
      <c r="G1154" s="55"/>
      <c r="H1154" s="55"/>
      <c r="I1154" s="55"/>
      <c r="J1154" s="55"/>
      <c r="K1154" s="65"/>
      <c r="L1154" s="65"/>
      <c r="M1154" s="65"/>
      <c r="N1154" s="65"/>
      <c r="O1154" s="65"/>
      <c r="P1154" s="65"/>
    </row>
    <row r="1155" spans="1:16" s="1" customFormat="1" x14ac:dyDescent="0.25">
      <c r="A1155" s="2"/>
      <c r="C1155" s="7"/>
      <c r="E1155" s="55"/>
      <c r="F1155" s="55"/>
      <c r="G1155" s="55"/>
      <c r="H1155" s="55"/>
      <c r="I1155" s="55"/>
      <c r="J1155" s="55"/>
      <c r="K1155" s="65"/>
      <c r="L1155" s="65"/>
      <c r="M1155" s="65"/>
      <c r="N1155" s="65"/>
      <c r="O1155" s="65"/>
      <c r="P1155" s="65"/>
    </row>
    <row r="1156" spans="1:16" s="1" customFormat="1" x14ac:dyDescent="0.25">
      <c r="A1156" s="2"/>
      <c r="C1156" s="7"/>
      <c r="E1156" s="55"/>
      <c r="F1156" s="55"/>
      <c r="G1156" s="55"/>
      <c r="H1156" s="55"/>
      <c r="I1156" s="55"/>
      <c r="J1156" s="55"/>
      <c r="K1156" s="65"/>
      <c r="L1156" s="65"/>
      <c r="M1156" s="65"/>
      <c r="N1156" s="65"/>
      <c r="O1156" s="65"/>
      <c r="P1156" s="65"/>
    </row>
    <row r="1157" spans="1:16" s="1" customFormat="1" x14ac:dyDescent="0.25">
      <c r="A1157" s="2"/>
      <c r="C1157" s="7"/>
      <c r="E1157" s="55"/>
      <c r="F1157" s="55"/>
      <c r="G1157" s="55"/>
      <c r="H1157" s="55"/>
      <c r="I1157" s="55"/>
      <c r="J1157" s="55"/>
      <c r="K1157" s="65"/>
      <c r="L1157" s="65"/>
      <c r="M1157" s="65"/>
      <c r="N1157" s="65"/>
      <c r="O1157" s="65"/>
      <c r="P1157" s="65"/>
    </row>
    <row r="1158" spans="1:16" s="1" customFormat="1" x14ac:dyDescent="0.25">
      <c r="A1158" s="2"/>
      <c r="C1158" s="7"/>
      <c r="E1158" s="55"/>
      <c r="F1158" s="55"/>
      <c r="G1158" s="55"/>
      <c r="H1158" s="55"/>
      <c r="I1158" s="55"/>
      <c r="J1158" s="55"/>
      <c r="K1158" s="65"/>
      <c r="L1158" s="65"/>
      <c r="M1158" s="65"/>
      <c r="N1158" s="65"/>
      <c r="O1158" s="65"/>
      <c r="P1158" s="65"/>
    </row>
    <row r="1159" spans="1:16" s="1" customFormat="1" x14ac:dyDescent="0.25">
      <c r="A1159" s="2"/>
      <c r="C1159" s="7"/>
      <c r="E1159" s="55"/>
      <c r="F1159" s="55"/>
      <c r="G1159" s="55"/>
      <c r="H1159" s="55"/>
      <c r="I1159" s="55"/>
      <c r="J1159" s="55"/>
      <c r="K1159" s="65"/>
      <c r="L1159" s="65"/>
      <c r="M1159" s="65"/>
      <c r="N1159" s="65"/>
      <c r="O1159" s="65"/>
      <c r="P1159" s="65"/>
    </row>
    <row r="1160" spans="1:16" s="1" customFormat="1" x14ac:dyDescent="0.25">
      <c r="A1160" s="2"/>
      <c r="C1160" s="7"/>
      <c r="E1160" s="55"/>
      <c r="F1160" s="55"/>
      <c r="G1160" s="55"/>
      <c r="H1160" s="55"/>
      <c r="I1160" s="55"/>
      <c r="J1160" s="55"/>
      <c r="K1160" s="65"/>
      <c r="L1160" s="65"/>
      <c r="M1160" s="65"/>
      <c r="N1160" s="65"/>
      <c r="O1160" s="65"/>
      <c r="P1160" s="65"/>
    </row>
    <row r="1161" spans="1:16" s="1" customFormat="1" x14ac:dyDescent="0.25">
      <c r="A1161" s="2"/>
      <c r="C1161" s="7"/>
      <c r="E1161" s="55"/>
      <c r="F1161" s="55"/>
      <c r="G1161" s="55"/>
      <c r="H1161" s="55"/>
      <c r="I1161" s="55"/>
      <c r="J1161" s="55"/>
      <c r="K1161" s="65"/>
      <c r="L1161" s="65"/>
      <c r="M1161" s="65"/>
      <c r="N1161" s="65"/>
      <c r="O1161" s="65"/>
      <c r="P1161" s="65"/>
    </row>
    <row r="1162" spans="1:16" s="1" customFormat="1" x14ac:dyDescent="0.25">
      <c r="A1162" s="2"/>
      <c r="C1162" s="7"/>
      <c r="E1162" s="55"/>
      <c r="F1162" s="55"/>
      <c r="G1162" s="55"/>
      <c r="H1162" s="55"/>
      <c r="I1162" s="55"/>
      <c r="J1162" s="55"/>
      <c r="K1162" s="65"/>
      <c r="L1162" s="65"/>
      <c r="M1162" s="65"/>
      <c r="N1162" s="65"/>
      <c r="O1162" s="65"/>
      <c r="P1162" s="65"/>
    </row>
    <row r="1163" spans="1:16" s="1" customFormat="1" x14ac:dyDescent="0.25">
      <c r="A1163" s="2"/>
      <c r="C1163" s="7"/>
      <c r="E1163" s="55"/>
      <c r="F1163" s="55"/>
      <c r="G1163" s="55"/>
      <c r="H1163" s="55"/>
      <c r="I1163" s="55"/>
      <c r="J1163" s="55"/>
      <c r="K1163" s="65"/>
      <c r="L1163" s="65"/>
      <c r="M1163" s="65"/>
      <c r="N1163" s="65"/>
      <c r="O1163" s="65"/>
      <c r="P1163" s="65"/>
    </row>
    <row r="1164" spans="1:16" s="1" customFormat="1" x14ac:dyDescent="0.25">
      <c r="A1164" s="2"/>
      <c r="C1164" s="7"/>
      <c r="E1164" s="55"/>
      <c r="F1164" s="55"/>
      <c r="G1164" s="55"/>
      <c r="H1164" s="55"/>
      <c r="I1164" s="55"/>
      <c r="J1164" s="55"/>
      <c r="K1164" s="65"/>
      <c r="L1164" s="65"/>
      <c r="M1164" s="65"/>
      <c r="N1164" s="65"/>
      <c r="O1164" s="65"/>
      <c r="P1164" s="65"/>
    </row>
    <row r="1165" spans="1:16" s="1" customFormat="1" x14ac:dyDescent="0.25">
      <c r="A1165" s="2"/>
      <c r="C1165" s="7"/>
      <c r="E1165" s="55"/>
      <c r="F1165" s="55"/>
      <c r="G1165" s="55"/>
      <c r="H1165" s="55"/>
      <c r="I1165" s="55"/>
      <c r="J1165" s="55"/>
      <c r="K1165" s="65"/>
      <c r="L1165" s="65"/>
      <c r="M1165" s="65"/>
      <c r="N1165" s="65"/>
      <c r="O1165" s="65"/>
      <c r="P1165" s="65"/>
    </row>
    <row r="1166" spans="1:16" s="1" customFormat="1" x14ac:dyDescent="0.25">
      <c r="A1166" s="2"/>
      <c r="C1166" s="7"/>
      <c r="E1166" s="55"/>
      <c r="F1166" s="55"/>
      <c r="G1166" s="55"/>
      <c r="H1166" s="55"/>
      <c r="I1166" s="55"/>
      <c r="J1166" s="55"/>
      <c r="K1166" s="65"/>
      <c r="L1166" s="65"/>
      <c r="M1166" s="65"/>
      <c r="N1166" s="65"/>
      <c r="O1166" s="65"/>
      <c r="P1166" s="65"/>
    </row>
    <row r="1167" spans="1:16" s="1" customFormat="1" x14ac:dyDescent="0.25">
      <c r="A1167" s="2"/>
      <c r="C1167" s="7"/>
      <c r="E1167" s="55"/>
      <c r="F1167" s="55"/>
      <c r="G1167" s="55"/>
      <c r="H1167" s="55"/>
      <c r="I1167" s="55"/>
      <c r="J1167" s="55"/>
      <c r="K1167" s="65"/>
      <c r="L1167" s="65"/>
      <c r="M1167" s="65"/>
      <c r="N1167" s="65"/>
      <c r="O1167" s="65"/>
      <c r="P1167" s="65"/>
    </row>
    <row r="1168" spans="1:16" s="1" customFormat="1" x14ac:dyDescent="0.25">
      <c r="A1168" s="2"/>
      <c r="C1168" s="7"/>
      <c r="E1168" s="55"/>
      <c r="F1168" s="55"/>
      <c r="G1168" s="55"/>
      <c r="H1168" s="55"/>
      <c r="I1168" s="55"/>
      <c r="J1168" s="55"/>
      <c r="K1168" s="65"/>
      <c r="L1168" s="65"/>
      <c r="M1168" s="65"/>
      <c r="N1168" s="65"/>
      <c r="O1168" s="65"/>
      <c r="P1168" s="65"/>
    </row>
    <row r="1169" spans="1:16" s="1" customFormat="1" x14ac:dyDescent="0.25">
      <c r="A1169" s="2"/>
      <c r="C1169" s="7"/>
      <c r="E1169" s="55"/>
      <c r="F1169" s="55"/>
      <c r="G1169" s="55"/>
      <c r="H1169" s="55"/>
      <c r="I1169" s="55"/>
      <c r="J1169" s="55"/>
      <c r="K1169" s="65"/>
      <c r="L1169" s="65"/>
      <c r="M1169" s="65"/>
      <c r="N1169" s="65"/>
      <c r="O1169" s="65"/>
      <c r="P1169" s="65"/>
    </row>
    <row r="1170" spans="1:16" s="1" customFormat="1" x14ac:dyDescent="0.25">
      <c r="A1170" s="2"/>
      <c r="C1170" s="7"/>
      <c r="E1170" s="55"/>
      <c r="F1170" s="55"/>
      <c r="G1170" s="55"/>
      <c r="H1170" s="55"/>
      <c r="I1170" s="55"/>
      <c r="J1170" s="55"/>
      <c r="K1170" s="65"/>
      <c r="L1170" s="65"/>
      <c r="M1170" s="65"/>
      <c r="N1170" s="65"/>
      <c r="O1170" s="65"/>
      <c r="P1170" s="65"/>
    </row>
    <row r="1171" spans="1:16" s="1" customFormat="1" x14ac:dyDescent="0.25">
      <c r="A1171" s="2"/>
      <c r="C1171" s="7"/>
      <c r="E1171" s="55"/>
      <c r="F1171" s="55"/>
      <c r="G1171" s="55"/>
      <c r="H1171" s="55"/>
      <c r="I1171" s="55"/>
      <c r="J1171" s="55"/>
      <c r="K1171" s="65"/>
      <c r="L1171" s="65"/>
      <c r="M1171" s="65"/>
      <c r="N1171" s="65"/>
      <c r="O1171" s="65"/>
      <c r="P1171" s="65"/>
    </row>
    <row r="1172" spans="1:16" s="1" customFormat="1" x14ac:dyDescent="0.25">
      <c r="A1172" s="2"/>
      <c r="C1172" s="7"/>
      <c r="E1172" s="55"/>
      <c r="F1172" s="55"/>
      <c r="G1172" s="55"/>
      <c r="H1172" s="55"/>
      <c r="I1172" s="55"/>
      <c r="J1172" s="55"/>
      <c r="K1172" s="65"/>
      <c r="L1172" s="65"/>
      <c r="M1172" s="65"/>
      <c r="N1172" s="65"/>
      <c r="O1172" s="65"/>
      <c r="P1172" s="65"/>
    </row>
    <row r="1173" spans="1:16" s="1" customFormat="1" x14ac:dyDescent="0.25">
      <c r="A1173" s="2"/>
      <c r="C1173" s="7"/>
      <c r="E1173" s="55"/>
      <c r="F1173" s="55"/>
      <c r="G1173" s="55"/>
      <c r="H1173" s="55"/>
      <c r="I1173" s="55"/>
      <c r="J1173" s="55"/>
      <c r="K1173" s="65"/>
      <c r="L1173" s="65"/>
      <c r="M1173" s="65"/>
      <c r="N1173" s="65"/>
      <c r="O1173" s="65"/>
      <c r="P1173" s="65"/>
    </row>
    <row r="1174" spans="1:16" s="1" customFormat="1" x14ac:dyDescent="0.25">
      <c r="A1174" s="2"/>
      <c r="C1174" s="7"/>
      <c r="E1174" s="55"/>
      <c r="F1174" s="55"/>
      <c r="G1174" s="55"/>
      <c r="H1174" s="55"/>
      <c r="I1174" s="55"/>
      <c r="J1174" s="55"/>
      <c r="K1174" s="65"/>
      <c r="L1174" s="65"/>
      <c r="M1174" s="65"/>
      <c r="N1174" s="65"/>
      <c r="O1174" s="65"/>
      <c r="P1174" s="65"/>
    </row>
    <row r="1175" spans="1:16" s="1" customFormat="1" x14ac:dyDescent="0.25">
      <c r="A1175" s="2"/>
      <c r="C1175" s="7"/>
      <c r="E1175" s="55"/>
      <c r="F1175" s="55"/>
      <c r="G1175" s="55"/>
      <c r="H1175" s="55"/>
      <c r="I1175" s="55"/>
      <c r="J1175" s="55"/>
      <c r="K1175" s="65"/>
      <c r="L1175" s="65"/>
      <c r="M1175" s="65"/>
      <c r="N1175" s="65"/>
      <c r="O1175" s="65"/>
      <c r="P1175" s="65"/>
    </row>
    <row r="1176" spans="1:16" s="1" customFormat="1" x14ac:dyDescent="0.25">
      <c r="A1176" s="2"/>
      <c r="C1176" s="7"/>
      <c r="E1176" s="55"/>
      <c r="F1176" s="55"/>
      <c r="G1176" s="55"/>
      <c r="H1176" s="55"/>
      <c r="I1176" s="55"/>
      <c r="J1176" s="55"/>
      <c r="K1176" s="65"/>
      <c r="L1176" s="65"/>
      <c r="M1176" s="65"/>
      <c r="N1176" s="65"/>
      <c r="O1176" s="65"/>
      <c r="P1176" s="65"/>
    </row>
    <row r="1177" spans="1:16" s="1" customFormat="1" x14ac:dyDescent="0.25">
      <c r="A1177" s="2"/>
      <c r="C1177" s="7"/>
      <c r="E1177" s="55"/>
      <c r="F1177" s="55"/>
      <c r="G1177" s="55"/>
      <c r="H1177" s="55"/>
      <c r="I1177" s="55"/>
      <c r="J1177" s="55"/>
      <c r="K1177" s="65"/>
      <c r="L1177" s="65"/>
      <c r="M1177" s="65"/>
      <c r="N1177" s="65"/>
      <c r="O1177" s="65"/>
      <c r="P1177" s="65"/>
    </row>
    <row r="1178" spans="1:16" s="1" customFormat="1" x14ac:dyDescent="0.25">
      <c r="A1178" s="2"/>
      <c r="C1178" s="7"/>
      <c r="E1178" s="55"/>
      <c r="F1178" s="55"/>
      <c r="G1178" s="55"/>
      <c r="H1178" s="55"/>
      <c r="I1178" s="55"/>
      <c r="J1178" s="55"/>
      <c r="K1178" s="65"/>
      <c r="L1178" s="65"/>
      <c r="M1178" s="65"/>
      <c r="N1178" s="65"/>
      <c r="O1178" s="65"/>
      <c r="P1178" s="65"/>
    </row>
    <row r="1179" spans="1:16" s="1" customFormat="1" x14ac:dyDescent="0.25">
      <c r="A1179" s="2"/>
      <c r="C1179" s="7"/>
      <c r="E1179" s="55"/>
      <c r="F1179" s="55"/>
      <c r="G1179" s="55"/>
      <c r="H1179" s="55"/>
      <c r="I1179" s="55"/>
      <c r="J1179" s="55"/>
      <c r="K1179" s="65"/>
      <c r="L1179" s="65"/>
      <c r="M1179" s="65"/>
      <c r="N1179" s="65"/>
      <c r="O1179" s="65"/>
      <c r="P1179" s="65"/>
    </row>
    <row r="1180" spans="1:16" s="1" customFormat="1" x14ac:dyDescent="0.25">
      <c r="A1180" s="2"/>
      <c r="C1180" s="7"/>
      <c r="E1180" s="55"/>
      <c r="F1180" s="55"/>
      <c r="G1180" s="55"/>
      <c r="H1180" s="55"/>
      <c r="I1180" s="55"/>
      <c r="J1180" s="55"/>
      <c r="K1180" s="65"/>
      <c r="L1180" s="65"/>
      <c r="M1180" s="65"/>
      <c r="N1180" s="65"/>
      <c r="O1180" s="65"/>
      <c r="P1180" s="65"/>
    </row>
    <row r="1181" spans="1:16" s="1" customFormat="1" x14ac:dyDescent="0.25">
      <c r="A1181" s="2"/>
      <c r="C1181" s="7"/>
      <c r="E1181" s="55"/>
      <c r="F1181" s="55"/>
      <c r="G1181" s="55"/>
      <c r="H1181" s="55"/>
      <c r="I1181" s="55"/>
      <c r="J1181" s="55"/>
      <c r="K1181" s="65"/>
      <c r="L1181" s="65"/>
      <c r="M1181" s="65"/>
      <c r="N1181" s="65"/>
      <c r="O1181" s="65"/>
      <c r="P1181" s="65"/>
    </row>
    <row r="1182" spans="1:16" s="1" customFormat="1" x14ac:dyDescent="0.25">
      <c r="A1182" s="2"/>
      <c r="C1182" s="7"/>
      <c r="E1182" s="55"/>
      <c r="F1182" s="55"/>
      <c r="G1182" s="55"/>
      <c r="H1182" s="55"/>
      <c r="I1182" s="55"/>
      <c r="J1182" s="55"/>
      <c r="K1182" s="65"/>
      <c r="L1182" s="65"/>
      <c r="M1182" s="65"/>
      <c r="N1182" s="65"/>
      <c r="O1182" s="65"/>
      <c r="P1182" s="65"/>
    </row>
    <row r="1183" spans="1:16" s="1" customFormat="1" x14ac:dyDescent="0.25">
      <c r="A1183" s="2"/>
      <c r="C1183" s="7"/>
      <c r="E1183" s="55"/>
      <c r="F1183" s="55"/>
      <c r="G1183" s="55"/>
      <c r="H1183" s="55"/>
      <c r="I1183" s="55"/>
      <c r="J1183" s="55"/>
      <c r="K1183" s="65"/>
      <c r="L1183" s="65"/>
      <c r="M1183" s="65"/>
      <c r="N1183" s="65"/>
      <c r="O1183" s="65"/>
      <c r="P1183" s="65"/>
    </row>
    <row r="1184" spans="1:16" s="1" customFormat="1" x14ac:dyDescent="0.25">
      <c r="A1184" s="2"/>
      <c r="C1184" s="7"/>
      <c r="E1184" s="55"/>
      <c r="F1184" s="55"/>
      <c r="G1184" s="55"/>
      <c r="H1184" s="55"/>
      <c r="I1184" s="55"/>
      <c r="J1184" s="55"/>
      <c r="K1184" s="65"/>
      <c r="L1184" s="65"/>
      <c r="M1184" s="65"/>
      <c r="N1184" s="65"/>
      <c r="O1184" s="65"/>
      <c r="P1184" s="65"/>
    </row>
    <row r="1185" spans="1:16" s="1" customFormat="1" x14ac:dyDescent="0.25">
      <c r="A1185" s="2"/>
      <c r="C1185" s="7"/>
      <c r="E1185" s="55"/>
      <c r="F1185" s="55"/>
      <c r="G1185" s="55"/>
      <c r="H1185" s="55"/>
      <c r="I1185" s="55"/>
      <c r="J1185" s="55"/>
      <c r="K1185" s="65"/>
      <c r="L1185" s="65"/>
      <c r="M1185" s="65"/>
      <c r="N1185" s="65"/>
      <c r="O1185" s="65"/>
      <c r="P1185" s="65"/>
    </row>
    <row r="1186" spans="1:16" s="1" customFormat="1" x14ac:dyDescent="0.25">
      <c r="A1186" s="2"/>
      <c r="C1186" s="7"/>
      <c r="E1186" s="55"/>
      <c r="F1186" s="55"/>
      <c r="G1186" s="55"/>
      <c r="H1186" s="55"/>
      <c r="I1186" s="55"/>
      <c r="J1186" s="55"/>
      <c r="K1186" s="65"/>
      <c r="L1186" s="65"/>
      <c r="M1186" s="65"/>
      <c r="N1186" s="65"/>
      <c r="O1186" s="65"/>
      <c r="P1186" s="65"/>
    </row>
    <row r="1187" spans="1:16" s="1" customFormat="1" x14ac:dyDescent="0.25">
      <c r="A1187" s="2"/>
      <c r="C1187" s="7"/>
      <c r="E1187" s="55"/>
      <c r="F1187" s="55"/>
      <c r="G1187" s="55"/>
      <c r="H1187" s="55"/>
      <c r="I1187" s="55"/>
      <c r="J1187" s="55"/>
      <c r="K1187" s="65"/>
      <c r="L1187" s="65"/>
      <c r="M1187" s="65"/>
      <c r="N1187" s="65"/>
      <c r="O1187" s="65"/>
      <c r="P1187" s="65"/>
    </row>
    <row r="1188" spans="1:16" s="1" customFormat="1" x14ac:dyDescent="0.25">
      <c r="A1188" s="2"/>
      <c r="C1188" s="7"/>
      <c r="E1188" s="55"/>
      <c r="F1188" s="55"/>
      <c r="G1188" s="55"/>
      <c r="H1188" s="55"/>
      <c r="I1188" s="55"/>
      <c r="J1188" s="55"/>
      <c r="K1188" s="65"/>
      <c r="L1188" s="65"/>
      <c r="M1188" s="65"/>
      <c r="N1188" s="65"/>
      <c r="O1188" s="65"/>
      <c r="P1188" s="65"/>
    </row>
    <row r="1189" spans="1:16" s="1" customFormat="1" x14ac:dyDescent="0.25">
      <c r="A1189" s="2"/>
      <c r="C1189" s="7"/>
      <c r="E1189" s="55"/>
      <c r="F1189" s="55"/>
      <c r="G1189" s="55"/>
      <c r="H1189" s="55"/>
      <c r="I1189" s="55"/>
      <c r="J1189" s="55"/>
      <c r="K1189" s="65"/>
      <c r="L1189" s="65"/>
      <c r="M1189" s="65"/>
      <c r="N1189" s="65"/>
      <c r="O1189" s="65"/>
      <c r="P1189" s="65"/>
    </row>
    <row r="1190" spans="1:16" s="1" customFormat="1" x14ac:dyDescent="0.25">
      <c r="A1190" s="2"/>
      <c r="C1190" s="7"/>
      <c r="E1190" s="55"/>
      <c r="F1190" s="55"/>
      <c r="G1190" s="55"/>
      <c r="H1190" s="55"/>
      <c r="I1190" s="55"/>
      <c r="J1190" s="55"/>
      <c r="K1190" s="65"/>
      <c r="L1190" s="65"/>
      <c r="M1190" s="65"/>
      <c r="N1190" s="65"/>
      <c r="O1190" s="65"/>
      <c r="P1190" s="65"/>
    </row>
    <row r="1191" spans="1:16" s="1" customFormat="1" x14ac:dyDescent="0.25">
      <c r="A1191" s="2"/>
      <c r="C1191" s="7"/>
      <c r="E1191" s="55"/>
      <c r="F1191" s="55"/>
      <c r="G1191" s="55"/>
      <c r="H1191" s="55"/>
      <c r="I1191" s="55"/>
      <c r="J1191" s="55"/>
      <c r="K1191" s="65"/>
      <c r="L1191" s="65"/>
      <c r="M1191" s="65"/>
      <c r="N1191" s="65"/>
      <c r="O1191" s="65"/>
      <c r="P1191" s="65"/>
    </row>
    <row r="1192" spans="1:16" s="1" customFormat="1" x14ac:dyDescent="0.25">
      <c r="A1192" s="2"/>
      <c r="C1192" s="7"/>
      <c r="E1192" s="55"/>
      <c r="F1192" s="55"/>
      <c r="G1192" s="55"/>
      <c r="H1192" s="55"/>
      <c r="I1192" s="55"/>
      <c r="J1192" s="55"/>
      <c r="K1192" s="65"/>
      <c r="L1192" s="65"/>
      <c r="M1192" s="65"/>
      <c r="N1192" s="65"/>
      <c r="O1192" s="65"/>
      <c r="P1192" s="65"/>
    </row>
    <row r="1193" spans="1:16" s="1" customFormat="1" x14ac:dyDescent="0.25">
      <c r="A1193" s="2"/>
      <c r="C1193" s="7"/>
      <c r="E1193" s="55"/>
      <c r="F1193" s="55"/>
      <c r="G1193" s="55"/>
      <c r="H1193" s="55"/>
      <c r="I1193" s="55"/>
      <c r="J1193" s="55"/>
      <c r="K1193" s="65"/>
      <c r="L1193" s="65"/>
      <c r="M1193" s="65"/>
      <c r="N1193" s="65"/>
      <c r="O1193" s="65"/>
      <c r="P1193" s="65"/>
    </row>
    <row r="1194" spans="1:16" s="1" customFormat="1" x14ac:dyDescent="0.25">
      <c r="A1194" s="2"/>
      <c r="C1194" s="7"/>
      <c r="E1194" s="55"/>
      <c r="F1194" s="55"/>
      <c r="G1194" s="55"/>
      <c r="H1194" s="55"/>
      <c r="I1194" s="55"/>
      <c r="J1194" s="55"/>
      <c r="K1194" s="65"/>
      <c r="L1194" s="65"/>
      <c r="M1194" s="65"/>
      <c r="N1194" s="65"/>
      <c r="O1194" s="65"/>
      <c r="P1194" s="65"/>
    </row>
    <row r="1195" spans="1:16" s="1" customFormat="1" x14ac:dyDescent="0.25">
      <c r="A1195" s="2"/>
      <c r="C1195" s="7"/>
      <c r="E1195" s="55"/>
      <c r="F1195" s="55"/>
      <c r="G1195" s="55"/>
      <c r="H1195" s="55"/>
      <c r="I1195" s="55"/>
      <c r="J1195" s="55"/>
      <c r="K1195" s="65"/>
      <c r="L1195" s="65"/>
      <c r="M1195" s="65"/>
      <c r="N1195" s="65"/>
      <c r="O1195" s="65"/>
      <c r="P1195" s="65"/>
    </row>
    <row r="1196" spans="1:16" s="1" customFormat="1" x14ac:dyDescent="0.25">
      <c r="A1196" s="2"/>
      <c r="C1196" s="7"/>
      <c r="E1196" s="55"/>
      <c r="F1196" s="55"/>
      <c r="G1196" s="55"/>
      <c r="H1196" s="55"/>
      <c r="I1196" s="55"/>
      <c r="J1196" s="55"/>
      <c r="K1196" s="65"/>
      <c r="L1196" s="65"/>
      <c r="M1196" s="65"/>
      <c r="N1196" s="65"/>
      <c r="O1196" s="65"/>
      <c r="P1196" s="65"/>
    </row>
    <row r="1197" spans="1:16" s="1" customFormat="1" x14ac:dyDescent="0.25">
      <c r="A1197" s="2"/>
      <c r="C1197" s="7"/>
      <c r="E1197" s="55"/>
      <c r="F1197" s="55"/>
      <c r="G1197" s="55"/>
      <c r="H1197" s="55"/>
      <c r="I1197" s="55"/>
      <c r="J1197" s="55"/>
      <c r="K1197" s="65"/>
      <c r="L1197" s="65"/>
      <c r="M1197" s="65"/>
      <c r="N1197" s="65"/>
      <c r="O1197" s="65"/>
      <c r="P1197" s="65"/>
    </row>
    <row r="1198" spans="1:16" s="1" customFormat="1" x14ac:dyDescent="0.25">
      <c r="A1198" s="2"/>
      <c r="C1198" s="7"/>
      <c r="E1198" s="55"/>
      <c r="F1198" s="55"/>
      <c r="G1198" s="55"/>
      <c r="H1198" s="55"/>
      <c r="I1198" s="55"/>
      <c r="J1198" s="55"/>
      <c r="K1198" s="65"/>
      <c r="L1198" s="65"/>
      <c r="M1198" s="65"/>
      <c r="N1198" s="65"/>
      <c r="O1198" s="65"/>
      <c r="P1198" s="65"/>
    </row>
    <row r="1199" spans="1:16" s="1" customFormat="1" x14ac:dyDescent="0.25">
      <c r="A1199" s="2"/>
      <c r="C1199" s="7"/>
      <c r="E1199" s="55"/>
      <c r="F1199" s="55"/>
      <c r="G1199" s="55"/>
      <c r="H1199" s="55"/>
      <c r="I1199" s="55"/>
      <c r="J1199" s="55"/>
      <c r="K1199" s="65"/>
      <c r="L1199" s="65"/>
      <c r="M1199" s="65"/>
      <c r="N1199" s="65"/>
      <c r="O1199" s="65"/>
      <c r="P1199" s="65"/>
    </row>
    <row r="1200" spans="1:16" s="1" customFormat="1" x14ac:dyDescent="0.25">
      <c r="A1200" s="2"/>
      <c r="C1200" s="7"/>
      <c r="E1200" s="55"/>
      <c r="F1200" s="55"/>
      <c r="G1200" s="55"/>
      <c r="H1200" s="55"/>
      <c r="I1200" s="55"/>
      <c r="J1200" s="55"/>
      <c r="K1200" s="65"/>
      <c r="L1200" s="65"/>
      <c r="M1200" s="65"/>
      <c r="N1200" s="65"/>
      <c r="O1200" s="65"/>
      <c r="P1200" s="65"/>
    </row>
    <row r="1201" spans="1:16" s="1" customFormat="1" x14ac:dyDescent="0.25">
      <c r="A1201" s="2"/>
      <c r="C1201" s="7"/>
      <c r="E1201" s="55"/>
      <c r="F1201" s="55"/>
      <c r="G1201" s="55"/>
      <c r="H1201" s="55"/>
      <c r="I1201" s="55"/>
      <c r="J1201" s="55"/>
      <c r="K1201" s="65"/>
      <c r="L1201" s="65"/>
      <c r="M1201" s="65"/>
      <c r="N1201" s="65"/>
      <c r="O1201" s="65"/>
      <c r="P1201" s="65"/>
    </row>
    <row r="1202" spans="1:16" s="1" customFormat="1" x14ac:dyDescent="0.25">
      <c r="A1202" s="2"/>
      <c r="C1202" s="7"/>
      <c r="E1202" s="55"/>
      <c r="F1202" s="55"/>
      <c r="G1202" s="55"/>
      <c r="H1202" s="55"/>
      <c r="I1202" s="55"/>
      <c r="J1202" s="55"/>
      <c r="K1202" s="65"/>
      <c r="L1202" s="65"/>
      <c r="M1202" s="65"/>
      <c r="N1202" s="65"/>
      <c r="O1202" s="65"/>
      <c r="P1202" s="65"/>
    </row>
    <row r="1203" spans="1:16" s="1" customFormat="1" x14ac:dyDescent="0.25">
      <c r="A1203" s="2"/>
      <c r="C1203" s="7"/>
      <c r="E1203" s="55"/>
      <c r="F1203" s="55"/>
      <c r="G1203" s="55"/>
      <c r="H1203" s="55"/>
      <c r="I1203" s="55"/>
      <c r="J1203" s="55"/>
      <c r="K1203" s="65"/>
      <c r="L1203" s="65"/>
      <c r="M1203" s="65"/>
      <c r="N1203" s="65"/>
      <c r="O1203" s="65"/>
      <c r="P1203" s="65"/>
    </row>
    <row r="1204" spans="1:16" s="1" customFormat="1" x14ac:dyDescent="0.25">
      <c r="A1204" s="2"/>
      <c r="C1204" s="7"/>
      <c r="E1204" s="55"/>
      <c r="F1204" s="55"/>
      <c r="G1204" s="55"/>
      <c r="H1204" s="55"/>
      <c r="I1204" s="55"/>
      <c r="J1204" s="55"/>
      <c r="K1204" s="65"/>
      <c r="L1204" s="65"/>
      <c r="M1204" s="65"/>
      <c r="N1204" s="65"/>
      <c r="O1204" s="65"/>
      <c r="P1204" s="65"/>
    </row>
    <row r="1205" spans="1:16" s="1" customFormat="1" x14ac:dyDescent="0.25">
      <c r="A1205" s="2"/>
      <c r="C1205" s="7"/>
      <c r="E1205" s="55"/>
      <c r="F1205" s="55"/>
      <c r="G1205" s="55"/>
      <c r="H1205" s="55"/>
      <c r="I1205" s="55"/>
      <c r="J1205" s="55"/>
      <c r="K1205" s="65"/>
      <c r="L1205" s="65"/>
      <c r="M1205" s="65"/>
      <c r="N1205" s="65"/>
      <c r="O1205" s="65"/>
      <c r="P1205" s="65"/>
    </row>
    <row r="1206" spans="1:16" s="1" customFormat="1" x14ac:dyDescent="0.25">
      <c r="A1206" s="2"/>
      <c r="C1206" s="7"/>
      <c r="E1206" s="55"/>
      <c r="F1206" s="55"/>
      <c r="G1206" s="55"/>
      <c r="H1206" s="55"/>
      <c r="I1206" s="55"/>
      <c r="J1206" s="55"/>
      <c r="K1206" s="65"/>
      <c r="L1206" s="65"/>
      <c r="M1206" s="65"/>
      <c r="N1206" s="65"/>
      <c r="O1206" s="65"/>
      <c r="P1206" s="65"/>
    </row>
    <row r="1207" spans="1:16" s="1" customFormat="1" x14ac:dyDescent="0.25">
      <c r="A1207" s="2"/>
      <c r="C1207" s="7"/>
      <c r="E1207" s="55"/>
      <c r="F1207" s="55"/>
      <c r="G1207" s="55"/>
      <c r="H1207" s="55"/>
      <c r="I1207" s="55"/>
      <c r="J1207" s="55"/>
      <c r="K1207" s="65"/>
      <c r="L1207" s="65"/>
      <c r="M1207" s="65"/>
      <c r="N1207" s="65"/>
      <c r="O1207" s="65"/>
      <c r="P1207" s="65"/>
    </row>
    <row r="1208" spans="1:16" s="1" customFormat="1" x14ac:dyDescent="0.25">
      <c r="A1208" s="2"/>
      <c r="C1208" s="7"/>
      <c r="E1208" s="55"/>
      <c r="F1208" s="55"/>
      <c r="G1208" s="55"/>
      <c r="H1208" s="55"/>
      <c r="I1208" s="55"/>
      <c r="J1208" s="55"/>
      <c r="K1208" s="65"/>
      <c r="L1208" s="65"/>
      <c r="M1208" s="65"/>
      <c r="N1208" s="65"/>
      <c r="O1208" s="65"/>
      <c r="P1208" s="65"/>
    </row>
    <row r="1209" spans="1:16" s="1" customFormat="1" x14ac:dyDescent="0.25">
      <c r="A1209" s="2"/>
      <c r="C1209" s="7"/>
      <c r="E1209" s="55"/>
      <c r="F1209" s="55"/>
      <c r="G1209" s="55"/>
      <c r="H1209" s="55"/>
      <c r="I1209" s="55"/>
      <c r="J1209" s="55"/>
      <c r="K1209" s="65"/>
      <c r="L1209" s="65"/>
      <c r="M1209" s="65"/>
      <c r="N1209" s="65"/>
      <c r="O1209" s="65"/>
      <c r="P1209" s="65"/>
    </row>
    <row r="1210" spans="1:16" s="1" customFormat="1" x14ac:dyDescent="0.25">
      <c r="A1210" s="2"/>
      <c r="C1210" s="7"/>
      <c r="E1210" s="55"/>
      <c r="F1210" s="55"/>
      <c r="G1210" s="55"/>
      <c r="H1210" s="55"/>
      <c r="I1210" s="55"/>
      <c r="J1210" s="55"/>
      <c r="K1210" s="65"/>
      <c r="L1210" s="65"/>
      <c r="M1210" s="65"/>
      <c r="N1210" s="65"/>
      <c r="O1210" s="65"/>
      <c r="P1210" s="65"/>
    </row>
    <row r="1211" spans="1:16" s="1" customFormat="1" x14ac:dyDescent="0.25">
      <c r="A1211" s="2"/>
      <c r="C1211" s="7"/>
      <c r="E1211" s="55"/>
      <c r="F1211" s="55"/>
      <c r="G1211" s="55"/>
      <c r="H1211" s="55"/>
      <c r="I1211" s="55"/>
      <c r="J1211" s="55"/>
      <c r="K1211" s="65"/>
      <c r="L1211" s="65"/>
      <c r="M1211" s="65"/>
      <c r="N1211" s="65"/>
      <c r="O1211" s="65"/>
      <c r="P1211" s="65"/>
    </row>
    <row r="1212" spans="1:16" s="1" customFormat="1" x14ac:dyDescent="0.25">
      <c r="A1212" s="2"/>
      <c r="C1212" s="7"/>
      <c r="E1212" s="55"/>
      <c r="F1212" s="55"/>
      <c r="G1212" s="55"/>
      <c r="H1212" s="55"/>
      <c r="I1212" s="55"/>
      <c r="J1212" s="55"/>
      <c r="K1212" s="65"/>
      <c r="L1212" s="65"/>
      <c r="M1212" s="65"/>
      <c r="N1212" s="65"/>
      <c r="O1212" s="65"/>
      <c r="P1212" s="65"/>
    </row>
    <row r="1213" spans="1:16" s="1" customFormat="1" x14ac:dyDescent="0.25">
      <c r="A1213" s="2"/>
      <c r="C1213" s="7"/>
      <c r="E1213" s="55"/>
      <c r="F1213" s="55"/>
      <c r="G1213" s="55"/>
      <c r="H1213" s="55"/>
      <c r="I1213" s="55"/>
      <c r="J1213" s="55"/>
      <c r="K1213" s="65"/>
      <c r="L1213" s="65"/>
      <c r="M1213" s="65"/>
      <c r="N1213" s="65"/>
      <c r="O1213" s="65"/>
      <c r="P1213" s="65"/>
    </row>
    <row r="1214" spans="1:16" s="1" customFormat="1" x14ac:dyDescent="0.25">
      <c r="A1214" s="2"/>
      <c r="C1214" s="7"/>
      <c r="E1214" s="55"/>
      <c r="F1214" s="55"/>
      <c r="G1214" s="55"/>
      <c r="H1214" s="55"/>
      <c r="I1214" s="55"/>
      <c r="J1214" s="55"/>
      <c r="K1214" s="65"/>
      <c r="L1214" s="65"/>
      <c r="M1214" s="65"/>
      <c r="N1214" s="65"/>
      <c r="O1214" s="65"/>
      <c r="P1214" s="65"/>
    </row>
    <row r="1215" spans="1:16" s="1" customFormat="1" x14ac:dyDescent="0.25">
      <c r="A1215" s="2"/>
      <c r="C1215" s="7"/>
      <c r="E1215" s="55"/>
      <c r="F1215" s="55"/>
      <c r="G1215" s="55"/>
      <c r="H1215" s="55"/>
      <c r="I1215" s="55"/>
      <c r="J1215" s="55"/>
      <c r="K1215" s="65"/>
      <c r="L1215" s="65"/>
      <c r="M1215" s="65"/>
      <c r="N1215" s="65"/>
      <c r="O1215" s="65"/>
      <c r="P1215" s="65"/>
    </row>
    <row r="1216" spans="1:16" s="1" customFormat="1" x14ac:dyDescent="0.25">
      <c r="A1216" s="2"/>
      <c r="C1216" s="7"/>
      <c r="E1216" s="55"/>
      <c r="F1216" s="55"/>
      <c r="G1216" s="55"/>
      <c r="H1216" s="55"/>
      <c r="I1216" s="55"/>
      <c r="J1216" s="55"/>
      <c r="K1216" s="65"/>
      <c r="L1216" s="65"/>
      <c r="M1216" s="65"/>
      <c r="N1216" s="65"/>
      <c r="O1216" s="65"/>
      <c r="P1216" s="65"/>
    </row>
    <row r="1217" spans="1:16" s="1" customFormat="1" x14ac:dyDescent="0.25">
      <c r="A1217" s="2"/>
      <c r="C1217" s="7"/>
      <c r="E1217" s="55"/>
      <c r="F1217" s="55"/>
      <c r="G1217" s="55"/>
      <c r="H1217" s="55"/>
      <c r="I1217" s="55"/>
      <c r="J1217" s="55"/>
      <c r="K1217" s="65"/>
      <c r="L1217" s="65"/>
      <c r="M1217" s="65"/>
      <c r="N1217" s="65"/>
      <c r="O1217" s="65"/>
      <c r="P1217" s="65"/>
    </row>
    <row r="1218" spans="1:16" s="1" customFormat="1" x14ac:dyDescent="0.25">
      <c r="A1218" s="2"/>
      <c r="C1218" s="7"/>
      <c r="E1218" s="55"/>
      <c r="F1218" s="55"/>
      <c r="G1218" s="55"/>
      <c r="H1218" s="55"/>
      <c r="I1218" s="55"/>
      <c r="J1218" s="55"/>
      <c r="K1218" s="65"/>
      <c r="L1218" s="65"/>
      <c r="M1218" s="65"/>
      <c r="N1218" s="65"/>
      <c r="O1218" s="65"/>
      <c r="P1218" s="65"/>
    </row>
    <row r="1219" spans="1:16" s="1" customFormat="1" x14ac:dyDescent="0.25">
      <c r="A1219" s="2"/>
      <c r="C1219" s="7"/>
      <c r="E1219" s="55"/>
      <c r="F1219" s="55"/>
      <c r="G1219" s="55"/>
      <c r="H1219" s="55"/>
      <c r="I1219" s="55"/>
      <c r="J1219" s="55"/>
      <c r="K1219" s="65"/>
      <c r="L1219" s="65"/>
      <c r="M1219" s="65"/>
      <c r="N1219" s="65"/>
      <c r="O1219" s="65"/>
      <c r="P1219" s="65"/>
    </row>
    <row r="1220" spans="1:16" s="1" customFormat="1" x14ac:dyDescent="0.25">
      <c r="A1220" s="2"/>
      <c r="C1220" s="7"/>
      <c r="E1220" s="55"/>
      <c r="F1220" s="55"/>
      <c r="G1220" s="55"/>
      <c r="H1220" s="55"/>
      <c r="I1220" s="55"/>
      <c r="J1220" s="55"/>
      <c r="K1220" s="65"/>
      <c r="L1220" s="65"/>
      <c r="M1220" s="65"/>
      <c r="N1220" s="65"/>
      <c r="O1220" s="65"/>
      <c r="P1220" s="65"/>
    </row>
    <row r="1221" spans="1:16" s="1" customFormat="1" x14ac:dyDescent="0.25">
      <c r="A1221" s="2"/>
      <c r="C1221" s="7"/>
      <c r="E1221" s="55"/>
      <c r="F1221" s="55"/>
      <c r="G1221" s="55"/>
      <c r="H1221" s="55"/>
      <c r="I1221" s="55"/>
      <c r="J1221" s="55"/>
      <c r="K1221" s="65"/>
      <c r="L1221" s="65"/>
      <c r="M1221" s="65"/>
      <c r="N1221" s="65"/>
      <c r="O1221" s="65"/>
      <c r="P1221" s="65"/>
    </row>
    <row r="1222" spans="1:16" s="1" customFormat="1" x14ac:dyDescent="0.25">
      <c r="A1222" s="2"/>
      <c r="C1222" s="7"/>
      <c r="E1222" s="55"/>
      <c r="F1222" s="55"/>
      <c r="G1222" s="55"/>
      <c r="H1222" s="55"/>
      <c r="I1222" s="55"/>
      <c r="J1222" s="55"/>
      <c r="K1222" s="65"/>
      <c r="L1222" s="65"/>
      <c r="M1222" s="65"/>
      <c r="N1222" s="65"/>
      <c r="O1222" s="65"/>
      <c r="P1222" s="65"/>
    </row>
    <row r="1223" spans="1:16" s="1" customFormat="1" x14ac:dyDescent="0.25">
      <c r="A1223" s="2"/>
      <c r="C1223" s="7"/>
      <c r="E1223" s="55"/>
      <c r="F1223" s="55"/>
      <c r="G1223" s="55"/>
      <c r="H1223" s="55"/>
      <c r="I1223" s="55"/>
      <c r="J1223" s="55"/>
      <c r="K1223" s="65"/>
      <c r="L1223" s="65"/>
      <c r="M1223" s="65"/>
      <c r="N1223" s="65"/>
      <c r="O1223" s="65"/>
      <c r="P1223" s="65"/>
    </row>
    <row r="1224" spans="1:16" s="1" customFormat="1" x14ac:dyDescent="0.25">
      <c r="A1224" s="2"/>
      <c r="C1224" s="7"/>
      <c r="E1224" s="55"/>
      <c r="F1224" s="55"/>
      <c r="G1224" s="55"/>
      <c r="H1224" s="55"/>
      <c r="I1224" s="55"/>
      <c r="J1224" s="55"/>
      <c r="K1224" s="65"/>
      <c r="L1224" s="65"/>
      <c r="M1224" s="65"/>
      <c r="N1224" s="65"/>
      <c r="O1224" s="65"/>
      <c r="P1224" s="65"/>
    </row>
    <row r="1225" spans="1:16" s="1" customFormat="1" x14ac:dyDescent="0.25">
      <c r="A1225" s="2"/>
      <c r="C1225" s="7"/>
      <c r="E1225" s="55"/>
      <c r="F1225" s="55"/>
      <c r="G1225" s="55"/>
      <c r="H1225" s="55"/>
      <c r="I1225" s="55"/>
      <c r="J1225" s="55"/>
      <c r="K1225" s="65"/>
      <c r="L1225" s="65"/>
      <c r="M1225" s="65"/>
      <c r="N1225" s="65"/>
      <c r="O1225" s="65"/>
      <c r="P1225" s="65"/>
    </row>
    <row r="1226" spans="1:16" s="1" customFormat="1" x14ac:dyDescent="0.25">
      <c r="A1226" s="2"/>
      <c r="C1226" s="7"/>
      <c r="E1226" s="55"/>
      <c r="F1226" s="55"/>
      <c r="G1226" s="55"/>
      <c r="H1226" s="55"/>
      <c r="I1226" s="55"/>
      <c r="J1226" s="55"/>
      <c r="K1226" s="65"/>
      <c r="L1226" s="65"/>
      <c r="M1226" s="65"/>
      <c r="N1226" s="65"/>
      <c r="O1226" s="65"/>
      <c r="P1226" s="65"/>
    </row>
    <row r="1227" spans="1:16" s="1" customFormat="1" x14ac:dyDescent="0.25">
      <c r="A1227" s="2"/>
      <c r="C1227" s="7"/>
      <c r="E1227" s="55"/>
      <c r="F1227" s="55"/>
      <c r="G1227" s="55"/>
      <c r="H1227" s="55"/>
      <c r="I1227" s="55"/>
      <c r="J1227" s="55"/>
      <c r="K1227" s="65"/>
      <c r="L1227" s="65"/>
      <c r="M1227" s="65"/>
      <c r="N1227" s="65"/>
      <c r="O1227" s="65"/>
      <c r="P1227" s="65"/>
    </row>
    <row r="1228" spans="1:16" s="1" customFormat="1" x14ac:dyDescent="0.25">
      <c r="A1228" s="2"/>
      <c r="C1228" s="7"/>
      <c r="E1228" s="55"/>
      <c r="F1228" s="55"/>
      <c r="G1228" s="55"/>
      <c r="H1228" s="55"/>
      <c r="I1228" s="55"/>
      <c r="J1228" s="55"/>
      <c r="K1228" s="65"/>
      <c r="L1228" s="65"/>
      <c r="M1228" s="65"/>
      <c r="N1228" s="65"/>
      <c r="O1228" s="65"/>
      <c r="P1228" s="65"/>
    </row>
    <row r="1229" spans="1:16" s="1" customFormat="1" x14ac:dyDescent="0.25">
      <c r="A1229" s="2"/>
      <c r="C1229" s="7"/>
      <c r="E1229" s="55"/>
      <c r="F1229" s="55"/>
      <c r="G1229" s="55"/>
      <c r="H1229" s="55"/>
      <c r="I1229" s="55"/>
      <c r="J1229" s="55"/>
      <c r="K1229" s="65"/>
      <c r="L1229" s="65"/>
      <c r="M1229" s="65"/>
      <c r="N1229" s="65"/>
      <c r="O1229" s="65"/>
      <c r="P1229" s="65"/>
    </row>
    <row r="1230" spans="1:16" s="1" customFormat="1" x14ac:dyDescent="0.25">
      <c r="A1230" s="2"/>
      <c r="C1230" s="7"/>
      <c r="E1230" s="55"/>
      <c r="F1230" s="55"/>
      <c r="G1230" s="55"/>
      <c r="H1230" s="55"/>
      <c r="I1230" s="55"/>
      <c r="J1230" s="55"/>
      <c r="K1230" s="65"/>
      <c r="L1230" s="65"/>
      <c r="M1230" s="65"/>
      <c r="N1230" s="65"/>
      <c r="O1230" s="65"/>
      <c r="P1230" s="65"/>
    </row>
    <row r="1231" spans="1:16" s="1" customFormat="1" x14ac:dyDescent="0.25">
      <c r="A1231" s="2"/>
      <c r="C1231" s="7"/>
      <c r="E1231" s="55"/>
      <c r="F1231" s="55"/>
      <c r="G1231" s="55"/>
      <c r="H1231" s="55"/>
      <c r="I1231" s="55"/>
      <c r="J1231" s="55"/>
      <c r="K1231" s="65"/>
      <c r="L1231" s="65"/>
      <c r="M1231" s="65"/>
      <c r="N1231" s="65"/>
      <c r="O1231" s="65"/>
      <c r="P1231" s="65"/>
    </row>
    <row r="1232" spans="1:16" s="1" customFormat="1" x14ac:dyDescent="0.25">
      <c r="A1232" s="2"/>
      <c r="C1232" s="7"/>
      <c r="E1232" s="55"/>
      <c r="F1232" s="55"/>
      <c r="G1232" s="55"/>
      <c r="H1232" s="55"/>
      <c r="I1232" s="55"/>
      <c r="J1232" s="55"/>
      <c r="K1232" s="65"/>
      <c r="L1232" s="65"/>
      <c r="M1232" s="65"/>
      <c r="N1232" s="65"/>
      <c r="O1232" s="65"/>
      <c r="P1232" s="65"/>
    </row>
    <row r="1233" spans="1:16" s="1" customFormat="1" x14ac:dyDescent="0.25">
      <c r="A1233" s="2"/>
      <c r="C1233" s="7"/>
      <c r="E1233" s="55"/>
      <c r="F1233" s="55"/>
      <c r="G1233" s="55"/>
      <c r="H1233" s="55"/>
      <c r="I1233" s="55"/>
      <c r="J1233" s="55"/>
      <c r="K1233" s="65"/>
      <c r="L1233" s="65"/>
      <c r="M1233" s="65"/>
      <c r="N1233" s="65"/>
      <c r="O1233" s="65"/>
      <c r="P1233" s="65"/>
    </row>
    <row r="1234" spans="1:16" s="1" customFormat="1" x14ac:dyDescent="0.25">
      <c r="A1234" s="2"/>
      <c r="C1234" s="7"/>
      <c r="E1234" s="55"/>
      <c r="F1234" s="55"/>
      <c r="G1234" s="55"/>
      <c r="H1234" s="55"/>
      <c r="I1234" s="55"/>
      <c r="J1234" s="55"/>
      <c r="K1234" s="65"/>
      <c r="L1234" s="65"/>
      <c r="M1234" s="65"/>
      <c r="N1234" s="65"/>
      <c r="O1234" s="65"/>
      <c r="P1234" s="65"/>
    </row>
    <row r="1235" spans="1:16" s="1" customFormat="1" x14ac:dyDescent="0.25">
      <c r="A1235" s="2"/>
      <c r="C1235" s="7"/>
      <c r="E1235" s="55"/>
      <c r="F1235" s="55"/>
      <c r="G1235" s="55"/>
      <c r="H1235" s="55"/>
      <c r="I1235" s="55"/>
      <c r="J1235" s="55"/>
      <c r="K1235" s="65"/>
      <c r="L1235" s="65"/>
      <c r="M1235" s="65"/>
      <c r="N1235" s="65"/>
      <c r="O1235" s="65"/>
      <c r="P1235" s="65"/>
    </row>
    <row r="1236" spans="1:16" s="1" customFormat="1" x14ac:dyDescent="0.25">
      <c r="A1236" s="2"/>
      <c r="C1236" s="7"/>
      <c r="E1236" s="55"/>
      <c r="F1236" s="55"/>
      <c r="G1236" s="55"/>
      <c r="H1236" s="55"/>
      <c r="I1236" s="55"/>
      <c r="J1236" s="55"/>
      <c r="K1236" s="65"/>
      <c r="L1236" s="65"/>
      <c r="M1236" s="65"/>
      <c r="N1236" s="65"/>
      <c r="O1236" s="65"/>
      <c r="P1236" s="65"/>
    </row>
    <row r="1237" spans="1:16" s="1" customFormat="1" x14ac:dyDescent="0.25">
      <c r="A1237" s="2"/>
      <c r="C1237" s="7"/>
      <c r="E1237" s="55"/>
      <c r="F1237" s="55"/>
      <c r="G1237" s="55"/>
      <c r="H1237" s="55"/>
      <c r="I1237" s="55"/>
      <c r="J1237" s="55"/>
      <c r="K1237" s="65"/>
      <c r="L1237" s="65"/>
      <c r="M1237" s="65"/>
      <c r="N1237" s="65"/>
      <c r="O1237" s="65"/>
      <c r="P1237" s="65"/>
    </row>
    <row r="1238" spans="1:16" s="1" customFormat="1" x14ac:dyDescent="0.25">
      <c r="A1238" s="2"/>
      <c r="C1238" s="7"/>
      <c r="E1238" s="55"/>
      <c r="F1238" s="55"/>
      <c r="G1238" s="55"/>
      <c r="H1238" s="55"/>
      <c r="I1238" s="55"/>
      <c r="J1238" s="55"/>
      <c r="K1238" s="65"/>
      <c r="L1238" s="65"/>
      <c r="M1238" s="65"/>
      <c r="N1238" s="65"/>
      <c r="O1238" s="65"/>
      <c r="P1238" s="65"/>
    </row>
    <row r="1239" spans="1:16" s="1" customFormat="1" x14ac:dyDescent="0.25">
      <c r="A1239" s="2"/>
      <c r="C1239" s="7"/>
      <c r="E1239" s="55"/>
      <c r="F1239" s="55"/>
      <c r="G1239" s="55"/>
      <c r="H1239" s="55"/>
      <c r="I1239" s="55"/>
      <c r="J1239" s="55"/>
      <c r="K1239" s="65"/>
      <c r="L1239" s="65"/>
      <c r="M1239" s="65"/>
      <c r="N1239" s="65"/>
      <c r="O1239" s="65"/>
      <c r="P1239" s="65"/>
    </row>
    <row r="1240" spans="1:16" s="1" customFormat="1" x14ac:dyDescent="0.25">
      <c r="A1240" s="2"/>
      <c r="C1240" s="7"/>
      <c r="E1240" s="55"/>
      <c r="F1240" s="55"/>
      <c r="G1240" s="55"/>
      <c r="H1240" s="55"/>
      <c r="I1240" s="55"/>
      <c r="J1240" s="55"/>
      <c r="K1240" s="65"/>
      <c r="L1240" s="65"/>
      <c r="M1240" s="65"/>
      <c r="N1240" s="65"/>
      <c r="O1240" s="65"/>
      <c r="P1240" s="65"/>
    </row>
    <row r="1241" spans="1:16" s="1" customFormat="1" x14ac:dyDescent="0.25">
      <c r="A1241" s="2"/>
      <c r="C1241" s="7"/>
      <c r="E1241" s="55"/>
      <c r="F1241" s="55"/>
      <c r="G1241" s="55"/>
      <c r="H1241" s="55"/>
      <c r="I1241" s="55"/>
      <c r="J1241" s="55"/>
      <c r="K1241" s="65"/>
      <c r="L1241" s="65"/>
      <c r="M1241" s="65"/>
      <c r="N1241" s="65"/>
      <c r="O1241" s="65"/>
      <c r="P1241" s="65"/>
    </row>
    <row r="1242" spans="1:16" s="1" customFormat="1" x14ac:dyDescent="0.25">
      <c r="A1242" s="2"/>
      <c r="C1242" s="7"/>
      <c r="E1242" s="55"/>
      <c r="F1242" s="55"/>
      <c r="G1242" s="55"/>
      <c r="H1242" s="55"/>
      <c r="I1242" s="55"/>
      <c r="J1242" s="55"/>
      <c r="K1242" s="65"/>
      <c r="L1242" s="65"/>
      <c r="M1242" s="65"/>
      <c r="N1242" s="65"/>
      <c r="O1242" s="65"/>
      <c r="P1242" s="65"/>
    </row>
    <row r="1243" spans="1:16" s="1" customFormat="1" x14ac:dyDescent="0.25">
      <c r="A1243" s="2"/>
      <c r="C1243" s="7"/>
      <c r="E1243" s="55"/>
      <c r="F1243" s="55"/>
      <c r="G1243" s="55"/>
      <c r="H1243" s="55"/>
      <c r="I1243" s="55"/>
      <c r="J1243" s="55"/>
      <c r="K1243" s="65"/>
      <c r="L1243" s="65"/>
      <c r="M1243" s="65"/>
      <c r="N1243" s="65"/>
      <c r="O1243" s="65"/>
      <c r="P1243" s="65"/>
    </row>
    <row r="1244" spans="1:16" s="1" customFormat="1" x14ac:dyDescent="0.25">
      <c r="A1244" s="2"/>
      <c r="C1244" s="7"/>
      <c r="E1244" s="55"/>
      <c r="F1244" s="55"/>
      <c r="G1244" s="55"/>
      <c r="H1244" s="55"/>
      <c r="I1244" s="55"/>
      <c r="J1244" s="55"/>
      <c r="K1244" s="65"/>
      <c r="L1244" s="65"/>
      <c r="M1244" s="65"/>
      <c r="N1244" s="65"/>
      <c r="O1244" s="65"/>
      <c r="P1244" s="65"/>
    </row>
    <row r="1245" spans="1:16" s="1" customFormat="1" x14ac:dyDescent="0.25">
      <c r="A1245" s="2"/>
      <c r="C1245" s="7"/>
      <c r="E1245" s="55"/>
      <c r="F1245" s="55"/>
      <c r="G1245" s="55"/>
      <c r="H1245" s="55"/>
      <c r="I1245" s="55"/>
      <c r="J1245" s="55"/>
      <c r="K1245" s="65"/>
      <c r="L1245" s="65"/>
      <c r="M1245" s="65"/>
      <c r="N1245" s="65"/>
      <c r="O1245" s="65"/>
      <c r="P1245" s="65"/>
    </row>
    <row r="1246" spans="1:16" s="1" customFormat="1" x14ac:dyDescent="0.25">
      <c r="A1246" s="2"/>
      <c r="C1246" s="7"/>
      <c r="E1246" s="55"/>
      <c r="F1246" s="55"/>
      <c r="G1246" s="55"/>
      <c r="H1246" s="55"/>
      <c r="I1246" s="55"/>
      <c r="J1246" s="55"/>
      <c r="K1246" s="65"/>
      <c r="L1246" s="65"/>
      <c r="M1246" s="65"/>
      <c r="N1246" s="65"/>
      <c r="O1246" s="65"/>
      <c r="P1246" s="65"/>
    </row>
    <row r="1247" spans="1:16" s="1" customFormat="1" x14ac:dyDescent="0.25">
      <c r="A1247" s="2"/>
      <c r="C1247" s="7"/>
      <c r="E1247" s="55"/>
      <c r="F1247" s="55"/>
      <c r="G1247" s="55"/>
      <c r="H1247" s="55"/>
      <c r="I1247" s="55"/>
      <c r="J1247" s="55"/>
      <c r="K1247" s="65"/>
      <c r="L1247" s="65"/>
      <c r="M1247" s="65"/>
      <c r="N1247" s="65"/>
      <c r="O1247" s="65"/>
      <c r="P1247" s="65"/>
    </row>
    <row r="1248" spans="1:16" s="1" customFormat="1" x14ac:dyDescent="0.25">
      <c r="A1248" s="2"/>
      <c r="C1248" s="7"/>
      <c r="E1248" s="55"/>
      <c r="F1248" s="55"/>
      <c r="G1248" s="55"/>
      <c r="H1248" s="55"/>
      <c r="I1248" s="55"/>
      <c r="J1248" s="55"/>
      <c r="K1248" s="65"/>
      <c r="L1248" s="65"/>
      <c r="M1248" s="65"/>
      <c r="N1248" s="65"/>
      <c r="O1248" s="65"/>
      <c r="P1248" s="65"/>
    </row>
    <row r="1249" spans="1:16" s="1" customFormat="1" x14ac:dyDescent="0.25">
      <c r="A1249" s="2"/>
      <c r="C1249" s="7"/>
      <c r="E1249" s="55"/>
      <c r="F1249" s="55"/>
      <c r="G1249" s="55"/>
      <c r="H1249" s="55"/>
      <c r="I1249" s="55"/>
      <c r="J1249" s="55"/>
      <c r="K1249" s="65"/>
      <c r="L1249" s="65"/>
      <c r="M1249" s="65"/>
      <c r="N1249" s="65"/>
      <c r="O1249" s="65"/>
      <c r="P1249" s="65"/>
    </row>
    <row r="1250" spans="1:16" s="1" customFormat="1" x14ac:dyDescent="0.25">
      <c r="A1250" s="2"/>
      <c r="C1250" s="7"/>
      <c r="E1250" s="55"/>
      <c r="F1250" s="55"/>
      <c r="G1250" s="55"/>
      <c r="H1250" s="55"/>
      <c r="I1250" s="55"/>
      <c r="J1250" s="55"/>
      <c r="K1250" s="65"/>
      <c r="L1250" s="65"/>
      <c r="M1250" s="65"/>
      <c r="N1250" s="65"/>
      <c r="O1250" s="65"/>
      <c r="P1250" s="65"/>
    </row>
    <row r="1251" spans="1:16" s="1" customFormat="1" x14ac:dyDescent="0.25">
      <c r="A1251" s="2"/>
      <c r="C1251" s="7"/>
      <c r="E1251" s="55"/>
      <c r="F1251" s="55"/>
      <c r="G1251" s="55"/>
      <c r="H1251" s="55"/>
      <c r="I1251" s="55"/>
      <c r="J1251" s="55"/>
      <c r="K1251" s="65"/>
      <c r="L1251" s="65"/>
      <c r="M1251" s="65"/>
      <c r="N1251" s="65"/>
      <c r="O1251" s="65"/>
      <c r="P1251" s="65"/>
    </row>
    <row r="1252" spans="1:16" s="1" customFormat="1" x14ac:dyDescent="0.25">
      <c r="A1252" s="2"/>
      <c r="C1252" s="7"/>
      <c r="E1252" s="55"/>
      <c r="F1252" s="55"/>
      <c r="G1252" s="55"/>
      <c r="H1252" s="55"/>
      <c r="I1252" s="55"/>
      <c r="J1252" s="55"/>
      <c r="K1252" s="65"/>
      <c r="L1252" s="65"/>
      <c r="M1252" s="65"/>
      <c r="N1252" s="65"/>
      <c r="O1252" s="65"/>
      <c r="P1252" s="65"/>
    </row>
    <row r="1253" spans="1:16" s="1" customFormat="1" x14ac:dyDescent="0.25">
      <c r="A1253" s="2"/>
      <c r="C1253" s="7"/>
      <c r="E1253" s="55"/>
      <c r="F1253" s="55"/>
      <c r="G1253" s="55"/>
      <c r="H1253" s="55"/>
      <c r="I1253" s="55"/>
      <c r="J1253" s="55"/>
      <c r="K1253" s="65"/>
      <c r="L1253" s="65"/>
      <c r="M1253" s="65"/>
      <c r="N1253" s="65"/>
      <c r="O1253" s="65"/>
      <c r="P1253" s="65"/>
    </row>
    <row r="1254" spans="1:16" s="1" customFormat="1" x14ac:dyDescent="0.25">
      <c r="A1254" s="2"/>
      <c r="C1254" s="7"/>
      <c r="E1254" s="55"/>
      <c r="F1254" s="55"/>
      <c r="G1254" s="55"/>
      <c r="H1254" s="55"/>
      <c r="I1254" s="55"/>
      <c r="J1254" s="55"/>
      <c r="K1254" s="65"/>
      <c r="L1254" s="65"/>
      <c r="M1254" s="65"/>
      <c r="N1254" s="65"/>
      <c r="O1254" s="65"/>
      <c r="P1254" s="65"/>
    </row>
    <row r="1255" spans="1:16" s="1" customFormat="1" x14ac:dyDescent="0.25">
      <c r="A1255" s="2"/>
      <c r="C1255" s="7"/>
      <c r="E1255" s="55"/>
      <c r="F1255" s="55"/>
      <c r="G1255" s="55"/>
      <c r="H1255" s="55"/>
      <c r="I1255" s="55"/>
      <c r="J1255" s="55"/>
      <c r="K1255" s="65"/>
      <c r="L1255" s="65"/>
      <c r="M1255" s="65"/>
      <c r="N1255" s="65"/>
      <c r="O1255" s="65"/>
      <c r="P1255" s="65"/>
    </row>
    <row r="1256" spans="1:16" s="1" customFormat="1" x14ac:dyDescent="0.25">
      <c r="A1256" s="2"/>
      <c r="C1256" s="7"/>
      <c r="E1256" s="55"/>
      <c r="F1256" s="55"/>
      <c r="G1256" s="55"/>
      <c r="H1256" s="55"/>
      <c r="I1256" s="55"/>
      <c r="J1256" s="55"/>
      <c r="K1256" s="65"/>
      <c r="L1256" s="65"/>
      <c r="M1256" s="65"/>
      <c r="N1256" s="65"/>
      <c r="O1256" s="65"/>
      <c r="P1256" s="65"/>
    </row>
    <row r="1257" spans="1:16" s="1" customFormat="1" x14ac:dyDescent="0.25">
      <c r="A1257" s="2"/>
      <c r="C1257" s="7"/>
      <c r="E1257" s="55"/>
      <c r="F1257" s="55"/>
      <c r="G1257" s="55"/>
      <c r="H1257" s="55"/>
      <c r="I1257" s="55"/>
      <c r="J1257" s="55"/>
      <c r="K1257" s="65"/>
      <c r="L1257" s="65"/>
      <c r="M1257" s="65"/>
      <c r="N1257" s="65"/>
      <c r="O1257" s="65"/>
      <c r="P1257" s="65"/>
    </row>
    <row r="1258" spans="1:16" s="1" customFormat="1" x14ac:dyDescent="0.25">
      <c r="A1258" s="2"/>
      <c r="C1258" s="7"/>
      <c r="E1258" s="55"/>
      <c r="F1258" s="55"/>
      <c r="G1258" s="55"/>
      <c r="H1258" s="55"/>
      <c r="I1258" s="55"/>
      <c r="J1258" s="55"/>
      <c r="K1258" s="65"/>
      <c r="L1258" s="65"/>
      <c r="M1258" s="65"/>
      <c r="N1258" s="65"/>
      <c r="O1258" s="65"/>
      <c r="P1258" s="65"/>
    </row>
    <row r="1259" spans="1:16" s="1" customFormat="1" x14ac:dyDescent="0.25">
      <c r="A1259" s="2"/>
      <c r="C1259" s="7"/>
      <c r="E1259" s="55"/>
      <c r="F1259" s="55"/>
      <c r="G1259" s="55"/>
      <c r="H1259" s="55"/>
      <c r="I1259" s="55"/>
      <c r="J1259" s="55"/>
      <c r="K1259" s="65"/>
      <c r="L1259" s="65"/>
      <c r="M1259" s="65"/>
      <c r="N1259" s="65"/>
      <c r="O1259" s="65"/>
      <c r="P1259" s="65"/>
    </row>
    <row r="1260" spans="1:16" s="1" customFormat="1" x14ac:dyDescent="0.25">
      <c r="A1260" s="2"/>
      <c r="C1260" s="7"/>
      <c r="E1260" s="55"/>
      <c r="F1260" s="55"/>
      <c r="G1260" s="55"/>
      <c r="H1260" s="55"/>
      <c r="I1260" s="55"/>
      <c r="J1260" s="55"/>
      <c r="K1260" s="65"/>
      <c r="L1260" s="65"/>
      <c r="M1260" s="65"/>
      <c r="N1260" s="65"/>
      <c r="O1260" s="65"/>
      <c r="P1260" s="65"/>
    </row>
    <row r="1261" spans="1:16" s="1" customFormat="1" x14ac:dyDescent="0.25">
      <c r="A1261" s="2"/>
      <c r="C1261" s="7"/>
      <c r="E1261" s="55"/>
      <c r="F1261" s="55"/>
      <c r="G1261" s="55"/>
      <c r="H1261" s="55"/>
      <c r="I1261" s="55"/>
      <c r="J1261" s="55"/>
      <c r="K1261" s="65"/>
      <c r="L1261" s="65"/>
      <c r="M1261" s="65"/>
      <c r="N1261" s="65"/>
      <c r="O1261" s="65"/>
      <c r="P1261" s="65"/>
    </row>
    <row r="1262" spans="1:16" s="1" customFormat="1" x14ac:dyDescent="0.25">
      <c r="A1262" s="2"/>
      <c r="C1262" s="7"/>
      <c r="E1262" s="55"/>
      <c r="F1262" s="55"/>
      <c r="G1262" s="55"/>
      <c r="H1262" s="55"/>
      <c r="I1262" s="55"/>
      <c r="J1262" s="55"/>
      <c r="K1262" s="65"/>
      <c r="L1262" s="65"/>
      <c r="M1262" s="65"/>
      <c r="N1262" s="65"/>
      <c r="O1262" s="65"/>
      <c r="P1262" s="65"/>
    </row>
    <row r="1263" spans="1:16" s="1" customFormat="1" x14ac:dyDescent="0.25">
      <c r="A1263" s="2"/>
      <c r="C1263" s="7"/>
      <c r="E1263" s="55"/>
      <c r="F1263" s="55"/>
      <c r="G1263" s="55"/>
      <c r="H1263" s="55"/>
      <c r="I1263" s="55"/>
      <c r="J1263" s="55"/>
      <c r="K1263" s="65"/>
      <c r="L1263" s="65"/>
      <c r="M1263" s="65"/>
      <c r="N1263" s="65"/>
      <c r="O1263" s="65"/>
      <c r="P1263" s="65"/>
    </row>
    <row r="1264" spans="1:16" s="1" customFormat="1" x14ac:dyDescent="0.25">
      <c r="A1264" s="2"/>
      <c r="C1264" s="7"/>
      <c r="E1264" s="55"/>
      <c r="F1264" s="55"/>
      <c r="G1264" s="55"/>
      <c r="H1264" s="55"/>
      <c r="I1264" s="55"/>
      <c r="J1264" s="55"/>
      <c r="K1264" s="65"/>
      <c r="L1264" s="65"/>
      <c r="M1264" s="65"/>
      <c r="N1264" s="65"/>
      <c r="O1264" s="65"/>
      <c r="P1264" s="65"/>
    </row>
    <row r="1265" spans="1:16" s="1" customFormat="1" x14ac:dyDescent="0.25">
      <c r="A1265" s="2"/>
      <c r="C1265" s="7"/>
      <c r="E1265" s="55"/>
      <c r="F1265" s="55"/>
      <c r="G1265" s="55"/>
      <c r="H1265" s="55"/>
      <c r="I1265" s="55"/>
      <c r="J1265" s="55"/>
      <c r="K1265" s="65"/>
      <c r="L1265" s="65"/>
      <c r="M1265" s="65"/>
      <c r="N1265" s="65"/>
      <c r="O1265" s="65"/>
      <c r="P1265" s="65"/>
    </row>
    <row r="1266" spans="1:16" s="1" customFormat="1" x14ac:dyDescent="0.25">
      <c r="A1266" s="2"/>
      <c r="C1266" s="7"/>
      <c r="E1266" s="55"/>
      <c r="F1266" s="55"/>
      <c r="G1266" s="55"/>
      <c r="H1266" s="55"/>
      <c r="I1266" s="55"/>
      <c r="J1266" s="55"/>
      <c r="K1266" s="65"/>
      <c r="L1266" s="65"/>
      <c r="M1266" s="65"/>
      <c r="N1266" s="65"/>
      <c r="O1266" s="65"/>
      <c r="P1266" s="65"/>
    </row>
    <row r="1267" spans="1:16" s="1" customFormat="1" x14ac:dyDescent="0.25">
      <c r="A1267" s="2"/>
      <c r="C1267" s="7"/>
      <c r="E1267" s="55"/>
      <c r="F1267" s="55"/>
      <c r="G1267" s="55"/>
      <c r="H1267" s="55"/>
      <c r="I1267" s="55"/>
      <c r="J1267" s="55"/>
      <c r="K1267" s="65"/>
      <c r="L1267" s="65"/>
      <c r="M1267" s="65"/>
      <c r="N1267" s="65"/>
      <c r="O1267" s="65"/>
      <c r="P1267" s="65"/>
    </row>
    <row r="1268" spans="1:16" s="1" customFormat="1" x14ac:dyDescent="0.25">
      <c r="A1268" s="2"/>
      <c r="C1268" s="7"/>
      <c r="E1268" s="55"/>
      <c r="F1268" s="55"/>
      <c r="G1268" s="55"/>
      <c r="H1268" s="55"/>
      <c r="I1268" s="55"/>
      <c r="J1268" s="55"/>
      <c r="K1268" s="65"/>
      <c r="L1268" s="65"/>
      <c r="M1268" s="65"/>
      <c r="N1268" s="65"/>
      <c r="O1268" s="65"/>
      <c r="P1268" s="65"/>
    </row>
    <row r="1269" spans="1:16" s="1" customFormat="1" x14ac:dyDescent="0.25">
      <c r="A1269" s="2"/>
      <c r="C1269" s="7"/>
      <c r="E1269" s="55"/>
      <c r="F1269" s="55"/>
      <c r="G1269" s="55"/>
      <c r="H1269" s="55"/>
      <c r="I1269" s="55"/>
      <c r="J1269" s="55"/>
      <c r="K1269" s="65"/>
      <c r="L1269" s="65"/>
      <c r="M1269" s="65"/>
      <c r="N1269" s="65"/>
      <c r="O1269" s="65"/>
      <c r="P1269" s="65"/>
    </row>
    <row r="1270" spans="1:16" s="1" customFormat="1" x14ac:dyDescent="0.25">
      <c r="A1270" s="2"/>
      <c r="C1270" s="7"/>
      <c r="E1270" s="55"/>
      <c r="F1270" s="55"/>
      <c r="G1270" s="55"/>
      <c r="H1270" s="55"/>
      <c r="I1270" s="55"/>
      <c r="J1270" s="55"/>
      <c r="K1270" s="65"/>
      <c r="L1270" s="65"/>
      <c r="M1270" s="65"/>
      <c r="N1270" s="65"/>
      <c r="O1270" s="65"/>
      <c r="P1270" s="65"/>
    </row>
    <row r="1271" spans="1:16" s="1" customFormat="1" x14ac:dyDescent="0.25">
      <c r="A1271" s="2"/>
      <c r="C1271" s="7"/>
      <c r="E1271" s="55"/>
      <c r="F1271" s="55"/>
      <c r="G1271" s="55"/>
      <c r="H1271" s="55"/>
      <c r="I1271" s="55"/>
      <c r="J1271" s="55"/>
      <c r="K1271" s="65"/>
      <c r="L1271" s="65"/>
      <c r="M1271" s="65"/>
      <c r="N1271" s="65"/>
      <c r="O1271" s="65"/>
      <c r="P1271" s="65"/>
    </row>
    <row r="1272" spans="1:16" s="1" customFormat="1" x14ac:dyDescent="0.25">
      <c r="A1272" s="2"/>
      <c r="C1272" s="7"/>
      <c r="E1272" s="55"/>
      <c r="F1272" s="55"/>
      <c r="G1272" s="55"/>
      <c r="H1272" s="55"/>
      <c r="I1272" s="55"/>
      <c r="J1272" s="55"/>
      <c r="K1272" s="65"/>
      <c r="L1272" s="65"/>
      <c r="M1272" s="65"/>
      <c r="N1272" s="65"/>
      <c r="O1272" s="65"/>
      <c r="P1272" s="65"/>
    </row>
    <row r="1273" spans="1:16" s="1" customFormat="1" x14ac:dyDescent="0.25">
      <c r="A1273" s="2"/>
      <c r="C1273" s="7"/>
      <c r="E1273" s="55"/>
      <c r="F1273" s="55"/>
      <c r="G1273" s="55"/>
      <c r="H1273" s="55"/>
      <c r="I1273" s="55"/>
      <c r="J1273" s="55"/>
      <c r="K1273" s="65"/>
      <c r="L1273" s="65"/>
      <c r="M1273" s="65"/>
      <c r="N1273" s="65"/>
      <c r="O1273" s="65"/>
      <c r="P1273" s="65"/>
    </row>
    <row r="1274" spans="1:16" s="1" customFormat="1" x14ac:dyDescent="0.25">
      <c r="A1274" s="2"/>
      <c r="C1274" s="7"/>
      <c r="E1274" s="55"/>
      <c r="F1274" s="55"/>
      <c r="G1274" s="55"/>
      <c r="H1274" s="55"/>
      <c r="I1274" s="55"/>
      <c r="J1274" s="55"/>
      <c r="K1274" s="65"/>
      <c r="L1274" s="65"/>
      <c r="M1274" s="65"/>
      <c r="N1274" s="65"/>
      <c r="O1274" s="65"/>
      <c r="P1274" s="65"/>
    </row>
    <row r="1275" spans="1:16" s="1" customFormat="1" x14ac:dyDescent="0.25">
      <c r="A1275" s="2"/>
      <c r="C1275" s="7"/>
      <c r="E1275" s="55"/>
      <c r="F1275" s="55"/>
      <c r="G1275" s="55"/>
      <c r="H1275" s="55"/>
      <c r="I1275" s="55"/>
      <c r="J1275" s="55"/>
      <c r="K1275" s="65"/>
      <c r="L1275" s="65"/>
      <c r="M1275" s="65"/>
      <c r="N1275" s="65"/>
      <c r="O1275" s="65"/>
      <c r="P1275" s="65"/>
    </row>
    <row r="1276" spans="1:16" s="1" customFormat="1" x14ac:dyDescent="0.25">
      <c r="A1276" s="2"/>
      <c r="C1276" s="7"/>
      <c r="E1276" s="55"/>
      <c r="F1276" s="55"/>
      <c r="G1276" s="55"/>
      <c r="H1276" s="55"/>
      <c r="I1276" s="55"/>
      <c r="J1276" s="55"/>
      <c r="K1276" s="65"/>
      <c r="L1276" s="65"/>
      <c r="M1276" s="65"/>
      <c r="N1276" s="65"/>
      <c r="O1276" s="65"/>
      <c r="P1276" s="65"/>
    </row>
    <row r="1277" spans="1:16" s="1" customFormat="1" x14ac:dyDescent="0.25">
      <c r="A1277" s="2"/>
      <c r="C1277" s="7"/>
      <c r="E1277" s="55"/>
      <c r="F1277" s="55"/>
      <c r="G1277" s="55"/>
      <c r="H1277" s="55"/>
      <c r="I1277" s="55"/>
      <c r="J1277" s="55"/>
      <c r="K1277" s="65"/>
      <c r="L1277" s="65"/>
      <c r="M1277" s="65"/>
      <c r="N1277" s="65"/>
      <c r="O1277" s="65"/>
      <c r="P1277" s="65"/>
    </row>
    <row r="1278" spans="1:16" s="1" customFormat="1" x14ac:dyDescent="0.25">
      <c r="A1278" s="2"/>
      <c r="C1278" s="7"/>
      <c r="E1278" s="55"/>
      <c r="F1278" s="55"/>
      <c r="G1278" s="55"/>
      <c r="H1278" s="55"/>
      <c r="I1278" s="55"/>
      <c r="J1278" s="55"/>
      <c r="K1278" s="65"/>
      <c r="L1278" s="65"/>
      <c r="M1278" s="65"/>
      <c r="N1278" s="65"/>
      <c r="O1278" s="65"/>
      <c r="P1278" s="65"/>
    </row>
    <row r="1279" spans="1:16" s="1" customFormat="1" x14ac:dyDescent="0.25">
      <c r="A1279" s="2"/>
      <c r="C1279" s="7"/>
      <c r="E1279" s="55"/>
      <c r="F1279" s="55"/>
      <c r="G1279" s="55"/>
      <c r="H1279" s="55"/>
      <c r="I1279" s="55"/>
      <c r="J1279" s="55"/>
      <c r="K1279" s="65"/>
      <c r="L1279" s="65"/>
      <c r="M1279" s="65"/>
      <c r="N1279" s="65"/>
      <c r="O1279" s="65"/>
      <c r="P1279" s="65"/>
    </row>
    <row r="1280" spans="1:16" s="1" customFormat="1" x14ac:dyDescent="0.25">
      <c r="A1280" s="2"/>
      <c r="C1280" s="7"/>
      <c r="E1280" s="55"/>
      <c r="F1280" s="55"/>
      <c r="G1280" s="55"/>
      <c r="H1280" s="55"/>
      <c r="I1280" s="55"/>
      <c r="J1280" s="55"/>
      <c r="K1280" s="65"/>
      <c r="L1280" s="65"/>
      <c r="M1280" s="65"/>
      <c r="N1280" s="65"/>
      <c r="O1280" s="65"/>
      <c r="P1280" s="65"/>
    </row>
    <row r="1281" spans="1:16" s="1" customFormat="1" x14ac:dyDescent="0.25">
      <c r="A1281" s="2"/>
      <c r="C1281" s="7"/>
      <c r="E1281" s="55"/>
      <c r="F1281" s="55"/>
      <c r="G1281" s="55"/>
      <c r="H1281" s="55"/>
      <c r="I1281" s="55"/>
      <c r="J1281" s="55"/>
      <c r="K1281" s="65"/>
      <c r="L1281" s="65"/>
      <c r="M1281" s="65"/>
      <c r="N1281" s="65"/>
      <c r="O1281" s="65"/>
      <c r="P1281" s="65"/>
    </row>
    <row r="1282" spans="1:16" s="1" customFormat="1" x14ac:dyDescent="0.25">
      <c r="A1282" s="2"/>
      <c r="C1282" s="7"/>
      <c r="E1282" s="55"/>
      <c r="F1282" s="55"/>
      <c r="G1282" s="55"/>
      <c r="H1282" s="55"/>
      <c r="I1282" s="55"/>
      <c r="J1282" s="55"/>
      <c r="K1282" s="65"/>
      <c r="L1282" s="65"/>
      <c r="M1282" s="65"/>
      <c r="N1282" s="65"/>
      <c r="O1282" s="65"/>
      <c r="P1282" s="65"/>
    </row>
    <row r="1283" spans="1:16" s="1" customFormat="1" x14ac:dyDescent="0.25">
      <c r="A1283" s="2"/>
      <c r="C1283" s="7"/>
      <c r="E1283" s="55"/>
      <c r="F1283" s="55"/>
      <c r="G1283" s="55"/>
      <c r="H1283" s="55"/>
      <c r="I1283" s="55"/>
      <c r="J1283" s="55"/>
      <c r="K1283" s="65"/>
      <c r="L1283" s="65"/>
      <c r="M1283" s="65"/>
      <c r="N1283" s="65"/>
      <c r="O1283" s="65"/>
      <c r="P1283" s="65"/>
    </row>
    <row r="1284" spans="1:16" s="1" customFormat="1" x14ac:dyDescent="0.25">
      <c r="A1284" s="2"/>
      <c r="C1284" s="7"/>
      <c r="E1284" s="55"/>
      <c r="F1284" s="55"/>
      <c r="G1284" s="55"/>
      <c r="H1284" s="55"/>
      <c r="I1284" s="55"/>
      <c r="J1284" s="55"/>
      <c r="K1284" s="65"/>
      <c r="L1284" s="65"/>
      <c r="M1284" s="65"/>
      <c r="N1284" s="65"/>
      <c r="O1284" s="65"/>
      <c r="P1284" s="65"/>
    </row>
    <row r="1285" spans="1:16" s="1" customFormat="1" x14ac:dyDescent="0.25">
      <c r="A1285" s="2"/>
      <c r="C1285" s="7"/>
      <c r="E1285" s="55"/>
      <c r="F1285" s="55"/>
      <c r="G1285" s="55"/>
      <c r="H1285" s="55"/>
      <c r="I1285" s="55"/>
      <c r="J1285" s="55"/>
      <c r="K1285" s="65"/>
      <c r="L1285" s="65"/>
      <c r="M1285" s="65"/>
      <c r="N1285" s="65"/>
      <c r="O1285" s="65"/>
      <c r="P1285" s="65"/>
    </row>
    <row r="1286" spans="1:16" s="1" customFormat="1" x14ac:dyDescent="0.25">
      <c r="A1286" s="2"/>
      <c r="C1286" s="7"/>
      <c r="E1286" s="55"/>
      <c r="F1286" s="55"/>
      <c r="G1286" s="55"/>
      <c r="H1286" s="55"/>
      <c r="I1286" s="55"/>
      <c r="J1286" s="55"/>
      <c r="K1286" s="65"/>
      <c r="L1286" s="65"/>
      <c r="M1286" s="65"/>
      <c r="N1286" s="65"/>
      <c r="O1286" s="65"/>
      <c r="P1286" s="65"/>
    </row>
    <row r="1287" spans="1:16" s="1" customFormat="1" x14ac:dyDescent="0.25">
      <c r="A1287" s="2"/>
      <c r="C1287" s="7"/>
      <c r="E1287" s="55"/>
      <c r="F1287" s="55"/>
      <c r="G1287" s="55"/>
      <c r="H1287" s="55"/>
      <c r="I1287" s="55"/>
      <c r="J1287" s="55"/>
      <c r="K1287" s="65"/>
      <c r="L1287" s="65"/>
      <c r="M1287" s="65"/>
      <c r="N1287" s="65"/>
      <c r="O1287" s="65"/>
      <c r="P1287" s="65"/>
    </row>
    <row r="1288" spans="1:16" s="1" customFormat="1" x14ac:dyDescent="0.25">
      <c r="A1288" s="2"/>
      <c r="C1288" s="7"/>
      <c r="E1288" s="55"/>
      <c r="F1288" s="55"/>
      <c r="G1288" s="55"/>
      <c r="H1288" s="55"/>
      <c r="I1288" s="55"/>
      <c r="J1288" s="55"/>
      <c r="K1288" s="65"/>
      <c r="L1288" s="65"/>
      <c r="M1288" s="65"/>
      <c r="N1288" s="65"/>
      <c r="O1288" s="65"/>
      <c r="P1288" s="65"/>
    </row>
    <row r="1289" spans="1:16" s="1" customFormat="1" x14ac:dyDescent="0.25">
      <c r="A1289" s="2"/>
      <c r="C1289" s="7"/>
      <c r="E1289" s="55"/>
      <c r="F1289" s="55"/>
      <c r="G1289" s="55"/>
      <c r="H1289" s="55"/>
      <c r="I1289" s="55"/>
      <c r="J1289" s="55"/>
      <c r="K1289" s="65"/>
      <c r="L1289" s="65"/>
      <c r="M1289" s="65"/>
      <c r="N1289" s="65"/>
      <c r="O1289" s="65"/>
      <c r="P1289" s="65"/>
    </row>
    <row r="1290" spans="1:16" s="1" customFormat="1" x14ac:dyDescent="0.25">
      <c r="A1290" s="2"/>
      <c r="C1290" s="7"/>
      <c r="E1290" s="55"/>
      <c r="F1290" s="55"/>
      <c r="G1290" s="55"/>
      <c r="H1290" s="55"/>
      <c r="I1290" s="55"/>
      <c r="J1290" s="55"/>
      <c r="K1290" s="65"/>
      <c r="L1290" s="65"/>
      <c r="M1290" s="65"/>
      <c r="N1290" s="65"/>
      <c r="O1290" s="65"/>
      <c r="P1290" s="65"/>
    </row>
    <row r="1291" spans="1:16" s="1" customFormat="1" x14ac:dyDescent="0.25">
      <c r="A1291" s="2"/>
      <c r="C1291" s="7"/>
      <c r="E1291" s="55"/>
      <c r="F1291" s="55"/>
      <c r="G1291" s="55"/>
      <c r="H1291" s="55"/>
      <c r="I1291" s="55"/>
      <c r="J1291" s="55"/>
      <c r="K1291" s="65"/>
      <c r="L1291" s="65"/>
      <c r="M1291" s="65"/>
      <c r="N1291" s="65"/>
      <c r="O1291" s="65"/>
      <c r="P1291" s="65"/>
    </row>
    <row r="1292" spans="1:16" s="1" customFormat="1" x14ac:dyDescent="0.25">
      <c r="A1292" s="2"/>
      <c r="C1292" s="7"/>
      <c r="E1292" s="55"/>
      <c r="F1292" s="55"/>
      <c r="G1292" s="55"/>
      <c r="H1292" s="55"/>
      <c r="I1292" s="55"/>
      <c r="J1292" s="55"/>
      <c r="K1292" s="65"/>
      <c r="L1292" s="65"/>
      <c r="M1292" s="65"/>
      <c r="N1292" s="65"/>
      <c r="O1292" s="65"/>
      <c r="P1292" s="65"/>
    </row>
    <row r="1293" spans="1:16" s="1" customFormat="1" x14ac:dyDescent="0.25">
      <c r="A1293" s="2"/>
      <c r="C1293" s="7"/>
      <c r="E1293" s="55"/>
      <c r="F1293" s="55"/>
      <c r="G1293" s="55"/>
      <c r="H1293" s="55"/>
      <c r="I1293" s="55"/>
      <c r="J1293" s="55"/>
      <c r="K1293" s="65"/>
      <c r="L1293" s="65"/>
      <c r="M1293" s="65"/>
      <c r="N1293" s="65"/>
      <c r="O1293" s="65"/>
      <c r="P1293" s="65"/>
    </row>
    <row r="1294" spans="1:16" s="1" customFormat="1" x14ac:dyDescent="0.25">
      <c r="A1294" s="2"/>
      <c r="C1294" s="7"/>
      <c r="E1294" s="55"/>
      <c r="F1294" s="55"/>
      <c r="G1294" s="55"/>
      <c r="H1294" s="55"/>
      <c r="I1294" s="55"/>
      <c r="J1294" s="55"/>
      <c r="K1294" s="65"/>
      <c r="L1294" s="65"/>
      <c r="M1294" s="65"/>
      <c r="N1294" s="65"/>
      <c r="O1294" s="65"/>
      <c r="P1294" s="65"/>
    </row>
    <row r="1295" spans="1:16" s="1" customFormat="1" x14ac:dyDescent="0.25">
      <c r="A1295" s="2"/>
      <c r="C1295" s="7"/>
      <c r="E1295" s="55"/>
      <c r="F1295" s="55"/>
      <c r="G1295" s="55"/>
      <c r="H1295" s="55"/>
      <c r="I1295" s="55"/>
      <c r="J1295" s="55"/>
      <c r="K1295" s="65"/>
      <c r="L1295" s="65"/>
      <c r="M1295" s="65"/>
      <c r="N1295" s="65"/>
      <c r="O1295" s="65"/>
      <c r="P1295" s="65"/>
    </row>
    <row r="1296" spans="1:16" s="1" customFormat="1" x14ac:dyDescent="0.25">
      <c r="A1296" s="2"/>
      <c r="C1296" s="7"/>
      <c r="E1296" s="55"/>
      <c r="F1296" s="55"/>
      <c r="G1296" s="55"/>
      <c r="H1296" s="55"/>
      <c r="I1296" s="55"/>
      <c r="J1296" s="55"/>
      <c r="K1296" s="65"/>
      <c r="L1296" s="65"/>
      <c r="M1296" s="65"/>
      <c r="N1296" s="65"/>
      <c r="O1296" s="65"/>
      <c r="P1296" s="65"/>
    </row>
    <row r="1297" spans="1:16" s="1" customFormat="1" x14ac:dyDescent="0.25">
      <c r="A1297" s="2"/>
      <c r="C1297" s="7"/>
      <c r="E1297" s="55"/>
      <c r="F1297" s="55"/>
      <c r="G1297" s="55"/>
      <c r="H1297" s="55"/>
      <c r="I1297" s="55"/>
      <c r="J1297" s="55"/>
      <c r="K1297" s="65"/>
      <c r="L1297" s="65"/>
      <c r="M1297" s="65"/>
      <c r="N1297" s="65"/>
      <c r="O1297" s="65"/>
      <c r="P1297" s="65"/>
    </row>
    <row r="1298" spans="1:16" s="1" customFormat="1" x14ac:dyDescent="0.25">
      <c r="A1298" s="2"/>
      <c r="C1298" s="7"/>
      <c r="E1298" s="55"/>
      <c r="F1298" s="55"/>
      <c r="G1298" s="55"/>
      <c r="H1298" s="55"/>
      <c r="I1298" s="55"/>
      <c r="J1298" s="55"/>
      <c r="K1298" s="65"/>
      <c r="L1298" s="65"/>
      <c r="M1298" s="65"/>
      <c r="N1298" s="65"/>
      <c r="O1298" s="65"/>
      <c r="P1298" s="65"/>
    </row>
    <row r="1299" spans="1:16" s="1" customFormat="1" x14ac:dyDescent="0.25">
      <c r="A1299" s="2"/>
      <c r="C1299" s="7"/>
      <c r="E1299" s="55"/>
      <c r="F1299" s="55"/>
      <c r="G1299" s="55"/>
      <c r="H1299" s="55"/>
      <c r="I1299" s="55"/>
      <c r="J1299" s="55"/>
      <c r="K1299" s="65"/>
      <c r="L1299" s="65"/>
      <c r="M1299" s="65"/>
      <c r="N1299" s="65"/>
      <c r="O1299" s="65"/>
      <c r="P1299" s="65"/>
    </row>
    <row r="1300" spans="1:16" s="1" customFormat="1" x14ac:dyDescent="0.25">
      <c r="A1300" s="2"/>
      <c r="C1300" s="7"/>
      <c r="E1300" s="55"/>
      <c r="F1300" s="55"/>
      <c r="G1300" s="55"/>
      <c r="H1300" s="55"/>
      <c r="I1300" s="55"/>
      <c r="J1300" s="55"/>
      <c r="K1300" s="65"/>
      <c r="L1300" s="65"/>
      <c r="M1300" s="65"/>
      <c r="N1300" s="65"/>
      <c r="O1300" s="65"/>
      <c r="P1300" s="65"/>
    </row>
    <row r="1301" spans="1:16" s="1" customFormat="1" x14ac:dyDescent="0.25">
      <c r="A1301" s="2"/>
      <c r="C1301" s="7"/>
      <c r="E1301" s="55"/>
      <c r="F1301" s="55"/>
      <c r="G1301" s="55"/>
      <c r="H1301" s="55"/>
      <c r="I1301" s="55"/>
      <c r="J1301" s="55"/>
      <c r="K1301" s="65"/>
      <c r="L1301" s="65"/>
      <c r="M1301" s="65"/>
      <c r="N1301" s="65"/>
      <c r="O1301" s="65"/>
      <c r="P1301" s="65"/>
    </row>
    <row r="1302" spans="1:16" s="1" customFormat="1" x14ac:dyDescent="0.25">
      <c r="A1302" s="2"/>
      <c r="C1302" s="7"/>
      <c r="E1302" s="55"/>
      <c r="F1302" s="55"/>
      <c r="G1302" s="55"/>
      <c r="H1302" s="55"/>
      <c r="I1302" s="55"/>
      <c r="J1302" s="55"/>
      <c r="K1302" s="65"/>
      <c r="L1302" s="65"/>
      <c r="M1302" s="65"/>
      <c r="N1302" s="65"/>
      <c r="O1302" s="65"/>
      <c r="P1302" s="65"/>
    </row>
    <row r="1303" spans="1:16" s="1" customFormat="1" x14ac:dyDescent="0.25">
      <c r="A1303" s="2"/>
      <c r="C1303" s="7"/>
      <c r="E1303" s="55"/>
      <c r="F1303" s="55"/>
      <c r="G1303" s="55"/>
      <c r="H1303" s="55"/>
      <c r="I1303" s="55"/>
      <c r="J1303" s="55"/>
      <c r="K1303" s="65"/>
      <c r="L1303" s="65"/>
      <c r="M1303" s="65"/>
      <c r="N1303" s="65"/>
      <c r="O1303" s="65"/>
      <c r="P1303" s="65"/>
    </row>
    <row r="1304" spans="1:16" s="1" customFormat="1" x14ac:dyDescent="0.25">
      <c r="A1304" s="2"/>
      <c r="C1304" s="7"/>
      <c r="E1304" s="55"/>
      <c r="F1304" s="55"/>
      <c r="G1304" s="55"/>
      <c r="H1304" s="55"/>
      <c r="I1304" s="55"/>
      <c r="J1304" s="55"/>
      <c r="K1304" s="65"/>
      <c r="L1304" s="65"/>
      <c r="M1304" s="65"/>
      <c r="N1304" s="65"/>
      <c r="O1304" s="65"/>
      <c r="P1304" s="65"/>
    </row>
    <row r="1305" spans="1:16" s="1" customFormat="1" x14ac:dyDescent="0.25">
      <c r="A1305" s="2"/>
      <c r="C1305" s="7"/>
      <c r="E1305" s="55"/>
      <c r="F1305" s="55"/>
      <c r="G1305" s="55"/>
      <c r="H1305" s="55"/>
      <c r="I1305" s="55"/>
      <c r="J1305" s="55"/>
      <c r="K1305" s="65"/>
      <c r="L1305" s="65"/>
      <c r="M1305" s="65"/>
      <c r="N1305" s="65"/>
      <c r="O1305" s="65"/>
      <c r="P1305" s="65"/>
    </row>
    <row r="1306" spans="1:16" s="1" customFormat="1" x14ac:dyDescent="0.25">
      <c r="A1306" s="2"/>
      <c r="C1306" s="7"/>
      <c r="E1306" s="55"/>
      <c r="F1306" s="55"/>
      <c r="G1306" s="55"/>
      <c r="H1306" s="55"/>
      <c r="I1306" s="55"/>
      <c r="J1306" s="55"/>
      <c r="K1306" s="65"/>
      <c r="L1306" s="65"/>
      <c r="M1306" s="65"/>
      <c r="N1306" s="65"/>
      <c r="O1306" s="65"/>
      <c r="P1306" s="65"/>
    </row>
    <row r="1307" spans="1:16" s="1" customFormat="1" x14ac:dyDescent="0.25">
      <c r="A1307" s="2"/>
      <c r="C1307" s="7"/>
      <c r="E1307" s="55"/>
      <c r="F1307" s="55"/>
      <c r="G1307" s="55"/>
      <c r="H1307" s="55"/>
      <c r="I1307" s="55"/>
      <c r="J1307" s="55"/>
      <c r="K1307" s="65"/>
      <c r="L1307" s="65"/>
      <c r="M1307" s="65"/>
      <c r="N1307" s="65"/>
      <c r="O1307" s="65"/>
      <c r="P1307" s="65"/>
    </row>
    <row r="1308" spans="1:16" s="1" customFormat="1" x14ac:dyDescent="0.25">
      <c r="A1308" s="2"/>
      <c r="C1308" s="7"/>
      <c r="E1308" s="55"/>
      <c r="F1308" s="55"/>
      <c r="G1308" s="55"/>
      <c r="H1308" s="55"/>
      <c r="I1308" s="55"/>
      <c r="J1308" s="55"/>
      <c r="K1308" s="65"/>
      <c r="L1308" s="65"/>
      <c r="M1308" s="65"/>
      <c r="N1308" s="65"/>
      <c r="O1308" s="65"/>
      <c r="P1308" s="65"/>
    </row>
    <row r="1309" spans="1:16" s="1" customFormat="1" x14ac:dyDescent="0.25">
      <c r="A1309" s="2"/>
      <c r="C1309" s="7"/>
      <c r="E1309" s="55"/>
      <c r="F1309" s="55"/>
      <c r="G1309" s="55"/>
      <c r="H1309" s="55"/>
      <c r="I1309" s="55"/>
      <c r="J1309" s="55"/>
      <c r="K1309" s="65"/>
      <c r="L1309" s="65"/>
      <c r="M1309" s="65"/>
      <c r="N1309" s="65"/>
      <c r="O1309" s="65"/>
      <c r="P1309" s="65"/>
    </row>
    <row r="1310" spans="1:16" s="1" customFormat="1" x14ac:dyDescent="0.25">
      <c r="A1310" s="2"/>
      <c r="C1310" s="7"/>
      <c r="E1310" s="55"/>
      <c r="F1310" s="55"/>
      <c r="G1310" s="55"/>
      <c r="H1310" s="55"/>
      <c r="I1310" s="55"/>
      <c r="J1310" s="55"/>
      <c r="K1310" s="65"/>
      <c r="L1310" s="65"/>
      <c r="M1310" s="65"/>
      <c r="N1310" s="65"/>
      <c r="O1310" s="65"/>
      <c r="P1310" s="65"/>
    </row>
    <row r="1311" spans="1:16" s="1" customFormat="1" x14ac:dyDescent="0.25">
      <c r="A1311" s="2"/>
      <c r="C1311" s="7"/>
      <c r="E1311" s="55"/>
      <c r="F1311" s="55"/>
      <c r="G1311" s="55"/>
      <c r="H1311" s="55"/>
      <c r="I1311" s="55"/>
      <c r="J1311" s="55"/>
      <c r="K1311" s="65"/>
      <c r="L1311" s="65"/>
      <c r="M1311" s="65"/>
      <c r="N1311" s="65"/>
      <c r="O1311" s="65"/>
      <c r="P1311" s="65"/>
    </row>
    <row r="1312" spans="1:16" s="1" customFormat="1" x14ac:dyDescent="0.25">
      <c r="A1312" s="2"/>
      <c r="C1312" s="7"/>
      <c r="E1312" s="55"/>
      <c r="F1312" s="55"/>
      <c r="G1312" s="55"/>
      <c r="H1312" s="55"/>
      <c r="I1312" s="55"/>
      <c r="J1312" s="55"/>
      <c r="K1312" s="65"/>
      <c r="L1312" s="65"/>
      <c r="M1312" s="65"/>
      <c r="N1312" s="65"/>
      <c r="O1312" s="65"/>
      <c r="P1312" s="65"/>
    </row>
    <row r="1313" spans="1:16" s="1" customFormat="1" x14ac:dyDescent="0.25">
      <c r="A1313" s="2"/>
      <c r="C1313" s="7"/>
      <c r="E1313" s="55"/>
      <c r="F1313" s="55"/>
      <c r="G1313" s="55"/>
      <c r="H1313" s="55"/>
      <c r="I1313" s="55"/>
      <c r="J1313" s="55"/>
      <c r="K1313" s="65"/>
      <c r="L1313" s="65"/>
      <c r="M1313" s="65"/>
      <c r="N1313" s="65"/>
      <c r="O1313" s="65"/>
      <c r="P1313" s="65"/>
    </row>
    <row r="1314" spans="1:16" s="1" customFormat="1" x14ac:dyDescent="0.25">
      <c r="A1314" s="2"/>
      <c r="C1314" s="7"/>
      <c r="E1314" s="55"/>
      <c r="F1314" s="55"/>
      <c r="G1314" s="55"/>
      <c r="H1314" s="55"/>
      <c r="I1314" s="55"/>
      <c r="J1314" s="55"/>
      <c r="K1314" s="65"/>
      <c r="L1314" s="65"/>
      <c r="M1314" s="65"/>
      <c r="N1314" s="65"/>
      <c r="O1314" s="65"/>
      <c r="P1314" s="65"/>
    </row>
    <row r="1315" spans="1:16" s="1" customFormat="1" x14ac:dyDescent="0.25">
      <c r="A1315" s="2"/>
      <c r="C1315" s="7"/>
      <c r="E1315" s="55"/>
      <c r="F1315" s="55"/>
      <c r="G1315" s="55"/>
      <c r="H1315" s="55"/>
      <c r="I1315" s="55"/>
      <c r="J1315" s="55"/>
      <c r="K1315" s="65"/>
      <c r="L1315" s="65"/>
      <c r="M1315" s="65"/>
      <c r="N1315" s="65"/>
      <c r="O1315" s="65"/>
      <c r="P1315" s="65"/>
    </row>
    <row r="1316" spans="1:16" s="1" customFormat="1" x14ac:dyDescent="0.25">
      <c r="A1316" s="2"/>
      <c r="C1316" s="7"/>
      <c r="E1316" s="55"/>
      <c r="F1316" s="55"/>
      <c r="G1316" s="55"/>
      <c r="H1316" s="55"/>
      <c r="I1316" s="55"/>
      <c r="J1316" s="55"/>
      <c r="K1316" s="65"/>
      <c r="L1316" s="65"/>
      <c r="M1316" s="65"/>
      <c r="N1316" s="65"/>
      <c r="O1316" s="65"/>
      <c r="P1316" s="65"/>
    </row>
    <row r="1317" spans="1:16" s="1" customFormat="1" x14ac:dyDescent="0.25">
      <c r="A1317" s="2"/>
      <c r="C1317" s="7"/>
      <c r="E1317" s="55"/>
      <c r="F1317" s="55"/>
      <c r="G1317" s="55"/>
      <c r="H1317" s="55"/>
      <c r="I1317" s="55"/>
      <c r="J1317" s="55"/>
      <c r="K1317" s="65"/>
      <c r="L1317" s="65"/>
      <c r="M1317" s="65"/>
      <c r="N1317" s="65"/>
      <c r="O1317" s="65"/>
      <c r="P1317" s="65"/>
    </row>
    <row r="1318" spans="1:16" s="1" customFormat="1" x14ac:dyDescent="0.25">
      <c r="A1318" s="2"/>
      <c r="C1318" s="7"/>
      <c r="E1318" s="55"/>
      <c r="F1318" s="55"/>
      <c r="G1318" s="55"/>
      <c r="H1318" s="55"/>
      <c r="I1318" s="55"/>
      <c r="J1318" s="55"/>
      <c r="K1318" s="65"/>
      <c r="L1318" s="65"/>
      <c r="M1318" s="65"/>
      <c r="N1318" s="65"/>
      <c r="O1318" s="65"/>
      <c r="P1318" s="65"/>
    </row>
    <row r="1319" spans="1:16" s="1" customFormat="1" x14ac:dyDescent="0.25">
      <c r="A1319" s="2"/>
      <c r="C1319" s="7"/>
      <c r="E1319" s="55"/>
      <c r="F1319" s="55"/>
      <c r="G1319" s="55"/>
      <c r="H1319" s="55"/>
      <c r="I1319" s="55"/>
      <c r="J1319" s="55"/>
      <c r="K1319" s="65"/>
      <c r="L1319" s="65"/>
      <c r="M1319" s="65"/>
      <c r="N1319" s="65"/>
      <c r="O1319" s="65"/>
      <c r="P1319" s="65"/>
    </row>
    <row r="1320" spans="1:16" s="1" customFormat="1" x14ac:dyDescent="0.25">
      <c r="A1320" s="2"/>
      <c r="C1320" s="7"/>
      <c r="E1320" s="55"/>
      <c r="F1320" s="55"/>
      <c r="G1320" s="55"/>
      <c r="H1320" s="55"/>
      <c r="I1320" s="55"/>
      <c r="J1320" s="55"/>
      <c r="K1320" s="65"/>
      <c r="L1320" s="65"/>
      <c r="M1320" s="65"/>
      <c r="N1320" s="65"/>
      <c r="O1320" s="65"/>
      <c r="P1320" s="65"/>
    </row>
    <row r="1321" spans="1:16" s="1" customFormat="1" x14ac:dyDescent="0.25">
      <c r="A1321" s="2"/>
      <c r="C1321" s="7"/>
      <c r="E1321" s="55"/>
      <c r="F1321" s="55"/>
      <c r="G1321" s="55"/>
      <c r="H1321" s="55"/>
      <c r="I1321" s="55"/>
      <c r="J1321" s="55"/>
      <c r="K1321" s="65"/>
      <c r="L1321" s="65"/>
      <c r="M1321" s="65"/>
      <c r="N1321" s="65"/>
      <c r="O1321" s="65"/>
      <c r="P1321" s="65"/>
    </row>
    <row r="1322" spans="1:16" s="1" customFormat="1" x14ac:dyDescent="0.25">
      <c r="A1322" s="2"/>
      <c r="C1322" s="7"/>
      <c r="E1322" s="55"/>
      <c r="F1322" s="55"/>
      <c r="G1322" s="55"/>
      <c r="H1322" s="55"/>
      <c r="I1322" s="55"/>
      <c r="J1322" s="55"/>
      <c r="K1322" s="65"/>
      <c r="L1322" s="65"/>
      <c r="M1322" s="65"/>
      <c r="N1322" s="65"/>
      <c r="O1322" s="65"/>
      <c r="P1322" s="65"/>
    </row>
    <row r="1323" spans="1:16" s="1" customFormat="1" x14ac:dyDescent="0.25">
      <c r="A1323" s="2"/>
      <c r="C1323" s="7"/>
      <c r="E1323" s="55"/>
      <c r="F1323" s="55"/>
      <c r="G1323" s="55"/>
      <c r="H1323" s="55"/>
      <c r="I1323" s="55"/>
      <c r="J1323" s="55"/>
      <c r="K1323" s="65"/>
      <c r="L1323" s="65"/>
      <c r="M1323" s="65"/>
      <c r="N1323" s="65"/>
      <c r="O1323" s="65"/>
      <c r="P1323" s="65"/>
    </row>
    <row r="1324" spans="1:16" s="1" customFormat="1" x14ac:dyDescent="0.25">
      <c r="A1324" s="2"/>
      <c r="C1324" s="7"/>
      <c r="E1324" s="55"/>
      <c r="F1324" s="55"/>
      <c r="G1324" s="55"/>
      <c r="H1324" s="55"/>
      <c r="I1324" s="55"/>
      <c r="J1324" s="55"/>
      <c r="K1324" s="65"/>
      <c r="L1324" s="65"/>
      <c r="M1324" s="65"/>
      <c r="N1324" s="65"/>
      <c r="O1324" s="65"/>
      <c r="P1324" s="65"/>
    </row>
    <row r="1325" spans="1:16" s="1" customFormat="1" x14ac:dyDescent="0.25">
      <c r="A1325" s="2"/>
      <c r="C1325" s="7"/>
      <c r="E1325" s="55"/>
      <c r="F1325" s="55"/>
      <c r="G1325" s="55"/>
      <c r="H1325" s="55"/>
      <c r="I1325" s="55"/>
      <c r="J1325" s="55"/>
      <c r="K1325" s="65"/>
      <c r="L1325" s="65"/>
      <c r="M1325" s="65"/>
      <c r="N1325" s="65"/>
      <c r="O1325" s="65"/>
      <c r="P1325" s="65"/>
    </row>
    <row r="1326" spans="1:16" s="1" customFormat="1" x14ac:dyDescent="0.25">
      <c r="A1326" s="2"/>
      <c r="C1326" s="7"/>
      <c r="E1326" s="55"/>
      <c r="F1326" s="55"/>
      <c r="G1326" s="55"/>
      <c r="H1326" s="55"/>
      <c r="I1326" s="55"/>
      <c r="J1326" s="55"/>
      <c r="K1326" s="65"/>
      <c r="L1326" s="65"/>
      <c r="M1326" s="65"/>
      <c r="N1326" s="65"/>
      <c r="O1326" s="65"/>
      <c r="P1326" s="65"/>
    </row>
    <row r="1327" spans="1:16" s="1" customFormat="1" x14ac:dyDescent="0.25">
      <c r="A1327" s="2"/>
      <c r="C1327" s="7"/>
      <c r="E1327" s="55"/>
      <c r="F1327" s="55"/>
      <c r="G1327" s="55"/>
      <c r="H1327" s="55"/>
      <c r="I1327" s="55"/>
      <c r="J1327" s="55"/>
      <c r="K1327" s="65"/>
      <c r="L1327" s="65"/>
      <c r="M1327" s="65"/>
      <c r="N1327" s="65"/>
      <c r="O1327" s="65"/>
      <c r="P1327" s="65"/>
    </row>
    <row r="1328" spans="1:16" s="1" customFormat="1" x14ac:dyDescent="0.25">
      <c r="A1328" s="2"/>
      <c r="C1328" s="7"/>
      <c r="E1328" s="55"/>
      <c r="F1328" s="55"/>
      <c r="G1328" s="55"/>
      <c r="H1328" s="55"/>
      <c r="I1328" s="55"/>
      <c r="J1328" s="55"/>
      <c r="K1328" s="65"/>
      <c r="L1328" s="65"/>
      <c r="M1328" s="65"/>
      <c r="N1328" s="65"/>
      <c r="O1328" s="65"/>
      <c r="P1328" s="65"/>
    </row>
    <row r="1329" spans="1:16" s="1" customFormat="1" x14ac:dyDescent="0.25">
      <c r="A1329" s="2"/>
      <c r="C1329" s="7"/>
      <c r="E1329" s="55"/>
      <c r="F1329" s="55"/>
      <c r="G1329" s="55"/>
      <c r="H1329" s="55"/>
      <c r="I1329" s="55"/>
      <c r="J1329" s="55"/>
      <c r="K1329" s="65"/>
      <c r="L1329" s="65"/>
      <c r="M1329" s="65"/>
      <c r="N1329" s="65"/>
      <c r="O1329" s="65"/>
      <c r="P1329" s="65"/>
    </row>
    <row r="1330" spans="1:16" s="1" customFormat="1" x14ac:dyDescent="0.25">
      <c r="A1330" s="2"/>
      <c r="C1330" s="7"/>
      <c r="E1330" s="55"/>
      <c r="F1330" s="55"/>
      <c r="G1330" s="55"/>
      <c r="H1330" s="55"/>
      <c r="I1330" s="55"/>
      <c r="J1330" s="55"/>
      <c r="K1330" s="65"/>
      <c r="L1330" s="65"/>
      <c r="M1330" s="65"/>
      <c r="N1330" s="65"/>
      <c r="O1330" s="65"/>
      <c r="P1330" s="65"/>
    </row>
    <row r="1331" spans="1:16" s="1" customFormat="1" x14ac:dyDescent="0.25">
      <c r="A1331" s="2"/>
      <c r="C1331" s="7"/>
      <c r="E1331" s="55"/>
      <c r="F1331" s="55"/>
      <c r="G1331" s="55"/>
      <c r="H1331" s="55"/>
      <c r="I1331" s="55"/>
      <c r="J1331" s="55"/>
      <c r="K1331" s="65"/>
      <c r="L1331" s="65"/>
      <c r="M1331" s="65"/>
      <c r="N1331" s="65"/>
      <c r="O1331" s="65"/>
      <c r="P1331" s="65"/>
    </row>
    <row r="1332" spans="1:16" s="1" customFormat="1" x14ac:dyDescent="0.25">
      <c r="A1332" s="2"/>
      <c r="C1332" s="7"/>
      <c r="E1332" s="55"/>
      <c r="F1332" s="55"/>
      <c r="G1332" s="55"/>
      <c r="H1332" s="55"/>
      <c r="I1332" s="55"/>
      <c r="J1332" s="55"/>
      <c r="K1332" s="65"/>
      <c r="L1332" s="65"/>
      <c r="M1332" s="65"/>
      <c r="N1332" s="65"/>
      <c r="O1332" s="65"/>
      <c r="P1332" s="65"/>
    </row>
    <row r="1333" spans="1:16" s="1" customFormat="1" x14ac:dyDescent="0.25">
      <c r="A1333" s="2"/>
      <c r="C1333" s="7"/>
      <c r="E1333" s="55"/>
      <c r="F1333" s="55"/>
      <c r="G1333" s="55"/>
      <c r="H1333" s="55"/>
      <c r="I1333" s="55"/>
      <c r="J1333" s="55"/>
      <c r="K1333" s="65"/>
      <c r="L1333" s="65"/>
      <c r="M1333" s="65"/>
      <c r="N1333" s="65"/>
      <c r="O1333" s="65"/>
      <c r="P1333" s="65"/>
    </row>
    <row r="1334" spans="1:16" s="1" customFormat="1" x14ac:dyDescent="0.25">
      <c r="A1334" s="2"/>
      <c r="C1334" s="7"/>
      <c r="E1334" s="55"/>
      <c r="F1334" s="55"/>
      <c r="G1334" s="55"/>
      <c r="H1334" s="55"/>
      <c r="I1334" s="55"/>
      <c r="J1334" s="55"/>
      <c r="K1334" s="65"/>
      <c r="L1334" s="65"/>
      <c r="M1334" s="65"/>
      <c r="N1334" s="65"/>
      <c r="O1334" s="65"/>
      <c r="P1334" s="65"/>
    </row>
    <row r="1335" spans="1:16" s="1" customFormat="1" x14ac:dyDescent="0.25">
      <c r="A1335" s="2"/>
      <c r="C1335" s="7"/>
      <c r="E1335" s="55"/>
      <c r="F1335" s="55"/>
      <c r="G1335" s="55"/>
      <c r="H1335" s="55"/>
      <c r="I1335" s="55"/>
      <c r="J1335" s="55"/>
      <c r="K1335" s="65"/>
      <c r="L1335" s="65"/>
      <c r="M1335" s="65"/>
      <c r="N1335" s="65"/>
      <c r="O1335" s="65"/>
      <c r="P1335" s="65"/>
    </row>
    <row r="1336" spans="1:16" s="1" customFormat="1" x14ac:dyDescent="0.25">
      <c r="A1336" s="2"/>
      <c r="C1336" s="7"/>
      <c r="E1336" s="55"/>
      <c r="F1336" s="55"/>
      <c r="G1336" s="55"/>
      <c r="H1336" s="55"/>
      <c r="I1336" s="55"/>
      <c r="J1336" s="55"/>
      <c r="K1336" s="65"/>
      <c r="L1336" s="65"/>
      <c r="M1336" s="65"/>
      <c r="N1336" s="65"/>
      <c r="O1336" s="65"/>
      <c r="P1336" s="65"/>
    </row>
    <row r="1337" spans="1:16" s="1" customFormat="1" x14ac:dyDescent="0.25">
      <c r="A1337" s="2"/>
      <c r="C1337" s="7"/>
      <c r="E1337" s="55"/>
      <c r="F1337" s="55"/>
      <c r="G1337" s="55"/>
      <c r="H1337" s="55"/>
      <c r="I1337" s="55"/>
      <c r="J1337" s="55"/>
      <c r="K1337" s="65"/>
      <c r="L1337" s="65"/>
      <c r="M1337" s="65"/>
      <c r="N1337" s="65"/>
      <c r="O1337" s="65"/>
      <c r="P1337" s="65"/>
    </row>
    <row r="1338" spans="1:16" s="1" customFormat="1" x14ac:dyDescent="0.25">
      <c r="A1338" s="2"/>
      <c r="C1338" s="7"/>
      <c r="E1338" s="55"/>
      <c r="F1338" s="55"/>
      <c r="G1338" s="55"/>
      <c r="H1338" s="55"/>
      <c r="I1338" s="55"/>
      <c r="J1338" s="55"/>
      <c r="K1338" s="65"/>
      <c r="L1338" s="65"/>
      <c r="M1338" s="65"/>
      <c r="N1338" s="65"/>
      <c r="O1338" s="65"/>
      <c r="P1338" s="65"/>
    </row>
    <row r="1339" spans="1:16" s="1" customFormat="1" x14ac:dyDescent="0.25">
      <c r="A1339" s="2"/>
      <c r="C1339" s="7"/>
      <c r="E1339" s="55"/>
      <c r="F1339" s="55"/>
      <c r="G1339" s="55"/>
      <c r="H1339" s="55"/>
      <c r="I1339" s="55"/>
      <c r="J1339" s="55"/>
      <c r="K1339" s="65"/>
      <c r="L1339" s="65"/>
      <c r="M1339" s="65"/>
      <c r="N1339" s="65"/>
      <c r="O1339" s="65"/>
      <c r="P1339" s="65"/>
    </row>
    <row r="1340" spans="1:16" s="1" customFormat="1" x14ac:dyDescent="0.25">
      <c r="A1340" s="2"/>
      <c r="C1340" s="7"/>
      <c r="E1340" s="55"/>
      <c r="F1340" s="55"/>
      <c r="G1340" s="55"/>
      <c r="H1340" s="55"/>
      <c r="I1340" s="55"/>
      <c r="J1340" s="55"/>
      <c r="K1340" s="65"/>
      <c r="L1340" s="65"/>
      <c r="M1340" s="65"/>
      <c r="N1340" s="65"/>
      <c r="O1340" s="65"/>
      <c r="P1340" s="65"/>
    </row>
    <row r="1341" spans="1:16" s="1" customFormat="1" x14ac:dyDescent="0.25">
      <c r="A1341" s="2"/>
      <c r="C1341" s="7"/>
      <c r="E1341" s="55"/>
      <c r="F1341" s="55"/>
      <c r="G1341" s="55"/>
      <c r="H1341" s="55"/>
      <c r="I1341" s="55"/>
      <c r="J1341" s="55"/>
      <c r="K1341" s="65"/>
      <c r="L1341" s="65"/>
      <c r="M1341" s="65"/>
      <c r="N1341" s="65"/>
      <c r="O1341" s="65"/>
      <c r="P1341" s="65"/>
    </row>
    <row r="1342" spans="1:16" s="1" customFormat="1" x14ac:dyDescent="0.25">
      <c r="A1342" s="2"/>
      <c r="C1342" s="7"/>
      <c r="E1342" s="55"/>
      <c r="F1342" s="55"/>
      <c r="G1342" s="55"/>
      <c r="H1342" s="55"/>
      <c r="I1342" s="55"/>
      <c r="J1342" s="55"/>
      <c r="K1342" s="65"/>
      <c r="L1342" s="65"/>
      <c r="M1342" s="65"/>
      <c r="N1342" s="65"/>
      <c r="O1342" s="65"/>
      <c r="P1342" s="65"/>
    </row>
    <row r="1343" spans="1:16" s="1" customFormat="1" x14ac:dyDescent="0.25">
      <c r="A1343" s="2"/>
      <c r="C1343" s="7"/>
      <c r="E1343" s="55"/>
      <c r="F1343" s="55"/>
      <c r="G1343" s="55"/>
      <c r="H1343" s="55"/>
      <c r="I1343" s="55"/>
      <c r="J1343" s="55"/>
      <c r="K1343" s="65"/>
      <c r="L1343" s="65"/>
      <c r="M1343" s="65"/>
      <c r="N1343" s="65"/>
      <c r="O1343" s="65"/>
      <c r="P1343" s="65"/>
    </row>
    <row r="1344" spans="1:16" s="1" customFormat="1" x14ac:dyDescent="0.25">
      <c r="A1344" s="2"/>
      <c r="C1344" s="7"/>
      <c r="E1344" s="55"/>
      <c r="F1344" s="55"/>
      <c r="G1344" s="55"/>
      <c r="H1344" s="55"/>
      <c r="I1344" s="55"/>
      <c r="J1344" s="55"/>
      <c r="K1344" s="65"/>
      <c r="L1344" s="65"/>
      <c r="M1344" s="65"/>
      <c r="N1344" s="65"/>
      <c r="O1344" s="65"/>
      <c r="P1344" s="65"/>
    </row>
    <row r="1345" spans="1:16" s="1" customFormat="1" x14ac:dyDescent="0.25">
      <c r="A1345" s="2"/>
      <c r="C1345" s="7"/>
      <c r="E1345" s="55"/>
      <c r="F1345" s="55"/>
      <c r="G1345" s="55"/>
      <c r="H1345" s="55"/>
      <c r="I1345" s="55"/>
      <c r="J1345" s="55"/>
      <c r="K1345" s="65"/>
      <c r="L1345" s="65"/>
      <c r="M1345" s="65"/>
      <c r="N1345" s="65"/>
      <c r="O1345" s="65"/>
      <c r="P1345" s="65"/>
    </row>
    <row r="1346" spans="1:16" s="1" customFormat="1" x14ac:dyDescent="0.25">
      <c r="A1346" s="2"/>
      <c r="C1346" s="7"/>
      <c r="E1346" s="55"/>
      <c r="F1346" s="55"/>
      <c r="G1346" s="55"/>
      <c r="H1346" s="55"/>
      <c r="I1346" s="55"/>
      <c r="J1346" s="55"/>
      <c r="K1346" s="65"/>
      <c r="L1346" s="65"/>
      <c r="M1346" s="65"/>
      <c r="N1346" s="65"/>
      <c r="O1346" s="65"/>
      <c r="P1346" s="65"/>
    </row>
    <row r="1347" spans="1:16" s="1" customFormat="1" x14ac:dyDescent="0.25">
      <c r="A1347" s="2"/>
      <c r="C1347" s="7"/>
      <c r="E1347" s="55"/>
      <c r="F1347" s="55"/>
      <c r="G1347" s="55"/>
      <c r="H1347" s="55"/>
      <c r="I1347" s="55"/>
      <c r="J1347" s="55"/>
      <c r="K1347" s="65"/>
      <c r="L1347" s="65"/>
      <c r="M1347" s="65"/>
      <c r="N1347" s="65"/>
      <c r="O1347" s="65"/>
      <c r="P1347" s="65"/>
    </row>
    <row r="1348" spans="1:16" s="1" customFormat="1" x14ac:dyDescent="0.25">
      <c r="A1348" s="2"/>
      <c r="C1348" s="7"/>
      <c r="E1348" s="55"/>
      <c r="F1348" s="55"/>
      <c r="G1348" s="55"/>
      <c r="H1348" s="55"/>
      <c r="I1348" s="55"/>
      <c r="J1348" s="55"/>
      <c r="K1348" s="65"/>
      <c r="L1348" s="65"/>
      <c r="M1348" s="65"/>
      <c r="N1348" s="65"/>
      <c r="O1348" s="65"/>
      <c r="P1348" s="65"/>
    </row>
    <row r="1349" spans="1:16" s="1" customFormat="1" x14ac:dyDescent="0.25">
      <c r="A1349" s="2"/>
      <c r="C1349" s="7"/>
      <c r="E1349" s="55"/>
      <c r="F1349" s="55"/>
      <c r="G1349" s="55"/>
      <c r="H1349" s="55"/>
      <c r="I1349" s="55"/>
      <c r="J1349" s="55"/>
      <c r="K1349" s="65"/>
      <c r="L1349" s="65"/>
      <c r="M1349" s="65"/>
      <c r="N1349" s="65"/>
      <c r="O1349" s="65"/>
      <c r="P1349" s="65"/>
    </row>
    <row r="1350" spans="1:16" s="1" customFormat="1" x14ac:dyDescent="0.25">
      <c r="A1350" s="2"/>
      <c r="C1350" s="7"/>
      <c r="E1350" s="55"/>
      <c r="F1350" s="55"/>
      <c r="G1350" s="55"/>
      <c r="H1350" s="55"/>
      <c r="I1350" s="55"/>
      <c r="J1350" s="55"/>
      <c r="K1350" s="65"/>
      <c r="L1350" s="65"/>
      <c r="M1350" s="65"/>
      <c r="N1350" s="65"/>
      <c r="O1350" s="65"/>
      <c r="P1350" s="65"/>
    </row>
    <row r="1351" spans="1:16" s="1" customFormat="1" x14ac:dyDescent="0.25">
      <c r="A1351" s="2"/>
      <c r="C1351" s="7"/>
      <c r="E1351" s="55"/>
      <c r="F1351" s="55"/>
      <c r="G1351" s="55"/>
      <c r="H1351" s="55"/>
      <c r="I1351" s="55"/>
      <c r="J1351" s="55"/>
      <c r="K1351" s="65"/>
      <c r="L1351" s="65"/>
      <c r="M1351" s="65"/>
      <c r="N1351" s="65"/>
      <c r="O1351" s="65"/>
      <c r="P1351" s="65"/>
    </row>
    <row r="1352" spans="1:16" s="1" customFormat="1" x14ac:dyDescent="0.25">
      <c r="A1352" s="2"/>
      <c r="C1352" s="7"/>
      <c r="E1352" s="55"/>
      <c r="F1352" s="55"/>
      <c r="G1352" s="55"/>
      <c r="H1352" s="55"/>
      <c r="I1352" s="55"/>
      <c r="J1352" s="55"/>
      <c r="K1352" s="65"/>
      <c r="L1352" s="65"/>
      <c r="M1352" s="65"/>
      <c r="N1352" s="65"/>
      <c r="O1352" s="65"/>
      <c r="P1352" s="65"/>
    </row>
    <row r="1353" spans="1:16" s="1" customFormat="1" x14ac:dyDescent="0.25">
      <c r="A1353" s="2"/>
      <c r="C1353" s="7"/>
      <c r="E1353" s="55"/>
      <c r="F1353" s="55"/>
      <c r="G1353" s="55"/>
      <c r="H1353" s="55"/>
      <c r="I1353" s="55"/>
      <c r="J1353" s="55"/>
      <c r="K1353" s="65"/>
      <c r="L1353" s="65"/>
      <c r="M1353" s="65"/>
      <c r="N1353" s="65"/>
      <c r="O1353" s="65"/>
      <c r="P1353" s="65"/>
    </row>
    <row r="1354" spans="1:16" s="1" customFormat="1" x14ac:dyDescent="0.25">
      <c r="A1354" s="2"/>
      <c r="C1354" s="7"/>
      <c r="E1354" s="55"/>
      <c r="F1354" s="55"/>
      <c r="G1354" s="55"/>
      <c r="H1354" s="55"/>
      <c r="I1354" s="55"/>
      <c r="J1354" s="55"/>
      <c r="K1354" s="65"/>
      <c r="L1354" s="65"/>
      <c r="M1354" s="65"/>
      <c r="N1354" s="65"/>
      <c r="O1354" s="65"/>
      <c r="P1354" s="65"/>
    </row>
    <row r="1355" spans="1:16" s="1" customFormat="1" x14ac:dyDescent="0.25">
      <c r="A1355" s="2"/>
      <c r="C1355" s="7"/>
      <c r="E1355" s="55"/>
      <c r="F1355" s="55"/>
      <c r="G1355" s="55"/>
      <c r="H1355" s="55"/>
      <c r="I1355" s="55"/>
      <c r="J1355" s="55"/>
      <c r="K1355" s="65"/>
      <c r="L1355" s="65"/>
      <c r="M1355" s="65"/>
      <c r="N1355" s="65"/>
      <c r="O1355" s="65"/>
      <c r="P1355" s="65"/>
    </row>
    <row r="1356" spans="1:16" s="1" customFormat="1" x14ac:dyDescent="0.25">
      <c r="A1356" s="2"/>
      <c r="C1356" s="7"/>
      <c r="E1356" s="55"/>
      <c r="F1356" s="55"/>
      <c r="G1356" s="55"/>
      <c r="H1356" s="55"/>
      <c r="I1356" s="55"/>
      <c r="J1356" s="55"/>
      <c r="K1356" s="65"/>
      <c r="L1356" s="65"/>
      <c r="M1356" s="65"/>
      <c r="N1356" s="65"/>
      <c r="O1356" s="65"/>
      <c r="P1356" s="65"/>
    </row>
    <row r="1357" spans="1:16" s="1" customFormat="1" x14ac:dyDescent="0.25">
      <c r="A1357" s="2"/>
      <c r="C1357" s="7"/>
      <c r="E1357" s="55"/>
      <c r="F1357" s="55"/>
      <c r="G1357" s="55"/>
      <c r="H1357" s="55"/>
      <c r="I1357" s="55"/>
      <c r="J1357" s="55"/>
      <c r="K1357" s="65"/>
      <c r="L1357" s="65"/>
      <c r="M1357" s="65"/>
      <c r="N1357" s="65"/>
      <c r="O1357" s="65"/>
      <c r="P1357" s="65"/>
    </row>
    <row r="1358" spans="1:16" s="1" customFormat="1" x14ac:dyDescent="0.25">
      <c r="A1358" s="2"/>
      <c r="C1358" s="7"/>
      <c r="E1358" s="55"/>
      <c r="F1358" s="55"/>
      <c r="G1358" s="55"/>
      <c r="H1358" s="55"/>
      <c r="I1358" s="55"/>
      <c r="J1358" s="55"/>
      <c r="K1358" s="65"/>
      <c r="L1358" s="65"/>
      <c r="M1358" s="65"/>
      <c r="N1358" s="65"/>
      <c r="O1358" s="65"/>
      <c r="P1358" s="65"/>
    </row>
    <row r="1359" spans="1:16" s="1" customFormat="1" x14ac:dyDescent="0.25">
      <c r="A1359" s="2"/>
      <c r="C1359" s="7"/>
      <c r="E1359" s="55"/>
      <c r="F1359" s="55"/>
      <c r="G1359" s="55"/>
      <c r="H1359" s="55"/>
      <c r="I1359" s="55"/>
      <c r="J1359" s="55"/>
      <c r="K1359" s="65"/>
      <c r="L1359" s="65"/>
      <c r="M1359" s="65"/>
      <c r="N1359" s="65"/>
      <c r="O1359" s="65"/>
      <c r="P1359" s="65"/>
    </row>
    <row r="1360" spans="1:16" s="1" customFormat="1" x14ac:dyDescent="0.25">
      <c r="A1360" s="2"/>
      <c r="C1360" s="7"/>
      <c r="E1360" s="55"/>
      <c r="F1360" s="55"/>
      <c r="G1360" s="55"/>
      <c r="H1360" s="55"/>
      <c r="I1360" s="55"/>
      <c r="J1360" s="55"/>
      <c r="K1360" s="65"/>
      <c r="L1360" s="65"/>
      <c r="M1360" s="65"/>
      <c r="N1360" s="65"/>
      <c r="O1360" s="65"/>
      <c r="P1360" s="65"/>
    </row>
    <row r="1361" spans="1:16" s="1" customFormat="1" x14ac:dyDescent="0.25">
      <c r="A1361" s="2"/>
      <c r="C1361" s="7"/>
      <c r="E1361" s="55"/>
      <c r="F1361" s="55"/>
      <c r="G1361" s="55"/>
      <c r="H1361" s="55"/>
      <c r="I1361" s="55"/>
      <c r="J1361" s="55"/>
      <c r="K1361" s="65"/>
      <c r="L1361" s="65"/>
      <c r="M1361" s="65"/>
      <c r="N1361" s="65"/>
      <c r="O1361" s="65"/>
      <c r="P1361" s="65"/>
    </row>
    <row r="1362" spans="1:16" s="1" customFormat="1" x14ac:dyDescent="0.25">
      <c r="A1362" s="2"/>
      <c r="C1362" s="7"/>
      <c r="E1362" s="55"/>
      <c r="F1362" s="55"/>
      <c r="G1362" s="55"/>
      <c r="H1362" s="55"/>
      <c r="I1362" s="55"/>
      <c r="J1362" s="55"/>
      <c r="K1362" s="65"/>
      <c r="L1362" s="65"/>
      <c r="M1362" s="65"/>
      <c r="N1362" s="65"/>
      <c r="O1362" s="65"/>
      <c r="P1362" s="65"/>
    </row>
    <row r="1363" spans="1:16" s="1" customFormat="1" x14ac:dyDescent="0.25">
      <c r="A1363" s="2"/>
      <c r="C1363" s="7"/>
      <c r="E1363" s="55"/>
      <c r="F1363" s="55"/>
      <c r="G1363" s="55"/>
      <c r="H1363" s="55"/>
      <c r="I1363" s="55"/>
      <c r="J1363" s="55"/>
      <c r="K1363" s="65"/>
      <c r="L1363" s="65"/>
      <c r="M1363" s="65"/>
      <c r="N1363" s="65"/>
      <c r="O1363" s="65"/>
      <c r="P1363" s="65"/>
    </row>
    <row r="1364" spans="1:16" s="1" customFormat="1" x14ac:dyDescent="0.25">
      <c r="A1364" s="2"/>
      <c r="C1364" s="7"/>
      <c r="E1364" s="55"/>
      <c r="F1364" s="55"/>
      <c r="G1364" s="55"/>
      <c r="H1364" s="55"/>
      <c r="I1364" s="55"/>
      <c r="J1364" s="55"/>
      <c r="K1364" s="65"/>
      <c r="L1364" s="65"/>
      <c r="M1364" s="65"/>
      <c r="N1364" s="65"/>
      <c r="O1364" s="65"/>
      <c r="P1364" s="65"/>
    </row>
    <row r="1365" spans="1:16" s="1" customFormat="1" x14ac:dyDescent="0.25">
      <c r="A1365" s="2"/>
      <c r="C1365" s="7"/>
      <c r="E1365" s="55"/>
      <c r="F1365" s="55"/>
      <c r="G1365" s="55"/>
      <c r="H1365" s="55"/>
      <c r="I1365" s="55"/>
      <c r="J1365" s="55"/>
      <c r="K1365" s="65"/>
      <c r="L1365" s="65"/>
      <c r="M1365" s="65"/>
      <c r="N1365" s="65"/>
      <c r="O1365" s="65"/>
      <c r="P1365" s="65"/>
    </row>
    <row r="1366" spans="1:16" s="1" customFormat="1" x14ac:dyDescent="0.25">
      <c r="A1366" s="2"/>
      <c r="C1366" s="7"/>
      <c r="E1366" s="55"/>
      <c r="F1366" s="55"/>
      <c r="G1366" s="55"/>
      <c r="H1366" s="55"/>
      <c r="I1366" s="55"/>
      <c r="J1366" s="55"/>
      <c r="K1366" s="65"/>
      <c r="L1366" s="65"/>
      <c r="M1366" s="65"/>
      <c r="N1366" s="65"/>
      <c r="O1366" s="65"/>
      <c r="P1366" s="65"/>
    </row>
    <row r="1367" spans="1:16" s="1" customFormat="1" x14ac:dyDescent="0.25">
      <c r="A1367" s="2"/>
      <c r="C1367" s="7"/>
      <c r="E1367" s="55"/>
      <c r="F1367" s="55"/>
      <c r="G1367" s="55"/>
      <c r="H1367" s="55"/>
      <c r="I1367" s="55"/>
      <c r="J1367" s="55"/>
      <c r="K1367" s="65"/>
      <c r="L1367" s="65"/>
      <c r="M1367" s="65"/>
      <c r="N1367" s="65"/>
      <c r="O1367" s="65"/>
      <c r="P1367" s="65"/>
    </row>
    <row r="1368" spans="1:16" s="1" customFormat="1" x14ac:dyDescent="0.25">
      <c r="A1368" s="2"/>
      <c r="C1368" s="7"/>
      <c r="E1368" s="55"/>
      <c r="F1368" s="55"/>
      <c r="G1368" s="55"/>
      <c r="H1368" s="55"/>
      <c r="I1368" s="55"/>
      <c r="J1368" s="55"/>
      <c r="K1368" s="65"/>
      <c r="L1368" s="65"/>
      <c r="M1368" s="65"/>
      <c r="N1368" s="65"/>
      <c r="O1368" s="65"/>
      <c r="P1368" s="65"/>
    </row>
    <row r="1369" spans="1:16" s="1" customFormat="1" x14ac:dyDescent="0.25">
      <c r="A1369" s="2"/>
      <c r="C1369" s="7"/>
      <c r="E1369" s="55"/>
      <c r="F1369" s="55"/>
      <c r="G1369" s="55"/>
      <c r="H1369" s="55"/>
      <c r="I1369" s="55"/>
      <c r="J1369" s="55"/>
      <c r="K1369" s="65"/>
      <c r="L1369" s="65"/>
      <c r="M1369" s="65"/>
      <c r="N1369" s="65"/>
      <c r="O1369" s="65"/>
      <c r="P1369" s="65"/>
    </row>
    <row r="1370" spans="1:16" s="1" customFormat="1" x14ac:dyDescent="0.25">
      <c r="A1370" s="2"/>
      <c r="C1370" s="7"/>
      <c r="E1370" s="55"/>
      <c r="F1370" s="55"/>
      <c r="G1370" s="55"/>
      <c r="H1370" s="55"/>
      <c r="I1370" s="55"/>
      <c r="J1370" s="55"/>
      <c r="K1370" s="65"/>
      <c r="L1370" s="65"/>
      <c r="M1370" s="65"/>
      <c r="N1370" s="65"/>
      <c r="O1370" s="65"/>
      <c r="P1370" s="65"/>
    </row>
    <row r="1371" spans="1:16" s="1" customFormat="1" x14ac:dyDescent="0.25">
      <c r="A1371" s="2"/>
      <c r="C1371" s="7"/>
      <c r="E1371" s="55"/>
      <c r="F1371" s="55"/>
      <c r="G1371" s="55"/>
      <c r="H1371" s="55"/>
      <c r="I1371" s="55"/>
      <c r="J1371" s="55"/>
      <c r="K1371" s="65"/>
      <c r="L1371" s="65"/>
      <c r="M1371" s="65"/>
      <c r="N1371" s="65"/>
      <c r="O1371" s="65"/>
      <c r="P1371" s="65"/>
    </row>
    <row r="1372" spans="1:16" s="1" customFormat="1" x14ac:dyDescent="0.25">
      <c r="A1372" s="2"/>
      <c r="C1372" s="7"/>
      <c r="E1372" s="55"/>
      <c r="F1372" s="55"/>
      <c r="G1372" s="55"/>
      <c r="H1372" s="55"/>
      <c r="I1372" s="55"/>
      <c r="J1372" s="55"/>
      <c r="K1372" s="65"/>
      <c r="L1372" s="65"/>
      <c r="M1372" s="65"/>
      <c r="N1372" s="65"/>
      <c r="O1372" s="65"/>
      <c r="P1372" s="65"/>
    </row>
    <row r="1373" spans="1:16" s="1" customFormat="1" x14ac:dyDescent="0.25">
      <c r="A1373" s="2"/>
      <c r="C1373" s="7"/>
      <c r="E1373" s="55"/>
      <c r="F1373" s="55"/>
      <c r="G1373" s="55"/>
      <c r="H1373" s="55"/>
      <c r="I1373" s="55"/>
      <c r="J1373" s="55"/>
      <c r="K1373" s="65"/>
      <c r="L1373" s="65"/>
      <c r="M1373" s="65"/>
      <c r="N1373" s="65"/>
      <c r="O1373" s="65"/>
      <c r="P1373" s="65"/>
    </row>
    <row r="1374" spans="1:16" s="1" customFormat="1" x14ac:dyDescent="0.25">
      <c r="A1374" s="2"/>
      <c r="C1374" s="7"/>
      <c r="E1374" s="55"/>
      <c r="F1374" s="55"/>
      <c r="G1374" s="55"/>
      <c r="H1374" s="55"/>
      <c r="I1374" s="55"/>
      <c r="J1374" s="55"/>
      <c r="K1374" s="65"/>
      <c r="L1374" s="65"/>
      <c r="M1374" s="65"/>
      <c r="N1374" s="65"/>
      <c r="O1374" s="65"/>
      <c r="P1374" s="65"/>
    </row>
    <row r="1375" spans="1:16" s="1" customFormat="1" x14ac:dyDescent="0.25">
      <c r="A1375" s="2"/>
      <c r="C1375" s="7"/>
      <c r="E1375" s="55"/>
      <c r="F1375" s="55"/>
      <c r="G1375" s="55"/>
      <c r="H1375" s="55"/>
      <c r="I1375" s="55"/>
      <c r="J1375" s="55"/>
      <c r="K1375" s="65"/>
      <c r="L1375" s="65"/>
      <c r="M1375" s="65"/>
      <c r="N1375" s="65"/>
      <c r="O1375" s="65"/>
      <c r="P1375" s="65"/>
    </row>
    <row r="1376" spans="1:16" s="1" customFormat="1" x14ac:dyDescent="0.25">
      <c r="A1376" s="2"/>
      <c r="C1376" s="7"/>
      <c r="E1376" s="55"/>
      <c r="F1376" s="55"/>
      <c r="G1376" s="55"/>
      <c r="H1376" s="55"/>
      <c r="I1376" s="55"/>
      <c r="J1376" s="55"/>
      <c r="K1376" s="65"/>
      <c r="L1376" s="65"/>
      <c r="M1376" s="65"/>
      <c r="N1376" s="65"/>
      <c r="O1376" s="65"/>
      <c r="P1376" s="65"/>
    </row>
    <row r="1377" spans="1:16" s="1" customFormat="1" x14ac:dyDescent="0.25">
      <c r="A1377" s="2"/>
      <c r="C1377" s="7"/>
      <c r="E1377" s="55"/>
      <c r="F1377" s="55"/>
      <c r="G1377" s="55"/>
      <c r="H1377" s="55"/>
      <c r="I1377" s="55"/>
      <c r="J1377" s="55"/>
      <c r="K1377" s="65"/>
      <c r="L1377" s="65"/>
      <c r="M1377" s="65"/>
      <c r="N1377" s="65"/>
      <c r="O1377" s="65"/>
      <c r="P1377" s="65"/>
    </row>
    <row r="1378" spans="1:16" s="1" customFormat="1" x14ac:dyDescent="0.25">
      <c r="A1378" s="2"/>
      <c r="C1378" s="7"/>
      <c r="E1378" s="55"/>
      <c r="F1378" s="55"/>
      <c r="G1378" s="55"/>
      <c r="H1378" s="55"/>
      <c r="I1378" s="55"/>
      <c r="J1378" s="55"/>
      <c r="K1378" s="65"/>
      <c r="L1378" s="65"/>
      <c r="M1378" s="65"/>
      <c r="N1378" s="65"/>
      <c r="O1378" s="65"/>
      <c r="P1378" s="65"/>
    </row>
    <row r="1379" spans="1:16" s="1" customFormat="1" x14ac:dyDescent="0.25">
      <c r="A1379" s="2"/>
      <c r="C1379" s="7"/>
      <c r="E1379" s="55"/>
      <c r="F1379" s="55"/>
      <c r="G1379" s="55"/>
      <c r="H1379" s="55"/>
      <c r="I1379" s="55"/>
      <c r="J1379" s="55"/>
      <c r="K1379" s="65"/>
      <c r="L1379" s="65"/>
      <c r="M1379" s="65"/>
      <c r="N1379" s="65"/>
      <c r="O1379" s="65"/>
      <c r="P1379" s="65"/>
    </row>
    <row r="1380" spans="1:16" s="1" customFormat="1" x14ac:dyDescent="0.25">
      <c r="A1380" s="2"/>
      <c r="C1380" s="7"/>
      <c r="E1380" s="55"/>
      <c r="F1380" s="55"/>
      <c r="G1380" s="55"/>
      <c r="H1380" s="55"/>
      <c r="I1380" s="55"/>
      <c r="J1380" s="55"/>
      <c r="K1380" s="65"/>
      <c r="L1380" s="65"/>
      <c r="M1380" s="65"/>
      <c r="N1380" s="65"/>
      <c r="O1380" s="65"/>
      <c r="P1380" s="65"/>
    </row>
    <row r="1381" spans="1:16" s="1" customFormat="1" x14ac:dyDescent="0.25">
      <c r="A1381" s="2"/>
      <c r="C1381" s="7"/>
      <c r="E1381" s="55"/>
      <c r="F1381" s="55"/>
      <c r="G1381" s="55"/>
      <c r="H1381" s="55"/>
      <c r="I1381" s="55"/>
      <c r="J1381" s="55"/>
      <c r="K1381" s="65"/>
      <c r="L1381" s="65"/>
      <c r="M1381" s="65"/>
      <c r="N1381" s="65"/>
      <c r="O1381" s="65"/>
      <c r="P1381" s="65"/>
    </row>
    <row r="1382" spans="1:16" s="1" customFormat="1" x14ac:dyDescent="0.25">
      <c r="A1382" s="2"/>
      <c r="C1382" s="7"/>
      <c r="E1382" s="55"/>
      <c r="F1382" s="55"/>
      <c r="G1382" s="55"/>
      <c r="H1382" s="55"/>
      <c r="I1382" s="55"/>
      <c r="J1382" s="55"/>
      <c r="K1382" s="65"/>
      <c r="L1382" s="65"/>
      <c r="M1382" s="65"/>
      <c r="N1382" s="65"/>
      <c r="O1382" s="65"/>
      <c r="P1382" s="65"/>
    </row>
    <row r="1383" spans="1:16" s="1" customFormat="1" x14ac:dyDescent="0.25">
      <c r="A1383" s="2"/>
      <c r="C1383" s="7"/>
      <c r="E1383" s="55"/>
      <c r="F1383" s="55"/>
      <c r="G1383" s="55"/>
      <c r="H1383" s="55"/>
      <c r="I1383" s="55"/>
      <c r="J1383" s="55"/>
      <c r="K1383" s="65"/>
      <c r="L1383" s="65"/>
      <c r="M1383" s="65"/>
      <c r="N1383" s="65"/>
      <c r="O1383" s="65"/>
      <c r="P1383" s="65"/>
    </row>
    <row r="1384" spans="1:16" s="1" customFormat="1" x14ac:dyDescent="0.25">
      <c r="A1384" s="2"/>
      <c r="C1384" s="7"/>
      <c r="E1384" s="55"/>
      <c r="F1384" s="55"/>
      <c r="G1384" s="55"/>
      <c r="H1384" s="55"/>
      <c r="I1384" s="55"/>
      <c r="J1384" s="55"/>
      <c r="K1384" s="65"/>
      <c r="L1384" s="65"/>
      <c r="M1384" s="65"/>
      <c r="N1384" s="65"/>
      <c r="O1384" s="65"/>
      <c r="P1384" s="65"/>
    </row>
    <row r="1385" spans="1:16" s="1" customFormat="1" x14ac:dyDescent="0.25">
      <c r="A1385" s="2"/>
      <c r="C1385" s="7"/>
      <c r="E1385" s="55"/>
      <c r="F1385" s="55"/>
      <c r="G1385" s="55"/>
      <c r="H1385" s="55"/>
      <c r="I1385" s="55"/>
      <c r="J1385" s="55"/>
      <c r="K1385" s="65"/>
      <c r="L1385" s="65"/>
      <c r="M1385" s="65"/>
      <c r="N1385" s="65"/>
      <c r="O1385" s="65"/>
      <c r="P1385" s="65"/>
    </row>
    <row r="1386" spans="1:16" s="1" customFormat="1" x14ac:dyDescent="0.25">
      <c r="A1386" s="2"/>
      <c r="C1386" s="7"/>
      <c r="E1386" s="55"/>
      <c r="F1386" s="55"/>
      <c r="G1386" s="55"/>
      <c r="H1386" s="55"/>
      <c r="I1386" s="55"/>
      <c r="J1386" s="55"/>
      <c r="K1386" s="65"/>
      <c r="L1386" s="65"/>
      <c r="M1386" s="65"/>
      <c r="N1386" s="65"/>
      <c r="O1386" s="65"/>
      <c r="P1386" s="65"/>
    </row>
    <row r="1387" spans="1:16" s="1" customFormat="1" x14ac:dyDescent="0.25">
      <c r="A1387" s="2"/>
      <c r="C1387" s="7"/>
      <c r="E1387" s="55"/>
      <c r="F1387" s="55"/>
      <c r="G1387" s="55"/>
      <c r="H1387" s="55"/>
      <c r="I1387" s="55"/>
      <c r="J1387" s="55"/>
      <c r="K1387" s="65"/>
      <c r="L1387" s="65"/>
      <c r="M1387" s="65"/>
      <c r="N1387" s="65"/>
      <c r="O1387" s="65"/>
      <c r="P1387" s="65"/>
    </row>
    <row r="1388" spans="1:16" s="1" customFormat="1" x14ac:dyDescent="0.25">
      <c r="A1388" s="2"/>
      <c r="C1388" s="7"/>
      <c r="E1388" s="55"/>
      <c r="F1388" s="55"/>
      <c r="G1388" s="55"/>
      <c r="H1388" s="55"/>
      <c r="I1388" s="55"/>
      <c r="J1388" s="55"/>
      <c r="K1388" s="65"/>
      <c r="L1388" s="65"/>
      <c r="M1388" s="65"/>
      <c r="N1388" s="65"/>
      <c r="O1388" s="65"/>
      <c r="P1388" s="65"/>
    </row>
    <row r="1389" spans="1:16" s="1" customFormat="1" x14ac:dyDescent="0.25">
      <c r="A1389" s="2"/>
      <c r="C1389" s="7"/>
      <c r="E1389" s="55"/>
      <c r="F1389" s="55"/>
      <c r="G1389" s="55"/>
      <c r="H1389" s="55"/>
      <c r="I1389" s="55"/>
      <c r="J1389" s="55"/>
      <c r="K1389" s="65"/>
      <c r="L1389" s="65"/>
      <c r="M1389" s="65"/>
      <c r="N1389" s="65"/>
      <c r="O1389" s="65"/>
      <c r="P1389" s="65"/>
    </row>
    <row r="1390" spans="1:16" s="1" customFormat="1" x14ac:dyDescent="0.25">
      <c r="A1390" s="2"/>
      <c r="C1390" s="7"/>
      <c r="E1390" s="55"/>
      <c r="F1390" s="55"/>
      <c r="G1390" s="55"/>
      <c r="H1390" s="55"/>
      <c r="I1390" s="55"/>
      <c r="J1390" s="55"/>
      <c r="K1390" s="65"/>
      <c r="L1390" s="65"/>
      <c r="M1390" s="65"/>
      <c r="N1390" s="65"/>
      <c r="O1390" s="65"/>
      <c r="P1390" s="65"/>
    </row>
    <row r="1391" spans="1:16" s="1" customFormat="1" x14ac:dyDescent="0.25">
      <c r="A1391" s="2"/>
      <c r="C1391" s="7"/>
      <c r="E1391" s="55"/>
      <c r="F1391" s="55"/>
      <c r="G1391" s="55"/>
      <c r="H1391" s="55"/>
      <c r="I1391" s="55"/>
      <c r="J1391" s="55"/>
      <c r="K1391" s="65"/>
      <c r="L1391" s="65"/>
      <c r="M1391" s="65"/>
      <c r="N1391" s="65"/>
      <c r="O1391" s="65"/>
      <c r="P1391" s="65"/>
    </row>
    <row r="1392" spans="1:16" s="1" customFormat="1" x14ac:dyDescent="0.25">
      <c r="A1392" s="2"/>
      <c r="C1392" s="7"/>
      <c r="E1392" s="55"/>
      <c r="F1392" s="55"/>
      <c r="G1392" s="55"/>
      <c r="H1392" s="55"/>
      <c r="I1392" s="55"/>
      <c r="J1392" s="55"/>
      <c r="K1392" s="65"/>
      <c r="L1392" s="65"/>
      <c r="M1392" s="65"/>
      <c r="N1392" s="65"/>
      <c r="O1392" s="65"/>
      <c r="P1392" s="65"/>
    </row>
    <row r="1393" spans="1:16" s="1" customFormat="1" x14ac:dyDescent="0.25">
      <c r="A1393" s="2"/>
      <c r="C1393" s="7"/>
      <c r="E1393" s="55"/>
      <c r="F1393" s="55"/>
      <c r="G1393" s="55"/>
      <c r="H1393" s="55"/>
      <c r="I1393" s="55"/>
      <c r="J1393" s="55"/>
      <c r="K1393" s="65"/>
      <c r="L1393" s="65"/>
      <c r="M1393" s="65"/>
      <c r="N1393" s="65"/>
      <c r="O1393" s="65"/>
      <c r="P1393" s="65"/>
    </row>
    <row r="1394" spans="1:16" s="1" customFormat="1" x14ac:dyDescent="0.25">
      <c r="A1394" s="2"/>
      <c r="C1394" s="7"/>
      <c r="E1394" s="55"/>
      <c r="F1394" s="55"/>
      <c r="G1394" s="55"/>
      <c r="H1394" s="55"/>
      <c r="I1394" s="55"/>
      <c r="J1394" s="55"/>
      <c r="K1394" s="65"/>
      <c r="L1394" s="65"/>
      <c r="M1394" s="65"/>
      <c r="N1394" s="65"/>
      <c r="O1394" s="65"/>
      <c r="P1394" s="65"/>
    </row>
    <row r="1395" spans="1:16" s="1" customFormat="1" x14ac:dyDescent="0.25">
      <c r="A1395" s="2"/>
      <c r="C1395" s="7"/>
      <c r="E1395" s="55"/>
      <c r="F1395" s="55"/>
      <c r="G1395" s="55"/>
      <c r="H1395" s="55"/>
      <c r="I1395" s="55"/>
      <c r="J1395" s="55"/>
      <c r="K1395" s="65"/>
      <c r="L1395" s="65"/>
      <c r="M1395" s="65"/>
      <c r="N1395" s="65"/>
      <c r="O1395" s="65"/>
      <c r="P1395" s="65"/>
    </row>
    <row r="1396" spans="1:16" s="1" customFormat="1" x14ac:dyDescent="0.25">
      <c r="A1396" s="2"/>
      <c r="C1396" s="7"/>
      <c r="E1396" s="55"/>
      <c r="F1396" s="55"/>
      <c r="G1396" s="55"/>
      <c r="H1396" s="55"/>
      <c r="I1396" s="55"/>
      <c r="J1396" s="55"/>
      <c r="K1396" s="65"/>
      <c r="L1396" s="65"/>
      <c r="M1396" s="65"/>
      <c r="N1396" s="65"/>
      <c r="O1396" s="65"/>
      <c r="P1396" s="65"/>
    </row>
    <row r="1397" spans="1:16" s="1" customFormat="1" x14ac:dyDescent="0.25">
      <c r="A1397" s="2"/>
      <c r="C1397" s="7"/>
      <c r="E1397" s="55"/>
      <c r="F1397" s="55"/>
      <c r="G1397" s="55"/>
      <c r="H1397" s="55"/>
      <c r="I1397" s="55"/>
      <c r="J1397" s="55"/>
      <c r="K1397" s="65"/>
      <c r="L1397" s="65"/>
      <c r="M1397" s="65"/>
      <c r="N1397" s="65"/>
      <c r="O1397" s="65"/>
      <c r="P1397" s="65"/>
    </row>
    <row r="1398" spans="1:16" s="1" customFormat="1" x14ac:dyDescent="0.25">
      <c r="A1398" s="2"/>
      <c r="C1398" s="7"/>
      <c r="E1398" s="55"/>
      <c r="F1398" s="55"/>
      <c r="G1398" s="55"/>
      <c r="H1398" s="55"/>
      <c r="I1398" s="55"/>
      <c r="J1398" s="55"/>
      <c r="K1398" s="65"/>
      <c r="L1398" s="65"/>
      <c r="M1398" s="65"/>
      <c r="N1398" s="65"/>
      <c r="O1398" s="65"/>
      <c r="P1398" s="65"/>
    </row>
    <row r="1399" spans="1:16" s="1" customFormat="1" x14ac:dyDescent="0.25">
      <c r="A1399" s="2"/>
      <c r="C1399" s="7"/>
      <c r="E1399" s="55"/>
      <c r="F1399" s="55"/>
      <c r="G1399" s="55"/>
      <c r="H1399" s="55"/>
      <c r="I1399" s="55"/>
      <c r="J1399" s="55"/>
      <c r="K1399" s="65"/>
      <c r="L1399" s="65"/>
      <c r="M1399" s="65"/>
      <c r="N1399" s="65"/>
      <c r="O1399" s="65"/>
      <c r="P1399" s="65"/>
    </row>
    <row r="1400" spans="1:16" s="1" customFormat="1" x14ac:dyDescent="0.25">
      <c r="A1400" s="2"/>
      <c r="C1400" s="7"/>
      <c r="E1400" s="55"/>
      <c r="F1400" s="55"/>
      <c r="G1400" s="55"/>
      <c r="H1400" s="55"/>
      <c r="I1400" s="55"/>
      <c r="J1400" s="55"/>
      <c r="K1400" s="65"/>
      <c r="L1400" s="65"/>
      <c r="M1400" s="65"/>
      <c r="N1400" s="65"/>
      <c r="O1400" s="65"/>
      <c r="P1400" s="65"/>
    </row>
    <row r="1401" spans="1:16" s="1" customFormat="1" x14ac:dyDescent="0.25">
      <c r="A1401" s="2"/>
      <c r="C1401" s="7"/>
      <c r="E1401" s="55"/>
      <c r="F1401" s="55"/>
      <c r="G1401" s="55"/>
      <c r="H1401" s="55"/>
      <c r="I1401" s="55"/>
      <c r="J1401" s="55"/>
      <c r="K1401" s="65"/>
      <c r="L1401" s="65"/>
      <c r="M1401" s="65"/>
      <c r="N1401" s="65"/>
      <c r="O1401" s="65"/>
      <c r="P1401" s="65"/>
    </row>
    <row r="1402" spans="1:16" s="1" customFormat="1" x14ac:dyDescent="0.25">
      <c r="A1402" s="2"/>
      <c r="C1402" s="7"/>
      <c r="E1402" s="55"/>
      <c r="F1402" s="55"/>
      <c r="G1402" s="55"/>
      <c r="H1402" s="55"/>
      <c r="I1402" s="55"/>
      <c r="J1402" s="55"/>
      <c r="K1402" s="65"/>
      <c r="L1402" s="65"/>
      <c r="M1402" s="65"/>
      <c r="N1402" s="65"/>
      <c r="O1402" s="65"/>
      <c r="P1402" s="65"/>
    </row>
    <row r="1403" spans="1:16" s="1" customFormat="1" x14ac:dyDescent="0.25">
      <c r="A1403" s="2"/>
      <c r="C1403" s="7"/>
      <c r="E1403" s="55"/>
      <c r="F1403" s="55"/>
      <c r="G1403" s="55"/>
      <c r="H1403" s="55"/>
      <c r="I1403" s="55"/>
      <c r="J1403" s="55"/>
      <c r="K1403" s="65"/>
      <c r="L1403" s="65"/>
      <c r="M1403" s="65"/>
      <c r="N1403" s="65"/>
      <c r="O1403" s="65"/>
      <c r="P1403" s="65"/>
    </row>
    <row r="1404" spans="1:16" s="1" customFormat="1" x14ac:dyDescent="0.25">
      <c r="A1404" s="2"/>
      <c r="C1404" s="7"/>
      <c r="E1404" s="55"/>
      <c r="F1404" s="55"/>
      <c r="G1404" s="55"/>
      <c r="H1404" s="55"/>
      <c r="I1404" s="55"/>
      <c r="J1404" s="55"/>
      <c r="K1404" s="65"/>
      <c r="L1404" s="65"/>
      <c r="M1404" s="65"/>
      <c r="N1404" s="65"/>
      <c r="O1404" s="65"/>
      <c r="P1404" s="65"/>
    </row>
    <row r="1405" spans="1:16" s="1" customFormat="1" x14ac:dyDescent="0.25">
      <c r="A1405" s="2"/>
      <c r="C1405" s="7"/>
      <c r="E1405" s="55"/>
      <c r="F1405" s="55"/>
      <c r="G1405" s="55"/>
      <c r="H1405" s="55"/>
      <c r="I1405" s="55"/>
      <c r="J1405" s="55"/>
      <c r="K1405" s="65"/>
      <c r="L1405" s="65"/>
      <c r="M1405" s="65"/>
      <c r="N1405" s="65"/>
      <c r="O1405" s="65"/>
      <c r="P1405" s="65"/>
    </row>
    <row r="1406" spans="1:16" s="1" customFormat="1" x14ac:dyDescent="0.25">
      <c r="A1406" s="2"/>
      <c r="C1406" s="7"/>
      <c r="E1406" s="55"/>
      <c r="F1406" s="55"/>
      <c r="G1406" s="55"/>
      <c r="H1406" s="55"/>
      <c r="I1406" s="55"/>
      <c r="J1406" s="55"/>
      <c r="K1406" s="65"/>
      <c r="L1406" s="65"/>
      <c r="M1406" s="65"/>
      <c r="N1406" s="65"/>
      <c r="O1406" s="65"/>
      <c r="P1406" s="65"/>
    </row>
    <row r="1407" spans="1:16" s="1" customFormat="1" x14ac:dyDescent="0.25">
      <c r="A1407" s="2"/>
      <c r="C1407" s="7"/>
      <c r="E1407" s="55"/>
      <c r="F1407" s="55"/>
      <c r="G1407" s="55"/>
      <c r="H1407" s="55"/>
      <c r="I1407" s="55"/>
      <c r="J1407" s="55"/>
      <c r="K1407" s="65"/>
      <c r="L1407" s="65"/>
      <c r="M1407" s="65"/>
      <c r="N1407" s="65"/>
      <c r="O1407" s="65"/>
      <c r="P1407" s="65"/>
    </row>
    <row r="1408" spans="1:16" s="1" customFormat="1" x14ac:dyDescent="0.25">
      <c r="A1408" s="2"/>
      <c r="C1408" s="7"/>
      <c r="E1408" s="55"/>
      <c r="F1408" s="55"/>
      <c r="G1408" s="55"/>
      <c r="H1408" s="55"/>
      <c r="I1408" s="55"/>
      <c r="J1408" s="55"/>
      <c r="K1408" s="65"/>
      <c r="L1408" s="65"/>
      <c r="M1408" s="65"/>
      <c r="N1408" s="65"/>
      <c r="O1408" s="65"/>
      <c r="P1408" s="65"/>
    </row>
    <row r="1409" spans="1:16" s="1" customFormat="1" x14ac:dyDescent="0.25">
      <c r="A1409" s="2"/>
      <c r="C1409" s="7"/>
      <c r="E1409" s="55"/>
      <c r="F1409" s="55"/>
      <c r="G1409" s="55"/>
      <c r="H1409" s="55"/>
      <c r="I1409" s="55"/>
      <c r="J1409" s="55"/>
      <c r="K1409" s="65"/>
      <c r="L1409" s="65"/>
      <c r="M1409" s="65"/>
      <c r="N1409" s="65"/>
      <c r="O1409" s="65"/>
      <c r="P1409" s="65"/>
    </row>
    <row r="1410" spans="1:16" s="1" customFormat="1" x14ac:dyDescent="0.25">
      <c r="A1410" s="2"/>
      <c r="C1410" s="7"/>
      <c r="E1410" s="55"/>
      <c r="F1410" s="55"/>
      <c r="G1410" s="55"/>
      <c r="H1410" s="55"/>
      <c r="I1410" s="55"/>
      <c r="J1410" s="55"/>
      <c r="K1410" s="65"/>
      <c r="L1410" s="65"/>
      <c r="M1410" s="65"/>
      <c r="N1410" s="65"/>
      <c r="O1410" s="65"/>
      <c r="P1410" s="65"/>
    </row>
    <row r="1411" spans="1:16" s="1" customFormat="1" x14ac:dyDescent="0.25">
      <c r="A1411" s="2"/>
      <c r="C1411" s="7"/>
      <c r="E1411" s="55"/>
      <c r="F1411" s="55"/>
      <c r="G1411" s="55"/>
      <c r="H1411" s="55"/>
      <c r="I1411" s="55"/>
      <c r="J1411" s="55"/>
      <c r="K1411" s="65"/>
      <c r="L1411" s="65"/>
      <c r="M1411" s="65"/>
      <c r="N1411" s="65"/>
      <c r="O1411" s="65"/>
      <c r="P1411" s="65"/>
    </row>
    <row r="1412" spans="1:16" s="1" customFormat="1" x14ac:dyDescent="0.25">
      <c r="A1412" s="2"/>
      <c r="C1412" s="7"/>
      <c r="E1412" s="55"/>
      <c r="F1412" s="55"/>
      <c r="G1412" s="55"/>
      <c r="H1412" s="55"/>
      <c r="I1412" s="55"/>
      <c r="J1412" s="55"/>
      <c r="K1412" s="65"/>
      <c r="L1412" s="65"/>
      <c r="M1412" s="65"/>
      <c r="N1412" s="65"/>
      <c r="O1412" s="65"/>
      <c r="P1412" s="65"/>
    </row>
    <row r="1413" spans="1:16" s="1" customFormat="1" x14ac:dyDescent="0.25">
      <c r="A1413" s="2"/>
      <c r="C1413" s="7"/>
      <c r="E1413" s="55"/>
      <c r="F1413" s="55"/>
      <c r="G1413" s="55"/>
      <c r="H1413" s="55"/>
      <c r="I1413" s="55"/>
      <c r="J1413" s="55"/>
      <c r="K1413" s="65"/>
      <c r="L1413" s="65"/>
      <c r="M1413" s="65"/>
      <c r="N1413" s="65"/>
      <c r="O1413" s="65"/>
      <c r="P1413" s="65"/>
    </row>
    <row r="1414" spans="1:16" s="1" customFormat="1" x14ac:dyDescent="0.25">
      <c r="A1414" s="2"/>
      <c r="C1414" s="7"/>
      <c r="E1414" s="55"/>
      <c r="F1414" s="55"/>
      <c r="G1414" s="55"/>
      <c r="H1414" s="55"/>
      <c r="I1414" s="55"/>
      <c r="J1414" s="55"/>
      <c r="K1414" s="65"/>
      <c r="L1414" s="65"/>
      <c r="M1414" s="65"/>
      <c r="N1414" s="65"/>
      <c r="O1414" s="65"/>
      <c r="P1414" s="65"/>
    </row>
    <row r="1415" spans="1:16" s="1" customFormat="1" x14ac:dyDescent="0.25">
      <c r="A1415" s="2"/>
      <c r="C1415" s="7"/>
      <c r="E1415" s="55"/>
      <c r="F1415" s="55"/>
      <c r="G1415" s="55"/>
      <c r="H1415" s="55"/>
      <c r="I1415" s="55"/>
      <c r="J1415" s="55"/>
      <c r="K1415" s="65"/>
      <c r="L1415" s="65"/>
      <c r="M1415" s="65"/>
      <c r="N1415" s="65"/>
      <c r="O1415" s="65"/>
      <c r="P1415" s="65"/>
    </row>
    <row r="1416" spans="1:16" s="1" customFormat="1" x14ac:dyDescent="0.25">
      <c r="A1416" s="2"/>
      <c r="C1416" s="7"/>
      <c r="E1416" s="55"/>
      <c r="F1416" s="55"/>
      <c r="G1416" s="55"/>
      <c r="H1416" s="55"/>
      <c r="I1416" s="55"/>
      <c r="J1416" s="55"/>
      <c r="K1416" s="65"/>
      <c r="L1416" s="65"/>
      <c r="M1416" s="65"/>
      <c r="N1416" s="65"/>
      <c r="O1416" s="65"/>
      <c r="P1416" s="65"/>
    </row>
    <row r="1417" spans="1:16" s="1" customFormat="1" x14ac:dyDescent="0.25">
      <c r="A1417" s="2"/>
      <c r="C1417" s="7"/>
      <c r="E1417" s="55"/>
      <c r="F1417" s="55"/>
      <c r="G1417" s="55"/>
      <c r="H1417" s="55"/>
      <c r="I1417" s="55"/>
      <c r="J1417" s="55"/>
      <c r="K1417" s="65"/>
      <c r="L1417" s="65"/>
      <c r="M1417" s="65"/>
      <c r="N1417" s="65"/>
      <c r="O1417" s="65"/>
      <c r="P1417" s="65"/>
    </row>
    <row r="1418" spans="1:16" s="1" customFormat="1" x14ac:dyDescent="0.25">
      <c r="A1418" s="2"/>
      <c r="C1418" s="7"/>
      <c r="E1418" s="55"/>
      <c r="F1418" s="55"/>
      <c r="G1418" s="55"/>
      <c r="H1418" s="55"/>
      <c r="I1418" s="55"/>
      <c r="J1418" s="55"/>
      <c r="K1418" s="65"/>
      <c r="L1418" s="65"/>
      <c r="M1418" s="65"/>
      <c r="N1418" s="65"/>
      <c r="O1418" s="65"/>
      <c r="P1418" s="65"/>
    </row>
    <row r="1419" spans="1:16" s="1" customFormat="1" x14ac:dyDescent="0.25">
      <c r="A1419" s="2"/>
      <c r="C1419" s="7"/>
      <c r="E1419" s="55"/>
      <c r="F1419" s="55"/>
      <c r="G1419" s="55"/>
      <c r="H1419" s="55"/>
      <c r="I1419" s="55"/>
      <c r="J1419" s="55"/>
      <c r="K1419" s="65"/>
      <c r="L1419" s="65"/>
      <c r="M1419" s="65"/>
      <c r="N1419" s="65"/>
      <c r="O1419" s="65"/>
      <c r="P1419" s="65"/>
    </row>
    <row r="1420" spans="1:16" s="1" customFormat="1" x14ac:dyDescent="0.25">
      <c r="A1420" s="2"/>
      <c r="C1420" s="7"/>
      <c r="E1420" s="55"/>
      <c r="F1420" s="55"/>
      <c r="G1420" s="55"/>
      <c r="H1420" s="55"/>
      <c r="I1420" s="55"/>
      <c r="J1420" s="55"/>
      <c r="K1420" s="65"/>
      <c r="L1420" s="65"/>
      <c r="M1420" s="65"/>
      <c r="N1420" s="65"/>
      <c r="O1420" s="65"/>
      <c r="P1420" s="65"/>
    </row>
    <row r="1421" spans="1:16" s="1" customFormat="1" x14ac:dyDescent="0.25">
      <c r="A1421" s="2"/>
      <c r="C1421" s="7"/>
      <c r="E1421" s="55"/>
      <c r="F1421" s="55"/>
      <c r="G1421" s="55"/>
      <c r="H1421" s="55"/>
      <c r="I1421" s="55"/>
      <c r="J1421" s="55"/>
      <c r="K1421" s="65"/>
      <c r="L1421" s="65"/>
      <c r="M1421" s="65"/>
      <c r="N1421" s="65"/>
      <c r="O1421" s="65"/>
      <c r="P1421" s="65"/>
    </row>
    <row r="1422" spans="1:16" s="1" customFormat="1" x14ac:dyDescent="0.25">
      <c r="A1422" s="2"/>
      <c r="C1422" s="7"/>
      <c r="E1422" s="55"/>
      <c r="F1422" s="55"/>
      <c r="G1422" s="55"/>
      <c r="H1422" s="55"/>
      <c r="I1422" s="55"/>
      <c r="J1422" s="55"/>
      <c r="K1422" s="65"/>
      <c r="L1422" s="65"/>
      <c r="M1422" s="65"/>
      <c r="N1422" s="65"/>
      <c r="O1422" s="65"/>
      <c r="P1422" s="65"/>
    </row>
    <row r="1423" spans="1:16" s="1" customFormat="1" x14ac:dyDescent="0.25">
      <c r="A1423" s="2"/>
      <c r="C1423" s="7"/>
      <c r="E1423" s="55"/>
      <c r="F1423" s="55"/>
      <c r="G1423" s="55"/>
      <c r="H1423" s="55"/>
      <c r="I1423" s="55"/>
      <c r="J1423" s="55"/>
      <c r="K1423" s="65"/>
      <c r="L1423" s="65"/>
      <c r="M1423" s="65"/>
      <c r="N1423" s="65"/>
      <c r="O1423" s="65"/>
      <c r="P1423" s="65"/>
    </row>
    <row r="1424" spans="1:16" s="1" customFormat="1" x14ac:dyDescent="0.25">
      <c r="A1424" s="2"/>
      <c r="C1424" s="7"/>
      <c r="E1424" s="55"/>
      <c r="F1424" s="55"/>
      <c r="G1424" s="55"/>
      <c r="H1424" s="55"/>
      <c r="I1424" s="55"/>
      <c r="J1424" s="55"/>
      <c r="K1424" s="65"/>
      <c r="L1424" s="65"/>
      <c r="M1424" s="65"/>
      <c r="N1424" s="65"/>
      <c r="O1424" s="65"/>
      <c r="P1424" s="65"/>
    </row>
    <row r="1425" spans="1:16" s="1" customFormat="1" x14ac:dyDescent="0.25">
      <c r="A1425" s="2"/>
      <c r="C1425" s="7"/>
      <c r="E1425" s="55"/>
      <c r="F1425" s="55"/>
      <c r="G1425" s="55"/>
      <c r="H1425" s="55"/>
      <c r="I1425" s="55"/>
      <c r="J1425" s="55"/>
      <c r="K1425" s="65"/>
      <c r="L1425" s="65"/>
      <c r="M1425" s="65"/>
      <c r="N1425" s="65"/>
      <c r="O1425" s="65"/>
      <c r="P1425" s="65"/>
    </row>
    <row r="1426" spans="1:16" s="1" customFormat="1" x14ac:dyDescent="0.25">
      <c r="A1426" s="2"/>
      <c r="C1426" s="7"/>
      <c r="E1426" s="55"/>
      <c r="F1426" s="55"/>
      <c r="G1426" s="55"/>
      <c r="H1426" s="55"/>
      <c r="I1426" s="55"/>
      <c r="J1426" s="55"/>
      <c r="K1426" s="65"/>
      <c r="L1426" s="65"/>
      <c r="M1426" s="65"/>
      <c r="N1426" s="65"/>
      <c r="O1426" s="65"/>
      <c r="P1426" s="65"/>
    </row>
    <row r="1427" spans="1:16" s="1" customFormat="1" x14ac:dyDescent="0.25">
      <c r="A1427" s="2"/>
      <c r="C1427" s="7"/>
      <c r="E1427" s="55"/>
      <c r="F1427" s="55"/>
      <c r="G1427" s="55"/>
      <c r="H1427" s="55"/>
      <c r="I1427" s="55"/>
      <c r="J1427" s="55"/>
      <c r="K1427" s="65"/>
      <c r="L1427" s="65"/>
      <c r="M1427" s="65"/>
      <c r="N1427" s="65"/>
      <c r="O1427" s="65"/>
      <c r="P1427" s="65"/>
    </row>
    <row r="1428" spans="1:16" s="1" customFormat="1" x14ac:dyDescent="0.25">
      <c r="A1428" s="2"/>
      <c r="C1428" s="7"/>
      <c r="E1428" s="55"/>
      <c r="F1428" s="55"/>
      <c r="G1428" s="55"/>
      <c r="H1428" s="55"/>
      <c r="I1428" s="55"/>
      <c r="J1428" s="55"/>
      <c r="K1428" s="65"/>
      <c r="L1428" s="65"/>
      <c r="M1428" s="65"/>
      <c r="N1428" s="65"/>
      <c r="O1428" s="65"/>
      <c r="P1428" s="65"/>
    </row>
    <row r="1429" spans="1:16" s="1" customFormat="1" x14ac:dyDescent="0.25">
      <c r="A1429" s="2"/>
      <c r="C1429" s="7"/>
      <c r="E1429" s="55"/>
      <c r="F1429" s="55"/>
      <c r="G1429" s="55"/>
      <c r="H1429" s="55"/>
      <c r="I1429" s="55"/>
      <c r="J1429" s="55"/>
      <c r="K1429" s="65"/>
      <c r="L1429" s="65"/>
      <c r="M1429" s="65"/>
      <c r="N1429" s="65"/>
      <c r="O1429" s="65"/>
      <c r="P1429" s="65"/>
    </row>
    <row r="1430" spans="1:16" s="1" customFormat="1" x14ac:dyDescent="0.25">
      <c r="A1430" s="2"/>
      <c r="C1430" s="7"/>
      <c r="E1430" s="55"/>
      <c r="F1430" s="55"/>
      <c r="G1430" s="55"/>
      <c r="H1430" s="55"/>
      <c r="I1430" s="55"/>
      <c r="J1430" s="55"/>
      <c r="K1430" s="65"/>
      <c r="L1430" s="65"/>
      <c r="M1430" s="65"/>
      <c r="N1430" s="65"/>
      <c r="O1430" s="65"/>
      <c r="P1430" s="65"/>
    </row>
    <row r="1431" spans="1:16" s="1" customFormat="1" x14ac:dyDescent="0.25">
      <c r="A1431" s="2"/>
      <c r="C1431" s="7"/>
      <c r="E1431" s="55"/>
      <c r="F1431" s="55"/>
      <c r="G1431" s="55"/>
      <c r="H1431" s="55"/>
      <c r="I1431" s="55"/>
      <c r="J1431" s="55"/>
      <c r="K1431" s="65"/>
      <c r="L1431" s="65"/>
      <c r="M1431" s="65"/>
      <c r="N1431" s="65"/>
      <c r="O1431" s="65"/>
      <c r="P1431" s="65"/>
    </row>
    <row r="1432" spans="1:16" s="1" customFormat="1" x14ac:dyDescent="0.25">
      <c r="A1432" s="2"/>
      <c r="C1432" s="7"/>
      <c r="E1432" s="55"/>
      <c r="F1432" s="55"/>
      <c r="G1432" s="55"/>
      <c r="H1432" s="55"/>
      <c r="I1432" s="55"/>
      <c r="J1432" s="55"/>
      <c r="K1432" s="65"/>
      <c r="L1432" s="65"/>
      <c r="M1432" s="65"/>
      <c r="N1432" s="65"/>
      <c r="O1432" s="65"/>
      <c r="P1432" s="65"/>
    </row>
    <row r="1433" spans="1:16" s="1" customFormat="1" x14ac:dyDescent="0.25">
      <c r="A1433" s="2"/>
      <c r="C1433" s="7"/>
      <c r="E1433" s="55"/>
      <c r="F1433" s="55"/>
      <c r="G1433" s="55"/>
      <c r="H1433" s="55"/>
      <c r="I1433" s="55"/>
      <c r="J1433" s="55"/>
      <c r="K1433" s="65"/>
      <c r="L1433" s="65"/>
      <c r="M1433" s="65"/>
      <c r="N1433" s="65"/>
      <c r="O1433" s="65"/>
      <c r="P1433" s="65"/>
    </row>
    <row r="1434" spans="1:16" s="1" customFormat="1" x14ac:dyDescent="0.25">
      <c r="A1434" s="2"/>
      <c r="C1434" s="7"/>
      <c r="E1434" s="55"/>
      <c r="F1434" s="55"/>
      <c r="G1434" s="55"/>
      <c r="H1434" s="55"/>
      <c r="I1434" s="55"/>
      <c r="J1434" s="55"/>
      <c r="K1434" s="65"/>
      <c r="L1434" s="65"/>
      <c r="M1434" s="65"/>
      <c r="N1434" s="65"/>
      <c r="O1434" s="65"/>
      <c r="P1434" s="65"/>
    </row>
    <row r="1435" spans="1:16" s="1" customFormat="1" x14ac:dyDescent="0.25">
      <c r="A1435" s="2"/>
      <c r="C1435" s="7"/>
      <c r="E1435" s="55"/>
      <c r="F1435" s="55"/>
      <c r="G1435" s="55"/>
      <c r="H1435" s="55"/>
      <c r="I1435" s="55"/>
      <c r="J1435" s="55"/>
      <c r="K1435" s="65"/>
      <c r="L1435" s="65"/>
      <c r="M1435" s="65"/>
      <c r="N1435" s="65"/>
      <c r="O1435" s="65"/>
      <c r="P1435" s="65"/>
    </row>
    <row r="1436" spans="1:16" s="1" customFormat="1" x14ac:dyDescent="0.25">
      <c r="A1436" s="2"/>
      <c r="C1436" s="7"/>
      <c r="E1436" s="55"/>
      <c r="F1436" s="55"/>
      <c r="G1436" s="55"/>
      <c r="H1436" s="55"/>
      <c r="I1436" s="55"/>
      <c r="J1436" s="55"/>
      <c r="K1436" s="65"/>
      <c r="L1436" s="65"/>
      <c r="M1436" s="65"/>
      <c r="N1436" s="65"/>
      <c r="O1436" s="65"/>
      <c r="P1436" s="65"/>
    </row>
    <row r="1437" spans="1:16" s="1" customFormat="1" x14ac:dyDescent="0.25">
      <c r="A1437" s="2"/>
      <c r="C1437" s="7"/>
      <c r="E1437" s="55"/>
      <c r="F1437" s="55"/>
      <c r="G1437" s="55"/>
      <c r="H1437" s="55"/>
      <c r="I1437" s="55"/>
      <c r="J1437" s="55"/>
      <c r="K1437" s="65"/>
      <c r="L1437" s="65"/>
      <c r="M1437" s="65"/>
      <c r="N1437" s="65"/>
      <c r="O1437" s="65"/>
      <c r="P1437" s="65"/>
    </row>
    <row r="1438" spans="1:16" s="1" customFormat="1" x14ac:dyDescent="0.25">
      <c r="A1438" s="2"/>
      <c r="C1438" s="7"/>
      <c r="E1438" s="55"/>
      <c r="F1438" s="55"/>
      <c r="G1438" s="55"/>
      <c r="H1438" s="55"/>
      <c r="I1438" s="55"/>
      <c r="J1438" s="55"/>
      <c r="K1438" s="65"/>
      <c r="L1438" s="65"/>
      <c r="M1438" s="65"/>
      <c r="N1438" s="65"/>
      <c r="O1438" s="65"/>
      <c r="P1438" s="65"/>
    </row>
    <row r="1439" spans="1:16" s="1" customFormat="1" x14ac:dyDescent="0.25">
      <c r="A1439" s="2"/>
      <c r="C1439" s="7"/>
      <c r="E1439" s="55"/>
      <c r="F1439" s="55"/>
      <c r="G1439" s="55"/>
      <c r="H1439" s="55"/>
      <c r="I1439" s="55"/>
      <c r="J1439" s="55"/>
      <c r="K1439" s="65"/>
      <c r="L1439" s="65"/>
      <c r="M1439" s="65"/>
      <c r="N1439" s="65"/>
      <c r="O1439" s="65"/>
      <c r="P1439" s="65"/>
    </row>
    <row r="1440" spans="1:16" s="1" customFormat="1" x14ac:dyDescent="0.25">
      <c r="A1440" s="2"/>
      <c r="C1440" s="7"/>
      <c r="E1440" s="55"/>
      <c r="F1440" s="55"/>
      <c r="G1440" s="55"/>
      <c r="H1440" s="55"/>
      <c r="I1440" s="55"/>
      <c r="J1440" s="55"/>
      <c r="K1440" s="65"/>
      <c r="L1440" s="65"/>
      <c r="M1440" s="65"/>
      <c r="N1440" s="65"/>
      <c r="O1440" s="65"/>
      <c r="P1440" s="65"/>
    </row>
    <row r="1441" spans="1:16" s="1" customFormat="1" x14ac:dyDescent="0.25">
      <c r="A1441" s="2"/>
      <c r="C1441" s="7"/>
      <c r="E1441" s="55"/>
      <c r="F1441" s="55"/>
      <c r="G1441" s="55"/>
      <c r="H1441" s="55"/>
      <c r="I1441" s="55"/>
      <c r="J1441" s="55"/>
      <c r="K1441" s="65"/>
      <c r="L1441" s="65"/>
      <c r="M1441" s="65"/>
      <c r="N1441" s="65"/>
      <c r="O1441" s="65"/>
      <c r="P1441" s="65"/>
    </row>
    <row r="1442" spans="1:16" s="1" customFormat="1" x14ac:dyDescent="0.25">
      <c r="A1442" s="2"/>
      <c r="C1442" s="7"/>
      <c r="E1442" s="55"/>
      <c r="F1442" s="55"/>
      <c r="G1442" s="55"/>
      <c r="H1442" s="55"/>
      <c r="I1442" s="55"/>
      <c r="J1442" s="55"/>
      <c r="K1442" s="65"/>
      <c r="L1442" s="65"/>
      <c r="M1442" s="65"/>
      <c r="N1442" s="65"/>
      <c r="O1442" s="65"/>
      <c r="P1442" s="65"/>
    </row>
    <row r="1443" spans="1:16" s="1" customFormat="1" x14ac:dyDescent="0.25">
      <c r="A1443" s="2"/>
      <c r="C1443" s="7"/>
      <c r="E1443" s="55"/>
      <c r="F1443" s="55"/>
      <c r="G1443" s="55"/>
      <c r="H1443" s="55"/>
      <c r="I1443" s="55"/>
      <c r="J1443" s="55"/>
      <c r="K1443" s="65"/>
      <c r="L1443" s="65"/>
      <c r="M1443" s="65"/>
      <c r="N1443" s="65"/>
      <c r="O1443" s="65"/>
      <c r="P1443" s="65"/>
    </row>
    <row r="1444" spans="1:16" s="1" customFormat="1" x14ac:dyDescent="0.25">
      <c r="A1444" s="2"/>
      <c r="C1444" s="7"/>
      <c r="E1444" s="55"/>
      <c r="F1444" s="55"/>
      <c r="G1444" s="55"/>
      <c r="H1444" s="55"/>
      <c r="I1444" s="55"/>
      <c r="J1444" s="55"/>
      <c r="K1444" s="65"/>
      <c r="L1444" s="65"/>
      <c r="M1444" s="65"/>
      <c r="N1444" s="65"/>
      <c r="O1444" s="65"/>
      <c r="P1444" s="65"/>
    </row>
    <row r="1445" spans="1:16" s="1" customFormat="1" x14ac:dyDescent="0.25">
      <c r="A1445" s="2"/>
      <c r="C1445" s="7"/>
      <c r="E1445" s="55"/>
      <c r="F1445" s="55"/>
      <c r="G1445" s="55"/>
      <c r="H1445" s="55"/>
      <c r="I1445" s="55"/>
      <c r="J1445" s="55"/>
      <c r="K1445" s="65"/>
      <c r="L1445" s="65"/>
      <c r="M1445" s="65"/>
      <c r="N1445" s="65"/>
      <c r="O1445" s="65"/>
      <c r="P1445" s="65"/>
    </row>
    <row r="1446" spans="1:16" s="1" customFormat="1" x14ac:dyDescent="0.25">
      <c r="A1446" s="2"/>
      <c r="C1446" s="7"/>
      <c r="E1446" s="55"/>
      <c r="F1446" s="55"/>
      <c r="G1446" s="55"/>
      <c r="H1446" s="55"/>
      <c r="I1446" s="55"/>
      <c r="J1446" s="55"/>
      <c r="K1446" s="65"/>
      <c r="L1446" s="65"/>
      <c r="M1446" s="65"/>
      <c r="N1446" s="65"/>
      <c r="O1446" s="65"/>
      <c r="P1446" s="65"/>
    </row>
    <row r="1447" spans="1:16" s="1" customFormat="1" x14ac:dyDescent="0.25">
      <c r="A1447" s="2"/>
      <c r="C1447" s="7"/>
      <c r="E1447" s="55"/>
      <c r="F1447" s="55"/>
      <c r="G1447" s="55"/>
      <c r="H1447" s="55"/>
      <c r="I1447" s="55"/>
      <c r="J1447" s="55"/>
      <c r="K1447" s="65"/>
      <c r="L1447" s="65"/>
      <c r="M1447" s="65"/>
      <c r="N1447" s="65"/>
      <c r="O1447" s="65"/>
      <c r="P1447" s="65"/>
    </row>
    <row r="1448" spans="1:16" s="1" customFormat="1" x14ac:dyDescent="0.25">
      <c r="A1448" s="2"/>
      <c r="C1448" s="7"/>
      <c r="E1448" s="55"/>
      <c r="F1448" s="55"/>
      <c r="G1448" s="55"/>
      <c r="H1448" s="55"/>
      <c r="I1448" s="55"/>
      <c r="J1448" s="55"/>
      <c r="K1448" s="65"/>
      <c r="L1448" s="65"/>
      <c r="M1448" s="65"/>
      <c r="N1448" s="65"/>
      <c r="O1448" s="65"/>
      <c r="P1448" s="65"/>
    </row>
    <row r="1449" spans="1:16" s="1" customFormat="1" x14ac:dyDescent="0.25">
      <c r="A1449" s="2"/>
      <c r="C1449" s="7"/>
      <c r="E1449" s="55"/>
      <c r="F1449" s="55"/>
      <c r="G1449" s="55"/>
      <c r="H1449" s="55"/>
      <c r="I1449" s="55"/>
      <c r="J1449" s="55"/>
      <c r="K1449" s="65"/>
      <c r="L1449" s="65"/>
      <c r="M1449" s="65"/>
      <c r="N1449" s="65"/>
      <c r="O1449" s="65"/>
      <c r="P1449" s="65"/>
    </row>
    <row r="1450" spans="1:16" s="1" customFormat="1" x14ac:dyDescent="0.25">
      <c r="A1450" s="2"/>
      <c r="C1450" s="7"/>
      <c r="E1450" s="55"/>
      <c r="F1450" s="55"/>
      <c r="G1450" s="55"/>
      <c r="H1450" s="55"/>
      <c r="I1450" s="55"/>
      <c r="J1450" s="55"/>
      <c r="K1450" s="65"/>
      <c r="L1450" s="65"/>
      <c r="M1450" s="65"/>
      <c r="N1450" s="65"/>
      <c r="O1450" s="65"/>
      <c r="P1450" s="65"/>
    </row>
    <row r="1451" spans="1:16" s="1" customFormat="1" x14ac:dyDescent="0.25">
      <c r="A1451" s="2"/>
      <c r="C1451" s="7"/>
      <c r="E1451" s="55"/>
      <c r="F1451" s="55"/>
      <c r="G1451" s="55"/>
      <c r="H1451" s="55"/>
      <c r="I1451" s="55"/>
      <c r="J1451" s="55"/>
      <c r="K1451" s="65"/>
      <c r="L1451" s="65"/>
      <c r="M1451" s="65"/>
      <c r="N1451" s="65"/>
      <c r="O1451" s="65"/>
      <c r="P1451" s="65"/>
    </row>
    <row r="1452" spans="1:16" s="1" customFormat="1" x14ac:dyDescent="0.25">
      <c r="A1452" s="2"/>
      <c r="C1452" s="7"/>
      <c r="E1452" s="55"/>
      <c r="F1452" s="55"/>
      <c r="G1452" s="55"/>
      <c r="H1452" s="55"/>
      <c r="I1452" s="55"/>
      <c r="J1452" s="55"/>
      <c r="K1452" s="65"/>
      <c r="L1452" s="65"/>
      <c r="M1452" s="65"/>
      <c r="N1452" s="65"/>
      <c r="O1452" s="65"/>
      <c r="P1452" s="65"/>
    </row>
    <row r="1453" spans="1:16" s="1" customFormat="1" x14ac:dyDescent="0.25">
      <c r="A1453" s="2"/>
      <c r="C1453" s="7"/>
      <c r="E1453" s="55"/>
      <c r="F1453" s="55"/>
      <c r="G1453" s="55"/>
      <c r="H1453" s="55"/>
      <c r="I1453" s="55"/>
      <c r="J1453" s="55"/>
      <c r="K1453" s="65"/>
      <c r="L1453" s="65"/>
      <c r="M1453" s="65"/>
      <c r="N1453" s="65"/>
      <c r="O1453" s="65"/>
      <c r="P1453" s="65"/>
    </row>
    <row r="1454" spans="1:16" s="1" customFormat="1" x14ac:dyDescent="0.25">
      <c r="A1454" s="2"/>
      <c r="C1454" s="7"/>
      <c r="E1454" s="55"/>
      <c r="F1454" s="55"/>
      <c r="G1454" s="55"/>
      <c r="H1454" s="55"/>
      <c r="I1454" s="55"/>
      <c r="J1454" s="55"/>
      <c r="K1454" s="65"/>
      <c r="L1454" s="65"/>
      <c r="M1454" s="65"/>
      <c r="N1454" s="65"/>
      <c r="O1454" s="65"/>
      <c r="P1454" s="65"/>
    </row>
    <row r="1455" spans="1:16" s="1" customFormat="1" x14ac:dyDescent="0.25">
      <c r="A1455" s="2"/>
      <c r="C1455" s="7"/>
      <c r="E1455" s="55"/>
      <c r="F1455" s="55"/>
      <c r="G1455" s="55"/>
      <c r="H1455" s="55"/>
      <c r="I1455" s="55"/>
      <c r="J1455" s="55"/>
      <c r="K1455" s="65"/>
      <c r="L1455" s="65"/>
      <c r="M1455" s="65"/>
      <c r="N1455" s="65"/>
      <c r="O1455" s="65"/>
      <c r="P1455" s="65"/>
    </row>
    <row r="1456" spans="1:16" s="1" customFormat="1" x14ac:dyDescent="0.25">
      <c r="A1456" s="2"/>
      <c r="C1456" s="7"/>
      <c r="E1456" s="55"/>
      <c r="F1456" s="55"/>
      <c r="G1456" s="55"/>
      <c r="H1456" s="55"/>
      <c r="I1456" s="55"/>
      <c r="J1456" s="55"/>
      <c r="K1456" s="65"/>
      <c r="L1456" s="65"/>
      <c r="M1456" s="65"/>
      <c r="N1456" s="65"/>
      <c r="O1456" s="65"/>
      <c r="P1456" s="65"/>
    </row>
    <row r="1457" spans="1:16" s="1" customFormat="1" x14ac:dyDescent="0.25">
      <c r="A1457" s="2"/>
      <c r="C1457" s="7"/>
      <c r="E1457" s="55"/>
      <c r="F1457" s="55"/>
      <c r="G1457" s="55"/>
      <c r="H1457" s="55"/>
      <c r="I1457" s="55"/>
      <c r="J1457" s="55"/>
      <c r="K1457" s="65"/>
      <c r="L1457" s="65"/>
      <c r="M1457" s="65"/>
      <c r="N1457" s="65"/>
      <c r="O1457" s="65"/>
      <c r="P1457" s="65"/>
    </row>
    <row r="1458" spans="1:16" s="1" customFormat="1" x14ac:dyDescent="0.25">
      <c r="A1458" s="2"/>
      <c r="C1458" s="7"/>
      <c r="E1458" s="55"/>
      <c r="F1458" s="55"/>
      <c r="G1458" s="55"/>
      <c r="H1458" s="55"/>
      <c r="I1458" s="55"/>
      <c r="J1458" s="55"/>
      <c r="K1458" s="65"/>
      <c r="L1458" s="65"/>
      <c r="M1458" s="65"/>
      <c r="N1458" s="65"/>
      <c r="O1458" s="65"/>
      <c r="P1458" s="65"/>
    </row>
    <row r="1459" spans="1:16" s="1" customFormat="1" x14ac:dyDescent="0.25">
      <c r="A1459" s="2"/>
      <c r="C1459" s="7"/>
      <c r="E1459" s="55"/>
      <c r="F1459" s="55"/>
      <c r="G1459" s="55"/>
      <c r="H1459" s="55"/>
      <c r="I1459" s="55"/>
      <c r="J1459" s="55"/>
      <c r="K1459" s="65"/>
      <c r="L1459" s="65"/>
      <c r="M1459" s="65"/>
      <c r="N1459" s="65"/>
      <c r="O1459" s="65"/>
      <c r="P1459" s="65"/>
    </row>
    <row r="1460" spans="1:16" s="1" customFormat="1" x14ac:dyDescent="0.25">
      <c r="A1460" s="2"/>
      <c r="C1460" s="7"/>
      <c r="E1460" s="55"/>
      <c r="F1460" s="55"/>
      <c r="G1460" s="55"/>
      <c r="H1460" s="55"/>
      <c r="I1460" s="55"/>
      <c r="J1460" s="55"/>
      <c r="K1460" s="65"/>
      <c r="L1460" s="65"/>
      <c r="M1460" s="65"/>
      <c r="N1460" s="65"/>
      <c r="O1460" s="65"/>
      <c r="P1460" s="65"/>
    </row>
    <row r="1461" spans="1:16" s="1" customFormat="1" x14ac:dyDescent="0.25">
      <c r="A1461" s="2"/>
      <c r="C1461" s="7"/>
      <c r="E1461" s="55"/>
      <c r="F1461" s="55"/>
      <c r="G1461" s="55"/>
      <c r="H1461" s="55"/>
      <c r="I1461" s="55"/>
      <c r="J1461" s="55"/>
      <c r="K1461" s="65"/>
      <c r="L1461" s="65"/>
      <c r="M1461" s="65"/>
      <c r="N1461" s="65"/>
      <c r="O1461" s="65"/>
      <c r="P1461" s="65"/>
    </row>
    <row r="1462" spans="1:16" s="1" customFormat="1" x14ac:dyDescent="0.25">
      <c r="A1462" s="2"/>
      <c r="C1462" s="7"/>
      <c r="E1462" s="55"/>
      <c r="F1462" s="55"/>
      <c r="G1462" s="55"/>
      <c r="H1462" s="55"/>
      <c r="I1462" s="55"/>
      <c r="J1462" s="55"/>
      <c r="K1462" s="65"/>
      <c r="L1462" s="65"/>
      <c r="M1462" s="65"/>
      <c r="N1462" s="65"/>
      <c r="O1462" s="65"/>
      <c r="P1462" s="65"/>
    </row>
    <row r="1463" spans="1:16" s="1" customFormat="1" x14ac:dyDescent="0.25">
      <c r="A1463" s="2"/>
      <c r="C1463" s="7"/>
      <c r="E1463" s="55"/>
      <c r="F1463" s="55"/>
      <c r="G1463" s="55"/>
      <c r="H1463" s="55"/>
      <c r="I1463" s="55"/>
      <c r="J1463" s="55"/>
      <c r="K1463" s="65"/>
      <c r="L1463" s="65"/>
      <c r="M1463" s="65"/>
      <c r="N1463" s="65"/>
      <c r="O1463" s="65"/>
      <c r="P1463" s="65"/>
    </row>
    <row r="1464" spans="1:16" s="1" customFormat="1" x14ac:dyDescent="0.25">
      <c r="A1464" s="2"/>
      <c r="C1464" s="7"/>
      <c r="E1464" s="55"/>
      <c r="F1464" s="55"/>
      <c r="G1464" s="55"/>
      <c r="H1464" s="55"/>
      <c r="I1464" s="55"/>
      <c r="J1464" s="55"/>
      <c r="K1464" s="65"/>
      <c r="L1464" s="65"/>
      <c r="M1464" s="65"/>
      <c r="N1464" s="65"/>
      <c r="O1464" s="65"/>
      <c r="P1464" s="65"/>
    </row>
    <row r="1465" spans="1:16" s="1" customFormat="1" x14ac:dyDescent="0.25">
      <c r="A1465" s="2"/>
      <c r="C1465" s="7"/>
      <c r="E1465" s="55"/>
      <c r="F1465" s="55"/>
      <c r="G1465" s="55"/>
      <c r="H1465" s="55"/>
      <c r="I1465" s="55"/>
      <c r="J1465" s="55"/>
      <c r="K1465" s="65"/>
      <c r="L1465" s="65"/>
      <c r="M1465" s="65"/>
      <c r="N1465" s="65"/>
      <c r="O1465" s="65"/>
      <c r="P1465" s="65"/>
    </row>
    <row r="1466" spans="1:16" s="1" customFormat="1" x14ac:dyDescent="0.25">
      <c r="A1466" s="2"/>
      <c r="C1466" s="7"/>
      <c r="E1466" s="55"/>
      <c r="F1466" s="55"/>
      <c r="G1466" s="55"/>
      <c r="H1466" s="55"/>
      <c r="I1466" s="55"/>
      <c r="J1466" s="55"/>
      <c r="K1466" s="65"/>
      <c r="L1466" s="65"/>
      <c r="M1466" s="65"/>
      <c r="N1466" s="65"/>
      <c r="O1466" s="65"/>
      <c r="P1466" s="65"/>
    </row>
    <row r="1467" spans="1:16" s="1" customFormat="1" x14ac:dyDescent="0.25">
      <c r="A1467" s="2"/>
      <c r="C1467" s="7"/>
      <c r="E1467" s="55"/>
      <c r="F1467" s="55"/>
      <c r="G1467" s="55"/>
      <c r="H1467" s="55"/>
      <c r="I1467" s="55"/>
      <c r="J1467" s="55"/>
      <c r="K1467" s="65"/>
      <c r="L1467" s="65"/>
      <c r="M1467" s="65"/>
      <c r="N1467" s="65"/>
      <c r="O1467" s="65"/>
      <c r="P1467" s="65"/>
    </row>
    <row r="1468" spans="1:16" s="1" customFormat="1" x14ac:dyDescent="0.25">
      <c r="A1468" s="2"/>
      <c r="C1468" s="7"/>
      <c r="E1468" s="55"/>
      <c r="F1468" s="55"/>
      <c r="G1468" s="55"/>
      <c r="H1468" s="55"/>
      <c r="I1468" s="55"/>
      <c r="J1468" s="55"/>
      <c r="K1468" s="65"/>
      <c r="L1468" s="65"/>
      <c r="M1468" s="65"/>
      <c r="N1468" s="65"/>
      <c r="O1468" s="65"/>
      <c r="P1468" s="65"/>
    </row>
    <row r="1469" spans="1:16" s="1" customFormat="1" x14ac:dyDescent="0.25">
      <c r="A1469" s="2"/>
      <c r="C1469" s="7"/>
      <c r="E1469" s="55"/>
      <c r="F1469" s="55"/>
      <c r="G1469" s="55"/>
      <c r="H1469" s="55"/>
      <c r="I1469" s="55"/>
      <c r="J1469" s="55"/>
      <c r="K1469" s="65"/>
      <c r="L1469" s="65"/>
      <c r="M1469" s="65"/>
      <c r="N1469" s="65"/>
      <c r="O1469" s="65"/>
      <c r="P1469" s="65"/>
    </row>
    <row r="1470" spans="1:16" s="1" customFormat="1" x14ac:dyDescent="0.25">
      <c r="A1470" s="2"/>
      <c r="C1470" s="7"/>
      <c r="E1470" s="55"/>
      <c r="F1470" s="55"/>
      <c r="G1470" s="55"/>
      <c r="H1470" s="55"/>
      <c r="I1470" s="55"/>
      <c r="J1470" s="55"/>
      <c r="K1470" s="65"/>
      <c r="L1470" s="65"/>
      <c r="M1470" s="65"/>
      <c r="N1470" s="65"/>
      <c r="O1470" s="65"/>
      <c r="P1470" s="65"/>
    </row>
    <row r="1471" spans="1:16" s="1" customFormat="1" x14ac:dyDescent="0.25">
      <c r="A1471" s="2"/>
      <c r="C1471" s="7"/>
      <c r="E1471" s="55"/>
      <c r="F1471" s="55"/>
      <c r="G1471" s="55"/>
      <c r="H1471" s="55"/>
      <c r="I1471" s="55"/>
      <c r="J1471" s="55"/>
      <c r="K1471" s="65"/>
      <c r="L1471" s="65"/>
      <c r="M1471" s="65"/>
      <c r="N1471" s="65"/>
      <c r="O1471" s="65"/>
      <c r="P1471" s="65"/>
    </row>
    <row r="1472" spans="1:16" s="1" customFormat="1" x14ac:dyDescent="0.25">
      <c r="A1472" s="2"/>
      <c r="C1472" s="7"/>
      <c r="E1472" s="55"/>
      <c r="F1472" s="55"/>
      <c r="G1472" s="55"/>
      <c r="H1472" s="55"/>
      <c r="I1472" s="55"/>
      <c r="J1472" s="55"/>
      <c r="K1472" s="65"/>
      <c r="L1472" s="65"/>
      <c r="M1472" s="65"/>
      <c r="N1472" s="65"/>
      <c r="O1472" s="65"/>
      <c r="P1472" s="65"/>
    </row>
    <row r="1473" spans="1:16" s="1" customFormat="1" x14ac:dyDescent="0.25">
      <c r="A1473" s="2"/>
      <c r="C1473" s="7"/>
      <c r="E1473" s="55"/>
      <c r="F1473" s="55"/>
      <c r="G1473" s="55"/>
      <c r="H1473" s="55"/>
      <c r="I1473" s="55"/>
      <c r="J1473" s="55"/>
      <c r="K1473" s="65"/>
      <c r="L1473" s="65"/>
      <c r="M1473" s="65"/>
      <c r="N1473" s="65"/>
      <c r="O1473" s="65"/>
      <c r="P1473" s="65"/>
    </row>
    <row r="1474" spans="1:16" s="1" customFormat="1" x14ac:dyDescent="0.25">
      <c r="A1474" s="2"/>
      <c r="C1474" s="7"/>
      <c r="E1474" s="55"/>
      <c r="F1474" s="55"/>
      <c r="G1474" s="55"/>
      <c r="H1474" s="55"/>
      <c r="I1474" s="55"/>
      <c r="J1474" s="55"/>
      <c r="K1474" s="65"/>
      <c r="L1474" s="65"/>
      <c r="M1474" s="65"/>
      <c r="N1474" s="65"/>
      <c r="O1474" s="65"/>
      <c r="P1474" s="65"/>
    </row>
    <row r="1475" spans="1:16" s="1" customFormat="1" x14ac:dyDescent="0.25">
      <c r="A1475" s="2"/>
      <c r="C1475" s="7"/>
      <c r="E1475" s="55"/>
      <c r="F1475" s="55"/>
      <c r="G1475" s="55"/>
      <c r="H1475" s="55"/>
      <c r="I1475" s="55"/>
      <c r="J1475" s="55"/>
      <c r="K1475" s="65"/>
      <c r="L1475" s="65"/>
      <c r="M1475" s="65"/>
      <c r="N1475" s="65"/>
      <c r="O1475" s="65"/>
      <c r="P1475" s="65"/>
    </row>
    <row r="1476" spans="1:16" s="1" customFormat="1" x14ac:dyDescent="0.25">
      <c r="A1476" s="2"/>
      <c r="C1476" s="7"/>
      <c r="E1476" s="55"/>
      <c r="F1476" s="55"/>
      <c r="G1476" s="55"/>
      <c r="H1476" s="55"/>
      <c r="I1476" s="55"/>
      <c r="J1476" s="55"/>
      <c r="K1476" s="65"/>
      <c r="L1476" s="65"/>
      <c r="M1476" s="65"/>
      <c r="N1476" s="65"/>
      <c r="O1476" s="65"/>
      <c r="P1476" s="65"/>
    </row>
    <row r="1477" spans="1:16" s="1" customFormat="1" x14ac:dyDescent="0.25">
      <c r="A1477" s="2"/>
      <c r="C1477" s="7"/>
      <c r="E1477" s="55"/>
      <c r="F1477" s="55"/>
      <c r="G1477" s="55"/>
      <c r="H1477" s="55"/>
      <c r="I1477" s="55"/>
      <c r="J1477" s="55"/>
      <c r="K1477" s="65"/>
      <c r="L1477" s="65"/>
      <c r="M1477" s="65"/>
      <c r="N1477" s="65"/>
      <c r="O1477" s="65"/>
      <c r="P1477" s="65"/>
    </row>
    <row r="1478" spans="1:16" s="1" customFormat="1" x14ac:dyDescent="0.25">
      <c r="A1478" s="2"/>
      <c r="C1478" s="7"/>
      <c r="E1478" s="55"/>
      <c r="F1478" s="55"/>
      <c r="G1478" s="55"/>
      <c r="H1478" s="55"/>
      <c r="I1478" s="55"/>
      <c r="J1478" s="55"/>
      <c r="K1478" s="65"/>
      <c r="L1478" s="65"/>
      <c r="M1478" s="65"/>
      <c r="N1478" s="65"/>
      <c r="O1478" s="65"/>
      <c r="P1478" s="65"/>
    </row>
    <row r="1479" spans="1:16" s="1" customFormat="1" x14ac:dyDescent="0.25">
      <c r="A1479" s="2"/>
      <c r="C1479" s="7"/>
      <c r="E1479" s="55"/>
      <c r="F1479" s="55"/>
      <c r="G1479" s="55"/>
      <c r="H1479" s="55"/>
      <c r="I1479" s="55"/>
      <c r="J1479" s="55"/>
      <c r="K1479" s="65"/>
      <c r="L1479" s="65"/>
      <c r="M1479" s="65"/>
      <c r="N1479" s="65"/>
      <c r="O1479" s="65"/>
      <c r="P1479" s="65"/>
    </row>
    <row r="1480" spans="1:16" s="1" customFormat="1" x14ac:dyDescent="0.25">
      <c r="A1480" s="2"/>
      <c r="C1480" s="7"/>
      <c r="E1480" s="55"/>
      <c r="F1480" s="55"/>
      <c r="G1480" s="55"/>
      <c r="H1480" s="55"/>
      <c r="I1480" s="55"/>
      <c r="J1480" s="55"/>
      <c r="K1480" s="65"/>
      <c r="L1480" s="65"/>
      <c r="M1480" s="65"/>
      <c r="N1480" s="65"/>
      <c r="O1480" s="65"/>
      <c r="P1480" s="65"/>
    </row>
    <row r="1481" spans="1:16" s="1" customFormat="1" x14ac:dyDescent="0.25">
      <c r="A1481" s="2"/>
      <c r="C1481" s="7"/>
      <c r="E1481" s="55"/>
      <c r="F1481" s="55"/>
      <c r="G1481" s="55"/>
      <c r="H1481" s="55"/>
      <c r="I1481" s="55"/>
      <c r="J1481" s="55"/>
      <c r="K1481" s="65"/>
      <c r="L1481" s="65"/>
      <c r="M1481" s="65"/>
      <c r="N1481" s="65"/>
      <c r="O1481" s="65"/>
      <c r="P1481" s="65"/>
    </row>
    <row r="1482" spans="1:16" s="1" customFormat="1" x14ac:dyDescent="0.25">
      <c r="A1482" s="2"/>
      <c r="C1482" s="7"/>
      <c r="E1482" s="55"/>
      <c r="F1482" s="55"/>
      <c r="G1482" s="55"/>
      <c r="H1482" s="55"/>
      <c r="I1482" s="55"/>
      <c r="J1482" s="55"/>
      <c r="K1482" s="65"/>
      <c r="L1482" s="65"/>
      <c r="M1482" s="65"/>
      <c r="N1482" s="65"/>
      <c r="O1482" s="65"/>
      <c r="P1482" s="65"/>
    </row>
    <row r="1483" spans="1:16" s="1" customFormat="1" x14ac:dyDescent="0.25">
      <c r="A1483" s="2"/>
      <c r="C1483" s="7"/>
      <c r="E1483" s="55"/>
      <c r="F1483" s="55"/>
      <c r="G1483" s="55"/>
      <c r="H1483" s="55"/>
      <c r="I1483" s="55"/>
      <c r="J1483" s="55"/>
      <c r="K1483" s="65"/>
      <c r="L1483" s="65"/>
      <c r="M1483" s="65"/>
      <c r="N1483" s="65"/>
      <c r="O1483" s="65"/>
      <c r="P1483" s="65"/>
    </row>
    <row r="1484" spans="1:16" s="1" customFormat="1" x14ac:dyDescent="0.25">
      <c r="A1484" s="2"/>
      <c r="C1484" s="7"/>
      <c r="E1484" s="55"/>
      <c r="F1484" s="55"/>
      <c r="G1484" s="55"/>
      <c r="H1484" s="55"/>
      <c r="I1484" s="55"/>
      <c r="J1484" s="55"/>
      <c r="K1484" s="65"/>
      <c r="L1484" s="65"/>
      <c r="M1484" s="65"/>
      <c r="N1484" s="65"/>
      <c r="O1484" s="65"/>
      <c r="P1484" s="65"/>
    </row>
    <row r="1485" spans="1:16" s="1" customFormat="1" x14ac:dyDescent="0.25">
      <c r="A1485" s="2"/>
      <c r="C1485" s="7"/>
      <c r="E1485" s="55"/>
      <c r="F1485" s="55"/>
      <c r="G1485" s="55"/>
      <c r="H1485" s="55"/>
      <c r="I1485" s="55"/>
      <c r="J1485" s="55"/>
      <c r="K1485" s="65"/>
      <c r="L1485" s="65"/>
      <c r="M1485" s="65"/>
      <c r="N1485" s="65"/>
      <c r="O1485" s="65"/>
      <c r="P1485" s="65"/>
    </row>
    <row r="1486" spans="1:16" s="1" customFormat="1" x14ac:dyDescent="0.25">
      <c r="A1486" s="2"/>
      <c r="C1486" s="7"/>
      <c r="E1486" s="55"/>
      <c r="F1486" s="55"/>
      <c r="G1486" s="55"/>
      <c r="H1486" s="55"/>
      <c r="I1486" s="55"/>
      <c r="J1486" s="55"/>
      <c r="K1486" s="65"/>
      <c r="L1486" s="65"/>
      <c r="M1486" s="65"/>
      <c r="N1486" s="65"/>
      <c r="O1486" s="65"/>
      <c r="P1486" s="65"/>
    </row>
    <row r="1487" spans="1:16" s="1" customFormat="1" x14ac:dyDescent="0.25">
      <c r="A1487" s="2"/>
      <c r="C1487" s="7"/>
      <c r="E1487" s="55"/>
      <c r="F1487" s="55"/>
      <c r="G1487" s="55"/>
      <c r="H1487" s="55"/>
      <c r="I1487" s="55"/>
      <c r="J1487" s="55"/>
      <c r="K1487" s="65"/>
      <c r="L1487" s="65"/>
      <c r="M1487" s="65"/>
      <c r="N1487" s="65"/>
      <c r="O1487" s="65"/>
      <c r="P1487" s="65"/>
    </row>
    <row r="1488" spans="1:16" s="1" customFormat="1" x14ac:dyDescent="0.25">
      <c r="A1488" s="2"/>
      <c r="C1488" s="7"/>
      <c r="E1488" s="55"/>
      <c r="F1488" s="55"/>
      <c r="G1488" s="55"/>
      <c r="H1488" s="55"/>
      <c r="I1488" s="55"/>
      <c r="J1488" s="55"/>
      <c r="K1488" s="65"/>
      <c r="L1488" s="65"/>
      <c r="M1488" s="65"/>
      <c r="N1488" s="65"/>
      <c r="O1488" s="65"/>
      <c r="P1488" s="65"/>
    </row>
    <row r="1489" spans="1:16" s="1" customFormat="1" x14ac:dyDescent="0.25">
      <c r="A1489" s="2"/>
      <c r="C1489" s="7"/>
      <c r="E1489" s="55"/>
      <c r="F1489" s="55"/>
      <c r="G1489" s="55"/>
      <c r="H1489" s="55"/>
      <c r="I1489" s="55"/>
      <c r="J1489" s="55"/>
      <c r="K1489" s="65"/>
      <c r="L1489" s="65"/>
      <c r="M1489" s="65"/>
      <c r="N1489" s="65"/>
      <c r="O1489" s="65"/>
      <c r="P1489" s="65"/>
    </row>
    <row r="1490" spans="1:16" s="1" customFormat="1" x14ac:dyDescent="0.25">
      <c r="A1490" s="2"/>
      <c r="C1490" s="7"/>
      <c r="E1490" s="55"/>
      <c r="F1490" s="55"/>
      <c r="G1490" s="55"/>
      <c r="H1490" s="55"/>
      <c r="I1490" s="55"/>
      <c r="J1490" s="55"/>
      <c r="K1490" s="65"/>
      <c r="L1490" s="65"/>
      <c r="M1490" s="65"/>
      <c r="N1490" s="65"/>
      <c r="O1490" s="65"/>
      <c r="P1490" s="65"/>
    </row>
    <row r="1491" spans="1:16" s="1" customFormat="1" x14ac:dyDescent="0.25">
      <c r="A1491" s="2"/>
      <c r="C1491" s="7"/>
      <c r="E1491" s="55"/>
      <c r="F1491" s="55"/>
      <c r="G1491" s="55"/>
      <c r="H1491" s="55"/>
      <c r="I1491" s="55"/>
      <c r="J1491" s="55"/>
      <c r="K1491" s="65"/>
      <c r="L1491" s="65"/>
      <c r="M1491" s="65"/>
      <c r="N1491" s="65"/>
      <c r="O1491" s="65"/>
      <c r="P1491" s="65"/>
    </row>
    <row r="1492" spans="1:16" s="1" customFormat="1" x14ac:dyDescent="0.25">
      <c r="A1492" s="2"/>
      <c r="C1492" s="7"/>
      <c r="E1492" s="55"/>
      <c r="F1492" s="55"/>
      <c r="G1492" s="55"/>
      <c r="H1492" s="55"/>
      <c r="I1492" s="55"/>
      <c r="J1492" s="55"/>
      <c r="K1492" s="65"/>
      <c r="L1492" s="65"/>
      <c r="M1492" s="65"/>
      <c r="N1492" s="65"/>
      <c r="O1492" s="65"/>
      <c r="P1492" s="65"/>
    </row>
    <row r="1493" spans="1:16" s="1" customFormat="1" x14ac:dyDescent="0.25">
      <c r="A1493" s="2"/>
      <c r="C1493" s="7"/>
      <c r="E1493" s="55"/>
      <c r="F1493" s="55"/>
      <c r="G1493" s="55"/>
      <c r="H1493" s="55"/>
      <c r="I1493" s="55"/>
      <c r="J1493" s="55"/>
      <c r="K1493" s="65"/>
      <c r="L1493" s="65"/>
      <c r="M1493" s="65"/>
      <c r="N1493" s="65"/>
      <c r="O1493" s="65"/>
      <c r="P1493" s="65"/>
    </row>
    <row r="1494" spans="1:16" s="1" customFormat="1" x14ac:dyDescent="0.25">
      <c r="A1494" s="2"/>
      <c r="C1494" s="7"/>
      <c r="E1494" s="55"/>
      <c r="F1494" s="55"/>
      <c r="G1494" s="55"/>
      <c r="H1494" s="55"/>
      <c r="I1494" s="55"/>
      <c r="J1494" s="55"/>
      <c r="K1494" s="65"/>
      <c r="L1494" s="65"/>
      <c r="M1494" s="65"/>
      <c r="N1494" s="65"/>
      <c r="O1494" s="65"/>
      <c r="P1494" s="65"/>
    </row>
    <row r="1495" spans="1:16" s="1" customFormat="1" x14ac:dyDescent="0.25">
      <c r="A1495" s="2"/>
      <c r="C1495" s="7"/>
      <c r="E1495" s="55"/>
      <c r="F1495" s="55"/>
      <c r="G1495" s="55"/>
      <c r="H1495" s="55"/>
      <c r="I1495" s="55"/>
      <c r="J1495" s="55"/>
      <c r="K1495" s="65"/>
      <c r="L1495" s="65"/>
      <c r="M1495" s="65"/>
      <c r="N1495" s="65"/>
      <c r="O1495" s="65"/>
      <c r="P1495" s="65"/>
    </row>
    <row r="1496" spans="1:16" s="1" customFormat="1" x14ac:dyDescent="0.25">
      <c r="A1496" s="2"/>
      <c r="C1496" s="7"/>
      <c r="E1496" s="55"/>
      <c r="F1496" s="55"/>
      <c r="G1496" s="55"/>
      <c r="H1496" s="55"/>
      <c r="I1496" s="55"/>
      <c r="J1496" s="55"/>
      <c r="K1496" s="65"/>
      <c r="L1496" s="65"/>
      <c r="M1496" s="65"/>
      <c r="N1496" s="65"/>
      <c r="O1496" s="65"/>
      <c r="P1496" s="65"/>
    </row>
    <row r="1497" spans="1:16" s="1" customFormat="1" x14ac:dyDescent="0.25">
      <c r="A1497" s="2"/>
      <c r="C1497" s="7"/>
      <c r="E1497" s="55"/>
      <c r="F1497" s="55"/>
      <c r="G1497" s="55"/>
      <c r="H1497" s="55"/>
      <c r="I1497" s="55"/>
      <c r="J1497" s="55"/>
      <c r="K1497" s="65"/>
      <c r="L1497" s="65"/>
      <c r="M1497" s="65"/>
      <c r="N1497" s="65"/>
      <c r="O1497" s="65"/>
      <c r="P1497" s="65"/>
    </row>
    <row r="1498" spans="1:16" s="1" customFormat="1" x14ac:dyDescent="0.25">
      <c r="A1498" s="2"/>
      <c r="C1498" s="7"/>
      <c r="E1498" s="55"/>
      <c r="F1498" s="55"/>
      <c r="G1498" s="55"/>
      <c r="H1498" s="55"/>
      <c r="I1498" s="55"/>
      <c r="J1498" s="55"/>
      <c r="K1498" s="65"/>
      <c r="L1498" s="65"/>
      <c r="M1498" s="65"/>
      <c r="N1498" s="65"/>
      <c r="O1498" s="65"/>
      <c r="P1498" s="65"/>
    </row>
    <row r="1499" spans="1:16" s="1" customFormat="1" x14ac:dyDescent="0.25">
      <c r="A1499" s="2"/>
      <c r="C1499" s="7"/>
      <c r="E1499" s="55"/>
      <c r="F1499" s="55"/>
      <c r="G1499" s="55"/>
      <c r="H1499" s="55"/>
      <c r="I1499" s="55"/>
      <c r="J1499" s="55"/>
      <c r="K1499" s="65"/>
      <c r="L1499" s="65"/>
      <c r="M1499" s="65"/>
      <c r="N1499" s="65"/>
      <c r="O1499" s="65"/>
      <c r="P1499" s="65"/>
    </row>
    <row r="1500" spans="1:16" s="1" customFormat="1" x14ac:dyDescent="0.25">
      <c r="A1500" s="2"/>
      <c r="C1500" s="7"/>
      <c r="E1500" s="55"/>
      <c r="F1500" s="55"/>
      <c r="G1500" s="55"/>
      <c r="H1500" s="55"/>
      <c r="I1500" s="55"/>
      <c r="J1500" s="55"/>
      <c r="K1500" s="65"/>
      <c r="L1500" s="65"/>
      <c r="M1500" s="65"/>
      <c r="N1500" s="65"/>
      <c r="O1500" s="65"/>
      <c r="P1500" s="65"/>
    </row>
    <row r="1501" spans="1:16" s="1" customFormat="1" x14ac:dyDescent="0.25">
      <c r="A1501" s="2"/>
      <c r="C1501" s="7"/>
      <c r="E1501" s="55"/>
      <c r="F1501" s="55"/>
      <c r="G1501" s="55"/>
      <c r="H1501" s="55"/>
      <c r="I1501" s="55"/>
      <c r="J1501" s="55"/>
      <c r="K1501" s="65"/>
      <c r="L1501" s="65"/>
      <c r="M1501" s="65"/>
      <c r="N1501" s="65"/>
      <c r="O1501" s="65"/>
      <c r="P1501" s="65"/>
    </row>
    <row r="1502" spans="1:16" s="1" customFormat="1" x14ac:dyDescent="0.25">
      <c r="A1502" s="2"/>
      <c r="C1502" s="7"/>
      <c r="E1502" s="55"/>
      <c r="F1502" s="55"/>
      <c r="G1502" s="55"/>
      <c r="H1502" s="55"/>
      <c r="I1502" s="55"/>
      <c r="J1502" s="55"/>
      <c r="K1502" s="65"/>
      <c r="L1502" s="65"/>
      <c r="M1502" s="65"/>
      <c r="N1502" s="65"/>
      <c r="O1502" s="65"/>
      <c r="P1502" s="65"/>
    </row>
    <row r="1503" spans="1:16" s="1" customFormat="1" x14ac:dyDescent="0.25">
      <c r="A1503" s="2"/>
      <c r="C1503" s="7"/>
      <c r="E1503" s="55"/>
      <c r="F1503" s="55"/>
      <c r="G1503" s="55"/>
      <c r="H1503" s="55"/>
      <c r="I1503" s="55"/>
      <c r="J1503" s="55"/>
      <c r="K1503" s="65"/>
      <c r="L1503" s="65"/>
      <c r="M1503" s="65"/>
      <c r="N1503" s="65"/>
      <c r="O1503" s="65"/>
      <c r="P1503" s="65"/>
    </row>
    <row r="1504" spans="1:16" s="1" customFormat="1" x14ac:dyDescent="0.25">
      <c r="A1504" s="2"/>
      <c r="C1504" s="7"/>
      <c r="E1504" s="55"/>
      <c r="F1504" s="55"/>
      <c r="G1504" s="55"/>
      <c r="H1504" s="55"/>
      <c r="I1504" s="55"/>
      <c r="J1504" s="55"/>
      <c r="K1504" s="65"/>
      <c r="L1504" s="65"/>
      <c r="M1504" s="65"/>
      <c r="N1504" s="65"/>
      <c r="O1504" s="65"/>
      <c r="P1504" s="65"/>
    </row>
    <row r="1505" spans="1:16" s="1" customFormat="1" x14ac:dyDescent="0.25">
      <c r="A1505" s="2"/>
      <c r="C1505" s="7"/>
      <c r="E1505" s="55"/>
      <c r="F1505" s="55"/>
      <c r="G1505" s="55"/>
      <c r="H1505" s="55"/>
      <c r="I1505" s="55"/>
      <c r="J1505" s="55"/>
      <c r="K1505" s="65"/>
      <c r="L1505" s="65"/>
      <c r="M1505" s="65"/>
      <c r="N1505" s="65"/>
      <c r="O1505" s="65"/>
      <c r="P1505" s="65"/>
    </row>
    <row r="1506" spans="1:16" s="1" customFormat="1" x14ac:dyDescent="0.25">
      <c r="A1506" s="2"/>
      <c r="C1506" s="7"/>
      <c r="E1506" s="55"/>
      <c r="F1506" s="55"/>
      <c r="G1506" s="55"/>
      <c r="H1506" s="55"/>
      <c r="I1506" s="55"/>
      <c r="J1506" s="55"/>
      <c r="K1506" s="65"/>
      <c r="L1506" s="65"/>
      <c r="M1506" s="65"/>
      <c r="N1506" s="65"/>
      <c r="O1506" s="65"/>
      <c r="P1506" s="65"/>
    </row>
    <row r="1507" spans="1:16" s="1" customFormat="1" x14ac:dyDescent="0.25">
      <c r="A1507" s="2"/>
      <c r="C1507" s="7"/>
      <c r="E1507" s="55"/>
      <c r="F1507" s="55"/>
      <c r="G1507" s="55"/>
      <c r="H1507" s="55"/>
      <c r="I1507" s="55"/>
      <c r="J1507" s="55"/>
      <c r="K1507" s="65"/>
      <c r="L1507" s="65"/>
      <c r="M1507" s="65"/>
      <c r="N1507" s="65"/>
      <c r="O1507" s="65"/>
      <c r="P1507" s="65"/>
    </row>
    <row r="1508" spans="1:16" s="1" customFormat="1" x14ac:dyDescent="0.25">
      <c r="A1508" s="2"/>
      <c r="C1508" s="7"/>
      <c r="E1508" s="55"/>
      <c r="F1508" s="55"/>
      <c r="G1508" s="55"/>
      <c r="H1508" s="55"/>
      <c r="I1508" s="55"/>
      <c r="J1508" s="55"/>
      <c r="K1508" s="65"/>
      <c r="L1508" s="65"/>
      <c r="M1508" s="65"/>
      <c r="N1508" s="65"/>
      <c r="O1508" s="65"/>
      <c r="P1508" s="65"/>
    </row>
    <row r="1509" spans="1:16" s="1" customFormat="1" x14ac:dyDescent="0.25">
      <c r="A1509" s="2"/>
      <c r="C1509" s="7"/>
      <c r="E1509" s="55"/>
      <c r="F1509" s="55"/>
      <c r="G1509" s="55"/>
      <c r="H1509" s="55"/>
      <c r="I1509" s="55"/>
      <c r="J1509" s="55"/>
      <c r="K1509" s="65"/>
      <c r="L1509" s="65"/>
      <c r="M1509" s="65"/>
      <c r="N1509" s="65"/>
      <c r="O1509" s="65"/>
      <c r="P1509" s="65"/>
    </row>
    <row r="1510" spans="1:16" s="1" customFormat="1" x14ac:dyDescent="0.25">
      <c r="A1510" s="2"/>
      <c r="C1510" s="7"/>
      <c r="E1510" s="55"/>
      <c r="F1510" s="55"/>
      <c r="G1510" s="55"/>
      <c r="H1510" s="55"/>
      <c r="I1510" s="55"/>
      <c r="J1510" s="55"/>
      <c r="K1510" s="65"/>
      <c r="L1510" s="65"/>
      <c r="M1510" s="65"/>
      <c r="N1510" s="65"/>
      <c r="O1510" s="65"/>
      <c r="P1510" s="65"/>
    </row>
    <row r="1511" spans="1:16" s="1" customFormat="1" x14ac:dyDescent="0.25">
      <c r="A1511" s="2"/>
      <c r="C1511" s="7"/>
      <c r="E1511" s="55"/>
      <c r="F1511" s="55"/>
      <c r="G1511" s="55"/>
      <c r="H1511" s="55"/>
      <c r="I1511" s="55"/>
      <c r="J1511" s="55"/>
      <c r="K1511" s="65"/>
      <c r="L1511" s="65"/>
      <c r="M1511" s="65"/>
      <c r="N1511" s="65"/>
      <c r="O1511" s="65"/>
      <c r="P1511" s="65"/>
    </row>
    <row r="1512" spans="1:16" s="1" customFormat="1" x14ac:dyDescent="0.25">
      <c r="A1512" s="2"/>
      <c r="C1512" s="7"/>
      <c r="E1512" s="55"/>
      <c r="F1512" s="55"/>
      <c r="G1512" s="55"/>
      <c r="H1512" s="55"/>
      <c r="I1512" s="55"/>
      <c r="J1512" s="55"/>
      <c r="K1512" s="65"/>
      <c r="L1512" s="65"/>
      <c r="M1512" s="65"/>
      <c r="N1512" s="65"/>
      <c r="O1512" s="65"/>
      <c r="P1512" s="65"/>
    </row>
    <row r="1513" spans="1:16" s="1" customFormat="1" x14ac:dyDescent="0.25">
      <c r="A1513" s="2"/>
      <c r="C1513" s="7"/>
      <c r="E1513" s="55"/>
      <c r="F1513" s="55"/>
      <c r="G1513" s="55"/>
      <c r="H1513" s="55"/>
      <c r="I1513" s="55"/>
      <c r="J1513" s="55"/>
      <c r="K1513" s="65"/>
      <c r="L1513" s="65"/>
      <c r="M1513" s="65"/>
      <c r="N1513" s="65"/>
      <c r="O1513" s="65"/>
      <c r="P1513" s="65"/>
    </row>
    <row r="1514" spans="1:16" s="1" customFormat="1" x14ac:dyDescent="0.25">
      <c r="A1514" s="2"/>
      <c r="C1514" s="7"/>
      <c r="E1514" s="55"/>
      <c r="F1514" s="55"/>
      <c r="G1514" s="55"/>
      <c r="H1514" s="55"/>
      <c r="I1514" s="55"/>
      <c r="J1514" s="55"/>
      <c r="K1514" s="65"/>
      <c r="L1514" s="65"/>
      <c r="M1514" s="65"/>
      <c r="N1514" s="65"/>
      <c r="O1514" s="65"/>
      <c r="P1514" s="65"/>
    </row>
    <row r="1515" spans="1:16" s="1" customFormat="1" x14ac:dyDescent="0.25">
      <c r="A1515" s="2"/>
      <c r="C1515" s="7"/>
      <c r="E1515" s="55"/>
      <c r="F1515" s="55"/>
      <c r="G1515" s="55"/>
      <c r="H1515" s="55"/>
      <c r="I1515" s="55"/>
      <c r="J1515" s="55"/>
      <c r="K1515" s="65"/>
      <c r="L1515" s="65"/>
      <c r="M1515" s="65"/>
      <c r="N1515" s="65"/>
      <c r="O1515" s="65"/>
      <c r="P1515" s="65"/>
    </row>
    <row r="1516" spans="1:16" s="1" customFormat="1" x14ac:dyDescent="0.25">
      <c r="A1516" s="2"/>
      <c r="C1516" s="7"/>
      <c r="E1516" s="55"/>
      <c r="F1516" s="55"/>
      <c r="G1516" s="55"/>
      <c r="H1516" s="55"/>
      <c r="I1516" s="55"/>
      <c r="J1516" s="55"/>
      <c r="K1516" s="65"/>
      <c r="L1516" s="65"/>
      <c r="M1516" s="65"/>
      <c r="N1516" s="65"/>
      <c r="O1516" s="65"/>
      <c r="P1516" s="65"/>
    </row>
    <row r="1517" spans="1:16" s="1" customFormat="1" x14ac:dyDescent="0.25">
      <c r="A1517" s="2"/>
      <c r="C1517" s="7"/>
      <c r="E1517" s="55"/>
      <c r="F1517" s="55"/>
      <c r="G1517" s="55"/>
      <c r="H1517" s="55"/>
      <c r="I1517" s="55"/>
      <c r="J1517" s="55"/>
      <c r="K1517" s="65"/>
      <c r="L1517" s="65"/>
      <c r="M1517" s="65"/>
      <c r="N1517" s="65"/>
      <c r="O1517" s="65"/>
      <c r="P1517" s="65"/>
    </row>
    <row r="1518" spans="1:16" s="1" customFormat="1" x14ac:dyDescent="0.25">
      <c r="A1518" s="2"/>
      <c r="C1518" s="7"/>
      <c r="E1518" s="55"/>
      <c r="F1518" s="55"/>
      <c r="G1518" s="55"/>
      <c r="H1518" s="55"/>
      <c r="I1518" s="55"/>
      <c r="J1518" s="55"/>
      <c r="K1518" s="65"/>
      <c r="L1518" s="65"/>
      <c r="M1518" s="65"/>
      <c r="N1518" s="65"/>
      <c r="O1518" s="65"/>
      <c r="P1518" s="65"/>
    </row>
    <row r="1519" spans="1:16" s="1" customFormat="1" x14ac:dyDescent="0.25">
      <c r="A1519" s="2"/>
      <c r="C1519" s="7"/>
      <c r="E1519" s="55"/>
      <c r="F1519" s="55"/>
      <c r="G1519" s="55"/>
      <c r="H1519" s="55"/>
      <c r="I1519" s="55"/>
      <c r="J1519" s="55"/>
      <c r="K1519" s="65"/>
      <c r="L1519" s="65"/>
      <c r="M1519" s="65"/>
      <c r="N1519" s="65"/>
      <c r="O1519" s="65"/>
      <c r="P1519" s="65"/>
    </row>
    <row r="1520" spans="1:16" s="1" customFormat="1" x14ac:dyDescent="0.25">
      <c r="A1520" s="2"/>
      <c r="C1520" s="7"/>
      <c r="E1520" s="55"/>
      <c r="F1520" s="55"/>
      <c r="G1520" s="55"/>
      <c r="H1520" s="55"/>
      <c r="I1520" s="55"/>
      <c r="J1520" s="55"/>
      <c r="K1520" s="65"/>
      <c r="L1520" s="65"/>
      <c r="M1520" s="65"/>
      <c r="N1520" s="65"/>
      <c r="O1520" s="65"/>
      <c r="P1520" s="65"/>
    </row>
    <row r="1521" spans="1:16" s="1" customFormat="1" x14ac:dyDescent="0.25">
      <c r="A1521" s="2"/>
      <c r="C1521" s="7"/>
      <c r="E1521" s="55"/>
      <c r="F1521" s="55"/>
      <c r="G1521" s="55"/>
      <c r="H1521" s="55"/>
      <c r="I1521" s="55"/>
      <c r="J1521" s="55"/>
      <c r="K1521" s="65"/>
      <c r="L1521" s="65"/>
      <c r="M1521" s="65"/>
      <c r="N1521" s="65"/>
      <c r="O1521" s="65"/>
      <c r="P1521" s="65"/>
    </row>
    <row r="1522" spans="1:16" s="1" customFormat="1" x14ac:dyDescent="0.25">
      <c r="A1522" s="2"/>
      <c r="C1522" s="7"/>
      <c r="E1522" s="55"/>
      <c r="F1522" s="55"/>
      <c r="G1522" s="55"/>
      <c r="H1522" s="55"/>
      <c r="I1522" s="55"/>
      <c r="J1522" s="55"/>
      <c r="K1522" s="65"/>
      <c r="L1522" s="65"/>
      <c r="M1522" s="65"/>
      <c r="N1522" s="65"/>
      <c r="O1522" s="65"/>
      <c r="P1522" s="65"/>
    </row>
    <row r="1523" spans="1:16" s="1" customFormat="1" x14ac:dyDescent="0.25">
      <c r="A1523" s="2"/>
      <c r="C1523" s="7"/>
      <c r="E1523" s="55"/>
      <c r="F1523" s="55"/>
      <c r="G1523" s="55"/>
      <c r="H1523" s="55"/>
      <c r="I1523" s="55"/>
      <c r="J1523" s="55"/>
      <c r="K1523" s="65"/>
      <c r="L1523" s="65"/>
      <c r="M1523" s="65"/>
      <c r="N1523" s="65"/>
      <c r="O1523" s="65"/>
      <c r="P1523" s="65"/>
    </row>
    <row r="1524" spans="1:16" s="1" customFormat="1" x14ac:dyDescent="0.25">
      <c r="A1524" s="2"/>
      <c r="C1524" s="7"/>
      <c r="E1524" s="55"/>
      <c r="F1524" s="55"/>
      <c r="G1524" s="55"/>
      <c r="H1524" s="55"/>
      <c r="I1524" s="55"/>
      <c r="J1524" s="55"/>
      <c r="K1524" s="65"/>
      <c r="L1524" s="65"/>
      <c r="M1524" s="65"/>
      <c r="N1524" s="65"/>
      <c r="O1524" s="65"/>
      <c r="P1524" s="65"/>
    </row>
    <row r="1525" spans="1:16" s="1" customFormat="1" x14ac:dyDescent="0.25">
      <c r="A1525" s="2"/>
      <c r="C1525" s="7"/>
      <c r="E1525" s="55"/>
      <c r="F1525" s="55"/>
      <c r="G1525" s="55"/>
      <c r="H1525" s="55"/>
      <c r="I1525" s="55"/>
      <c r="J1525" s="55"/>
      <c r="K1525" s="65"/>
      <c r="L1525" s="65"/>
      <c r="M1525" s="65"/>
      <c r="N1525" s="65"/>
      <c r="O1525" s="65"/>
      <c r="P1525" s="65"/>
    </row>
    <row r="1526" spans="1:16" s="1" customFormat="1" x14ac:dyDescent="0.25">
      <c r="A1526" s="2"/>
      <c r="C1526" s="7"/>
      <c r="E1526" s="55"/>
      <c r="F1526" s="55"/>
      <c r="G1526" s="55"/>
      <c r="H1526" s="55"/>
      <c r="I1526" s="55"/>
      <c r="J1526" s="55"/>
      <c r="K1526" s="65"/>
      <c r="L1526" s="65"/>
      <c r="M1526" s="65"/>
      <c r="N1526" s="65"/>
      <c r="O1526" s="65"/>
      <c r="P1526" s="65"/>
    </row>
    <row r="1527" spans="1:16" s="1" customFormat="1" x14ac:dyDescent="0.25">
      <c r="A1527" s="2"/>
      <c r="C1527" s="7"/>
      <c r="E1527" s="55"/>
      <c r="F1527" s="55"/>
      <c r="G1527" s="55"/>
      <c r="H1527" s="55"/>
      <c r="I1527" s="55"/>
      <c r="J1527" s="55"/>
      <c r="K1527" s="65"/>
      <c r="L1527" s="65"/>
      <c r="M1527" s="65"/>
      <c r="N1527" s="65"/>
      <c r="O1527" s="65"/>
      <c r="P1527" s="65"/>
    </row>
    <row r="1528" spans="1:16" s="1" customFormat="1" x14ac:dyDescent="0.25">
      <c r="A1528" s="2"/>
      <c r="C1528" s="7"/>
      <c r="E1528" s="55"/>
      <c r="F1528" s="55"/>
      <c r="G1528" s="55"/>
      <c r="H1528" s="55"/>
      <c r="I1528" s="55"/>
      <c r="J1528" s="55"/>
      <c r="K1528" s="65"/>
      <c r="L1528" s="65"/>
      <c r="M1528" s="65"/>
      <c r="N1528" s="65"/>
      <c r="O1528" s="65"/>
      <c r="P1528" s="65"/>
    </row>
    <row r="1529" spans="1:16" s="1" customFormat="1" x14ac:dyDescent="0.25">
      <c r="A1529" s="2"/>
      <c r="C1529" s="7"/>
      <c r="E1529" s="55"/>
      <c r="F1529" s="55"/>
      <c r="G1529" s="55"/>
      <c r="H1529" s="55"/>
      <c r="I1529" s="55"/>
      <c r="J1529" s="55"/>
      <c r="K1529" s="65"/>
      <c r="L1529" s="65"/>
      <c r="M1529" s="65"/>
      <c r="N1529" s="65"/>
      <c r="O1529" s="65"/>
      <c r="P1529" s="65"/>
    </row>
    <row r="1530" spans="1:16" s="1" customFormat="1" x14ac:dyDescent="0.25">
      <c r="A1530" s="2"/>
      <c r="C1530" s="7"/>
      <c r="E1530" s="55"/>
      <c r="F1530" s="55"/>
      <c r="G1530" s="55"/>
      <c r="H1530" s="55"/>
      <c r="I1530" s="55"/>
      <c r="J1530" s="55"/>
      <c r="K1530" s="65"/>
      <c r="L1530" s="65"/>
      <c r="M1530" s="65"/>
      <c r="N1530" s="65"/>
      <c r="O1530" s="65"/>
      <c r="P1530" s="65"/>
    </row>
    <row r="1531" spans="1:16" s="1" customFormat="1" x14ac:dyDescent="0.25">
      <c r="A1531" s="2"/>
      <c r="C1531" s="7"/>
      <c r="E1531" s="55"/>
      <c r="F1531" s="55"/>
      <c r="G1531" s="55"/>
      <c r="H1531" s="55"/>
      <c r="I1531" s="55"/>
      <c r="J1531" s="55"/>
      <c r="K1531" s="65"/>
      <c r="L1531" s="65"/>
      <c r="M1531" s="65"/>
      <c r="N1531" s="65"/>
      <c r="O1531" s="65"/>
      <c r="P1531" s="65"/>
    </row>
    <row r="1532" spans="1:16" s="1" customFormat="1" x14ac:dyDescent="0.25">
      <c r="A1532" s="2"/>
      <c r="C1532" s="7"/>
      <c r="E1532" s="55"/>
      <c r="F1532" s="55"/>
      <c r="G1532" s="55"/>
      <c r="H1532" s="55"/>
      <c r="I1532" s="55"/>
      <c r="J1532" s="55"/>
      <c r="K1532" s="65"/>
      <c r="L1532" s="65"/>
      <c r="M1532" s="65"/>
      <c r="N1532" s="65"/>
      <c r="O1532" s="65"/>
      <c r="P1532" s="65"/>
    </row>
    <row r="1533" spans="1:16" s="1" customFormat="1" x14ac:dyDescent="0.25">
      <c r="A1533" s="2"/>
      <c r="C1533" s="7"/>
      <c r="E1533" s="55"/>
      <c r="F1533" s="55"/>
      <c r="G1533" s="55"/>
      <c r="H1533" s="55"/>
      <c r="I1533" s="55"/>
      <c r="J1533" s="55"/>
      <c r="K1533" s="65"/>
      <c r="L1533" s="65"/>
      <c r="M1533" s="65"/>
      <c r="N1533" s="65"/>
      <c r="O1533" s="65"/>
      <c r="P1533" s="65"/>
    </row>
    <row r="1534" spans="1:16" s="1" customFormat="1" x14ac:dyDescent="0.25">
      <c r="A1534" s="2"/>
      <c r="C1534" s="7"/>
      <c r="E1534" s="55"/>
      <c r="F1534" s="55"/>
      <c r="G1534" s="55"/>
      <c r="H1534" s="55"/>
      <c r="I1534" s="55"/>
      <c r="J1534" s="55"/>
      <c r="K1534" s="65"/>
      <c r="L1534" s="65"/>
      <c r="M1534" s="65"/>
      <c r="N1534" s="65"/>
      <c r="O1534" s="65"/>
      <c r="P1534" s="65"/>
    </row>
    <row r="1535" spans="1:16" s="1" customFormat="1" x14ac:dyDescent="0.25">
      <c r="A1535" s="2"/>
      <c r="C1535" s="7"/>
      <c r="E1535" s="55"/>
      <c r="F1535" s="55"/>
      <c r="G1535" s="55"/>
      <c r="H1535" s="55"/>
      <c r="I1535" s="55"/>
      <c r="J1535" s="55"/>
      <c r="K1535" s="65"/>
      <c r="L1535" s="65"/>
      <c r="M1535" s="65"/>
      <c r="N1535" s="65"/>
      <c r="O1535" s="65"/>
      <c r="P1535" s="65"/>
    </row>
    <row r="1536" spans="1:16" s="1" customFormat="1" x14ac:dyDescent="0.25">
      <c r="A1536" s="2"/>
      <c r="C1536" s="7"/>
      <c r="E1536" s="55"/>
      <c r="F1536" s="55"/>
      <c r="G1536" s="55"/>
      <c r="H1536" s="55"/>
      <c r="I1536" s="55"/>
      <c r="J1536" s="55"/>
      <c r="K1536" s="65"/>
      <c r="L1536" s="65"/>
      <c r="M1536" s="65"/>
      <c r="N1536" s="65"/>
      <c r="O1536" s="65"/>
      <c r="P1536" s="65"/>
    </row>
    <row r="1537" spans="1:16" s="1" customFormat="1" x14ac:dyDescent="0.25">
      <c r="A1537" s="2"/>
      <c r="C1537" s="7"/>
      <c r="E1537" s="55"/>
      <c r="F1537" s="55"/>
      <c r="G1537" s="55"/>
      <c r="H1537" s="55"/>
      <c r="I1537" s="55"/>
      <c r="J1537" s="55"/>
      <c r="K1537" s="65"/>
      <c r="L1537" s="65"/>
      <c r="M1537" s="65"/>
      <c r="N1537" s="65"/>
      <c r="O1537" s="65"/>
      <c r="P1537" s="65"/>
    </row>
    <row r="1538" spans="1:16" s="1" customFormat="1" x14ac:dyDescent="0.25">
      <c r="A1538" s="2"/>
      <c r="C1538" s="7"/>
      <c r="E1538" s="55"/>
      <c r="F1538" s="55"/>
      <c r="G1538" s="55"/>
      <c r="H1538" s="55"/>
      <c r="I1538" s="55"/>
      <c r="J1538" s="55"/>
      <c r="K1538" s="65"/>
      <c r="L1538" s="65"/>
      <c r="M1538" s="65"/>
      <c r="N1538" s="65"/>
      <c r="O1538" s="65"/>
      <c r="P1538" s="65"/>
    </row>
    <row r="1539" spans="1:16" s="1" customFormat="1" x14ac:dyDescent="0.25">
      <c r="A1539" s="2"/>
      <c r="C1539" s="7"/>
      <c r="E1539" s="55"/>
      <c r="F1539" s="55"/>
      <c r="G1539" s="55"/>
      <c r="H1539" s="55"/>
      <c r="I1539" s="55"/>
      <c r="J1539" s="55"/>
      <c r="K1539" s="65"/>
      <c r="L1539" s="65"/>
      <c r="M1539" s="65"/>
      <c r="N1539" s="65"/>
      <c r="O1539" s="65"/>
      <c r="P1539" s="65"/>
    </row>
    <row r="1540" spans="1:16" s="1" customFormat="1" x14ac:dyDescent="0.25">
      <c r="A1540" s="2"/>
      <c r="C1540" s="7"/>
      <c r="E1540" s="55"/>
      <c r="F1540" s="55"/>
      <c r="G1540" s="55"/>
      <c r="H1540" s="55"/>
      <c r="I1540" s="55"/>
      <c r="J1540" s="55"/>
      <c r="K1540" s="65"/>
      <c r="L1540" s="65"/>
      <c r="M1540" s="65"/>
      <c r="N1540" s="65"/>
      <c r="O1540" s="65"/>
      <c r="P1540" s="65"/>
    </row>
    <row r="1541" spans="1:16" s="1" customFormat="1" x14ac:dyDescent="0.25">
      <c r="A1541" s="2"/>
      <c r="C1541" s="7"/>
      <c r="E1541" s="55"/>
      <c r="F1541" s="55"/>
      <c r="G1541" s="55"/>
      <c r="H1541" s="55"/>
      <c r="I1541" s="55"/>
      <c r="J1541" s="55"/>
      <c r="K1541" s="65"/>
      <c r="L1541" s="65"/>
      <c r="M1541" s="65"/>
      <c r="N1541" s="65"/>
      <c r="O1541" s="65"/>
      <c r="P1541" s="65"/>
    </row>
    <row r="1542" spans="1:16" s="1" customFormat="1" x14ac:dyDescent="0.25">
      <c r="A1542" s="2"/>
      <c r="C1542" s="7"/>
      <c r="E1542" s="55"/>
      <c r="F1542" s="55"/>
      <c r="G1542" s="55"/>
      <c r="H1542" s="55"/>
      <c r="I1542" s="55"/>
      <c r="J1542" s="55"/>
      <c r="K1542" s="65"/>
      <c r="L1542" s="65"/>
      <c r="M1542" s="65"/>
      <c r="N1542" s="65"/>
      <c r="O1542" s="65"/>
      <c r="P1542" s="65"/>
    </row>
    <row r="1543" spans="1:16" s="1" customFormat="1" x14ac:dyDescent="0.25">
      <c r="A1543" s="2"/>
      <c r="C1543" s="7"/>
      <c r="E1543" s="55"/>
      <c r="F1543" s="55"/>
      <c r="G1543" s="55"/>
      <c r="H1543" s="55"/>
      <c r="I1543" s="55"/>
      <c r="J1543" s="55"/>
      <c r="K1543" s="65"/>
      <c r="L1543" s="65"/>
      <c r="M1543" s="65"/>
      <c r="N1543" s="65"/>
      <c r="O1543" s="65"/>
      <c r="P1543" s="65"/>
    </row>
    <row r="1544" spans="1:16" s="1" customFormat="1" x14ac:dyDescent="0.25">
      <c r="A1544" s="2"/>
      <c r="C1544" s="7"/>
      <c r="E1544" s="55"/>
      <c r="F1544" s="55"/>
      <c r="G1544" s="55"/>
      <c r="H1544" s="55"/>
      <c r="I1544" s="55"/>
      <c r="J1544" s="55"/>
      <c r="K1544" s="65"/>
      <c r="L1544" s="65"/>
      <c r="M1544" s="65"/>
      <c r="N1544" s="65"/>
      <c r="O1544" s="65"/>
      <c r="P1544" s="65"/>
    </row>
    <row r="1545" spans="1:16" s="1" customFormat="1" x14ac:dyDescent="0.25">
      <c r="A1545" s="2"/>
      <c r="C1545" s="7"/>
      <c r="E1545" s="55"/>
      <c r="F1545" s="55"/>
      <c r="G1545" s="55"/>
      <c r="H1545" s="55"/>
      <c r="I1545" s="55"/>
      <c r="J1545" s="55"/>
      <c r="K1545" s="65"/>
      <c r="L1545" s="65"/>
      <c r="M1545" s="65"/>
      <c r="N1545" s="65"/>
      <c r="O1545" s="65"/>
      <c r="P1545" s="65"/>
    </row>
    <row r="1546" spans="1:16" s="1" customFormat="1" x14ac:dyDescent="0.25">
      <c r="A1546" s="2"/>
      <c r="C1546" s="7"/>
      <c r="E1546" s="55"/>
      <c r="F1546" s="55"/>
      <c r="G1546" s="55"/>
      <c r="H1546" s="55"/>
      <c r="I1546" s="55"/>
      <c r="J1546" s="55"/>
      <c r="K1546" s="65"/>
      <c r="L1546" s="65"/>
      <c r="M1546" s="65"/>
      <c r="N1546" s="65"/>
      <c r="O1546" s="65"/>
      <c r="P1546" s="65"/>
    </row>
    <row r="1547" spans="1:16" s="1" customFormat="1" x14ac:dyDescent="0.25">
      <c r="A1547" s="2"/>
      <c r="C1547" s="7"/>
      <c r="E1547" s="55"/>
      <c r="F1547" s="55"/>
      <c r="G1547" s="55"/>
      <c r="H1547" s="55"/>
      <c r="I1547" s="55"/>
      <c r="J1547" s="55"/>
      <c r="K1547" s="65"/>
      <c r="L1547" s="65"/>
      <c r="M1547" s="65"/>
      <c r="N1547" s="65"/>
      <c r="O1547" s="65"/>
      <c r="P1547" s="65"/>
    </row>
    <row r="1548" spans="1:16" s="1" customFormat="1" x14ac:dyDescent="0.25">
      <c r="A1548" s="2"/>
      <c r="C1548" s="7"/>
      <c r="E1548" s="55"/>
      <c r="F1548" s="55"/>
      <c r="G1548" s="55"/>
      <c r="H1548" s="55"/>
      <c r="I1548" s="55"/>
      <c r="J1548" s="55"/>
      <c r="K1548" s="65"/>
      <c r="L1548" s="65"/>
      <c r="M1548" s="65"/>
      <c r="N1548" s="65"/>
      <c r="O1548" s="65"/>
      <c r="P1548" s="65"/>
    </row>
    <row r="1549" spans="1:16" s="1" customFormat="1" x14ac:dyDescent="0.25">
      <c r="A1549" s="2"/>
      <c r="C1549" s="7"/>
      <c r="E1549" s="55"/>
      <c r="F1549" s="55"/>
      <c r="G1549" s="55"/>
      <c r="H1549" s="55"/>
      <c r="I1549" s="55"/>
      <c r="J1549" s="55"/>
      <c r="K1549" s="65"/>
      <c r="L1549" s="65"/>
      <c r="M1549" s="65"/>
      <c r="N1549" s="65"/>
      <c r="O1549" s="65"/>
      <c r="P1549" s="65"/>
    </row>
    <row r="1550" spans="1:16" s="1" customFormat="1" x14ac:dyDescent="0.25">
      <c r="A1550" s="2"/>
      <c r="C1550" s="7"/>
      <c r="E1550" s="55"/>
      <c r="F1550" s="55"/>
      <c r="G1550" s="55"/>
      <c r="H1550" s="55"/>
      <c r="I1550" s="55"/>
      <c r="J1550" s="55"/>
      <c r="K1550" s="65"/>
      <c r="L1550" s="65"/>
      <c r="M1550" s="65"/>
      <c r="N1550" s="65"/>
      <c r="O1550" s="65"/>
      <c r="P1550" s="65"/>
    </row>
    <row r="1551" spans="1:16" s="1" customFormat="1" x14ac:dyDescent="0.25">
      <c r="A1551" s="2"/>
      <c r="C1551" s="7"/>
      <c r="E1551" s="55"/>
      <c r="F1551" s="55"/>
      <c r="G1551" s="55"/>
      <c r="H1551" s="55"/>
      <c r="I1551" s="55"/>
      <c r="J1551" s="55"/>
      <c r="K1551" s="65"/>
      <c r="L1551" s="65"/>
      <c r="M1551" s="65"/>
      <c r="N1551" s="65"/>
      <c r="O1551" s="65"/>
      <c r="P1551" s="65"/>
    </row>
    <row r="1552" spans="1:16" s="1" customFormat="1" x14ac:dyDescent="0.25">
      <c r="A1552" s="2"/>
      <c r="C1552" s="7"/>
      <c r="E1552" s="55"/>
      <c r="F1552" s="55"/>
      <c r="G1552" s="55"/>
      <c r="H1552" s="55"/>
      <c r="I1552" s="55"/>
      <c r="J1552" s="55"/>
      <c r="K1552" s="65"/>
      <c r="L1552" s="65"/>
      <c r="M1552" s="65"/>
      <c r="N1552" s="65"/>
      <c r="O1552" s="65"/>
      <c r="P1552" s="65"/>
    </row>
    <row r="1553" spans="1:16" s="1" customFormat="1" x14ac:dyDescent="0.25">
      <c r="A1553" s="2"/>
      <c r="C1553" s="7"/>
      <c r="E1553" s="55"/>
      <c r="F1553" s="55"/>
      <c r="G1553" s="55"/>
      <c r="H1553" s="55"/>
      <c r="I1553" s="55"/>
      <c r="J1553" s="55"/>
      <c r="K1553" s="65"/>
      <c r="L1553" s="65"/>
      <c r="M1553" s="65"/>
      <c r="N1553" s="65"/>
      <c r="O1553" s="65"/>
      <c r="P1553" s="65"/>
    </row>
    <row r="1554" spans="1:16" s="1" customFormat="1" x14ac:dyDescent="0.25">
      <c r="A1554" s="2"/>
      <c r="C1554" s="7"/>
      <c r="E1554" s="55"/>
      <c r="F1554" s="55"/>
      <c r="G1554" s="55"/>
      <c r="H1554" s="55"/>
      <c r="I1554" s="55"/>
      <c r="J1554" s="55"/>
      <c r="K1554" s="65"/>
      <c r="L1554" s="65"/>
      <c r="M1554" s="65"/>
      <c r="N1554" s="65"/>
      <c r="O1554" s="65"/>
      <c r="P1554" s="65"/>
    </row>
    <row r="1555" spans="1:16" s="1" customFormat="1" x14ac:dyDescent="0.25">
      <c r="A1555" s="2"/>
      <c r="C1555" s="7"/>
      <c r="E1555" s="55"/>
      <c r="F1555" s="55"/>
      <c r="G1555" s="55"/>
      <c r="H1555" s="55"/>
      <c r="I1555" s="55"/>
      <c r="J1555" s="55"/>
      <c r="K1555" s="65"/>
      <c r="L1555" s="65"/>
      <c r="M1555" s="65"/>
      <c r="N1555" s="65"/>
      <c r="O1555" s="65"/>
      <c r="P1555" s="65"/>
    </row>
    <row r="1556" spans="1:16" s="1" customFormat="1" x14ac:dyDescent="0.25">
      <c r="A1556" s="2"/>
      <c r="C1556" s="7"/>
      <c r="E1556" s="55"/>
      <c r="F1556" s="55"/>
      <c r="G1556" s="55"/>
      <c r="H1556" s="55"/>
      <c r="I1556" s="55"/>
      <c r="J1556" s="55"/>
      <c r="K1556" s="65"/>
      <c r="L1556" s="65"/>
      <c r="M1556" s="65"/>
      <c r="N1556" s="65"/>
      <c r="O1556" s="65"/>
      <c r="P1556" s="65"/>
    </row>
    <row r="1557" spans="1:16" s="1" customFormat="1" x14ac:dyDescent="0.25">
      <c r="A1557" s="2"/>
      <c r="C1557" s="7"/>
      <c r="E1557" s="55"/>
      <c r="F1557" s="55"/>
      <c r="G1557" s="55"/>
      <c r="H1557" s="55"/>
      <c r="I1557" s="55"/>
      <c r="J1557" s="55"/>
      <c r="K1557" s="65"/>
      <c r="L1557" s="65"/>
      <c r="M1557" s="65"/>
      <c r="N1557" s="65"/>
      <c r="O1557" s="65"/>
      <c r="P1557" s="65"/>
    </row>
    <row r="1558" spans="1:16" s="1" customFormat="1" x14ac:dyDescent="0.25">
      <c r="A1558" s="2"/>
      <c r="C1558" s="7"/>
      <c r="E1558" s="55"/>
      <c r="F1558" s="55"/>
      <c r="G1558" s="55"/>
      <c r="H1558" s="55"/>
      <c r="I1558" s="55"/>
      <c r="J1558" s="55"/>
      <c r="K1558" s="65"/>
      <c r="L1558" s="65"/>
      <c r="M1558" s="65"/>
      <c r="N1558" s="65"/>
      <c r="O1558" s="65"/>
      <c r="P1558" s="65"/>
    </row>
    <row r="1559" spans="1:16" s="1" customFormat="1" x14ac:dyDescent="0.25">
      <c r="A1559" s="2"/>
      <c r="C1559" s="7"/>
      <c r="E1559" s="55"/>
      <c r="F1559" s="55"/>
      <c r="G1559" s="55"/>
      <c r="H1559" s="55"/>
      <c r="I1559" s="55"/>
      <c r="J1559" s="55"/>
      <c r="K1559" s="65"/>
      <c r="L1559" s="65"/>
      <c r="M1559" s="65"/>
      <c r="N1559" s="65"/>
      <c r="O1559" s="65"/>
      <c r="P1559" s="65"/>
    </row>
    <row r="1560" spans="1:16" s="1" customFormat="1" x14ac:dyDescent="0.25">
      <c r="A1560" s="2"/>
      <c r="C1560" s="7"/>
      <c r="E1560" s="55"/>
      <c r="F1560" s="55"/>
      <c r="G1560" s="55"/>
      <c r="H1560" s="55"/>
      <c r="I1560" s="55"/>
      <c r="J1560" s="55"/>
      <c r="K1560" s="65"/>
      <c r="L1560" s="65"/>
      <c r="M1560" s="65"/>
      <c r="N1560" s="65"/>
      <c r="O1560" s="65"/>
      <c r="P1560" s="65"/>
    </row>
    <row r="1561" spans="1:16" s="1" customFormat="1" x14ac:dyDescent="0.25">
      <c r="A1561" s="2"/>
      <c r="C1561" s="7"/>
      <c r="E1561" s="55"/>
      <c r="F1561" s="55"/>
      <c r="G1561" s="55"/>
      <c r="H1561" s="55"/>
      <c r="I1561" s="55"/>
      <c r="J1561" s="55"/>
      <c r="K1561" s="65"/>
      <c r="L1561" s="65"/>
      <c r="M1561" s="65"/>
      <c r="N1561" s="65"/>
      <c r="O1561" s="65"/>
      <c r="P1561" s="65"/>
    </row>
    <row r="1562" spans="1:16" s="1" customFormat="1" x14ac:dyDescent="0.25">
      <c r="A1562" s="2"/>
      <c r="C1562" s="7"/>
      <c r="E1562" s="55"/>
      <c r="F1562" s="55"/>
      <c r="G1562" s="55"/>
      <c r="H1562" s="55"/>
      <c r="I1562" s="55"/>
      <c r="J1562" s="55"/>
      <c r="K1562" s="65"/>
      <c r="L1562" s="65"/>
      <c r="M1562" s="65"/>
      <c r="N1562" s="65"/>
      <c r="O1562" s="65"/>
      <c r="P1562" s="65"/>
    </row>
    <row r="1563" spans="1:16" s="1" customFormat="1" x14ac:dyDescent="0.25">
      <c r="A1563" s="2"/>
      <c r="C1563" s="7"/>
      <c r="E1563" s="55"/>
      <c r="F1563" s="55"/>
      <c r="G1563" s="55"/>
      <c r="H1563" s="55"/>
      <c r="I1563" s="55"/>
      <c r="J1563" s="55"/>
      <c r="K1563" s="65"/>
      <c r="L1563" s="65"/>
      <c r="M1563" s="65"/>
      <c r="N1563" s="65"/>
      <c r="O1563" s="65"/>
      <c r="P1563" s="65"/>
    </row>
    <row r="1564" spans="1:16" s="1" customFormat="1" x14ac:dyDescent="0.25">
      <c r="A1564" s="2"/>
      <c r="C1564" s="7"/>
      <c r="E1564" s="55"/>
      <c r="F1564" s="55"/>
      <c r="G1564" s="55"/>
      <c r="H1564" s="55"/>
      <c r="I1564" s="55"/>
      <c r="J1564" s="55"/>
      <c r="K1564" s="65"/>
      <c r="L1564" s="65"/>
      <c r="M1564" s="65"/>
      <c r="N1564" s="65"/>
      <c r="O1564" s="65"/>
      <c r="P1564" s="65"/>
    </row>
    <row r="1565" spans="1:16" s="1" customFormat="1" x14ac:dyDescent="0.25">
      <c r="A1565" s="2"/>
      <c r="C1565" s="7"/>
      <c r="E1565" s="55"/>
      <c r="F1565" s="55"/>
      <c r="G1565" s="55"/>
      <c r="H1565" s="55"/>
      <c r="I1565" s="55"/>
      <c r="J1565" s="55"/>
      <c r="K1565" s="65"/>
      <c r="L1565" s="65"/>
      <c r="M1565" s="65"/>
      <c r="N1565" s="65"/>
      <c r="O1565" s="65"/>
      <c r="P1565" s="65"/>
    </row>
    <row r="1566" spans="1:16" s="1" customFormat="1" x14ac:dyDescent="0.25">
      <c r="A1566" s="2"/>
      <c r="C1566" s="7"/>
      <c r="E1566" s="55"/>
      <c r="F1566" s="55"/>
      <c r="G1566" s="55"/>
      <c r="H1566" s="55"/>
      <c r="I1566" s="55"/>
      <c r="J1566" s="55"/>
      <c r="K1566" s="65"/>
      <c r="L1566" s="65"/>
      <c r="M1566" s="65"/>
      <c r="N1566" s="65"/>
      <c r="O1566" s="65"/>
      <c r="P1566" s="65"/>
    </row>
    <row r="1567" spans="1:16" s="1" customFormat="1" x14ac:dyDescent="0.25">
      <c r="A1567" s="2"/>
      <c r="C1567" s="7"/>
      <c r="E1567" s="55"/>
      <c r="F1567" s="55"/>
      <c r="G1567" s="55"/>
      <c r="H1567" s="55"/>
      <c r="I1567" s="55"/>
      <c r="J1567" s="55"/>
      <c r="K1567" s="65"/>
      <c r="L1567" s="65"/>
      <c r="M1567" s="65"/>
      <c r="N1567" s="65"/>
      <c r="O1567" s="65"/>
      <c r="P1567" s="65"/>
    </row>
    <row r="1568" spans="1:16" s="1" customFormat="1" x14ac:dyDescent="0.25">
      <c r="A1568" s="2"/>
      <c r="C1568" s="7"/>
      <c r="E1568" s="55"/>
      <c r="F1568" s="55"/>
      <c r="G1568" s="55"/>
      <c r="H1568" s="55"/>
      <c r="I1568" s="55"/>
      <c r="J1568" s="55"/>
      <c r="K1568" s="65"/>
      <c r="L1568" s="65"/>
      <c r="M1568" s="65"/>
      <c r="N1568" s="65"/>
      <c r="O1568" s="65"/>
      <c r="P1568" s="65"/>
    </row>
    <row r="1569" spans="1:16" s="1" customFormat="1" x14ac:dyDescent="0.25">
      <c r="A1569" s="2"/>
      <c r="C1569" s="7"/>
      <c r="E1569" s="55"/>
      <c r="F1569" s="55"/>
      <c r="G1569" s="55"/>
      <c r="H1569" s="55"/>
      <c r="I1569" s="55"/>
      <c r="J1569" s="55"/>
      <c r="K1569" s="65"/>
      <c r="L1569" s="65"/>
      <c r="M1569" s="65"/>
      <c r="N1569" s="65"/>
      <c r="O1569" s="65"/>
      <c r="P1569" s="65"/>
    </row>
    <row r="1570" spans="1:16" s="1" customFormat="1" x14ac:dyDescent="0.25">
      <c r="A1570" s="2"/>
      <c r="C1570" s="7"/>
      <c r="E1570" s="55"/>
      <c r="F1570" s="55"/>
      <c r="G1570" s="55"/>
      <c r="H1570" s="55"/>
      <c r="I1570" s="55"/>
      <c r="J1570" s="55"/>
      <c r="K1570" s="65"/>
      <c r="L1570" s="65"/>
      <c r="M1570" s="65"/>
      <c r="N1570" s="65"/>
      <c r="O1570" s="65"/>
      <c r="P1570" s="65"/>
    </row>
    <row r="1571" spans="1:16" s="1" customFormat="1" x14ac:dyDescent="0.25">
      <c r="A1571" s="2"/>
      <c r="C1571" s="7"/>
      <c r="E1571" s="55"/>
      <c r="F1571" s="55"/>
      <c r="G1571" s="55"/>
      <c r="H1571" s="55"/>
      <c r="I1571" s="55"/>
      <c r="J1571" s="55"/>
      <c r="K1571" s="65"/>
      <c r="L1571" s="65"/>
      <c r="M1571" s="65"/>
      <c r="N1571" s="65"/>
      <c r="O1571" s="65"/>
      <c r="P1571" s="65"/>
    </row>
    <row r="1572" spans="1:16" s="1" customFormat="1" x14ac:dyDescent="0.25">
      <c r="A1572" s="2"/>
      <c r="C1572" s="7"/>
      <c r="E1572" s="55"/>
      <c r="F1572" s="55"/>
      <c r="G1572" s="55"/>
      <c r="H1572" s="55"/>
      <c r="I1572" s="55"/>
      <c r="J1572" s="55"/>
      <c r="K1572" s="65"/>
      <c r="L1572" s="65"/>
      <c r="M1572" s="65"/>
      <c r="N1572" s="65"/>
      <c r="O1572" s="65"/>
      <c r="P1572" s="65"/>
    </row>
    <row r="1573" spans="1:16" s="1" customFormat="1" x14ac:dyDescent="0.25">
      <c r="A1573" s="2"/>
      <c r="C1573" s="7"/>
      <c r="E1573" s="55"/>
      <c r="F1573" s="55"/>
      <c r="G1573" s="55"/>
      <c r="H1573" s="55"/>
      <c r="I1573" s="55"/>
      <c r="J1573" s="55"/>
      <c r="K1573" s="65"/>
      <c r="L1573" s="65"/>
      <c r="M1573" s="65"/>
      <c r="N1573" s="65"/>
      <c r="O1573" s="65"/>
      <c r="P1573" s="65"/>
    </row>
    <row r="1574" spans="1:16" s="1" customFormat="1" x14ac:dyDescent="0.25">
      <c r="A1574" s="2"/>
      <c r="C1574" s="7"/>
      <c r="E1574" s="55"/>
      <c r="F1574" s="55"/>
      <c r="G1574" s="55"/>
      <c r="H1574" s="55"/>
      <c r="I1574" s="55"/>
      <c r="J1574" s="55"/>
      <c r="K1574" s="65"/>
      <c r="L1574" s="65"/>
      <c r="M1574" s="65"/>
      <c r="N1574" s="65"/>
      <c r="O1574" s="65"/>
      <c r="P1574" s="65"/>
    </row>
    <row r="1575" spans="1:16" s="1" customFormat="1" x14ac:dyDescent="0.25">
      <c r="A1575" s="2"/>
      <c r="C1575" s="7"/>
      <c r="E1575" s="55"/>
      <c r="F1575" s="55"/>
      <c r="G1575" s="55"/>
      <c r="H1575" s="55"/>
      <c r="I1575" s="55"/>
      <c r="J1575" s="55"/>
      <c r="K1575" s="65"/>
      <c r="L1575" s="65"/>
      <c r="M1575" s="65"/>
      <c r="N1575" s="65"/>
      <c r="O1575" s="65"/>
      <c r="P1575" s="65"/>
    </row>
    <row r="1576" spans="1:16" s="1" customFormat="1" x14ac:dyDescent="0.25">
      <c r="A1576" s="2"/>
      <c r="C1576" s="7"/>
      <c r="E1576" s="55"/>
      <c r="F1576" s="55"/>
      <c r="G1576" s="55"/>
      <c r="H1576" s="55"/>
      <c r="I1576" s="55"/>
      <c r="J1576" s="55"/>
      <c r="K1576" s="65"/>
      <c r="L1576" s="65"/>
      <c r="M1576" s="65"/>
      <c r="N1576" s="65"/>
      <c r="O1576" s="65"/>
      <c r="P1576" s="65"/>
    </row>
    <row r="1577" spans="1:16" s="1" customFormat="1" x14ac:dyDescent="0.25">
      <c r="A1577" s="2"/>
      <c r="C1577" s="7"/>
      <c r="E1577" s="55"/>
      <c r="F1577" s="55"/>
      <c r="G1577" s="55"/>
      <c r="H1577" s="55"/>
      <c r="I1577" s="55"/>
      <c r="J1577" s="55"/>
      <c r="K1577" s="65"/>
      <c r="L1577" s="65"/>
      <c r="M1577" s="65"/>
      <c r="N1577" s="65"/>
      <c r="O1577" s="65"/>
      <c r="P1577" s="65"/>
    </row>
    <row r="1578" spans="1:16" s="1" customFormat="1" x14ac:dyDescent="0.25">
      <c r="A1578" s="2"/>
      <c r="C1578" s="7"/>
      <c r="E1578" s="55"/>
      <c r="F1578" s="55"/>
      <c r="G1578" s="55"/>
      <c r="H1578" s="55"/>
      <c r="I1578" s="55"/>
      <c r="J1578" s="55"/>
      <c r="K1578" s="65"/>
      <c r="L1578" s="65"/>
      <c r="M1578" s="65"/>
      <c r="N1578" s="65"/>
      <c r="O1578" s="65"/>
      <c r="P1578" s="65"/>
    </row>
    <row r="1579" spans="1:16" s="1" customFormat="1" x14ac:dyDescent="0.25">
      <c r="A1579" s="2"/>
      <c r="C1579" s="7"/>
      <c r="E1579" s="55"/>
      <c r="F1579" s="55"/>
      <c r="G1579" s="55"/>
      <c r="H1579" s="55"/>
      <c r="I1579" s="55"/>
      <c r="J1579" s="55"/>
      <c r="K1579" s="65"/>
      <c r="L1579" s="65"/>
      <c r="M1579" s="65"/>
      <c r="N1579" s="65"/>
      <c r="O1579" s="65"/>
      <c r="P1579" s="65"/>
    </row>
    <row r="1580" spans="1:16" s="1" customFormat="1" x14ac:dyDescent="0.25">
      <c r="A1580" s="2"/>
      <c r="C1580" s="7"/>
      <c r="E1580" s="55"/>
      <c r="F1580" s="55"/>
      <c r="G1580" s="55"/>
      <c r="H1580" s="55"/>
      <c r="I1580" s="55"/>
      <c r="J1580" s="55"/>
      <c r="K1580" s="65"/>
      <c r="L1580" s="65"/>
      <c r="M1580" s="65"/>
      <c r="N1580" s="65"/>
      <c r="O1580" s="65"/>
      <c r="P1580" s="65"/>
    </row>
    <row r="1581" spans="1:16" s="1" customFormat="1" x14ac:dyDescent="0.25">
      <c r="A1581" s="2"/>
      <c r="C1581" s="7"/>
      <c r="E1581" s="55"/>
      <c r="F1581" s="55"/>
      <c r="G1581" s="55"/>
      <c r="H1581" s="55"/>
      <c r="I1581" s="55"/>
      <c r="J1581" s="55"/>
      <c r="K1581" s="65"/>
      <c r="L1581" s="65"/>
      <c r="M1581" s="65"/>
      <c r="N1581" s="65"/>
      <c r="O1581" s="65"/>
      <c r="P1581" s="65"/>
    </row>
    <row r="1582" spans="1:16" s="1" customFormat="1" x14ac:dyDescent="0.25">
      <c r="A1582" s="2"/>
      <c r="C1582" s="7"/>
      <c r="E1582" s="55"/>
      <c r="F1582" s="55"/>
      <c r="G1582" s="55"/>
      <c r="H1582" s="55"/>
      <c r="I1582" s="55"/>
      <c r="J1582" s="55"/>
      <c r="K1582" s="65"/>
      <c r="L1582" s="65"/>
      <c r="M1582" s="65"/>
      <c r="N1582" s="65"/>
      <c r="O1582" s="65"/>
      <c r="P1582" s="65"/>
    </row>
    <row r="1583" spans="1:16" s="1" customFormat="1" x14ac:dyDescent="0.25">
      <c r="A1583" s="2"/>
      <c r="C1583" s="7"/>
      <c r="E1583" s="55"/>
      <c r="F1583" s="55"/>
      <c r="G1583" s="55"/>
      <c r="H1583" s="55"/>
      <c r="I1583" s="55"/>
      <c r="J1583" s="55"/>
      <c r="K1583" s="65"/>
      <c r="L1583" s="65"/>
      <c r="M1583" s="65"/>
      <c r="N1583" s="65"/>
      <c r="O1583" s="65"/>
      <c r="P1583" s="65"/>
    </row>
    <row r="1584" spans="1:16" s="1" customFormat="1" x14ac:dyDescent="0.25">
      <c r="A1584" s="2"/>
      <c r="C1584" s="7"/>
      <c r="E1584" s="55"/>
      <c r="F1584" s="55"/>
      <c r="G1584" s="55"/>
      <c r="H1584" s="55"/>
      <c r="I1584" s="55"/>
      <c r="J1584" s="55"/>
      <c r="K1584" s="65"/>
      <c r="L1584" s="65"/>
      <c r="M1584" s="65"/>
      <c r="N1584" s="65"/>
      <c r="O1584" s="65"/>
      <c r="P1584" s="65"/>
    </row>
    <row r="1585" spans="1:16" s="1" customFormat="1" x14ac:dyDescent="0.25">
      <c r="A1585" s="2"/>
      <c r="C1585" s="7"/>
      <c r="E1585" s="55"/>
      <c r="F1585" s="55"/>
      <c r="G1585" s="55"/>
      <c r="H1585" s="55"/>
      <c r="I1585" s="55"/>
      <c r="J1585" s="55"/>
      <c r="K1585" s="65"/>
      <c r="L1585" s="65"/>
      <c r="M1585" s="65"/>
      <c r="N1585" s="65"/>
      <c r="O1585" s="65"/>
      <c r="P1585" s="65"/>
    </row>
    <row r="1586" spans="1:16" s="1" customFormat="1" x14ac:dyDescent="0.25">
      <c r="A1586" s="2"/>
      <c r="C1586" s="7"/>
      <c r="E1586" s="55"/>
      <c r="F1586" s="55"/>
      <c r="G1586" s="55"/>
      <c r="H1586" s="55"/>
      <c r="I1586" s="55"/>
      <c r="J1586" s="55"/>
      <c r="K1586" s="65"/>
      <c r="L1586" s="65"/>
      <c r="M1586" s="65"/>
      <c r="N1586" s="65"/>
      <c r="O1586" s="65"/>
      <c r="P1586" s="65"/>
    </row>
    <row r="1587" spans="1:16" s="1" customFormat="1" x14ac:dyDescent="0.25">
      <c r="A1587" s="2"/>
      <c r="C1587" s="7"/>
      <c r="E1587" s="55"/>
      <c r="F1587" s="55"/>
      <c r="G1587" s="55"/>
      <c r="H1587" s="55"/>
      <c r="I1587" s="55"/>
      <c r="J1587" s="55"/>
      <c r="K1587" s="65"/>
      <c r="L1587" s="65"/>
      <c r="M1587" s="65"/>
      <c r="N1587" s="65"/>
      <c r="O1587" s="65"/>
      <c r="P1587" s="65"/>
    </row>
    <row r="1588" spans="1:16" s="1" customFormat="1" x14ac:dyDescent="0.25">
      <c r="A1588" s="2"/>
      <c r="C1588" s="7"/>
      <c r="E1588" s="55"/>
      <c r="F1588" s="55"/>
      <c r="G1588" s="55"/>
      <c r="H1588" s="55"/>
      <c r="I1588" s="55"/>
      <c r="J1588" s="55"/>
      <c r="K1588" s="65"/>
      <c r="L1588" s="65"/>
      <c r="M1588" s="65"/>
      <c r="N1588" s="65"/>
      <c r="O1588" s="65"/>
      <c r="P1588" s="65"/>
    </row>
    <row r="1589" spans="1:16" s="1" customFormat="1" x14ac:dyDescent="0.25">
      <c r="A1589" s="2"/>
      <c r="C1589" s="7"/>
      <c r="E1589" s="55"/>
      <c r="F1589" s="55"/>
      <c r="G1589" s="55"/>
      <c r="H1589" s="55"/>
      <c r="I1589" s="55"/>
      <c r="J1589" s="55"/>
      <c r="K1589" s="65"/>
      <c r="L1589" s="65"/>
      <c r="M1589" s="65"/>
      <c r="N1589" s="65"/>
      <c r="O1589" s="65"/>
      <c r="P1589" s="65"/>
    </row>
    <row r="1590" spans="1:16" s="1" customFormat="1" x14ac:dyDescent="0.25">
      <c r="A1590" s="2"/>
      <c r="C1590" s="7"/>
      <c r="E1590" s="55"/>
      <c r="F1590" s="55"/>
      <c r="G1590" s="55"/>
      <c r="H1590" s="55"/>
      <c r="I1590" s="55"/>
      <c r="J1590" s="55"/>
      <c r="K1590" s="65"/>
      <c r="L1590" s="65"/>
      <c r="M1590" s="65"/>
      <c r="N1590" s="65"/>
      <c r="O1590" s="65"/>
      <c r="P1590" s="65"/>
    </row>
    <row r="1591" spans="1:16" s="1" customFormat="1" x14ac:dyDescent="0.25">
      <c r="A1591" s="2"/>
      <c r="C1591" s="7"/>
      <c r="E1591" s="55"/>
      <c r="F1591" s="55"/>
      <c r="G1591" s="55"/>
      <c r="H1591" s="55"/>
      <c r="I1591" s="55"/>
      <c r="J1591" s="55"/>
      <c r="K1591" s="65"/>
      <c r="L1591" s="65"/>
      <c r="M1591" s="65"/>
      <c r="N1591" s="65"/>
      <c r="O1591" s="65"/>
      <c r="P1591" s="65"/>
    </row>
    <row r="1592" spans="1:16" s="1" customFormat="1" x14ac:dyDescent="0.25">
      <c r="A1592" s="2"/>
      <c r="C1592" s="7"/>
      <c r="E1592" s="55"/>
      <c r="F1592" s="55"/>
      <c r="G1592" s="55"/>
      <c r="H1592" s="55"/>
      <c r="I1592" s="55"/>
      <c r="J1592" s="55"/>
      <c r="K1592" s="65"/>
      <c r="L1592" s="65"/>
      <c r="M1592" s="65"/>
      <c r="N1592" s="65"/>
      <c r="O1592" s="65"/>
      <c r="P1592" s="65"/>
    </row>
    <row r="1593" spans="1:16" s="1" customFormat="1" x14ac:dyDescent="0.25">
      <c r="A1593" s="2"/>
      <c r="C1593" s="7"/>
      <c r="E1593" s="55"/>
      <c r="F1593" s="55"/>
      <c r="G1593" s="55"/>
      <c r="H1593" s="55"/>
      <c r="I1593" s="55"/>
      <c r="J1593" s="55"/>
      <c r="K1593" s="65"/>
      <c r="L1593" s="65"/>
      <c r="M1593" s="65"/>
      <c r="N1593" s="65"/>
      <c r="O1593" s="65"/>
      <c r="P1593" s="65"/>
    </row>
    <row r="1594" spans="1:16" s="1" customFormat="1" x14ac:dyDescent="0.25">
      <c r="A1594" s="2"/>
      <c r="C1594" s="7"/>
      <c r="E1594" s="55"/>
      <c r="F1594" s="55"/>
      <c r="G1594" s="55"/>
      <c r="H1594" s="55"/>
      <c r="I1594" s="55"/>
      <c r="J1594" s="55"/>
      <c r="K1594" s="65"/>
      <c r="L1594" s="65"/>
      <c r="M1594" s="65"/>
      <c r="N1594" s="65"/>
      <c r="O1594" s="65"/>
      <c r="P1594" s="65"/>
    </row>
    <row r="1595" spans="1:16" s="1" customFormat="1" x14ac:dyDescent="0.25">
      <c r="A1595" s="2"/>
      <c r="C1595" s="7"/>
      <c r="E1595" s="55"/>
      <c r="F1595" s="55"/>
      <c r="G1595" s="55"/>
      <c r="H1595" s="55"/>
      <c r="I1595" s="55"/>
      <c r="J1595" s="55"/>
      <c r="K1595" s="65"/>
      <c r="L1595" s="65"/>
      <c r="M1595" s="65"/>
      <c r="N1595" s="65"/>
      <c r="O1595" s="65"/>
      <c r="P1595" s="65"/>
    </row>
    <row r="1596" spans="1:16" s="1" customFormat="1" x14ac:dyDescent="0.25">
      <c r="A1596" s="2"/>
      <c r="C1596" s="7"/>
      <c r="E1596" s="55"/>
      <c r="F1596" s="55"/>
      <c r="G1596" s="55"/>
      <c r="H1596" s="55"/>
      <c r="I1596" s="55"/>
      <c r="J1596" s="55"/>
      <c r="K1596" s="65"/>
      <c r="L1596" s="65"/>
      <c r="M1596" s="65"/>
      <c r="N1596" s="65"/>
      <c r="O1596" s="65"/>
      <c r="P1596" s="65"/>
    </row>
    <row r="1597" spans="1:16" s="1" customFormat="1" x14ac:dyDescent="0.25">
      <c r="A1597" s="2"/>
      <c r="C1597" s="7"/>
      <c r="E1597" s="55"/>
      <c r="F1597" s="55"/>
      <c r="G1597" s="55"/>
      <c r="H1597" s="55"/>
      <c r="I1597" s="55"/>
      <c r="J1597" s="55"/>
      <c r="K1597" s="65"/>
      <c r="L1597" s="65"/>
      <c r="M1597" s="65"/>
      <c r="N1597" s="65"/>
      <c r="O1597" s="65"/>
      <c r="P1597" s="65"/>
    </row>
    <row r="1598" spans="1:16" s="1" customFormat="1" x14ac:dyDescent="0.25">
      <c r="A1598" s="2"/>
      <c r="C1598" s="7"/>
      <c r="E1598" s="55"/>
      <c r="F1598" s="55"/>
      <c r="G1598" s="55"/>
      <c r="H1598" s="55"/>
      <c r="I1598" s="55"/>
      <c r="J1598" s="55"/>
      <c r="K1598" s="65"/>
      <c r="L1598" s="65"/>
      <c r="M1598" s="65"/>
      <c r="N1598" s="65"/>
      <c r="O1598" s="65"/>
      <c r="P1598" s="65"/>
    </row>
    <row r="1599" spans="1:16" s="1" customFormat="1" x14ac:dyDescent="0.25">
      <c r="A1599" s="2"/>
      <c r="C1599" s="7"/>
      <c r="E1599" s="55"/>
      <c r="F1599" s="55"/>
      <c r="G1599" s="55"/>
      <c r="H1599" s="55"/>
      <c r="I1599" s="55"/>
      <c r="J1599" s="55"/>
      <c r="K1599" s="65"/>
      <c r="L1599" s="65"/>
      <c r="M1599" s="65"/>
      <c r="N1599" s="65"/>
      <c r="O1599" s="65"/>
      <c r="P1599" s="65"/>
    </row>
    <row r="1600" spans="1:16" s="1" customFormat="1" x14ac:dyDescent="0.25">
      <c r="A1600" s="2"/>
      <c r="C1600" s="7"/>
      <c r="E1600" s="55"/>
      <c r="F1600" s="55"/>
      <c r="G1600" s="55"/>
      <c r="H1600" s="55"/>
      <c r="I1600" s="55"/>
      <c r="J1600" s="55"/>
      <c r="K1600" s="65"/>
      <c r="L1600" s="65"/>
      <c r="M1600" s="65"/>
      <c r="N1600" s="65"/>
      <c r="O1600" s="65"/>
      <c r="P1600" s="65"/>
    </row>
    <row r="1601" spans="1:16" s="1" customFormat="1" x14ac:dyDescent="0.25">
      <c r="A1601" s="2"/>
      <c r="C1601" s="7"/>
      <c r="E1601" s="55"/>
      <c r="F1601" s="55"/>
      <c r="G1601" s="55"/>
      <c r="H1601" s="55"/>
      <c r="I1601" s="55"/>
      <c r="J1601" s="55"/>
      <c r="K1601" s="65"/>
      <c r="L1601" s="65"/>
      <c r="M1601" s="65"/>
      <c r="N1601" s="65"/>
      <c r="O1601" s="65"/>
      <c r="P1601" s="65"/>
    </row>
    <row r="1602" spans="1:16" s="1" customFormat="1" x14ac:dyDescent="0.25">
      <c r="A1602" s="2"/>
      <c r="C1602" s="7"/>
      <c r="E1602" s="55"/>
      <c r="F1602" s="55"/>
      <c r="G1602" s="55"/>
      <c r="H1602" s="55"/>
      <c r="I1602" s="55"/>
      <c r="J1602" s="55"/>
      <c r="K1602" s="65"/>
      <c r="L1602" s="65"/>
      <c r="M1602" s="65"/>
      <c r="N1602" s="65"/>
      <c r="O1602" s="65"/>
      <c r="P1602" s="65"/>
    </row>
    <row r="1603" spans="1:16" s="1" customFormat="1" x14ac:dyDescent="0.25">
      <c r="A1603" s="2"/>
      <c r="C1603" s="7"/>
      <c r="E1603" s="55"/>
      <c r="F1603" s="55"/>
      <c r="G1603" s="55"/>
      <c r="H1603" s="55"/>
      <c r="I1603" s="55"/>
      <c r="J1603" s="55"/>
      <c r="K1603" s="65"/>
      <c r="L1603" s="65"/>
      <c r="M1603" s="65"/>
      <c r="N1603" s="65"/>
      <c r="O1603" s="65"/>
      <c r="P1603" s="65"/>
    </row>
    <row r="1604" spans="1:16" s="1" customFormat="1" x14ac:dyDescent="0.25">
      <c r="A1604" s="2"/>
      <c r="C1604" s="7"/>
      <c r="E1604" s="55"/>
      <c r="F1604" s="55"/>
      <c r="G1604" s="55"/>
      <c r="H1604" s="55"/>
      <c r="I1604" s="55"/>
      <c r="J1604" s="55"/>
      <c r="K1604" s="65"/>
      <c r="L1604" s="65"/>
      <c r="M1604" s="65"/>
      <c r="N1604" s="65"/>
      <c r="O1604" s="65"/>
      <c r="P1604" s="65"/>
    </row>
    <row r="1605" spans="1:16" s="1" customFormat="1" x14ac:dyDescent="0.25">
      <c r="A1605" s="2"/>
      <c r="C1605" s="7"/>
      <c r="E1605" s="55"/>
      <c r="F1605" s="55"/>
      <c r="G1605" s="55"/>
      <c r="H1605" s="55"/>
      <c r="I1605" s="55"/>
      <c r="J1605" s="55"/>
      <c r="K1605" s="65"/>
      <c r="L1605" s="65"/>
      <c r="M1605" s="65"/>
      <c r="N1605" s="65"/>
      <c r="O1605" s="65"/>
      <c r="P1605" s="65"/>
    </row>
    <row r="1606" spans="1:16" s="1" customFormat="1" x14ac:dyDescent="0.25">
      <c r="A1606" s="2"/>
      <c r="C1606" s="7"/>
      <c r="E1606" s="55"/>
      <c r="F1606" s="55"/>
      <c r="G1606" s="55"/>
      <c r="H1606" s="55"/>
      <c r="I1606" s="55"/>
      <c r="J1606" s="55"/>
      <c r="K1606" s="65"/>
      <c r="L1606" s="65"/>
      <c r="M1606" s="65"/>
      <c r="N1606" s="65"/>
      <c r="O1606" s="65"/>
      <c r="P1606" s="65"/>
    </row>
    <row r="1607" spans="1:16" s="1" customFormat="1" x14ac:dyDescent="0.25">
      <c r="A1607" s="2"/>
      <c r="C1607" s="7"/>
      <c r="E1607" s="55"/>
      <c r="F1607" s="55"/>
      <c r="G1607" s="55"/>
      <c r="H1607" s="55"/>
      <c r="I1607" s="55"/>
      <c r="J1607" s="55"/>
      <c r="K1607" s="65"/>
      <c r="L1607" s="65"/>
      <c r="M1607" s="65"/>
      <c r="N1607" s="65"/>
      <c r="O1607" s="65"/>
      <c r="P1607" s="65"/>
    </row>
    <row r="1608" spans="1:16" s="1" customFormat="1" x14ac:dyDescent="0.25">
      <c r="A1608" s="2"/>
      <c r="C1608" s="7"/>
      <c r="E1608" s="55"/>
      <c r="F1608" s="55"/>
      <c r="G1608" s="55"/>
      <c r="H1608" s="55"/>
      <c r="I1608" s="55"/>
      <c r="J1608" s="55"/>
      <c r="K1608" s="65"/>
      <c r="L1608" s="65"/>
      <c r="M1608" s="65"/>
      <c r="N1608" s="65"/>
      <c r="O1608" s="65"/>
      <c r="P1608" s="65"/>
    </row>
    <row r="1609" spans="1:16" s="1" customFormat="1" x14ac:dyDescent="0.25">
      <c r="A1609" s="2"/>
      <c r="C1609" s="7"/>
      <c r="E1609" s="55"/>
      <c r="F1609" s="55"/>
      <c r="G1609" s="55"/>
      <c r="H1609" s="55"/>
      <c r="I1609" s="55"/>
      <c r="J1609" s="55"/>
      <c r="K1609" s="65"/>
      <c r="L1609" s="65"/>
      <c r="M1609" s="65"/>
      <c r="N1609" s="65"/>
      <c r="O1609" s="65"/>
      <c r="P1609" s="65"/>
    </row>
    <row r="1610" spans="1:16" s="1" customFormat="1" x14ac:dyDescent="0.25">
      <c r="A1610" s="2"/>
      <c r="C1610" s="7"/>
      <c r="E1610" s="55"/>
      <c r="F1610" s="55"/>
      <c r="G1610" s="55"/>
      <c r="H1610" s="55"/>
      <c r="I1610" s="55"/>
      <c r="J1610" s="55"/>
      <c r="K1610" s="65"/>
      <c r="L1610" s="65"/>
      <c r="M1610" s="65"/>
      <c r="N1610" s="65"/>
      <c r="O1610" s="65"/>
      <c r="P1610" s="65"/>
    </row>
    <row r="1611" spans="1:16" s="1" customFormat="1" x14ac:dyDescent="0.25">
      <c r="A1611" s="2"/>
      <c r="C1611" s="7"/>
      <c r="E1611" s="55"/>
      <c r="F1611" s="55"/>
      <c r="G1611" s="55"/>
      <c r="H1611" s="55"/>
      <c r="I1611" s="55"/>
      <c r="J1611" s="55"/>
      <c r="K1611" s="65"/>
      <c r="L1611" s="65"/>
      <c r="M1611" s="65"/>
      <c r="N1611" s="65"/>
      <c r="O1611" s="65"/>
      <c r="P1611" s="65"/>
    </row>
    <row r="1612" spans="1:16" s="1" customFormat="1" x14ac:dyDescent="0.25">
      <c r="A1612" s="2"/>
      <c r="C1612" s="7"/>
      <c r="E1612" s="55"/>
      <c r="F1612" s="55"/>
      <c r="G1612" s="55"/>
      <c r="H1612" s="55"/>
      <c r="I1612" s="55"/>
      <c r="J1612" s="55"/>
      <c r="K1612" s="65"/>
      <c r="L1612" s="65"/>
      <c r="M1612" s="65"/>
      <c r="N1612" s="65"/>
      <c r="O1612" s="65"/>
      <c r="P1612" s="65"/>
    </row>
    <row r="1613" spans="1:16" s="1" customFormat="1" x14ac:dyDescent="0.25">
      <c r="A1613" s="2"/>
      <c r="C1613" s="7"/>
      <c r="E1613" s="55"/>
      <c r="F1613" s="55"/>
      <c r="G1613" s="55"/>
      <c r="H1613" s="55"/>
      <c r="I1613" s="55"/>
      <c r="J1613" s="55"/>
      <c r="K1613" s="65"/>
      <c r="L1613" s="65"/>
      <c r="M1613" s="65"/>
      <c r="N1613" s="65"/>
      <c r="O1613" s="65"/>
      <c r="P1613" s="65"/>
    </row>
    <row r="1614" spans="1:16" s="1" customFormat="1" x14ac:dyDescent="0.25">
      <c r="A1614" s="2"/>
      <c r="C1614" s="7"/>
      <c r="E1614" s="55"/>
      <c r="F1614" s="55"/>
      <c r="G1614" s="55"/>
      <c r="H1614" s="55"/>
      <c r="I1614" s="55"/>
      <c r="J1614" s="55"/>
      <c r="K1614" s="65"/>
      <c r="L1614" s="65"/>
      <c r="M1614" s="65"/>
      <c r="N1614" s="65"/>
      <c r="O1614" s="65"/>
      <c r="P1614" s="65"/>
    </row>
    <row r="1615" spans="1:16" s="1" customFormat="1" x14ac:dyDescent="0.25">
      <c r="A1615" s="2"/>
      <c r="C1615" s="7"/>
      <c r="E1615" s="55"/>
      <c r="F1615" s="55"/>
      <c r="G1615" s="55"/>
      <c r="H1615" s="55"/>
      <c r="I1615" s="55"/>
      <c r="J1615" s="55"/>
      <c r="K1615" s="65"/>
      <c r="L1615" s="65"/>
      <c r="M1615" s="65"/>
      <c r="N1615" s="65"/>
      <c r="O1615" s="65"/>
      <c r="P1615" s="65"/>
    </row>
    <row r="1616" spans="1:16" s="1" customFormat="1" x14ac:dyDescent="0.25">
      <c r="A1616" s="2"/>
      <c r="C1616" s="7"/>
      <c r="E1616" s="55"/>
      <c r="F1616" s="55"/>
      <c r="G1616" s="55"/>
      <c r="H1616" s="55"/>
      <c r="I1616" s="55"/>
      <c r="J1616" s="55"/>
      <c r="K1616" s="65"/>
      <c r="L1616" s="65"/>
      <c r="M1616" s="65"/>
      <c r="N1616" s="65"/>
      <c r="O1616" s="65"/>
      <c r="P1616" s="65"/>
    </row>
    <row r="1617" spans="1:16" s="1" customFormat="1" x14ac:dyDescent="0.25">
      <c r="A1617" s="2"/>
      <c r="C1617" s="7"/>
      <c r="E1617" s="55"/>
      <c r="F1617" s="55"/>
      <c r="G1617" s="55"/>
      <c r="H1617" s="55"/>
      <c r="I1617" s="55"/>
      <c r="J1617" s="55"/>
      <c r="K1617" s="65"/>
      <c r="L1617" s="65"/>
      <c r="M1617" s="65"/>
      <c r="N1617" s="65"/>
      <c r="O1617" s="65"/>
      <c r="P1617" s="65"/>
    </row>
    <row r="1618" spans="1:16" s="1" customFormat="1" x14ac:dyDescent="0.25">
      <c r="A1618" s="2"/>
      <c r="C1618" s="7"/>
      <c r="E1618" s="55"/>
      <c r="F1618" s="55"/>
      <c r="G1618" s="55"/>
      <c r="H1618" s="55"/>
      <c r="I1618" s="55"/>
      <c r="J1618" s="55"/>
      <c r="K1618" s="65"/>
      <c r="L1618" s="65"/>
      <c r="M1618" s="65"/>
      <c r="N1618" s="65"/>
      <c r="O1618" s="65"/>
      <c r="P1618" s="65"/>
    </row>
    <row r="1619" spans="1:16" s="1" customFormat="1" x14ac:dyDescent="0.25">
      <c r="A1619" s="2"/>
      <c r="C1619" s="7"/>
      <c r="E1619" s="55"/>
      <c r="F1619" s="55"/>
      <c r="G1619" s="55"/>
      <c r="H1619" s="55"/>
      <c r="I1619" s="55"/>
      <c r="J1619" s="55"/>
      <c r="K1619" s="65"/>
      <c r="L1619" s="65"/>
      <c r="M1619" s="65"/>
      <c r="N1619" s="65"/>
      <c r="O1619" s="65"/>
      <c r="P1619" s="65"/>
    </row>
    <row r="1620" spans="1:16" s="1" customFormat="1" x14ac:dyDescent="0.25">
      <c r="A1620" s="2"/>
      <c r="C1620" s="7"/>
      <c r="E1620" s="55"/>
      <c r="F1620" s="55"/>
      <c r="G1620" s="55"/>
      <c r="H1620" s="55"/>
      <c r="I1620" s="55"/>
      <c r="J1620" s="55"/>
      <c r="K1620" s="65"/>
      <c r="L1620" s="65"/>
      <c r="M1620" s="65"/>
      <c r="N1620" s="65"/>
      <c r="O1620" s="65"/>
      <c r="P1620" s="65"/>
    </row>
    <row r="1621" spans="1:16" s="1" customFormat="1" x14ac:dyDescent="0.25">
      <c r="A1621" s="2"/>
      <c r="C1621" s="7"/>
      <c r="E1621" s="55"/>
      <c r="F1621" s="55"/>
      <c r="G1621" s="55"/>
      <c r="H1621" s="55"/>
      <c r="I1621" s="55"/>
      <c r="J1621" s="55"/>
      <c r="K1621" s="65"/>
      <c r="L1621" s="65"/>
      <c r="M1621" s="65"/>
      <c r="N1621" s="65"/>
      <c r="O1621" s="65"/>
      <c r="P1621" s="65"/>
    </row>
    <row r="1622" spans="1:16" s="1" customFormat="1" x14ac:dyDescent="0.25">
      <c r="A1622" s="2"/>
      <c r="C1622" s="7"/>
      <c r="E1622" s="55"/>
      <c r="F1622" s="55"/>
      <c r="G1622" s="55"/>
      <c r="H1622" s="55"/>
      <c r="I1622" s="55"/>
      <c r="J1622" s="55"/>
      <c r="K1622" s="65"/>
      <c r="L1622" s="65"/>
      <c r="M1622" s="65"/>
      <c r="N1622" s="65"/>
      <c r="O1622" s="65"/>
      <c r="P1622" s="65"/>
    </row>
    <row r="1623" spans="1:16" s="1" customFormat="1" x14ac:dyDescent="0.25">
      <c r="A1623" s="2"/>
      <c r="C1623" s="7"/>
      <c r="E1623" s="55"/>
      <c r="F1623" s="55"/>
      <c r="G1623" s="55"/>
      <c r="H1623" s="55"/>
      <c r="I1623" s="55"/>
      <c r="J1623" s="55"/>
      <c r="K1623" s="65"/>
      <c r="L1623" s="65"/>
      <c r="M1623" s="65"/>
      <c r="N1623" s="65"/>
      <c r="O1623" s="65"/>
      <c r="P1623" s="65"/>
    </row>
    <row r="1624" spans="1:16" s="1" customFormat="1" x14ac:dyDescent="0.25">
      <c r="A1624" s="2"/>
      <c r="C1624" s="7"/>
      <c r="E1624" s="55"/>
      <c r="F1624" s="55"/>
      <c r="G1624" s="55"/>
      <c r="H1624" s="55"/>
      <c r="I1624" s="55"/>
      <c r="J1624" s="55"/>
      <c r="K1624" s="65"/>
      <c r="L1624" s="65"/>
      <c r="M1624" s="65"/>
      <c r="N1624" s="65"/>
      <c r="O1624" s="65"/>
      <c r="P1624" s="65"/>
    </row>
    <row r="1625" spans="1:16" s="1" customFormat="1" x14ac:dyDescent="0.25">
      <c r="A1625" s="2"/>
      <c r="C1625" s="7"/>
      <c r="E1625" s="55"/>
      <c r="F1625" s="55"/>
      <c r="G1625" s="55"/>
      <c r="H1625" s="55"/>
      <c r="I1625" s="55"/>
      <c r="J1625" s="55"/>
      <c r="K1625" s="65"/>
      <c r="L1625" s="65"/>
      <c r="M1625" s="65"/>
      <c r="N1625" s="65"/>
      <c r="O1625" s="65"/>
      <c r="P1625" s="65"/>
    </row>
    <row r="1626" spans="1:16" s="1" customFormat="1" x14ac:dyDescent="0.25">
      <c r="A1626" s="2"/>
      <c r="C1626" s="7"/>
      <c r="E1626" s="55"/>
      <c r="F1626" s="55"/>
      <c r="G1626" s="55"/>
      <c r="H1626" s="55"/>
      <c r="I1626" s="55"/>
      <c r="J1626" s="55"/>
      <c r="K1626" s="65"/>
      <c r="L1626" s="65"/>
      <c r="M1626" s="65"/>
      <c r="N1626" s="65"/>
      <c r="O1626" s="65"/>
      <c r="P1626" s="65"/>
    </row>
    <row r="1627" spans="1:16" s="1" customFormat="1" x14ac:dyDescent="0.25">
      <c r="A1627" s="2"/>
      <c r="C1627" s="7"/>
      <c r="E1627" s="55"/>
      <c r="F1627" s="55"/>
      <c r="G1627" s="55"/>
      <c r="H1627" s="55"/>
      <c r="I1627" s="55"/>
      <c r="J1627" s="55"/>
      <c r="K1627" s="65"/>
      <c r="L1627" s="65"/>
      <c r="M1627" s="65"/>
      <c r="N1627" s="65"/>
      <c r="O1627" s="65"/>
      <c r="P1627" s="65"/>
    </row>
    <row r="1628" spans="1:16" s="1" customFormat="1" x14ac:dyDescent="0.25">
      <c r="A1628" s="2"/>
      <c r="C1628" s="7"/>
      <c r="E1628" s="55"/>
      <c r="F1628" s="55"/>
      <c r="G1628" s="55"/>
      <c r="H1628" s="55"/>
      <c r="I1628" s="55"/>
      <c r="J1628" s="55"/>
      <c r="K1628" s="65"/>
      <c r="L1628" s="65"/>
      <c r="M1628" s="65"/>
      <c r="N1628" s="65"/>
      <c r="O1628" s="65"/>
      <c r="P1628" s="65"/>
    </row>
    <row r="1629" spans="1:16" s="1" customFormat="1" x14ac:dyDescent="0.25">
      <c r="A1629" s="2"/>
      <c r="C1629" s="7"/>
      <c r="E1629" s="55"/>
      <c r="F1629" s="55"/>
      <c r="G1629" s="55"/>
      <c r="H1629" s="55"/>
      <c r="I1629" s="55"/>
      <c r="J1629" s="55"/>
      <c r="K1629" s="65"/>
      <c r="L1629" s="65"/>
      <c r="M1629" s="65"/>
      <c r="N1629" s="65"/>
      <c r="O1629" s="65"/>
      <c r="P1629" s="65"/>
    </row>
    <row r="1630" spans="1:16" s="1" customFormat="1" x14ac:dyDescent="0.25">
      <c r="A1630" s="2"/>
      <c r="C1630" s="7"/>
      <c r="E1630" s="55"/>
      <c r="F1630" s="55"/>
      <c r="G1630" s="55"/>
      <c r="H1630" s="55"/>
      <c r="I1630" s="55"/>
      <c r="J1630" s="55"/>
      <c r="K1630" s="65"/>
      <c r="L1630" s="65"/>
      <c r="M1630" s="65"/>
      <c r="N1630" s="65"/>
      <c r="O1630" s="65"/>
      <c r="P1630" s="65"/>
    </row>
    <row r="1631" spans="1:16" s="1" customFormat="1" x14ac:dyDescent="0.25">
      <c r="A1631" s="2"/>
      <c r="C1631" s="7"/>
      <c r="E1631" s="55"/>
      <c r="F1631" s="55"/>
      <c r="G1631" s="55"/>
      <c r="H1631" s="55"/>
      <c r="I1631" s="55"/>
      <c r="J1631" s="55"/>
      <c r="K1631" s="65"/>
      <c r="L1631" s="65"/>
      <c r="M1631" s="65"/>
      <c r="N1631" s="65"/>
      <c r="O1631" s="65"/>
      <c r="P1631" s="65"/>
    </row>
    <row r="1632" spans="1:16" s="1" customFormat="1" x14ac:dyDescent="0.25">
      <c r="A1632" s="2"/>
      <c r="C1632" s="7"/>
      <c r="E1632" s="55"/>
      <c r="F1632" s="55"/>
      <c r="G1632" s="55"/>
      <c r="H1632" s="55"/>
      <c r="I1632" s="55"/>
      <c r="J1632" s="55"/>
      <c r="K1632" s="65"/>
      <c r="L1632" s="65"/>
      <c r="M1632" s="65"/>
      <c r="N1632" s="65"/>
      <c r="O1632" s="65"/>
      <c r="P1632" s="65"/>
    </row>
    <row r="1633" spans="1:16" s="1" customFormat="1" x14ac:dyDescent="0.25">
      <c r="A1633" s="2"/>
      <c r="C1633" s="7"/>
      <c r="E1633" s="55"/>
      <c r="F1633" s="55"/>
      <c r="G1633" s="55"/>
      <c r="H1633" s="55"/>
      <c r="I1633" s="55"/>
      <c r="J1633" s="55"/>
      <c r="K1633" s="65"/>
      <c r="L1633" s="65"/>
      <c r="M1633" s="65"/>
      <c r="N1633" s="65"/>
      <c r="O1633" s="65"/>
      <c r="P1633" s="65"/>
    </row>
    <row r="1634" spans="1:16" s="1" customFormat="1" x14ac:dyDescent="0.25">
      <c r="A1634" s="2"/>
      <c r="C1634" s="7"/>
      <c r="E1634" s="55"/>
      <c r="F1634" s="55"/>
      <c r="G1634" s="55"/>
      <c r="H1634" s="55"/>
      <c r="I1634" s="55"/>
      <c r="J1634" s="55"/>
      <c r="K1634" s="65"/>
      <c r="L1634" s="65"/>
      <c r="M1634" s="65"/>
      <c r="N1634" s="65"/>
      <c r="O1634" s="65"/>
      <c r="P1634" s="65"/>
    </row>
    <row r="1635" spans="1:16" s="1" customFormat="1" x14ac:dyDescent="0.25">
      <c r="A1635" s="2"/>
      <c r="C1635" s="7"/>
      <c r="E1635" s="55"/>
      <c r="F1635" s="55"/>
      <c r="G1635" s="55"/>
      <c r="H1635" s="55"/>
      <c r="I1635" s="55"/>
      <c r="J1635" s="55"/>
      <c r="K1635" s="65"/>
      <c r="L1635" s="65"/>
      <c r="M1635" s="65"/>
      <c r="N1635" s="65"/>
      <c r="O1635" s="65"/>
      <c r="P1635" s="65"/>
    </row>
    <row r="1636" spans="1:16" s="1" customFormat="1" x14ac:dyDescent="0.25">
      <c r="A1636" s="2"/>
      <c r="C1636" s="7"/>
      <c r="E1636" s="55"/>
      <c r="F1636" s="55"/>
      <c r="G1636" s="55"/>
      <c r="H1636" s="55"/>
      <c r="I1636" s="55"/>
      <c r="J1636" s="55"/>
      <c r="K1636" s="65"/>
      <c r="L1636" s="65"/>
      <c r="M1636" s="65"/>
      <c r="N1636" s="65"/>
      <c r="O1636" s="65"/>
      <c r="P1636" s="65"/>
    </row>
    <row r="1637" spans="1:16" s="1" customFormat="1" x14ac:dyDescent="0.25">
      <c r="A1637" s="2"/>
      <c r="C1637" s="7"/>
      <c r="E1637" s="55"/>
      <c r="F1637" s="55"/>
      <c r="G1637" s="55"/>
      <c r="H1637" s="55"/>
      <c r="I1637" s="55"/>
      <c r="J1637" s="55"/>
      <c r="K1637" s="65"/>
      <c r="L1637" s="65"/>
      <c r="M1637" s="65"/>
      <c r="N1637" s="65"/>
      <c r="O1637" s="65"/>
      <c r="P1637" s="65"/>
    </row>
    <row r="1638" spans="1:16" s="1" customFormat="1" x14ac:dyDescent="0.25">
      <c r="A1638" s="2"/>
      <c r="C1638" s="7"/>
      <c r="E1638" s="55"/>
      <c r="F1638" s="55"/>
      <c r="G1638" s="55"/>
      <c r="H1638" s="55"/>
      <c r="I1638" s="55"/>
      <c r="J1638" s="55"/>
      <c r="K1638" s="65"/>
      <c r="L1638" s="65"/>
      <c r="M1638" s="65"/>
      <c r="N1638" s="65"/>
      <c r="O1638" s="65"/>
      <c r="P1638" s="65"/>
    </row>
    <row r="1639" spans="1:16" s="1" customFormat="1" x14ac:dyDescent="0.25">
      <c r="A1639" s="2"/>
      <c r="C1639" s="7"/>
      <c r="E1639" s="55"/>
      <c r="F1639" s="55"/>
      <c r="G1639" s="55"/>
      <c r="H1639" s="55"/>
      <c r="I1639" s="55"/>
      <c r="J1639" s="55"/>
      <c r="K1639" s="65"/>
      <c r="L1639" s="65"/>
      <c r="M1639" s="65"/>
      <c r="N1639" s="65"/>
      <c r="O1639" s="65"/>
      <c r="P1639" s="65"/>
    </row>
    <row r="1640" spans="1:16" s="1" customFormat="1" x14ac:dyDescent="0.25">
      <c r="A1640" s="2"/>
      <c r="C1640" s="7"/>
      <c r="E1640" s="55"/>
      <c r="F1640" s="55"/>
      <c r="G1640" s="55"/>
      <c r="H1640" s="55"/>
      <c r="I1640" s="55"/>
      <c r="J1640" s="55"/>
      <c r="K1640" s="65"/>
      <c r="L1640" s="65"/>
      <c r="M1640" s="65"/>
      <c r="N1640" s="65"/>
      <c r="O1640" s="65"/>
      <c r="P1640" s="65"/>
    </row>
    <row r="1641" spans="1:16" s="1" customFormat="1" x14ac:dyDescent="0.25">
      <c r="A1641" s="2"/>
      <c r="C1641" s="7"/>
      <c r="E1641" s="55"/>
      <c r="F1641" s="55"/>
      <c r="G1641" s="55"/>
      <c r="H1641" s="55"/>
      <c r="I1641" s="55"/>
      <c r="J1641" s="55"/>
      <c r="K1641" s="65"/>
      <c r="L1641" s="65"/>
      <c r="M1641" s="65"/>
      <c r="N1641" s="65"/>
      <c r="O1641" s="65"/>
      <c r="P1641" s="65"/>
    </row>
    <row r="1642" spans="1:16" s="1" customFormat="1" x14ac:dyDescent="0.25">
      <c r="A1642" s="2"/>
      <c r="C1642" s="7"/>
      <c r="E1642" s="55"/>
      <c r="F1642" s="55"/>
      <c r="G1642" s="55"/>
      <c r="H1642" s="55"/>
      <c r="I1642" s="55"/>
      <c r="J1642" s="55"/>
      <c r="K1642" s="65"/>
      <c r="L1642" s="65"/>
      <c r="M1642" s="65"/>
      <c r="N1642" s="65"/>
      <c r="O1642" s="65"/>
      <c r="P1642" s="65"/>
    </row>
    <row r="1643" spans="1:16" s="1" customFormat="1" x14ac:dyDescent="0.25">
      <c r="A1643" s="2"/>
      <c r="C1643" s="7"/>
      <c r="E1643" s="55"/>
      <c r="F1643" s="55"/>
      <c r="G1643" s="55"/>
      <c r="H1643" s="55"/>
      <c r="I1643" s="55"/>
      <c r="J1643" s="55"/>
      <c r="K1643" s="65"/>
      <c r="L1643" s="65"/>
      <c r="M1643" s="65"/>
      <c r="N1643" s="65"/>
      <c r="O1643" s="65"/>
      <c r="P1643" s="65"/>
    </row>
    <row r="1644" spans="1:16" s="1" customFormat="1" x14ac:dyDescent="0.25">
      <c r="A1644" s="2"/>
      <c r="C1644" s="7"/>
      <c r="E1644" s="55"/>
      <c r="F1644" s="55"/>
      <c r="G1644" s="55"/>
      <c r="H1644" s="55"/>
      <c r="I1644" s="55"/>
      <c r="J1644" s="55"/>
      <c r="K1644" s="65"/>
      <c r="L1644" s="65"/>
      <c r="M1644" s="65"/>
      <c r="N1644" s="65"/>
      <c r="O1644" s="65"/>
      <c r="P1644" s="65"/>
    </row>
    <row r="1645" spans="1:16" s="1" customFormat="1" x14ac:dyDescent="0.25">
      <c r="A1645" s="2"/>
      <c r="C1645" s="7"/>
      <c r="E1645" s="55"/>
      <c r="F1645" s="55"/>
      <c r="G1645" s="55"/>
      <c r="H1645" s="55"/>
      <c r="I1645" s="55"/>
      <c r="J1645" s="55"/>
      <c r="K1645" s="65"/>
      <c r="L1645" s="65"/>
      <c r="M1645" s="65"/>
      <c r="N1645" s="65"/>
      <c r="O1645" s="65"/>
      <c r="P1645" s="65"/>
    </row>
    <row r="1646" spans="1:16" s="1" customFormat="1" x14ac:dyDescent="0.25">
      <c r="A1646" s="2"/>
      <c r="C1646" s="7"/>
      <c r="E1646" s="55"/>
      <c r="F1646" s="55"/>
      <c r="G1646" s="55"/>
      <c r="H1646" s="55"/>
      <c r="I1646" s="55"/>
      <c r="J1646" s="55"/>
      <c r="K1646" s="65"/>
      <c r="L1646" s="65"/>
      <c r="M1646" s="65"/>
      <c r="N1646" s="65"/>
      <c r="O1646" s="65"/>
      <c r="P1646" s="65"/>
    </row>
    <row r="1647" spans="1:16" s="1" customFormat="1" x14ac:dyDescent="0.25">
      <c r="A1647" s="2"/>
      <c r="C1647" s="7"/>
      <c r="E1647" s="55"/>
      <c r="F1647" s="55"/>
      <c r="G1647" s="55"/>
      <c r="H1647" s="55"/>
      <c r="I1647" s="55"/>
      <c r="J1647" s="55"/>
      <c r="K1647" s="65"/>
      <c r="L1647" s="65"/>
      <c r="M1647" s="65"/>
      <c r="N1647" s="65"/>
      <c r="O1647" s="65"/>
      <c r="P1647" s="65"/>
    </row>
    <row r="1648" spans="1:16" s="1" customFormat="1" x14ac:dyDescent="0.25">
      <c r="A1648" s="2"/>
      <c r="C1648" s="7"/>
      <c r="E1648" s="55"/>
      <c r="F1648" s="55"/>
      <c r="G1648" s="55"/>
      <c r="H1648" s="55"/>
      <c r="I1648" s="55"/>
      <c r="J1648" s="55"/>
      <c r="K1648" s="65"/>
      <c r="L1648" s="65"/>
      <c r="M1648" s="65"/>
      <c r="N1648" s="65"/>
      <c r="O1648" s="65"/>
      <c r="P1648" s="65"/>
    </row>
    <row r="1649" spans="1:16" s="1" customFormat="1" x14ac:dyDescent="0.25">
      <c r="A1649" s="2"/>
      <c r="C1649" s="7"/>
      <c r="E1649" s="55"/>
      <c r="F1649" s="55"/>
      <c r="G1649" s="55"/>
      <c r="H1649" s="55"/>
      <c r="I1649" s="55"/>
      <c r="J1649" s="55"/>
      <c r="K1649" s="65"/>
      <c r="L1649" s="65"/>
      <c r="M1649" s="65"/>
      <c r="N1649" s="65"/>
      <c r="O1649" s="65"/>
      <c r="P1649" s="65"/>
    </row>
    <row r="1650" spans="1:16" s="1" customFormat="1" x14ac:dyDescent="0.25">
      <c r="A1650" s="2"/>
      <c r="C1650" s="7"/>
      <c r="E1650" s="55"/>
      <c r="F1650" s="55"/>
      <c r="G1650" s="55"/>
      <c r="H1650" s="55"/>
      <c r="I1650" s="55"/>
      <c r="J1650" s="55"/>
      <c r="K1650" s="65"/>
      <c r="L1650" s="65"/>
      <c r="M1650" s="65"/>
      <c r="N1650" s="65"/>
      <c r="O1650" s="65"/>
      <c r="P1650" s="65"/>
    </row>
    <row r="1651" spans="1:16" s="1" customFormat="1" x14ac:dyDescent="0.25">
      <c r="A1651" s="2"/>
      <c r="C1651" s="7"/>
      <c r="E1651" s="55"/>
      <c r="F1651" s="55"/>
      <c r="G1651" s="55"/>
      <c r="H1651" s="55"/>
      <c r="I1651" s="55"/>
      <c r="J1651" s="55"/>
      <c r="K1651" s="65"/>
      <c r="L1651" s="65"/>
      <c r="M1651" s="65"/>
      <c r="N1651" s="65"/>
      <c r="O1651" s="65"/>
      <c r="P1651" s="65"/>
    </row>
    <row r="1652" spans="1:16" s="1" customFormat="1" x14ac:dyDescent="0.25">
      <c r="A1652" s="2"/>
      <c r="C1652" s="7"/>
      <c r="E1652" s="55"/>
      <c r="F1652" s="55"/>
      <c r="G1652" s="55"/>
      <c r="H1652" s="55"/>
      <c r="I1652" s="55"/>
      <c r="J1652" s="55"/>
      <c r="K1652" s="65"/>
      <c r="L1652" s="65"/>
      <c r="M1652" s="65"/>
      <c r="N1652" s="65"/>
      <c r="O1652" s="65"/>
      <c r="P1652" s="65"/>
    </row>
    <row r="1653" spans="1:16" s="1" customFormat="1" x14ac:dyDescent="0.25">
      <c r="A1653" s="2"/>
      <c r="C1653" s="7"/>
      <c r="E1653" s="55"/>
      <c r="F1653" s="55"/>
      <c r="G1653" s="55"/>
      <c r="H1653" s="55"/>
      <c r="I1653" s="55"/>
      <c r="J1653" s="55"/>
      <c r="K1653" s="65"/>
      <c r="L1653" s="65"/>
      <c r="M1653" s="65"/>
      <c r="N1653" s="65"/>
      <c r="O1653" s="65"/>
      <c r="P1653" s="65"/>
    </row>
    <row r="1654" spans="1:16" s="1" customFormat="1" x14ac:dyDescent="0.25">
      <c r="A1654" s="2"/>
      <c r="C1654" s="7"/>
      <c r="E1654" s="55"/>
      <c r="F1654" s="55"/>
      <c r="G1654" s="55"/>
      <c r="H1654" s="55"/>
      <c r="I1654" s="55"/>
      <c r="J1654" s="55"/>
      <c r="K1654" s="65"/>
      <c r="L1654" s="65"/>
      <c r="M1654" s="65"/>
      <c r="N1654" s="65"/>
      <c r="O1654" s="65"/>
      <c r="P1654" s="65"/>
    </row>
    <row r="1655" spans="1:16" s="1" customFormat="1" x14ac:dyDescent="0.25">
      <c r="A1655" s="2"/>
      <c r="C1655" s="7"/>
      <c r="E1655" s="55"/>
      <c r="F1655" s="55"/>
      <c r="G1655" s="55"/>
      <c r="H1655" s="55"/>
      <c r="I1655" s="55"/>
      <c r="J1655" s="55"/>
      <c r="K1655" s="65"/>
      <c r="L1655" s="65"/>
      <c r="M1655" s="65"/>
      <c r="N1655" s="65"/>
      <c r="O1655" s="65"/>
      <c r="P1655" s="65"/>
    </row>
    <row r="1656" spans="1:16" s="1" customFormat="1" x14ac:dyDescent="0.25">
      <c r="A1656" s="2"/>
      <c r="C1656" s="7"/>
      <c r="E1656" s="55"/>
      <c r="F1656" s="55"/>
      <c r="G1656" s="55"/>
      <c r="H1656" s="55"/>
      <c r="I1656" s="55"/>
      <c r="J1656" s="55"/>
      <c r="K1656" s="65"/>
      <c r="L1656" s="65"/>
      <c r="M1656" s="65"/>
      <c r="N1656" s="65"/>
      <c r="O1656" s="65"/>
      <c r="P1656" s="65"/>
    </row>
    <row r="1657" spans="1:16" s="1" customFormat="1" x14ac:dyDescent="0.25">
      <c r="A1657" s="2"/>
      <c r="C1657" s="7"/>
      <c r="E1657" s="55"/>
      <c r="F1657" s="55"/>
      <c r="G1657" s="55"/>
      <c r="H1657" s="55"/>
      <c r="I1657" s="55"/>
      <c r="J1657" s="55"/>
      <c r="K1657" s="65"/>
      <c r="L1657" s="65"/>
      <c r="M1657" s="65"/>
      <c r="N1657" s="65"/>
      <c r="O1657" s="65"/>
      <c r="P1657" s="65"/>
    </row>
    <row r="1658" spans="1:16" s="1" customFormat="1" x14ac:dyDescent="0.25">
      <c r="A1658" s="2"/>
      <c r="C1658" s="7"/>
      <c r="E1658" s="55"/>
      <c r="F1658" s="55"/>
      <c r="G1658" s="55"/>
      <c r="H1658" s="55"/>
      <c r="I1658" s="55"/>
      <c r="J1658" s="55"/>
      <c r="K1658" s="65"/>
      <c r="L1658" s="65"/>
      <c r="M1658" s="65"/>
      <c r="N1658" s="65"/>
      <c r="O1658" s="65"/>
      <c r="P1658" s="65"/>
    </row>
    <row r="1659" spans="1:16" s="1" customFormat="1" x14ac:dyDescent="0.25">
      <c r="A1659" s="2"/>
      <c r="C1659" s="7"/>
      <c r="E1659" s="55"/>
      <c r="F1659" s="55"/>
      <c r="G1659" s="55"/>
      <c r="H1659" s="55"/>
      <c r="I1659" s="55"/>
      <c r="J1659" s="55"/>
      <c r="K1659" s="65"/>
      <c r="L1659" s="65"/>
      <c r="M1659" s="65"/>
      <c r="N1659" s="65"/>
      <c r="O1659" s="65"/>
      <c r="P1659" s="65"/>
    </row>
    <row r="1660" spans="1:16" s="1" customFormat="1" x14ac:dyDescent="0.25">
      <c r="A1660" s="2"/>
      <c r="C1660" s="7"/>
      <c r="E1660" s="55"/>
      <c r="F1660" s="55"/>
      <c r="G1660" s="55"/>
      <c r="H1660" s="55"/>
      <c r="I1660" s="55"/>
      <c r="J1660" s="55"/>
      <c r="K1660" s="65"/>
      <c r="L1660" s="65"/>
      <c r="M1660" s="65"/>
      <c r="N1660" s="65"/>
      <c r="O1660" s="65"/>
      <c r="P1660" s="65"/>
    </row>
    <row r="1661" spans="1:16" s="1" customFormat="1" x14ac:dyDescent="0.25">
      <c r="A1661" s="2"/>
      <c r="C1661" s="7"/>
      <c r="E1661" s="55"/>
      <c r="F1661" s="55"/>
      <c r="G1661" s="55"/>
      <c r="H1661" s="55"/>
      <c r="I1661" s="55"/>
      <c r="J1661" s="55"/>
      <c r="K1661" s="65"/>
      <c r="L1661" s="65"/>
      <c r="M1661" s="65"/>
      <c r="N1661" s="65"/>
      <c r="O1661" s="65"/>
      <c r="P1661" s="65"/>
    </row>
    <row r="1662" spans="1:16" s="1" customFormat="1" x14ac:dyDescent="0.25">
      <c r="A1662" s="2"/>
      <c r="C1662" s="7"/>
      <c r="E1662" s="55"/>
      <c r="F1662" s="55"/>
      <c r="G1662" s="55"/>
      <c r="H1662" s="55"/>
      <c r="I1662" s="55"/>
      <c r="J1662" s="55"/>
      <c r="K1662" s="65"/>
      <c r="L1662" s="65"/>
      <c r="M1662" s="65"/>
      <c r="N1662" s="65"/>
      <c r="O1662" s="65"/>
      <c r="P1662" s="65"/>
    </row>
    <row r="1663" spans="1:16" s="1" customFormat="1" x14ac:dyDescent="0.25">
      <c r="A1663" s="2"/>
      <c r="C1663" s="7"/>
      <c r="E1663" s="55"/>
      <c r="F1663" s="55"/>
      <c r="G1663" s="55"/>
      <c r="H1663" s="55"/>
      <c r="I1663" s="55"/>
      <c r="J1663" s="55"/>
      <c r="K1663" s="65"/>
      <c r="L1663" s="65"/>
      <c r="M1663" s="65"/>
      <c r="N1663" s="65"/>
      <c r="O1663" s="65"/>
      <c r="P1663" s="65"/>
    </row>
    <row r="1664" spans="1:16" s="1" customFormat="1" x14ac:dyDescent="0.25">
      <c r="A1664" s="2"/>
      <c r="C1664" s="7"/>
      <c r="E1664" s="55"/>
      <c r="F1664" s="55"/>
      <c r="G1664" s="55"/>
      <c r="H1664" s="55"/>
      <c r="I1664" s="55"/>
      <c r="J1664" s="55"/>
      <c r="K1664" s="65"/>
      <c r="L1664" s="65"/>
      <c r="M1664" s="65"/>
      <c r="N1664" s="65"/>
      <c r="O1664" s="65"/>
      <c r="P1664" s="65"/>
    </row>
    <row r="1665" spans="1:16" s="1" customFormat="1" x14ac:dyDescent="0.25">
      <c r="A1665" s="2"/>
      <c r="C1665" s="7"/>
      <c r="E1665" s="55"/>
      <c r="F1665" s="55"/>
      <c r="G1665" s="55"/>
      <c r="H1665" s="55"/>
      <c r="I1665" s="55"/>
      <c r="J1665" s="55"/>
      <c r="K1665" s="65"/>
      <c r="L1665" s="65"/>
      <c r="M1665" s="65"/>
      <c r="N1665" s="65"/>
      <c r="O1665" s="65"/>
      <c r="P1665" s="65"/>
    </row>
    <row r="1666" spans="1:16" s="1" customFormat="1" x14ac:dyDescent="0.25">
      <c r="A1666" s="2"/>
      <c r="C1666" s="7"/>
      <c r="E1666" s="55"/>
      <c r="F1666" s="55"/>
      <c r="G1666" s="55"/>
      <c r="H1666" s="55"/>
      <c r="I1666" s="55"/>
      <c r="J1666" s="55"/>
      <c r="K1666" s="65"/>
      <c r="L1666" s="65"/>
      <c r="M1666" s="65"/>
      <c r="N1666" s="65"/>
      <c r="O1666" s="65"/>
      <c r="P1666" s="65"/>
    </row>
    <row r="1667" spans="1:16" s="1" customFormat="1" x14ac:dyDescent="0.25">
      <c r="A1667" s="2"/>
      <c r="C1667" s="7"/>
      <c r="E1667" s="55"/>
      <c r="F1667" s="55"/>
      <c r="G1667" s="55"/>
      <c r="H1667" s="55"/>
      <c r="I1667" s="55"/>
      <c r="J1667" s="55"/>
      <c r="K1667" s="65"/>
      <c r="L1667" s="65"/>
      <c r="M1667" s="65"/>
      <c r="N1667" s="65"/>
      <c r="O1667" s="65"/>
      <c r="P1667" s="65"/>
    </row>
    <row r="1668" spans="1:16" s="1" customFormat="1" x14ac:dyDescent="0.25">
      <c r="A1668" s="2"/>
      <c r="C1668" s="7"/>
      <c r="E1668" s="55"/>
      <c r="F1668" s="55"/>
      <c r="G1668" s="55"/>
      <c r="H1668" s="55"/>
      <c r="I1668" s="55"/>
      <c r="J1668" s="55"/>
      <c r="K1668" s="65"/>
      <c r="L1668" s="65"/>
      <c r="M1668" s="65"/>
      <c r="N1668" s="65"/>
      <c r="O1668" s="65"/>
      <c r="P1668" s="65"/>
    </row>
    <row r="1669" spans="1:16" s="1" customFormat="1" x14ac:dyDescent="0.25">
      <c r="A1669" s="2"/>
      <c r="C1669" s="7"/>
      <c r="E1669" s="55"/>
      <c r="F1669" s="55"/>
      <c r="G1669" s="55"/>
      <c r="H1669" s="55"/>
      <c r="I1669" s="55"/>
      <c r="J1669" s="55"/>
      <c r="K1669" s="65"/>
      <c r="L1669" s="65"/>
      <c r="M1669" s="65"/>
      <c r="N1669" s="65"/>
      <c r="O1669" s="65"/>
      <c r="P1669" s="65"/>
    </row>
    <row r="1670" spans="1:16" s="1" customFormat="1" x14ac:dyDescent="0.25">
      <c r="A1670" s="2"/>
      <c r="C1670" s="7"/>
      <c r="E1670" s="55"/>
      <c r="F1670" s="55"/>
      <c r="G1670" s="55"/>
      <c r="H1670" s="55"/>
      <c r="I1670" s="55"/>
      <c r="J1670" s="55"/>
      <c r="K1670" s="65"/>
      <c r="L1670" s="65"/>
      <c r="M1670" s="65"/>
      <c r="N1670" s="65"/>
      <c r="O1670" s="65"/>
      <c r="P1670" s="65"/>
    </row>
    <row r="1671" spans="1:16" s="1" customFormat="1" x14ac:dyDescent="0.25">
      <c r="A1671" s="2"/>
      <c r="C1671" s="7"/>
      <c r="E1671" s="55"/>
      <c r="F1671" s="55"/>
      <c r="G1671" s="55"/>
      <c r="H1671" s="55"/>
      <c r="I1671" s="55"/>
      <c r="J1671" s="55"/>
      <c r="K1671" s="65"/>
      <c r="L1671" s="65"/>
      <c r="M1671" s="65"/>
      <c r="N1671" s="65"/>
      <c r="O1671" s="65"/>
      <c r="P1671" s="65"/>
    </row>
    <row r="1672" spans="1:16" s="1" customFormat="1" x14ac:dyDescent="0.25">
      <c r="A1672" s="2"/>
      <c r="C1672" s="7"/>
      <c r="E1672" s="55"/>
      <c r="F1672" s="55"/>
      <c r="G1672" s="55"/>
      <c r="H1672" s="55"/>
      <c r="I1672" s="55"/>
      <c r="J1672" s="55"/>
      <c r="K1672" s="65"/>
      <c r="L1672" s="65"/>
      <c r="M1672" s="65"/>
      <c r="N1672" s="65"/>
      <c r="O1672" s="65"/>
      <c r="P1672" s="65"/>
    </row>
    <row r="1673" spans="1:16" s="1" customFormat="1" x14ac:dyDescent="0.25">
      <c r="A1673" s="2"/>
      <c r="C1673" s="7"/>
      <c r="E1673" s="55"/>
      <c r="F1673" s="55"/>
      <c r="G1673" s="55"/>
      <c r="H1673" s="55"/>
      <c r="I1673" s="55"/>
      <c r="J1673" s="55"/>
      <c r="K1673" s="65"/>
      <c r="L1673" s="65"/>
      <c r="M1673" s="65"/>
      <c r="N1673" s="65"/>
      <c r="O1673" s="65"/>
      <c r="P1673" s="65"/>
    </row>
    <row r="1674" spans="1:16" s="1" customFormat="1" x14ac:dyDescent="0.25">
      <c r="A1674" s="2"/>
      <c r="C1674" s="7"/>
      <c r="E1674" s="55"/>
      <c r="F1674" s="55"/>
      <c r="G1674" s="55"/>
      <c r="H1674" s="55"/>
      <c r="I1674" s="55"/>
      <c r="J1674" s="55"/>
      <c r="K1674" s="65"/>
      <c r="L1674" s="65"/>
      <c r="M1674" s="65"/>
      <c r="N1674" s="65"/>
      <c r="O1674" s="65"/>
      <c r="P1674" s="65"/>
    </row>
    <row r="1675" spans="1:16" s="1" customFormat="1" x14ac:dyDescent="0.25">
      <c r="A1675" s="2"/>
      <c r="C1675" s="7"/>
      <c r="E1675" s="55"/>
      <c r="F1675" s="55"/>
      <c r="G1675" s="55"/>
      <c r="H1675" s="55"/>
      <c r="I1675" s="55"/>
      <c r="J1675" s="55"/>
      <c r="K1675" s="65"/>
      <c r="L1675" s="65"/>
      <c r="M1675" s="65"/>
      <c r="N1675" s="65"/>
      <c r="O1675" s="65"/>
      <c r="P1675" s="65"/>
    </row>
    <row r="1676" spans="1:16" s="1" customFormat="1" x14ac:dyDescent="0.25">
      <c r="A1676" s="2"/>
      <c r="C1676" s="7"/>
      <c r="E1676" s="55"/>
      <c r="F1676" s="55"/>
      <c r="G1676" s="55"/>
      <c r="H1676" s="55"/>
      <c r="I1676" s="55"/>
      <c r="J1676" s="55"/>
      <c r="K1676" s="65"/>
      <c r="L1676" s="65"/>
      <c r="M1676" s="65"/>
      <c r="N1676" s="65"/>
      <c r="O1676" s="65"/>
      <c r="P1676" s="65"/>
    </row>
    <row r="1677" spans="1:16" s="1" customFormat="1" x14ac:dyDescent="0.25">
      <c r="A1677" s="2"/>
      <c r="C1677" s="7"/>
      <c r="E1677" s="55"/>
      <c r="F1677" s="55"/>
      <c r="G1677" s="55"/>
      <c r="H1677" s="55"/>
      <c r="I1677" s="55"/>
      <c r="J1677" s="55"/>
      <c r="K1677" s="65"/>
      <c r="L1677" s="65"/>
      <c r="M1677" s="65"/>
      <c r="N1677" s="65"/>
      <c r="O1677" s="65"/>
      <c r="P1677" s="65"/>
    </row>
    <row r="1678" spans="1:16" s="1" customFormat="1" x14ac:dyDescent="0.25">
      <c r="A1678" s="2"/>
      <c r="C1678" s="7"/>
      <c r="E1678" s="55"/>
      <c r="F1678" s="55"/>
      <c r="G1678" s="55"/>
      <c r="H1678" s="55"/>
      <c r="I1678" s="55"/>
      <c r="J1678" s="55"/>
      <c r="K1678" s="65"/>
      <c r="L1678" s="65"/>
      <c r="M1678" s="65"/>
      <c r="N1678" s="65"/>
      <c r="O1678" s="65"/>
      <c r="P1678" s="65"/>
    </row>
    <row r="1679" spans="1:16" s="1" customFormat="1" x14ac:dyDescent="0.25">
      <c r="A1679" s="2"/>
      <c r="C1679" s="7"/>
      <c r="E1679" s="55"/>
      <c r="F1679" s="55"/>
      <c r="G1679" s="55"/>
      <c r="H1679" s="55"/>
      <c r="I1679" s="55"/>
      <c r="J1679" s="55"/>
      <c r="K1679" s="65"/>
      <c r="L1679" s="65"/>
      <c r="M1679" s="65"/>
      <c r="N1679" s="65"/>
      <c r="O1679" s="65"/>
      <c r="P1679" s="65"/>
    </row>
    <row r="1680" spans="1:16" s="1" customFormat="1" x14ac:dyDescent="0.25">
      <c r="A1680" s="2"/>
      <c r="C1680" s="7"/>
      <c r="E1680" s="55"/>
      <c r="F1680" s="55"/>
      <c r="G1680" s="55"/>
      <c r="H1680" s="55"/>
      <c r="I1680" s="55"/>
      <c r="J1680" s="55"/>
      <c r="K1680" s="65"/>
      <c r="L1680" s="65"/>
      <c r="M1680" s="65"/>
      <c r="N1680" s="65"/>
      <c r="O1680" s="65"/>
      <c r="P1680" s="65"/>
    </row>
    <row r="1681" spans="1:16" s="1" customFormat="1" x14ac:dyDescent="0.25">
      <c r="A1681" s="2"/>
      <c r="C1681" s="7"/>
      <c r="E1681" s="55"/>
      <c r="F1681" s="55"/>
      <c r="G1681" s="55"/>
      <c r="H1681" s="55"/>
      <c r="I1681" s="55"/>
      <c r="J1681" s="55"/>
      <c r="K1681" s="65"/>
      <c r="L1681" s="65"/>
      <c r="M1681" s="65"/>
      <c r="N1681" s="65"/>
      <c r="O1681" s="65"/>
      <c r="P1681" s="65"/>
    </row>
    <row r="1682" spans="1:16" s="1" customFormat="1" x14ac:dyDescent="0.25">
      <c r="A1682" s="2"/>
      <c r="C1682" s="7"/>
      <c r="E1682" s="55"/>
      <c r="F1682" s="55"/>
      <c r="G1682" s="55"/>
      <c r="H1682" s="55"/>
      <c r="I1682" s="55"/>
      <c r="J1682" s="55"/>
      <c r="K1682" s="65"/>
      <c r="L1682" s="65"/>
      <c r="M1682" s="65"/>
      <c r="N1682" s="65"/>
      <c r="O1682" s="65"/>
      <c r="P1682" s="65"/>
    </row>
    <row r="1683" spans="1:16" s="1" customFormat="1" x14ac:dyDescent="0.25">
      <c r="A1683" s="2"/>
      <c r="C1683" s="7"/>
      <c r="E1683" s="55"/>
      <c r="F1683" s="55"/>
      <c r="G1683" s="55"/>
      <c r="H1683" s="55"/>
      <c r="I1683" s="55"/>
      <c r="J1683" s="55"/>
      <c r="K1683" s="65"/>
      <c r="L1683" s="65"/>
      <c r="M1683" s="65"/>
      <c r="N1683" s="65"/>
      <c r="O1683" s="65"/>
      <c r="P1683" s="65"/>
    </row>
    <row r="1684" spans="1:16" s="1" customFormat="1" x14ac:dyDescent="0.25">
      <c r="A1684" s="2"/>
      <c r="C1684" s="7"/>
      <c r="E1684" s="55"/>
      <c r="F1684" s="55"/>
      <c r="G1684" s="55"/>
      <c r="H1684" s="55"/>
      <c r="I1684" s="55"/>
      <c r="J1684" s="55"/>
      <c r="K1684" s="65"/>
      <c r="L1684" s="65"/>
      <c r="M1684" s="65"/>
      <c r="N1684" s="65"/>
      <c r="O1684" s="65"/>
      <c r="P1684" s="65"/>
    </row>
    <row r="1685" spans="1:16" s="1" customFormat="1" x14ac:dyDescent="0.25">
      <c r="A1685" s="2"/>
      <c r="C1685" s="7"/>
      <c r="E1685" s="55"/>
      <c r="F1685" s="55"/>
      <c r="G1685" s="55"/>
      <c r="H1685" s="55"/>
      <c r="I1685" s="55"/>
      <c r="J1685" s="55"/>
      <c r="K1685" s="65"/>
      <c r="L1685" s="65"/>
      <c r="M1685" s="65"/>
      <c r="N1685" s="65"/>
      <c r="O1685" s="65"/>
      <c r="P1685" s="65"/>
    </row>
    <row r="1686" spans="1:16" s="1" customFormat="1" x14ac:dyDescent="0.25">
      <c r="A1686" s="2"/>
      <c r="C1686" s="7"/>
      <c r="E1686" s="55"/>
      <c r="F1686" s="55"/>
      <c r="G1686" s="55"/>
      <c r="H1686" s="55"/>
      <c r="I1686" s="55"/>
      <c r="J1686" s="55"/>
      <c r="K1686" s="65"/>
      <c r="L1686" s="65"/>
      <c r="M1686" s="65"/>
      <c r="N1686" s="65"/>
      <c r="O1686" s="65"/>
      <c r="P1686" s="65"/>
    </row>
    <row r="1687" spans="1:16" s="1" customFormat="1" x14ac:dyDescent="0.25">
      <c r="A1687" s="2"/>
      <c r="C1687" s="7"/>
      <c r="E1687" s="55"/>
      <c r="F1687" s="55"/>
      <c r="G1687" s="55"/>
      <c r="H1687" s="55"/>
      <c r="I1687" s="55"/>
      <c r="J1687" s="55"/>
      <c r="K1687" s="65"/>
      <c r="L1687" s="65"/>
      <c r="M1687" s="65"/>
      <c r="N1687" s="65"/>
      <c r="O1687" s="65"/>
      <c r="P1687" s="65"/>
    </row>
    <row r="1688" spans="1:16" s="1" customFormat="1" x14ac:dyDescent="0.25">
      <c r="A1688" s="2"/>
      <c r="C1688" s="7"/>
      <c r="E1688" s="55"/>
      <c r="F1688" s="55"/>
      <c r="G1688" s="55"/>
      <c r="H1688" s="55"/>
      <c r="I1688" s="55"/>
      <c r="J1688" s="55"/>
      <c r="K1688" s="65"/>
      <c r="L1688" s="65"/>
      <c r="M1688" s="65"/>
      <c r="N1688" s="65"/>
      <c r="O1688" s="65"/>
      <c r="P1688" s="65"/>
    </row>
    <row r="1689" spans="1:16" s="1" customFormat="1" x14ac:dyDescent="0.25">
      <c r="A1689" s="2"/>
      <c r="C1689" s="7"/>
      <c r="E1689" s="55"/>
      <c r="F1689" s="55"/>
      <c r="G1689" s="55"/>
      <c r="H1689" s="55"/>
      <c r="I1689" s="55"/>
      <c r="J1689" s="55"/>
      <c r="K1689" s="65"/>
      <c r="L1689" s="65"/>
      <c r="M1689" s="65"/>
      <c r="N1689" s="65"/>
      <c r="O1689" s="65"/>
      <c r="P1689" s="65"/>
    </row>
    <row r="1690" spans="1:16" s="1" customFormat="1" x14ac:dyDescent="0.25">
      <c r="A1690" s="2"/>
      <c r="C1690" s="7"/>
      <c r="E1690" s="55"/>
      <c r="F1690" s="55"/>
      <c r="G1690" s="55"/>
      <c r="H1690" s="55"/>
      <c r="I1690" s="55"/>
      <c r="J1690" s="55"/>
      <c r="K1690" s="65"/>
      <c r="L1690" s="65"/>
      <c r="M1690" s="65"/>
      <c r="N1690" s="65"/>
      <c r="O1690" s="65"/>
      <c r="P1690" s="65"/>
    </row>
    <row r="1691" spans="1:16" s="1" customFormat="1" x14ac:dyDescent="0.25">
      <c r="A1691" s="2"/>
      <c r="C1691" s="7"/>
      <c r="E1691" s="55"/>
      <c r="F1691" s="55"/>
      <c r="G1691" s="55"/>
      <c r="H1691" s="55"/>
      <c r="I1691" s="55"/>
      <c r="J1691" s="55"/>
      <c r="K1691" s="65"/>
      <c r="L1691" s="65"/>
      <c r="M1691" s="65"/>
      <c r="N1691" s="65"/>
      <c r="O1691" s="65"/>
      <c r="P1691" s="65"/>
    </row>
    <row r="1692" spans="1:16" s="1" customFormat="1" x14ac:dyDescent="0.25">
      <c r="A1692" s="2"/>
      <c r="C1692" s="7"/>
      <c r="E1692" s="55"/>
      <c r="F1692" s="55"/>
      <c r="G1692" s="55"/>
      <c r="H1692" s="55"/>
      <c r="I1692" s="55"/>
      <c r="J1692" s="55"/>
      <c r="K1692" s="65"/>
      <c r="L1692" s="65"/>
      <c r="M1692" s="65"/>
      <c r="N1692" s="65"/>
      <c r="O1692" s="65"/>
      <c r="P1692" s="65"/>
    </row>
    <row r="1693" spans="1:16" s="1" customFormat="1" x14ac:dyDescent="0.25">
      <c r="A1693" s="2"/>
      <c r="C1693" s="7"/>
      <c r="E1693" s="55"/>
      <c r="F1693" s="55"/>
      <c r="G1693" s="55"/>
      <c r="H1693" s="55"/>
      <c r="I1693" s="55"/>
      <c r="J1693" s="55"/>
      <c r="K1693" s="65"/>
      <c r="L1693" s="65"/>
      <c r="M1693" s="65"/>
      <c r="N1693" s="65"/>
      <c r="O1693" s="65"/>
      <c r="P1693" s="65"/>
    </row>
    <row r="1694" spans="1:16" s="1" customFormat="1" x14ac:dyDescent="0.25">
      <c r="A1694" s="2"/>
      <c r="C1694" s="7"/>
      <c r="E1694" s="55"/>
      <c r="F1694" s="55"/>
      <c r="G1694" s="55"/>
      <c r="H1694" s="55"/>
      <c r="I1694" s="55"/>
      <c r="J1694" s="55"/>
      <c r="K1694" s="65"/>
      <c r="L1694" s="65"/>
      <c r="M1694" s="65"/>
      <c r="N1694" s="65"/>
      <c r="O1694" s="65"/>
      <c r="P1694" s="65"/>
    </row>
    <row r="1695" spans="1:16" s="1" customFormat="1" x14ac:dyDescent="0.25">
      <c r="A1695" s="2"/>
      <c r="C1695" s="7"/>
      <c r="E1695" s="55"/>
      <c r="F1695" s="55"/>
      <c r="G1695" s="55"/>
      <c r="H1695" s="55"/>
      <c r="I1695" s="55"/>
      <c r="J1695" s="55"/>
      <c r="K1695" s="65"/>
      <c r="L1695" s="65"/>
      <c r="M1695" s="65"/>
      <c r="N1695" s="65"/>
      <c r="O1695" s="65"/>
      <c r="P1695" s="65"/>
    </row>
    <row r="1696" spans="1:16" s="1" customFormat="1" x14ac:dyDescent="0.25">
      <c r="A1696" s="2"/>
      <c r="C1696" s="7"/>
      <c r="E1696" s="55"/>
      <c r="F1696" s="55"/>
      <c r="G1696" s="55"/>
      <c r="H1696" s="55"/>
      <c r="I1696" s="55"/>
      <c r="J1696" s="55"/>
      <c r="K1696" s="65"/>
      <c r="L1696" s="65"/>
      <c r="M1696" s="65"/>
      <c r="N1696" s="65"/>
      <c r="O1696" s="65"/>
      <c r="P1696" s="65"/>
    </row>
    <row r="1697" spans="1:16" s="1" customFormat="1" x14ac:dyDescent="0.25">
      <c r="A1697" s="2"/>
      <c r="C1697" s="7"/>
      <c r="E1697" s="55"/>
      <c r="F1697" s="55"/>
      <c r="G1697" s="55"/>
      <c r="H1697" s="55"/>
      <c r="I1697" s="55"/>
      <c r="J1697" s="55"/>
      <c r="K1697" s="65"/>
      <c r="L1697" s="65"/>
      <c r="M1697" s="65"/>
      <c r="N1697" s="65"/>
      <c r="O1697" s="65"/>
      <c r="P1697" s="65"/>
    </row>
    <row r="1698" spans="1:16" s="1" customFormat="1" x14ac:dyDescent="0.25">
      <c r="A1698" s="2"/>
      <c r="C1698" s="7"/>
      <c r="E1698" s="55"/>
      <c r="F1698" s="55"/>
      <c r="G1698" s="55"/>
      <c r="H1698" s="55"/>
      <c r="I1698" s="55"/>
      <c r="J1698" s="55"/>
      <c r="K1698" s="65"/>
      <c r="L1698" s="65"/>
      <c r="M1698" s="65"/>
      <c r="N1698" s="65"/>
      <c r="O1698" s="65"/>
      <c r="P1698" s="65"/>
    </row>
    <row r="1699" spans="1:16" s="1" customFormat="1" x14ac:dyDescent="0.25">
      <c r="A1699" s="2"/>
      <c r="C1699" s="7"/>
      <c r="E1699" s="55"/>
      <c r="F1699" s="55"/>
      <c r="G1699" s="55"/>
      <c r="H1699" s="55"/>
      <c r="I1699" s="55"/>
      <c r="J1699" s="55"/>
      <c r="K1699" s="65"/>
      <c r="L1699" s="65"/>
      <c r="M1699" s="65"/>
      <c r="N1699" s="65"/>
      <c r="O1699" s="65"/>
      <c r="P1699" s="65"/>
    </row>
    <row r="1700" spans="1:16" s="1" customFormat="1" x14ac:dyDescent="0.25">
      <c r="A1700" s="2"/>
      <c r="C1700" s="7"/>
      <c r="E1700" s="55"/>
      <c r="F1700" s="55"/>
      <c r="G1700" s="55"/>
      <c r="H1700" s="55"/>
      <c r="I1700" s="55"/>
      <c r="J1700" s="55"/>
      <c r="K1700" s="65"/>
      <c r="L1700" s="65"/>
      <c r="M1700" s="65"/>
      <c r="N1700" s="65"/>
      <c r="O1700" s="65"/>
      <c r="P1700" s="65"/>
    </row>
    <row r="1701" spans="1:16" s="1" customFormat="1" x14ac:dyDescent="0.25">
      <c r="A1701" s="2"/>
      <c r="C1701" s="7"/>
      <c r="E1701" s="55"/>
      <c r="F1701" s="55"/>
      <c r="G1701" s="55"/>
      <c r="H1701" s="55"/>
      <c r="I1701" s="55"/>
      <c r="J1701" s="55"/>
      <c r="K1701" s="65"/>
      <c r="L1701" s="65"/>
      <c r="M1701" s="65"/>
      <c r="N1701" s="65"/>
      <c r="O1701" s="65"/>
      <c r="P1701" s="65"/>
    </row>
    <row r="1702" spans="1:16" s="1" customFormat="1" x14ac:dyDescent="0.25">
      <c r="A1702" s="2"/>
      <c r="C1702" s="7"/>
      <c r="E1702" s="55"/>
      <c r="F1702" s="55"/>
      <c r="G1702" s="55"/>
      <c r="H1702" s="55"/>
      <c r="I1702" s="55"/>
      <c r="J1702" s="55"/>
      <c r="K1702" s="65"/>
      <c r="L1702" s="65"/>
      <c r="M1702" s="65"/>
      <c r="N1702" s="65"/>
      <c r="O1702" s="65"/>
      <c r="P1702" s="65"/>
    </row>
    <row r="1703" spans="1:16" s="1" customFormat="1" x14ac:dyDescent="0.25">
      <c r="A1703" s="2"/>
      <c r="C1703" s="7"/>
      <c r="E1703" s="55"/>
      <c r="F1703" s="55"/>
      <c r="G1703" s="55"/>
      <c r="H1703" s="55"/>
      <c r="I1703" s="55"/>
      <c r="J1703" s="55"/>
      <c r="K1703" s="65"/>
      <c r="L1703" s="65"/>
      <c r="M1703" s="65"/>
      <c r="N1703" s="65"/>
      <c r="O1703" s="65"/>
      <c r="P1703" s="65"/>
    </row>
    <row r="1704" spans="1:16" s="1" customFormat="1" x14ac:dyDescent="0.25">
      <c r="A1704" s="2"/>
      <c r="C1704" s="7"/>
      <c r="E1704" s="55"/>
      <c r="F1704" s="55"/>
      <c r="G1704" s="55"/>
      <c r="H1704" s="55"/>
      <c r="I1704" s="55"/>
      <c r="J1704" s="55"/>
      <c r="K1704" s="65"/>
      <c r="L1704" s="65"/>
      <c r="M1704" s="65"/>
      <c r="N1704" s="65"/>
      <c r="O1704" s="65"/>
      <c r="P1704" s="65"/>
    </row>
    <row r="1705" spans="1:16" s="1" customFormat="1" x14ac:dyDescent="0.25">
      <c r="A1705" s="2"/>
      <c r="C1705" s="7"/>
      <c r="E1705" s="55"/>
      <c r="F1705" s="55"/>
      <c r="G1705" s="55"/>
      <c r="H1705" s="55"/>
      <c r="I1705" s="55"/>
      <c r="J1705" s="55"/>
      <c r="K1705" s="65"/>
      <c r="L1705" s="65"/>
      <c r="M1705" s="65"/>
      <c r="N1705" s="65"/>
      <c r="O1705" s="65"/>
      <c r="P1705" s="65"/>
    </row>
    <row r="1706" spans="1:16" s="1" customFormat="1" x14ac:dyDescent="0.25">
      <c r="A1706" s="2"/>
      <c r="C1706" s="7"/>
      <c r="E1706" s="55"/>
      <c r="F1706" s="55"/>
      <c r="G1706" s="55"/>
      <c r="H1706" s="55"/>
      <c r="I1706" s="55"/>
      <c r="J1706" s="55"/>
      <c r="K1706" s="65"/>
      <c r="L1706" s="65"/>
      <c r="M1706" s="65"/>
      <c r="N1706" s="65"/>
      <c r="O1706" s="65"/>
      <c r="P1706" s="65"/>
    </row>
    <row r="1707" spans="1:16" s="1" customFormat="1" x14ac:dyDescent="0.25">
      <c r="A1707" s="2"/>
      <c r="C1707" s="7"/>
      <c r="E1707" s="55"/>
      <c r="F1707" s="55"/>
      <c r="G1707" s="55"/>
      <c r="H1707" s="55"/>
      <c r="I1707" s="55"/>
      <c r="J1707" s="55"/>
      <c r="K1707" s="65"/>
      <c r="L1707" s="65"/>
      <c r="M1707" s="65"/>
      <c r="N1707" s="65"/>
      <c r="O1707" s="65"/>
      <c r="P1707" s="65"/>
    </row>
    <row r="1708" spans="1:16" s="1" customFormat="1" x14ac:dyDescent="0.25">
      <c r="A1708" s="2"/>
      <c r="C1708" s="7"/>
      <c r="E1708" s="55"/>
      <c r="F1708" s="55"/>
      <c r="G1708" s="55"/>
      <c r="H1708" s="55"/>
      <c r="I1708" s="55"/>
      <c r="J1708" s="55"/>
      <c r="K1708" s="65"/>
      <c r="L1708" s="65"/>
      <c r="M1708" s="65"/>
      <c r="N1708" s="65"/>
      <c r="O1708" s="65"/>
      <c r="P1708" s="65"/>
    </row>
    <row r="1709" spans="1:16" s="1" customFormat="1" x14ac:dyDescent="0.25">
      <c r="A1709" s="2"/>
      <c r="C1709" s="7"/>
      <c r="E1709" s="55"/>
      <c r="F1709" s="55"/>
      <c r="G1709" s="55"/>
      <c r="H1709" s="55"/>
      <c r="I1709" s="55"/>
      <c r="J1709" s="55"/>
      <c r="K1709" s="65"/>
      <c r="L1709" s="65"/>
      <c r="M1709" s="65"/>
      <c r="N1709" s="65"/>
      <c r="O1709" s="65"/>
      <c r="P1709" s="65"/>
    </row>
    <row r="1710" spans="1:16" s="1" customFormat="1" x14ac:dyDescent="0.25">
      <c r="A1710" s="2"/>
      <c r="C1710" s="7"/>
      <c r="E1710" s="55"/>
      <c r="F1710" s="55"/>
      <c r="G1710" s="55"/>
      <c r="H1710" s="55"/>
      <c r="I1710" s="55"/>
      <c r="J1710" s="55"/>
      <c r="K1710" s="65"/>
      <c r="L1710" s="65"/>
      <c r="M1710" s="65"/>
      <c r="N1710" s="65"/>
      <c r="O1710" s="65"/>
      <c r="P1710" s="65"/>
    </row>
    <row r="1711" spans="1:16" s="1" customFormat="1" x14ac:dyDescent="0.25">
      <c r="A1711" s="2"/>
      <c r="C1711" s="7"/>
      <c r="E1711" s="55"/>
      <c r="F1711" s="55"/>
      <c r="G1711" s="55"/>
      <c r="H1711" s="55"/>
      <c r="I1711" s="55"/>
      <c r="J1711" s="55"/>
      <c r="K1711" s="65"/>
      <c r="L1711" s="65"/>
      <c r="M1711" s="65"/>
      <c r="N1711" s="65"/>
      <c r="O1711" s="65"/>
      <c r="P1711" s="65"/>
    </row>
    <row r="1712" spans="1:16" s="1" customFormat="1" x14ac:dyDescent="0.25">
      <c r="A1712" s="2"/>
      <c r="C1712" s="7"/>
      <c r="E1712" s="55"/>
      <c r="F1712" s="55"/>
      <c r="G1712" s="55"/>
      <c r="H1712" s="55"/>
      <c r="I1712" s="55"/>
      <c r="J1712" s="55"/>
      <c r="K1712" s="65"/>
      <c r="L1712" s="65"/>
      <c r="M1712" s="65"/>
      <c r="N1712" s="65"/>
      <c r="O1712" s="65"/>
      <c r="P1712" s="65"/>
    </row>
    <row r="1713" spans="1:16" s="1" customFormat="1" x14ac:dyDescent="0.25">
      <c r="A1713" s="2"/>
      <c r="C1713" s="7"/>
      <c r="E1713" s="55"/>
      <c r="F1713" s="55"/>
      <c r="G1713" s="55"/>
      <c r="H1713" s="55"/>
      <c r="I1713" s="55"/>
      <c r="J1713" s="55"/>
      <c r="K1713" s="65"/>
      <c r="L1713" s="65"/>
      <c r="M1713" s="65"/>
      <c r="N1713" s="65"/>
      <c r="O1713" s="65"/>
      <c r="P1713" s="65"/>
    </row>
    <row r="1714" spans="1:16" s="1" customFormat="1" x14ac:dyDescent="0.25">
      <c r="A1714" s="2"/>
      <c r="C1714" s="7"/>
      <c r="E1714" s="55"/>
      <c r="F1714" s="55"/>
      <c r="G1714" s="55"/>
      <c r="H1714" s="55"/>
      <c r="I1714" s="55"/>
      <c r="J1714" s="55"/>
      <c r="K1714" s="65"/>
      <c r="L1714" s="65"/>
      <c r="M1714" s="65"/>
      <c r="N1714" s="65"/>
      <c r="O1714" s="65"/>
      <c r="P1714" s="65"/>
    </row>
    <row r="1715" spans="1:16" s="1" customFormat="1" x14ac:dyDescent="0.25">
      <c r="A1715" s="2"/>
      <c r="C1715" s="7"/>
      <c r="E1715" s="55"/>
      <c r="F1715" s="55"/>
      <c r="G1715" s="55"/>
      <c r="H1715" s="55"/>
      <c r="I1715" s="55"/>
      <c r="J1715" s="55"/>
      <c r="K1715" s="65"/>
      <c r="L1715" s="65"/>
      <c r="M1715" s="65"/>
      <c r="N1715" s="65"/>
      <c r="O1715" s="65"/>
      <c r="P1715" s="65"/>
    </row>
    <row r="1716" spans="1:16" s="1" customFormat="1" x14ac:dyDescent="0.25">
      <c r="A1716" s="2"/>
      <c r="C1716" s="7"/>
      <c r="E1716" s="55"/>
      <c r="F1716" s="55"/>
      <c r="G1716" s="55"/>
      <c r="H1716" s="55"/>
      <c r="I1716" s="55"/>
      <c r="J1716" s="55"/>
      <c r="K1716" s="65"/>
      <c r="L1716" s="65"/>
      <c r="M1716" s="65"/>
      <c r="N1716" s="65"/>
      <c r="O1716" s="65"/>
      <c r="P1716" s="65"/>
    </row>
    <row r="1717" spans="1:16" s="1" customFormat="1" x14ac:dyDescent="0.25">
      <c r="A1717" s="2"/>
      <c r="C1717" s="7"/>
      <c r="E1717" s="55"/>
      <c r="F1717" s="55"/>
      <c r="G1717" s="55"/>
      <c r="H1717" s="55"/>
      <c r="I1717" s="55"/>
      <c r="J1717" s="55"/>
      <c r="K1717" s="65"/>
      <c r="L1717" s="65"/>
      <c r="M1717" s="65"/>
      <c r="N1717" s="65"/>
      <c r="O1717" s="65"/>
      <c r="P1717" s="65"/>
    </row>
    <row r="1718" spans="1:16" s="1" customFormat="1" x14ac:dyDescent="0.25">
      <c r="A1718" s="2"/>
      <c r="C1718" s="7"/>
      <c r="E1718" s="55"/>
      <c r="F1718" s="55"/>
      <c r="G1718" s="55"/>
      <c r="H1718" s="55"/>
      <c r="I1718" s="55"/>
      <c r="J1718" s="55"/>
      <c r="K1718" s="65"/>
      <c r="L1718" s="65"/>
      <c r="M1718" s="65"/>
      <c r="N1718" s="65"/>
      <c r="O1718" s="65"/>
      <c r="P1718" s="65"/>
    </row>
    <row r="1719" spans="1:16" s="1" customFormat="1" x14ac:dyDescent="0.25">
      <c r="A1719" s="2"/>
      <c r="C1719" s="7"/>
      <c r="E1719" s="55"/>
      <c r="F1719" s="55"/>
      <c r="G1719" s="55"/>
      <c r="H1719" s="55"/>
      <c r="I1719" s="55"/>
      <c r="J1719" s="55"/>
      <c r="K1719" s="65"/>
      <c r="L1719" s="65"/>
      <c r="M1719" s="65"/>
      <c r="N1719" s="65"/>
      <c r="O1719" s="65"/>
      <c r="P1719" s="65"/>
    </row>
    <row r="1720" spans="1:16" s="1" customFormat="1" x14ac:dyDescent="0.25">
      <c r="A1720" s="2"/>
      <c r="C1720" s="7"/>
      <c r="E1720" s="55"/>
      <c r="F1720" s="55"/>
      <c r="G1720" s="55"/>
      <c r="H1720" s="55"/>
      <c r="I1720" s="55"/>
      <c r="J1720" s="55"/>
      <c r="K1720" s="65"/>
      <c r="L1720" s="65"/>
      <c r="M1720" s="65"/>
      <c r="N1720" s="65"/>
      <c r="O1720" s="65"/>
      <c r="P1720" s="65"/>
    </row>
    <row r="1721" spans="1:16" s="1" customFormat="1" x14ac:dyDescent="0.25">
      <c r="A1721" s="2"/>
      <c r="C1721" s="7"/>
      <c r="E1721" s="55"/>
      <c r="F1721" s="55"/>
      <c r="G1721" s="55"/>
      <c r="H1721" s="55"/>
      <c r="I1721" s="55"/>
      <c r="J1721" s="55"/>
      <c r="K1721" s="65"/>
      <c r="L1721" s="65"/>
      <c r="M1721" s="65"/>
      <c r="N1721" s="65"/>
      <c r="O1721" s="65"/>
      <c r="P1721" s="65"/>
    </row>
    <row r="1722" spans="1:16" s="1" customFormat="1" x14ac:dyDescent="0.25">
      <c r="A1722" s="2"/>
      <c r="C1722" s="7"/>
      <c r="E1722" s="55"/>
      <c r="F1722" s="55"/>
      <c r="G1722" s="55"/>
      <c r="H1722" s="55"/>
      <c r="I1722" s="55"/>
      <c r="J1722" s="55"/>
      <c r="K1722" s="65"/>
      <c r="L1722" s="65"/>
      <c r="M1722" s="65"/>
      <c r="N1722" s="65"/>
      <c r="O1722" s="65"/>
      <c r="P1722" s="65"/>
    </row>
    <row r="1723" spans="1:16" s="1" customFormat="1" x14ac:dyDescent="0.25">
      <c r="A1723" s="2"/>
      <c r="C1723" s="7"/>
      <c r="E1723" s="55"/>
      <c r="F1723" s="55"/>
      <c r="G1723" s="55"/>
      <c r="H1723" s="55"/>
      <c r="I1723" s="55"/>
      <c r="J1723" s="55"/>
      <c r="K1723" s="65"/>
      <c r="L1723" s="65"/>
      <c r="M1723" s="65"/>
      <c r="N1723" s="65"/>
      <c r="O1723" s="65"/>
      <c r="P1723" s="65"/>
    </row>
    <row r="1724" spans="1:16" s="1" customFormat="1" x14ac:dyDescent="0.25">
      <c r="A1724" s="2"/>
      <c r="C1724" s="7"/>
      <c r="E1724" s="55"/>
      <c r="F1724" s="55"/>
      <c r="G1724" s="55"/>
      <c r="H1724" s="55"/>
      <c r="I1724" s="55"/>
      <c r="J1724" s="55"/>
      <c r="K1724" s="65"/>
      <c r="L1724" s="65"/>
      <c r="M1724" s="65"/>
      <c r="N1724" s="65"/>
      <c r="O1724" s="65"/>
      <c r="P1724" s="65"/>
    </row>
    <row r="1725" spans="1:16" s="1" customFormat="1" x14ac:dyDescent="0.25">
      <c r="A1725" s="2"/>
      <c r="C1725" s="7"/>
      <c r="E1725" s="55"/>
      <c r="F1725" s="55"/>
      <c r="G1725" s="55"/>
      <c r="H1725" s="55"/>
      <c r="I1725" s="55"/>
      <c r="J1725" s="55"/>
      <c r="K1725" s="65"/>
      <c r="L1725" s="65"/>
      <c r="M1725" s="65"/>
      <c r="N1725" s="65"/>
      <c r="O1725" s="65"/>
      <c r="P1725" s="65"/>
    </row>
    <row r="1726" spans="1:16" s="1" customFormat="1" x14ac:dyDescent="0.25">
      <c r="A1726" s="2"/>
      <c r="C1726" s="7"/>
      <c r="E1726" s="55"/>
      <c r="F1726" s="55"/>
      <c r="G1726" s="55"/>
      <c r="H1726" s="55"/>
      <c r="I1726" s="55"/>
      <c r="J1726" s="55"/>
      <c r="K1726" s="65"/>
      <c r="L1726" s="65"/>
      <c r="M1726" s="65"/>
      <c r="N1726" s="65"/>
      <c r="O1726" s="65"/>
      <c r="P1726" s="65"/>
    </row>
    <row r="1727" spans="1:16" s="1" customFormat="1" x14ac:dyDescent="0.25">
      <c r="A1727" s="2"/>
      <c r="C1727" s="7"/>
      <c r="E1727" s="55"/>
      <c r="F1727" s="55"/>
      <c r="G1727" s="55"/>
      <c r="H1727" s="55"/>
      <c r="I1727" s="55"/>
      <c r="J1727" s="55"/>
      <c r="K1727" s="65"/>
      <c r="L1727" s="65"/>
      <c r="M1727" s="65"/>
      <c r="N1727" s="65"/>
      <c r="O1727" s="65"/>
      <c r="P1727" s="65"/>
    </row>
    <row r="1728" spans="1:16" s="1" customFormat="1" x14ac:dyDescent="0.25">
      <c r="A1728" s="2"/>
      <c r="C1728" s="7"/>
      <c r="E1728" s="55"/>
      <c r="F1728" s="55"/>
      <c r="G1728" s="55"/>
      <c r="H1728" s="55"/>
      <c r="I1728" s="55"/>
      <c r="J1728" s="55"/>
      <c r="K1728" s="65"/>
      <c r="L1728" s="65"/>
      <c r="M1728" s="65"/>
      <c r="N1728" s="65"/>
      <c r="O1728" s="65"/>
      <c r="P1728" s="65"/>
    </row>
    <row r="1729" spans="1:16" s="1" customFormat="1" x14ac:dyDescent="0.25">
      <c r="A1729" s="2"/>
      <c r="C1729" s="7"/>
      <c r="E1729" s="55"/>
      <c r="F1729" s="55"/>
      <c r="G1729" s="55"/>
      <c r="H1729" s="55"/>
      <c r="I1729" s="55"/>
      <c r="J1729" s="55"/>
      <c r="K1729" s="65"/>
      <c r="L1729" s="65"/>
      <c r="M1729" s="65"/>
      <c r="N1729" s="65"/>
      <c r="O1729" s="65"/>
      <c r="P1729" s="65"/>
    </row>
    <row r="1730" spans="1:16" s="1" customFormat="1" x14ac:dyDescent="0.25">
      <c r="A1730" s="2"/>
      <c r="C1730" s="7"/>
      <c r="E1730" s="55"/>
      <c r="F1730" s="55"/>
      <c r="G1730" s="55"/>
      <c r="H1730" s="55"/>
      <c r="I1730" s="55"/>
      <c r="J1730" s="55"/>
      <c r="K1730" s="65"/>
      <c r="L1730" s="65"/>
      <c r="M1730" s="65"/>
      <c r="N1730" s="65"/>
      <c r="O1730" s="65"/>
      <c r="P1730" s="65"/>
    </row>
    <row r="1731" spans="1:16" s="1" customFormat="1" x14ac:dyDescent="0.25">
      <c r="A1731" s="2"/>
      <c r="C1731" s="7"/>
      <c r="E1731" s="55"/>
      <c r="F1731" s="55"/>
      <c r="G1731" s="55"/>
      <c r="H1731" s="55"/>
      <c r="I1731" s="55"/>
      <c r="J1731" s="55"/>
      <c r="K1731" s="65"/>
      <c r="L1731" s="65"/>
      <c r="M1731" s="65"/>
      <c r="N1731" s="65"/>
      <c r="O1731" s="65"/>
      <c r="P1731" s="65"/>
    </row>
    <row r="1732" spans="1:16" s="1" customFormat="1" x14ac:dyDescent="0.25">
      <c r="A1732" s="2"/>
      <c r="C1732" s="7"/>
      <c r="E1732" s="55"/>
      <c r="F1732" s="55"/>
      <c r="G1732" s="55"/>
      <c r="H1732" s="55"/>
      <c r="I1732" s="55"/>
      <c r="J1732" s="55"/>
      <c r="K1732" s="65"/>
      <c r="L1732" s="65"/>
      <c r="M1732" s="65"/>
      <c r="N1732" s="65"/>
      <c r="O1732" s="65"/>
      <c r="P1732" s="65"/>
    </row>
    <row r="1733" spans="1:16" s="1" customFormat="1" x14ac:dyDescent="0.25">
      <c r="A1733" s="2"/>
      <c r="C1733" s="7"/>
      <c r="E1733" s="55"/>
      <c r="F1733" s="55"/>
      <c r="G1733" s="55"/>
      <c r="H1733" s="55"/>
      <c r="I1733" s="55"/>
      <c r="J1733" s="55"/>
      <c r="K1733" s="65"/>
      <c r="L1733" s="65"/>
      <c r="M1733" s="65"/>
      <c r="N1733" s="65"/>
      <c r="O1733" s="65"/>
      <c r="P1733" s="65"/>
    </row>
    <row r="1734" spans="1:16" s="1" customFormat="1" x14ac:dyDescent="0.25">
      <c r="A1734" s="2"/>
      <c r="C1734" s="7"/>
      <c r="E1734" s="55"/>
      <c r="F1734" s="55"/>
      <c r="G1734" s="55"/>
      <c r="H1734" s="55"/>
      <c r="I1734" s="55"/>
      <c r="J1734" s="55"/>
      <c r="K1734" s="65"/>
      <c r="L1734" s="65"/>
      <c r="M1734" s="65"/>
      <c r="N1734" s="65"/>
      <c r="O1734" s="65"/>
      <c r="P1734" s="65"/>
    </row>
    <row r="1735" spans="1:16" s="1" customFormat="1" x14ac:dyDescent="0.25">
      <c r="A1735" s="2"/>
      <c r="C1735" s="7"/>
      <c r="E1735" s="55"/>
      <c r="F1735" s="55"/>
      <c r="G1735" s="55"/>
      <c r="H1735" s="55"/>
      <c r="I1735" s="55"/>
      <c r="J1735" s="55"/>
      <c r="K1735" s="65"/>
      <c r="L1735" s="65"/>
      <c r="M1735" s="65"/>
      <c r="N1735" s="65"/>
      <c r="O1735" s="65"/>
      <c r="P1735" s="65"/>
    </row>
    <row r="1736" spans="1:16" s="1" customFormat="1" x14ac:dyDescent="0.25">
      <c r="A1736" s="2"/>
      <c r="C1736" s="7"/>
      <c r="E1736" s="55"/>
      <c r="F1736" s="55"/>
      <c r="G1736" s="55"/>
      <c r="H1736" s="55"/>
      <c r="I1736" s="55"/>
      <c r="J1736" s="55"/>
      <c r="K1736" s="65"/>
      <c r="L1736" s="65"/>
      <c r="M1736" s="65"/>
      <c r="N1736" s="65"/>
      <c r="O1736" s="65"/>
      <c r="P1736" s="65"/>
    </row>
    <row r="1737" spans="1:16" s="1" customFormat="1" x14ac:dyDescent="0.25">
      <c r="A1737" s="2"/>
      <c r="C1737" s="7"/>
      <c r="E1737" s="55"/>
      <c r="F1737" s="55"/>
      <c r="G1737" s="55"/>
      <c r="H1737" s="55"/>
      <c r="I1737" s="55"/>
      <c r="J1737" s="55"/>
      <c r="K1737" s="65"/>
      <c r="L1737" s="65"/>
      <c r="M1737" s="65"/>
      <c r="N1737" s="65"/>
      <c r="O1737" s="65"/>
      <c r="P1737" s="65"/>
    </row>
    <row r="1738" spans="1:16" s="1" customFormat="1" x14ac:dyDescent="0.25">
      <c r="A1738" s="2"/>
      <c r="C1738" s="7"/>
      <c r="E1738" s="55"/>
      <c r="F1738" s="55"/>
      <c r="G1738" s="55"/>
      <c r="H1738" s="55"/>
      <c r="I1738" s="55"/>
      <c r="J1738" s="55"/>
      <c r="K1738" s="65"/>
      <c r="L1738" s="65"/>
      <c r="M1738" s="65"/>
      <c r="N1738" s="65"/>
      <c r="O1738" s="65"/>
      <c r="P1738" s="65"/>
    </row>
    <row r="1739" spans="1:16" s="1" customFormat="1" x14ac:dyDescent="0.25">
      <c r="A1739" s="2"/>
      <c r="C1739" s="7"/>
      <c r="E1739" s="55"/>
      <c r="F1739" s="55"/>
      <c r="G1739" s="55"/>
      <c r="H1739" s="55"/>
      <c r="I1739" s="55"/>
      <c r="J1739" s="55"/>
      <c r="K1739" s="65"/>
      <c r="L1739" s="65"/>
      <c r="M1739" s="65"/>
      <c r="N1739" s="65"/>
      <c r="O1739" s="65"/>
      <c r="P1739" s="65"/>
    </row>
    <row r="1740" spans="1:16" s="1" customFormat="1" x14ac:dyDescent="0.25">
      <c r="A1740" s="2"/>
      <c r="C1740" s="7"/>
      <c r="E1740" s="55"/>
      <c r="F1740" s="55"/>
      <c r="G1740" s="55"/>
      <c r="H1740" s="55"/>
      <c r="I1740" s="55"/>
      <c r="J1740" s="55"/>
      <c r="K1740" s="65"/>
      <c r="L1740" s="65"/>
      <c r="M1740" s="65"/>
      <c r="N1740" s="65"/>
      <c r="O1740" s="65"/>
      <c r="P1740" s="65"/>
    </row>
    <row r="1741" spans="1:16" s="1" customFormat="1" x14ac:dyDescent="0.25">
      <c r="A1741" s="2"/>
      <c r="C1741" s="7"/>
      <c r="E1741" s="55"/>
      <c r="F1741" s="55"/>
      <c r="G1741" s="55"/>
      <c r="H1741" s="55"/>
      <c r="I1741" s="55"/>
      <c r="J1741" s="55"/>
      <c r="K1741" s="65"/>
      <c r="L1741" s="65"/>
      <c r="M1741" s="65"/>
      <c r="N1741" s="65"/>
      <c r="O1741" s="65"/>
      <c r="P1741" s="65"/>
    </row>
    <row r="1742" spans="1:16" s="1" customFormat="1" x14ac:dyDescent="0.25">
      <c r="A1742" s="2"/>
      <c r="C1742" s="7"/>
      <c r="E1742" s="55"/>
      <c r="F1742" s="55"/>
      <c r="G1742" s="55"/>
      <c r="H1742" s="55"/>
      <c r="I1742" s="55"/>
      <c r="J1742" s="55"/>
      <c r="K1742" s="65"/>
      <c r="L1742" s="65"/>
      <c r="M1742" s="65"/>
      <c r="N1742" s="65"/>
      <c r="O1742" s="65"/>
      <c r="P1742" s="65"/>
    </row>
    <row r="1743" spans="1:16" s="1" customFormat="1" x14ac:dyDescent="0.25">
      <c r="A1743" s="2"/>
      <c r="C1743" s="7"/>
      <c r="E1743" s="55"/>
      <c r="F1743" s="55"/>
      <c r="G1743" s="55"/>
      <c r="H1743" s="55"/>
      <c r="I1743" s="55"/>
      <c r="J1743" s="55"/>
      <c r="K1743" s="65"/>
      <c r="L1743" s="65"/>
      <c r="M1743" s="65"/>
      <c r="N1743" s="65"/>
      <c r="O1743" s="65"/>
      <c r="P1743" s="65"/>
    </row>
    <row r="1744" spans="1:16" s="1" customFormat="1" x14ac:dyDescent="0.25">
      <c r="A1744" s="2"/>
      <c r="C1744" s="7"/>
      <c r="E1744" s="55"/>
      <c r="F1744" s="55"/>
      <c r="G1744" s="55"/>
      <c r="H1744" s="55"/>
      <c r="I1744" s="55"/>
      <c r="J1744" s="55"/>
      <c r="K1744" s="65"/>
      <c r="L1744" s="65"/>
      <c r="M1744" s="65"/>
      <c r="N1744" s="65"/>
      <c r="O1744" s="65"/>
      <c r="P1744" s="65"/>
    </row>
    <row r="1745" spans="1:16" s="1" customFormat="1" x14ac:dyDescent="0.25">
      <c r="A1745" s="2"/>
      <c r="C1745" s="7"/>
      <c r="E1745" s="55"/>
      <c r="F1745" s="55"/>
      <c r="G1745" s="55"/>
      <c r="H1745" s="55"/>
      <c r="I1745" s="55"/>
      <c r="J1745" s="55"/>
      <c r="K1745" s="65"/>
      <c r="L1745" s="65"/>
      <c r="M1745" s="65"/>
      <c r="N1745" s="65"/>
      <c r="O1745" s="65"/>
      <c r="P1745" s="65"/>
    </row>
    <row r="1746" spans="1:16" s="1" customFormat="1" x14ac:dyDescent="0.25">
      <c r="A1746" s="2"/>
      <c r="C1746" s="7"/>
      <c r="E1746" s="55"/>
      <c r="F1746" s="55"/>
      <c r="G1746" s="55"/>
      <c r="H1746" s="55"/>
      <c r="I1746" s="55"/>
      <c r="J1746" s="55"/>
      <c r="K1746" s="65"/>
      <c r="L1746" s="65"/>
      <c r="M1746" s="65"/>
      <c r="N1746" s="65"/>
      <c r="O1746" s="65"/>
      <c r="P1746" s="65"/>
    </row>
    <row r="1747" spans="1:16" s="1" customFormat="1" x14ac:dyDescent="0.25">
      <c r="A1747" s="2"/>
      <c r="C1747" s="7"/>
      <c r="E1747" s="55"/>
      <c r="F1747" s="55"/>
      <c r="G1747" s="55"/>
      <c r="H1747" s="55"/>
      <c r="I1747" s="55"/>
      <c r="J1747" s="55"/>
      <c r="K1747" s="65"/>
      <c r="L1747" s="65"/>
      <c r="M1747" s="65"/>
      <c r="N1747" s="65"/>
      <c r="O1747" s="65"/>
      <c r="P1747" s="65"/>
    </row>
    <row r="1748" spans="1:16" s="1" customFormat="1" x14ac:dyDescent="0.25">
      <c r="A1748" s="2"/>
      <c r="C1748" s="7"/>
      <c r="E1748" s="55"/>
      <c r="F1748" s="55"/>
      <c r="G1748" s="55"/>
      <c r="H1748" s="55"/>
      <c r="I1748" s="55"/>
      <c r="J1748" s="55"/>
      <c r="K1748" s="65"/>
      <c r="L1748" s="65"/>
      <c r="M1748" s="65"/>
      <c r="N1748" s="65"/>
      <c r="O1748" s="65"/>
      <c r="P1748" s="65"/>
    </row>
    <row r="1749" spans="1:16" s="1" customFormat="1" x14ac:dyDescent="0.25">
      <c r="A1749" s="2"/>
      <c r="C1749" s="7"/>
      <c r="E1749" s="55"/>
      <c r="F1749" s="55"/>
      <c r="G1749" s="55"/>
      <c r="H1749" s="55"/>
      <c r="I1749" s="55"/>
      <c r="J1749" s="55"/>
      <c r="K1749" s="65"/>
      <c r="L1749" s="65"/>
      <c r="M1749" s="65"/>
      <c r="N1749" s="65"/>
      <c r="O1749" s="65"/>
      <c r="P1749" s="65"/>
    </row>
    <row r="1750" spans="1:16" s="1" customFormat="1" x14ac:dyDescent="0.25">
      <c r="A1750" s="2"/>
      <c r="C1750" s="7"/>
      <c r="E1750" s="55"/>
      <c r="F1750" s="55"/>
      <c r="G1750" s="55"/>
      <c r="H1750" s="55"/>
      <c r="I1750" s="55"/>
      <c r="J1750" s="55"/>
      <c r="K1750" s="65"/>
      <c r="L1750" s="65"/>
      <c r="M1750" s="65"/>
      <c r="N1750" s="65"/>
      <c r="O1750" s="65"/>
      <c r="P1750" s="65"/>
    </row>
    <row r="1751" spans="1:16" s="1" customFormat="1" x14ac:dyDescent="0.25">
      <c r="A1751" s="2"/>
      <c r="C1751" s="7"/>
      <c r="E1751" s="55"/>
      <c r="F1751" s="55"/>
      <c r="G1751" s="55"/>
      <c r="H1751" s="55"/>
      <c r="I1751" s="55"/>
      <c r="J1751" s="55"/>
      <c r="K1751" s="65"/>
      <c r="L1751" s="65"/>
      <c r="M1751" s="65"/>
      <c r="N1751" s="65"/>
      <c r="O1751" s="65"/>
      <c r="P1751" s="65"/>
    </row>
    <row r="1752" spans="1:16" s="1" customFormat="1" x14ac:dyDescent="0.25">
      <c r="A1752" s="2"/>
      <c r="C1752" s="7"/>
      <c r="E1752" s="55"/>
      <c r="F1752" s="55"/>
      <c r="G1752" s="55"/>
      <c r="H1752" s="55"/>
      <c r="I1752" s="55"/>
      <c r="J1752" s="55"/>
      <c r="K1752" s="65"/>
      <c r="L1752" s="65"/>
      <c r="M1752" s="65"/>
      <c r="N1752" s="65"/>
      <c r="O1752" s="65"/>
      <c r="P1752" s="65"/>
    </row>
    <row r="1753" spans="1:16" s="1" customFormat="1" x14ac:dyDescent="0.25">
      <c r="A1753" s="2"/>
      <c r="C1753" s="7"/>
      <c r="E1753" s="55"/>
      <c r="F1753" s="55"/>
      <c r="G1753" s="55"/>
      <c r="H1753" s="55"/>
      <c r="I1753" s="55"/>
      <c r="J1753" s="55"/>
      <c r="K1753" s="65"/>
      <c r="L1753" s="65"/>
      <c r="M1753" s="65"/>
      <c r="N1753" s="65"/>
      <c r="O1753" s="65"/>
      <c r="P1753" s="65"/>
    </row>
    <row r="1754" spans="1:16" s="1" customFormat="1" x14ac:dyDescent="0.25">
      <c r="A1754" s="2"/>
      <c r="C1754" s="7"/>
      <c r="E1754" s="55"/>
      <c r="F1754" s="55"/>
      <c r="G1754" s="55"/>
      <c r="H1754" s="55"/>
      <c r="I1754" s="55"/>
      <c r="J1754" s="55"/>
      <c r="K1754" s="65"/>
      <c r="L1754" s="65"/>
      <c r="M1754" s="65"/>
      <c r="N1754" s="65"/>
      <c r="O1754" s="65"/>
      <c r="P1754" s="65"/>
    </row>
    <row r="1755" spans="1:16" s="1" customFormat="1" x14ac:dyDescent="0.25">
      <c r="A1755" s="2"/>
      <c r="C1755" s="7"/>
      <c r="E1755" s="55"/>
      <c r="F1755" s="55"/>
      <c r="G1755" s="55"/>
      <c r="H1755" s="55"/>
      <c r="I1755" s="55"/>
      <c r="J1755" s="55"/>
      <c r="K1755" s="65"/>
      <c r="L1755" s="65"/>
      <c r="M1755" s="65"/>
      <c r="N1755" s="65"/>
      <c r="O1755" s="65"/>
      <c r="P1755" s="65"/>
    </row>
    <row r="1756" spans="1:16" s="1" customFormat="1" x14ac:dyDescent="0.25">
      <c r="A1756" s="2"/>
      <c r="C1756" s="7"/>
      <c r="E1756" s="55"/>
      <c r="F1756" s="55"/>
      <c r="G1756" s="55"/>
      <c r="H1756" s="55"/>
      <c r="I1756" s="55"/>
      <c r="J1756" s="55"/>
      <c r="K1756" s="65"/>
      <c r="L1756" s="65"/>
      <c r="M1756" s="65"/>
      <c r="N1756" s="65"/>
      <c r="O1756" s="65"/>
      <c r="P1756" s="65"/>
    </row>
    <row r="1757" spans="1:16" s="1" customFormat="1" x14ac:dyDescent="0.25">
      <c r="A1757" s="2"/>
      <c r="C1757" s="7"/>
      <c r="E1757" s="55"/>
      <c r="F1757" s="55"/>
      <c r="G1757" s="55"/>
      <c r="H1757" s="55"/>
      <c r="I1757" s="55"/>
      <c r="J1757" s="55"/>
      <c r="K1757" s="65"/>
      <c r="L1757" s="65"/>
      <c r="M1757" s="65"/>
      <c r="N1757" s="65"/>
      <c r="O1757" s="65"/>
      <c r="P1757" s="65"/>
    </row>
    <row r="1758" spans="1:16" s="1" customFormat="1" x14ac:dyDescent="0.25">
      <c r="A1758" s="2"/>
      <c r="C1758" s="7"/>
      <c r="E1758" s="55"/>
      <c r="F1758" s="55"/>
      <c r="G1758" s="55"/>
      <c r="H1758" s="55"/>
      <c r="I1758" s="55"/>
      <c r="J1758" s="55"/>
      <c r="K1758" s="65"/>
      <c r="L1758" s="65"/>
      <c r="M1758" s="65"/>
      <c r="N1758" s="65"/>
      <c r="O1758" s="65"/>
      <c r="P1758" s="65"/>
    </row>
    <row r="1759" spans="1:16" s="1" customFormat="1" x14ac:dyDescent="0.25">
      <c r="A1759" s="2"/>
      <c r="C1759" s="7"/>
      <c r="E1759" s="55"/>
      <c r="F1759" s="55"/>
      <c r="G1759" s="55"/>
      <c r="H1759" s="55"/>
      <c r="I1759" s="55"/>
      <c r="J1759" s="55"/>
      <c r="K1759" s="65"/>
      <c r="L1759" s="65"/>
      <c r="M1759" s="65"/>
      <c r="N1759" s="65"/>
      <c r="O1759" s="65"/>
      <c r="P1759" s="65"/>
    </row>
    <row r="1760" spans="1:16" s="1" customFormat="1" x14ac:dyDescent="0.25">
      <c r="A1760" s="2"/>
      <c r="C1760" s="7"/>
      <c r="E1760" s="55"/>
      <c r="F1760" s="55"/>
      <c r="G1760" s="55"/>
      <c r="H1760" s="55"/>
      <c r="I1760" s="55"/>
      <c r="J1760" s="55"/>
      <c r="K1760" s="65"/>
      <c r="L1760" s="65"/>
      <c r="M1760" s="65"/>
      <c r="N1760" s="65"/>
      <c r="O1760" s="65"/>
      <c r="P1760" s="65"/>
    </row>
    <row r="1761" spans="1:16" s="1" customFormat="1" x14ac:dyDescent="0.25">
      <c r="A1761" s="2"/>
      <c r="C1761" s="7"/>
      <c r="E1761" s="55"/>
      <c r="F1761" s="55"/>
      <c r="G1761" s="55"/>
      <c r="H1761" s="55"/>
      <c r="I1761" s="55"/>
      <c r="J1761" s="55"/>
      <c r="K1761" s="65"/>
      <c r="L1761" s="65"/>
      <c r="M1761" s="65"/>
      <c r="N1761" s="65"/>
      <c r="O1761" s="65"/>
      <c r="P1761" s="65"/>
    </row>
    <row r="1762" spans="1:16" s="1" customFormat="1" x14ac:dyDescent="0.25">
      <c r="A1762" s="2"/>
      <c r="C1762" s="7"/>
      <c r="E1762" s="55"/>
      <c r="F1762" s="55"/>
      <c r="G1762" s="55"/>
      <c r="H1762" s="55"/>
      <c r="I1762" s="55"/>
      <c r="J1762" s="55"/>
      <c r="K1762" s="65"/>
      <c r="L1762" s="65"/>
      <c r="M1762" s="65"/>
      <c r="N1762" s="65"/>
      <c r="O1762" s="65"/>
      <c r="P1762" s="65"/>
    </row>
    <row r="1763" spans="1:16" s="1" customFormat="1" x14ac:dyDescent="0.25">
      <c r="A1763" s="2"/>
      <c r="C1763" s="7"/>
      <c r="E1763" s="55"/>
      <c r="F1763" s="55"/>
      <c r="G1763" s="55"/>
      <c r="H1763" s="55"/>
      <c r="I1763" s="55"/>
      <c r="J1763" s="55"/>
      <c r="K1763" s="65"/>
      <c r="L1763" s="65"/>
      <c r="M1763" s="65"/>
      <c r="N1763" s="65"/>
      <c r="O1763" s="65"/>
      <c r="P1763" s="65"/>
    </row>
    <row r="1764" spans="1:16" s="1" customFormat="1" x14ac:dyDescent="0.25">
      <c r="A1764" s="2"/>
      <c r="C1764" s="7"/>
      <c r="E1764" s="55"/>
      <c r="F1764" s="55"/>
      <c r="G1764" s="55"/>
      <c r="H1764" s="55"/>
      <c r="I1764" s="55"/>
      <c r="J1764" s="55"/>
      <c r="K1764" s="65"/>
      <c r="L1764" s="65"/>
      <c r="M1764" s="65"/>
      <c r="N1764" s="65"/>
      <c r="O1764" s="65"/>
      <c r="P1764" s="65"/>
    </row>
    <row r="1765" spans="1:16" s="1" customFormat="1" x14ac:dyDescent="0.25">
      <c r="A1765" s="2"/>
      <c r="C1765" s="7"/>
      <c r="E1765" s="55"/>
      <c r="F1765" s="55"/>
      <c r="G1765" s="55"/>
      <c r="H1765" s="55"/>
      <c r="I1765" s="55"/>
      <c r="J1765" s="55"/>
      <c r="K1765" s="65"/>
      <c r="L1765" s="65"/>
      <c r="M1765" s="65"/>
      <c r="N1765" s="65"/>
      <c r="O1765" s="65"/>
      <c r="P1765" s="65"/>
    </row>
    <row r="1766" spans="1:16" s="1" customFormat="1" x14ac:dyDescent="0.25">
      <c r="A1766" s="2"/>
      <c r="C1766" s="7"/>
      <c r="E1766" s="55"/>
      <c r="F1766" s="55"/>
      <c r="G1766" s="55"/>
      <c r="H1766" s="55"/>
      <c r="I1766" s="55"/>
      <c r="J1766" s="55"/>
      <c r="K1766" s="65"/>
      <c r="L1766" s="65"/>
      <c r="M1766" s="65"/>
      <c r="N1766" s="65"/>
      <c r="O1766" s="65"/>
      <c r="P1766" s="65"/>
    </row>
    <row r="1767" spans="1:16" s="1" customFormat="1" x14ac:dyDescent="0.25">
      <c r="A1767" s="2"/>
      <c r="C1767" s="7"/>
      <c r="E1767" s="55"/>
      <c r="F1767" s="55"/>
      <c r="G1767" s="55"/>
      <c r="H1767" s="55"/>
      <c r="I1767" s="55"/>
      <c r="J1767" s="55"/>
      <c r="K1767" s="65"/>
      <c r="L1767" s="65"/>
      <c r="M1767" s="65"/>
      <c r="N1767" s="65"/>
      <c r="O1767" s="65"/>
      <c r="P1767" s="65"/>
    </row>
    <row r="1768" spans="1:16" s="1" customFormat="1" x14ac:dyDescent="0.25">
      <c r="A1768" s="2"/>
      <c r="C1768" s="7"/>
      <c r="E1768" s="55"/>
      <c r="F1768" s="55"/>
      <c r="G1768" s="55"/>
      <c r="H1768" s="55"/>
      <c r="I1768" s="55"/>
      <c r="J1768" s="55"/>
      <c r="K1768" s="65"/>
      <c r="L1768" s="65"/>
      <c r="M1768" s="65"/>
      <c r="N1768" s="65"/>
      <c r="O1768" s="65"/>
      <c r="P1768" s="65"/>
    </row>
    <row r="1769" spans="1:16" s="1" customFormat="1" x14ac:dyDescent="0.25">
      <c r="A1769" s="2"/>
      <c r="C1769" s="7"/>
      <c r="E1769" s="55"/>
      <c r="F1769" s="55"/>
      <c r="G1769" s="55"/>
      <c r="H1769" s="55"/>
      <c r="I1769" s="55"/>
      <c r="J1769" s="55"/>
      <c r="K1769" s="65"/>
      <c r="L1769" s="65"/>
      <c r="M1769" s="65"/>
      <c r="N1769" s="65"/>
      <c r="O1769" s="65"/>
      <c r="P1769" s="65"/>
    </row>
    <row r="1770" spans="1:16" s="1" customFormat="1" x14ac:dyDescent="0.25">
      <c r="A1770" s="2"/>
      <c r="C1770" s="7"/>
      <c r="E1770" s="55"/>
      <c r="F1770" s="55"/>
      <c r="G1770" s="55"/>
      <c r="H1770" s="55"/>
      <c r="I1770" s="55"/>
      <c r="J1770" s="55"/>
      <c r="K1770" s="65"/>
      <c r="L1770" s="65"/>
      <c r="M1770" s="65"/>
      <c r="N1770" s="65"/>
      <c r="O1770" s="65"/>
      <c r="P1770" s="65"/>
    </row>
    <row r="1771" spans="1:16" s="1" customFormat="1" x14ac:dyDescent="0.25">
      <c r="A1771" s="2"/>
      <c r="C1771" s="7"/>
      <c r="E1771" s="55"/>
      <c r="F1771" s="55"/>
      <c r="G1771" s="55"/>
      <c r="H1771" s="55"/>
      <c r="I1771" s="55"/>
      <c r="J1771" s="55"/>
      <c r="K1771" s="65"/>
      <c r="L1771" s="65"/>
      <c r="M1771" s="65"/>
      <c r="N1771" s="65"/>
      <c r="O1771" s="65"/>
      <c r="P1771" s="65"/>
    </row>
    <row r="1772" spans="1:16" s="1" customFormat="1" x14ac:dyDescent="0.25">
      <c r="A1772" s="2"/>
      <c r="C1772" s="7"/>
      <c r="E1772" s="55"/>
      <c r="F1772" s="55"/>
      <c r="G1772" s="55"/>
      <c r="H1772" s="55"/>
      <c r="I1772" s="55"/>
      <c r="J1772" s="55"/>
      <c r="K1772" s="65"/>
      <c r="L1772" s="65"/>
      <c r="M1772" s="65"/>
      <c r="N1772" s="65"/>
      <c r="O1772" s="65"/>
      <c r="P1772" s="65"/>
    </row>
    <row r="1773" spans="1:16" s="1" customFormat="1" x14ac:dyDescent="0.25">
      <c r="A1773" s="2"/>
      <c r="C1773" s="7"/>
      <c r="E1773" s="55"/>
      <c r="F1773" s="55"/>
      <c r="G1773" s="55"/>
      <c r="H1773" s="55"/>
      <c r="I1773" s="55"/>
      <c r="J1773" s="55"/>
      <c r="K1773" s="65"/>
      <c r="L1773" s="65"/>
      <c r="M1773" s="65"/>
      <c r="N1773" s="65"/>
      <c r="O1773" s="65"/>
      <c r="P1773" s="65"/>
    </row>
    <row r="1774" spans="1:16" s="1" customFormat="1" x14ac:dyDescent="0.25">
      <c r="A1774" s="2"/>
      <c r="C1774" s="7"/>
      <c r="E1774" s="55"/>
      <c r="F1774" s="55"/>
      <c r="G1774" s="55"/>
      <c r="H1774" s="55"/>
      <c r="I1774" s="55"/>
      <c r="J1774" s="55"/>
      <c r="K1774" s="65"/>
      <c r="L1774" s="65"/>
      <c r="M1774" s="65"/>
      <c r="N1774" s="65"/>
      <c r="O1774" s="65"/>
      <c r="P1774" s="65"/>
    </row>
    <row r="1775" spans="1:16" s="1" customFormat="1" x14ac:dyDescent="0.25">
      <c r="A1775" s="2"/>
      <c r="C1775" s="7"/>
      <c r="E1775" s="55"/>
      <c r="F1775" s="55"/>
      <c r="G1775" s="55"/>
      <c r="H1775" s="55"/>
      <c r="I1775" s="55"/>
      <c r="J1775" s="55"/>
      <c r="K1775" s="65"/>
      <c r="L1775" s="65"/>
      <c r="M1775" s="65"/>
      <c r="N1775" s="65"/>
      <c r="O1775" s="65"/>
      <c r="P1775" s="65"/>
    </row>
    <row r="1776" spans="1:16" s="1" customFormat="1" x14ac:dyDescent="0.25">
      <c r="A1776" s="2"/>
      <c r="C1776" s="7"/>
      <c r="E1776" s="55"/>
      <c r="F1776" s="55"/>
      <c r="G1776" s="55"/>
      <c r="H1776" s="55"/>
      <c r="I1776" s="55"/>
      <c r="J1776" s="55"/>
      <c r="K1776" s="65"/>
      <c r="L1776" s="65"/>
      <c r="M1776" s="65"/>
      <c r="N1776" s="65"/>
      <c r="O1776" s="65"/>
      <c r="P1776" s="65"/>
    </row>
    <row r="1777" spans="1:16" s="1" customFormat="1" x14ac:dyDescent="0.25">
      <c r="A1777" s="2"/>
      <c r="C1777" s="7"/>
      <c r="E1777" s="55"/>
      <c r="F1777" s="55"/>
      <c r="G1777" s="55"/>
      <c r="H1777" s="55"/>
      <c r="I1777" s="55"/>
      <c r="J1777" s="55"/>
      <c r="K1777" s="65"/>
      <c r="L1777" s="65"/>
      <c r="M1777" s="65"/>
      <c r="N1777" s="65"/>
      <c r="O1777" s="65"/>
      <c r="P1777" s="65"/>
    </row>
    <row r="1778" spans="1:16" s="1" customFormat="1" x14ac:dyDescent="0.25">
      <c r="A1778" s="2"/>
      <c r="C1778" s="7"/>
      <c r="E1778" s="55"/>
      <c r="F1778" s="55"/>
      <c r="G1778" s="55"/>
      <c r="H1778" s="55"/>
      <c r="I1778" s="55"/>
      <c r="J1778" s="55"/>
      <c r="K1778" s="65"/>
      <c r="L1778" s="65"/>
      <c r="M1778" s="65"/>
      <c r="N1778" s="65"/>
      <c r="O1778" s="65"/>
      <c r="P1778" s="65"/>
    </row>
    <row r="1779" spans="1:16" s="1" customFormat="1" x14ac:dyDescent="0.25">
      <c r="A1779" s="2"/>
      <c r="C1779" s="7"/>
      <c r="E1779" s="55"/>
      <c r="F1779" s="55"/>
      <c r="G1779" s="55"/>
      <c r="H1779" s="55"/>
      <c r="I1779" s="55"/>
      <c r="J1779" s="55"/>
      <c r="K1779" s="65"/>
      <c r="L1779" s="65"/>
      <c r="M1779" s="65"/>
      <c r="N1779" s="65"/>
      <c r="O1779" s="65"/>
      <c r="P1779" s="65"/>
    </row>
    <row r="1780" spans="1:16" s="1" customFormat="1" x14ac:dyDescent="0.25">
      <c r="A1780" s="2"/>
      <c r="C1780" s="7"/>
      <c r="E1780" s="55"/>
      <c r="F1780" s="55"/>
      <c r="G1780" s="55"/>
      <c r="H1780" s="55"/>
      <c r="I1780" s="55"/>
      <c r="J1780" s="55"/>
      <c r="K1780" s="65"/>
      <c r="L1780" s="65"/>
      <c r="M1780" s="65"/>
      <c r="N1780" s="65"/>
      <c r="O1780" s="65"/>
      <c r="P1780" s="65"/>
    </row>
    <row r="1781" spans="1:16" s="1" customFormat="1" x14ac:dyDescent="0.25">
      <c r="A1781" s="2"/>
      <c r="C1781" s="7"/>
      <c r="E1781" s="55"/>
      <c r="F1781" s="55"/>
      <c r="G1781" s="55"/>
      <c r="H1781" s="55"/>
      <c r="I1781" s="55"/>
      <c r="J1781" s="55"/>
      <c r="K1781" s="65"/>
      <c r="L1781" s="65"/>
      <c r="M1781" s="65"/>
      <c r="N1781" s="65"/>
      <c r="O1781" s="65"/>
      <c r="P1781" s="65"/>
    </row>
    <row r="1782" spans="1:16" s="1" customFormat="1" x14ac:dyDescent="0.25">
      <c r="A1782" s="2"/>
      <c r="C1782" s="7"/>
      <c r="E1782" s="55"/>
      <c r="F1782" s="55"/>
      <c r="G1782" s="55"/>
      <c r="H1782" s="55"/>
      <c r="I1782" s="55"/>
      <c r="J1782" s="55"/>
      <c r="K1782" s="65"/>
      <c r="L1782" s="65"/>
      <c r="M1782" s="65"/>
      <c r="N1782" s="65"/>
      <c r="O1782" s="65"/>
      <c r="P1782" s="65"/>
    </row>
    <row r="1783" spans="1:16" s="1" customFormat="1" x14ac:dyDescent="0.25">
      <c r="A1783" s="2"/>
      <c r="C1783" s="7"/>
      <c r="E1783" s="55"/>
      <c r="F1783" s="55"/>
      <c r="G1783" s="55"/>
      <c r="H1783" s="55"/>
      <c r="I1783" s="55"/>
      <c r="J1783" s="55"/>
      <c r="K1783" s="65"/>
      <c r="L1783" s="65"/>
      <c r="M1783" s="65"/>
      <c r="N1783" s="65"/>
      <c r="O1783" s="65"/>
      <c r="P1783" s="65"/>
    </row>
    <row r="1784" spans="1:16" s="1" customFormat="1" x14ac:dyDescent="0.25">
      <c r="A1784" s="2"/>
      <c r="C1784" s="7"/>
      <c r="E1784" s="55"/>
      <c r="F1784" s="55"/>
      <c r="G1784" s="55"/>
      <c r="H1784" s="55"/>
      <c r="I1784" s="55"/>
      <c r="J1784" s="55"/>
      <c r="K1784" s="65"/>
      <c r="L1784" s="65"/>
      <c r="M1784" s="65"/>
      <c r="N1784" s="65"/>
      <c r="O1784" s="65"/>
      <c r="P1784" s="65"/>
    </row>
    <row r="1785" spans="1:16" s="1" customFormat="1" x14ac:dyDescent="0.25">
      <c r="A1785" s="2"/>
      <c r="C1785" s="7"/>
      <c r="E1785" s="55"/>
      <c r="F1785" s="55"/>
      <c r="G1785" s="55"/>
      <c r="H1785" s="55"/>
      <c r="I1785" s="55"/>
      <c r="J1785" s="55"/>
      <c r="K1785" s="65"/>
      <c r="L1785" s="65"/>
      <c r="M1785" s="65"/>
      <c r="N1785" s="65"/>
      <c r="O1785" s="65"/>
      <c r="P1785" s="65"/>
    </row>
    <row r="1786" spans="1:16" s="1" customFormat="1" x14ac:dyDescent="0.25">
      <c r="A1786" s="2"/>
      <c r="C1786" s="7"/>
      <c r="E1786" s="55"/>
      <c r="F1786" s="55"/>
      <c r="G1786" s="55"/>
      <c r="H1786" s="55"/>
      <c r="I1786" s="55"/>
      <c r="J1786" s="55"/>
      <c r="K1786" s="65"/>
      <c r="L1786" s="65"/>
      <c r="M1786" s="65"/>
      <c r="N1786" s="65"/>
      <c r="O1786" s="65"/>
      <c r="P1786" s="65"/>
    </row>
    <row r="1787" spans="1:16" s="1" customFormat="1" x14ac:dyDescent="0.25">
      <c r="A1787" s="2"/>
      <c r="C1787" s="7"/>
      <c r="E1787" s="55"/>
      <c r="F1787" s="55"/>
      <c r="G1787" s="55"/>
      <c r="H1787" s="55"/>
      <c r="I1787" s="55"/>
      <c r="J1787" s="55"/>
      <c r="K1787" s="65"/>
      <c r="L1787" s="65"/>
      <c r="M1787" s="65"/>
      <c r="N1787" s="65"/>
      <c r="O1787" s="65"/>
      <c r="P1787" s="65"/>
    </row>
    <row r="1788" spans="1:16" s="1" customFormat="1" x14ac:dyDescent="0.25">
      <c r="A1788" s="2"/>
      <c r="C1788" s="7"/>
      <c r="E1788" s="55"/>
      <c r="F1788" s="55"/>
      <c r="G1788" s="55"/>
      <c r="H1788" s="55"/>
      <c r="I1788" s="55"/>
      <c r="J1788" s="55"/>
      <c r="K1788" s="65"/>
      <c r="L1788" s="65"/>
      <c r="M1788" s="65"/>
      <c r="N1788" s="65"/>
      <c r="O1788" s="65"/>
      <c r="P1788" s="65"/>
    </row>
    <row r="1789" spans="1:16" s="1" customFormat="1" x14ac:dyDescent="0.25">
      <c r="A1789" s="2"/>
      <c r="C1789" s="7"/>
      <c r="E1789" s="55"/>
      <c r="F1789" s="55"/>
      <c r="G1789" s="55"/>
      <c r="H1789" s="55"/>
      <c r="I1789" s="55"/>
      <c r="J1789" s="55"/>
      <c r="K1789" s="65"/>
      <c r="L1789" s="65"/>
      <c r="M1789" s="65"/>
      <c r="N1789" s="65"/>
      <c r="O1789" s="65"/>
      <c r="P1789" s="65"/>
    </row>
    <row r="1790" spans="1:16" s="1" customFormat="1" x14ac:dyDescent="0.25">
      <c r="A1790" s="2"/>
      <c r="C1790" s="7"/>
      <c r="E1790" s="55"/>
      <c r="F1790" s="55"/>
      <c r="G1790" s="55"/>
      <c r="H1790" s="55"/>
      <c r="I1790" s="55"/>
      <c r="J1790" s="55"/>
      <c r="K1790" s="65"/>
      <c r="L1790" s="65"/>
      <c r="M1790" s="65"/>
      <c r="N1790" s="65"/>
      <c r="O1790" s="65"/>
      <c r="P1790" s="65"/>
    </row>
    <row r="1791" spans="1:16" s="1" customFormat="1" x14ac:dyDescent="0.25">
      <c r="A1791" s="2"/>
      <c r="C1791" s="7"/>
      <c r="E1791" s="55"/>
      <c r="F1791" s="55"/>
      <c r="G1791" s="55"/>
      <c r="H1791" s="55"/>
      <c r="I1791" s="55"/>
      <c r="J1791" s="55"/>
      <c r="K1791" s="65"/>
      <c r="L1791" s="65"/>
      <c r="M1791" s="65"/>
      <c r="N1791" s="65"/>
      <c r="O1791" s="65"/>
      <c r="P1791" s="65"/>
    </row>
    <row r="1792" spans="1:16" s="1" customFormat="1" x14ac:dyDescent="0.25">
      <c r="A1792" s="2"/>
      <c r="C1792" s="7"/>
      <c r="E1792" s="55"/>
      <c r="F1792" s="55"/>
      <c r="G1792" s="55"/>
      <c r="H1792" s="55"/>
      <c r="I1792" s="55"/>
      <c r="J1792" s="55"/>
      <c r="K1792" s="65"/>
      <c r="L1792" s="65"/>
      <c r="M1792" s="65"/>
      <c r="N1792" s="65"/>
      <c r="O1792" s="65"/>
      <c r="P1792" s="65"/>
    </row>
    <row r="1793" spans="1:16" s="1" customFormat="1" x14ac:dyDescent="0.25">
      <c r="A1793" s="2"/>
      <c r="C1793" s="7"/>
      <c r="E1793" s="55"/>
      <c r="F1793" s="55"/>
      <c r="G1793" s="55"/>
      <c r="H1793" s="55"/>
      <c r="I1793" s="55"/>
      <c r="J1793" s="55"/>
      <c r="K1793" s="65"/>
      <c r="L1793" s="65"/>
      <c r="M1793" s="65"/>
      <c r="N1793" s="65"/>
      <c r="O1793" s="65"/>
      <c r="P1793" s="65"/>
    </row>
    <row r="1794" spans="1:16" s="1" customFormat="1" x14ac:dyDescent="0.25">
      <c r="A1794" s="2"/>
      <c r="C1794" s="7"/>
      <c r="E1794" s="55"/>
      <c r="F1794" s="55"/>
      <c r="G1794" s="55"/>
      <c r="H1794" s="55"/>
      <c r="I1794" s="55"/>
      <c r="J1794" s="55"/>
      <c r="K1794" s="65"/>
      <c r="L1794" s="65"/>
      <c r="M1794" s="65"/>
      <c r="N1794" s="65"/>
      <c r="O1794" s="65"/>
      <c r="P1794" s="65"/>
    </row>
    <row r="1795" spans="1:16" s="1" customFormat="1" x14ac:dyDescent="0.25">
      <c r="A1795" s="2"/>
      <c r="C1795" s="7"/>
      <c r="E1795" s="55"/>
      <c r="F1795" s="55"/>
      <c r="G1795" s="55"/>
      <c r="H1795" s="55"/>
      <c r="I1795" s="55"/>
      <c r="J1795" s="55"/>
      <c r="K1795" s="65"/>
      <c r="L1795" s="65"/>
      <c r="M1795" s="65"/>
      <c r="N1795" s="65"/>
      <c r="O1795" s="65"/>
      <c r="P1795" s="65"/>
    </row>
    <row r="1796" spans="1:16" s="1" customFormat="1" x14ac:dyDescent="0.25">
      <c r="A1796" s="2"/>
      <c r="C1796" s="7"/>
      <c r="E1796" s="55"/>
      <c r="F1796" s="55"/>
      <c r="G1796" s="55"/>
      <c r="H1796" s="55"/>
      <c r="I1796" s="55"/>
      <c r="J1796" s="55"/>
      <c r="K1796" s="65"/>
      <c r="L1796" s="65"/>
      <c r="M1796" s="65"/>
      <c r="N1796" s="65"/>
      <c r="O1796" s="65"/>
      <c r="P1796" s="65"/>
    </row>
    <row r="1797" spans="1:16" s="1" customFormat="1" x14ac:dyDescent="0.25">
      <c r="A1797" s="2"/>
      <c r="C1797" s="7"/>
      <c r="E1797" s="55"/>
      <c r="F1797" s="55"/>
      <c r="G1797" s="55"/>
      <c r="H1797" s="55"/>
      <c r="I1797" s="55"/>
      <c r="J1797" s="55"/>
      <c r="K1797" s="65"/>
      <c r="L1797" s="65"/>
      <c r="M1797" s="65"/>
      <c r="N1797" s="65"/>
      <c r="O1797" s="65"/>
      <c r="P1797" s="65"/>
    </row>
    <row r="1798" spans="1:16" s="1" customFormat="1" x14ac:dyDescent="0.25">
      <c r="A1798" s="2"/>
      <c r="C1798" s="7"/>
      <c r="E1798" s="55"/>
      <c r="F1798" s="55"/>
      <c r="G1798" s="55"/>
      <c r="H1798" s="55"/>
      <c r="I1798" s="55"/>
      <c r="J1798" s="55"/>
      <c r="K1798" s="65"/>
      <c r="L1798" s="65"/>
      <c r="M1798" s="65"/>
      <c r="N1798" s="65"/>
      <c r="O1798" s="65"/>
      <c r="P1798" s="65"/>
    </row>
    <row r="1799" spans="1:16" s="1" customFormat="1" x14ac:dyDescent="0.25">
      <c r="A1799" s="2"/>
      <c r="C1799" s="7"/>
      <c r="E1799" s="55"/>
      <c r="F1799" s="55"/>
      <c r="G1799" s="55"/>
      <c r="H1799" s="55"/>
      <c r="I1799" s="55"/>
      <c r="J1799" s="55"/>
      <c r="K1799" s="65"/>
      <c r="L1799" s="65"/>
      <c r="M1799" s="65"/>
      <c r="N1799" s="65"/>
      <c r="O1799" s="65"/>
      <c r="P1799" s="65"/>
    </row>
    <row r="1800" spans="1:16" s="1" customFormat="1" x14ac:dyDescent="0.25">
      <c r="A1800" s="2"/>
      <c r="C1800" s="7"/>
      <c r="E1800" s="55"/>
      <c r="F1800" s="55"/>
      <c r="G1800" s="55"/>
      <c r="H1800" s="55"/>
      <c r="I1800" s="55"/>
      <c r="J1800" s="55"/>
      <c r="K1800" s="65"/>
      <c r="L1800" s="65"/>
      <c r="M1800" s="65"/>
      <c r="N1800" s="65"/>
      <c r="O1800" s="65"/>
      <c r="P1800" s="65"/>
    </row>
    <row r="1801" spans="1:16" s="1" customFormat="1" x14ac:dyDescent="0.25">
      <c r="A1801" s="2"/>
      <c r="C1801" s="7"/>
      <c r="E1801" s="55"/>
      <c r="F1801" s="55"/>
      <c r="G1801" s="55"/>
      <c r="H1801" s="55"/>
      <c r="I1801" s="55"/>
      <c r="J1801" s="55"/>
      <c r="K1801" s="65"/>
      <c r="L1801" s="65"/>
      <c r="M1801" s="65"/>
      <c r="N1801" s="65"/>
      <c r="O1801" s="65"/>
      <c r="P1801" s="65"/>
    </row>
    <row r="1802" spans="1:16" s="1" customFormat="1" x14ac:dyDescent="0.25">
      <c r="A1802" s="2"/>
      <c r="C1802" s="7"/>
      <c r="E1802" s="55"/>
      <c r="F1802" s="55"/>
      <c r="G1802" s="55"/>
      <c r="H1802" s="55"/>
      <c r="I1802" s="55"/>
      <c r="J1802" s="55"/>
      <c r="K1802" s="65"/>
      <c r="L1802" s="65"/>
      <c r="M1802" s="65"/>
      <c r="N1802" s="65"/>
      <c r="O1802" s="65"/>
      <c r="P1802" s="65"/>
    </row>
    <row r="1803" spans="1:16" s="1" customFormat="1" x14ac:dyDescent="0.25">
      <c r="A1803" s="2"/>
      <c r="C1803" s="7"/>
      <c r="E1803" s="55"/>
      <c r="F1803" s="55"/>
      <c r="G1803" s="55"/>
      <c r="H1803" s="55"/>
      <c r="I1803" s="55"/>
      <c r="J1803" s="55"/>
      <c r="K1803" s="65"/>
      <c r="L1803" s="65"/>
      <c r="M1803" s="65"/>
      <c r="N1803" s="65"/>
      <c r="O1803" s="65"/>
      <c r="P1803" s="65"/>
    </row>
    <row r="1804" spans="1:16" s="1" customFormat="1" x14ac:dyDescent="0.25">
      <c r="A1804" s="2"/>
      <c r="C1804" s="7"/>
      <c r="E1804" s="55"/>
      <c r="F1804" s="55"/>
      <c r="G1804" s="55"/>
      <c r="H1804" s="55"/>
      <c r="I1804" s="55"/>
      <c r="J1804" s="55"/>
      <c r="K1804" s="65"/>
      <c r="L1804" s="65"/>
      <c r="M1804" s="65"/>
      <c r="N1804" s="65"/>
      <c r="O1804" s="65"/>
      <c r="P1804" s="65"/>
    </row>
    <row r="1805" spans="1:16" s="1" customFormat="1" x14ac:dyDescent="0.25">
      <c r="A1805" s="2"/>
      <c r="C1805" s="7"/>
      <c r="E1805" s="55"/>
      <c r="F1805" s="55"/>
      <c r="G1805" s="55"/>
      <c r="H1805" s="55"/>
      <c r="I1805" s="55"/>
      <c r="J1805" s="55"/>
      <c r="K1805" s="65"/>
      <c r="L1805" s="65"/>
      <c r="M1805" s="65"/>
      <c r="N1805" s="65"/>
      <c r="O1805" s="65"/>
      <c r="P1805" s="65"/>
    </row>
    <row r="1806" spans="1:16" s="1" customFormat="1" x14ac:dyDescent="0.25">
      <c r="A1806" s="2"/>
      <c r="C1806" s="7"/>
      <c r="E1806" s="55"/>
      <c r="F1806" s="55"/>
      <c r="G1806" s="55"/>
      <c r="H1806" s="55"/>
      <c r="I1806" s="55"/>
      <c r="J1806" s="55"/>
      <c r="K1806" s="65"/>
      <c r="L1806" s="65"/>
      <c r="M1806" s="65"/>
      <c r="N1806" s="65"/>
      <c r="O1806" s="65"/>
      <c r="P1806" s="65"/>
    </row>
    <row r="1807" spans="1:16" s="1" customFormat="1" x14ac:dyDescent="0.25">
      <c r="A1807" s="2"/>
      <c r="C1807" s="7"/>
      <c r="E1807" s="55"/>
      <c r="F1807" s="55"/>
      <c r="G1807" s="55"/>
      <c r="H1807" s="55"/>
      <c r="I1807" s="55"/>
      <c r="J1807" s="55"/>
      <c r="K1807" s="65"/>
      <c r="L1807" s="65"/>
      <c r="M1807" s="65"/>
      <c r="N1807" s="65"/>
      <c r="O1807" s="65"/>
      <c r="P1807" s="65"/>
    </row>
    <row r="1808" spans="1:16" s="1" customFormat="1" x14ac:dyDescent="0.25">
      <c r="A1808" s="2"/>
      <c r="C1808" s="7"/>
      <c r="E1808" s="55"/>
      <c r="F1808" s="55"/>
      <c r="G1808" s="55"/>
      <c r="H1808" s="55"/>
      <c r="I1808" s="55"/>
      <c r="J1808" s="55"/>
      <c r="K1808" s="65"/>
      <c r="L1808" s="65"/>
      <c r="M1808" s="65"/>
      <c r="N1808" s="65"/>
      <c r="O1808" s="65"/>
      <c r="P1808" s="65"/>
    </row>
    <row r="1809" spans="1:16" s="1" customFormat="1" x14ac:dyDescent="0.25">
      <c r="A1809" s="2"/>
      <c r="C1809" s="7"/>
      <c r="E1809" s="55"/>
      <c r="F1809" s="55"/>
      <c r="G1809" s="55"/>
      <c r="H1809" s="55"/>
      <c r="I1809" s="55"/>
      <c r="J1809" s="55"/>
      <c r="K1809" s="65"/>
      <c r="L1809" s="65"/>
      <c r="M1809" s="65"/>
      <c r="N1809" s="65"/>
      <c r="O1809" s="65"/>
      <c r="P1809" s="65"/>
    </row>
    <row r="1810" spans="1:16" s="1" customFormat="1" x14ac:dyDescent="0.25">
      <c r="A1810" s="2"/>
      <c r="C1810" s="7"/>
      <c r="E1810" s="55"/>
      <c r="F1810" s="55"/>
      <c r="G1810" s="55"/>
      <c r="H1810" s="55"/>
      <c r="I1810" s="55"/>
      <c r="J1810" s="55"/>
      <c r="K1810" s="65"/>
      <c r="L1810" s="65"/>
      <c r="M1810" s="65"/>
      <c r="N1810" s="65"/>
      <c r="O1810" s="65"/>
      <c r="P1810" s="65"/>
    </row>
    <row r="1811" spans="1:16" s="1" customFormat="1" x14ac:dyDescent="0.25">
      <c r="A1811" s="2"/>
      <c r="C1811" s="7"/>
      <c r="E1811" s="55"/>
      <c r="F1811" s="55"/>
      <c r="G1811" s="55"/>
      <c r="H1811" s="55"/>
      <c r="I1811" s="55"/>
      <c r="J1811" s="55"/>
      <c r="K1811" s="65"/>
      <c r="L1811" s="65"/>
      <c r="M1811" s="65"/>
      <c r="N1811" s="65"/>
      <c r="O1811" s="65"/>
      <c r="P1811" s="65"/>
    </row>
    <row r="1812" spans="1:16" s="1" customFormat="1" x14ac:dyDescent="0.25">
      <c r="A1812" s="2"/>
      <c r="C1812" s="7"/>
      <c r="E1812" s="55"/>
      <c r="F1812" s="55"/>
      <c r="G1812" s="55"/>
      <c r="H1812" s="55"/>
      <c r="I1812" s="55"/>
      <c r="J1812" s="55"/>
      <c r="K1812" s="65"/>
      <c r="L1812" s="65"/>
      <c r="M1812" s="65"/>
      <c r="N1812" s="65"/>
      <c r="O1812" s="65"/>
      <c r="P1812" s="65"/>
    </row>
    <row r="1813" spans="1:16" s="1" customFormat="1" x14ac:dyDescent="0.25">
      <c r="A1813" s="2"/>
      <c r="C1813" s="7"/>
      <c r="E1813" s="55"/>
      <c r="F1813" s="55"/>
      <c r="G1813" s="55"/>
      <c r="H1813" s="55"/>
      <c r="I1813" s="55"/>
      <c r="J1813" s="55"/>
      <c r="K1813" s="65"/>
      <c r="L1813" s="65"/>
      <c r="M1813" s="65"/>
      <c r="N1813" s="65"/>
      <c r="O1813" s="65"/>
      <c r="P1813" s="65"/>
    </row>
    <row r="1814" spans="1:16" s="1" customFormat="1" x14ac:dyDescent="0.25">
      <c r="A1814" s="2"/>
      <c r="C1814" s="7"/>
      <c r="E1814" s="55"/>
      <c r="F1814" s="55"/>
      <c r="G1814" s="55"/>
      <c r="H1814" s="55"/>
      <c r="I1814" s="55"/>
      <c r="J1814" s="55"/>
      <c r="K1814" s="65"/>
      <c r="L1814" s="65"/>
      <c r="M1814" s="65"/>
      <c r="N1814" s="65"/>
      <c r="O1814" s="65"/>
      <c r="P1814" s="65"/>
    </row>
    <row r="1815" spans="1:16" s="1" customFormat="1" x14ac:dyDescent="0.25">
      <c r="A1815" s="2"/>
      <c r="C1815" s="7"/>
      <c r="E1815" s="55"/>
      <c r="F1815" s="55"/>
      <c r="G1815" s="55"/>
      <c r="H1815" s="55"/>
      <c r="I1815" s="55"/>
      <c r="J1815" s="55"/>
      <c r="K1815" s="65"/>
      <c r="L1815" s="65"/>
      <c r="M1815" s="65"/>
      <c r="N1815" s="65"/>
      <c r="O1815" s="65"/>
      <c r="P1815" s="65"/>
    </row>
    <row r="1816" spans="1:16" s="1" customFormat="1" x14ac:dyDescent="0.25">
      <c r="A1816" s="2"/>
      <c r="C1816" s="7"/>
      <c r="E1816" s="55"/>
      <c r="F1816" s="55"/>
      <c r="G1816" s="55"/>
      <c r="H1816" s="55"/>
      <c r="I1816" s="55"/>
      <c r="J1816" s="55"/>
      <c r="K1816" s="65"/>
      <c r="L1816" s="65"/>
      <c r="M1816" s="65"/>
      <c r="N1816" s="65"/>
      <c r="O1816" s="65"/>
      <c r="P1816" s="65"/>
    </row>
    <row r="1817" spans="1:16" s="1" customFormat="1" x14ac:dyDescent="0.25">
      <c r="A1817" s="2"/>
      <c r="C1817" s="7"/>
      <c r="E1817" s="55"/>
      <c r="F1817" s="55"/>
      <c r="G1817" s="55"/>
      <c r="H1817" s="55"/>
      <c r="I1817" s="55"/>
      <c r="J1817" s="55"/>
      <c r="K1817" s="65"/>
      <c r="L1817" s="65"/>
      <c r="M1817" s="65"/>
      <c r="N1817" s="65"/>
      <c r="O1817" s="65"/>
      <c r="P1817" s="65"/>
    </row>
    <row r="1818" spans="1:16" s="1" customFormat="1" x14ac:dyDescent="0.25">
      <c r="A1818" s="2"/>
      <c r="C1818" s="7"/>
      <c r="E1818" s="55"/>
      <c r="F1818" s="55"/>
      <c r="G1818" s="55"/>
      <c r="H1818" s="55"/>
      <c r="I1818" s="55"/>
      <c r="J1818" s="55"/>
      <c r="K1818" s="65"/>
      <c r="L1818" s="65"/>
      <c r="M1818" s="65"/>
      <c r="N1818" s="65"/>
      <c r="O1818" s="65"/>
      <c r="P1818" s="65"/>
    </row>
    <row r="1819" spans="1:16" s="1" customFormat="1" x14ac:dyDescent="0.25">
      <c r="A1819" s="2"/>
      <c r="C1819" s="7"/>
      <c r="E1819" s="55"/>
      <c r="F1819" s="55"/>
      <c r="G1819" s="55"/>
      <c r="H1819" s="55"/>
      <c r="I1819" s="55"/>
      <c r="J1819" s="55"/>
      <c r="K1819" s="65"/>
      <c r="L1819" s="65"/>
      <c r="M1819" s="65"/>
      <c r="N1819" s="65"/>
      <c r="O1819" s="65"/>
      <c r="P1819" s="65"/>
    </row>
    <row r="1820" spans="1:16" s="1" customFormat="1" x14ac:dyDescent="0.25">
      <c r="A1820" s="2"/>
      <c r="C1820" s="7"/>
      <c r="E1820" s="55"/>
      <c r="F1820" s="55"/>
      <c r="G1820" s="55"/>
      <c r="H1820" s="55"/>
      <c r="I1820" s="55"/>
      <c r="J1820" s="55"/>
      <c r="K1820" s="65"/>
      <c r="L1820" s="65"/>
      <c r="M1820" s="65"/>
      <c r="N1820" s="65"/>
      <c r="O1820" s="65"/>
      <c r="P1820" s="65"/>
    </row>
    <row r="1821" spans="1:16" s="1" customFormat="1" x14ac:dyDescent="0.25">
      <c r="A1821" s="2"/>
      <c r="C1821" s="7"/>
      <c r="E1821" s="55"/>
      <c r="F1821" s="55"/>
      <c r="G1821" s="55"/>
      <c r="H1821" s="55"/>
      <c r="I1821" s="55"/>
      <c r="J1821" s="55"/>
      <c r="K1821" s="65"/>
      <c r="L1821" s="65"/>
      <c r="M1821" s="65"/>
      <c r="N1821" s="65"/>
      <c r="O1821" s="65"/>
      <c r="P1821" s="65"/>
    </row>
    <row r="1822" spans="1:16" s="1" customFormat="1" x14ac:dyDescent="0.25">
      <c r="A1822" s="2"/>
      <c r="C1822" s="7"/>
      <c r="E1822" s="55"/>
      <c r="F1822" s="55"/>
      <c r="G1822" s="55"/>
      <c r="H1822" s="55"/>
      <c r="I1822" s="55"/>
      <c r="J1822" s="55"/>
      <c r="K1822" s="65"/>
      <c r="L1822" s="65"/>
      <c r="M1822" s="65"/>
      <c r="N1822" s="65"/>
      <c r="O1822" s="65"/>
      <c r="P1822" s="65"/>
    </row>
    <row r="1823" spans="1:16" s="1" customFormat="1" x14ac:dyDescent="0.25">
      <c r="A1823" s="2"/>
      <c r="C1823" s="7"/>
      <c r="E1823" s="55"/>
      <c r="F1823" s="55"/>
      <c r="G1823" s="55"/>
      <c r="H1823" s="55"/>
      <c r="I1823" s="55"/>
      <c r="J1823" s="55"/>
      <c r="K1823" s="65"/>
      <c r="L1823" s="65"/>
      <c r="M1823" s="65"/>
      <c r="N1823" s="65"/>
      <c r="O1823" s="65"/>
      <c r="P1823" s="65"/>
    </row>
    <row r="1824" spans="1:16" s="1" customFormat="1" x14ac:dyDescent="0.25">
      <c r="A1824" s="2"/>
      <c r="C1824" s="7"/>
      <c r="E1824" s="55"/>
      <c r="F1824" s="55"/>
      <c r="G1824" s="55"/>
      <c r="H1824" s="55"/>
      <c r="I1824" s="55"/>
      <c r="J1824" s="55"/>
      <c r="K1824" s="65"/>
      <c r="L1824" s="65"/>
      <c r="M1824" s="65"/>
      <c r="N1824" s="65"/>
      <c r="O1824" s="65"/>
      <c r="P1824" s="65"/>
    </row>
    <row r="1825" spans="1:16" s="1" customFormat="1" x14ac:dyDescent="0.25">
      <c r="A1825" s="2"/>
      <c r="C1825" s="7"/>
      <c r="E1825" s="55"/>
      <c r="F1825" s="55"/>
      <c r="G1825" s="55"/>
      <c r="H1825" s="55"/>
      <c r="I1825" s="55"/>
      <c r="J1825" s="55"/>
      <c r="K1825" s="65"/>
      <c r="L1825" s="65"/>
      <c r="M1825" s="65"/>
      <c r="N1825" s="65"/>
      <c r="O1825" s="65"/>
      <c r="P1825" s="65"/>
    </row>
    <row r="1826" spans="1:16" s="1" customFormat="1" x14ac:dyDescent="0.25">
      <c r="A1826" s="2"/>
      <c r="C1826" s="7"/>
      <c r="E1826" s="55"/>
      <c r="F1826" s="55"/>
      <c r="G1826" s="55"/>
      <c r="H1826" s="55"/>
      <c r="I1826" s="55"/>
      <c r="J1826" s="55"/>
      <c r="K1826" s="65"/>
      <c r="L1826" s="65"/>
      <c r="M1826" s="65"/>
      <c r="N1826" s="65"/>
      <c r="O1826" s="65"/>
      <c r="P1826" s="65"/>
    </row>
    <row r="1827" spans="1:16" s="1" customFormat="1" x14ac:dyDescent="0.25">
      <c r="A1827" s="2"/>
      <c r="C1827" s="7"/>
      <c r="E1827" s="55"/>
      <c r="F1827" s="55"/>
      <c r="G1827" s="55"/>
      <c r="H1827" s="55"/>
      <c r="I1827" s="55"/>
      <c r="J1827" s="55"/>
      <c r="K1827" s="65"/>
      <c r="L1827" s="65"/>
      <c r="M1827" s="65"/>
      <c r="N1827" s="65"/>
      <c r="O1827" s="65"/>
      <c r="P1827" s="65"/>
    </row>
    <row r="1828" spans="1:16" s="1" customFormat="1" x14ac:dyDescent="0.25">
      <c r="A1828" s="2"/>
      <c r="C1828" s="7"/>
      <c r="E1828" s="55"/>
      <c r="F1828" s="55"/>
      <c r="G1828" s="55"/>
      <c r="H1828" s="55"/>
      <c r="I1828" s="55"/>
      <c r="J1828" s="55"/>
      <c r="K1828" s="65"/>
      <c r="L1828" s="65"/>
      <c r="M1828" s="65"/>
      <c r="N1828" s="65"/>
      <c r="O1828" s="65"/>
      <c r="P1828" s="65"/>
    </row>
    <row r="1829" spans="1:16" s="1" customFormat="1" x14ac:dyDescent="0.25">
      <c r="A1829" s="2"/>
      <c r="C1829" s="7"/>
      <c r="E1829" s="55"/>
      <c r="F1829" s="55"/>
      <c r="G1829" s="55"/>
      <c r="H1829" s="55"/>
      <c r="I1829" s="55"/>
      <c r="J1829" s="55"/>
      <c r="K1829" s="65"/>
      <c r="L1829" s="65"/>
      <c r="M1829" s="65"/>
      <c r="N1829" s="65"/>
      <c r="O1829" s="65"/>
      <c r="P1829" s="65"/>
    </row>
    <row r="1830" spans="1:16" s="1" customFormat="1" x14ac:dyDescent="0.25">
      <c r="A1830" s="2"/>
      <c r="C1830" s="7"/>
      <c r="E1830" s="55"/>
      <c r="F1830" s="55"/>
      <c r="G1830" s="55"/>
      <c r="H1830" s="55"/>
      <c r="I1830" s="55"/>
      <c r="J1830" s="55"/>
      <c r="K1830" s="65"/>
      <c r="L1830" s="65"/>
      <c r="M1830" s="65"/>
      <c r="N1830" s="65"/>
      <c r="O1830" s="65"/>
      <c r="P1830" s="65"/>
    </row>
    <row r="1831" spans="1:16" s="1" customFormat="1" x14ac:dyDescent="0.25">
      <c r="A1831" s="2"/>
      <c r="C1831" s="7"/>
      <c r="E1831" s="55"/>
      <c r="F1831" s="55"/>
      <c r="G1831" s="55"/>
      <c r="H1831" s="55"/>
      <c r="I1831" s="55"/>
      <c r="J1831" s="55"/>
      <c r="K1831" s="65"/>
      <c r="L1831" s="65"/>
      <c r="M1831" s="65"/>
      <c r="N1831" s="65"/>
      <c r="O1831" s="65"/>
      <c r="P1831" s="65"/>
    </row>
    <row r="1832" spans="1:16" s="1" customFormat="1" x14ac:dyDescent="0.25">
      <c r="A1832" s="2"/>
      <c r="C1832" s="7"/>
      <c r="E1832" s="55"/>
      <c r="F1832" s="55"/>
      <c r="G1832" s="55"/>
      <c r="H1832" s="55"/>
      <c r="I1832" s="55"/>
      <c r="J1832" s="55"/>
      <c r="K1832" s="65"/>
      <c r="L1832" s="65"/>
      <c r="M1832" s="65"/>
      <c r="N1832" s="65"/>
      <c r="O1832" s="65"/>
      <c r="P1832" s="65"/>
    </row>
    <row r="1833" spans="1:16" s="1" customFormat="1" x14ac:dyDescent="0.25">
      <c r="A1833" s="2"/>
      <c r="C1833" s="7"/>
      <c r="E1833" s="55"/>
      <c r="F1833" s="55"/>
      <c r="G1833" s="55"/>
      <c r="H1833" s="55"/>
      <c r="I1833" s="55"/>
      <c r="J1833" s="55"/>
      <c r="K1833" s="65"/>
      <c r="L1833" s="65"/>
      <c r="M1833" s="65"/>
      <c r="N1833" s="65"/>
      <c r="O1833" s="65"/>
      <c r="P1833" s="65"/>
    </row>
    <row r="1834" spans="1:16" s="1" customFormat="1" x14ac:dyDescent="0.25">
      <c r="A1834" s="2"/>
      <c r="C1834" s="7"/>
      <c r="E1834" s="55"/>
      <c r="F1834" s="55"/>
      <c r="G1834" s="55"/>
      <c r="H1834" s="55"/>
      <c r="I1834" s="55"/>
      <c r="J1834" s="55"/>
      <c r="K1834" s="65"/>
      <c r="L1834" s="65"/>
      <c r="M1834" s="65"/>
      <c r="N1834" s="65"/>
      <c r="O1834" s="65"/>
      <c r="P1834" s="65"/>
    </row>
    <row r="1835" spans="1:16" s="1" customFormat="1" x14ac:dyDescent="0.25">
      <c r="A1835" s="2"/>
      <c r="C1835" s="7"/>
      <c r="E1835" s="55"/>
      <c r="F1835" s="55"/>
      <c r="G1835" s="55"/>
      <c r="H1835" s="55"/>
      <c r="I1835" s="55"/>
      <c r="J1835" s="55"/>
      <c r="K1835" s="65"/>
      <c r="L1835" s="65"/>
      <c r="M1835" s="65"/>
      <c r="N1835" s="65"/>
      <c r="O1835" s="65"/>
      <c r="P1835" s="65"/>
    </row>
    <row r="1836" spans="1:16" s="1" customFormat="1" x14ac:dyDescent="0.25">
      <c r="A1836" s="2"/>
      <c r="C1836" s="7"/>
      <c r="E1836" s="55"/>
      <c r="F1836" s="55"/>
      <c r="G1836" s="55"/>
      <c r="H1836" s="55"/>
      <c r="I1836" s="55"/>
      <c r="J1836" s="55"/>
      <c r="K1836" s="65"/>
      <c r="L1836" s="65"/>
      <c r="M1836" s="65"/>
      <c r="N1836" s="65"/>
      <c r="O1836" s="65"/>
      <c r="P1836" s="65"/>
    </row>
    <row r="1837" spans="1:16" s="1" customFormat="1" x14ac:dyDescent="0.25">
      <c r="A1837" s="2"/>
      <c r="C1837" s="7"/>
      <c r="E1837" s="55"/>
      <c r="F1837" s="55"/>
      <c r="G1837" s="55"/>
      <c r="H1837" s="55"/>
      <c r="I1837" s="55"/>
      <c r="J1837" s="55"/>
      <c r="K1837" s="65"/>
      <c r="L1837" s="65"/>
      <c r="M1837" s="65"/>
      <c r="N1837" s="65"/>
      <c r="O1837" s="65"/>
      <c r="P1837" s="65"/>
    </row>
    <row r="1838" spans="1:16" s="1" customFormat="1" x14ac:dyDescent="0.25">
      <c r="A1838" s="2"/>
      <c r="C1838" s="7"/>
      <c r="E1838" s="55"/>
      <c r="F1838" s="55"/>
      <c r="G1838" s="55"/>
      <c r="H1838" s="55"/>
      <c r="I1838" s="55"/>
      <c r="J1838" s="55"/>
      <c r="K1838" s="65"/>
      <c r="L1838" s="65"/>
      <c r="M1838" s="65"/>
      <c r="N1838" s="65"/>
      <c r="O1838" s="65"/>
      <c r="P1838" s="65"/>
    </row>
    <row r="1839" spans="1:16" s="1" customFormat="1" x14ac:dyDescent="0.25">
      <c r="A1839" s="2"/>
      <c r="C1839" s="7"/>
      <c r="E1839" s="55"/>
      <c r="F1839" s="55"/>
      <c r="G1839" s="55"/>
      <c r="H1839" s="55"/>
      <c r="I1839" s="55"/>
      <c r="J1839" s="55"/>
      <c r="K1839" s="65"/>
      <c r="L1839" s="65"/>
      <c r="M1839" s="65"/>
      <c r="N1839" s="65"/>
      <c r="O1839" s="65"/>
      <c r="P1839" s="65"/>
    </row>
    <row r="1840" spans="1:16" s="1" customFormat="1" x14ac:dyDescent="0.25">
      <c r="A1840" s="2"/>
      <c r="C1840" s="7"/>
      <c r="E1840" s="55"/>
      <c r="F1840" s="55"/>
      <c r="G1840" s="55"/>
      <c r="H1840" s="55"/>
      <c r="I1840" s="55"/>
      <c r="J1840" s="55"/>
      <c r="K1840" s="65"/>
      <c r="L1840" s="65"/>
      <c r="M1840" s="65"/>
      <c r="N1840" s="65"/>
      <c r="O1840" s="65"/>
      <c r="P1840" s="65"/>
    </row>
    <row r="1841" spans="1:16" s="1" customFormat="1" x14ac:dyDescent="0.25">
      <c r="A1841" s="2"/>
      <c r="C1841" s="7"/>
      <c r="E1841" s="55"/>
      <c r="F1841" s="55"/>
      <c r="G1841" s="55"/>
      <c r="H1841" s="55"/>
      <c r="I1841" s="55"/>
      <c r="J1841" s="55"/>
      <c r="K1841" s="65"/>
      <c r="L1841" s="65"/>
      <c r="M1841" s="65"/>
      <c r="N1841" s="65"/>
      <c r="O1841" s="65"/>
      <c r="P1841" s="65"/>
    </row>
    <row r="1842" spans="1:16" s="1" customFormat="1" x14ac:dyDescent="0.25">
      <c r="A1842" s="2"/>
      <c r="C1842" s="7"/>
      <c r="E1842" s="55"/>
      <c r="F1842" s="55"/>
      <c r="G1842" s="55"/>
      <c r="H1842" s="55"/>
      <c r="I1842" s="55"/>
      <c r="J1842" s="55"/>
      <c r="K1842" s="65"/>
      <c r="L1842" s="65"/>
      <c r="M1842" s="65"/>
      <c r="N1842" s="65"/>
      <c r="O1842" s="65"/>
      <c r="P1842" s="65"/>
    </row>
    <row r="1843" spans="1:16" s="1" customFormat="1" x14ac:dyDescent="0.25">
      <c r="A1843" s="2"/>
      <c r="C1843" s="7"/>
      <c r="E1843" s="55"/>
      <c r="F1843" s="55"/>
      <c r="G1843" s="55"/>
      <c r="H1843" s="55"/>
      <c r="I1843" s="55"/>
      <c r="J1843" s="55"/>
      <c r="K1843" s="65"/>
      <c r="L1843" s="65"/>
      <c r="M1843" s="65"/>
      <c r="N1843" s="65"/>
      <c r="O1843" s="65"/>
      <c r="P1843" s="65"/>
    </row>
    <row r="1844" spans="1:16" s="1" customFormat="1" x14ac:dyDescent="0.25">
      <c r="A1844" s="2"/>
      <c r="C1844" s="7"/>
      <c r="E1844" s="55"/>
      <c r="F1844" s="55"/>
      <c r="G1844" s="55"/>
      <c r="H1844" s="55"/>
      <c r="I1844" s="55"/>
      <c r="J1844" s="55"/>
      <c r="K1844" s="65"/>
      <c r="L1844" s="65"/>
      <c r="M1844" s="65"/>
      <c r="N1844" s="65"/>
      <c r="O1844" s="65"/>
      <c r="P1844" s="65"/>
    </row>
    <row r="1845" spans="1:16" s="1" customFormat="1" x14ac:dyDescent="0.25">
      <c r="A1845" s="2"/>
      <c r="C1845" s="7"/>
      <c r="E1845" s="55"/>
      <c r="F1845" s="55"/>
      <c r="G1845" s="55"/>
      <c r="H1845" s="55"/>
      <c r="I1845" s="55"/>
      <c r="J1845" s="55"/>
      <c r="K1845" s="65"/>
      <c r="L1845" s="65"/>
      <c r="M1845" s="65"/>
      <c r="N1845" s="65"/>
      <c r="O1845" s="65"/>
      <c r="P1845" s="65"/>
    </row>
    <row r="1846" spans="1:16" s="1" customFormat="1" x14ac:dyDescent="0.25">
      <c r="A1846" s="2"/>
      <c r="C1846" s="7"/>
      <c r="E1846" s="55"/>
      <c r="F1846" s="55"/>
      <c r="G1846" s="55"/>
      <c r="H1846" s="55"/>
      <c r="I1846" s="55"/>
      <c r="J1846" s="55"/>
      <c r="K1846" s="65"/>
      <c r="L1846" s="65"/>
      <c r="M1846" s="65"/>
      <c r="N1846" s="65"/>
      <c r="O1846" s="65"/>
      <c r="P1846" s="65"/>
    </row>
    <row r="1847" spans="1:16" s="1" customFormat="1" x14ac:dyDescent="0.25">
      <c r="A1847" s="2"/>
      <c r="C1847" s="7"/>
      <c r="E1847" s="55"/>
      <c r="F1847" s="55"/>
      <c r="G1847" s="55"/>
      <c r="H1847" s="55"/>
      <c r="I1847" s="55"/>
      <c r="J1847" s="55"/>
      <c r="K1847" s="65"/>
      <c r="L1847" s="65"/>
      <c r="M1847" s="65"/>
      <c r="N1847" s="65"/>
      <c r="O1847" s="65"/>
      <c r="P1847" s="65"/>
    </row>
    <row r="1848" spans="1:16" s="1" customFormat="1" x14ac:dyDescent="0.25">
      <c r="A1848" s="2"/>
      <c r="C1848" s="7"/>
      <c r="E1848" s="55"/>
      <c r="F1848" s="55"/>
      <c r="G1848" s="55"/>
      <c r="H1848" s="55"/>
      <c r="I1848" s="55"/>
      <c r="J1848" s="55"/>
      <c r="K1848" s="65"/>
      <c r="L1848" s="65"/>
      <c r="M1848" s="65"/>
      <c r="N1848" s="65"/>
      <c r="O1848" s="65"/>
      <c r="P1848" s="65"/>
    </row>
    <row r="1849" spans="1:16" s="1" customFormat="1" x14ac:dyDescent="0.25">
      <c r="A1849" s="2"/>
      <c r="C1849" s="7"/>
      <c r="E1849" s="55"/>
      <c r="F1849" s="55"/>
      <c r="G1849" s="55"/>
      <c r="H1849" s="55"/>
      <c r="I1849" s="55"/>
      <c r="J1849" s="55"/>
      <c r="K1849" s="65"/>
      <c r="L1849" s="65"/>
      <c r="M1849" s="65"/>
      <c r="N1849" s="65"/>
      <c r="O1849" s="65"/>
      <c r="P1849" s="65"/>
    </row>
    <row r="1850" spans="1:16" s="1" customFormat="1" x14ac:dyDescent="0.25">
      <c r="A1850" s="2"/>
      <c r="C1850" s="7"/>
      <c r="E1850" s="55"/>
      <c r="F1850" s="55"/>
      <c r="G1850" s="55"/>
      <c r="H1850" s="55"/>
      <c r="I1850" s="55"/>
      <c r="J1850" s="55"/>
      <c r="K1850" s="65"/>
      <c r="L1850" s="65"/>
      <c r="M1850" s="65"/>
      <c r="N1850" s="65"/>
      <c r="O1850" s="65"/>
      <c r="P1850" s="65"/>
    </row>
    <row r="1851" spans="1:16" s="1" customFormat="1" x14ac:dyDescent="0.25">
      <c r="A1851" s="2"/>
      <c r="C1851" s="7"/>
      <c r="E1851" s="55"/>
      <c r="F1851" s="55"/>
      <c r="G1851" s="55"/>
      <c r="H1851" s="55"/>
      <c r="I1851" s="55"/>
      <c r="J1851" s="55"/>
      <c r="K1851" s="65"/>
      <c r="L1851" s="65"/>
      <c r="M1851" s="65"/>
      <c r="N1851" s="65"/>
      <c r="O1851" s="65"/>
      <c r="P1851" s="65"/>
    </row>
    <row r="1852" spans="1:16" s="1" customFormat="1" x14ac:dyDescent="0.25">
      <c r="A1852" s="2"/>
      <c r="C1852" s="7"/>
      <c r="E1852" s="55"/>
      <c r="F1852" s="55"/>
      <c r="G1852" s="55"/>
      <c r="H1852" s="55"/>
      <c r="I1852" s="55"/>
      <c r="J1852" s="55"/>
      <c r="K1852" s="65"/>
      <c r="L1852" s="65"/>
      <c r="M1852" s="65"/>
      <c r="N1852" s="65"/>
      <c r="O1852" s="65"/>
      <c r="P1852" s="65"/>
    </row>
    <row r="1853" spans="1:16" s="1" customFormat="1" x14ac:dyDescent="0.25">
      <c r="A1853" s="2"/>
      <c r="C1853" s="7"/>
      <c r="E1853" s="55"/>
      <c r="F1853" s="55"/>
      <c r="G1853" s="55"/>
      <c r="H1853" s="55"/>
      <c r="I1853" s="55"/>
      <c r="J1853" s="55"/>
      <c r="K1853" s="65"/>
      <c r="L1853" s="65"/>
      <c r="M1853" s="65"/>
      <c r="N1853" s="65"/>
      <c r="O1853" s="65"/>
      <c r="P1853" s="65"/>
    </row>
    <row r="1854" spans="1:16" s="1" customFormat="1" x14ac:dyDescent="0.25">
      <c r="A1854" s="2"/>
      <c r="C1854" s="7"/>
      <c r="E1854" s="55"/>
      <c r="F1854" s="55"/>
      <c r="G1854" s="55"/>
      <c r="H1854" s="55"/>
      <c r="I1854" s="55"/>
      <c r="J1854" s="55"/>
      <c r="K1854" s="65"/>
      <c r="L1854" s="65"/>
      <c r="M1854" s="65"/>
      <c r="N1854" s="65"/>
      <c r="O1854" s="65"/>
      <c r="P1854" s="65"/>
    </row>
  </sheetData>
  <mergeCells count="18">
    <mergeCell ref="B52:R52"/>
    <mergeCell ref="B49:R49"/>
    <mergeCell ref="B50:O50"/>
    <mergeCell ref="B51:N51"/>
    <mergeCell ref="L1:V1"/>
    <mergeCell ref="L2:V2"/>
    <mergeCell ref="H3:V3"/>
    <mergeCell ref="I4:V4"/>
    <mergeCell ref="T11:V12"/>
    <mergeCell ref="A6:P6"/>
    <mergeCell ref="M11:N12"/>
    <mergeCell ref="O11:P12"/>
    <mergeCell ref="Q11:R12"/>
    <mergeCell ref="A11:A13"/>
    <mergeCell ref="B11:B13"/>
    <mergeCell ref="C11:D12"/>
    <mergeCell ref="E11:H12"/>
    <mergeCell ref="I11:L12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2"/>
  <sheetViews>
    <sheetView topLeftCell="D1" workbookViewId="0">
      <selection activeCell="V6" sqref="V6"/>
    </sheetView>
  </sheetViews>
  <sheetFormatPr defaultRowHeight="15.75" x14ac:dyDescent="0.25"/>
  <cols>
    <col min="1" max="1" width="10.7109375" style="1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1.28515625" style="1" customWidth="1"/>
    <col min="19" max="19" width="8.7109375" style="1" customWidth="1"/>
    <col min="20" max="20" width="8.7109375" style="55" customWidth="1"/>
    <col min="21" max="21" width="9.7109375" style="55" customWidth="1"/>
    <col min="22" max="22" width="8.7109375" style="55" customWidth="1"/>
    <col min="23" max="16384" width="9.140625" style="1"/>
  </cols>
  <sheetData>
    <row r="1" spans="1:2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61"/>
      <c r="J1" s="261"/>
      <c r="K1" s="261"/>
      <c r="L1" s="290" t="s">
        <v>321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61"/>
      <c r="J2" s="261"/>
      <c r="K2" s="261"/>
      <c r="L2" s="290" t="s">
        <v>321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321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A4" s="55"/>
      <c r="C4" s="1"/>
      <c r="H4" s="261"/>
      <c r="I4" s="290" t="s">
        <v>321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19.5" customHeight="1" x14ac:dyDescent="0.3">
      <c r="L5" s="21"/>
      <c r="M5" s="21"/>
      <c r="N5" s="202"/>
      <c r="O5" s="202"/>
      <c r="P5" s="202"/>
    </row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22" s="4" customFormat="1" ht="18.75" x14ac:dyDescent="0.3">
      <c r="A7" s="5"/>
      <c r="B7" s="108" t="s">
        <v>292</v>
      </c>
      <c r="C7" s="6"/>
      <c r="D7" s="5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T7" s="55"/>
      <c r="U7" s="55"/>
      <c r="V7" s="55"/>
    </row>
    <row r="8" spans="1:22" hidden="1" x14ac:dyDescent="0.25"/>
    <row r="9" spans="1:22" ht="16.5" thickBot="1" x14ac:dyDescent="0.3"/>
    <row r="10" spans="1:22" s="2" customFormat="1" ht="32.25" customHeight="1" x14ac:dyDescent="0.25">
      <c r="A10" s="275" t="s">
        <v>76</v>
      </c>
      <c r="B10" s="275" t="s">
        <v>0</v>
      </c>
      <c r="C10" s="280" t="s">
        <v>3</v>
      </c>
      <c r="D10" s="281"/>
      <c r="E10" s="280" t="s">
        <v>1</v>
      </c>
      <c r="F10" s="305"/>
      <c r="G10" s="305"/>
      <c r="H10" s="281"/>
      <c r="I10" s="280" t="s">
        <v>5</v>
      </c>
      <c r="J10" s="305"/>
      <c r="K10" s="305"/>
      <c r="L10" s="296"/>
      <c r="M10" s="280" t="s">
        <v>51</v>
      </c>
      <c r="N10" s="296"/>
      <c r="O10" s="280" t="s">
        <v>2</v>
      </c>
      <c r="P10" s="296"/>
      <c r="Q10" s="299" t="s">
        <v>71</v>
      </c>
      <c r="R10" s="300"/>
      <c r="T10" s="273" t="s">
        <v>308</v>
      </c>
      <c r="U10" s="274"/>
      <c r="V10" s="274"/>
    </row>
    <row r="11" spans="1:22" s="2" customFormat="1" ht="15" customHeight="1" thickBot="1" x14ac:dyDescent="0.3">
      <c r="A11" s="278"/>
      <c r="B11" s="278"/>
      <c r="C11" s="282"/>
      <c r="D11" s="283"/>
      <c r="E11" s="282"/>
      <c r="F11" s="306"/>
      <c r="G11" s="306"/>
      <c r="H11" s="283"/>
      <c r="I11" s="282"/>
      <c r="J11" s="306"/>
      <c r="K11" s="306"/>
      <c r="L11" s="283"/>
      <c r="M11" s="282"/>
      <c r="N11" s="283"/>
      <c r="O11" s="297"/>
      <c r="P11" s="298"/>
      <c r="Q11" s="301"/>
      <c r="R11" s="302"/>
      <c r="T11" s="274"/>
      <c r="U11" s="274"/>
      <c r="V11" s="274"/>
    </row>
    <row r="12" spans="1:22" s="2" customFormat="1" ht="33" customHeight="1" thickBot="1" x14ac:dyDescent="0.3">
      <c r="A12" s="279"/>
      <c r="B12" s="279"/>
      <c r="C12" s="33" t="s">
        <v>38</v>
      </c>
      <c r="D12" s="190" t="s">
        <v>39</v>
      </c>
      <c r="E12" s="33" t="s">
        <v>38</v>
      </c>
      <c r="F12" s="260" t="s">
        <v>39</v>
      </c>
      <c r="G12" s="33" t="s">
        <v>38</v>
      </c>
      <c r="H12" s="190" t="s">
        <v>39</v>
      </c>
      <c r="I12" s="33" t="s">
        <v>38</v>
      </c>
      <c r="J12" s="190" t="s">
        <v>39</v>
      </c>
      <c r="K12" s="33" t="s">
        <v>38</v>
      </c>
      <c r="L12" s="190" t="s">
        <v>39</v>
      </c>
      <c r="M12" s="33" t="s">
        <v>38</v>
      </c>
      <c r="N12" s="190" t="s">
        <v>39</v>
      </c>
      <c r="O12" s="33" t="s">
        <v>38</v>
      </c>
      <c r="P12" s="190" t="s">
        <v>39</v>
      </c>
      <c r="Q12" s="33" t="s">
        <v>38</v>
      </c>
      <c r="R12" s="190" t="s">
        <v>39</v>
      </c>
      <c r="T12" s="256" t="s">
        <v>38</v>
      </c>
      <c r="U12" s="256"/>
      <c r="V12" s="256" t="s">
        <v>39</v>
      </c>
    </row>
    <row r="13" spans="1:22" s="2" customFormat="1" ht="15" x14ac:dyDescent="0.25">
      <c r="A13" s="131"/>
      <c r="B13" s="18" t="s">
        <v>6</v>
      </c>
      <c r="C13" s="57"/>
      <c r="D13" s="95"/>
      <c r="E13" s="111"/>
      <c r="F13" s="89"/>
      <c r="G13" s="68"/>
      <c r="H13" s="56"/>
      <c r="I13" s="111"/>
      <c r="J13" s="89"/>
      <c r="K13" s="54"/>
      <c r="L13" s="43"/>
      <c r="M13" s="45"/>
      <c r="N13" s="50"/>
      <c r="O13" s="57"/>
      <c r="P13" s="58"/>
      <c r="Q13" s="236"/>
      <c r="R13" s="112"/>
      <c r="T13" s="64"/>
      <c r="U13" s="64"/>
      <c r="V13" s="64"/>
    </row>
    <row r="14" spans="1:22" s="2" customFormat="1" ht="15" x14ac:dyDescent="0.25">
      <c r="A14" s="178" t="s">
        <v>283</v>
      </c>
      <c r="B14" s="14" t="s">
        <v>284</v>
      </c>
      <c r="C14" s="35">
        <v>150</v>
      </c>
      <c r="D14" s="19">
        <v>200</v>
      </c>
      <c r="E14" s="45">
        <v>22.07</v>
      </c>
      <c r="F14" s="43">
        <v>29.42</v>
      </c>
      <c r="G14" s="54"/>
      <c r="H14" s="50"/>
      <c r="I14" s="45">
        <v>18.170000000000002</v>
      </c>
      <c r="J14" s="43">
        <v>24.22</v>
      </c>
      <c r="K14" s="54"/>
      <c r="L14" s="43"/>
      <c r="M14" s="45">
        <v>20.55</v>
      </c>
      <c r="N14" s="50">
        <v>27.4</v>
      </c>
      <c r="O14" s="45">
        <v>334.5</v>
      </c>
      <c r="P14" s="43">
        <v>446</v>
      </c>
      <c r="Q14" s="54">
        <v>0.35</v>
      </c>
      <c r="R14" s="43">
        <v>0.46</v>
      </c>
      <c r="T14" s="64"/>
      <c r="U14" s="64"/>
      <c r="V14" s="64"/>
    </row>
    <row r="15" spans="1:22" s="2" customFormat="1" ht="15" x14ac:dyDescent="0.25">
      <c r="A15" s="178" t="s">
        <v>140</v>
      </c>
      <c r="B15" s="14" t="s">
        <v>16</v>
      </c>
      <c r="C15" s="35">
        <v>15</v>
      </c>
      <c r="D15" s="19">
        <v>20</v>
      </c>
      <c r="E15" s="45">
        <f>2.63/10*15</f>
        <v>3.9450000000000003</v>
      </c>
      <c r="F15" s="43">
        <f>2.63/10*20</f>
        <v>5.26</v>
      </c>
      <c r="G15" s="54">
        <v>3.48</v>
      </c>
      <c r="H15" s="50">
        <v>4.6399999999999997</v>
      </c>
      <c r="I15" s="45">
        <f>2.66/10*15</f>
        <v>3.99</v>
      </c>
      <c r="J15" s="43">
        <f>2.66/10*20</f>
        <v>5.32</v>
      </c>
      <c r="K15" s="54">
        <v>0</v>
      </c>
      <c r="L15" s="43">
        <v>0</v>
      </c>
      <c r="M15" s="45">
        <v>0</v>
      </c>
      <c r="N15" s="43">
        <v>0</v>
      </c>
      <c r="O15" s="45">
        <f>35/10*15</f>
        <v>52.5</v>
      </c>
      <c r="P15" s="43">
        <f>35/10*20</f>
        <v>70</v>
      </c>
      <c r="Q15" s="45">
        <f>0.07/10*15</f>
        <v>0.10500000000000001</v>
      </c>
      <c r="R15" s="43">
        <f>0.07/10*20</f>
        <v>0.14000000000000001</v>
      </c>
      <c r="T15" s="64"/>
      <c r="U15" s="64"/>
      <c r="V15" s="64"/>
    </row>
    <row r="16" spans="1:22" s="2" customFormat="1" ht="15" x14ac:dyDescent="0.25">
      <c r="A16" s="161" t="s">
        <v>273</v>
      </c>
      <c r="B16" s="158" t="s">
        <v>274</v>
      </c>
      <c r="C16" s="37" t="s">
        <v>275</v>
      </c>
      <c r="D16" s="110" t="s">
        <v>275</v>
      </c>
      <c r="E16" s="45">
        <v>3.88</v>
      </c>
      <c r="F16" s="43">
        <v>3.88</v>
      </c>
      <c r="G16" s="54">
        <v>0</v>
      </c>
      <c r="H16" s="50">
        <v>0</v>
      </c>
      <c r="I16" s="45">
        <v>7.7</v>
      </c>
      <c r="J16" s="43">
        <v>7.7</v>
      </c>
      <c r="K16" s="54">
        <v>0</v>
      </c>
      <c r="L16" s="50">
        <v>0</v>
      </c>
      <c r="M16" s="45">
        <v>23.48</v>
      </c>
      <c r="N16" s="50">
        <v>23.48</v>
      </c>
      <c r="O16" s="45">
        <v>179</v>
      </c>
      <c r="P16" s="43">
        <v>179</v>
      </c>
      <c r="Q16" s="54">
        <v>0</v>
      </c>
      <c r="R16" s="43">
        <v>0</v>
      </c>
      <c r="T16" s="64"/>
      <c r="U16" s="64"/>
      <c r="V16" s="64"/>
    </row>
    <row r="17" spans="1:22" s="2" customFormat="1" ht="15" x14ac:dyDescent="0.25">
      <c r="A17" s="178" t="s">
        <v>124</v>
      </c>
      <c r="B17" s="13" t="s">
        <v>125</v>
      </c>
      <c r="C17" s="35">
        <v>200</v>
      </c>
      <c r="D17" s="56">
        <v>200</v>
      </c>
      <c r="E17" s="45">
        <v>0.04</v>
      </c>
      <c r="F17" s="43">
        <v>0.04</v>
      </c>
      <c r="G17" s="54">
        <v>0</v>
      </c>
      <c r="H17" s="50">
        <v>0</v>
      </c>
      <c r="I17" s="45">
        <v>0.01</v>
      </c>
      <c r="J17" s="43">
        <v>0.01</v>
      </c>
      <c r="K17" s="54">
        <v>0</v>
      </c>
      <c r="L17" s="50">
        <v>0</v>
      </c>
      <c r="M17" s="45">
        <v>9.09</v>
      </c>
      <c r="N17" s="50">
        <v>9.09</v>
      </c>
      <c r="O17" s="45">
        <v>37</v>
      </c>
      <c r="P17" s="43">
        <v>37</v>
      </c>
      <c r="Q17" s="54">
        <v>0</v>
      </c>
      <c r="R17" s="43">
        <v>0</v>
      </c>
      <c r="T17" s="64"/>
      <c r="U17" s="64"/>
      <c r="V17" s="64"/>
    </row>
    <row r="18" spans="1:22" s="24" customFormat="1" ht="15" x14ac:dyDescent="0.25">
      <c r="A18" s="205"/>
      <c r="B18" s="23" t="s">
        <v>7</v>
      </c>
      <c r="C18" s="36">
        <f>C17+60+C15+C14</f>
        <v>425</v>
      </c>
      <c r="D18" s="26">
        <f>D17+60+D15+D14</f>
        <v>480</v>
      </c>
      <c r="E18" s="46">
        <f t="shared" ref="E18:R18" si="0">SUM(E14:E17)</f>
        <v>29.934999999999999</v>
      </c>
      <c r="F18" s="44">
        <f t="shared" si="0"/>
        <v>38.6</v>
      </c>
      <c r="G18" s="51">
        <f t="shared" si="0"/>
        <v>3.48</v>
      </c>
      <c r="H18" s="62">
        <f t="shared" si="0"/>
        <v>4.6399999999999997</v>
      </c>
      <c r="I18" s="46">
        <f t="shared" si="0"/>
        <v>29.870000000000005</v>
      </c>
      <c r="J18" s="44">
        <f t="shared" si="0"/>
        <v>37.25</v>
      </c>
      <c r="K18" s="51">
        <f t="shared" si="0"/>
        <v>0</v>
      </c>
      <c r="L18" s="44">
        <f t="shared" si="0"/>
        <v>0</v>
      </c>
      <c r="M18" s="46">
        <f t="shared" si="0"/>
        <v>53.120000000000005</v>
      </c>
      <c r="N18" s="62">
        <f t="shared" si="0"/>
        <v>59.97</v>
      </c>
      <c r="O18" s="46">
        <f t="shared" si="0"/>
        <v>603</v>
      </c>
      <c r="P18" s="44">
        <f t="shared" si="0"/>
        <v>732</v>
      </c>
      <c r="Q18" s="51">
        <f t="shared" si="0"/>
        <v>0.45499999999999996</v>
      </c>
      <c r="R18" s="44">
        <f t="shared" si="0"/>
        <v>0.60000000000000009</v>
      </c>
      <c r="T18" s="258">
        <f>O18/O45*100</f>
        <v>19.720038677002336</v>
      </c>
      <c r="U18" s="258"/>
      <c r="V18" s="258">
        <f>P18/P45*100</f>
        <v>19.986884744573345</v>
      </c>
    </row>
    <row r="19" spans="1:22" s="2" customFormat="1" ht="15" x14ac:dyDescent="0.25">
      <c r="A19" s="205"/>
      <c r="B19" s="17" t="s">
        <v>8</v>
      </c>
      <c r="C19" s="35"/>
      <c r="D19" s="19"/>
      <c r="E19" s="35"/>
      <c r="F19" s="28"/>
      <c r="G19" s="69"/>
      <c r="H19" s="19"/>
      <c r="I19" s="35"/>
      <c r="J19" s="28"/>
      <c r="K19" s="68"/>
      <c r="L19" s="52"/>
      <c r="M19" s="67"/>
      <c r="N19" s="56"/>
      <c r="O19" s="67"/>
      <c r="P19" s="52"/>
      <c r="Q19" s="237"/>
      <c r="R19" s="42"/>
      <c r="T19" s="64"/>
      <c r="U19" s="64"/>
      <c r="V19" s="64"/>
    </row>
    <row r="20" spans="1:22" s="2" customFormat="1" ht="30" x14ac:dyDescent="0.25">
      <c r="A20" s="178" t="s">
        <v>199</v>
      </c>
      <c r="B20" s="14" t="s">
        <v>200</v>
      </c>
      <c r="C20" s="35">
        <v>70</v>
      </c>
      <c r="D20" s="19">
        <v>80</v>
      </c>
      <c r="E20" s="45">
        <f>1.33/100*70</f>
        <v>0.93100000000000005</v>
      </c>
      <c r="F20" s="43">
        <f>1.33/100*80</f>
        <v>1.0640000000000001</v>
      </c>
      <c r="G20" s="54">
        <v>0</v>
      </c>
      <c r="H20" s="50">
        <v>0</v>
      </c>
      <c r="I20" s="45">
        <f>14.93/100*70</f>
        <v>10.450999999999999</v>
      </c>
      <c r="J20" s="43">
        <f>14.93/100*80</f>
        <v>11.943999999999999</v>
      </c>
      <c r="K20" s="54">
        <v>0.06</v>
      </c>
      <c r="L20" s="43">
        <v>0.06</v>
      </c>
      <c r="M20" s="45">
        <f>8.95/100*70</f>
        <v>6.2649999999999997</v>
      </c>
      <c r="N20" s="50">
        <f>8.95/100*80</f>
        <v>7.16</v>
      </c>
      <c r="O20" s="45">
        <f>175/100*70</f>
        <v>122.5</v>
      </c>
      <c r="P20" s="43">
        <f>175/100*80</f>
        <v>140</v>
      </c>
      <c r="Q20" s="54">
        <f>4.49/100*70</f>
        <v>3.1430000000000002</v>
      </c>
      <c r="R20" s="43">
        <f>4.49/100*80</f>
        <v>3.5920000000000001</v>
      </c>
      <c r="T20" s="64"/>
      <c r="U20" s="64"/>
      <c r="V20" s="64"/>
    </row>
    <row r="21" spans="1:22" s="2" customFormat="1" ht="15" x14ac:dyDescent="0.25">
      <c r="A21" s="178" t="s">
        <v>190</v>
      </c>
      <c r="B21" s="14" t="s">
        <v>191</v>
      </c>
      <c r="C21" s="35">
        <v>250</v>
      </c>
      <c r="D21" s="19">
        <v>350</v>
      </c>
      <c r="E21" s="45">
        <f>2.26+0.97</f>
        <v>3.2299999999999995</v>
      </c>
      <c r="F21" s="43">
        <f>2.26/250*350+1.36</f>
        <v>4.524</v>
      </c>
      <c r="G21" s="54">
        <f>7.33*250/300</f>
        <v>6.1083333333333334</v>
      </c>
      <c r="H21" s="50">
        <f>7.33*350/300</f>
        <v>8.5516666666666659</v>
      </c>
      <c r="I21" s="45">
        <f>5.91+0.71</f>
        <v>6.62</v>
      </c>
      <c r="J21" s="43">
        <f>5.91/250*350+0.99</f>
        <v>9.2640000000000011</v>
      </c>
      <c r="K21" s="54">
        <f>0.16*250/300</f>
        <v>0.13333333333333333</v>
      </c>
      <c r="L21" s="43">
        <f>16*350/300</f>
        <v>18.666666666666668</v>
      </c>
      <c r="M21" s="45">
        <f>12.99+0.5</f>
        <v>13.49</v>
      </c>
      <c r="N21" s="50">
        <f>12.99/250*350+0.7</f>
        <v>18.885999999999999</v>
      </c>
      <c r="O21" s="45">
        <f>114+12</f>
        <v>126</v>
      </c>
      <c r="P21" s="43">
        <f>114/250*350+16.8</f>
        <v>176.4</v>
      </c>
      <c r="Q21" s="54">
        <f>10.82+0.2</f>
        <v>11.02</v>
      </c>
      <c r="R21" s="43">
        <f>10.82/250*350+0.28</f>
        <v>15.427999999999999</v>
      </c>
      <c r="T21" s="257"/>
      <c r="U21" s="257"/>
      <c r="V21" s="257"/>
    </row>
    <row r="22" spans="1:22" s="2" customFormat="1" ht="15" x14ac:dyDescent="0.25">
      <c r="A22" s="178" t="s">
        <v>197</v>
      </c>
      <c r="B22" s="14" t="s">
        <v>198</v>
      </c>
      <c r="C22" s="35">
        <v>90</v>
      </c>
      <c r="D22" s="19">
        <v>100</v>
      </c>
      <c r="E22" s="45">
        <f>16.54/100*90</f>
        <v>14.885999999999999</v>
      </c>
      <c r="F22" s="43">
        <v>16.54</v>
      </c>
      <c r="G22" s="54">
        <f>220*0.06/180</f>
        <v>7.3333333333333334E-2</v>
      </c>
      <c r="H22" s="50">
        <f>250*0.06/180</f>
        <v>8.3333333333333329E-2</v>
      </c>
      <c r="I22" s="45">
        <f>16.31/100*90</f>
        <v>14.679</v>
      </c>
      <c r="J22" s="43">
        <v>16.309999999999999</v>
      </c>
      <c r="K22" s="54">
        <f>0.75*220/180</f>
        <v>0.91666666666666663</v>
      </c>
      <c r="L22" s="43">
        <f>250*0.75/180</f>
        <v>1.0416666666666667</v>
      </c>
      <c r="M22" s="45">
        <f>5.89/100*90</f>
        <v>5.3009999999999993</v>
      </c>
      <c r="N22" s="50">
        <v>5.89</v>
      </c>
      <c r="O22" s="45">
        <f>237/100*90</f>
        <v>213.3</v>
      </c>
      <c r="P22" s="43">
        <v>237</v>
      </c>
      <c r="Q22" s="54">
        <f>0.21/100*90</f>
        <v>0.189</v>
      </c>
      <c r="R22" s="43">
        <v>0.21</v>
      </c>
      <c r="T22" s="64"/>
      <c r="U22" s="64"/>
      <c r="V22" s="64"/>
    </row>
    <row r="23" spans="1:22" s="2" customFormat="1" ht="15" x14ac:dyDescent="0.25">
      <c r="A23" s="178" t="s">
        <v>195</v>
      </c>
      <c r="B23" s="14" t="s">
        <v>196</v>
      </c>
      <c r="C23" s="35">
        <v>150</v>
      </c>
      <c r="D23" s="19">
        <v>200</v>
      </c>
      <c r="E23" s="45">
        <f>13.95/150*150</f>
        <v>13.95</v>
      </c>
      <c r="F23" s="43">
        <f>13.95/150*200</f>
        <v>18.600000000000001</v>
      </c>
      <c r="G23" s="54"/>
      <c r="H23" s="50"/>
      <c r="I23" s="45">
        <f>7.95/150*150</f>
        <v>7.95</v>
      </c>
      <c r="J23" s="43">
        <f>7.65/150*200</f>
        <v>10.200000000000001</v>
      </c>
      <c r="K23" s="54"/>
      <c r="L23" s="43"/>
      <c r="M23" s="45">
        <f>32.55/150*150</f>
        <v>32.549999999999997</v>
      </c>
      <c r="N23" s="50">
        <f>32.55/150*200</f>
        <v>43.399999999999991</v>
      </c>
      <c r="O23" s="45">
        <f>255/150*150</f>
        <v>255</v>
      </c>
      <c r="P23" s="43">
        <f>255/150*200</f>
        <v>340</v>
      </c>
      <c r="Q23" s="54">
        <v>0</v>
      </c>
      <c r="R23" s="43">
        <v>0</v>
      </c>
      <c r="T23" s="257"/>
      <c r="U23" s="257"/>
      <c r="V23" s="257"/>
    </row>
    <row r="24" spans="1:22" s="2" customFormat="1" ht="15" x14ac:dyDescent="0.25">
      <c r="A24" s="178" t="s">
        <v>121</v>
      </c>
      <c r="B24" s="88" t="s">
        <v>120</v>
      </c>
      <c r="C24" s="35">
        <v>200</v>
      </c>
      <c r="D24" s="19">
        <v>200</v>
      </c>
      <c r="E24" s="45">
        <v>1.05</v>
      </c>
      <c r="F24" s="43">
        <v>1.05</v>
      </c>
      <c r="G24" s="54">
        <v>0</v>
      </c>
      <c r="H24" s="50">
        <v>0</v>
      </c>
      <c r="I24" s="45">
        <v>0.06</v>
      </c>
      <c r="J24" s="43">
        <v>0.06</v>
      </c>
      <c r="K24" s="54">
        <v>0.04</v>
      </c>
      <c r="L24" s="50">
        <v>0.04</v>
      </c>
      <c r="M24" s="45">
        <v>31.43</v>
      </c>
      <c r="N24" s="50">
        <v>31.43</v>
      </c>
      <c r="O24" s="45">
        <v>130</v>
      </c>
      <c r="P24" s="43">
        <v>130</v>
      </c>
      <c r="Q24" s="54">
        <v>0.8</v>
      </c>
      <c r="R24" s="43">
        <v>0.8</v>
      </c>
      <c r="T24" s="64"/>
      <c r="U24" s="64"/>
      <c r="V24" s="64"/>
    </row>
    <row r="25" spans="1:22" s="24" customFormat="1" ht="15" x14ac:dyDescent="0.25">
      <c r="A25" s="93"/>
      <c r="B25" s="14" t="s">
        <v>9</v>
      </c>
      <c r="C25" s="35">
        <v>50</v>
      </c>
      <c r="D25" s="28">
        <v>80</v>
      </c>
      <c r="E25" s="45">
        <f>6.6/100*50</f>
        <v>3.3000000000000003</v>
      </c>
      <c r="F25" s="43">
        <f>6.6/100*80</f>
        <v>5.28</v>
      </c>
      <c r="G25" s="54">
        <v>0</v>
      </c>
      <c r="H25" s="50">
        <f>D25*0</f>
        <v>0</v>
      </c>
      <c r="I25" s="45">
        <f>1.2/100*50</f>
        <v>0.6</v>
      </c>
      <c r="J25" s="43">
        <f>1.2/100*80</f>
        <v>0.96</v>
      </c>
      <c r="K25" s="54">
        <v>0</v>
      </c>
      <c r="L25" s="50">
        <v>0</v>
      </c>
      <c r="M25" s="45">
        <f>33.4/100*50</f>
        <v>16.7</v>
      </c>
      <c r="N25" s="43">
        <f>33.4/100*80</f>
        <v>26.72</v>
      </c>
      <c r="O25" s="54">
        <f>174/100*50</f>
        <v>87</v>
      </c>
      <c r="P25" s="50">
        <f>174/100*80</f>
        <v>139.19999999999999</v>
      </c>
      <c r="Q25" s="45">
        <v>0</v>
      </c>
      <c r="R25" s="43">
        <v>0</v>
      </c>
      <c r="S25" s="50"/>
      <c r="T25" s="257"/>
      <c r="U25" s="257"/>
      <c r="V25" s="257"/>
    </row>
    <row r="26" spans="1:22" s="2" customFormat="1" ht="15" x14ac:dyDescent="0.25">
      <c r="A26" s="93"/>
      <c r="B26" s="14" t="s">
        <v>35</v>
      </c>
      <c r="C26" s="35" t="str">
        <f>"50"</f>
        <v>50</v>
      </c>
      <c r="D26" s="28">
        <v>100</v>
      </c>
      <c r="E26" s="45">
        <f>7.7/100*50</f>
        <v>3.85</v>
      </c>
      <c r="F26" s="43">
        <v>7.7</v>
      </c>
      <c r="G26" s="54">
        <v>0</v>
      </c>
      <c r="H26" s="50">
        <v>0</v>
      </c>
      <c r="I26" s="45">
        <f>3/100*50</f>
        <v>1.5</v>
      </c>
      <c r="J26" s="43">
        <v>3</v>
      </c>
      <c r="K26" s="54">
        <v>0</v>
      </c>
      <c r="L26" s="50">
        <v>0</v>
      </c>
      <c r="M26" s="45">
        <f>50.1/100*50</f>
        <v>25.05</v>
      </c>
      <c r="N26" s="43">
        <v>50.1</v>
      </c>
      <c r="O26" s="54">
        <f>259/100*50</f>
        <v>129.5</v>
      </c>
      <c r="P26" s="50">
        <v>259</v>
      </c>
      <c r="Q26" s="45">
        <v>0</v>
      </c>
      <c r="R26" s="43">
        <v>0</v>
      </c>
      <c r="S26" s="50"/>
      <c r="T26" s="64"/>
      <c r="U26" s="64"/>
      <c r="V26" s="64"/>
    </row>
    <row r="27" spans="1:22" s="2" customFormat="1" ht="15" x14ac:dyDescent="0.25">
      <c r="A27" s="178"/>
      <c r="B27" s="14" t="s">
        <v>65</v>
      </c>
      <c r="C27" s="35">
        <v>200</v>
      </c>
      <c r="D27" s="19">
        <v>200</v>
      </c>
      <c r="E27" s="45">
        <f>1.4*2</f>
        <v>2.8</v>
      </c>
      <c r="F27" s="43">
        <v>2.8</v>
      </c>
      <c r="G27" s="54">
        <v>0</v>
      </c>
      <c r="H27" s="50">
        <v>0</v>
      </c>
      <c r="I27" s="45">
        <f>0.39*2</f>
        <v>0.78</v>
      </c>
      <c r="J27" s="43">
        <v>0.78</v>
      </c>
      <c r="K27" s="54">
        <v>0.6</v>
      </c>
      <c r="L27" s="50">
        <f>0.3/100*250</f>
        <v>0.75</v>
      </c>
      <c r="M27" s="54">
        <f>11.12*2</f>
        <v>22.24</v>
      </c>
      <c r="N27" s="50">
        <v>22.24</v>
      </c>
      <c r="O27" s="45">
        <f>49*2</f>
        <v>98</v>
      </c>
      <c r="P27" s="43">
        <v>98</v>
      </c>
      <c r="Q27" s="54">
        <f>10*2</f>
        <v>20</v>
      </c>
      <c r="R27" s="43">
        <v>20</v>
      </c>
      <c r="T27" s="64"/>
      <c r="U27" s="64"/>
      <c r="V27" s="64"/>
    </row>
    <row r="28" spans="1:22" s="24" customFormat="1" ht="15" x14ac:dyDescent="0.25">
      <c r="A28" s="205"/>
      <c r="B28" s="23" t="s">
        <v>7</v>
      </c>
      <c r="C28" s="36">
        <f>SUM(C20:C27)</f>
        <v>1010</v>
      </c>
      <c r="D28" s="26">
        <f>SUM(D20:D27)</f>
        <v>1310</v>
      </c>
      <c r="E28" s="46">
        <f>SUM(E20:E27)</f>
        <v>43.996999999999993</v>
      </c>
      <c r="F28" s="44">
        <f t="shared" ref="F28:R28" si="1">SUM(F20:F27)</f>
        <v>57.558</v>
      </c>
      <c r="G28" s="51">
        <f t="shared" si="1"/>
        <v>6.1816666666666666</v>
      </c>
      <c r="H28" s="62">
        <f t="shared" si="1"/>
        <v>8.6349999999999998</v>
      </c>
      <c r="I28" s="46">
        <f t="shared" si="1"/>
        <v>42.640000000000008</v>
      </c>
      <c r="J28" s="44">
        <f t="shared" si="1"/>
        <v>52.518000000000008</v>
      </c>
      <c r="K28" s="51">
        <f t="shared" si="1"/>
        <v>1.75</v>
      </c>
      <c r="L28" s="51">
        <f t="shared" si="1"/>
        <v>20.558333333333334</v>
      </c>
      <c r="M28" s="51">
        <f t="shared" si="1"/>
        <v>153.02600000000001</v>
      </c>
      <c r="N28" s="62">
        <f t="shared" si="1"/>
        <v>205.82599999999999</v>
      </c>
      <c r="O28" s="46">
        <f t="shared" si="1"/>
        <v>1161.3</v>
      </c>
      <c r="P28" s="44">
        <f t="shared" si="1"/>
        <v>1519.6</v>
      </c>
      <c r="Q28" s="51">
        <f t="shared" si="1"/>
        <v>35.152000000000001</v>
      </c>
      <c r="R28" s="44">
        <f t="shared" si="1"/>
        <v>40.03</v>
      </c>
      <c r="T28" s="258">
        <f>O28/O45*100</f>
        <v>37.978243641132359</v>
      </c>
      <c r="U28" s="258"/>
      <c r="V28" s="258">
        <f>P28/P45*100</f>
        <v>41.491898986138878</v>
      </c>
    </row>
    <row r="29" spans="1:22" s="2" customFormat="1" ht="15" x14ac:dyDescent="0.25">
      <c r="A29" s="205"/>
      <c r="B29" s="17" t="s">
        <v>10</v>
      </c>
      <c r="C29" s="35"/>
      <c r="D29" s="19"/>
      <c r="E29" s="35"/>
      <c r="F29" s="28"/>
      <c r="G29" s="69"/>
      <c r="H29" s="19"/>
      <c r="I29" s="35"/>
      <c r="J29" s="28"/>
      <c r="K29" s="54"/>
      <c r="L29" s="43"/>
      <c r="M29" s="45"/>
      <c r="N29" s="50"/>
      <c r="O29" s="45"/>
      <c r="P29" s="43"/>
      <c r="Q29" s="237"/>
      <c r="R29" s="42"/>
      <c r="T29" s="257"/>
      <c r="U29" s="257"/>
      <c r="V29" s="257"/>
    </row>
    <row r="30" spans="1:22" s="2" customFormat="1" ht="15" x14ac:dyDescent="0.25">
      <c r="A30" s="178" t="s">
        <v>150</v>
      </c>
      <c r="B30" s="14" t="s">
        <v>70</v>
      </c>
      <c r="C30" s="35" t="str">
        <f>"200"</f>
        <v>200</v>
      </c>
      <c r="D30" s="19">
        <v>200</v>
      </c>
      <c r="E30" s="45">
        <v>5.75</v>
      </c>
      <c r="F30" s="43">
        <v>5.75</v>
      </c>
      <c r="G30" s="54">
        <v>0.57999999999999996</v>
      </c>
      <c r="H30" s="50">
        <v>0.57999999999999996</v>
      </c>
      <c r="I30" s="45">
        <v>5.94</v>
      </c>
      <c r="J30" s="43">
        <v>5.94</v>
      </c>
      <c r="K30" s="54">
        <v>0</v>
      </c>
      <c r="L30" s="43">
        <v>0</v>
      </c>
      <c r="M30" s="45">
        <v>9.02</v>
      </c>
      <c r="N30" s="50">
        <v>9.02</v>
      </c>
      <c r="O30" s="45">
        <v>113</v>
      </c>
      <c r="P30" s="43">
        <v>113</v>
      </c>
      <c r="Q30" s="54">
        <v>1.1000000000000001</v>
      </c>
      <c r="R30" s="43">
        <v>1.1000000000000001</v>
      </c>
      <c r="T30" s="64"/>
      <c r="U30" s="64"/>
      <c r="V30" s="64"/>
    </row>
    <row r="31" spans="1:22" s="2" customFormat="1" ht="15" x14ac:dyDescent="0.25">
      <c r="A31" s="205"/>
      <c r="B31" s="14" t="s">
        <v>58</v>
      </c>
      <c r="C31" s="35">
        <v>90</v>
      </c>
      <c r="D31" s="19">
        <v>90</v>
      </c>
      <c r="E31" s="45">
        <f>5.39*90/75</f>
        <v>6.468</v>
      </c>
      <c r="F31" s="43">
        <v>6.47</v>
      </c>
      <c r="G31" s="54">
        <f>0.89*90/75</f>
        <v>1.0679999999999998</v>
      </c>
      <c r="H31" s="50">
        <v>1.07</v>
      </c>
      <c r="I31" s="45">
        <f>3.77*90/75</f>
        <v>4.524</v>
      </c>
      <c r="J31" s="43">
        <v>4.5199999999999996</v>
      </c>
      <c r="K31" s="54">
        <f>0.79*90/75</f>
        <v>0.94800000000000006</v>
      </c>
      <c r="L31" s="43">
        <v>0.95</v>
      </c>
      <c r="M31" s="45">
        <f>38.56*90/75</f>
        <v>46.271999999999998</v>
      </c>
      <c r="N31" s="50">
        <v>46.27</v>
      </c>
      <c r="O31" s="45">
        <f>227.25*90/75</f>
        <v>272.7</v>
      </c>
      <c r="P31" s="43">
        <v>272.7</v>
      </c>
      <c r="Q31" s="54">
        <v>0</v>
      </c>
      <c r="R31" s="43">
        <v>0</v>
      </c>
      <c r="T31" s="257"/>
      <c r="U31" s="257"/>
      <c r="V31" s="257"/>
    </row>
    <row r="32" spans="1:22" s="24" customFormat="1" ht="15" x14ac:dyDescent="0.25">
      <c r="A32" s="205"/>
      <c r="B32" s="23" t="s">
        <v>7</v>
      </c>
      <c r="C32" s="36">
        <f>C30+C31</f>
        <v>290</v>
      </c>
      <c r="D32" s="26">
        <f t="shared" ref="D32:R32" si="2">SUM(D30:D31)</f>
        <v>290</v>
      </c>
      <c r="E32" s="46">
        <f t="shared" si="2"/>
        <v>12.218</v>
      </c>
      <c r="F32" s="44">
        <f t="shared" si="2"/>
        <v>12.219999999999999</v>
      </c>
      <c r="G32" s="51">
        <f t="shared" si="2"/>
        <v>1.6479999999999997</v>
      </c>
      <c r="H32" s="62">
        <f t="shared" si="2"/>
        <v>1.65</v>
      </c>
      <c r="I32" s="46">
        <f t="shared" si="2"/>
        <v>10.464</v>
      </c>
      <c r="J32" s="44">
        <f t="shared" si="2"/>
        <v>10.46</v>
      </c>
      <c r="K32" s="51">
        <f t="shared" si="2"/>
        <v>0.94800000000000006</v>
      </c>
      <c r="L32" s="44">
        <f t="shared" si="2"/>
        <v>0.95</v>
      </c>
      <c r="M32" s="46">
        <f t="shared" si="2"/>
        <v>55.292000000000002</v>
      </c>
      <c r="N32" s="62">
        <f t="shared" si="2"/>
        <v>55.290000000000006</v>
      </c>
      <c r="O32" s="46">
        <f t="shared" si="2"/>
        <v>385.7</v>
      </c>
      <c r="P32" s="44">
        <f t="shared" si="2"/>
        <v>385.7</v>
      </c>
      <c r="Q32" s="51">
        <f t="shared" si="2"/>
        <v>1.1000000000000001</v>
      </c>
      <c r="R32" s="44">
        <f t="shared" si="2"/>
        <v>1.1000000000000001</v>
      </c>
      <c r="T32" s="258">
        <f>O32/O45*100</f>
        <v>12.613630045969821</v>
      </c>
      <c r="U32" s="258"/>
      <c r="V32" s="258">
        <f>P32/P45*100</f>
        <v>10.531340773199371</v>
      </c>
    </row>
    <row r="33" spans="1:66" s="2" customFormat="1" ht="15" x14ac:dyDescent="0.25">
      <c r="A33" s="205"/>
      <c r="B33" s="17" t="s">
        <v>12</v>
      </c>
      <c r="C33" s="35"/>
      <c r="D33" s="19"/>
      <c r="E33" s="45"/>
      <c r="F33" s="43"/>
      <c r="G33" s="54"/>
      <c r="H33" s="50"/>
      <c r="I33" s="45"/>
      <c r="J33" s="43"/>
      <c r="K33" s="54"/>
      <c r="L33" s="43"/>
      <c r="M33" s="45"/>
      <c r="N33" s="50"/>
      <c r="O33" s="45"/>
      <c r="P33" s="43"/>
      <c r="Q33" s="237"/>
      <c r="R33" s="42"/>
      <c r="T33" s="64"/>
      <c r="U33" s="64"/>
      <c r="V33" s="64"/>
    </row>
    <row r="34" spans="1:66" s="2" customFormat="1" ht="15" x14ac:dyDescent="0.25">
      <c r="A34" s="178" t="s">
        <v>194</v>
      </c>
      <c r="B34" s="14" t="s">
        <v>50</v>
      </c>
      <c r="C34" s="35">
        <v>50</v>
      </c>
      <c r="D34" s="19">
        <v>50</v>
      </c>
      <c r="E34" s="45">
        <f>1.05/100*50</f>
        <v>0.52500000000000002</v>
      </c>
      <c r="F34" s="43">
        <v>0.53</v>
      </c>
      <c r="G34" s="54">
        <f>12.23*90/85</f>
        <v>12.949411764705882</v>
      </c>
      <c r="H34" s="50">
        <v>14.39</v>
      </c>
      <c r="I34" s="45">
        <f>5.03/100*50</f>
        <v>2.5150000000000001</v>
      </c>
      <c r="J34" s="43">
        <f>5.03/100*50</f>
        <v>2.5150000000000001</v>
      </c>
      <c r="K34" s="54">
        <f>0.02*90/85</f>
        <v>2.1176470588235293E-2</v>
      </c>
      <c r="L34" s="43">
        <f>0.02*100/85</f>
        <v>2.3529411764705882E-2</v>
      </c>
      <c r="M34" s="45">
        <f>9.65/100*50</f>
        <v>4.8250000000000002</v>
      </c>
      <c r="N34" s="50">
        <f>9.65/100*50</f>
        <v>4.8250000000000002</v>
      </c>
      <c r="O34" s="45">
        <f>88/100*50</f>
        <v>44</v>
      </c>
      <c r="P34" s="43">
        <f>88/100*50</f>
        <v>44</v>
      </c>
      <c r="Q34" s="54">
        <f>5.29/100*50</f>
        <v>2.645</v>
      </c>
      <c r="R34" s="43">
        <f>5.29/10*50</f>
        <v>26.450000000000003</v>
      </c>
      <c r="T34" s="64"/>
      <c r="U34" s="64"/>
      <c r="V34" s="64"/>
    </row>
    <row r="35" spans="1:66" s="2" customFormat="1" ht="16.5" customHeight="1" x14ac:dyDescent="0.25">
      <c r="A35" s="178" t="s">
        <v>201</v>
      </c>
      <c r="B35" s="14" t="s">
        <v>202</v>
      </c>
      <c r="C35" s="35">
        <v>110</v>
      </c>
      <c r="D35" s="19">
        <v>130</v>
      </c>
      <c r="E35" s="45">
        <f>11.63/120*110</f>
        <v>10.660833333333334</v>
      </c>
      <c r="F35" s="43">
        <f>11.63/120*130</f>
        <v>12.599166666666669</v>
      </c>
      <c r="G35" s="54">
        <f>13.99*90/100</f>
        <v>12.590999999999999</v>
      </c>
      <c r="H35" s="50">
        <v>13.99</v>
      </c>
      <c r="I35" s="45">
        <f>6.27/120*110</f>
        <v>5.7474999999999996</v>
      </c>
      <c r="J35" s="43">
        <f>6.27/120*130</f>
        <v>6.7924999999999995</v>
      </c>
      <c r="K35" s="54">
        <f>4.5*90/100</f>
        <v>4.05</v>
      </c>
      <c r="L35" s="50">
        <v>4.5</v>
      </c>
      <c r="M35" s="45">
        <f>4.85/120*110</f>
        <v>4.4458333333333329</v>
      </c>
      <c r="N35" s="50">
        <f>4.85/120*130</f>
        <v>5.2541666666666664</v>
      </c>
      <c r="O35" s="45">
        <f>122/120*110</f>
        <v>111.83333333333333</v>
      </c>
      <c r="P35" s="43">
        <f>122/120*130</f>
        <v>132.16666666666666</v>
      </c>
      <c r="Q35" s="54">
        <f>1.41/120*110</f>
        <v>1.2925</v>
      </c>
      <c r="R35" s="43">
        <f>1.41/120*130</f>
        <v>1.5275000000000001</v>
      </c>
      <c r="T35" s="64"/>
      <c r="U35" s="64"/>
      <c r="V35" s="64"/>
    </row>
    <row r="36" spans="1:66" s="2" customFormat="1" ht="15" x14ac:dyDescent="0.25">
      <c r="A36" s="178" t="s">
        <v>192</v>
      </c>
      <c r="B36" s="14" t="s">
        <v>193</v>
      </c>
      <c r="C36" s="35">
        <v>220</v>
      </c>
      <c r="D36" s="19">
        <v>250</v>
      </c>
      <c r="E36" s="45">
        <v>4.58</v>
      </c>
      <c r="F36" s="43">
        <v>5.2</v>
      </c>
      <c r="G36" s="54">
        <f>220*11.08/105</f>
        <v>23.215238095238096</v>
      </c>
      <c r="H36" s="50">
        <f>250*11.08/105</f>
        <v>26.38095238095238</v>
      </c>
      <c r="I36" s="45">
        <v>17.600000000000001</v>
      </c>
      <c r="J36" s="43">
        <v>20</v>
      </c>
      <c r="K36" s="54">
        <v>0</v>
      </c>
      <c r="L36" s="43">
        <v>0</v>
      </c>
      <c r="M36" s="45">
        <v>32.08</v>
      </c>
      <c r="N36" s="43">
        <v>36.450000000000003</v>
      </c>
      <c r="O36" s="45">
        <v>305.06</v>
      </c>
      <c r="P36" s="43">
        <v>346.67</v>
      </c>
      <c r="Q36" s="45">
        <v>0</v>
      </c>
      <c r="R36" s="43">
        <v>0</v>
      </c>
      <c r="T36" s="258"/>
      <c r="U36" s="258"/>
      <c r="V36" s="258"/>
    </row>
    <row r="37" spans="1:66" s="2" customFormat="1" ht="15" x14ac:dyDescent="0.25">
      <c r="A37" s="178" t="s">
        <v>141</v>
      </c>
      <c r="B37" s="14" t="s">
        <v>189</v>
      </c>
      <c r="C37" s="35">
        <v>200</v>
      </c>
      <c r="D37" s="19">
        <v>200</v>
      </c>
      <c r="E37" s="45">
        <v>3.87</v>
      </c>
      <c r="F37" s="43">
        <v>3.87</v>
      </c>
      <c r="G37" s="54">
        <v>0</v>
      </c>
      <c r="H37" s="50">
        <v>0</v>
      </c>
      <c r="I37" s="45">
        <v>3.48</v>
      </c>
      <c r="J37" s="43">
        <v>3.48</v>
      </c>
      <c r="K37" s="54">
        <v>0</v>
      </c>
      <c r="L37" s="43">
        <v>0</v>
      </c>
      <c r="M37" s="45">
        <v>22.9</v>
      </c>
      <c r="N37" s="50">
        <v>22.9</v>
      </c>
      <c r="O37" s="45">
        <v>138</v>
      </c>
      <c r="P37" s="43">
        <v>138</v>
      </c>
      <c r="Q37" s="54">
        <v>0.52</v>
      </c>
      <c r="R37" s="43">
        <v>0.52</v>
      </c>
      <c r="T37" s="64"/>
      <c r="U37" s="64"/>
      <c r="V37" s="64"/>
    </row>
    <row r="38" spans="1:66" s="2" customFormat="1" ht="15" x14ac:dyDescent="0.25">
      <c r="A38" s="93"/>
      <c r="B38" s="14" t="s">
        <v>35</v>
      </c>
      <c r="C38" s="35">
        <v>50</v>
      </c>
      <c r="D38" s="28">
        <v>50</v>
      </c>
      <c r="E38" s="45">
        <v>3.85</v>
      </c>
      <c r="F38" s="43">
        <v>3.85</v>
      </c>
      <c r="G38" s="54">
        <v>0</v>
      </c>
      <c r="H38" s="50">
        <v>0</v>
      </c>
      <c r="I38" s="45">
        <v>1.5</v>
      </c>
      <c r="J38" s="43">
        <v>1.5</v>
      </c>
      <c r="K38" s="54">
        <v>0.5</v>
      </c>
      <c r="L38" s="50">
        <v>0.5</v>
      </c>
      <c r="M38" s="45">
        <v>25.05</v>
      </c>
      <c r="N38" s="43">
        <v>25.05</v>
      </c>
      <c r="O38" s="54">
        <v>129.5</v>
      </c>
      <c r="P38" s="50">
        <v>129.5</v>
      </c>
      <c r="Q38" s="45">
        <v>0</v>
      </c>
      <c r="R38" s="43">
        <v>0</v>
      </c>
      <c r="S38" s="50"/>
      <c r="T38" s="64"/>
      <c r="U38" s="64"/>
      <c r="V38" s="64"/>
    </row>
    <row r="39" spans="1:66" s="2" customFormat="1" ht="15" x14ac:dyDescent="0.25">
      <c r="A39" s="93"/>
      <c r="B39" s="14" t="s">
        <v>13</v>
      </c>
      <c r="C39" s="35">
        <v>30</v>
      </c>
      <c r="D39" s="28">
        <v>40</v>
      </c>
      <c r="E39" s="45">
        <f>6.6/100*30</f>
        <v>1.98</v>
      </c>
      <c r="F39" s="43">
        <f>6.6/100*40</f>
        <v>2.64</v>
      </c>
      <c r="G39" s="54">
        <v>0</v>
      </c>
      <c r="H39" s="50">
        <f>D39*0</f>
        <v>0</v>
      </c>
      <c r="I39" s="45">
        <f>1.2/100*30</f>
        <v>0.36</v>
      </c>
      <c r="J39" s="43">
        <f>1.2/100*40</f>
        <v>0.48</v>
      </c>
      <c r="K39" s="54">
        <v>0</v>
      </c>
      <c r="L39" s="50">
        <v>0</v>
      </c>
      <c r="M39" s="45">
        <f>33.4/100*30</f>
        <v>10.02</v>
      </c>
      <c r="N39" s="43">
        <f>33.4/100*40</f>
        <v>13.36</v>
      </c>
      <c r="O39" s="54">
        <f>174/100*30</f>
        <v>52.2</v>
      </c>
      <c r="P39" s="50">
        <f>174/100*40</f>
        <v>69.599999999999994</v>
      </c>
      <c r="Q39" s="45">
        <v>0</v>
      </c>
      <c r="R39" s="43">
        <v>0</v>
      </c>
      <c r="S39" s="50"/>
      <c r="T39" s="64"/>
      <c r="U39" s="64"/>
      <c r="V39" s="64"/>
    </row>
    <row r="40" spans="1:66" s="24" customFormat="1" ht="15" x14ac:dyDescent="0.25">
      <c r="A40" s="205"/>
      <c r="B40" s="23" t="s">
        <v>7</v>
      </c>
      <c r="C40" s="36">
        <f>C34+C35+C36+C37+C38+C39</f>
        <v>660</v>
      </c>
      <c r="D40" s="26">
        <f>D34+D35+D36+D37+D38+D39</f>
        <v>720</v>
      </c>
      <c r="E40" s="46">
        <f t="shared" ref="E40:R40" si="3">SUM(E34:E39)</f>
        <v>25.465833333333336</v>
      </c>
      <c r="F40" s="44">
        <f t="shared" si="3"/>
        <v>28.689166666666672</v>
      </c>
      <c r="G40" s="51">
        <f t="shared" si="3"/>
        <v>48.755649859943972</v>
      </c>
      <c r="H40" s="62">
        <f t="shared" si="3"/>
        <v>54.760952380952382</v>
      </c>
      <c r="I40" s="46">
        <f t="shared" si="3"/>
        <v>31.202500000000001</v>
      </c>
      <c r="J40" s="44">
        <f t="shared" si="3"/>
        <v>34.767499999999991</v>
      </c>
      <c r="K40" s="51">
        <f t="shared" si="3"/>
        <v>4.5711764705882354</v>
      </c>
      <c r="L40" s="51">
        <f t="shared" si="3"/>
        <v>5.0235294117647058</v>
      </c>
      <c r="M40" s="46">
        <f t="shared" si="3"/>
        <v>99.320833333333326</v>
      </c>
      <c r="N40" s="62">
        <f>SUM(N34:N39)</f>
        <v>107.83916666666667</v>
      </c>
      <c r="O40" s="46">
        <f t="shared" si="3"/>
        <v>780.59333333333336</v>
      </c>
      <c r="P40" s="44">
        <f>SUM(P34:P39)</f>
        <v>859.93666666666672</v>
      </c>
      <c r="Q40" s="51">
        <f t="shared" si="3"/>
        <v>4.4574999999999996</v>
      </c>
      <c r="R40" s="44">
        <f t="shared" si="3"/>
        <v>28.497500000000002</v>
      </c>
      <c r="T40" s="258">
        <f>(O40+O44)/O45*100</f>
        <v>29.688087635895481</v>
      </c>
      <c r="U40" s="258"/>
      <c r="V40" s="258">
        <f>(P40+P44)/P45*100</f>
        <v>27.989875496088406</v>
      </c>
    </row>
    <row r="41" spans="1:66" s="2" customFormat="1" ht="15" x14ac:dyDescent="0.25">
      <c r="A41" s="205"/>
      <c r="B41" s="17" t="s">
        <v>14</v>
      </c>
      <c r="C41" s="35"/>
      <c r="D41" s="19"/>
      <c r="E41" s="45"/>
      <c r="F41" s="43"/>
      <c r="G41" s="54"/>
      <c r="H41" s="50"/>
      <c r="I41" s="45"/>
      <c r="J41" s="43"/>
      <c r="K41" s="54"/>
      <c r="L41" s="43"/>
      <c r="M41" s="45"/>
      <c r="N41" s="50"/>
      <c r="O41" s="45"/>
      <c r="P41" s="43"/>
      <c r="Q41" s="237"/>
      <c r="R41" s="42"/>
      <c r="T41" s="64"/>
      <c r="U41" s="64"/>
      <c r="V41" s="64"/>
    </row>
    <row r="42" spans="1:66" s="2" customFormat="1" ht="15" x14ac:dyDescent="0.25">
      <c r="A42" s="178"/>
      <c r="B42" s="14" t="s">
        <v>295</v>
      </c>
      <c r="C42" s="35">
        <v>150</v>
      </c>
      <c r="D42" s="28">
        <v>180</v>
      </c>
      <c r="E42" s="45">
        <f>2.9/100*150</f>
        <v>4.3499999999999996</v>
      </c>
      <c r="F42" s="50">
        <f>2.9/100*180</f>
        <v>5.22</v>
      </c>
      <c r="G42" s="54">
        <v>5.8</v>
      </c>
      <c r="H42" s="50">
        <v>5.8</v>
      </c>
      <c r="I42" s="45">
        <f>3.2/100*150</f>
        <v>4.8</v>
      </c>
      <c r="J42" s="43">
        <f>3.2/100*180</f>
        <v>5.76</v>
      </c>
      <c r="K42" s="54">
        <v>0</v>
      </c>
      <c r="L42" s="43">
        <v>0</v>
      </c>
      <c r="M42" s="45">
        <f>4.1/100*150</f>
        <v>6.1499999999999995</v>
      </c>
      <c r="N42" s="50">
        <f>4.1/100*180</f>
        <v>7.379999999999999</v>
      </c>
      <c r="O42" s="45">
        <f>57/100*150</f>
        <v>85.499999999999986</v>
      </c>
      <c r="P42" s="43">
        <f>57/100*180</f>
        <v>102.6</v>
      </c>
      <c r="Q42" s="45">
        <f>0.7/100*150</f>
        <v>1.0499999999999998</v>
      </c>
      <c r="R42" s="43">
        <f>0.7/100*180</f>
        <v>1.2599999999999998</v>
      </c>
      <c r="T42" s="64"/>
      <c r="U42" s="64"/>
      <c r="V42" s="64"/>
    </row>
    <row r="43" spans="1:66" s="2" customFormat="1" ht="15" x14ac:dyDescent="0.25">
      <c r="A43" s="203"/>
      <c r="B43" s="13" t="s">
        <v>37</v>
      </c>
      <c r="C43" s="35">
        <v>10</v>
      </c>
      <c r="D43" s="19">
        <v>15</v>
      </c>
      <c r="E43" s="72">
        <f>7.5/100*10</f>
        <v>0.75</v>
      </c>
      <c r="F43" s="71">
        <f>7.5/100*15</f>
        <v>1.125</v>
      </c>
      <c r="G43" s="74">
        <v>0.4</v>
      </c>
      <c r="H43" s="73">
        <v>0.4</v>
      </c>
      <c r="I43" s="72">
        <f>11.8/100*10</f>
        <v>1.1800000000000002</v>
      </c>
      <c r="J43" s="71">
        <f>11.8/100*15</f>
        <v>1.77</v>
      </c>
      <c r="K43" s="74">
        <v>0</v>
      </c>
      <c r="L43" s="73">
        <v>0</v>
      </c>
      <c r="M43" s="72">
        <f>74.9/100*10</f>
        <v>7.4900000000000011</v>
      </c>
      <c r="N43" s="71">
        <f>74.9/100*15</f>
        <v>11.235000000000001</v>
      </c>
      <c r="O43" s="72">
        <f>417.1/100*10</f>
        <v>41.71</v>
      </c>
      <c r="P43" s="71">
        <f>417.1/100*15</f>
        <v>62.565000000000005</v>
      </c>
      <c r="Q43" s="45">
        <v>0</v>
      </c>
      <c r="R43" s="43">
        <v>0</v>
      </c>
      <c r="T43" s="64"/>
      <c r="U43" s="64"/>
      <c r="V43" s="64"/>
      <c r="BM43" s="219"/>
      <c r="BN43" s="219"/>
    </row>
    <row r="44" spans="1:66" s="24" customFormat="1" ht="15" x14ac:dyDescent="0.25">
      <c r="A44" s="203"/>
      <c r="B44" s="23" t="s">
        <v>7</v>
      </c>
      <c r="C44" s="36">
        <f>C42+C43</f>
        <v>160</v>
      </c>
      <c r="D44" s="26">
        <f>D42+D43</f>
        <v>195</v>
      </c>
      <c r="E44" s="46">
        <f t="shared" ref="E44:R44" si="4">E42+E43</f>
        <v>5.0999999999999996</v>
      </c>
      <c r="F44" s="44">
        <f t="shared" si="4"/>
        <v>6.3449999999999998</v>
      </c>
      <c r="G44" s="51">
        <f t="shared" si="4"/>
        <v>6.2</v>
      </c>
      <c r="H44" s="62">
        <f t="shared" si="4"/>
        <v>6.2</v>
      </c>
      <c r="I44" s="46">
        <f t="shared" si="4"/>
        <v>5.98</v>
      </c>
      <c r="J44" s="44">
        <f t="shared" si="4"/>
        <v>7.5299999999999994</v>
      </c>
      <c r="K44" s="51">
        <f t="shared" si="4"/>
        <v>0</v>
      </c>
      <c r="L44" s="44">
        <f t="shared" si="4"/>
        <v>0</v>
      </c>
      <c r="M44" s="46">
        <f t="shared" si="4"/>
        <v>13.64</v>
      </c>
      <c r="N44" s="62">
        <f t="shared" si="4"/>
        <v>18.615000000000002</v>
      </c>
      <c r="O44" s="46">
        <f t="shared" si="4"/>
        <v>127.20999999999998</v>
      </c>
      <c r="P44" s="44">
        <f t="shared" si="4"/>
        <v>165.16499999999999</v>
      </c>
      <c r="Q44" s="51">
        <f t="shared" si="4"/>
        <v>1.0499999999999998</v>
      </c>
      <c r="R44" s="44">
        <f t="shared" si="4"/>
        <v>1.2599999999999998</v>
      </c>
      <c r="T44" s="64"/>
      <c r="U44" s="64"/>
      <c r="V44" s="64"/>
    </row>
    <row r="45" spans="1:66" s="24" customFormat="1" thickBot="1" x14ac:dyDescent="0.3">
      <c r="A45" s="209"/>
      <c r="B45" s="25" t="s">
        <v>15</v>
      </c>
      <c r="C45" s="38">
        <f t="shared" ref="C45:R45" si="5">C18+C28+C32+C40+C44</f>
        <v>2545</v>
      </c>
      <c r="D45" s="253">
        <f t="shared" si="5"/>
        <v>2995</v>
      </c>
      <c r="E45" s="39">
        <f t="shared" si="5"/>
        <v>116.71583333333332</v>
      </c>
      <c r="F45" s="47">
        <f t="shared" si="5"/>
        <v>143.41216666666668</v>
      </c>
      <c r="G45" s="41">
        <f t="shared" si="5"/>
        <v>66.265316526610633</v>
      </c>
      <c r="H45" s="70">
        <f t="shared" si="5"/>
        <v>75.885952380952389</v>
      </c>
      <c r="I45" s="39">
        <f t="shared" si="5"/>
        <v>120.15650000000002</v>
      </c>
      <c r="J45" s="47">
        <f t="shared" si="5"/>
        <v>142.52549999999999</v>
      </c>
      <c r="K45" s="41">
        <f t="shared" si="5"/>
        <v>7.2691764705882349</v>
      </c>
      <c r="L45" s="47">
        <f t="shared" si="5"/>
        <v>26.531862745098039</v>
      </c>
      <c r="M45" s="39">
        <f t="shared" si="5"/>
        <v>374.3988333333333</v>
      </c>
      <c r="N45" s="70">
        <f t="shared" si="5"/>
        <v>447.54016666666666</v>
      </c>
      <c r="O45" s="39">
        <f t="shared" si="5"/>
        <v>3057.8033333333333</v>
      </c>
      <c r="P45" s="47">
        <f t="shared" si="5"/>
        <v>3662.4016666666666</v>
      </c>
      <c r="Q45" s="41">
        <f t="shared" si="5"/>
        <v>42.214500000000001</v>
      </c>
      <c r="R45" s="47">
        <f t="shared" si="5"/>
        <v>71.487500000000011</v>
      </c>
      <c r="T45" s="258">
        <f>T18+T28+T32+T40</f>
        <v>100</v>
      </c>
      <c r="U45" s="258"/>
      <c r="V45" s="258">
        <f>V18+V28+V32+V40</f>
        <v>100</v>
      </c>
    </row>
    <row r="46" spans="1:66" s="2" customFormat="1" ht="15" x14ac:dyDescent="0.25">
      <c r="A46" s="197"/>
      <c r="B46" s="243" t="s">
        <v>79</v>
      </c>
      <c r="C46" s="232">
        <f>'День 14'!C47+'День 15'!C45+'День 16'!C45+'День 17'!C43+'День 18'!C44+'День 19'!C46+'День 20'!C46+'День 21'!C45</f>
        <v>54720</v>
      </c>
      <c r="D46" s="145">
        <f>'День 14'!D47+'День 15'!D45+'День 16'!D45+'День 17'!D43+'День 18'!D44+'День 19'!D46+'День 20'!D46+'День 21'!D45</f>
        <v>62800</v>
      </c>
      <c r="E46" s="229">
        <f>'День 14'!E47+'День 15'!E45+'День 16'!E45+'День 17'!E43+'День 18'!E44+'День 19'!E46+'День 20'!E46+'День 21'!E45</f>
        <v>2140.0522008547005</v>
      </c>
      <c r="F46" s="144">
        <f>'День 14'!F47+'День 15'!F45+'День 16'!F45+'День 17'!F43+'День 18'!F44+'День 19'!F46+'День 20'!F46+'День 21'!F45</f>
        <v>2646.5091388888886</v>
      </c>
      <c r="G46" s="144" t="e">
        <f>'День 14'!G47+'День 15'!G45+'День 16'!G45+'День 17'!G43+'День 18'!G44+'День 19'!G46+'День 20'!G46+'День 21'!G45</f>
        <v>#REF!</v>
      </c>
      <c r="H46" s="226" t="e">
        <f>'День 14'!H47+'День 15'!H45+'День 16'!H45+'День 17'!H43+'День 18'!H44+'День 19'!H46+'День 20'!H46+'День 21'!H45</f>
        <v>#REF!</v>
      </c>
      <c r="I46" s="232">
        <f>'День 14'!I47+'День 15'!I45+'День 16'!I45+'День 17'!I43+'День 18'!I44+'День 19'!I46+'День 20'!I46+'День 21'!I45</f>
        <v>1782.0158624542128</v>
      </c>
      <c r="J46" s="145">
        <f>'День 14'!J47+'День 15'!J45+'День 16'!J45+'День 17'!J43+'День 18'!J44+'День 19'!J46+'День 20'!J46+'День 21'!J45</f>
        <v>2144.0926527777779</v>
      </c>
      <c r="K46" s="229" t="e">
        <f>'День 14'!K47+'День 15'!K45+'День 16'!K45+'День 17'!K43+'День 18'!K44+'День 19'!K46+'День 20'!K46+'День 21'!K45</f>
        <v>#REF!</v>
      </c>
      <c r="L46" s="144" t="e">
        <f>'День 14'!L47+'День 15'!L45+'День 16'!L45+'День 17'!L43+'День 18'!L44+'День 19'!L46+'День 20'!L46+'День 21'!L45</f>
        <v>#REF!</v>
      </c>
      <c r="M46" s="144">
        <f>'День 14'!M47+'День 15'!M45+'День 16'!M45+'День 17'!M43+'День 18'!M44+'День 19'!M46+'День 20'!M46+'День 21'!M45</f>
        <v>7856.1463815018305</v>
      </c>
      <c r="N46" s="226">
        <f>'День 14'!N47+'День 15'!N45+'День 16'!N45+'День 17'!N43+'День 18'!N44+'День 19'!N46+'День 20'!N46+'День 21'!N45</f>
        <v>9339.6580138888894</v>
      </c>
      <c r="O46" s="232">
        <f>'День 14'!O47+'День 15'!O45+'День 16'!O45+'День 17'!O43+'День 18'!O44+'День 19'!O46+'День 20'!O46+'День 21'!O45</f>
        <v>55872.316906593405</v>
      </c>
      <c r="P46" s="145">
        <f>'День 14'!P47+'День 15'!P45+'День 16'!P45+'День 17'!P43+'День 18'!P44+'День 19'!P46+'День 20'!P46+'День 21'!P45</f>
        <v>66253.585000000006</v>
      </c>
      <c r="Q46" s="229">
        <f>'День 14'!Q47+'День 15'!Q45+'День 16'!Q45+'День 17'!Q43+'День 18'!Q44+'День 19'!Q46+'День 20'!Q46+'День 21'!Q45</f>
        <v>2955.4078200854697</v>
      </c>
      <c r="R46" s="145">
        <f>'День 14'!R47+'День 15'!R45+'День 16'!R45+'День 17'!R43+'День 18'!R44+'День 19'!R46+'День 20'!R46+'День 21'!R45</f>
        <v>3188.2189305555557</v>
      </c>
      <c r="T46" s="64"/>
      <c r="U46" s="64"/>
      <c r="V46" s="64"/>
    </row>
    <row r="47" spans="1:66" s="2" customFormat="1" ht="15" x14ac:dyDescent="0.25">
      <c r="A47" s="198"/>
      <c r="B47" s="244" t="s">
        <v>80</v>
      </c>
      <c r="C47" s="233">
        <f>C46/21</f>
        <v>2605.7142857142858</v>
      </c>
      <c r="D47" s="148">
        <f>D46/21</f>
        <v>2990.4761904761904</v>
      </c>
      <c r="E47" s="230">
        <f t="shared" ref="E47:R47" si="6">E46/21</f>
        <v>101.90724765974764</v>
      </c>
      <c r="F47" s="147">
        <f t="shared" si="6"/>
        <v>126.0242447089947</v>
      </c>
      <c r="G47" s="147" t="e">
        <f t="shared" si="6"/>
        <v>#REF!</v>
      </c>
      <c r="H47" s="227" t="e">
        <f t="shared" si="6"/>
        <v>#REF!</v>
      </c>
      <c r="I47" s="233">
        <f t="shared" si="6"/>
        <v>84.857898212105368</v>
      </c>
      <c r="J47" s="148">
        <f t="shared" si="6"/>
        <v>102.09965013227513</v>
      </c>
      <c r="K47" s="230" t="e">
        <f t="shared" si="6"/>
        <v>#REF!</v>
      </c>
      <c r="L47" s="147" t="e">
        <f t="shared" si="6"/>
        <v>#REF!</v>
      </c>
      <c r="M47" s="147">
        <f t="shared" si="6"/>
        <v>374.10220864294433</v>
      </c>
      <c r="N47" s="227">
        <f t="shared" si="6"/>
        <v>444.74561970899475</v>
      </c>
      <c r="O47" s="233">
        <f t="shared" si="6"/>
        <v>2660.5865193615909</v>
      </c>
      <c r="P47" s="148">
        <f t="shared" si="6"/>
        <v>3154.9326190476195</v>
      </c>
      <c r="Q47" s="230">
        <f t="shared" si="6"/>
        <v>140.73370571835571</v>
      </c>
      <c r="R47" s="148">
        <f t="shared" si="6"/>
        <v>151.81994907407409</v>
      </c>
      <c r="T47" s="257"/>
      <c r="U47" s="257"/>
      <c r="V47" s="257"/>
    </row>
    <row r="48" spans="1:66" s="2" customFormat="1" ht="30" thickBot="1" x14ac:dyDescent="0.3">
      <c r="A48" s="199"/>
      <c r="B48" s="245" t="s">
        <v>81</v>
      </c>
      <c r="C48" s="247"/>
      <c r="D48" s="266"/>
      <c r="E48" s="231">
        <f>E47/O47</f>
        <v>3.8302549801763383E-2</v>
      </c>
      <c r="F48" s="151">
        <f>F47/P47</f>
        <v>3.9945146196826757E-2</v>
      </c>
      <c r="G48" s="151"/>
      <c r="H48" s="228"/>
      <c r="I48" s="234">
        <f>I47/O47</f>
        <v>3.1894432898377255E-2</v>
      </c>
      <c r="J48" s="235">
        <f>J47/P47</f>
        <v>3.2361911476605797E-2</v>
      </c>
      <c r="K48" s="231"/>
      <c r="L48" s="151"/>
      <c r="M48" s="151">
        <f>M47/O47</f>
        <v>0.14060892435578842</v>
      </c>
      <c r="N48" s="228">
        <f>N47/P47</f>
        <v>0.14096834177182849</v>
      </c>
      <c r="O48" s="234"/>
      <c r="P48" s="235"/>
      <c r="Q48" s="238"/>
      <c r="R48" s="153"/>
      <c r="T48" s="257"/>
      <c r="U48" s="257"/>
      <c r="V48" s="257"/>
    </row>
    <row r="49" spans="1:22" s="2" customFormat="1" ht="15" x14ac:dyDescent="0.25">
      <c r="A49" s="135"/>
      <c r="B49" s="29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63"/>
      <c r="Q49" s="63"/>
      <c r="R49" s="63"/>
      <c r="T49" s="64"/>
      <c r="U49" s="64"/>
      <c r="V49" s="64"/>
    </row>
    <row r="50" spans="1:22" s="2" customFormat="1" ht="15" x14ac:dyDescent="0.25">
      <c r="A50" s="135"/>
      <c r="B50" s="294" t="s">
        <v>106</v>
      </c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T50" s="64"/>
      <c r="U50" s="64"/>
      <c r="V50" s="64"/>
    </row>
    <row r="51" spans="1:22" s="2" customFormat="1" ht="15" customHeight="1" x14ac:dyDescent="0.25">
      <c r="A51" s="135"/>
      <c r="B51" s="292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T51" s="64"/>
      <c r="U51" s="64"/>
      <c r="V51" s="64"/>
    </row>
    <row r="52" spans="1:22" s="2" customFormat="1" ht="15" x14ac:dyDescent="0.25">
      <c r="C52" s="63"/>
      <c r="D52" s="64"/>
      <c r="E52" s="64"/>
      <c r="F52" s="64"/>
      <c r="G52" s="64"/>
      <c r="H52" s="64"/>
      <c r="I52" s="64"/>
      <c r="J52" s="64"/>
      <c r="K52" s="63"/>
      <c r="L52" s="63"/>
      <c r="M52" s="63"/>
      <c r="N52" s="63"/>
      <c r="O52" s="63"/>
      <c r="P52" s="63"/>
      <c r="T52" s="64"/>
      <c r="U52" s="64"/>
      <c r="V52" s="64"/>
    </row>
    <row r="53" spans="1:22" s="2" customFormat="1" ht="15" x14ac:dyDescent="0.25">
      <c r="C53" s="63"/>
      <c r="D53" s="64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C54" s="63"/>
      <c r="D54" s="64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C55" s="63"/>
      <c r="D55" s="64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C56" s="63"/>
      <c r="D56" s="64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C57" s="63"/>
      <c r="D57" s="64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C58" s="63"/>
      <c r="D58" s="64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C59" s="63"/>
      <c r="D59" s="64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C60" s="63"/>
      <c r="D60" s="64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C61" s="63"/>
      <c r="D61" s="64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C62" s="63"/>
      <c r="D62" s="64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C63" s="63"/>
      <c r="D63" s="64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C64" s="63"/>
      <c r="D64" s="64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T64" s="64"/>
      <c r="U64" s="64"/>
      <c r="V64" s="64"/>
    </row>
    <row r="65" spans="3:22" s="2" customFormat="1" ht="15" x14ac:dyDescent="0.25">
      <c r="C65" s="63"/>
      <c r="D65" s="64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T65" s="64"/>
      <c r="U65" s="64"/>
      <c r="V65" s="64"/>
    </row>
    <row r="66" spans="3:22" s="2" customFormat="1" ht="15" x14ac:dyDescent="0.25">
      <c r="C66" s="63"/>
      <c r="D66" s="64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T66" s="64"/>
      <c r="U66" s="64"/>
      <c r="V66" s="64"/>
    </row>
    <row r="67" spans="3:22" s="2" customFormat="1" ht="15" x14ac:dyDescent="0.25">
      <c r="C67" s="63"/>
      <c r="D67" s="64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T67" s="64"/>
      <c r="U67" s="64"/>
      <c r="V67" s="64"/>
    </row>
    <row r="68" spans="3:22" s="2" customFormat="1" ht="15" x14ac:dyDescent="0.25">
      <c r="C68" s="63"/>
      <c r="D68" s="64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T68" s="64"/>
      <c r="U68" s="64"/>
      <c r="V68" s="64"/>
    </row>
    <row r="69" spans="3:22" s="2" customFormat="1" ht="15" x14ac:dyDescent="0.25">
      <c r="C69" s="63"/>
      <c r="D69" s="64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T69" s="64"/>
      <c r="U69" s="64"/>
      <c r="V69" s="64"/>
    </row>
    <row r="70" spans="3:22" s="2" customFormat="1" ht="15" x14ac:dyDescent="0.25">
      <c r="C70" s="63"/>
      <c r="D70" s="64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T70" s="64"/>
      <c r="U70" s="64"/>
      <c r="V70" s="64"/>
    </row>
    <row r="71" spans="3:22" s="2" customFormat="1" ht="15" x14ac:dyDescent="0.25">
      <c r="C71" s="63"/>
      <c r="D71" s="64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T71" s="64"/>
      <c r="U71" s="64"/>
      <c r="V71" s="64"/>
    </row>
    <row r="72" spans="3:22" s="2" customFormat="1" ht="15" x14ac:dyDescent="0.25">
      <c r="C72" s="63"/>
      <c r="D72" s="64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T72" s="64"/>
      <c r="U72" s="64"/>
      <c r="V72" s="64"/>
    </row>
    <row r="73" spans="3:22" s="2" customFormat="1" ht="15" x14ac:dyDescent="0.25">
      <c r="C73" s="63"/>
      <c r="D73" s="64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T73" s="64"/>
      <c r="U73" s="64"/>
      <c r="V73" s="64"/>
    </row>
    <row r="74" spans="3:22" s="2" customFormat="1" ht="15" x14ac:dyDescent="0.25">
      <c r="C74" s="63"/>
      <c r="D74" s="64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T74" s="64"/>
      <c r="U74" s="64"/>
      <c r="V74" s="64"/>
    </row>
    <row r="75" spans="3:22" s="2" customFormat="1" ht="15" x14ac:dyDescent="0.25">
      <c r="C75" s="63"/>
      <c r="D75" s="64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T75" s="64"/>
      <c r="U75" s="64"/>
      <c r="V75" s="64"/>
    </row>
    <row r="76" spans="3:22" s="2" customFormat="1" ht="15" x14ac:dyDescent="0.25">
      <c r="C76" s="63"/>
      <c r="D76" s="64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T76" s="64"/>
      <c r="U76" s="64"/>
      <c r="V76" s="64"/>
    </row>
    <row r="77" spans="3:22" s="2" customFormat="1" ht="15" x14ac:dyDescent="0.25">
      <c r="C77" s="63"/>
      <c r="D77" s="64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T77" s="64"/>
      <c r="U77" s="64"/>
      <c r="V77" s="64"/>
    </row>
    <row r="78" spans="3:22" s="2" customFormat="1" ht="15" x14ac:dyDescent="0.25">
      <c r="C78" s="63"/>
      <c r="D78" s="64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T78" s="64"/>
      <c r="U78" s="64"/>
      <c r="V78" s="64"/>
    </row>
    <row r="79" spans="3:22" s="2" customFormat="1" ht="15" x14ac:dyDescent="0.25">
      <c r="C79" s="63"/>
      <c r="D79" s="64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T79" s="64"/>
      <c r="U79" s="64"/>
      <c r="V79" s="64"/>
    </row>
    <row r="80" spans="3:22" s="2" customFormat="1" ht="15" x14ac:dyDescent="0.25">
      <c r="C80" s="63"/>
      <c r="D80" s="64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T80" s="64"/>
      <c r="U80" s="64"/>
      <c r="V80" s="64"/>
    </row>
    <row r="81" spans="3:22" s="2" customFormat="1" ht="15" x14ac:dyDescent="0.25">
      <c r="C81" s="63"/>
      <c r="D81" s="64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T81" s="64"/>
      <c r="U81" s="64"/>
      <c r="V81" s="64"/>
    </row>
    <row r="82" spans="3:22" s="2" customFormat="1" ht="15" x14ac:dyDescent="0.25">
      <c r="C82" s="63"/>
      <c r="D82" s="64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T82" s="64"/>
      <c r="U82" s="64"/>
      <c r="V82" s="64"/>
    </row>
    <row r="83" spans="3:22" s="2" customFormat="1" ht="15" x14ac:dyDescent="0.25">
      <c r="C83" s="63"/>
      <c r="D83" s="64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T83" s="64"/>
      <c r="U83" s="64"/>
      <c r="V83" s="64"/>
    </row>
    <row r="84" spans="3:22" s="2" customFormat="1" ht="15" x14ac:dyDescent="0.25">
      <c r="C84" s="63"/>
      <c r="D84" s="64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T84" s="64"/>
      <c r="U84" s="64"/>
      <c r="V84" s="64"/>
    </row>
    <row r="85" spans="3:22" s="2" customFormat="1" ht="15" x14ac:dyDescent="0.25">
      <c r="C85" s="63"/>
      <c r="D85" s="64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T85" s="64"/>
      <c r="U85" s="64"/>
      <c r="V85" s="64"/>
    </row>
    <row r="86" spans="3:22" s="2" customFormat="1" ht="15" x14ac:dyDescent="0.25">
      <c r="C86" s="63"/>
      <c r="D86" s="64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T86" s="64"/>
      <c r="U86" s="64"/>
      <c r="V86" s="64"/>
    </row>
    <row r="87" spans="3:22" s="2" customFormat="1" ht="15" x14ac:dyDescent="0.25">
      <c r="C87" s="63"/>
      <c r="D87" s="64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T87" s="64"/>
      <c r="U87" s="64"/>
      <c r="V87" s="64"/>
    </row>
    <row r="88" spans="3:22" s="2" customFormat="1" ht="15" x14ac:dyDescent="0.25">
      <c r="C88" s="63"/>
      <c r="D88" s="64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T88" s="64"/>
      <c r="U88" s="64"/>
      <c r="V88" s="64"/>
    </row>
    <row r="89" spans="3:22" s="2" customFormat="1" ht="15" x14ac:dyDescent="0.25">
      <c r="C89" s="63"/>
      <c r="D89" s="64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T89" s="64"/>
      <c r="U89" s="64"/>
      <c r="V89" s="64"/>
    </row>
    <row r="90" spans="3:22" s="2" customFormat="1" ht="15" x14ac:dyDescent="0.25">
      <c r="C90" s="63"/>
      <c r="D90" s="64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T90" s="64"/>
      <c r="U90" s="64"/>
      <c r="V90" s="64"/>
    </row>
    <row r="91" spans="3:22" s="2" customFormat="1" ht="15" x14ac:dyDescent="0.25">
      <c r="C91" s="63"/>
      <c r="D91" s="64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T91" s="64"/>
      <c r="U91" s="64"/>
      <c r="V91" s="64"/>
    </row>
    <row r="92" spans="3:22" s="2" customFormat="1" ht="15" x14ac:dyDescent="0.25">
      <c r="C92" s="63"/>
      <c r="D92" s="64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T92" s="64"/>
      <c r="U92" s="64"/>
      <c r="V92" s="64"/>
    </row>
    <row r="93" spans="3:22" s="2" customFormat="1" ht="15" x14ac:dyDescent="0.25">
      <c r="C93" s="63"/>
      <c r="D93" s="64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T93" s="64"/>
      <c r="U93" s="64"/>
      <c r="V93" s="64"/>
    </row>
    <row r="94" spans="3:22" s="2" customFormat="1" ht="15" x14ac:dyDescent="0.25">
      <c r="C94" s="63"/>
      <c r="D94" s="64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T94" s="64"/>
      <c r="U94" s="64"/>
      <c r="V94" s="64"/>
    </row>
    <row r="95" spans="3:22" s="2" customFormat="1" ht="15" x14ac:dyDescent="0.25">
      <c r="C95" s="63"/>
      <c r="D95" s="64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T95" s="64"/>
      <c r="U95" s="64"/>
      <c r="V95" s="64"/>
    </row>
    <row r="96" spans="3:22" s="2" customFormat="1" ht="15" x14ac:dyDescent="0.25">
      <c r="C96" s="63"/>
      <c r="D96" s="64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T96" s="64"/>
      <c r="U96" s="64"/>
      <c r="V96" s="64"/>
    </row>
    <row r="97" spans="3:22" s="2" customFormat="1" ht="15" x14ac:dyDescent="0.25">
      <c r="C97" s="63"/>
      <c r="D97" s="64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T97" s="64"/>
      <c r="U97" s="64"/>
      <c r="V97" s="64"/>
    </row>
    <row r="98" spans="3:22" s="2" customFormat="1" ht="15" x14ac:dyDescent="0.25">
      <c r="C98" s="63"/>
      <c r="D98" s="64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T98" s="64"/>
      <c r="U98" s="64"/>
      <c r="V98" s="64"/>
    </row>
    <row r="99" spans="3:22" s="2" customFormat="1" ht="15" x14ac:dyDescent="0.25">
      <c r="C99" s="63"/>
      <c r="D99" s="64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T99" s="64"/>
      <c r="U99" s="64"/>
      <c r="V99" s="64"/>
    </row>
    <row r="100" spans="3:22" s="2" customFormat="1" ht="15" x14ac:dyDescent="0.25">
      <c r="C100" s="63"/>
      <c r="D100" s="64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3:22" s="2" customFormat="1" ht="15" x14ac:dyDescent="0.25">
      <c r="C101" s="63"/>
      <c r="D101" s="64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3:22" s="2" customFormat="1" ht="15" x14ac:dyDescent="0.25">
      <c r="C102" s="63"/>
      <c r="D102" s="64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3:22" s="2" customFormat="1" ht="15" x14ac:dyDescent="0.25">
      <c r="C103" s="63"/>
      <c r="D103" s="64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3:22" s="2" customFormat="1" ht="15" x14ac:dyDescent="0.25">
      <c r="C104" s="63"/>
      <c r="D104" s="64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3:22" s="2" customFormat="1" ht="15" x14ac:dyDescent="0.25">
      <c r="C105" s="63"/>
      <c r="D105" s="64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3:22" s="2" customFormat="1" ht="15" x14ac:dyDescent="0.25">
      <c r="C106" s="63"/>
      <c r="D106" s="64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3:22" s="2" customFormat="1" ht="15" x14ac:dyDescent="0.25">
      <c r="C107" s="63"/>
      <c r="D107" s="64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3:22" s="2" customFormat="1" ht="15" x14ac:dyDescent="0.25">
      <c r="C108" s="63"/>
      <c r="D108" s="64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3:22" s="2" customFormat="1" ht="15" x14ac:dyDescent="0.25">
      <c r="C109" s="63"/>
      <c r="D109" s="64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3:22" s="2" customFormat="1" ht="15" x14ac:dyDescent="0.25">
      <c r="C110" s="63"/>
      <c r="D110" s="64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3:22" s="2" customFormat="1" ht="15" x14ac:dyDescent="0.25">
      <c r="C111" s="63"/>
      <c r="D111" s="64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3:22" s="2" customFormat="1" ht="15" x14ac:dyDescent="0.25">
      <c r="C112" s="63"/>
      <c r="D112" s="64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3:22" s="2" customFormat="1" ht="15" x14ac:dyDescent="0.25">
      <c r="C113" s="63"/>
      <c r="D113" s="64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3:22" s="2" customFormat="1" ht="15" x14ac:dyDescent="0.25">
      <c r="C114" s="63"/>
      <c r="D114" s="64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3:22" s="2" customFormat="1" ht="15" x14ac:dyDescent="0.25">
      <c r="C115" s="63"/>
      <c r="D115" s="64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3:22" s="2" customFormat="1" ht="15" x14ac:dyDescent="0.25">
      <c r="C116" s="63"/>
      <c r="D116" s="64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3:22" s="2" customFormat="1" ht="15" x14ac:dyDescent="0.25">
      <c r="C117" s="63"/>
      <c r="D117" s="64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3:22" s="2" customFormat="1" ht="15" x14ac:dyDescent="0.25">
      <c r="C118" s="63"/>
      <c r="D118" s="64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3:22" s="2" customFormat="1" ht="15" x14ac:dyDescent="0.25">
      <c r="C119" s="63"/>
      <c r="D119" s="64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3:22" s="2" customFormat="1" ht="15" x14ac:dyDescent="0.25">
      <c r="C120" s="63"/>
      <c r="D120" s="64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3:22" s="2" customFormat="1" ht="15" x14ac:dyDescent="0.25">
      <c r="C121" s="63"/>
      <c r="D121" s="64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3:22" s="2" customFormat="1" ht="15" x14ac:dyDescent="0.25">
      <c r="C122" s="63"/>
      <c r="D122" s="64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3:22" s="2" customFormat="1" ht="15" x14ac:dyDescent="0.25">
      <c r="C123" s="63"/>
      <c r="D123" s="64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3:22" s="2" customFormat="1" ht="15" x14ac:dyDescent="0.25">
      <c r="C124" s="63"/>
      <c r="D124" s="64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3:22" s="2" customFormat="1" ht="15" x14ac:dyDescent="0.25">
      <c r="C125" s="63"/>
      <c r="D125" s="64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3:22" s="2" customFormat="1" ht="15" x14ac:dyDescent="0.25">
      <c r="C126" s="63"/>
      <c r="D126" s="64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3:22" s="2" customFormat="1" ht="15" x14ac:dyDescent="0.25">
      <c r="C127" s="63"/>
      <c r="D127" s="64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3:22" s="2" customFormat="1" ht="15" x14ac:dyDescent="0.25">
      <c r="C128" s="63"/>
      <c r="D128" s="64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3:22" s="2" customFormat="1" ht="15" x14ac:dyDescent="0.25">
      <c r="C129" s="63"/>
      <c r="D129" s="64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3:22" s="2" customFormat="1" ht="15" x14ac:dyDescent="0.25">
      <c r="C130" s="63"/>
      <c r="D130" s="64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3:22" s="2" customFormat="1" ht="15" x14ac:dyDescent="0.25">
      <c r="C131" s="63"/>
      <c r="D131" s="64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3:22" s="2" customFormat="1" ht="15" x14ac:dyDescent="0.25">
      <c r="C132" s="63"/>
      <c r="D132" s="64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3:22" s="2" customFormat="1" ht="15" x14ac:dyDescent="0.25">
      <c r="C133" s="63"/>
      <c r="D133" s="64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3:22" s="2" customFormat="1" ht="15" x14ac:dyDescent="0.25">
      <c r="C134" s="63"/>
      <c r="D134" s="64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3:22" s="2" customFormat="1" ht="15" x14ac:dyDescent="0.25">
      <c r="C135" s="63"/>
      <c r="D135" s="64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3:22" s="2" customFormat="1" ht="15" x14ac:dyDescent="0.25">
      <c r="C136" s="63"/>
      <c r="D136" s="64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3:22" s="2" customFormat="1" ht="15" x14ac:dyDescent="0.25">
      <c r="C137" s="63"/>
      <c r="D137" s="64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3:22" s="2" customFormat="1" ht="15" x14ac:dyDescent="0.25">
      <c r="C138" s="63"/>
      <c r="D138" s="64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3:22" s="2" customFormat="1" ht="15" x14ac:dyDescent="0.25">
      <c r="C139" s="63"/>
      <c r="D139" s="64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3:22" s="2" customFormat="1" ht="15" x14ac:dyDescent="0.25">
      <c r="C140" s="63"/>
      <c r="D140" s="64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3:22" s="2" customFormat="1" ht="15" x14ac:dyDescent="0.25">
      <c r="C141" s="63"/>
      <c r="D141" s="64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3:22" s="2" customFormat="1" ht="15" x14ac:dyDescent="0.25">
      <c r="C142" s="63"/>
      <c r="D142" s="64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3:22" s="2" customFormat="1" ht="15" x14ac:dyDescent="0.25">
      <c r="C143" s="63"/>
      <c r="D143" s="64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3:22" s="2" customFormat="1" ht="15" x14ac:dyDescent="0.25">
      <c r="C144" s="63"/>
      <c r="D144" s="64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3:22" s="2" customFormat="1" ht="15" x14ac:dyDescent="0.25">
      <c r="C145" s="63"/>
      <c r="D145" s="64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3:22" s="2" customFormat="1" ht="15" x14ac:dyDescent="0.25">
      <c r="C146" s="63"/>
      <c r="D146" s="64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3:22" s="2" customFormat="1" ht="15" x14ac:dyDescent="0.25">
      <c r="C147" s="63"/>
      <c r="D147" s="64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3:22" s="2" customFormat="1" ht="15" x14ac:dyDescent="0.25">
      <c r="C148" s="63"/>
      <c r="D148" s="64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3:22" s="2" customFormat="1" ht="15" x14ac:dyDescent="0.25">
      <c r="C149" s="63"/>
      <c r="D149" s="64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3:22" s="2" customFormat="1" ht="15" x14ac:dyDescent="0.25">
      <c r="C150" s="63"/>
      <c r="D150" s="64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3:22" s="2" customFormat="1" ht="15" x14ac:dyDescent="0.25">
      <c r="C151" s="63"/>
      <c r="D151" s="64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3:22" s="2" customFormat="1" ht="15" x14ac:dyDescent="0.25">
      <c r="C152" s="63"/>
      <c r="D152" s="64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3:22" s="2" customFormat="1" ht="15" x14ac:dyDescent="0.25">
      <c r="C153" s="63"/>
      <c r="D153" s="64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3:22" s="2" customFormat="1" ht="15" x14ac:dyDescent="0.25">
      <c r="C154" s="63"/>
      <c r="D154" s="64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3:22" s="2" customFormat="1" ht="15" x14ac:dyDescent="0.25">
      <c r="C155" s="63"/>
      <c r="D155" s="64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3:22" s="2" customFormat="1" ht="15" x14ac:dyDescent="0.25">
      <c r="C156" s="63"/>
      <c r="D156" s="64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3:22" s="2" customFormat="1" ht="15" x14ac:dyDescent="0.25">
      <c r="C157" s="63"/>
      <c r="D157" s="64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3:22" s="2" customFormat="1" ht="15" x14ac:dyDescent="0.25">
      <c r="C158" s="63"/>
      <c r="D158" s="64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3:22" s="2" customFormat="1" ht="15" x14ac:dyDescent="0.25">
      <c r="C159" s="63"/>
      <c r="D159" s="64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3:22" s="2" customFormat="1" ht="15" x14ac:dyDescent="0.25">
      <c r="C160" s="63"/>
      <c r="D160" s="64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3:22" s="2" customFormat="1" ht="15" x14ac:dyDescent="0.25">
      <c r="C161" s="63"/>
      <c r="D161" s="64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3:22" s="2" customFormat="1" ht="15" x14ac:dyDescent="0.25">
      <c r="C162" s="63"/>
      <c r="D162" s="64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3:22" s="2" customFormat="1" ht="15" x14ac:dyDescent="0.25">
      <c r="C163" s="63"/>
      <c r="D163" s="64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3:22" s="2" customFormat="1" ht="15" x14ac:dyDescent="0.25">
      <c r="C164" s="63"/>
      <c r="D164" s="64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3:22" s="2" customFormat="1" ht="15" x14ac:dyDescent="0.25">
      <c r="C165" s="63"/>
      <c r="D165" s="64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3:22" s="2" customFormat="1" ht="15" x14ac:dyDescent="0.25">
      <c r="C166" s="63"/>
      <c r="D166" s="64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3:22" s="2" customFormat="1" ht="15" x14ac:dyDescent="0.25">
      <c r="C167" s="63"/>
      <c r="D167" s="64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3:22" s="2" customFormat="1" ht="15" x14ac:dyDescent="0.25">
      <c r="C168" s="63"/>
      <c r="D168" s="64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3:22" s="2" customFormat="1" ht="15" x14ac:dyDescent="0.25">
      <c r="C169" s="63"/>
      <c r="D169" s="64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3:22" s="2" customFormat="1" ht="15" x14ac:dyDescent="0.25">
      <c r="C170" s="63"/>
      <c r="D170" s="64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3:22" s="2" customFormat="1" ht="15" x14ac:dyDescent="0.25">
      <c r="C171" s="63"/>
      <c r="D171" s="64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3:22" s="2" customFormat="1" ht="15" x14ac:dyDescent="0.25">
      <c r="C172" s="63"/>
      <c r="D172" s="64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3:22" s="2" customFormat="1" ht="15" x14ac:dyDescent="0.25">
      <c r="C173" s="63"/>
      <c r="D173" s="64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3:22" s="2" customFormat="1" ht="15" x14ac:dyDescent="0.25">
      <c r="C174" s="63"/>
      <c r="D174" s="64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3:22" s="2" customFormat="1" ht="15" x14ac:dyDescent="0.25">
      <c r="C175" s="63"/>
      <c r="D175" s="64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3:22" s="2" customFormat="1" ht="15" x14ac:dyDescent="0.25">
      <c r="C176" s="63"/>
      <c r="D176" s="64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3:22" s="2" customFormat="1" ht="15" x14ac:dyDescent="0.25">
      <c r="C177" s="63"/>
      <c r="D177" s="64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3:22" s="2" customFormat="1" ht="15" x14ac:dyDescent="0.25">
      <c r="C178" s="63"/>
      <c r="D178" s="64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3:22" s="2" customFormat="1" ht="15" x14ac:dyDescent="0.25">
      <c r="C179" s="63"/>
      <c r="D179" s="64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3:22" s="2" customFormat="1" ht="15" x14ac:dyDescent="0.25">
      <c r="C180" s="63"/>
      <c r="D180" s="64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3:22" s="2" customFormat="1" ht="15" x14ac:dyDescent="0.25">
      <c r="C181" s="63"/>
      <c r="D181" s="64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3:22" s="2" customFormat="1" ht="15" x14ac:dyDescent="0.25">
      <c r="C182" s="63"/>
      <c r="D182" s="64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3:22" s="2" customFormat="1" ht="15" x14ac:dyDescent="0.25">
      <c r="C183" s="63"/>
      <c r="D183" s="64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3:22" s="2" customFormat="1" ht="15" x14ac:dyDescent="0.25">
      <c r="C184" s="63"/>
      <c r="D184" s="64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3:22" s="2" customFormat="1" ht="15" x14ac:dyDescent="0.25">
      <c r="C185" s="63"/>
      <c r="D185" s="64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3:22" s="2" customFormat="1" ht="15" x14ac:dyDescent="0.25">
      <c r="C186" s="63"/>
      <c r="D186" s="64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3:22" s="2" customFormat="1" ht="15" x14ac:dyDescent="0.25">
      <c r="C187" s="63"/>
      <c r="D187" s="64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3:22" s="2" customFormat="1" ht="15" x14ac:dyDescent="0.25">
      <c r="C188" s="63"/>
      <c r="D188" s="64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3:22" s="2" customFormat="1" ht="15" x14ac:dyDescent="0.25">
      <c r="C189" s="63"/>
      <c r="D189" s="64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3:22" s="2" customFormat="1" ht="15" x14ac:dyDescent="0.25">
      <c r="C190" s="63"/>
      <c r="D190" s="64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3:22" s="2" customFormat="1" ht="15" x14ac:dyDescent="0.25">
      <c r="C191" s="63"/>
      <c r="D191" s="64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3:22" s="2" customFormat="1" ht="15" x14ac:dyDescent="0.25">
      <c r="C192" s="63"/>
      <c r="D192" s="64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3:22" s="2" customFormat="1" ht="15" x14ac:dyDescent="0.25">
      <c r="C193" s="63"/>
      <c r="D193" s="64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3:22" s="2" customFormat="1" ht="15" x14ac:dyDescent="0.25">
      <c r="C194" s="63"/>
      <c r="D194" s="64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3:22" s="2" customFormat="1" ht="15" x14ac:dyDescent="0.25">
      <c r="C195" s="63"/>
      <c r="D195" s="64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3:22" s="2" customFormat="1" ht="15" x14ac:dyDescent="0.25">
      <c r="C196" s="63"/>
      <c r="D196" s="64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3:22" s="2" customFormat="1" ht="15" x14ac:dyDescent="0.25">
      <c r="C197" s="63"/>
      <c r="D197" s="64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3:22" s="2" customFormat="1" ht="15" x14ac:dyDescent="0.25">
      <c r="C198" s="63"/>
      <c r="D198" s="64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3:22" s="2" customFormat="1" ht="15" x14ac:dyDescent="0.25">
      <c r="C199" s="63"/>
      <c r="D199" s="64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3:22" s="2" customFormat="1" ht="15" x14ac:dyDescent="0.25">
      <c r="C200" s="63"/>
      <c r="D200" s="64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3:22" s="2" customFormat="1" ht="15" x14ac:dyDescent="0.25">
      <c r="C201" s="63"/>
      <c r="D201" s="64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3:22" s="2" customFormat="1" ht="15" x14ac:dyDescent="0.25">
      <c r="C202" s="63"/>
      <c r="D202" s="64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3:22" s="2" customFormat="1" ht="15" x14ac:dyDescent="0.25">
      <c r="C203" s="63"/>
      <c r="D203" s="64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3:22" s="2" customFormat="1" ht="15" x14ac:dyDescent="0.25">
      <c r="C204" s="63"/>
      <c r="D204" s="64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3:22" s="2" customFormat="1" ht="15" x14ac:dyDescent="0.25">
      <c r="C205" s="63"/>
      <c r="D205" s="64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3:22" s="2" customFormat="1" ht="15" x14ac:dyDescent="0.25">
      <c r="C206" s="63"/>
      <c r="D206" s="64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3:22" s="2" customFormat="1" ht="15" x14ac:dyDescent="0.25">
      <c r="C207" s="63"/>
      <c r="D207" s="64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3:22" s="2" customFormat="1" ht="15" x14ac:dyDescent="0.25">
      <c r="C208" s="63"/>
      <c r="D208" s="64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3:22" s="2" customFormat="1" ht="15" x14ac:dyDescent="0.25">
      <c r="C209" s="63"/>
      <c r="D209" s="64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3:22" s="2" customFormat="1" ht="15" x14ac:dyDescent="0.25">
      <c r="C210" s="63"/>
      <c r="D210" s="64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3:22" s="2" customFormat="1" ht="15" x14ac:dyDescent="0.25">
      <c r="C211" s="63"/>
      <c r="D211" s="64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3:22" s="2" customFormat="1" ht="15" x14ac:dyDescent="0.25">
      <c r="C212" s="63"/>
      <c r="D212" s="64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3:22" s="2" customFormat="1" ht="15" x14ac:dyDescent="0.25">
      <c r="C213" s="63"/>
      <c r="D213" s="64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3:22" s="2" customFormat="1" ht="15" x14ac:dyDescent="0.25">
      <c r="C214" s="63"/>
      <c r="D214" s="64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3:22" s="2" customFormat="1" ht="15" x14ac:dyDescent="0.25">
      <c r="C215" s="63"/>
      <c r="D215" s="64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3:22" s="2" customFormat="1" ht="15" x14ac:dyDescent="0.25">
      <c r="C216" s="63"/>
      <c r="D216" s="64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3:22" s="2" customFormat="1" ht="15" x14ac:dyDescent="0.25">
      <c r="C217" s="63"/>
      <c r="D217" s="64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3:22" s="2" customFormat="1" ht="15" x14ac:dyDescent="0.25">
      <c r="C218" s="63"/>
      <c r="D218" s="64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3:22" s="2" customFormat="1" ht="15" x14ac:dyDescent="0.25">
      <c r="C219" s="63"/>
      <c r="D219" s="64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3:22" s="2" customFormat="1" ht="15" x14ac:dyDescent="0.25">
      <c r="C220" s="63"/>
      <c r="D220" s="64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3:22" s="2" customFormat="1" ht="15" x14ac:dyDescent="0.25">
      <c r="C221" s="63"/>
      <c r="D221" s="64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3:22" s="2" customFormat="1" ht="15" x14ac:dyDescent="0.25">
      <c r="C222" s="63"/>
      <c r="D222" s="64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3:22" s="2" customFormat="1" ht="15" x14ac:dyDescent="0.25">
      <c r="C223" s="63"/>
      <c r="D223" s="64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3:22" s="2" customFormat="1" ht="15" x14ac:dyDescent="0.25">
      <c r="C224" s="63"/>
      <c r="D224" s="64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3:22" s="2" customFormat="1" ht="15" x14ac:dyDescent="0.25">
      <c r="C225" s="63"/>
      <c r="D225" s="64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3:22" s="2" customFormat="1" ht="15" x14ac:dyDescent="0.25">
      <c r="C226" s="63"/>
      <c r="D226" s="64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3:22" s="2" customFormat="1" ht="15" x14ac:dyDescent="0.25">
      <c r="C227" s="63"/>
      <c r="D227" s="64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3:22" s="2" customFormat="1" ht="15" x14ac:dyDescent="0.25">
      <c r="C228" s="63"/>
      <c r="D228" s="64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3:22" s="2" customFormat="1" ht="15" x14ac:dyDescent="0.25">
      <c r="C229" s="63"/>
      <c r="D229" s="64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3:22" s="2" customFormat="1" ht="15" x14ac:dyDescent="0.25">
      <c r="C230" s="63"/>
      <c r="D230" s="64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3:22" s="2" customFormat="1" ht="15" x14ac:dyDescent="0.25">
      <c r="C231" s="63"/>
      <c r="D231" s="64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3:22" s="2" customFormat="1" ht="15" x14ac:dyDescent="0.25">
      <c r="C232" s="63"/>
      <c r="D232" s="64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3:22" s="2" customFormat="1" ht="15" x14ac:dyDescent="0.25">
      <c r="C233" s="63"/>
      <c r="D233" s="64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3:22" s="2" customFormat="1" ht="15" x14ac:dyDescent="0.25">
      <c r="C234" s="63"/>
      <c r="D234" s="64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3:22" s="2" customFormat="1" ht="15" x14ac:dyDescent="0.25">
      <c r="C235" s="63"/>
      <c r="D235" s="64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3:22" s="2" customFormat="1" ht="15" x14ac:dyDescent="0.25">
      <c r="C236" s="63"/>
      <c r="D236" s="64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3:22" s="2" customFormat="1" ht="15" x14ac:dyDescent="0.25">
      <c r="C237" s="63"/>
      <c r="D237" s="64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3:22" s="2" customFormat="1" ht="15" x14ac:dyDescent="0.25">
      <c r="C238" s="63"/>
      <c r="D238" s="64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3:22" s="2" customFormat="1" ht="15" x14ac:dyDescent="0.25">
      <c r="C239" s="63"/>
      <c r="D239" s="64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3:22" s="2" customFormat="1" ht="15" x14ac:dyDescent="0.25">
      <c r="C240" s="63"/>
      <c r="D240" s="64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3:22" s="2" customFormat="1" ht="15" x14ac:dyDescent="0.25">
      <c r="C241" s="63"/>
      <c r="D241" s="64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3:22" s="2" customFormat="1" ht="15" x14ac:dyDescent="0.25">
      <c r="C242" s="63"/>
      <c r="D242" s="64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3:22" s="2" customFormat="1" ht="15" x14ac:dyDescent="0.25">
      <c r="C243" s="63"/>
      <c r="D243" s="64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3:22" s="2" customFormat="1" ht="15" x14ac:dyDescent="0.25">
      <c r="C244" s="63"/>
      <c r="D244" s="64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3:22" s="2" customFormat="1" ht="15" x14ac:dyDescent="0.25">
      <c r="C245" s="63"/>
      <c r="D245" s="64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3:22" s="2" customFormat="1" ht="15" x14ac:dyDescent="0.25">
      <c r="C246" s="63"/>
      <c r="D246" s="64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3:22" s="2" customFormat="1" ht="15" x14ac:dyDescent="0.25">
      <c r="C247" s="63"/>
      <c r="D247" s="64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3:22" s="2" customFormat="1" ht="15" x14ac:dyDescent="0.25">
      <c r="C248" s="63"/>
      <c r="D248" s="64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3:22" s="2" customFormat="1" ht="15" x14ac:dyDescent="0.25">
      <c r="C249" s="63"/>
      <c r="D249" s="64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3:22" s="2" customFormat="1" ht="15" x14ac:dyDescent="0.25">
      <c r="C250" s="63"/>
      <c r="D250" s="64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3:22" s="2" customFormat="1" ht="15" x14ac:dyDescent="0.25">
      <c r="C251" s="63"/>
      <c r="D251" s="64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3:22" s="2" customFormat="1" ht="15" x14ac:dyDescent="0.25">
      <c r="C252" s="63"/>
      <c r="D252" s="64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3:22" s="2" customFormat="1" ht="15" x14ac:dyDescent="0.25">
      <c r="C253" s="63"/>
      <c r="D253" s="64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3:22" s="2" customFormat="1" ht="15" x14ac:dyDescent="0.25">
      <c r="C254" s="63"/>
      <c r="D254" s="64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3:22" s="2" customFormat="1" ht="15" x14ac:dyDescent="0.25">
      <c r="C255" s="63"/>
      <c r="D255" s="64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3:22" s="2" customFormat="1" ht="15" x14ac:dyDescent="0.25">
      <c r="C256" s="63"/>
      <c r="D256" s="64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3:22" s="2" customFormat="1" ht="15" x14ac:dyDescent="0.25">
      <c r="C257" s="63"/>
      <c r="D257" s="64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3:22" s="2" customFormat="1" ht="15" x14ac:dyDescent="0.25">
      <c r="C258" s="63"/>
      <c r="D258" s="64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3:22" s="2" customFormat="1" ht="15" x14ac:dyDescent="0.25">
      <c r="C259" s="63"/>
      <c r="D259" s="64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3:22" s="2" customFormat="1" ht="15" x14ac:dyDescent="0.25">
      <c r="C260" s="63"/>
      <c r="D260" s="64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3:22" s="2" customFormat="1" ht="15" x14ac:dyDescent="0.25">
      <c r="C261" s="63"/>
      <c r="D261" s="64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3:22" s="2" customFormat="1" ht="15" x14ac:dyDescent="0.25">
      <c r="C262" s="63"/>
      <c r="D262" s="64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3:22" s="2" customFormat="1" ht="15" x14ac:dyDescent="0.25">
      <c r="C263" s="63"/>
      <c r="D263" s="64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3:22" s="2" customFormat="1" ht="15" x14ac:dyDescent="0.25">
      <c r="C264" s="63"/>
      <c r="D264" s="64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3:22" s="2" customFormat="1" ht="15" x14ac:dyDescent="0.25">
      <c r="C265" s="63"/>
      <c r="D265" s="64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3:22" s="2" customFormat="1" ht="15" x14ac:dyDescent="0.25">
      <c r="C266" s="63"/>
      <c r="D266" s="64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3:22" s="2" customFormat="1" ht="15" x14ac:dyDescent="0.25">
      <c r="C267" s="63"/>
      <c r="D267" s="64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3:22" s="2" customFormat="1" ht="15" x14ac:dyDescent="0.25">
      <c r="C268" s="63"/>
      <c r="D268" s="64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3:22" s="2" customFormat="1" ht="15" x14ac:dyDescent="0.25">
      <c r="C269" s="63"/>
      <c r="D269" s="64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3:22" s="2" customFormat="1" ht="15" x14ac:dyDescent="0.25">
      <c r="C270" s="63"/>
      <c r="D270" s="64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3:22" s="2" customFormat="1" ht="15" x14ac:dyDescent="0.25">
      <c r="C271" s="63"/>
      <c r="D271" s="64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3:22" s="2" customFormat="1" ht="15" x14ac:dyDescent="0.25">
      <c r="C272" s="63"/>
      <c r="D272" s="64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3:22" s="2" customFormat="1" ht="15" x14ac:dyDescent="0.25">
      <c r="C273" s="63"/>
      <c r="D273" s="64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3:22" s="2" customFormat="1" ht="15" x14ac:dyDescent="0.25">
      <c r="C274" s="63"/>
      <c r="D274" s="64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3:22" s="2" customFormat="1" ht="15" x14ac:dyDescent="0.25">
      <c r="C275" s="63"/>
      <c r="D275" s="64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3:22" s="2" customFormat="1" ht="15" x14ac:dyDescent="0.25">
      <c r="C276" s="63"/>
      <c r="D276" s="64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3:22" s="2" customFormat="1" ht="15" x14ac:dyDescent="0.25">
      <c r="C277" s="63"/>
      <c r="D277" s="64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3:22" s="2" customFormat="1" ht="15" x14ac:dyDescent="0.25">
      <c r="C278" s="63"/>
      <c r="D278" s="64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3:22" s="2" customFormat="1" ht="15" x14ac:dyDescent="0.25">
      <c r="C279" s="63"/>
      <c r="D279" s="64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3:22" s="2" customFormat="1" ht="15" x14ac:dyDescent="0.25">
      <c r="C280" s="63"/>
      <c r="D280" s="64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3:22" s="2" customFormat="1" ht="15" x14ac:dyDescent="0.25">
      <c r="C281" s="63"/>
      <c r="D281" s="64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3:22" s="2" customFormat="1" ht="15" x14ac:dyDescent="0.25">
      <c r="C282" s="63"/>
      <c r="D282" s="64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3:22" s="2" customFormat="1" ht="15" x14ac:dyDescent="0.25">
      <c r="C283" s="63"/>
      <c r="D283" s="64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3:22" s="2" customFormat="1" ht="15" x14ac:dyDescent="0.25">
      <c r="C284" s="63"/>
      <c r="D284" s="64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3:22" s="2" customFormat="1" ht="15" x14ac:dyDescent="0.25">
      <c r="C285" s="63"/>
      <c r="D285" s="64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3:22" s="2" customFormat="1" ht="15" x14ac:dyDescent="0.25">
      <c r="C286" s="63"/>
      <c r="D286" s="64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3:22" s="2" customFormat="1" ht="15" x14ac:dyDescent="0.25">
      <c r="C287" s="63"/>
      <c r="D287" s="64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3:22" s="2" customFormat="1" ht="15" x14ac:dyDescent="0.25">
      <c r="C288" s="63"/>
      <c r="D288" s="64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3:22" s="2" customFormat="1" ht="15" x14ac:dyDescent="0.25">
      <c r="C289" s="63"/>
      <c r="D289" s="64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3:22" s="2" customFormat="1" ht="15" x14ac:dyDescent="0.25">
      <c r="C290" s="63"/>
      <c r="D290" s="64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3:22" s="2" customFormat="1" ht="15" x14ac:dyDescent="0.25">
      <c r="C291" s="63"/>
      <c r="D291" s="64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3:22" s="2" customFormat="1" ht="15" x14ac:dyDescent="0.25">
      <c r="C292" s="63"/>
      <c r="D292" s="64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3:22" s="2" customFormat="1" ht="15" x14ac:dyDescent="0.25">
      <c r="C293" s="63"/>
      <c r="D293" s="64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3:22" s="2" customFormat="1" ht="15" x14ac:dyDescent="0.25">
      <c r="C294" s="63"/>
      <c r="D294" s="64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3:22" s="2" customFormat="1" ht="15" x14ac:dyDescent="0.25">
      <c r="C295" s="63"/>
      <c r="D295" s="64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3:22" s="2" customFormat="1" ht="15" x14ac:dyDescent="0.25">
      <c r="C296" s="63"/>
      <c r="D296" s="64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3:22" s="2" customFormat="1" ht="15" x14ac:dyDescent="0.25">
      <c r="C297" s="63"/>
      <c r="D297" s="64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3:22" s="2" customFormat="1" ht="15" x14ac:dyDescent="0.25">
      <c r="C298" s="63"/>
      <c r="D298" s="64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3:22" s="2" customFormat="1" ht="15" x14ac:dyDescent="0.25">
      <c r="C299" s="63"/>
      <c r="D299" s="64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3:22" s="2" customFormat="1" ht="15" x14ac:dyDescent="0.25">
      <c r="C300" s="63"/>
      <c r="D300" s="64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3:22" s="2" customFormat="1" ht="15" x14ac:dyDescent="0.25">
      <c r="C301" s="63"/>
      <c r="D301" s="64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3:22" s="2" customFormat="1" ht="15" x14ac:dyDescent="0.25">
      <c r="C302" s="63"/>
      <c r="D302" s="64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3:22" s="2" customFormat="1" ht="15" x14ac:dyDescent="0.25">
      <c r="C303" s="63"/>
      <c r="D303" s="64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3:22" s="2" customFormat="1" ht="15" x14ac:dyDescent="0.25">
      <c r="C304" s="63"/>
      <c r="D304" s="64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3:22" s="2" customFormat="1" ht="15" x14ac:dyDescent="0.25">
      <c r="C305" s="63"/>
      <c r="D305" s="64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3:22" s="2" customFormat="1" ht="15" x14ac:dyDescent="0.25">
      <c r="C306" s="63"/>
      <c r="D306" s="64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3:22" s="2" customFormat="1" ht="15" x14ac:dyDescent="0.25">
      <c r="C307" s="63"/>
      <c r="D307" s="64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3:22" s="2" customFormat="1" ht="15" x14ac:dyDescent="0.25">
      <c r="C308" s="63"/>
      <c r="D308" s="64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3:22" s="2" customFormat="1" ht="15" x14ac:dyDescent="0.25">
      <c r="C309" s="63"/>
      <c r="D309" s="64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3:22" s="2" customFormat="1" ht="15" x14ac:dyDescent="0.25">
      <c r="C310" s="63"/>
      <c r="D310" s="64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3:22" s="2" customFormat="1" ht="15" x14ac:dyDescent="0.25">
      <c r="C311" s="63"/>
      <c r="D311" s="64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3:22" s="2" customFormat="1" ht="15" x14ac:dyDescent="0.25">
      <c r="C312" s="63"/>
      <c r="D312" s="64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3:22" s="2" customFormat="1" ht="15" x14ac:dyDescent="0.25">
      <c r="C313" s="63"/>
      <c r="D313" s="64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3:22" s="2" customFormat="1" ht="15" x14ac:dyDescent="0.25">
      <c r="C314" s="63"/>
      <c r="D314" s="64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3:22" s="2" customFormat="1" ht="15" x14ac:dyDescent="0.25">
      <c r="C315" s="63"/>
      <c r="D315" s="64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3:22" s="2" customFormat="1" ht="15" x14ac:dyDescent="0.25">
      <c r="C316" s="63"/>
      <c r="D316" s="64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3:22" s="2" customFormat="1" ht="15" x14ac:dyDescent="0.25">
      <c r="C317" s="63"/>
      <c r="D317" s="64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3:22" s="2" customFormat="1" ht="15" x14ac:dyDescent="0.25">
      <c r="C318" s="63"/>
      <c r="D318" s="64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3:22" s="2" customFormat="1" ht="15" x14ac:dyDescent="0.25">
      <c r="C319" s="63"/>
      <c r="D319" s="64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3:22" s="2" customFormat="1" ht="15" x14ac:dyDescent="0.25">
      <c r="C320" s="63"/>
      <c r="D320" s="64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3:22" s="2" customFormat="1" ht="15" x14ac:dyDescent="0.25">
      <c r="C321" s="63"/>
      <c r="D321" s="64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3:22" s="2" customFormat="1" ht="15" x14ac:dyDescent="0.25">
      <c r="C322" s="63"/>
      <c r="D322" s="64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3:22" s="2" customFormat="1" ht="15" x14ac:dyDescent="0.25">
      <c r="C323" s="63"/>
      <c r="D323" s="64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3:22" s="2" customFormat="1" ht="15" x14ac:dyDescent="0.25">
      <c r="C324" s="63"/>
      <c r="D324" s="64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3:22" s="2" customFormat="1" ht="15" x14ac:dyDescent="0.25">
      <c r="C325" s="63"/>
      <c r="D325" s="64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3:22" s="2" customFormat="1" ht="15" x14ac:dyDescent="0.25">
      <c r="C326" s="63"/>
      <c r="D326" s="64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3:22" s="2" customFormat="1" ht="15" x14ac:dyDescent="0.25">
      <c r="C327" s="63"/>
      <c r="D327" s="64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3:22" s="2" customFormat="1" ht="15" x14ac:dyDescent="0.25">
      <c r="C328" s="63"/>
      <c r="D328" s="64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3:22" s="2" customFormat="1" ht="15" x14ac:dyDescent="0.25">
      <c r="C329" s="63"/>
      <c r="D329" s="64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3:22" s="2" customFormat="1" ht="15" x14ac:dyDescent="0.25">
      <c r="C330" s="63"/>
      <c r="D330" s="64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3:22" s="2" customFormat="1" ht="15" x14ac:dyDescent="0.25">
      <c r="C331" s="63"/>
      <c r="D331" s="64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3:22" s="2" customFormat="1" ht="15" x14ac:dyDescent="0.25">
      <c r="C332" s="63"/>
      <c r="D332" s="64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3:22" s="2" customFormat="1" ht="15" x14ac:dyDescent="0.25">
      <c r="C333" s="63"/>
      <c r="D333" s="64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3:22" s="2" customFormat="1" ht="15" x14ac:dyDescent="0.25">
      <c r="C334" s="63"/>
      <c r="D334" s="64"/>
      <c r="E334" s="64"/>
      <c r="F334" s="64"/>
      <c r="G334" s="64"/>
      <c r="H334" s="64"/>
      <c r="I334" s="64"/>
      <c r="J334" s="64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3:22" s="2" customFormat="1" ht="15" x14ac:dyDescent="0.25">
      <c r="C335" s="63"/>
      <c r="D335" s="64"/>
      <c r="E335" s="64"/>
      <c r="F335" s="64"/>
      <c r="G335" s="64"/>
      <c r="H335" s="64"/>
      <c r="I335" s="64"/>
      <c r="J335" s="64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3:22" s="2" customFormat="1" ht="15" x14ac:dyDescent="0.25">
      <c r="C336" s="63"/>
      <c r="D336" s="64"/>
      <c r="E336" s="64"/>
      <c r="F336" s="64"/>
      <c r="G336" s="64"/>
      <c r="H336" s="64"/>
      <c r="I336" s="64"/>
      <c r="J336" s="64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3:22" s="2" customFormat="1" ht="15" x14ac:dyDescent="0.25">
      <c r="C337" s="63"/>
      <c r="D337" s="64"/>
      <c r="E337" s="64"/>
      <c r="F337" s="64"/>
      <c r="G337" s="64"/>
      <c r="H337" s="64"/>
      <c r="I337" s="64"/>
      <c r="J337" s="64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3:22" s="2" customFormat="1" ht="15" x14ac:dyDescent="0.25">
      <c r="C338" s="63"/>
      <c r="D338" s="64"/>
      <c r="E338" s="64"/>
      <c r="F338" s="64"/>
      <c r="G338" s="64"/>
      <c r="H338" s="64"/>
      <c r="I338" s="64"/>
      <c r="J338" s="64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3:22" s="2" customFormat="1" ht="15" x14ac:dyDescent="0.25">
      <c r="C339" s="63"/>
      <c r="D339" s="64"/>
      <c r="E339" s="64"/>
      <c r="F339" s="64"/>
      <c r="G339" s="64"/>
      <c r="H339" s="64"/>
      <c r="I339" s="64"/>
      <c r="J339" s="64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3:22" x14ac:dyDescent="0.25">
      <c r="C340" s="65"/>
      <c r="K340" s="65"/>
      <c r="L340" s="65"/>
      <c r="M340" s="65"/>
      <c r="N340" s="65"/>
      <c r="O340" s="65"/>
      <c r="P340" s="65"/>
      <c r="T340" s="64"/>
      <c r="U340" s="64"/>
      <c r="V340" s="64"/>
    </row>
    <row r="341" spans="3:22" x14ac:dyDescent="0.25">
      <c r="C341" s="65"/>
      <c r="K341" s="65"/>
      <c r="L341" s="65"/>
      <c r="M341" s="65"/>
      <c r="N341" s="65"/>
      <c r="O341" s="65"/>
      <c r="P341" s="65"/>
      <c r="T341" s="64"/>
      <c r="U341" s="64"/>
      <c r="V341" s="64"/>
    </row>
    <row r="342" spans="3:22" x14ac:dyDescent="0.25">
      <c r="C342" s="65"/>
      <c r="K342" s="65"/>
      <c r="L342" s="65"/>
      <c r="M342" s="65"/>
      <c r="N342" s="65"/>
      <c r="O342" s="65"/>
      <c r="P342" s="65"/>
      <c r="T342" s="64"/>
      <c r="U342" s="64"/>
      <c r="V342" s="64"/>
    </row>
    <row r="343" spans="3:22" x14ac:dyDescent="0.25">
      <c r="C343" s="65"/>
      <c r="K343" s="65"/>
      <c r="L343" s="65"/>
      <c r="M343" s="65"/>
      <c r="N343" s="65"/>
      <c r="O343" s="65"/>
      <c r="P343" s="65"/>
    </row>
    <row r="344" spans="3:22" x14ac:dyDescent="0.25">
      <c r="C344" s="65"/>
      <c r="K344" s="65"/>
      <c r="L344" s="65"/>
      <c r="M344" s="65"/>
      <c r="N344" s="65"/>
      <c r="O344" s="65"/>
      <c r="P344" s="65"/>
    </row>
    <row r="345" spans="3:22" x14ac:dyDescent="0.25">
      <c r="C345" s="65"/>
      <c r="K345" s="65"/>
      <c r="L345" s="65"/>
      <c r="M345" s="65"/>
      <c r="N345" s="65"/>
      <c r="O345" s="65"/>
      <c r="P345" s="65"/>
    </row>
    <row r="346" spans="3:22" x14ac:dyDescent="0.25">
      <c r="C346" s="65"/>
      <c r="K346" s="65"/>
      <c r="L346" s="65"/>
      <c r="M346" s="65"/>
      <c r="N346" s="65"/>
      <c r="O346" s="65"/>
      <c r="P346" s="65"/>
    </row>
    <row r="347" spans="3:22" x14ac:dyDescent="0.25">
      <c r="C347" s="65"/>
      <c r="K347" s="65"/>
      <c r="L347" s="65"/>
      <c r="M347" s="65"/>
      <c r="N347" s="65"/>
      <c r="O347" s="65"/>
      <c r="P347" s="65"/>
    </row>
    <row r="348" spans="3:22" x14ac:dyDescent="0.25">
      <c r="C348" s="65"/>
      <c r="K348" s="65"/>
      <c r="L348" s="65"/>
      <c r="M348" s="65"/>
      <c r="N348" s="65"/>
      <c r="O348" s="65"/>
      <c r="P348" s="65"/>
    </row>
    <row r="349" spans="3:22" x14ac:dyDescent="0.25">
      <c r="C349" s="65"/>
      <c r="K349" s="65"/>
      <c r="L349" s="65"/>
      <c r="M349" s="65"/>
      <c r="N349" s="65"/>
      <c r="O349" s="65"/>
      <c r="P349" s="65"/>
    </row>
    <row r="350" spans="3:22" x14ac:dyDescent="0.25">
      <c r="C350" s="65"/>
      <c r="K350" s="65"/>
      <c r="L350" s="65"/>
      <c r="M350" s="65"/>
      <c r="N350" s="65"/>
      <c r="O350" s="65"/>
      <c r="P350" s="65"/>
    </row>
    <row r="351" spans="3:22" x14ac:dyDescent="0.25">
      <c r="C351" s="65"/>
      <c r="K351" s="65"/>
      <c r="L351" s="65"/>
      <c r="M351" s="65"/>
      <c r="N351" s="65"/>
      <c r="O351" s="65"/>
      <c r="P351" s="65"/>
    </row>
    <row r="352" spans="3:22" x14ac:dyDescent="0.25">
      <c r="C352" s="65"/>
      <c r="K352" s="65"/>
      <c r="L352" s="65"/>
      <c r="M352" s="65"/>
      <c r="N352" s="65"/>
      <c r="O352" s="65"/>
      <c r="P352" s="65"/>
    </row>
    <row r="353" spans="3:16" s="1" customFormat="1" x14ac:dyDescent="0.25">
      <c r="C353" s="65"/>
      <c r="D353" s="55"/>
      <c r="E353" s="55"/>
      <c r="F353" s="55"/>
      <c r="G353" s="55"/>
      <c r="H353" s="55"/>
      <c r="I353" s="55"/>
      <c r="J353" s="55"/>
      <c r="K353" s="65"/>
      <c r="L353" s="65"/>
      <c r="M353" s="65"/>
      <c r="N353" s="65"/>
      <c r="O353" s="65"/>
      <c r="P353" s="65"/>
    </row>
    <row r="354" spans="3:16" s="1" customFormat="1" x14ac:dyDescent="0.25">
      <c r="C354" s="65"/>
      <c r="D354" s="55"/>
      <c r="E354" s="55"/>
      <c r="F354" s="55"/>
      <c r="G354" s="55"/>
      <c r="H354" s="55"/>
      <c r="I354" s="55"/>
      <c r="J354" s="55"/>
      <c r="K354" s="65"/>
      <c r="L354" s="65"/>
      <c r="M354" s="65"/>
      <c r="N354" s="65"/>
      <c r="O354" s="65"/>
      <c r="P354" s="65"/>
    </row>
    <row r="355" spans="3:16" s="1" customFormat="1" x14ac:dyDescent="0.25">
      <c r="C355" s="65"/>
      <c r="D355" s="55"/>
      <c r="E355" s="55"/>
      <c r="F355" s="55"/>
      <c r="G355" s="55"/>
      <c r="H355" s="55"/>
      <c r="I355" s="55"/>
      <c r="J355" s="55"/>
      <c r="K355" s="65"/>
      <c r="L355" s="65"/>
      <c r="M355" s="65"/>
      <c r="N355" s="65"/>
      <c r="O355" s="65"/>
      <c r="P355" s="65"/>
    </row>
    <row r="356" spans="3:16" s="1" customFormat="1" x14ac:dyDescent="0.25">
      <c r="C356" s="65"/>
      <c r="D356" s="55"/>
      <c r="E356" s="55"/>
      <c r="F356" s="55"/>
      <c r="G356" s="55"/>
      <c r="H356" s="55"/>
      <c r="I356" s="55"/>
      <c r="J356" s="55"/>
      <c r="K356" s="65"/>
      <c r="L356" s="65"/>
      <c r="M356" s="65"/>
      <c r="N356" s="65"/>
      <c r="O356" s="65"/>
      <c r="P356" s="65"/>
    </row>
    <row r="357" spans="3:16" s="1" customFormat="1" x14ac:dyDescent="0.25">
      <c r="C357" s="65"/>
      <c r="D357" s="55"/>
      <c r="E357" s="55"/>
      <c r="F357" s="55"/>
      <c r="G357" s="55"/>
      <c r="H357" s="55"/>
      <c r="I357" s="55"/>
      <c r="J357" s="55"/>
      <c r="K357" s="65"/>
      <c r="L357" s="65"/>
      <c r="M357" s="65"/>
      <c r="N357" s="65"/>
      <c r="O357" s="65"/>
      <c r="P357" s="65"/>
    </row>
    <row r="358" spans="3:16" s="1" customFormat="1" x14ac:dyDescent="0.25">
      <c r="C358" s="65"/>
      <c r="D358" s="55"/>
      <c r="E358" s="55"/>
      <c r="F358" s="55"/>
      <c r="G358" s="55"/>
      <c r="H358" s="55"/>
      <c r="I358" s="55"/>
      <c r="J358" s="55"/>
      <c r="K358" s="65"/>
      <c r="L358" s="65"/>
      <c r="M358" s="65"/>
      <c r="N358" s="65"/>
      <c r="O358" s="65"/>
      <c r="P358" s="65"/>
    </row>
    <row r="359" spans="3:16" s="1" customFormat="1" x14ac:dyDescent="0.25">
      <c r="C359" s="65"/>
      <c r="D359" s="55"/>
      <c r="E359" s="55"/>
      <c r="F359" s="55"/>
      <c r="G359" s="55"/>
      <c r="H359" s="55"/>
      <c r="I359" s="55"/>
      <c r="J359" s="55"/>
      <c r="K359" s="65"/>
      <c r="L359" s="65"/>
      <c r="M359" s="65"/>
      <c r="N359" s="65"/>
      <c r="O359" s="65"/>
      <c r="P359" s="65"/>
    </row>
    <row r="360" spans="3:16" s="1" customFormat="1" x14ac:dyDescent="0.25">
      <c r="C360" s="65"/>
      <c r="D360" s="55"/>
      <c r="E360" s="55"/>
      <c r="F360" s="55"/>
      <c r="G360" s="55"/>
      <c r="H360" s="55"/>
      <c r="I360" s="55"/>
      <c r="J360" s="55"/>
      <c r="K360" s="65"/>
      <c r="L360" s="65"/>
      <c r="M360" s="65"/>
      <c r="N360" s="65"/>
      <c r="O360" s="65"/>
      <c r="P360" s="65"/>
    </row>
    <row r="361" spans="3:16" s="1" customFormat="1" x14ac:dyDescent="0.25">
      <c r="C361" s="65"/>
      <c r="D361" s="55"/>
      <c r="E361" s="55"/>
      <c r="F361" s="55"/>
      <c r="G361" s="55"/>
      <c r="H361" s="55"/>
      <c r="I361" s="55"/>
      <c r="J361" s="55"/>
      <c r="K361" s="65"/>
      <c r="L361" s="65"/>
      <c r="M361" s="65"/>
      <c r="N361" s="65"/>
      <c r="O361" s="65"/>
      <c r="P361" s="65"/>
    </row>
    <row r="362" spans="3:16" s="1" customFormat="1" x14ac:dyDescent="0.25">
      <c r="C362" s="65"/>
      <c r="D362" s="55"/>
      <c r="E362" s="55"/>
      <c r="F362" s="55"/>
      <c r="G362" s="55"/>
      <c r="H362" s="55"/>
      <c r="I362" s="55"/>
      <c r="J362" s="55"/>
      <c r="K362" s="65"/>
      <c r="L362" s="65"/>
      <c r="M362" s="65"/>
      <c r="N362" s="65"/>
      <c r="O362" s="65"/>
      <c r="P362" s="65"/>
    </row>
    <row r="363" spans="3:16" s="1" customFormat="1" x14ac:dyDescent="0.25">
      <c r="C363" s="65"/>
      <c r="D363" s="55"/>
      <c r="E363" s="55"/>
      <c r="F363" s="55"/>
      <c r="G363" s="55"/>
      <c r="H363" s="55"/>
      <c r="I363" s="55"/>
      <c r="J363" s="55"/>
      <c r="K363" s="65"/>
      <c r="L363" s="65"/>
      <c r="M363" s="65"/>
      <c r="N363" s="65"/>
      <c r="O363" s="65"/>
      <c r="P363" s="65"/>
    </row>
    <row r="364" spans="3:16" s="1" customFormat="1" x14ac:dyDescent="0.25">
      <c r="C364" s="65"/>
      <c r="D364" s="55"/>
      <c r="E364" s="55"/>
      <c r="F364" s="55"/>
      <c r="G364" s="55"/>
      <c r="H364" s="55"/>
      <c r="I364" s="55"/>
      <c r="J364" s="55"/>
      <c r="K364" s="65"/>
      <c r="L364" s="65"/>
      <c r="M364" s="65"/>
      <c r="N364" s="65"/>
      <c r="O364" s="65"/>
      <c r="P364" s="65"/>
    </row>
    <row r="365" spans="3:16" s="1" customFormat="1" x14ac:dyDescent="0.25">
      <c r="C365" s="65"/>
      <c r="D365" s="55"/>
      <c r="E365" s="55"/>
      <c r="F365" s="55"/>
      <c r="G365" s="55"/>
      <c r="H365" s="55"/>
      <c r="I365" s="55"/>
      <c r="J365" s="55"/>
      <c r="K365" s="65"/>
      <c r="L365" s="65"/>
      <c r="M365" s="65"/>
      <c r="N365" s="65"/>
      <c r="O365" s="65"/>
      <c r="P365" s="65"/>
    </row>
    <row r="366" spans="3:16" s="1" customFormat="1" x14ac:dyDescent="0.25">
      <c r="C366" s="65"/>
      <c r="D366" s="55"/>
      <c r="E366" s="55"/>
      <c r="F366" s="55"/>
      <c r="G366" s="55"/>
      <c r="H366" s="55"/>
      <c r="I366" s="55"/>
      <c r="J366" s="55"/>
      <c r="K366" s="65"/>
      <c r="L366" s="65"/>
      <c r="M366" s="65"/>
      <c r="N366" s="65"/>
      <c r="O366" s="65"/>
      <c r="P366" s="65"/>
    </row>
    <row r="367" spans="3:16" s="1" customFormat="1" x14ac:dyDescent="0.25">
      <c r="C367" s="65"/>
      <c r="D367" s="55"/>
      <c r="E367" s="55"/>
      <c r="F367" s="55"/>
      <c r="G367" s="55"/>
      <c r="H367" s="55"/>
      <c r="I367" s="55"/>
      <c r="J367" s="55"/>
      <c r="K367" s="65"/>
      <c r="L367" s="65"/>
      <c r="M367" s="65"/>
      <c r="N367" s="65"/>
      <c r="O367" s="65"/>
      <c r="P367" s="65"/>
    </row>
    <row r="368" spans="3:16" s="1" customFormat="1" x14ac:dyDescent="0.25">
      <c r="C368" s="65"/>
      <c r="D368" s="55"/>
      <c r="E368" s="55"/>
      <c r="F368" s="55"/>
      <c r="G368" s="55"/>
      <c r="H368" s="55"/>
      <c r="I368" s="55"/>
      <c r="J368" s="55"/>
      <c r="K368" s="65"/>
      <c r="L368" s="65"/>
      <c r="M368" s="65"/>
      <c r="N368" s="65"/>
      <c r="O368" s="65"/>
      <c r="P368" s="65"/>
    </row>
    <row r="369" spans="3:16" s="1" customFormat="1" x14ac:dyDescent="0.25">
      <c r="C369" s="65"/>
      <c r="D369" s="55"/>
      <c r="E369" s="55"/>
      <c r="F369" s="55"/>
      <c r="G369" s="55"/>
      <c r="H369" s="55"/>
      <c r="I369" s="55"/>
      <c r="J369" s="55"/>
      <c r="K369" s="65"/>
      <c r="L369" s="65"/>
      <c r="M369" s="65"/>
      <c r="N369" s="65"/>
      <c r="O369" s="65"/>
      <c r="P369" s="65"/>
    </row>
    <row r="370" spans="3:16" s="1" customFormat="1" x14ac:dyDescent="0.25">
      <c r="C370" s="65"/>
      <c r="D370" s="55"/>
      <c r="E370" s="55"/>
      <c r="F370" s="55"/>
      <c r="G370" s="55"/>
      <c r="H370" s="55"/>
      <c r="I370" s="55"/>
      <c r="J370" s="55"/>
      <c r="K370" s="65"/>
      <c r="L370" s="65"/>
      <c r="M370" s="65"/>
      <c r="N370" s="65"/>
      <c r="O370" s="65"/>
      <c r="P370" s="65"/>
    </row>
    <row r="371" spans="3:16" s="1" customFormat="1" x14ac:dyDescent="0.25">
      <c r="C371" s="65"/>
      <c r="D371" s="55"/>
      <c r="E371" s="55"/>
      <c r="F371" s="55"/>
      <c r="G371" s="55"/>
      <c r="H371" s="55"/>
      <c r="I371" s="55"/>
      <c r="J371" s="55"/>
      <c r="K371" s="65"/>
      <c r="L371" s="65"/>
      <c r="M371" s="65"/>
      <c r="N371" s="65"/>
      <c r="O371" s="65"/>
      <c r="P371" s="65"/>
    </row>
    <row r="372" spans="3:16" s="1" customFormat="1" x14ac:dyDescent="0.25">
      <c r="C372" s="65"/>
      <c r="D372" s="55"/>
      <c r="E372" s="55"/>
      <c r="F372" s="55"/>
      <c r="G372" s="55"/>
      <c r="H372" s="55"/>
      <c r="I372" s="55"/>
      <c r="J372" s="55"/>
      <c r="K372" s="65"/>
      <c r="L372" s="65"/>
      <c r="M372" s="65"/>
      <c r="N372" s="65"/>
      <c r="O372" s="65"/>
      <c r="P372" s="65"/>
    </row>
    <row r="373" spans="3:16" s="1" customFormat="1" x14ac:dyDescent="0.25">
      <c r="C373" s="65"/>
      <c r="D373" s="55"/>
      <c r="E373" s="55"/>
      <c r="F373" s="55"/>
      <c r="G373" s="55"/>
      <c r="H373" s="55"/>
      <c r="I373" s="55"/>
      <c r="J373" s="55"/>
      <c r="K373" s="65"/>
      <c r="L373" s="65"/>
      <c r="M373" s="65"/>
      <c r="N373" s="65"/>
      <c r="O373" s="65"/>
      <c r="P373" s="65"/>
    </row>
    <row r="374" spans="3:16" s="1" customFormat="1" x14ac:dyDescent="0.25">
      <c r="C374" s="65"/>
      <c r="D374" s="55"/>
      <c r="E374" s="55"/>
      <c r="F374" s="55"/>
      <c r="G374" s="55"/>
      <c r="H374" s="55"/>
      <c r="I374" s="55"/>
      <c r="J374" s="55"/>
      <c r="K374" s="65"/>
      <c r="L374" s="65"/>
      <c r="M374" s="65"/>
      <c r="N374" s="65"/>
      <c r="O374" s="65"/>
      <c r="P374" s="65"/>
    </row>
    <row r="375" spans="3:16" s="1" customFormat="1" x14ac:dyDescent="0.25">
      <c r="C375" s="65"/>
      <c r="D375" s="55"/>
      <c r="E375" s="55"/>
      <c r="F375" s="55"/>
      <c r="G375" s="55"/>
      <c r="H375" s="55"/>
      <c r="I375" s="55"/>
      <c r="J375" s="55"/>
      <c r="K375" s="65"/>
      <c r="L375" s="65"/>
      <c r="M375" s="65"/>
      <c r="N375" s="65"/>
      <c r="O375" s="65"/>
      <c r="P375" s="65"/>
    </row>
    <row r="376" spans="3:16" s="1" customFormat="1" x14ac:dyDescent="0.25">
      <c r="C376" s="65"/>
      <c r="D376" s="55"/>
      <c r="E376" s="55"/>
      <c r="F376" s="55"/>
      <c r="G376" s="55"/>
      <c r="H376" s="55"/>
      <c r="I376" s="55"/>
      <c r="J376" s="55"/>
      <c r="K376" s="65"/>
      <c r="L376" s="65"/>
      <c r="M376" s="65"/>
      <c r="N376" s="65"/>
      <c r="O376" s="65"/>
      <c r="P376" s="65"/>
    </row>
    <row r="377" spans="3:16" s="1" customFormat="1" x14ac:dyDescent="0.25">
      <c r="C377" s="65"/>
      <c r="D377" s="55"/>
      <c r="E377" s="55"/>
      <c r="F377" s="55"/>
      <c r="G377" s="55"/>
      <c r="H377" s="55"/>
      <c r="I377" s="55"/>
      <c r="J377" s="55"/>
      <c r="K377" s="65"/>
      <c r="L377" s="65"/>
      <c r="M377" s="65"/>
      <c r="N377" s="65"/>
      <c r="O377" s="65"/>
      <c r="P377" s="65"/>
    </row>
    <row r="378" spans="3:16" s="1" customFormat="1" x14ac:dyDescent="0.25">
      <c r="C378" s="65"/>
      <c r="D378" s="55"/>
      <c r="E378" s="55"/>
      <c r="F378" s="55"/>
      <c r="G378" s="55"/>
      <c r="H378" s="55"/>
      <c r="I378" s="55"/>
      <c r="J378" s="55"/>
      <c r="K378" s="65"/>
      <c r="L378" s="65"/>
      <c r="M378" s="65"/>
      <c r="N378" s="65"/>
      <c r="O378" s="65"/>
      <c r="P378" s="65"/>
    </row>
    <row r="379" spans="3:16" s="1" customFormat="1" x14ac:dyDescent="0.25">
      <c r="C379" s="65"/>
      <c r="D379" s="55"/>
      <c r="E379" s="55"/>
      <c r="F379" s="55"/>
      <c r="G379" s="55"/>
      <c r="H379" s="55"/>
      <c r="I379" s="55"/>
      <c r="J379" s="55"/>
      <c r="K379" s="65"/>
      <c r="L379" s="65"/>
      <c r="M379" s="65"/>
      <c r="N379" s="65"/>
      <c r="O379" s="65"/>
      <c r="P379" s="65"/>
    </row>
    <row r="380" spans="3:16" s="1" customFormat="1" x14ac:dyDescent="0.25">
      <c r="C380" s="65"/>
      <c r="D380" s="55"/>
      <c r="E380" s="55"/>
      <c r="F380" s="55"/>
      <c r="G380" s="55"/>
      <c r="H380" s="55"/>
      <c r="I380" s="55"/>
      <c r="J380" s="55"/>
      <c r="K380" s="65"/>
      <c r="L380" s="65"/>
      <c r="M380" s="65"/>
      <c r="N380" s="65"/>
      <c r="O380" s="65"/>
      <c r="P380" s="65"/>
    </row>
    <row r="381" spans="3:16" s="1" customFormat="1" x14ac:dyDescent="0.25">
      <c r="C381" s="65"/>
      <c r="D381" s="55"/>
      <c r="E381" s="55"/>
      <c r="F381" s="55"/>
      <c r="G381" s="55"/>
      <c r="H381" s="55"/>
      <c r="I381" s="55"/>
      <c r="J381" s="55"/>
      <c r="K381" s="65"/>
      <c r="L381" s="65"/>
      <c r="M381" s="65"/>
      <c r="N381" s="65"/>
      <c r="O381" s="65"/>
      <c r="P381" s="65"/>
    </row>
    <row r="382" spans="3:16" s="1" customFormat="1" x14ac:dyDescent="0.25">
      <c r="C382" s="65"/>
      <c r="D382" s="55"/>
      <c r="E382" s="55"/>
      <c r="F382" s="55"/>
      <c r="G382" s="55"/>
      <c r="H382" s="55"/>
      <c r="I382" s="55"/>
      <c r="J382" s="55"/>
      <c r="K382" s="65"/>
      <c r="L382" s="65"/>
      <c r="M382" s="65"/>
      <c r="N382" s="65"/>
      <c r="O382" s="65"/>
      <c r="P382" s="65"/>
    </row>
    <row r="383" spans="3:16" s="1" customFormat="1" x14ac:dyDescent="0.25">
      <c r="C383" s="65"/>
      <c r="D383" s="55"/>
      <c r="E383" s="55"/>
      <c r="F383" s="55"/>
      <c r="G383" s="55"/>
      <c r="H383" s="55"/>
      <c r="I383" s="55"/>
      <c r="J383" s="55"/>
      <c r="K383" s="65"/>
      <c r="L383" s="65"/>
      <c r="M383" s="65"/>
      <c r="N383" s="65"/>
      <c r="O383" s="65"/>
      <c r="P383" s="65"/>
    </row>
    <row r="384" spans="3:16" s="1" customFormat="1" x14ac:dyDescent="0.25">
      <c r="C384" s="65"/>
      <c r="D384" s="55"/>
      <c r="E384" s="55"/>
      <c r="F384" s="55"/>
      <c r="G384" s="55"/>
      <c r="H384" s="55"/>
      <c r="I384" s="55"/>
      <c r="J384" s="55"/>
      <c r="K384" s="65"/>
      <c r="L384" s="65"/>
      <c r="M384" s="65"/>
      <c r="N384" s="65"/>
      <c r="O384" s="65"/>
      <c r="P384" s="65"/>
    </row>
    <row r="385" spans="3:16" s="1" customFormat="1" x14ac:dyDescent="0.25">
      <c r="C385" s="65"/>
      <c r="D385" s="55"/>
      <c r="E385" s="55"/>
      <c r="F385" s="55"/>
      <c r="G385" s="55"/>
      <c r="H385" s="55"/>
      <c r="I385" s="55"/>
      <c r="J385" s="55"/>
      <c r="K385" s="65"/>
      <c r="L385" s="65"/>
      <c r="M385" s="65"/>
      <c r="N385" s="65"/>
      <c r="O385" s="65"/>
      <c r="P385" s="65"/>
    </row>
    <row r="386" spans="3:16" s="1" customFormat="1" x14ac:dyDescent="0.25">
      <c r="C386" s="65"/>
      <c r="D386" s="55"/>
      <c r="E386" s="55"/>
      <c r="F386" s="55"/>
      <c r="G386" s="55"/>
      <c r="H386" s="55"/>
      <c r="I386" s="55"/>
      <c r="J386" s="55"/>
      <c r="K386" s="65"/>
      <c r="L386" s="65"/>
      <c r="M386" s="65"/>
      <c r="N386" s="65"/>
      <c r="O386" s="65"/>
      <c r="P386" s="65"/>
    </row>
    <row r="387" spans="3:16" s="1" customFormat="1" x14ac:dyDescent="0.25">
      <c r="C387" s="65"/>
      <c r="D387" s="55"/>
      <c r="E387" s="55"/>
      <c r="F387" s="55"/>
      <c r="G387" s="55"/>
      <c r="H387" s="55"/>
      <c r="I387" s="55"/>
      <c r="J387" s="55"/>
      <c r="K387" s="65"/>
      <c r="L387" s="65"/>
      <c r="M387" s="65"/>
      <c r="N387" s="65"/>
      <c r="O387" s="65"/>
      <c r="P387" s="65"/>
    </row>
    <row r="388" spans="3:16" s="1" customFormat="1" x14ac:dyDescent="0.25">
      <c r="C388" s="65"/>
      <c r="D388" s="55"/>
      <c r="E388" s="55"/>
      <c r="F388" s="55"/>
      <c r="G388" s="55"/>
      <c r="H388" s="55"/>
      <c r="I388" s="55"/>
      <c r="J388" s="55"/>
      <c r="K388" s="65"/>
      <c r="L388" s="65"/>
      <c r="M388" s="65"/>
      <c r="N388" s="65"/>
      <c r="O388" s="65"/>
      <c r="P388" s="65"/>
    </row>
    <row r="389" spans="3:16" s="1" customFormat="1" x14ac:dyDescent="0.25">
      <c r="C389" s="65"/>
      <c r="D389" s="55"/>
      <c r="E389" s="55"/>
      <c r="F389" s="55"/>
      <c r="G389" s="55"/>
      <c r="H389" s="55"/>
      <c r="I389" s="55"/>
      <c r="J389" s="55"/>
      <c r="K389" s="65"/>
      <c r="L389" s="65"/>
      <c r="M389" s="65"/>
      <c r="N389" s="65"/>
      <c r="O389" s="65"/>
      <c r="P389" s="65"/>
    </row>
    <row r="390" spans="3:16" s="1" customFormat="1" x14ac:dyDescent="0.25">
      <c r="C390" s="65"/>
      <c r="D390" s="55"/>
      <c r="E390" s="55"/>
      <c r="F390" s="55"/>
      <c r="G390" s="55"/>
      <c r="H390" s="55"/>
      <c r="I390" s="55"/>
      <c r="J390" s="55"/>
      <c r="K390" s="65"/>
      <c r="L390" s="65"/>
      <c r="M390" s="65"/>
      <c r="N390" s="65"/>
      <c r="O390" s="65"/>
      <c r="P390" s="65"/>
    </row>
    <row r="391" spans="3:16" s="1" customFormat="1" x14ac:dyDescent="0.25">
      <c r="C391" s="65"/>
      <c r="D391" s="55"/>
      <c r="E391" s="55"/>
      <c r="F391" s="55"/>
      <c r="G391" s="55"/>
      <c r="H391" s="55"/>
      <c r="I391" s="55"/>
      <c r="J391" s="55"/>
      <c r="K391" s="65"/>
      <c r="L391" s="65"/>
      <c r="M391" s="65"/>
      <c r="N391" s="65"/>
      <c r="O391" s="65"/>
      <c r="P391" s="65"/>
    </row>
    <row r="392" spans="3:16" s="1" customFormat="1" x14ac:dyDescent="0.25">
      <c r="C392" s="65"/>
      <c r="D392" s="55"/>
      <c r="E392" s="55"/>
      <c r="F392" s="55"/>
      <c r="G392" s="55"/>
      <c r="H392" s="55"/>
      <c r="I392" s="55"/>
      <c r="J392" s="55"/>
      <c r="K392" s="65"/>
      <c r="L392" s="65"/>
      <c r="M392" s="65"/>
      <c r="N392" s="65"/>
      <c r="O392" s="65"/>
      <c r="P392" s="65"/>
    </row>
    <row r="393" spans="3:16" s="1" customFormat="1" x14ac:dyDescent="0.25">
      <c r="C393" s="65"/>
      <c r="D393" s="55"/>
      <c r="E393" s="55"/>
      <c r="F393" s="55"/>
      <c r="G393" s="55"/>
      <c r="H393" s="55"/>
      <c r="I393" s="55"/>
      <c r="J393" s="55"/>
      <c r="K393" s="65"/>
      <c r="L393" s="65"/>
      <c r="M393" s="65"/>
      <c r="N393" s="65"/>
      <c r="O393" s="65"/>
      <c r="P393" s="65"/>
    </row>
    <row r="394" spans="3:16" s="1" customFormat="1" x14ac:dyDescent="0.25">
      <c r="C394" s="65"/>
      <c r="D394" s="55"/>
      <c r="E394" s="55"/>
      <c r="F394" s="55"/>
      <c r="G394" s="55"/>
      <c r="H394" s="55"/>
      <c r="I394" s="55"/>
      <c r="J394" s="55"/>
      <c r="K394" s="65"/>
      <c r="L394" s="65"/>
      <c r="M394" s="65"/>
      <c r="N394" s="65"/>
      <c r="O394" s="65"/>
      <c r="P394" s="65"/>
    </row>
    <row r="395" spans="3:16" s="1" customFormat="1" x14ac:dyDescent="0.25">
      <c r="C395" s="65"/>
      <c r="D395" s="55"/>
      <c r="E395" s="55"/>
      <c r="F395" s="55"/>
      <c r="G395" s="55"/>
      <c r="H395" s="55"/>
      <c r="I395" s="55"/>
      <c r="J395" s="55"/>
      <c r="K395" s="65"/>
      <c r="L395" s="65"/>
      <c r="M395" s="65"/>
      <c r="N395" s="65"/>
      <c r="O395" s="65"/>
      <c r="P395" s="65"/>
    </row>
    <row r="396" spans="3:16" s="1" customFormat="1" x14ac:dyDescent="0.25">
      <c r="C396" s="65"/>
      <c r="D396" s="55"/>
      <c r="E396" s="55"/>
      <c r="F396" s="55"/>
      <c r="G396" s="55"/>
      <c r="H396" s="55"/>
      <c r="I396" s="55"/>
      <c r="J396" s="55"/>
      <c r="K396" s="65"/>
      <c r="L396" s="65"/>
      <c r="M396" s="65"/>
      <c r="N396" s="65"/>
      <c r="O396" s="65"/>
      <c r="P396" s="65"/>
    </row>
    <row r="397" spans="3:16" s="1" customFormat="1" x14ac:dyDescent="0.25">
      <c r="C397" s="65"/>
      <c r="D397" s="55"/>
      <c r="E397" s="55"/>
      <c r="F397" s="55"/>
      <c r="G397" s="55"/>
      <c r="H397" s="55"/>
      <c r="I397" s="55"/>
      <c r="J397" s="55"/>
      <c r="K397" s="65"/>
      <c r="L397" s="65"/>
      <c r="M397" s="65"/>
      <c r="N397" s="65"/>
      <c r="O397" s="65"/>
      <c r="P397" s="65"/>
    </row>
    <row r="398" spans="3:16" s="1" customFormat="1" x14ac:dyDescent="0.25">
      <c r="C398" s="65"/>
      <c r="D398" s="55"/>
      <c r="E398" s="55"/>
      <c r="F398" s="55"/>
      <c r="G398" s="55"/>
      <c r="H398" s="55"/>
      <c r="I398" s="55"/>
      <c r="J398" s="55"/>
      <c r="K398" s="65"/>
      <c r="L398" s="65"/>
      <c r="M398" s="65"/>
      <c r="N398" s="65"/>
      <c r="O398" s="65"/>
      <c r="P398" s="65"/>
    </row>
    <row r="399" spans="3:16" s="1" customFormat="1" x14ac:dyDescent="0.25">
      <c r="C399" s="65"/>
      <c r="D399" s="55"/>
      <c r="E399" s="55"/>
      <c r="F399" s="55"/>
      <c r="G399" s="55"/>
      <c r="H399" s="55"/>
      <c r="I399" s="55"/>
      <c r="J399" s="55"/>
      <c r="K399" s="65"/>
      <c r="L399" s="65"/>
      <c r="M399" s="65"/>
      <c r="N399" s="65"/>
      <c r="O399" s="65"/>
      <c r="P399" s="65"/>
    </row>
    <row r="400" spans="3:16" s="1" customFormat="1" x14ac:dyDescent="0.25">
      <c r="C400" s="65"/>
      <c r="D400" s="55"/>
      <c r="E400" s="55"/>
      <c r="F400" s="55"/>
      <c r="G400" s="55"/>
      <c r="H400" s="55"/>
      <c r="I400" s="55"/>
      <c r="J400" s="55"/>
      <c r="K400" s="65"/>
      <c r="L400" s="65"/>
      <c r="M400" s="65"/>
      <c r="N400" s="65"/>
      <c r="O400" s="65"/>
      <c r="P400" s="65"/>
    </row>
    <row r="401" spans="3:16" s="1" customFormat="1" x14ac:dyDescent="0.25">
      <c r="C401" s="65"/>
      <c r="D401" s="55"/>
      <c r="E401" s="55"/>
      <c r="F401" s="55"/>
      <c r="G401" s="55"/>
      <c r="H401" s="55"/>
      <c r="I401" s="55"/>
      <c r="J401" s="55"/>
      <c r="K401" s="65"/>
      <c r="L401" s="65"/>
      <c r="M401" s="65"/>
      <c r="N401" s="65"/>
      <c r="O401" s="65"/>
      <c r="P401" s="65"/>
    </row>
    <row r="402" spans="3:16" s="1" customFormat="1" x14ac:dyDescent="0.25">
      <c r="C402" s="65"/>
      <c r="D402" s="55"/>
      <c r="E402" s="55"/>
      <c r="F402" s="55"/>
      <c r="G402" s="55"/>
      <c r="H402" s="55"/>
      <c r="I402" s="55"/>
      <c r="J402" s="55"/>
      <c r="K402" s="65"/>
      <c r="L402" s="65"/>
      <c r="M402" s="65"/>
      <c r="N402" s="65"/>
      <c r="O402" s="65"/>
      <c r="P402" s="65"/>
    </row>
    <row r="403" spans="3:16" s="1" customFormat="1" x14ac:dyDescent="0.25">
      <c r="C403" s="65"/>
      <c r="D403" s="55"/>
      <c r="E403" s="55"/>
      <c r="F403" s="55"/>
      <c r="G403" s="55"/>
      <c r="H403" s="55"/>
      <c r="I403" s="55"/>
      <c r="J403" s="55"/>
      <c r="K403" s="65"/>
      <c r="L403" s="65"/>
      <c r="M403" s="65"/>
      <c r="N403" s="65"/>
      <c r="O403" s="65"/>
      <c r="P403" s="65"/>
    </row>
    <row r="404" spans="3:16" s="1" customFormat="1" x14ac:dyDescent="0.25">
      <c r="C404" s="65"/>
      <c r="D404" s="55"/>
      <c r="E404" s="55"/>
      <c r="F404" s="55"/>
      <c r="G404" s="55"/>
      <c r="H404" s="55"/>
      <c r="I404" s="55"/>
      <c r="J404" s="55"/>
      <c r="K404" s="65"/>
      <c r="L404" s="65"/>
      <c r="M404" s="65"/>
      <c r="N404" s="65"/>
      <c r="O404" s="65"/>
      <c r="P404" s="65"/>
    </row>
    <row r="405" spans="3:16" s="1" customFormat="1" x14ac:dyDescent="0.25">
      <c r="C405" s="65"/>
      <c r="D405" s="55"/>
      <c r="E405" s="55"/>
      <c r="F405" s="55"/>
      <c r="G405" s="55"/>
      <c r="H405" s="55"/>
      <c r="I405" s="55"/>
      <c r="J405" s="55"/>
      <c r="K405" s="65"/>
      <c r="L405" s="65"/>
      <c r="M405" s="65"/>
      <c r="N405" s="65"/>
      <c r="O405" s="65"/>
      <c r="P405" s="65"/>
    </row>
    <row r="406" spans="3:16" s="1" customFormat="1" x14ac:dyDescent="0.25">
      <c r="C406" s="65"/>
      <c r="D406" s="55"/>
      <c r="E406" s="55"/>
      <c r="F406" s="55"/>
      <c r="G406" s="55"/>
      <c r="H406" s="55"/>
      <c r="I406" s="55"/>
      <c r="J406" s="55"/>
      <c r="K406" s="65"/>
      <c r="L406" s="65"/>
      <c r="M406" s="65"/>
      <c r="N406" s="65"/>
      <c r="O406" s="65"/>
      <c r="P406" s="65"/>
    </row>
    <row r="407" spans="3:16" s="1" customFormat="1" x14ac:dyDescent="0.25">
      <c r="C407" s="65"/>
      <c r="D407" s="55"/>
      <c r="E407" s="55"/>
      <c r="F407" s="55"/>
      <c r="G407" s="55"/>
      <c r="H407" s="55"/>
      <c r="I407" s="55"/>
      <c r="J407" s="55"/>
      <c r="K407" s="65"/>
      <c r="L407" s="65"/>
      <c r="M407" s="65"/>
      <c r="N407" s="65"/>
      <c r="O407" s="65"/>
      <c r="P407" s="65"/>
    </row>
    <row r="408" spans="3:16" s="1" customFormat="1" x14ac:dyDescent="0.25">
      <c r="C408" s="65"/>
      <c r="D408" s="55"/>
      <c r="E408" s="55"/>
      <c r="F408" s="55"/>
      <c r="G408" s="55"/>
      <c r="H408" s="55"/>
      <c r="I408" s="55"/>
      <c r="J408" s="55"/>
      <c r="K408" s="65"/>
      <c r="L408" s="65"/>
      <c r="M408" s="65"/>
      <c r="N408" s="65"/>
      <c r="O408" s="65"/>
      <c r="P408" s="65"/>
    </row>
    <row r="409" spans="3:16" s="1" customFormat="1" x14ac:dyDescent="0.25">
      <c r="C409" s="65"/>
      <c r="D409" s="55"/>
      <c r="E409" s="55"/>
      <c r="F409" s="55"/>
      <c r="G409" s="55"/>
      <c r="H409" s="55"/>
      <c r="I409" s="55"/>
      <c r="J409" s="55"/>
      <c r="K409" s="65"/>
      <c r="L409" s="65"/>
      <c r="M409" s="65"/>
      <c r="N409" s="65"/>
      <c r="O409" s="65"/>
      <c r="P409" s="65"/>
    </row>
    <row r="410" spans="3:16" s="1" customFormat="1" x14ac:dyDescent="0.25">
      <c r="C410" s="65"/>
      <c r="D410" s="55"/>
      <c r="E410" s="55"/>
      <c r="F410" s="55"/>
      <c r="G410" s="55"/>
      <c r="H410" s="55"/>
      <c r="I410" s="55"/>
      <c r="J410" s="55"/>
      <c r="K410" s="65"/>
      <c r="L410" s="65"/>
      <c r="M410" s="65"/>
      <c r="N410" s="65"/>
      <c r="O410" s="65"/>
      <c r="P410" s="65"/>
    </row>
    <row r="411" spans="3:16" s="1" customFormat="1" x14ac:dyDescent="0.25">
      <c r="C411" s="65"/>
      <c r="D411" s="55"/>
      <c r="E411" s="55"/>
      <c r="F411" s="55"/>
      <c r="G411" s="55"/>
      <c r="H411" s="55"/>
      <c r="I411" s="55"/>
      <c r="J411" s="55"/>
      <c r="K411" s="65"/>
      <c r="L411" s="65"/>
      <c r="M411" s="65"/>
      <c r="N411" s="65"/>
      <c r="O411" s="65"/>
      <c r="P411" s="65"/>
    </row>
    <row r="412" spans="3:16" s="1" customFormat="1" x14ac:dyDescent="0.25">
      <c r="C412" s="65"/>
      <c r="D412" s="55"/>
      <c r="E412" s="55"/>
      <c r="F412" s="55"/>
      <c r="G412" s="55"/>
      <c r="H412" s="55"/>
      <c r="I412" s="55"/>
      <c r="J412" s="55"/>
      <c r="K412" s="65"/>
      <c r="L412" s="65"/>
      <c r="M412" s="65"/>
      <c r="N412" s="65"/>
      <c r="O412" s="65"/>
      <c r="P412" s="65"/>
    </row>
    <row r="413" spans="3:16" s="1" customFormat="1" x14ac:dyDescent="0.25">
      <c r="C413" s="65"/>
      <c r="D413" s="55"/>
      <c r="E413" s="55"/>
      <c r="F413" s="55"/>
      <c r="G413" s="55"/>
      <c r="H413" s="55"/>
      <c r="I413" s="55"/>
      <c r="J413" s="55"/>
      <c r="K413" s="65"/>
      <c r="L413" s="65"/>
      <c r="M413" s="65"/>
      <c r="N413" s="65"/>
      <c r="O413" s="65"/>
      <c r="P413" s="65"/>
    </row>
    <row r="414" spans="3:16" s="1" customFormat="1" x14ac:dyDescent="0.25">
      <c r="C414" s="65"/>
      <c r="D414" s="55"/>
      <c r="E414" s="55"/>
      <c r="F414" s="55"/>
      <c r="G414" s="55"/>
      <c r="H414" s="55"/>
      <c r="I414" s="55"/>
      <c r="J414" s="55"/>
      <c r="K414" s="65"/>
      <c r="L414" s="65"/>
      <c r="M414" s="65"/>
      <c r="N414" s="65"/>
      <c r="O414" s="65"/>
      <c r="P414" s="65"/>
    </row>
    <row r="415" spans="3:16" s="1" customFormat="1" x14ac:dyDescent="0.25">
      <c r="C415" s="65"/>
      <c r="D415" s="55"/>
      <c r="E415" s="55"/>
      <c r="F415" s="55"/>
      <c r="G415" s="55"/>
      <c r="H415" s="55"/>
      <c r="I415" s="55"/>
      <c r="J415" s="55"/>
      <c r="K415" s="65"/>
      <c r="L415" s="65"/>
      <c r="M415" s="65"/>
      <c r="N415" s="65"/>
      <c r="O415" s="65"/>
      <c r="P415" s="65"/>
    </row>
    <row r="416" spans="3:16" s="1" customFormat="1" x14ac:dyDescent="0.25">
      <c r="C416" s="65"/>
      <c r="D416" s="55"/>
      <c r="E416" s="55"/>
      <c r="F416" s="55"/>
      <c r="G416" s="55"/>
      <c r="H416" s="55"/>
      <c r="I416" s="55"/>
      <c r="J416" s="55"/>
      <c r="K416" s="65"/>
      <c r="L416" s="65"/>
      <c r="M416" s="65"/>
      <c r="N416" s="65"/>
      <c r="O416" s="65"/>
      <c r="P416" s="65"/>
    </row>
    <row r="417" spans="3:16" s="1" customFormat="1" x14ac:dyDescent="0.25">
      <c r="C417" s="65"/>
      <c r="D417" s="55"/>
      <c r="E417" s="55"/>
      <c r="F417" s="55"/>
      <c r="G417" s="55"/>
      <c r="H417" s="55"/>
      <c r="I417" s="55"/>
      <c r="J417" s="55"/>
      <c r="K417" s="65"/>
      <c r="L417" s="65"/>
      <c r="M417" s="65"/>
      <c r="N417" s="65"/>
      <c r="O417" s="65"/>
      <c r="P417" s="65"/>
    </row>
    <row r="418" spans="3:16" s="1" customFormat="1" x14ac:dyDescent="0.25">
      <c r="C418" s="65"/>
      <c r="D418" s="55"/>
      <c r="E418" s="55"/>
      <c r="F418" s="55"/>
      <c r="G418" s="55"/>
      <c r="H418" s="55"/>
      <c r="I418" s="55"/>
      <c r="J418" s="55"/>
      <c r="K418" s="65"/>
      <c r="L418" s="65"/>
      <c r="M418" s="65"/>
      <c r="N418" s="65"/>
      <c r="O418" s="65"/>
      <c r="P418" s="65"/>
    </row>
    <row r="419" spans="3:16" s="1" customFormat="1" x14ac:dyDescent="0.25">
      <c r="C419" s="65"/>
      <c r="D419" s="55"/>
      <c r="E419" s="55"/>
      <c r="F419" s="55"/>
      <c r="G419" s="55"/>
      <c r="H419" s="55"/>
      <c r="I419" s="55"/>
      <c r="J419" s="55"/>
      <c r="K419" s="65"/>
      <c r="L419" s="65"/>
      <c r="M419" s="65"/>
      <c r="N419" s="65"/>
      <c r="O419" s="65"/>
      <c r="P419" s="65"/>
    </row>
    <row r="420" spans="3:16" s="1" customFormat="1" x14ac:dyDescent="0.25">
      <c r="C420" s="65"/>
      <c r="D420" s="55"/>
      <c r="E420" s="55"/>
      <c r="F420" s="55"/>
      <c r="G420" s="55"/>
      <c r="H420" s="55"/>
      <c r="I420" s="55"/>
      <c r="J420" s="55"/>
      <c r="K420" s="65"/>
      <c r="L420" s="65"/>
      <c r="M420" s="65"/>
      <c r="N420" s="65"/>
      <c r="O420" s="65"/>
      <c r="P420" s="65"/>
    </row>
    <row r="421" spans="3:16" s="1" customFormat="1" x14ac:dyDescent="0.25">
      <c r="C421" s="65"/>
      <c r="D421" s="55"/>
      <c r="E421" s="55"/>
      <c r="F421" s="55"/>
      <c r="G421" s="55"/>
      <c r="H421" s="55"/>
      <c r="I421" s="55"/>
      <c r="J421" s="55"/>
      <c r="K421" s="65"/>
      <c r="L421" s="65"/>
      <c r="M421" s="65"/>
      <c r="N421" s="65"/>
      <c r="O421" s="65"/>
      <c r="P421" s="65"/>
    </row>
    <row r="422" spans="3:16" s="1" customFormat="1" x14ac:dyDescent="0.25">
      <c r="C422" s="65"/>
      <c r="D422" s="55"/>
      <c r="E422" s="55"/>
      <c r="F422" s="55"/>
      <c r="G422" s="55"/>
      <c r="H422" s="55"/>
      <c r="I422" s="55"/>
      <c r="J422" s="55"/>
      <c r="K422" s="65"/>
      <c r="L422" s="65"/>
      <c r="M422" s="65"/>
      <c r="N422" s="65"/>
      <c r="O422" s="65"/>
      <c r="P422" s="65"/>
    </row>
    <row r="423" spans="3:16" s="1" customFormat="1" x14ac:dyDescent="0.25">
      <c r="C423" s="65"/>
      <c r="D423" s="55"/>
      <c r="E423" s="55"/>
      <c r="F423" s="55"/>
      <c r="G423" s="55"/>
      <c r="H423" s="55"/>
      <c r="I423" s="55"/>
      <c r="J423" s="55"/>
      <c r="K423" s="65"/>
      <c r="L423" s="65"/>
      <c r="M423" s="65"/>
      <c r="N423" s="65"/>
      <c r="O423" s="65"/>
      <c r="P423" s="65"/>
    </row>
    <row r="424" spans="3:16" s="1" customFormat="1" x14ac:dyDescent="0.25">
      <c r="C424" s="65"/>
      <c r="D424" s="55"/>
      <c r="E424" s="55"/>
      <c r="F424" s="55"/>
      <c r="G424" s="55"/>
      <c r="H424" s="55"/>
      <c r="I424" s="55"/>
      <c r="J424" s="55"/>
      <c r="K424" s="65"/>
      <c r="L424" s="65"/>
      <c r="M424" s="65"/>
      <c r="N424" s="65"/>
      <c r="O424" s="65"/>
      <c r="P424" s="65"/>
    </row>
    <row r="425" spans="3:16" s="1" customFormat="1" x14ac:dyDescent="0.25">
      <c r="C425" s="65"/>
      <c r="D425" s="55"/>
      <c r="E425" s="55"/>
      <c r="F425" s="55"/>
      <c r="G425" s="55"/>
      <c r="H425" s="55"/>
      <c r="I425" s="55"/>
      <c r="J425" s="55"/>
      <c r="K425" s="65"/>
      <c r="L425" s="65"/>
      <c r="M425" s="65"/>
      <c r="N425" s="65"/>
      <c r="O425" s="65"/>
      <c r="P425" s="65"/>
    </row>
    <row r="426" spans="3:16" s="1" customFormat="1" x14ac:dyDescent="0.25">
      <c r="C426" s="65"/>
      <c r="D426" s="55"/>
      <c r="E426" s="55"/>
      <c r="F426" s="55"/>
      <c r="G426" s="55"/>
      <c r="H426" s="55"/>
      <c r="I426" s="55"/>
      <c r="J426" s="55"/>
      <c r="K426" s="65"/>
      <c r="L426" s="65"/>
      <c r="M426" s="65"/>
      <c r="N426" s="65"/>
      <c r="O426" s="65"/>
      <c r="P426" s="65"/>
    </row>
    <row r="427" spans="3:16" s="1" customFormat="1" x14ac:dyDescent="0.25">
      <c r="C427" s="65"/>
      <c r="D427" s="55"/>
      <c r="E427" s="55"/>
      <c r="F427" s="55"/>
      <c r="G427" s="55"/>
      <c r="H427" s="55"/>
      <c r="I427" s="55"/>
      <c r="J427" s="55"/>
      <c r="K427" s="65"/>
      <c r="L427" s="65"/>
      <c r="M427" s="65"/>
      <c r="N427" s="65"/>
      <c r="O427" s="65"/>
      <c r="P427" s="65"/>
    </row>
    <row r="428" spans="3:16" s="1" customFormat="1" x14ac:dyDescent="0.25">
      <c r="C428" s="65"/>
      <c r="D428" s="55"/>
      <c r="E428" s="55"/>
      <c r="F428" s="55"/>
      <c r="G428" s="55"/>
      <c r="H428" s="55"/>
      <c r="I428" s="55"/>
      <c r="J428" s="55"/>
      <c r="K428" s="65"/>
      <c r="L428" s="65"/>
      <c r="M428" s="65"/>
      <c r="N428" s="65"/>
      <c r="O428" s="65"/>
      <c r="P428" s="65"/>
    </row>
    <row r="429" spans="3:16" s="1" customFormat="1" x14ac:dyDescent="0.25">
      <c r="C429" s="65"/>
      <c r="D429" s="55"/>
      <c r="E429" s="55"/>
      <c r="F429" s="55"/>
      <c r="G429" s="55"/>
      <c r="H429" s="55"/>
      <c r="I429" s="55"/>
      <c r="J429" s="55"/>
      <c r="K429" s="65"/>
      <c r="L429" s="65"/>
      <c r="M429" s="65"/>
      <c r="N429" s="65"/>
      <c r="O429" s="65"/>
      <c r="P429" s="65"/>
    </row>
    <row r="430" spans="3:16" s="1" customFormat="1" x14ac:dyDescent="0.25">
      <c r="C430" s="65"/>
      <c r="D430" s="55"/>
      <c r="E430" s="55"/>
      <c r="F430" s="55"/>
      <c r="G430" s="55"/>
      <c r="H430" s="55"/>
      <c r="I430" s="55"/>
      <c r="J430" s="55"/>
      <c r="K430" s="65"/>
      <c r="L430" s="65"/>
      <c r="M430" s="65"/>
      <c r="N430" s="65"/>
      <c r="O430" s="65"/>
      <c r="P430" s="65"/>
    </row>
    <row r="431" spans="3:16" s="1" customFormat="1" x14ac:dyDescent="0.25">
      <c r="C431" s="65"/>
      <c r="D431" s="55"/>
      <c r="E431" s="55"/>
      <c r="F431" s="55"/>
      <c r="G431" s="55"/>
      <c r="H431" s="55"/>
      <c r="I431" s="55"/>
      <c r="J431" s="55"/>
      <c r="K431" s="65"/>
      <c r="L431" s="65"/>
      <c r="M431" s="65"/>
      <c r="N431" s="65"/>
      <c r="O431" s="65"/>
      <c r="P431" s="65"/>
    </row>
    <row r="432" spans="3:16" s="1" customFormat="1" x14ac:dyDescent="0.25">
      <c r="C432" s="65"/>
      <c r="D432" s="55"/>
      <c r="E432" s="55"/>
      <c r="F432" s="55"/>
      <c r="G432" s="55"/>
      <c r="H432" s="55"/>
      <c r="I432" s="55"/>
      <c r="J432" s="55"/>
      <c r="K432" s="65"/>
      <c r="L432" s="65"/>
      <c r="M432" s="65"/>
      <c r="N432" s="65"/>
      <c r="O432" s="65"/>
      <c r="P432" s="65"/>
    </row>
    <row r="433" spans="3:16" s="1" customFormat="1" x14ac:dyDescent="0.25">
      <c r="C433" s="65"/>
      <c r="D433" s="55"/>
      <c r="E433" s="55"/>
      <c r="F433" s="55"/>
      <c r="G433" s="55"/>
      <c r="H433" s="55"/>
      <c r="I433" s="55"/>
      <c r="J433" s="55"/>
      <c r="K433" s="65"/>
      <c r="L433" s="65"/>
      <c r="M433" s="65"/>
      <c r="N433" s="65"/>
      <c r="O433" s="65"/>
      <c r="P433" s="65"/>
    </row>
    <row r="434" spans="3:16" s="1" customFormat="1" x14ac:dyDescent="0.25">
      <c r="C434" s="65"/>
      <c r="D434" s="55"/>
      <c r="E434" s="55"/>
      <c r="F434" s="55"/>
      <c r="G434" s="55"/>
      <c r="H434" s="55"/>
      <c r="I434" s="55"/>
      <c r="J434" s="55"/>
      <c r="K434" s="65"/>
      <c r="L434" s="65"/>
      <c r="M434" s="65"/>
      <c r="N434" s="65"/>
      <c r="O434" s="65"/>
      <c r="P434" s="65"/>
    </row>
    <row r="435" spans="3:16" s="1" customFormat="1" x14ac:dyDescent="0.25">
      <c r="C435" s="65"/>
      <c r="D435" s="55"/>
      <c r="E435" s="55"/>
      <c r="F435" s="55"/>
      <c r="G435" s="55"/>
      <c r="H435" s="55"/>
      <c r="I435" s="55"/>
      <c r="J435" s="55"/>
      <c r="K435" s="65"/>
      <c r="L435" s="65"/>
      <c r="M435" s="65"/>
      <c r="N435" s="65"/>
      <c r="O435" s="65"/>
      <c r="P435" s="65"/>
    </row>
    <row r="436" spans="3:16" s="1" customFormat="1" x14ac:dyDescent="0.25">
      <c r="C436" s="65"/>
      <c r="D436" s="55"/>
      <c r="E436" s="55"/>
      <c r="F436" s="55"/>
      <c r="G436" s="55"/>
      <c r="H436" s="55"/>
      <c r="I436" s="55"/>
      <c r="J436" s="55"/>
      <c r="K436" s="65"/>
      <c r="L436" s="65"/>
      <c r="M436" s="65"/>
      <c r="N436" s="65"/>
      <c r="O436" s="65"/>
      <c r="P436" s="65"/>
    </row>
    <row r="437" spans="3:16" s="1" customFormat="1" x14ac:dyDescent="0.25">
      <c r="C437" s="65"/>
      <c r="D437" s="55"/>
      <c r="E437" s="55"/>
      <c r="F437" s="55"/>
      <c r="G437" s="55"/>
      <c r="H437" s="55"/>
      <c r="I437" s="55"/>
      <c r="J437" s="55"/>
      <c r="K437" s="65"/>
      <c r="L437" s="65"/>
      <c r="M437" s="65"/>
      <c r="N437" s="65"/>
      <c r="O437" s="65"/>
      <c r="P437" s="65"/>
    </row>
    <row r="438" spans="3:16" s="1" customFormat="1" x14ac:dyDescent="0.25">
      <c r="C438" s="65"/>
      <c r="D438" s="55"/>
      <c r="E438" s="55"/>
      <c r="F438" s="55"/>
      <c r="G438" s="55"/>
      <c r="H438" s="55"/>
      <c r="I438" s="55"/>
      <c r="J438" s="55"/>
      <c r="K438" s="65"/>
      <c r="L438" s="65"/>
      <c r="M438" s="65"/>
      <c r="N438" s="65"/>
      <c r="O438" s="65"/>
      <c r="P438" s="65"/>
    </row>
    <row r="439" spans="3:16" s="1" customFormat="1" x14ac:dyDescent="0.25">
      <c r="C439" s="65"/>
      <c r="D439" s="55"/>
      <c r="E439" s="55"/>
      <c r="F439" s="55"/>
      <c r="G439" s="55"/>
      <c r="H439" s="55"/>
      <c r="I439" s="55"/>
      <c r="J439" s="55"/>
      <c r="K439" s="65"/>
      <c r="L439" s="65"/>
      <c r="M439" s="65"/>
      <c r="N439" s="65"/>
      <c r="O439" s="65"/>
      <c r="P439" s="65"/>
    </row>
    <row r="440" spans="3:16" s="1" customFormat="1" x14ac:dyDescent="0.25">
      <c r="C440" s="65"/>
      <c r="D440" s="55"/>
      <c r="E440" s="55"/>
      <c r="F440" s="55"/>
      <c r="G440" s="55"/>
      <c r="H440" s="55"/>
      <c r="I440" s="55"/>
      <c r="J440" s="55"/>
      <c r="K440" s="65"/>
      <c r="L440" s="65"/>
      <c r="M440" s="65"/>
      <c r="N440" s="65"/>
      <c r="O440" s="65"/>
      <c r="P440" s="65"/>
    </row>
    <row r="441" spans="3:16" s="1" customFormat="1" x14ac:dyDescent="0.25">
      <c r="C441" s="65"/>
      <c r="D441" s="55"/>
      <c r="E441" s="55"/>
      <c r="F441" s="55"/>
      <c r="G441" s="55"/>
      <c r="H441" s="55"/>
      <c r="I441" s="55"/>
      <c r="J441" s="55"/>
      <c r="K441" s="65"/>
      <c r="L441" s="65"/>
      <c r="M441" s="65"/>
      <c r="N441" s="65"/>
      <c r="O441" s="65"/>
      <c r="P441" s="65"/>
    </row>
    <row r="442" spans="3:16" s="1" customFormat="1" x14ac:dyDescent="0.25">
      <c r="C442" s="65"/>
      <c r="D442" s="55"/>
      <c r="E442" s="55"/>
      <c r="F442" s="55"/>
      <c r="G442" s="55"/>
      <c r="H442" s="55"/>
      <c r="I442" s="55"/>
      <c r="J442" s="55"/>
      <c r="K442" s="65"/>
      <c r="L442" s="65"/>
      <c r="M442" s="65"/>
      <c r="N442" s="65"/>
      <c r="O442" s="65"/>
      <c r="P442" s="65"/>
    </row>
    <row r="443" spans="3:16" s="1" customFormat="1" x14ac:dyDescent="0.25">
      <c r="C443" s="65"/>
      <c r="D443" s="55"/>
      <c r="E443" s="55"/>
      <c r="F443" s="55"/>
      <c r="G443" s="55"/>
      <c r="H443" s="55"/>
      <c r="I443" s="55"/>
      <c r="J443" s="55"/>
      <c r="K443" s="65"/>
      <c r="L443" s="65"/>
      <c r="M443" s="65"/>
      <c r="N443" s="65"/>
      <c r="O443" s="65"/>
      <c r="P443" s="65"/>
    </row>
    <row r="444" spans="3:16" s="1" customFormat="1" x14ac:dyDescent="0.25">
      <c r="C444" s="65"/>
      <c r="D444" s="55"/>
      <c r="E444" s="55"/>
      <c r="F444" s="55"/>
      <c r="G444" s="55"/>
      <c r="H444" s="55"/>
      <c r="I444" s="55"/>
      <c r="J444" s="55"/>
      <c r="K444" s="65"/>
      <c r="L444" s="65"/>
      <c r="M444" s="65"/>
      <c r="N444" s="65"/>
      <c r="O444" s="65"/>
      <c r="P444" s="65"/>
    </row>
    <row r="445" spans="3:16" s="1" customFormat="1" x14ac:dyDescent="0.25">
      <c r="C445" s="65"/>
      <c r="D445" s="55"/>
      <c r="E445" s="55"/>
      <c r="F445" s="55"/>
      <c r="G445" s="55"/>
      <c r="H445" s="55"/>
      <c r="I445" s="55"/>
      <c r="J445" s="55"/>
      <c r="K445" s="65"/>
      <c r="L445" s="65"/>
      <c r="M445" s="65"/>
      <c r="N445" s="65"/>
      <c r="O445" s="65"/>
      <c r="P445" s="65"/>
    </row>
    <row r="446" spans="3:16" s="1" customFormat="1" x14ac:dyDescent="0.25">
      <c r="C446" s="65"/>
      <c r="D446" s="55"/>
      <c r="E446" s="55"/>
      <c r="F446" s="55"/>
      <c r="G446" s="55"/>
      <c r="H446" s="55"/>
      <c r="I446" s="55"/>
      <c r="J446" s="55"/>
      <c r="K446" s="65"/>
      <c r="L446" s="65"/>
      <c r="M446" s="65"/>
      <c r="N446" s="65"/>
      <c r="O446" s="65"/>
      <c r="P446" s="65"/>
    </row>
    <row r="447" spans="3:16" s="1" customFormat="1" x14ac:dyDescent="0.25">
      <c r="C447" s="65"/>
      <c r="D447" s="55"/>
      <c r="E447" s="55"/>
      <c r="F447" s="55"/>
      <c r="G447" s="55"/>
      <c r="H447" s="55"/>
      <c r="I447" s="55"/>
      <c r="J447" s="55"/>
      <c r="K447" s="65"/>
      <c r="L447" s="65"/>
      <c r="M447" s="65"/>
      <c r="N447" s="65"/>
      <c r="O447" s="65"/>
      <c r="P447" s="65"/>
    </row>
    <row r="448" spans="3:16" s="1" customFormat="1" x14ac:dyDescent="0.25">
      <c r="C448" s="65"/>
      <c r="D448" s="55"/>
      <c r="E448" s="55"/>
      <c r="F448" s="55"/>
      <c r="G448" s="55"/>
      <c r="H448" s="55"/>
      <c r="I448" s="55"/>
      <c r="J448" s="55"/>
      <c r="K448" s="65"/>
      <c r="L448" s="65"/>
      <c r="M448" s="65"/>
      <c r="N448" s="65"/>
      <c r="O448" s="65"/>
      <c r="P448" s="65"/>
    </row>
    <row r="449" spans="3:16" s="1" customFormat="1" x14ac:dyDescent="0.25">
      <c r="C449" s="65"/>
      <c r="D449" s="55"/>
      <c r="E449" s="55"/>
      <c r="F449" s="55"/>
      <c r="G449" s="55"/>
      <c r="H449" s="55"/>
      <c r="I449" s="55"/>
      <c r="J449" s="55"/>
      <c r="K449" s="65"/>
      <c r="L449" s="65"/>
      <c r="M449" s="65"/>
      <c r="N449" s="65"/>
      <c r="O449" s="65"/>
      <c r="P449" s="65"/>
    </row>
    <row r="450" spans="3:16" s="1" customFormat="1" x14ac:dyDescent="0.25">
      <c r="C450" s="65"/>
      <c r="D450" s="55"/>
      <c r="E450" s="55"/>
      <c r="F450" s="55"/>
      <c r="G450" s="55"/>
      <c r="H450" s="55"/>
      <c r="I450" s="55"/>
      <c r="J450" s="55"/>
      <c r="K450" s="65"/>
      <c r="L450" s="65"/>
      <c r="M450" s="65"/>
      <c r="N450" s="65"/>
      <c r="O450" s="65"/>
      <c r="P450" s="65"/>
    </row>
    <row r="451" spans="3:16" s="1" customFormat="1" x14ac:dyDescent="0.25">
      <c r="C451" s="65"/>
      <c r="D451" s="55"/>
      <c r="E451" s="55"/>
      <c r="F451" s="55"/>
      <c r="G451" s="55"/>
      <c r="H451" s="55"/>
      <c r="I451" s="55"/>
      <c r="J451" s="55"/>
      <c r="K451" s="65"/>
      <c r="L451" s="65"/>
      <c r="M451" s="65"/>
      <c r="N451" s="65"/>
      <c r="O451" s="65"/>
      <c r="P451" s="65"/>
    </row>
    <row r="452" spans="3:16" s="1" customFormat="1" x14ac:dyDescent="0.25">
      <c r="C452" s="65"/>
      <c r="D452" s="55"/>
      <c r="E452" s="55"/>
      <c r="F452" s="55"/>
      <c r="G452" s="55"/>
      <c r="H452" s="55"/>
      <c r="I452" s="55"/>
      <c r="J452" s="55"/>
      <c r="K452" s="65"/>
      <c r="L452" s="65"/>
      <c r="M452" s="65"/>
      <c r="N452" s="65"/>
      <c r="O452" s="65"/>
      <c r="P452" s="65"/>
    </row>
    <row r="453" spans="3:16" s="1" customFormat="1" x14ac:dyDescent="0.25">
      <c r="C453" s="65"/>
      <c r="D453" s="55"/>
      <c r="E453" s="55"/>
      <c r="F453" s="55"/>
      <c r="G453" s="55"/>
      <c r="H453" s="55"/>
      <c r="I453" s="55"/>
      <c r="J453" s="55"/>
      <c r="K453" s="65"/>
      <c r="L453" s="65"/>
      <c r="M453" s="65"/>
      <c r="N453" s="65"/>
      <c r="O453" s="65"/>
      <c r="P453" s="65"/>
    </row>
    <row r="454" spans="3:16" s="1" customFormat="1" x14ac:dyDescent="0.25">
      <c r="C454" s="65"/>
      <c r="D454" s="55"/>
      <c r="E454" s="55"/>
      <c r="F454" s="55"/>
      <c r="G454" s="55"/>
      <c r="H454" s="55"/>
      <c r="I454" s="55"/>
      <c r="J454" s="55"/>
      <c r="K454" s="65"/>
      <c r="L454" s="65"/>
      <c r="M454" s="65"/>
      <c r="N454" s="65"/>
      <c r="O454" s="65"/>
      <c r="P454" s="65"/>
    </row>
    <row r="455" spans="3:16" s="1" customFormat="1" x14ac:dyDescent="0.25">
      <c r="C455" s="65"/>
      <c r="D455" s="55"/>
      <c r="E455" s="55"/>
      <c r="F455" s="55"/>
      <c r="G455" s="55"/>
      <c r="H455" s="55"/>
      <c r="I455" s="55"/>
      <c r="J455" s="55"/>
      <c r="K455" s="65"/>
      <c r="L455" s="65"/>
      <c r="M455" s="65"/>
      <c r="N455" s="65"/>
      <c r="O455" s="65"/>
      <c r="P455" s="65"/>
    </row>
    <row r="456" spans="3:16" s="1" customFormat="1" x14ac:dyDescent="0.25">
      <c r="C456" s="65"/>
      <c r="D456" s="55"/>
      <c r="E456" s="55"/>
      <c r="F456" s="55"/>
      <c r="G456" s="55"/>
      <c r="H456" s="55"/>
      <c r="I456" s="55"/>
      <c r="J456" s="55"/>
      <c r="K456" s="65"/>
      <c r="L456" s="65"/>
      <c r="M456" s="65"/>
      <c r="N456" s="65"/>
      <c r="O456" s="65"/>
      <c r="P456" s="65"/>
    </row>
    <row r="457" spans="3:16" s="1" customFormat="1" x14ac:dyDescent="0.25">
      <c r="C457" s="65"/>
      <c r="D457" s="55"/>
      <c r="E457" s="55"/>
      <c r="F457" s="55"/>
      <c r="G457" s="55"/>
      <c r="H457" s="55"/>
      <c r="I457" s="55"/>
      <c r="J457" s="55"/>
      <c r="K457" s="65"/>
      <c r="L457" s="65"/>
      <c r="M457" s="65"/>
      <c r="N457" s="65"/>
      <c r="O457" s="65"/>
      <c r="P457" s="65"/>
    </row>
    <row r="458" spans="3:16" s="1" customFormat="1" x14ac:dyDescent="0.25">
      <c r="C458" s="65"/>
      <c r="D458" s="55"/>
      <c r="E458" s="55"/>
      <c r="F458" s="55"/>
      <c r="G458" s="55"/>
      <c r="H458" s="55"/>
      <c r="I458" s="55"/>
      <c r="J458" s="55"/>
      <c r="K458" s="65"/>
      <c r="L458" s="65"/>
      <c r="M458" s="65"/>
      <c r="N458" s="65"/>
      <c r="O458" s="65"/>
      <c r="P458" s="65"/>
    </row>
    <row r="459" spans="3:16" s="1" customFormat="1" x14ac:dyDescent="0.25">
      <c r="C459" s="65"/>
      <c r="D459" s="55"/>
      <c r="E459" s="55"/>
      <c r="F459" s="55"/>
      <c r="G459" s="55"/>
      <c r="H459" s="55"/>
      <c r="I459" s="55"/>
      <c r="J459" s="55"/>
      <c r="K459" s="65"/>
      <c r="L459" s="65"/>
      <c r="M459" s="65"/>
      <c r="N459" s="65"/>
      <c r="O459" s="65"/>
      <c r="P459" s="65"/>
    </row>
    <row r="460" spans="3:16" s="1" customFormat="1" x14ac:dyDescent="0.25">
      <c r="C460" s="65"/>
      <c r="D460" s="55"/>
      <c r="E460" s="55"/>
      <c r="F460" s="55"/>
      <c r="G460" s="55"/>
      <c r="H460" s="55"/>
      <c r="I460" s="55"/>
      <c r="J460" s="55"/>
      <c r="K460" s="65"/>
      <c r="L460" s="65"/>
      <c r="M460" s="65"/>
      <c r="N460" s="65"/>
      <c r="O460" s="65"/>
      <c r="P460" s="65"/>
    </row>
    <row r="461" spans="3:16" s="1" customFormat="1" x14ac:dyDescent="0.25">
      <c r="C461" s="65"/>
      <c r="D461" s="55"/>
      <c r="E461" s="55"/>
      <c r="F461" s="55"/>
      <c r="G461" s="55"/>
      <c r="H461" s="55"/>
      <c r="I461" s="55"/>
      <c r="J461" s="55"/>
      <c r="K461" s="65"/>
      <c r="L461" s="65"/>
      <c r="M461" s="65"/>
      <c r="N461" s="65"/>
      <c r="O461" s="65"/>
      <c r="P461" s="65"/>
    </row>
    <row r="462" spans="3:16" s="1" customFormat="1" x14ac:dyDescent="0.25">
      <c r="C462" s="65"/>
      <c r="D462" s="55"/>
      <c r="E462" s="55"/>
      <c r="F462" s="55"/>
      <c r="G462" s="55"/>
      <c r="H462" s="55"/>
      <c r="I462" s="55"/>
      <c r="J462" s="55"/>
      <c r="K462" s="65"/>
      <c r="L462" s="65"/>
      <c r="M462" s="65"/>
      <c r="N462" s="65"/>
      <c r="O462" s="65"/>
      <c r="P462" s="65"/>
    </row>
    <row r="463" spans="3:16" s="1" customFormat="1" x14ac:dyDescent="0.25">
      <c r="C463" s="65"/>
      <c r="D463" s="55"/>
      <c r="E463" s="55"/>
      <c r="F463" s="55"/>
      <c r="G463" s="55"/>
      <c r="H463" s="55"/>
      <c r="I463" s="55"/>
      <c r="J463" s="55"/>
      <c r="K463" s="65"/>
      <c r="L463" s="65"/>
      <c r="M463" s="65"/>
      <c r="N463" s="65"/>
      <c r="O463" s="65"/>
      <c r="P463" s="65"/>
    </row>
    <row r="464" spans="3:16" s="1" customFormat="1" x14ac:dyDescent="0.25">
      <c r="C464" s="65"/>
      <c r="D464" s="55"/>
      <c r="E464" s="55"/>
      <c r="F464" s="55"/>
      <c r="G464" s="55"/>
      <c r="H464" s="55"/>
      <c r="I464" s="55"/>
      <c r="J464" s="55"/>
      <c r="K464" s="65"/>
      <c r="L464" s="65"/>
      <c r="M464" s="65"/>
      <c r="N464" s="65"/>
      <c r="O464" s="65"/>
      <c r="P464" s="65"/>
    </row>
    <row r="465" spans="3:16" s="1" customFormat="1" x14ac:dyDescent="0.25">
      <c r="C465" s="65"/>
      <c r="D465" s="55"/>
      <c r="E465" s="55"/>
      <c r="F465" s="55"/>
      <c r="G465" s="55"/>
      <c r="H465" s="55"/>
      <c r="I465" s="55"/>
      <c r="J465" s="55"/>
      <c r="K465" s="65"/>
      <c r="L465" s="65"/>
      <c r="M465" s="65"/>
      <c r="N465" s="65"/>
      <c r="O465" s="65"/>
      <c r="P465" s="65"/>
    </row>
    <row r="466" spans="3:16" s="1" customFormat="1" x14ac:dyDescent="0.25">
      <c r="C466" s="65"/>
      <c r="D466" s="55"/>
      <c r="E466" s="55"/>
      <c r="F466" s="55"/>
      <c r="G466" s="55"/>
      <c r="H466" s="55"/>
      <c r="I466" s="55"/>
      <c r="J466" s="55"/>
      <c r="K466" s="65"/>
      <c r="L466" s="65"/>
      <c r="M466" s="65"/>
      <c r="N466" s="65"/>
      <c r="O466" s="65"/>
      <c r="P466" s="65"/>
    </row>
    <row r="467" spans="3:16" s="1" customFormat="1" x14ac:dyDescent="0.25">
      <c r="C467" s="65"/>
      <c r="D467" s="55"/>
      <c r="E467" s="55"/>
      <c r="F467" s="55"/>
      <c r="G467" s="55"/>
      <c r="H467" s="55"/>
      <c r="I467" s="55"/>
      <c r="J467" s="55"/>
      <c r="K467" s="65"/>
      <c r="L467" s="65"/>
      <c r="M467" s="65"/>
      <c r="N467" s="65"/>
      <c r="O467" s="65"/>
      <c r="P467" s="65"/>
    </row>
    <row r="468" spans="3:16" s="1" customFormat="1" x14ac:dyDescent="0.25">
      <c r="C468" s="65"/>
      <c r="D468" s="55"/>
      <c r="E468" s="55"/>
      <c r="F468" s="55"/>
      <c r="G468" s="55"/>
      <c r="H468" s="55"/>
      <c r="I468" s="55"/>
      <c r="J468" s="55"/>
      <c r="K468" s="65"/>
      <c r="L468" s="65"/>
      <c r="M468" s="65"/>
      <c r="N468" s="65"/>
      <c r="O468" s="65"/>
      <c r="P468" s="65"/>
    </row>
    <row r="469" spans="3:16" s="1" customFormat="1" x14ac:dyDescent="0.25">
      <c r="C469" s="65"/>
      <c r="D469" s="55"/>
      <c r="E469" s="55"/>
      <c r="F469" s="55"/>
      <c r="G469" s="55"/>
      <c r="H469" s="55"/>
      <c r="I469" s="55"/>
      <c r="J469" s="55"/>
      <c r="K469" s="65"/>
      <c r="L469" s="65"/>
      <c r="M469" s="65"/>
      <c r="N469" s="65"/>
      <c r="O469" s="65"/>
      <c r="P469" s="65"/>
    </row>
    <row r="470" spans="3:16" s="1" customFormat="1" x14ac:dyDescent="0.25">
      <c r="C470" s="65"/>
      <c r="D470" s="55"/>
      <c r="E470" s="55"/>
      <c r="F470" s="55"/>
      <c r="G470" s="55"/>
      <c r="H470" s="55"/>
      <c r="I470" s="55"/>
      <c r="J470" s="55"/>
      <c r="K470" s="65"/>
      <c r="L470" s="65"/>
      <c r="M470" s="65"/>
      <c r="N470" s="65"/>
      <c r="O470" s="65"/>
      <c r="P470" s="65"/>
    </row>
    <row r="471" spans="3:16" s="1" customFormat="1" x14ac:dyDescent="0.25">
      <c r="C471" s="65"/>
      <c r="D471" s="55"/>
      <c r="E471" s="55"/>
      <c r="F471" s="55"/>
      <c r="G471" s="55"/>
      <c r="H471" s="55"/>
      <c r="I471" s="55"/>
      <c r="J471" s="55"/>
      <c r="K471" s="65"/>
      <c r="L471" s="65"/>
      <c r="M471" s="65"/>
      <c r="N471" s="65"/>
      <c r="O471" s="65"/>
      <c r="P471" s="65"/>
    </row>
    <row r="472" spans="3:16" s="1" customFormat="1" x14ac:dyDescent="0.25">
      <c r="C472" s="65"/>
      <c r="D472" s="55"/>
      <c r="E472" s="55"/>
      <c r="F472" s="55"/>
      <c r="G472" s="55"/>
      <c r="H472" s="55"/>
      <c r="I472" s="55"/>
      <c r="J472" s="55"/>
      <c r="K472" s="65"/>
      <c r="L472" s="65"/>
      <c r="M472" s="65"/>
      <c r="N472" s="65"/>
      <c r="O472" s="65"/>
      <c r="P472" s="65"/>
    </row>
    <row r="473" spans="3:16" s="1" customFormat="1" x14ac:dyDescent="0.25">
      <c r="C473" s="65"/>
      <c r="D473" s="55"/>
      <c r="E473" s="55"/>
      <c r="F473" s="55"/>
      <c r="G473" s="55"/>
      <c r="H473" s="55"/>
      <c r="I473" s="55"/>
      <c r="J473" s="55"/>
      <c r="K473" s="65"/>
      <c r="L473" s="65"/>
      <c r="M473" s="65"/>
      <c r="N473" s="65"/>
      <c r="O473" s="65"/>
      <c r="P473" s="65"/>
    </row>
    <row r="474" spans="3:16" s="1" customFormat="1" x14ac:dyDescent="0.25">
      <c r="C474" s="65"/>
      <c r="D474" s="55"/>
      <c r="E474" s="55"/>
      <c r="F474" s="55"/>
      <c r="G474" s="55"/>
      <c r="H474" s="55"/>
      <c r="I474" s="55"/>
      <c r="J474" s="55"/>
      <c r="K474" s="65"/>
      <c r="L474" s="65"/>
      <c r="M474" s="65"/>
      <c r="N474" s="65"/>
      <c r="O474" s="65"/>
      <c r="P474" s="65"/>
    </row>
    <row r="475" spans="3:16" s="1" customFormat="1" x14ac:dyDescent="0.25">
      <c r="C475" s="65"/>
      <c r="D475" s="55"/>
      <c r="E475" s="55"/>
      <c r="F475" s="55"/>
      <c r="G475" s="55"/>
      <c r="H475" s="55"/>
      <c r="I475" s="55"/>
      <c r="J475" s="55"/>
      <c r="K475" s="65"/>
      <c r="L475" s="65"/>
      <c r="M475" s="65"/>
      <c r="N475" s="65"/>
      <c r="O475" s="65"/>
      <c r="P475" s="65"/>
    </row>
    <row r="476" spans="3:16" s="1" customFormat="1" x14ac:dyDescent="0.25">
      <c r="C476" s="65"/>
      <c r="D476" s="55"/>
      <c r="E476" s="55"/>
      <c r="F476" s="55"/>
      <c r="G476" s="55"/>
      <c r="H476" s="55"/>
      <c r="I476" s="55"/>
      <c r="J476" s="55"/>
      <c r="K476" s="65"/>
      <c r="L476" s="65"/>
      <c r="M476" s="65"/>
      <c r="N476" s="65"/>
      <c r="O476" s="65"/>
      <c r="P476" s="65"/>
    </row>
    <row r="477" spans="3:16" s="1" customFormat="1" x14ac:dyDescent="0.25">
      <c r="C477" s="65"/>
      <c r="D477" s="55"/>
      <c r="E477" s="55"/>
      <c r="F477" s="55"/>
      <c r="G477" s="55"/>
      <c r="H477" s="55"/>
      <c r="I477" s="55"/>
      <c r="J477" s="55"/>
      <c r="K477" s="65"/>
      <c r="L477" s="65"/>
      <c r="M477" s="65"/>
      <c r="N477" s="65"/>
      <c r="O477" s="65"/>
      <c r="P477" s="65"/>
    </row>
    <row r="478" spans="3:16" s="1" customFormat="1" x14ac:dyDescent="0.25">
      <c r="C478" s="65"/>
      <c r="D478" s="55"/>
      <c r="E478" s="55"/>
      <c r="F478" s="55"/>
      <c r="G478" s="55"/>
      <c r="H478" s="55"/>
      <c r="I478" s="55"/>
      <c r="J478" s="55"/>
      <c r="K478" s="65"/>
      <c r="L478" s="65"/>
      <c r="M478" s="65"/>
      <c r="N478" s="65"/>
      <c r="O478" s="65"/>
      <c r="P478" s="65"/>
    </row>
    <row r="479" spans="3:16" s="1" customFormat="1" x14ac:dyDescent="0.25">
      <c r="C479" s="65"/>
      <c r="D479" s="55"/>
      <c r="E479" s="55"/>
      <c r="F479" s="55"/>
      <c r="G479" s="55"/>
      <c r="H479" s="55"/>
      <c r="I479" s="55"/>
      <c r="J479" s="55"/>
      <c r="K479" s="65"/>
      <c r="L479" s="65"/>
      <c r="M479" s="65"/>
      <c r="N479" s="65"/>
      <c r="O479" s="65"/>
      <c r="P479" s="65"/>
    </row>
    <row r="480" spans="3:16" s="1" customFormat="1" x14ac:dyDescent="0.25">
      <c r="C480" s="65"/>
      <c r="D480" s="55"/>
      <c r="E480" s="55"/>
      <c r="F480" s="55"/>
      <c r="G480" s="55"/>
      <c r="H480" s="55"/>
      <c r="I480" s="55"/>
      <c r="J480" s="55"/>
      <c r="K480" s="65"/>
      <c r="L480" s="65"/>
      <c r="M480" s="65"/>
      <c r="N480" s="65"/>
      <c r="O480" s="65"/>
      <c r="P480" s="65"/>
    </row>
    <row r="481" spans="3:16" s="1" customFormat="1" x14ac:dyDescent="0.25">
      <c r="C481" s="65"/>
      <c r="D481" s="55"/>
      <c r="E481" s="55"/>
      <c r="F481" s="55"/>
      <c r="G481" s="55"/>
      <c r="H481" s="55"/>
      <c r="I481" s="55"/>
      <c r="J481" s="55"/>
      <c r="K481" s="65"/>
      <c r="L481" s="65"/>
      <c r="M481" s="65"/>
      <c r="N481" s="65"/>
      <c r="O481" s="65"/>
      <c r="P481" s="65"/>
    </row>
    <row r="482" spans="3:16" s="1" customFormat="1" x14ac:dyDescent="0.25">
      <c r="C482" s="65"/>
      <c r="D482" s="55"/>
      <c r="E482" s="55"/>
      <c r="F482" s="55"/>
      <c r="G482" s="55"/>
      <c r="H482" s="55"/>
      <c r="I482" s="55"/>
      <c r="J482" s="55"/>
      <c r="K482" s="65"/>
      <c r="L482" s="65"/>
      <c r="M482" s="65"/>
      <c r="N482" s="65"/>
      <c r="O482" s="65"/>
      <c r="P482" s="65"/>
    </row>
    <row r="483" spans="3:16" s="1" customFormat="1" x14ac:dyDescent="0.25">
      <c r="C483" s="65"/>
      <c r="D483" s="55"/>
      <c r="E483" s="55"/>
      <c r="F483" s="55"/>
      <c r="G483" s="55"/>
      <c r="H483" s="55"/>
      <c r="I483" s="55"/>
      <c r="J483" s="55"/>
      <c r="K483" s="65"/>
      <c r="L483" s="65"/>
      <c r="M483" s="65"/>
      <c r="N483" s="65"/>
      <c r="O483" s="65"/>
      <c r="P483" s="65"/>
    </row>
    <row r="484" spans="3:16" s="1" customFormat="1" x14ac:dyDescent="0.25">
      <c r="C484" s="65"/>
      <c r="D484" s="55"/>
      <c r="E484" s="55"/>
      <c r="F484" s="55"/>
      <c r="G484" s="55"/>
      <c r="H484" s="55"/>
      <c r="I484" s="55"/>
      <c r="J484" s="55"/>
      <c r="K484" s="65"/>
      <c r="L484" s="65"/>
      <c r="M484" s="65"/>
      <c r="N484" s="65"/>
      <c r="O484" s="65"/>
      <c r="P484" s="65"/>
    </row>
    <row r="485" spans="3:16" s="1" customFormat="1" x14ac:dyDescent="0.25">
      <c r="C485" s="65"/>
      <c r="D485" s="55"/>
      <c r="E485" s="55"/>
      <c r="F485" s="55"/>
      <c r="G485" s="55"/>
      <c r="H485" s="55"/>
      <c r="I485" s="55"/>
      <c r="J485" s="55"/>
      <c r="K485" s="65"/>
      <c r="L485" s="65"/>
      <c r="M485" s="65"/>
      <c r="N485" s="65"/>
      <c r="O485" s="65"/>
      <c r="P485" s="65"/>
    </row>
    <row r="486" spans="3:16" s="1" customFormat="1" x14ac:dyDescent="0.25">
      <c r="C486" s="65"/>
      <c r="D486" s="55"/>
      <c r="E486" s="55"/>
      <c r="F486" s="55"/>
      <c r="G486" s="55"/>
      <c r="H486" s="55"/>
      <c r="I486" s="55"/>
      <c r="J486" s="55"/>
      <c r="K486" s="65"/>
      <c r="L486" s="65"/>
      <c r="M486" s="65"/>
      <c r="N486" s="65"/>
      <c r="O486" s="65"/>
      <c r="P486" s="65"/>
    </row>
    <row r="487" spans="3:16" s="1" customFormat="1" x14ac:dyDescent="0.25">
      <c r="C487" s="65"/>
      <c r="D487" s="55"/>
      <c r="E487" s="55"/>
      <c r="F487" s="55"/>
      <c r="G487" s="55"/>
      <c r="H487" s="55"/>
      <c r="I487" s="55"/>
      <c r="J487" s="55"/>
      <c r="K487" s="65"/>
      <c r="L487" s="65"/>
      <c r="M487" s="65"/>
      <c r="N487" s="65"/>
      <c r="O487" s="65"/>
      <c r="P487" s="65"/>
    </row>
    <row r="488" spans="3:16" s="1" customFormat="1" x14ac:dyDescent="0.25">
      <c r="C488" s="65"/>
      <c r="D488" s="55"/>
      <c r="E488" s="55"/>
      <c r="F488" s="55"/>
      <c r="G488" s="55"/>
      <c r="H488" s="55"/>
      <c r="I488" s="55"/>
      <c r="J488" s="55"/>
      <c r="K488" s="65"/>
      <c r="L488" s="65"/>
      <c r="M488" s="65"/>
      <c r="N488" s="65"/>
      <c r="O488" s="65"/>
      <c r="P488" s="65"/>
    </row>
    <row r="489" spans="3:16" s="1" customFormat="1" x14ac:dyDescent="0.25">
      <c r="C489" s="65"/>
      <c r="D489" s="55"/>
      <c r="E489" s="55"/>
      <c r="F489" s="55"/>
      <c r="G489" s="55"/>
      <c r="H489" s="55"/>
      <c r="I489" s="55"/>
      <c r="J489" s="55"/>
      <c r="K489" s="65"/>
      <c r="L489" s="65"/>
      <c r="M489" s="65"/>
      <c r="N489" s="65"/>
      <c r="O489" s="65"/>
      <c r="P489" s="65"/>
    </row>
    <row r="490" spans="3:16" s="1" customFormat="1" x14ac:dyDescent="0.25">
      <c r="C490" s="65"/>
      <c r="D490" s="55"/>
      <c r="E490" s="55"/>
      <c r="F490" s="55"/>
      <c r="G490" s="55"/>
      <c r="H490" s="55"/>
      <c r="I490" s="55"/>
      <c r="J490" s="55"/>
      <c r="K490" s="65"/>
      <c r="L490" s="65"/>
      <c r="M490" s="65"/>
      <c r="N490" s="65"/>
      <c r="O490" s="65"/>
      <c r="P490" s="65"/>
    </row>
    <row r="491" spans="3:16" s="1" customFormat="1" x14ac:dyDescent="0.25">
      <c r="C491" s="65"/>
      <c r="D491" s="55"/>
      <c r="E491" s="55"/>
      <c r="F491" s="55"/>
      <c r="G491" s="55"/>
      <c r="H491" s="55"/>
      <c r="I491" s="55"/>
      <c r="J491" s="55"/>
      <c r="K491" s="65"/>
      <c r="L491" s="65"/>
      <c r="M491" s="65"/>
      <c r="N491" s="65"/>
      <c r="O491" s="65"/>
      <c r="P491" s="65"/>
    </row>
    <row r="492" spans="3:16" s="1" customFormat="1" x14ac:dyDescent="0.25">
      <c r="C492" s="65"/>
      <c r="D492" s="55"/>
      <c r="E492" s="55"/>
      <c r="F492" s="55"/>
      <c r="G492" s="55"/>
      <c r="H492" s="55"/>
      <c r="I492" s="55"/>
      <c r="J492" s="55"/>
      <c r="K492" s="65"/>
      <c r="L492" s="65"/>
      <c r="M492" s="65"/>
      <c r="N492" s="65"/>
      <c r="O492" s="65"/>
      <c r="P492" s="65"/>
    </row>
    <row r="493" spans="3:16" s="1" customFormat="1" x14ac:dyDescent="0.25">
      <c r="C493" s="65"/>
      <c r="D493" s="55"/>
      <c r="E493" s="55"/>
      <c r="F493" s="55"/>
      <c r="G493" s="55"/>
      <c r="H493" s="55"/>
      <c r="I493" s="55"/>
      <c r="J493" s="55"/>
      <c r="K493" s="65"/>
      <c r="L493" s="65"/>
      <c r="M493" s="65"/>
      <c r="N493" s="65"/>
      <c r="O493" s="65"/>
      <c r="P493" s="65"/>
    </row>
    <row r="494" spans="3:16" s="1" customFormat="1" x14ac:dyDescent="0.25">
      <c r="C494" s="65"/>
      <c r="D494" s="55"/>
      <c r="E494" s="55"/>
      <c r="F494" s="55"/>
      <c r="G494" s="55"/>
      <c r="H494" s="55"/>
      <c r="I494" s="55"/>
      <c r="J494" s="55"/>
      <c r="K494" s="65"/>
      <c r="L494" s="65"/>
      <c r="M494" s="65"/>
      <c r="N494" s="65"/>
      <c r="O494" s="65"/>
      <c r="P494" s="65"/>
    </row>
    <row r="495" spans="3:16" s="1" customFormat="1" x14ac:dyDescent="0.25">
      <c r="C495" s="65"/>
      <c r="D495" s="55"/>
      <c r="E495" s="55"/>
      <c r="F495" s="55"/>
      <c r="G495" s="55"/>
      <c r="H495" s="55"/>
      <c r="I495" s="55"/>
      <c r="J495" s="55"/>
      <c r="K495" s="65"/>
      <c r="L495" s="65"/>
      <c r="M495" s="65"/>
      <c r="N495" s="65"/>
      <c r="O495" s="65"/>
      <c r="P495" s="65"/>
    </row>
    <row r="496" spans="3:16" s="1" customFormat="1" x14ac:dyDescent="0.25">
      <c r="C496" s="65"/>
      <c r="D496" s="55"/>
      <c r="E496" s="55"/>
      <c r="F496" s="55"/>
      <c r="G496" s="55"/>
      <c r="H496" s="55"/>
      <c r="I496" s="55"/>
      <c r="J496" s="55"/>
      <c r="K496" s="65"/>
      <c r="L496" s="65"/>
      <c r="M496" s="65"/>
      <c r="N496" s="65"/>
      <c r="O496" s="65"/>
      <c r="P496" s="65"/>
    </row>
    <row r="497" spans="3:16" s="1" customFormat="1" x14ac:dyDescent="0.25">
      <c r="C497" s="65"/>
      <c r="D497" s="55"/>
      <c r="E497" s="55"/>
      <c r="F497" s="55"/>
      <c r="G497" s="55"/>
      <c r="H497" s="55"/>
      <c r="I497" s="55"/>
      <c r="J497" s="55"/>
      <c r="K497" s="65"/>
      <c r="L497" s="65"/>
      <c r="M497" s="65"/>
      <c r="N497" s="65"/>
      <c r="O497" s="65"/>
      <c r="P497" s="65"/>
    </row>
    <row r="498" spans="3:16" s="1" customFormat="1" x14ac:dyDescent="0.25">
      <c r="C498" s="65"/>
      <c r="D498" s="55"/>
      <c r="E498" s="55"/>
      <c r="F498" s="55"/>
      <c r="G498" s="55"/>
      <c r="H498" s="55"/>
      <c r="I498" s="55"/>
      <c r="J498" s="55"/>
      <c r="K498" s="65"/>
      <c r="L498" s="65"/>
      <c r="M498" s="65"/>
      <c r="N498" s="65"/>
      <c r="O498" s="65"/>
      <c r="P498" s="65"/>
    </row>
    <row r="499" spans="3:16" s="1" customFormat="1" x14ac:dyDescent="0.25">
      <c r="C499" s="65"/>
      <c r="D499" s="55"/>
      <c r="E499" s="55"/>
      <c r="F499" s="55"/>
      <c r="G499" s="55"/>
      <c r="H499" s="55"/>
      <c r="I499" s="55"/>
      <c r="J499" s="55"/>
      <c r="K499" s="65"/>
      <c r="L499" s="65"/>
      <c r="M499" s="65"/>
      <c r="N499" s="65"/>
      <c r="O499" s="65"/>
      <c r="P499" s="65"/>
    </row>
    <row r="500" spans="3:16" s="1" customFormat="1" x14ac:dyDescent="0.25">
      <c r="C500" s="65"/>
      <c r="D500" s="55"/>
      <c r="E500" s="55"/>
      <c r="F500" s="55"/>
      <c r="G500" s="55"/>
      <c r="H500" s="55"/>
      <c r="I500" s="55"/>
      <c r="J500" s="55"/>
      <c r="K500" s="65"/>
      <c r="L500" s="65"/>
      <c r="M500" s="65"/>
      <c r="N500" s="65"/>
      <c r="O500" s="65"/>
      <c r="P500" s="65"/>
    </row>
    <row r="501" spans="3:16" s="1" customFormat="1" x14ac:dyDescent="0.25">
      <c r="C501" s="65"/>
      <c r="D501" s="55"/>
      <c r="E501" s="55"/>
      <c r="F501" s="55"/>
      <c r="G501" s="55"/>
      <c r="H501" s="55"/>
      <c r="I501" s="55"/>
      <c r="J501" s="55"/>
      <c r="K501" s="65"/>
      <c r="L501" s="65"/>
      <c r="M501" s="65"/>
      <c r="N501" s="65"/>
      <c r="O501" s="65"/>
      <c r="P501" s="65"/>
    </row>
    <row r="502" spans="3:16" s="1" customFormat="1" x14ac:dyDescent="0.25">
      <c r="C502" s="65"/>
      <c r="D502" s="55"/>
      <c r="E502" s="55"/>
      <c r="F502" s="55"/>
      <c r="G502" s="55"/>
      <c r="H502" s="55"/>
      <c r="I502" s="55"/>
      <c r="J502" s="55"/>
      <c r="K502" s="65"/>
      <c r="L502" s="65"/>
      <c r="M502" s="65"/>
      <c r="N502" s="65"/>
      <c r="O502" s="65"/>
      <c r="P502" s="65"/>
    </row>
    <row r="503" spans="3:16" s="1" customFormat="1" x14ac:dyDescent="0.25">
      <c r="C503" s="65"/>
      <c r="D503" s="55"/>
      <c r="E503" s="55"/>
      <c r="F503" s="55"/>
      <c r="G503" s="55"/>
      <c r="H503" s="55"/>
      <c r="I503" s="55"/>
      <c r="J503" s="55"/>
      <c r="K503" s="65"/>
      <c r="L503" s="65"/>
      <c r="M503" s="65"/>
      <c r="N503" s="65"/>
      <c r="O503" s="65"/>
      <c r="P503" s="65"/>
    </row>
    <row r="504" spans="3:16" s="1" customFormat="1" x14ac:dyDescent="0.25">
      <c r="C504" s="65"/>
      <c r="D504" s="55"/>
      <c r="E504" s="55"/>
      <c r="F504" s="55"/>
      <c r="G504" s="55"/>
      <c r="H504" s="55"/>
      <c r="I504" s="55"/>
      <c r="J504" s="55"/>
      <c r="K504" s="65"/>
      <c r="L504" s="65"/>
      <c r="M504" s="65"/>
      <c r="N504" s="65"/>
      <c r="O504" s="65"/>
      <c r="P504" s="65"/>
    </row>
    <row r="505" spans="3:16" s="1" customFormat="1" x14ac:dyDescent="0.25">
      <c r="C505" s="65"/>
      <c r="D505" s="55"/>
      <c r="E505" s="55"/>
      <c r="F505" s="55"/>
      <c r="G505" s="55"/>
      <c r="H505" s="55"/>
      <c r="I505" s="55"/>
      <c r="J505" s="55"/>
      <c r="K505" s="65"/>
      <c r="L505" s="65"/>
      <c r="M505" s="65"/>
      <c r="N505" s="65"/>
      <c r="O505" s="65"/>
      <c r="P505" s="65"/>
    </row>
    <row r="506" spans="3:16" s="1" customFormat="1" x14ac:dyDescent="0.25">
      <c r="C506" s="65"/>
      <c r="D506" s="55"/>
      <c r="E506" s="55"/>
      <c r="F506" s="55"/>
      <c r="G506" s="55"/>
      <c r="H506" s="55"/>
      <c r="I506" s="55"/>
      <c r="J506" s="55"/>
      <c r="K506" s="65"/>
      <c r="L506" s="65"/>
      <c r="M506" s="65"/>
      <c r="N506" s="65"/>
      <c r="O506" s="65"/>
      <c r="P506" s="65"/>
    </row>
    <row r="507" spans="3:16" s="1" customFormat="1" x14ac:dyDescent="0.25">
      <c r="C507" s="65"/>
      <c r="D507" s="55"/>
      <c r="E507" s="55"/>
      <c r="F507" s="55"/>
      <c r="G507" s="55"/>
      <c r="H507" s="55"/>
      <c r="I507" s="55"/>
      <c r="J507" s="55"/>
      <c r="K507" s="65"/>
      <c r="L507" s="65"/>
      <c r="M507" s="65"/>
      <c r="N507" s="65"/>
      <c r="O507" s="65"/>
      <c r="P507" s="65"/>
    </row>
    <row r="508" spans="3:16" s="1" customFormat="1" x14ac:dyDescent="0.25">
      <c r="C508" s="65"/>
      <c r="D508" s="55"/>
      <c r="E508" s="55"/>
      <c r="F508" s="55"/>
      <c r="G508" s="55"/>
      <c r="H508" s="55"/>
      <c r="I508" s="55"/>
      <c r="J508" s="55"/>
      <c r="K508" s="65"/>
      <c r="L508" s="65"/>
      <c r="M508" s="65"/>
      <c r="N508" s="65"/>
      <c r="O508" s="65"/>
      <c r="P508" s="65"/>
    </row>
    <row r="509" spans="3:16" s="1" customFormat="1" x14ac:dyDescent="0.25">
      <c r="C509" s="65"/>
      <c r="D509" s="55"/>
      <c r="E509" s="55"/>
      <c r="F509" s="55"/>
      <c r="G509" s="55"/>
      <c r="H509" s="55"/>
      <c r="I509" s="55"/>
      <c r="J509" s="55"/>
      <c r="K509" s="65"/>
      <c r="L509" s="65"/>
      <c r="M509" s="65"/>
      <c r="N509" s="65"/>
      <c r="O509" s="65"/>
      <c r="P509" s="65"/>
    </row>
    <row r="510" spans="3:16" s="1" customFormat="1" x14ac:dyDescent="0.25">
      <c r="C510" s="65"/>
      <c r="D510" s="55"/>
      <c r="E510" s="55"/>
      <c r="F510" s="55"/>
      <c r="G510" s="55"/>
      <c r="H510" s="55"/>
      <c r="I510" s="55"/>
      <c r="J510" s="55"/>
      <c r="K510" s="65"/>
      <c r="L510" s="65"/>
      <c r="M510" s="65"/>
      <c r="N510" s="65"/>
      <c r="O510" s="65"/>
      <c r="P510" s="65"/>
    </row>
    <row r="511" spans="3:16" s="1" customFormat="1" x14ac:dyDescent="0.25">
      <c r="C511" s="65"/>
      <c r="D511" s="55"/>
      <c r="E511" s="55"/>
      <c r="F511" s="55"/>
      <c r="G511" s="55"/>
      <c r="H511" s="55"/>
      <c r="I511" s="55"/>
      <c r="J511" s="55"/>
      <c r="K511" s="65"/>
      <c r="L511" s="65"/>
      <c r="M511" s="65"/>
      <c r="N511" s="65"/>
      <c r="O511" s="65"/>
      <c r="P511" s="65"/>
    </row>
    <row r="512" spans="3:16" s="1" customFormat="1" x14ac:dyDescent="0.25">
      <c r="C512" s="65"/>
      <c r="D512" s="55"/>
      <c r="E512" s="55"/>
      <c r="F512" s="55"/>
      <c r="G512" s="55"/>
      <c r="H512" s="55"/>
      <c r="I512" s="55"/>
      <c r="J512" s="55"/>
      <c r="K512" s="65"/>
      <c r="L512" s="65"/>
      <c r="M512" s="65"/>
      <c r="N512" s="65"/>
      <c r="O512" s="65"/>
      <c r="P512" s="65"/>
    </row>
    <row r="513" spans="3:16" s="1" customFormat="1" x14ac:dyDescent="0.25">
      <c r="C513" s="65"/>
      <c r="D513" s="55"/>
      <c r="E513" s="55"/>
      <c r="F513" s="55"/>
      <c r="G513" s="55"/>
      <c r="H513" s="55"/>
      <c r="I513" s="55"/>
      <c r="J513" s="55"/>
      <c r="K513" s="65"/>
      <c r="L513" s="65"/>
      <c r="M513" s="65"/>
      <c r="N513" s="65"/>
      <c r="O513" s="65"/>
      <c r="P513" s="65"/>
    </row>
    <row r="514" spans="3:16" s="1" customFormat="1" x14ac:dyDescent="0.25">
      <c r="C514" s="65"/>
      <c r="D514" s="55"/>
      <c r="E514" s="55"/>
      <c r="F514" s="55"/>
      <c r="G514" s="55"/>
      <c r="H514" s="55"/>
      <c r="I514" s="55"/>
      <c r="J514" s="55"/>
      <c r="K514" s="65"/>
      <c r="L514" s="65"/>
      <c r="M514" s="65"/>
      <c r="N514" s="65"/>
      <c r="O514" s="65"/>
      <c r="P514" s="65"/>
    </row>
    <row r="515" spans="3:16" s="1" customFormat="1" x14ac:dyDescent="0.25">
      <c r="C515" s="65"/>
      <c r="D515" s="55"/>
      <c r="E515" s="55"/>
      <c r="F515" s="55"/>
      <c r="G515" s="55"/>
      <c r="H515" s="55"/>
      <c r="I515" s="55"/>
      <c r="J515" s="55"/>
      <c r="K515" s="65"/>
      <c r="L515" s="65"/>
      <c r="M515" s="65"/>
      <c r="N515" s="65"/>
      <c r="O515" s="65"/>
      <c r="P515" s="65"/>
    </row>
    <row r="516" spans="3:16" s="1" customFormat="1" x14ac:dyDescent="0.25">
      <c r="C516" s="65"/>
      <c r="D516" s="55"/>
      <c r="E516" s="55"/>
      <c r="F516" s="55"/>
      <c r="G516" s="55"/>
      <c r="H516" s="55"/>
      <c r="I516" s="55"/>
      <c r="J516" s="55"/>
      <c r="K516" s="65"/>
      <c r="L516" s="65"/>
      <c r="M516" s="65"/>
      <c r="N516" s="65"/>
      <c r="O516" s="65"/>
      <c r="P516" s="65"/>
    </row>
    <row r="517" spans="3:16" s="1" customFormat="1" x14ac:dyDescent="0.25">
      <c r="C517" s="65"/>
      <c r="D517" s="55"/>
      <c r="E517" s="55"/>
      <c r="F517" s="55"/>
      <c r="G517" s="55"/>
      <c r="H517" s="55"/>
      <c r="I517" s="55"/>
      <c r="J517" s="55"/>
      <c r="K517" s="65"/>
      <c r="L517" s="65"/>
      <c r="M517" s="65"/>
      <c r="N517" s="65"/>
      <c r="O517" s="65"/>
      <c r="P517" s="65"/>
    </row>
    <row r="518" spans="3:16" s="1" customFormat="1" x14ac:dyDescent="0.25">
      <c r="C518" s="65"/>
      <c r="D518" s="55"/>
      <c r="E518" s="55"/>
      <c r="F518" s="55"/>
      <c r="G518" s="55"/>
      <c r="H518" s="55"/>
      <c r="I518" s="55"/>
      <c r="J518" s="55"/>
      <c r="K518" s="65"/>
      <c r="L518" s="65"/>
      <c r="M518" s="65"/>
      <c r="N518" s="65"/>
      <c r="O518" s="65"/>
      <c r="P518" s="65"/>
    </row>
    <row r="519" spans="3:16" s="1" customFormat="1" x14ac:dyDescent="0.25">
      <c r="C519" s="65"/>
      <c r="D519" s="55"/>
      <c r="E519" s="55"/>
      <c r="F519" s="55"/>
      <c r="G519" s="55"/>
      <c r="H519" s="55"/>
      <c r="I519" s="55"/>
      <c r="J519" s="55"/>
      <c r="K519" s="65"/>
      <c r="L519" s="65"/>
      <c r="M519" s="65"/>
      <c r="N519" s="65"/>
      <c r="O519" s="65"/>
      <c r="P519" s="65"/>
    </row>
    <row r="520" spans="3:16" s="1" customFormat="1" x14ac:dyDescent="0.25">
      <c r="C520" s="65"/>
      <c r="D520" s="55"/>
      <c r="E520" s="55"/>
      <c r="F520" s="55"/>
      <c r="G520" s="55"/>
      <c r="H520" s="55"/>
      <c r="I520" s="55"/>
      <c r="J520" s="55"/>
      <c r="K520" s="65"/>
      <c r="L520" s="65"/>
      <c r="M520" s="65"/>
      <c r="N520" s="65"/>
      <c r="O520" s="65"/>
      <c r="P520" s="65"/>
    </row>
    <row r="521" spans="3:16" s="1" customFormat="1" x14ac:dyDescent="0.25">
      <c r="C521" s="65"/>
      <c r="D521" s="55"/>
      <c r="E521" s="55"/>
      <c r="F521" s="55"/>
      <c r="G521" s="55"/>
      <c r="H521" s="55"/>
      <c r="I521" s="55"/>
      <c r="J521" s="55"/>
      <c r="K521" s="65"/>
      <c r="L521" s="65"/>
      <c r="M521" s="65"/>
      <c r="N521" s="65"/>
      <c r="O521" s="65"/>
      <c r="P521" s="65"/>
    </row>
    <row r="522" spans="3:16" s="1" customFormat="1" x14ac:dyDescent="0.25">
      <c r="C522" s="65"/>
      <c r="D522" s="55"/>
      <c r="E522" s="55"/>
      <c r="F522" s="55"/>
      <c r="G522" s="55"/>
      <c r="H522" s="55"/>
      <c r="I522" s="55"/>
      <c r="J522" s="55"/>
      <c r="K522" s="65"/>
      <c r="L522" s="65"/>
      <c r="M522" s="65"/>
      <c r="N522" s="65"/>
      <c r="O522" s="65"/>
      <c r="P522" s="65"/>
    </row>
    <row r="523" spans="3:16" s="1" customFormat="1" x14ac:dyDescent="0.25">
      <c r="C523" s="65"/>
      <c r="D523" s="55"/>
      <c r="E523" s="55"/>
      <c r="F523" s="55"/>
      <c r="G523" s="55"/>
      <c r="H523" s="55"/>
      <c r="I523" s="55"/>
      <c r="J523" s="55"/>
      <c r="K523" s="65"/>
      <c r="L523" s="65"/>
      <c r="M523" s="65"/>
      <c r="N523" s="65"/>
      <c r="O523" s="65"/>
      <c r="P523" s="65"/>
    </row>
    <row r="524" spans="3:16" s="1" customFormat="1" x14ac:dyDescent="0.25">
      <c r="C524" s="65"/>
      <c r="D524" s="55"/>
      <c r="E524" s="55"/>
      <c r="F524" s="55"/>
      <c r="G524" s="55"/>
      <c r="H524" s="55"/>
      <c r="I524" s="55"/>
      <c r="J524" s="55"/>
      <c r="K524" s="65"/>
      <c r="L524" s="65"/>
      <c r="M524" s="65"/>
      <c r="N524" s="65"/>
      <c r="O524" s="65"/>
      <c r="P524" s="65"/>
    </row>
    <row r="525" spans="3:16" s="1" customFormat="1" x14ac:dyDescent="0.25">
      <c r="C525" s="65"/>
      <c r="D525" s="55"/>
      <c r="E525" s="55"/>
      <c r="F525" s="55"/>
      <c r="G525" s="55"/>
      <c r="H525" s="55"/>
      <c r="I525" s="55"/>
      <c r="J525" s="55"/>
      <c r="K525" s="65"/>
      <c r="L525" s="65"/>
      <c r="M525" s="65"/>
      <c r="N525" s="65"/>
      <c r="O525" s="65"/>
      <c r="P525" s="65"/>
    </row>
    <row r="526" spans="3:16" s="1" customFormat="1" x14ac:dyDescent="0.25">
      <c r="C526" s="65"/>
      <c r="D526" s="55"/>
      <c r="E526" s="55"/>
      <c r="F526" s="55"/>
      <c r="G526" s="55"/>
      <c r="H526" s="55"/>
      <c r="I526" s="55"/>
      <c r="J526" s="55"/>
      <c r="K526" s="65"/>
      <c r="L526" s="65"/>
      <c r="M526" s="65"/>
      <c r="N526" s="65"/>
      <c r="O526" s="65"/>
      <c r="P526" s="65"/>
    </row>
    <row r="527" spans="3:16" s="1" customFormat="1" x14ac:dyDescent="0.25">
      <c r="C527" s="65"/>
      <c r="D527" s="55"/>
      <c r="E527" s="55"/>
      <c r="F527" s="55"/>
      <c r="G527" s="55"/>
      <c r="H527" s="55"/>
      <c r="I527" s="55"/>
      <c r="J527" s="55"/>
      <c r="K527" s="65"/>
      <c r="L527" s="65"/>
      <c r="M527" s="65"/>
      <c r="N527" s="65"/>
      <c r="O527" s="65"/>
      <c r="P527" s="65"/>
    </row>
    <row r="528" spans="3:16" s="1" customFormat="1" x14ac:dyDescent="0.25">
      <c r="C528" s="65"/>
      <c r="D528" s="55"/>
      <c r="E528" s="55"/>
      <c r="F528" s="55"/>
      <c r="G528" s="55"/>
      <c r="H528" s="55"/>
      <c r="I528" s="55"/>
      <c r="J528" s="55"/>
      <c r="K528" s="65"/>
      <c r="L528" s="65"/>
      <c r="M528" s="65"/>
      <c r="N528" s="65"/>
      <c r="O528" s="65"/>
      <c r="P528" s="65"/>
    </row>
    <row r="529" spans="3:16" s="1" customFormat="1" x14ac:dyDescent="0.25">
      <c r="C529" s="65"/>
      <c r="D529" s="55"/>
      <c r="E529" s="55"/>
      <c r="F529" s="55"/>
      <c r="G529" s="55"/>
      <c r="H529" s="55"/>
      <c r="I529" s="55"/>
      <c r="J529" s="55"/>
      <c r="K529" s="65"/>
      <c r="L529" s="65"/>
      <c r="M529" s="65"/>
      <c r="N529" s="65"/>
      <c r="O529" s="65"/>
      <c r="P529" s="65"/>
    </row>
    <row r="530" spans="3:16" s="1" customFormat="1" x14ac:dyDescent="0.25">
      <c r="C530" s="65"/>
      <c r="D530" s="55"/>
      <c r="E530" s="55"/>
      <c r="F530" s="55"/>
      <c r="G530" s="55"/>
      <c r="H530" s="55"/>
      <c r="I530" s="55"/>
      <c r="J530" s="55"/>
      <c r="K530" s="65"/>
      <c r="L530" s="65"/>
      <c r="M530" s="65"/>
      <c r="N530" s="65"/>
      <c r="O530" s="65"/>
      <c r="P530" s="65"/>
    </row>
    <row r="531" spans="3:16" s="1" customFormat="1" x14ac:dyDescent="0.25">
      <c r="C531" s="65"/>
      <c r="D531" s="55"/>
      <c r="E531" s="55"/>
      <c r="F531" s="55"/>
      <c r="G531" s="55"/>
      <c r="H531" s="55"/>
      <c r="I531" s="55"/>
      <c r="J531" s="55"/>
      <c r="K531" s="65"/>
      <c r="L531" s="65"/>
      <c r="M531" s="65"/>
      <c r="N531" s="65"/>
      <c r="O531" s="65"/>
      <c r="P531" s="65"/>
    </row>
    <row r="532" spans="3:16" s="1" customFormat="1" x14ac:dyDescent="0.25">
      <c r="C532" s="65"/>
      <c r="D532" s="55"/>
      <c r="E532" s="55"/>
      <c r="F532" s="55"/>
      <c r="G532" s="55"/>
      <c r="H532" s="55"/>
      <c r="I532" s="55"/>
      <c r="J532" s="55"/>
      <c r="K532" s="65"/>
      <c r="L532" s="65"/>
      <c r="M532" s="65"/>
      <c r="N532" s="65"/>
      <c r="O532" s="65"/>
      <c r="P532" s="65"/>
    </row>
    <row r="533" spans="3:16" s="1" customFormat="1" x14ac:dyDescent="0.25">
      <c r="C533" s="65"/>
      <c r="D533" s="55"/>
      <c r="E533" s="55"/>
      <c r="F533" s="55"/>
      <c r="G533" s="55"/>
      <c r="H533" s="55"/>
      <c r="I533" s="55"/>
      <c r="J533" s="55"/>
      <c r="K533" s="65"/>
      <c r="L533" s="65"/>
      <c r="M533" s="65"/>
      <c r="N533" s="65"/>
      <c r="O533" s="65"/>
      <c r="P533" s="65"/>
    </row>
    <row r="534" spans="3:16" s="1" customFormat="1" x14ac:dyDescent="0.25">
      <c r="C534" s="65"/>
      <c r="D534" s="55"/>
      <c r="E534" s="55"/>
      <c r="F534" s="55"/>
      <c r="G534" s="55"/>
      <c r="H534" s="55"/>
      <c r="I534" s="55"/>
      <c r="J534" s="55"/>
      <c r="K534" s="65"/>
      <c r="L534" s="65"/>
      <c r="M534" s="65"/>
      <c r="N534" s="65"/>
      <c r="O534" s="65"/>
      <c r="P534" s="65"/>
    </row>
    <row r="535" spans="3:16" s="1" customFormat="1" x14ac:dyDescent="0.25">
      <c r="C535" s="65"/>
      <c r="D535" s="55"/>
      <c r="E535" s="55"/>
      <c r="F535" s="55"/>
      <c r="G535" s="55"/>
      <c r="H535" s="55"/>
      <c r="I535" s="55"/>
      <c r="J535" s="55"/>
      <c r="K535" s="65"/>
      <c r="L535" s="65"/>
      <c r="M535" s="65"/>
      <c r="N535" s="65"/>
      <c r="O535" s="65"/>
      <c r="P535" s="65"/>
    </row>
    <row r="536" spans="3:16" s="1" customFormat="1" x14ac:dyDescent="0.25">
      <c r="C536" s="65"/>
      <c r="D536" s="55"/>
      <c r="E536" s="55"/>
      <c r="F536" s="55"/>
      <c r="G536" s="55"/>
      <c r="H536" s="55"/>
      <c r="I536" s="55"/>
      <c r="J536" s="55"/>
      <c r="K536" s="65"/>
      <c r="L536" s="65"/>
      <c r="M536" s="65"/>
      <c r="N536" s="65"/>
      <c r="O536" s="65"/>
      <c r="P536" s="65"/>
    </row>
    <row r="537" spans="3:16" s="1" customFormat="1" x14ac:dyDescent="0.25">
      <c r="C537" s="65"/>
      <c r="D537" s="55"/>
      <c r="E537" s="55"/>
      <c r="F537" s="55"/>
      <c r="G537" s="55"/>
      <c r="H537" s="55"/>
      <c r="I537" s="55"/>
      <c r="J537" s="55"/>
      <c r="K537" s="65"/>
      <c r="L537" s="65"/>
      <c r="M537" s="65"/>
      <c r="N537" s="65"/>
      <c r="O537" s="65"/>
      <c r="P537" s="65"/>
    </row>
    <row r="538" spans="3:16" s="1" customFormat="1" x14ac:dyDescent="0.25">
      <c r="C538" s="65"/>
      <c r="D538" s="55"/>
      <c r="E538" s="55"/>
      <c r="F538" s="55"/>
      <c r="G538" s="55"/>
      <c r="H538" s="55"/>
      <c r="I538" s="55"/>
      <c r="J538" s="55"/>
      <c r="K538" s="65"/>
      <c r="L538" s="65"/>
      <c r="M538" s="65"/>
      <c r="N538" s="65"/>
      <c r="O538" s="65"/>
      <c r="P538" s="65"/>
    </row>
    <row r="539" spans="3:16" s="1" customFormat="1" x14ac:dyDescent="0.25">
      <c r="C539" s="65"/>
      <c r="D539" s="55"/>
      <c r="E539" s="55"/>
      <c r="F539" s="55"/>
      <c r="G539" s="55"/>
      <c r="H539" s="55"/>
      <c r="I539" s="55"/>
      <c r="J539" s="55"/>
      <c r="K539" s="65"/>
      <c r="L539" s="65"/>
      <c r="M539" s="65"/>
      <c r="N539" s="65"/>
      <c r="O539" s="65"/>
      <c r="P539" s="65"/>
    </row>
    <row r="540" spans="3:16" s="1" customFormat="1" x14ac:dyDescent="0.25">
      <c r="C540" s="65"/>
      <c r="D540" s="55"/>
      <c r="E540" s="55"/>
      <c r="F540" s="55"/>
      <c r="G540" s="55"/>
      <c r="H540" s="55"/>
      <c r="I540" s="55"/>
      <c r="J540" s="55"/>
      <c r="K540" s="65"/>
      <c r="L540" s="65"/>
      <c r="M540" s="65"/>
      <c r="N540" s="65"/>
      <c r="O540" s="65"/>
      <c r="P540" s="65"/>
    </row>
    <row r="541" spans="3:16" s="1" customFormat="1" x14ac:dyDescent="0.25">
      <c r="C541" s="65"/>
      <c r="D541" s="55"/>
      <c r="E541" s="55"/>
      <c r="F541" s="55"/>
      <c r="G541" s="55"/>
      <c r="H541" s="55"/>
      <c r="I541" s="55"/>
      <c r="J541" s="55"/>
      <c r="K541" s="65"/>
      <c r="L541" s="65"/>
      <c r="M541" s="65"/>
      <c r="N541" s="65"/>
      <c r="O541" s="65"/>
      <c r="P541" s="65"/>
    </row>
    <row r="542" spans="3:16" s="1" customFormat="1" x14ac:dyDescent="0.25">
      <c r="C542" s="65"/>
      <c r="D542" s="55"/>
      <c r="E542" s="55"/>
      <c r="F542" s="55"/>
      <c r="G542" s="55"/>
      <c r="H542" s="55"/>
      <c r="I542" s="55"/>
      <c r="J542" s="55"/>
      <c r="K542" s="65"/>
      <c r="L542" s="65"/>
      <c r="M542" s="65"/>
      <c r="N542" s="65"/>
      <c r="O542" s="65"/>
      <c r="P542" s="65"/>
    </row>
    <row r="543" spans="3:16" s="1" customFormat="1" x14ac:dyDescent="0.25">
      <c r="C543" s="65"/>
      <c r="D543" s="55"/>
      <c r="E543" s="55"/>
      <c r="F543" s="55"/>
      <c r="G543" s="55"/>
      <c r="H543" s="55"/>
      <c r="I543" s="55"/>
      <c r="J543" s="55"/>
      <c r="K543" s="65"/>
      <c r="L543" s="65"/>
      <c r="M543" s="65"/>
      <c r="N543" s="65"/>
      <c r="O543" s="65"/>
      <c r="P543" s="65"/>
    </row>
    <row r="544" spans="3:16" s="1" customFormat="1" x14ac:dyDescent="0.25">
      <c r="C544" s="65"/>
      <c r="D544" s="55"/>
      <c r="E544" s="55"/>
      <c r="F544" s="55"/>
      <c r="G544" s="55"/>
      <c r="H544" s="55"/>
      <c r="I544" s="55"/>
      <c r="J544" s="55"/>
      <c r="K544" s="65"/>
      <c r="L544" s="65"/>
      <c r="M544" s="65"/>
      <c r="N544" s="65"/>
      <c r="O544" s="65"/>
      <c r="P544" s="65"/>
    </row>
    <row r="545" spans="3:16" s="1" customFormat="1" x14ac:dyDescent="0.25">
      <c r="C545" s="65"/>
      <c r="D545" s="55"/>
      <c r="E545" s="55"/>
      <c r="F545" s="55"/>
      <c r="G545" s="55"/>
      <c r="H545" s="55"/>
      <c r="I545" s="55"/>
      <c r="J545" s="55"/>
      <c r="K545" s="65"/>
      <c r="L545" s="65"/>
      <c r="M545" s="65"/>
      <c r="N545" s="65"/>
      <c r="O545" s="65"/>
      <c r="P545" s="65"/>
    </row>
    <row r="546" spans="3:16" s="1" customFormat="1" x14ac:dyDescent="0.25">
      <c r="C546" s="65"/>
      <c r="D546" s="55"/>
      <c r="E546" s="55"/>
      <c r="F546" s="55"/>
      <c r="G546" s="55"/>
      <c r="H546" s="55"/>
      <c r="I546" s="55"/>
      <c r="J546" s="55"/>
      <c r="K546" s="65"/>
      <c r="L546" s="65"/>
      <c r="M546" s="65"/>
      <c r="N546" s="65"/>
      <c r="O546" s="65"/>
      <c r="P546" s="65"/>
    </row>
    <row r="547" spans="3:16" s="1" customFormat="1" x14ac:dyDescent="0.25">
      <c r="C547" s="65"/>
      <c r="D547" s="55"/>
      <c r="E547" s="55"/>
      <c r="F547" s="55"/>
      <c r="G547" s="55"/>
      <c r="H547" s="55"/>
      <c r="I547" s="55"/>
      <c r="J547" s="55"/>
      <c r="K547" s="65"/>
      <c r="L547" s="65"/>
      <c r="M547" s="65"/>
      <c r="N547" s="65"/>
      <c r="O547" s="65"/>
      <c r="P547" s="65"/>
    </row>
    <row r="548" spans="3:16" s="1" customFormat="1" x14ac:dyDescent="0.25">
      <c r="C548" s="65"/>
      <c r="D548" s="55"/>
      <c r="E548" s="55"/>
      <c r="F548" s="55"/>
      <c r="G548" s="55"/>
      <c r="H548" s="55"/>
      <c r="I548" s="55"/>
      <c r="J548" s="55"/>
      <c r="K548" s="65"/>
      <c r="L548" s="65"/>
      <c r="M548" s="65"/>
      <c r="N548" s="65"/>
      <c r="O548" s="65"/>
      <c r="P548" s="65"/>
    </row>
    <row r="549" spans="3:16" s="1" customFormat="1" x14ac:dyDescent="0.25">
      <c r="C549" s="65"/>
      <c r="D549" s="55"/>
      <c r="E549" s="55"/>
      <c r="F549" s="55"/>
      <c r="G549" s="55"/>
      <c r="H549" s="55"/>
      <c r="I549" s="55"/>
      <c r="J549" s="55"/>
      <c r="K549" s="65"/>
      <c r="L549" s="65"/>
      <c r="M549" s="65"/>
      <c r="N549" s="65"/>
      <c r="O549" s="65"/>
      <c r="P549" s="65"/>
    </row>
    <row r="550" spans="3:16" s="1" customFormat="1" x14ac:dyDescent="0.25">
      <c r="C550" s="65"/>
      <c r="D550" s="55"/>
      <c r="E550" s="55"/>
      <c r="F550" s="55"/>
      <c r="G550" s="55"/>
      <c r="H550" s="55"/>
      <c r="I550" s="55"/>
      <c r="J550" s="55"/>
      <c r="K550" s="65"/>
      <c r="L550" s="65"/>
      <c r="M550" s="65"/>
      <c r="N550" s="65"/>
      <c r="O550" s="65"/>
      <c r="P550" s="65"/>
    </row>
    <row r="551" spans="3:16" s="1" customFormat="1" x14ac:dyDescent="0.25">
      <c r="C551" s="65"/>
      <c r="D551" s="55"/>
      <c r="E551" s="55"/>
      <c r="F551" s="55"/>
      <c r="G551" s="55"/>
      <c r="H551" s="55"/>
      <c r="I551" s="55"/>
      <c r="J551" s="55"/>
      <c r="K551" s="65"/>
      <c r="L551" s="65"/>
      <c r="M551" s="65"/>
      <c r="N551" s="65"/>
      <c r="O551" s="65"/>
      <c r="P551" s="65"/>
    </row>
    <row r="552" spans="3:16" s="1" customFormat="1" x14ac:dyDescent="0.25">
      <c r="C552" s="65"/>
      <c r="D552" s="55"/>
      <c r="E552" s="55"/>
      <c r="F552" s="55"/>
      <c r="G552" s="55"/>
      <c r="H552" s="55"/>
      <c r="I552" s="55"/>
      <c r="J552" s="55"/>
      <c r="K552" s="65"/>
      <c r="L552" s="65"/>
      <c r="M552" s="65"/>
      <c r="N552" s="65"/>
      <c r="O552" s="65"/>
      <c r="P552" s="65"/>
    </row>
    <row r="553" spans="3:16" s="1" customFormat="1" x14ac:dyDescent="0.25">
      <c r="C553" s="65"/>
      <c r="D553" s="55"/>
      <c r="E553" s="55"/>
      <c r="F553" s="55"/>
      <c r="G553" s="55"/>
      <c r="H553" s="55"/>
      <c r="I553" s="55"/>
      <c r="J553" s="55"/>
      <c r="K553" s="65"/>
      <c r="L553" s="65"/>
      <c r="M553" s="65"/>
      <c r="N553" s="65"/>
      <c r="O553" s="65"/>
      <c r="P553" s="65"/>
    </row>
    <row r="554" spans="3:16" s="1" customFormat="1" x14ac:dyDescent="0.25">
      <c r="C554" s="65"/>
      <c r="D554" s="55"/>
      <c r="E554" s="55"/>
      <c r="F554" s="55"/>
      <c r="G554" s="55"/>
      <c r="H554" s="55"/>
      <c r="I554" s="55"/>
      <c r="J554" s="55"/>
      <c r="K554" s="65"/>
      <c r="L554" s="65"/>
      <c r="M554" s="65"/>
      <c r="N554" s="65"/>
      <c r="O554" s="65"/>
      <c r="P554" s="65"/>
    </row>
    <row r="555" spans="3:16" s="1" customFormat="1" x14ac:dyDescent="0.25">
      <c r="C555" s="65"/>
      <c r="D555" s="55"/>
      <c r="E555" s="55"/>
      <c r="F555" s="55"/>
      <c r="G555" s="55"/>
      <c r="H555" s="55"/>
      <c r="I555" s="55"/>
      <c r="J555" s="55"/>
      <c r="K555" s="65"/>
      <c r="L555" s="65"/>
      <c r="M555" s="65"/>
      <c r="N555" s="65"/>
      <c r="O555" s="65"/>
      <c r="P555" s="65"/>
    </row>
    <row r="556" spans="3:16" s="1" customFormat="1" x14ac:dyDescent="0.25">
      <c r="C556" s="65"/>
      <c r="D556" s="55"/>
      <c r="E556" s="55"/>
      <c r="F556" s="55"/>
      <c r="G556" s="55"/>
      <c r="H556" s="55"/>
      <c r="I556" s="55"/>
      <c r="J556" s="55"/>
      <c r="K556" s="65"/>
      <c r="L556" s="65"/>
      <c r="M556" s="65"/>
      <c r="N556" s="65"/>
      <c r="O556" s="65"/>
      <c r="P556" s="65"/>
    </row>
    <row r="557" spans="3:16" s="1" customFormat="1" x14ac:dyDescent="0.25">
      <c r="C557" s="65"/>
      <c r="D557" s="55"/>
      <c r="E557" s="55"/>
      <c r="F557" s="55"/>
      <c r="G557" s="55"/>
      <c r="H557" s="55"/>
      <c r="I557" s="55"/>
      <c r="J557" s="55"/>
      <c r="K557" s="65"/>
      <c r="L557" s="65"/>
      <c r="M557" s="65"/>
      <c r="N557" s="65"/>
      <c r="O557" s="65"/>
      <c r="P557" s="65"/>
    </row>
    <row r="558" spans="3:16" s="1" customFormat="1" x14ac:dyDescent="0.25">
      <c r="C558" s="65"/>
      <c r="D558" s="55"/>
      <c r="E558" s="55"/>
      <c r="F558" s="55"/>
      <c r="G558" s="55"/>
      <c r="H558" s="55"/>
      <c r="I558" s="55"/>
      <c r="J558" s="55"/>
      <c r="K558" s="65"/>
      <c r="L558" s="65"/>
      <c r="M558" s="65"/>
      <c r="N558" s="65"/>
      <c r="O558" s="65"/>
      <c r="P558" s="65"/>
    </row>
    <row r="559" spans="3:16" s="1" customFormat="1" x14ac:dyDescent="0.25">
      <c r="C559" s="65"/>
      <c r="D559" s="55"/>
      <c r="E559" s="55"/>
      <c r="F559" s="55"/>
      <c r="G559" s="55"/>
      <c r="H559" s="55"/>
      <c r="I559" s="55"/>
      <c r="J559" s="55"/>
      <c r="K559" s="65"/>
      <c r="L559" s="65"/>
      <c r="M559" s="65"/>
      <c r="N559" s="65"/>
      <c r="O559" s="65"/>
      <c r="P559" s="65"/>
    </row>
    <row r="560" spans="3:16" s="1" customFormat="1" x14ac:dyDescent="0.25">
      <c r="C560" s="65"/>
      <c r="D560" s="55"/>
      <c r="E560" s="55"/>
      <c r="F560" s="55"/>
      <c r="G560" s="55"/>
      <c r="H560" s="55"/>
      <c r="I560" s="55"/>
      <c r="J560" s="55"/>
      <c r="K560" s="65"/>
      <c r="L560" s="65"/>
      <c r="M560" s="65"/>
      <c r="N560" s="65"/>
      <c r="O560" s="65"/>
      <c r="P560" s="65"/>
    </row>
    <row r="561" spans="3:16" s="1" customFormat="1" x14ac:dyDescent="0.25">
      <c r="C561" s="65"/>
      <c r="D561" s="55"/>
      <c r="E561" s="55"/>
      <c r="F561" s="55"/>
      <c r="G561" s="55"/>
      <c r="H561" s="55"/>
      <c r="I561" s="55"/>
      <c r="J561" s="55"/>
      <c r="K561" s="65"/>
      <c r="L561" s="65"/>
      <c r="M561" s="65"/>
      <c r="N561" s="65"/>
      <c r="O561" s="65"/>
      <c r="P561" s="65"/>
    </row>
    <row r="562" spans="3:16" s="1" customFormat="1" x14ac:dyDescent="0.25">
      <c r="C562" s="65"/>
      <c r="D562" s="55"/>
      <c r="E562" s="55"/>
      <c r="F562" s="55"/>
      <c r="G562" s="55"/>
      <c r="H562" s="55"/>
      <c r="I562" s="55"/>
      <c r="J562" s="55"/>
      <c r="K562" s="65"/>
      <c r="L562" s="65"/>
      <c r="M562" s="65"/>
      <c r="N562" s="65"/>
      <c r="O562" s="65"/>
      <c r="P562" s="65"/>
    </row>
    <row r="563" spans="3:16" s="1" customFormat="1" x14ac:dyDescent="0.25">
      <c r="C563" s="65"/>
      <c r="D563" s="55"/>
      <c r="E563" s="55"/>
      <c r="F563" s="55"/>
      <c r="G563" s="55"/>
      <c r="H563" s="55"/>
      <c r="I563" s="55"/>
      <c r="J563" s="55"/>
      <c r="K563" s="65"/>
      <c r="L563" s="65"/>
      <c r="M563" s="65"/>
      <c r="N563" s="65"/>
      <c r="O563" s="65"/>
      <c r="P563" s="65"/>
    </row>
    <row r="564" spans="3:16" s="1" customFormat="1" x14ac:dyDescent="0.25">
      <c r="C564" s="65"/>
      <c r="D564" s="55"/>
      <c r="E564" s="55"/>
      <c r="F564" s="55"/>
      <c r="G564" s="55"/>
      <c r="H564" s="55"/>
      <c r="I564" s="55"/>
      <c r="J564" s="55"/>
      <c r="K564" s="65"/>
      <c r="L564" s="65"/>
      <c r="M564" s="65"/>
      <c r="N564" s="65"/>
      <c r="O564" s="65"/>
      <c r="P564" s="65"/>
    </row>
    <row r="565" spans="3:16" s="1" customFormat="1" x14ac:dyDescent="0.25">
      <c r="C565" s="65"/>
      <c r="D565" s="55"/>
      <c r="E565" s="55"/>
      <c r="F565" s="55"/>
      <c r="G565" s="55"/>
      <c r="H565" s="55"/>
      <c r="I565" s="55"/>
      <c r="J565" s="55"/>
      <c r="K565" s="65"/>
      <c r="L565" s="65"/>
      <c r="M565" s="65"/>
      <c r="N565" s="65"/>
      <c r="O565" s="65"/>
      <c r="P565" s="65"/>
    </row>
    <row r="566" spans="3:16" s="1" customFormat="1" x14ac:dyDescent="0.25">
      <c r="C566" s="65"/>
      <c r="D566" s="55"/>
      <c r="E566" s="55"/>
      <c r="F566" s="55"/>
      <c r="G566" s="55"/>
      <c r="H566" s="55"/>
      <c r="I566" s="55"/>
      <c r="J566" s="55"/>
      <c r="K566" s="65"/>
      <c r="L566" s="65"/>
      <c r="M566" s="65"/>
      <c r="N566" s="65"/>
      <c r="O566" s="65"/>
      <c r="P566" s="65"/>
    </row>
    <row r="567" spans="3:16" s="1" customFormat="1" x14ac:dyDescent="0.25">
      <c r="C567" s="65"/>
      <c r="D567" s="55"/>
      <c r="E567" s="55"/>
      <c r="F567" s="55"/>
      <c r="G567" s="55"/>
      <c r="H567" s="55"/>
      <c r="I567" s="55"/>
      <c r="J567" s="55"/>
      <c r="K567" s="65"/>
      <c r="L567" s="65"/>
      <c r="M567" s="65"/>
      <c r="N567" s="65"/>
      <c r="O567" s="65"/>
      <c r="P567" s="65"/>
    </row>
    <row r="568" spans="3:16" s="1" customFormat="1" x14ac:dyDescent="0.25">
      <c r="C568" s="65"/>
      <c r="D568" s="55"/>
      <c r="E568" s="55"/>
      <c r="F568" s="55"/>
      <c r="G568" s="55"/>
      <c r="H568" s="55"/>
      <c r="I568" s="55"/>
      <c r="J568" s="55"/>
      <c r="K568" s="65"/>
      <c r="L568" s="65"/>
      <c r="M568" s="65"/>
      <c r="N568" s="65"/>
      <c r="O568" s="65"/>
      <c r="P568" s="65"/>
    </row>
    <row r="569" spans="3:16" s="1" customFormat="1" x14ac:dyDescent="0.25">
      <c r="C569" s="65"/>
      <c r="D569" s="55"/>
      <c r="E569" s="55"/>
      <c r="F569" s="55"/>
      <c r="G569" s="55"/>
      <c r="H569" s="55"/>
      <c r="I569" s="55"/>
      <c r="J569" s="55"/>
      <c r="K569" s="65"/>
      <c r="L569" s="65"/>
      <c r="M569" s="65"/>
      <c r="N569" s="65"/>
      <c r="O569" s="65"/>
      <c r="P569" s="65"/>
    </row>
    <row r="570" spans="3:16" s="1" customFormat="1" x14ac:dyDescent="0.25">
      <c r="C570" s="65"/>
      <c r="D570" s="55"/>
      <c r="E570" s="55"/>
      <c r="F570" s="55"/>
      <c r="G570" s="55"/>
      <c r="H570" s="55"/>
      <c r="I570" s="55"/>
      <c r="J570" s="55"/>
      <c r="K570" s="65"/>
      <c r="L570" s="65"/>
      <c r="M570" s="65"/>
      <c r="N570" s="65"/>
      <c r="O570" s="65"/>
      <c r="P570" s="65"/>
    </row>
    <row r="571" spans="3:16" s="1" customFormat="1" x14ac:dyDescent="0.25">
      <c r="C571" s="65"/>
      <c r="D571" s="55"/>
      <c r="E571" s="55"/>
      <c r="F571" s="55"/>
      <c r="G571" s="55"/>
      <c r="H571" s="55"/>
      <c r="I571" s="55"/>
      <c r="J571" s="55"/>
      <c r="K571" s="65"/>
      <c r="L571" s="65"/>
      <c r="M571" s="65"/>
      <c r="N571" s="65"/>
      <c r="O571" s="65"/>
      <c r="P571" s="65"/>
    </row>
    <row r="572" spans="3:16" s="1" customFormat="1" x14ac:dyDescent="0.25">
      <c r="C572" s="65"/>
      <c r="D572" s="55"/>
      <c r="E572" s="55"/>
      <c r="F572" s="55"/>
      <c r="G572" s="55"/>
      <c r="H572" s="55"/>
      <c r="I572" s="55"/>
      <c r="J572" s="55"/>
      <c r="K572" s="65"/>
      <c r="L572" s="65"/>
      <c r="M572" s="65"/>
      <c r="N572" s="65"/>
      <c r="O572" s="65"/>
      <c r="P572" s="65"/>
    </row>
    <row r="573" spans="3:16" s="1" customFormat="1" x14ac:dyDescent="0.25">
      <c r="C573" s="65"/>
      <c r="D573" s="55"/>
      <c r="E573" s="55"/>
      <c r="F573" s="55"/>
      <c r="G573" s="55"/>
      <c r="H573" s="55"/>
      <c r="I573" s="55"/>
      <c r="J573" s="55"/>
      <c r="K573" s="65"/>
      <c r="L573" s="65"/>
      <c r="M573" s="65"/>
      <c r="N573" s="65"/>
      <c r="O573" s="65"/>
      <c r="P573" s="65"/>
    </row>
    <row r="574" spans="3:16" s="1" customFormat="1" x14ac:dyDescent="0.25">
      <c r="C574" s="65"/>
      <c r="D574" s="55"/>
      <c r="E574" s="55"/>
      <c r="F574" s="55"/>
      <c r="G574" s="55"/>
      <c r="H574" s="55"/>
      <c r="I574" s="55"/>
      <c r="J574" s="55"/>
      <c r="K574" s="65"/>
      <c r="L574" s="65"/>
      <c r="M574" s="65"/>
      <c r="N574" s="65"/>
      <c r="O574" s="65"/>
      <c r="P574" s="65"/>
    </row>
    <row r="575" spans="3:16" s="1" customFormat="1" x14ac:dyDescent="0.25">
      <c r="C575" s="65"/>
      <c r="D575" s="55"/>
      <c r="E575" s="55"/>
      <c r="F575" s="55"/>
      <c r="G575" s="55"/>
      <c r="H575" s="55"/>
      <c r="I575" s="55"/>
      <c r="J575" s="55"/>
      <c r="K575" s="65"/>
      <c r="L575" s="65"/>
      <c r="M575" s="65"/>
      <c r="N575" s="65"/>
      <c r="O575" s="65"/>
      <c r="P575" s="65"/>
    </row>
    <row r="576" spans="3:16" s="1" customFormat="1" x14ac:dyDescent="0.25">
      <c r="C576" s="65"/>
      <c r="D576" s="55"/>
      <c r="E576" s="55"/>
      <c r="F576" s="55"/>
      <c r="G576" s="55"/>
      <c r="H576" s="55"/>
      <c r="I576" s="55"/>
      <c r="J576" s="55"/>
      <c r="K576" s="65"/>
      <c r="L576" s="65"/>
      <c r="M576" s="65"/>
      <c r="N576" s="65"/>
      <c r="O576" s="65"/>
      <c r="P576" s="65"/>
    </row>
    <row r="577" spans="3:16" s="1" customFormat="1" x14ac:dyDescent="0.25">
      <c r="C577" s="65"/>
      <c r="D577" s="55"/>
      <c r="E577" s="55"/>
      <c r="F577" s="55"/>
      <c r="G577" s="55"/>
      <c r="H577" s="55"/>
      <c r="I577" s="55"/>
      <c r="J577" s="55"/>
      <c r="K577" s="65"/>
      <c r="L577" s="65"/>
      <c r="M577" s="65"/>
      <c r="N577" s="65"/>
      <c r="O577" s="65"/>
      <c r="P577" s="65"/>
    </row>
    <row r="578" spans="3:16" s="1" customFormat="1" x14ac:dyDescent="0.25">
      <c r="C578" s="65"/>
      <c r="D578" s="55"/>
      <c r="E578" s="55"/>
      <c r="F578" s="55"/>
      <c r="G578" s="55"/>
      <c r="H578" s="55"/>
      <c r="I578" s="55"/>
      <c r="J578" s="55"/>
      <c r="K578" s="65"/>
      <c r="L578" s="65"/>
      <c r="M578" s="65"/>
      <c r="N578" s="65"/>
      <c r="O578" s="65"/>
      <c r="P578" s="65"/>
    </row>
    <row r="579" spans="3:16" s="1" customFormat="1" x14ac:dyDescent="0.25">
      <c r="C579" s="65"/>
      <c r="D579" s="55"/>
      <c r="E579" s="55"/>
      <c r="F579" s="55"/>
      <c r="G579" s="55"/>
      <c r="H579" s="55"/>
      <c r="I579" s="55"/>
      <c r="J579" s="55"/>
      <c r="K579" s="65"/>
      <c r="L579" s="65"/>
      <c r="M579" s="65"/>
      <c r="N579" s="65"/>
      <c r="O579" s="65"/>
      <c r="P579" s="65"/>
    </row>
    <row r="580" spans="3:16" s="1" customFormat="1" x14ac:dyDescent="0.25">
      <c r="C580" s="65"/>
      <c r="D580" s="55"/>
      <c r="E580" s="55"/>
      <c r="F580" s="55"/>
      <c r="G580" s="55"/>
      <c r="H580" s="55"/>
      <c r="I580" s="55"/>
      <c r="J580" s="55"/>
      <c r="K580" s="65"/>
      <c r="L580" s="65"/>
      <c r="M580" s="65"/>
      <c r="N580" s="65"/>
      <c r="O580" s="65"/>
      <c r="P580" s="65"/>
    </row>
    <row r="581" spans="3:16" s="1" customFormat="1" x14ac:dyDescent="0.25">
      <c r="C581" s="65"/>
      <c r="D581" s="55"/>
      <c r="E581" s="55"/>
      <c r="F581" s="55"/>
      <c r="G581" s="55"/>
      <c r="H581" s="55"/>
      <c r="I581" s="55"/>
      <c r="J581" s="55"/>
      <c r="K581" s="65"/>
      <c r="L581" s="65"/>
      <c r="M581" s="65"/>
      <c r="N581" s="65"/>
      <c r="O581" s="65"/>
      <c r="P581" s="65"/>
    </row>
    <row r="582" spans="3:16" s="1" customFormat="1" x14ac:dyDescent="0.25">
      <c r="C582" s="65"/>
      <c r="D582" s="55"/>
      <c r="E582" s="55"/>
      <c r="F582" s="55"/>
      <c r="G582" s="55"/>
      <c r="H582" s="55"/>
      <c r="I582" s="55"/>
      <c r="J582" s="55"/>
      <c r="K582" s="65"/>
      <c r="L582" s="65"/>
      <c r="M582" s="65"/>
      <c r="N582" s="65"/>
      <c r="O582" s="65"/>
      <c r="P582" s="65"/>
    </row>
    <row r="583" spans="3:16" s="1" customFormat="1" x14ac:dyDescent="0.25">
      <c r="C583" s="65"/>
      <c r="D583" s="55"/>
      <c r="E583" s="55"/>
      <c r="F583" s="55"/>
      <c r="G583" s="55"/>
      <c r="H583" s="55"/>
      <c r="I583" s="55"/>
      <c r="J583" s="55"/>
      <c r="K583" s="65"/>
      <c r="L583" s="65"/>
      <c r="M583" s="65"/>
      <c r="N583" s="65"/>
      <c r="O583" s="65"/>
      <c r="P583" s="65"/>
    </row>
    <row r="584" spans="3:16" s="1" customFormat="1" x14ac:dyDescent="0.25">
      <c r="C584" s="65"/>
      <c r="D584" s="55"/>
      <c r="E584" s="55"/>
      <c r="F584" s="55"/>
      <c r="G584" s="55"/>
      <c r="H584" s="55"/>
      <c r="I584" s="55"/>
      <c r="J584" s="55"/>
      <c r="K584" s="65"/>
      <c r="L584" s="65"/>
      <c r="M584" s="65"/>
      <c r="N584" s="65"/>
      <c r="O584" s="65"/>
      <c r="P584" s="65"/>
    </row>
    <row r="585" spans="3:16" s="1" customFormat="1" x14ac:dyDescent="0.25">
      <c r="C585" s="65"/>
      <c r="D585" s="55"/>
      <c r="E585" s="55"/>
      <c r="F585" s="55"/>
      <c r="G585" s="55"/>
      <c r="H585" s="55"/>
      <c r="I585" s="55"/>
      <c r="J585" s="55"/>
      <c r="K585" s="65"/>
      <c r="L585" s="65"/>
      <c r="M585" s="65"/>
      <c r="N585" s="65"/>
      <c r="O585" s="65"/>
      <c r="P585" s="65"/>
    </row>
    <row r="586" spans="3:16" s="1" customFormat="1" x14ac:dyDescent="0.25">
      <c r="C586" s="65"/>
      <c r="D586" s="55"/>
      <c r="E586" s="55"/>
      <c r="F586" s="55"/>
      <c r="G586" s="55"/>
      <c r="H586" s="55"/>
      <c r="I586" s="55"/>
      <c r="J586" s="55"/>
      <c r="K586" s="65"/>
      <c r="L586" s="65"/>
      <c r="M586" s="65"/>
      <c r="N586" s="65"/>
      <c r="O586" s="65"/>
      <c r="P586" s="65"/>
    </row>
    <row r="587" spans="3:16" s="1" customFormat="1" x14ac:dyDescent="0.25">
      <c r="C587" s="65"/>
      <c r="D587" s="55"/>
      <c r="E587" s="55"/>
      <c r="F587" s="55"/>
      <c r="G587" s="55"/>
      <c r="H587" s="55"/>
      <c r="I587" s="55"/>
      <c r="J587" s="55"/>
      <c r="K587" s="65"/>
      <c r="L587" s="65"/>
      <c r="M587" s="65"/>
      <c r="N587" s="65"/>
      <c r="O587" s="65"/>
      <c r="P587" s="65"/>
    </row>
    <row r="588" spans="3:16" s="1" customFormat="1" x14ac:dyDescent="0.25">
      <c r="C588" s="65"/>
      <c r="D588" s="55"/>
      <c r="E588" s="55"/>
      <c r="F588" s="55"/>
      <c r="G588" s="55"/>
      <c r="H588" s="55"/>
      <c r="I588" s="55"/>
      <c r="J588" s="55"/>
      <c r="K588" s="65"/>
      <c r="L588" s="65"/>
      <c r="M588" s="65"/>
      <c r="N588" s="65"/>
      <c r="O588" s="65"/>
      <c r="P588" s="65"/>
    </row>
    <row r="589" spans="3:16" s="1" customFormat="1" x14ac:dyDescent="0.25">
      <c r="C589" s="65"/>
      <c r="D589" s="55"/>
      <c r="E589" s="55"/>
      <c r="F589" s="55"/>
      <c r="G589" s="55"/>
      <c r="H589" s="55"/>
      <c r="I589" s="55"/>
      <c r="J589" s="55"/>
      <c r="K589" s="65"/>
      <c r="L589" s="65"/>
      <c r="M589" s="65"/>
      <c r="N589" s="65"/>
      <c r="O589" s="65"/>
      <c r="P589" s="65"/>
    </row>
    <row r="590" spans="3:16" s="1" customFormat="1" x14ac:dyDescent="0.25">
      <c r="C590" s="65"/>
      <c r="D590" s="55"/>
      <c r="E590" s="55"/>
      <c r="F590" s="55"/>
      <c r="G590" s="55"/>
      <c r="H590" s="55"/>
      <c r="I590" s="55"/>
      <c r="J590" s="55"/>
      <c r="K590" s="65"/>
      <c r="L590" s="65"/>
      <c r="M590" s="65"/>
      <c r="N590" s="65"/>
      <c r="O590" s="65"/>
      <c r="P590" s="65"/>
    </row>
    <row r="591" spans="3:16" s="1" customFormat="1" x14ac:dyDescent="0.25">
      <c r="C591" s="65"/>
      <c r="D591" s="55"/>
      <c r="E591" s="55"/>
      <c r="F591" s="55"/>
      <c r="G591" s="55"/>
      <c r="H591" s="55"/>
      <c r="I591" s="55"/>
      <c r="J591" s="55"/>
      <c r="K591" s="65"/>
      <c r="L591" s="65"/>
      <c r="M591" s="65"/>
      <c r="N591" s="65"/>
      <c r="O591" s="65"/>
      <c r="P591" s="65"/>
    </row>
    <row r="592" spans="3:16" s="1" customFormat="1" x14ac:dyDescent="0.25">
      <c r="C592" s="65"/>
      <c r="D592" s="55"/>
      <c r="E592" s="55"/>
      <c r="F592" s="55"/>
      <c r="G592" s="55"/>
      <c r="H592" s="55"/>
      <c r="I592" s="55"/>
      <c r="J592" s="55"/>
      <c r="K592" s="65"/>
      <c r="L592" s="65"/>
      <c r="M592" s="65"/>
      <c r="N592" s="65"/>
      <c r="O592" s="65"/>
      <c r="P592" s="65"/>
    </row>
    <row r="593" spans="3:16" s="1" customFormat="1" x14ac:dyDescent="0.25">
      <c r="C593" s="65"/>
      <c r="D593" s="55"/>
      <c r="E593" s="55"/>
      <c r="F593" s="55"/>
      <c r="G593" s="55"/>
      <c r="H593" s="55"/>
      <c r="I593" s="55"/>
      <c r="J593" s="55"/>
      <c r="K593" s="65"/>
      <c r="L593" s="65"/>
      <c r="M593" s="65"/>
      <c r="N593" s="65"/>
      <c r="O593" s="65"/>
      <c r="P593" s="65"/>
    </row>
    <row r="594" spans="3:16" s="1" customFormat="1" x14ac:dyDescent="0.25">
      <c r="C594" s="65"/>
      <c r="D594" s="55"/>
      <c r="E594" s="55"/>
      <c r="F594" s="55"/>
      <c r="G594" s="55"/>
      <c r="H594" s="55"/>
      <c r="I594" s="55"/>
      <c r="J594" s="55"/>
      <c r="K594" s="65"/>
      <c r="L594" s="65"/>
      <c r="M594" s="65"/>
      <c r="N594" s="65"/>
      <c r="O594" s="65"/>
      <c r="P594" s="65"/>
    </row>
    <row r="595" spans="3:16" s="1" customFormat="1" x14ac:dyDescent="0.25">
      <c r="C595" s="65"/>
      <c r="D595" s="55"/>
      <c r="E595" s="55"/>
      <c r="F595" s="55"/>
      <c r="G595" s="55"/>
      <c r="H595" s="55"/>
      <c r="I595" s="55"/>
      <c r="J595" s="55"/>
      <c r="K595" s="65"/>
      <c r="L595" s="65"/>
      <c r="M595" s="65"/>
      <c r="N595" s="65"/>
      <c r="O595" s="65"/>
      <c r="P595" s="65"/>
    </row>
    <row r="596" spans="3:16" s="1" customFormat="1" x14ac:dyDescent="0.25">
      <c r="C596" s="65"/>
      <c r="D596" s="55"/>
      <c r="E596" s="55"/>
      <c r="F596" s="55"/>
      <c r="G596" s="55"/>
      <c r="H596" s="55"/>
      <c r="I596" s="55"/>
      <c r="J596" s="55"/>
      <c r="K596" s="65"/>
      <c r="L596" s="65"/>
      <c r="M596" s="65"/>
      <c r="N596" s="65"/>
      <c r="O596" s="65"/>
      <c r="P596" s="65"/>
    </row>
    <row r="597" spans="3:16" s="1" customFormat="1" x14ac:dyDescent="0.25">
      <c r="C597" s="65"/>
      <c r="D597" s="55"/>
      <c r="E597" s="55"/>
      <c r="F597" s="55"/>
      <c r="G597" s="55"/>
      <c r="H597" s="55"/>
      <c r="I597" s="55"/>
      <c r="J597" s="55"/>
      <c r="K597" s="65"/>
      <c r="L597" s="65"/>
      <c r="M597" s="65"/>
      <c r="N597" s="65"/>
      <c r="O597" s="65"/>
      <c r="P597" s="65"/>
    </row>
    <row r="598" spans="3:16" s="1" customFormat="1" x14ac:dyDescent="0.25">
      <c r="C598" s="65"/>
      <c r="D598" s="55"/>
      <c r="E598" s="55"/>
      <c r="F598" s="55"/>
      <c r="G598" s="55"/>
      <c r="H598" s="55"/>
      <c r="I598" s="55"/>
      <c r="J598" s="55"/>
      <c r="K598" s="65"/>
      <c r="L598" s="65"/>
      <c r="M598" s="65"/>
      <c r="N598" s="65"/>
      <c r="O598" s="65"/>
      <c r="P598" s="65"/>
    </row>
    <row r="599" spans="3:16" s="1" customFormat="1" x14ac:dyDescent="0.25">
      <c r="C599" s="65"/>
      <c r="D599" s="55"/>
      <c r="E599" s="55"/>
      <c r="F599" s="55"/>
      <c r="G599" s="55"/>
      <c r="H599" s="55"/>
      <c r="I599" s="55"/>
      <c r="J599" s="55"/>
      <c r="K599" s="65"/>
      <c r="L599" s="65"/>
      <c r="M599" s="65"/>
      <c r="N599" s="65"/>
      <c r="O599" s="65"/>
      <c r="P599" s="65"/>
    </row>
    <row r="600" spans="3:16" s="1" customFormat="1" x14ac:dyDescent="0.25">
      <c r="C600" s="65"/>
      <c r="D600" s="55"/>
      <c r="E600" s="55"/>
      <c r="F600" s="55"/>
      <c r="G600" s="55"/>
      <c r="H600" s="55"/>
      <c r="I600" s="55"/>
      <c r="J600" s="55"/>
      <c r="K600" s="65"/>
      <c r="L600" s="65"/>
      <c r="M600" s="65"/>
      <c r="N600" s="65"/>
      <c r="O600" s="65"/>
      <c r="P600" s="65"/>
    </row>
    <row r="601" spans="3:16" s="1" customFormat="1" x14ac:dyDescent="0.25">
      <c r="C601" s="65"/>
      <c r="D601" s="55"/>
      <c r="E601" s="55"/>
      <c r="F601" s="55"/>
      <c r="G601" s="55"/>
      <c r="H601" s="55"/>
      <c r="I601" s="55"/>
      <c r="J601" s="55"/>
      <c r="K601" s="65"/>
      <c r="L601" s="65"/>
      <c r="M601" s="65"/>
      <c r="N601" s="65"/>
      <c r="O601" s="65"/>
      <c r="P601" s="65"/>
    </row>
    <row r="602" spans="3:16" s="1" customFormat="1" x14ac:dyDescent="0.25">
      <c r="C602" s="65"/>
      <c r="D602" s="55"/>
      <c r="E602" s="55"/>
      <c r="F602" s="55"/>
      <c r="G602" s="55"/>
      <c r="H602" s="55"/>
      <c r="I602" s="55"/>
      <c r="J602" s="55"/>
      <c r="K602" s="65"/>
      <c r="L602" s="65"/>
      <c r="M602" s="65"/>
      <c r="N602" s="65"/>
      <c r="O602" s="65"/>
      <c r="P602" s="65"/>
    </row>
    <row r="603" spans="3:16" s="1" customFormat="1" x14ac:dyDescent="0.25">
      <c r="C603" s="65"/>
      <c r="D603" s="55"/>
      <c r="E603" s="55"/>
      <c r="F603" s="55"/>
      <c r="G603" s="55"/>
      <c r="H603" s="55"/>
      <c r="I603" s="55"/>
      <c r="J603" s="55"/>
      <c r="K603" s="65"/>
      <c r="L603" s="65"/>
      <c r="M603" s="65"/>
      <c r="N603" s="65"/>
      <c r="O603" s="65"/>
      <c r="P603" s="65"/>
    </row>
    <row r="604" spans="3:16" s="1" customFormat="1" x14ac:dyDescent="0.25">
      <c r="C604" s="65"/>
      <c r="D604" s="55"/>
      <c r="E604" s="55"/>
      <c r="F604" s="55"/>
      <c r="G604" s="55"/>
      <c r="H604" s="55"/>
      <c r="I604" s="55"/>
      <c r="J604" s="55"/>
      <c r="K604" s="65"/>
      <c r="L604" s="65"/>
      <c r="M604" s="65"/>
      <c r="N604" s="65"/>
      <c r="O604" s="65"/>
      <c r="P604" s="65"/>
    </row>
    <row r="605" spans="3:16" s="1" customFormat="1" x14ac:dyDescent="0.25">
      <c r="C605" s="65"/>
      <c r="D605" s="55"/>
      <c r="E605" s="55"/>
      <c r="F605" s="55"/>
      <c r="G605" s="55"/>
      <c r="H605" s="55"/>
      <c r="I605" s="55"/>
      <c r="J605" s="55"/>
      <c r="K605" s="65"/>
      <c r="L605" s="65"/>
      <c r="M605" s="65"/>
      <c r="N605" s="65"/>
      <c r="O605" s="65"/>
      <c r="P605" s="65"/>
    </row>
    <row r="606" spans="3:16" s="1" customFormat="1" x14ac:dyDescent="0.25">
      <c r="C606" s="65"/>
      <c r="D606" s="55"/>
      <c r="E606" s="55"/>
      <c r="F606" s="55"/>
      <c r="G606" s="55"/>
      <c r="H606" s="55"/>
      <c r="I606" s="55"/>
      <c r="J606" s="55"/>
      <c r="K606" s="65"/>
      <c r="L606" s="65"/>
      <c r="M606" s="65"/>
      <c r="N606" s="65"/>
      <c r="O606" s="65"/>
      <c r="P606" s="65"/>
    </row>
    <row r="607" spans="3:16" s="1" customFormat="1" x14ac:dyDescent="0.25">
      <c r="C607" s="65"/>
      <c r="D607" s="55"/>
      <c r="E607" s="55"/>
      <c r="F607" s="55"/>
      <c r="G607" s="55"/>
      <c r="H607" s="55"/>
      <c r="I607" s="55"/>
      <c r="J607" s="55"/>
      <c r="K607" s="65"/>
      <c r="L607" s="65"/>
      <c r="M607" s="65"/>
      <c r="N607" s="65"/>
      <c r="O607" s="65"/>
      <c r="P607" s="65"/>
    </row>
    <row r="608" spans="3:16" s="1" customFormat="1" x14ac:dyDescent="0.25">
      <c r="C608" s="65"/>
      <c r="D608" s="55"/>
      <c r="E608" s="55"/>
      <c r="F608" s="55"/>
      <c r="G608" s="55"/>
      <c r="H608" s="55"/>
      <c r="I608" s="55"/>
      <c r="J608" s="55"/>
      <c r="K608" s="65"/>
      <c r="L608" s="65"/>
      <c r="M608" s="65"/>
      <c r="N608" s="65"/>
      <c r="O608" s="65"/>
      <c r="P608" s="65"/>
    </row>
    <row r="609" spans="3:16" s="1" customFormat="1" x14ac:dyDescent="0.25">
      <c r="C609" s="65"/>
      <c r="D609" s="55"/>
      <c r="E609" s="55"/>
      <c r="F609" s="55"/>
      <c r="G609" s="55"/>
      <c r="H609" s="55"/>
      <c r="I609" s="55"/>
      <c r="J609" s="55"/>
      <c r="K609" s="65"/>
      <c r="L609" s="65"/>
      <c r="M609" s="65"/>
      <c r="N609" s="65"/>
      <c r="O609" s="65"/>
      <c r="P609" s="65"/>
    </row>
    <row r="610" spans="3:16" s="1" customFormat="1" x14ac:dyDescent="0.25">
      <c r="C610" s="65"/>
      <c r="D610" s="55"/>
      <c r="E610" s="55"/>
      <c r="F610" s="55"/>
      <c r="G610" s="55"/>
      <c r="H610" s="55"/>
      <c r="I610" s="55"/>
      <c r="J610" s="55"/>
      <c r="K610" s="65"/>
      <c r="L610" s="65"/>
      <c r="M610" s="65"/>
      <c r="N610" s="65"/>
      <c r="O610" s="65"/>
      <c r="P610" s="65"/>
    </row>
    <row r="611" spans="3:16" s="1" customFormat="1" x14ac:dyDescent="0.25">
      <c r="C611" s="65"/>
      <c r="D611" s="55"/>
      <c r="E611" s="55"/>
      <c r="F611" s="55"/>
      <c r="G611" s="55"/>
      <c r="H611" s="55"/>
      <c r="I611" s="55"/>
      <c r="J611" s="55"/>
      <c r="K611" s="65"/>
      <c r="L611" s="65"/>
      <c r="M611" s="65"/>
      <c r="N611" s="65"/>
      <c r="O611" s="65"/>
      <c r="P611" s="65"/>
    </row>
    <row r="612" spans="3:16" s="1" customFormat="1" x14ac:dyDescent="0.25">
      <c r="C612" s="65"/>
      <c r="D612" s="55"/>
      <c r="E612" s="55"/>
      <c r="F612" s="55"/>
      <c r="G612" s="55"/>
      <c r="H612" s="55"/>
      <c r="I612" s="55"/>
      <c r="J612" s="55"/>
      <c r="K612" s="65"/>
      <c r="L612" s="65"/>
      <c r="M612" s="65"/>
      <c r="N612" s="65"/>
      <c r="O612" s="65"/>
      <c r="P612" s="65"/>
    </row>
    <row r="613" spans="3:16" s="1" customFormat="1" x14ac:dyDescent="0.25">
      <c r="C613" s="65"/>
      <c r="D613" s="55"/>
      <c r="E613" s="55"/>
      <c r="F613" s="55"/>
      <c r="G613" s="55"/>
      <c r="H613" s="55"/>
      <c r="I613" s="55"/>
      <c r="J613" s="55"/>
      <c r="K613" s="65"/>
      <c r="L613" s="65"/>
      <c r="M613" s="65"/>
      <c r="N613" s="65"/>
      <c r="O613" s="65"/>
      <c r="P613" s="65"/>
    </row>
    <row r="614" spans="3:16" s="1" customFormat="1" x14ac:dyDescent="0.25">
      <c r="C614" s="65"/>
      <c r="D614" s="55"/>
      <c r="E614" s="55"/>
      <c r="F614" s="55"/>
      <c r="G614" s="55"/>
      <c r="H614" s="55"/>
      <c r="I614" s="55"/>
      <c r="J614" s="55"/>
      <c r="K614" s="65"/>
      <c r="L614" s="65"/>
      <c r="M614" s="65"/>
      <c r="N614" s="65"/>
      <c r="O614" s="65"/>
      <c r="P614" s="65"/>
    </row>
    <row r="615" spans="3:16" s="1" customFormat="1" x14ac:dyDescent="0.25">
      <c r="C615" s="65"/>
      <c r="D615" s="55"/>
      <c r="E615" s="55"/>
      <c r="F615" s="55"/>
      <c r="G615" s="55"/>
      <c r="H615" s="55"/>
      <c r="I615" s="55"/>
      <c r="J615" s="55"/>
      <c r="K615" s="65"/>
      <c r="L615" s="65"/>
      <c r="M615" s="65"/>
      <c r="N615" s="65"/>
      <c r="O615" s="65"/>
      <c r="P615" s="65"/>
    </row>
    <row r="616" spans="3:16" s="1" customFormat="1" x14ac:dyDescent="0.25">
      <c r="C616" s="65"/>
      <c r="D616" s="55"/>
      <c r="E616" s="55"/>
      <c r="F616" s="55"/>
      <c r="G616" s="55"/>
      <c r="H616" s="55"/>
      <c r="I616" s="55"/>
      <c r="J616" s="55"/>
      <c r="K616" s="65"/>
      <c r="L616" s="65"/>
      <c r="M616" s="65"/>
      <c r="N616" s="65"/>
      <c r="O616" s="65"/>
      <c r="P616" s="65"/>
    </row>
    <row r="617" spans="3:16" s="1" customFormat="1" x14ac:dyDescent="0.25">
      <c r="C617" s="65"/>
      <c r="D617" s="55"/>
      <c r="E617" s="55"/>
      <c r="F617" s="55"/>
      <c r="G617" s="55"/>
      <c r="H617" s="55"/>
      <c r="I617" s="55"/>
      <c r="J617" s="55"/>
      <c r="K617" s="65"/>
      <c r="L617" s="65"/>
      <c r="M617" s="65"/>
      <c r="N617" s="65"/>
      <c r="O617" s="65"/>
      <c r="P617" s="65"/>
    </row>
    <row r="618" spans="3:16" s="1" customFormat="1" x14ac:dyDescent="0.25">
      <c r="C618" s="65"/>
      <c r="D618" s="55"/>
      <c r="E618" s="55"/>
      <c r="F618" s="55"/>
      <c r="G618" s="55"/>
      <c r="H618" s="55"/>
      <c r="I618" s="55"/>
      <c r="J618" s="55"/>
      <c r="K618" s="65"/>
      <c r="L618" s="65"/>
      <c r="M618" s="65"/>
      <c r="N618" s="65"/>
      <c r="O618" s="65"/>
      <c r="P618" s="65"/>
    </row>
    <row r="619" spans="3:16" s="1" customFormat="1" x14ac:dyDescent="0.25">
      <c r="C619" s="65"/>
      <c r="D619" s="55"/>
      <c r="E619" s="55"/>
      <c r="F619" s="55"/>
      <c r="G619" s="55"/>
      <c r="H619" s="55"/>
      <c r="I619" s="55"/>
      <c r="J619" s="55"/>
      <c r="K619" s="65"/>
      <c r="L619" s="65"/>
      <c r="M619" s="65"/>
      <c r="N619" s="65"/>
      <c r="O619" s="65"/>
      <c r="P619" s="65"/>
    </row>
    <row r="620" spans="3:16" s="1" customFormat="1" x14ac:dyDescent="0.25">
      <c r="C620" s="65"/>
      <c r="D620" s="55"/>
      <c r="E620" s="55"/>
      <c r="F620" s="55"/>
      <c r="G620" s="55"/>
      <c r="H620" s="55"/>
      <c r="I620" s="55"/>
      <c r="J620" s="55"/>
      <c r="K620" s="65"/>
      <c r="L620" s="65"/>
      <c r="M620" s="65"/>
      <c r="N620" s="65"/>
      <c r="O620" s="65"/>
      <c r="P620" s="65"/>
    </row>
    <row r="621" spans="3:16" s="1" customFormat="1" x14ac:dyDescent="0.25">
      <c r="C621" s="65"/>
      <c r="D621" s="55"/>
      <c r="E621" s="55"/>
      <c r="F621" s="55"/>
      <c r="G621" s="55"/>
      <c r="H621" s="55"/>
      <c r="I621" s="55"/>
      <c r="J621" s="55"/>
      <c r="K621" s="65"/>
      <c r="L621" s="65"/>
      <c r="M621" s="65"/>
      <c r="N621" s="65"/>
      <c r="O621" s="65"/>
      <c r="P621" s="65"/>
    </row>
    <row r="622" spans="3:16" s="1" customFormat="1" x14ac:dyDescent="0.25">
      <c r="C622" s="65"/>
      <c r="D622" s="55"/>
      <c r="E622" s="55"/>
      <c r="F622" s="55"/>
      <c r="G622" s="55"/>
      <c r="H622" s="55"/>
      <c r="I622" s="55"/>
      <c r="J622" s="55"/>
      <c r="K622" s="65"/>
      <c r="L622" s="65"/>
      <c r="M622" s="65"/>
      <c r="N622" s="65"/>
      <c r="O622" s="65"/>
      <c r="P622" s="65"/>
    </row>
    <row r="623" spans="3:16" s="1" customFormat="1" x14ac:dyDescent="0.25">
      <c r="C623" s="65"/>
      <c r="D623" s="55"/>
      <c r="E623" s="55"/>
      <c r="F623" s="55"/>
      <c r="G623" s="55"/>
      <c r="H623" s="55"/>
      <c r="I623" s="55"/>
      <c r="J623" s="55"/>
      <c r="K623" s="65"/>
      <c r="L623" s="65"/>
      <c r="M623" s="65"/>
      <c r="N623" s="65"/>
      <c r="O623" s="65"/>
      <c r="P623" s="65"/>
    </row>
    <row r="624" spans="3:16" s="1" customFormat="1" x14ac:dyDescent="0.25">
      <c r="C624" s="65"/>
      <c r="D624" s="55"/>
      <c r="E624" s="55"/>
      <c r="F624" s="55"/>
      <c r="G624" s="55"/>
      <c r="H624" s="55"/>
      <c r="I624" s="55"/>
      <c r="J624" s="55"/>
      <c r="K624" s="65"/>
      <c r="L624" s="65"/>
      <c r="M624" s="65"/>
      <c r="N624" s="65"/>
      <c r="O624" s="65"/>
      <c r="P624" s="65"/>
    </row>
    <row r="625" spans="3:16" s="1" customFormat="1" x14ac:dyDescent="0.25">
      <c r="C625" s="65"/>
      <c r="D625" s="55"/>
      <c r="E625" s="55"/>
      <c r="F625" s="55"/>
      <c r="G625" s="55"/>
      <c r="H625" s="55"/>
      <c r="I625" s="55"/>
      <c r="J625" s="55"/>
      <c r="K625" s="65"/>
      <c r="L625" s="65"/>
      <c r="M625" s="65"/>
      <c r="N625" s="65"/>
      <c r="O625" s="65"/>
      <c r="P625" s="65"/>
    </row>
    <row r="626" spans="3:16" s="1" customFormat="1" x14ac:dyDescent="0.25">
      <c r="C626" s="65"/>
      <c r="D626" s="55"/>
      <c r="E626" s="55"/>
      <c r="F626" s="55"/>
      <c r="G626" s="55"/>
      <c r="H626" s="55"/>
      <c r="I626" s="55"/>
      <c r="J626" s="55"/>
      <c r="K626" s="65"/>
      <c r="L626" s="65"/>
      <c r="M626" s="65"/>
      <c r="N626" s="65"/>
      <c r="O626" s="65"/>
      <c r="P626" s="65"/>
    </row>
    <row r="627" spans="3:16" s="1" customFormat="1" x14ac:dyDescent="0.25">
      <c r="C627" s="65"/>
      <c r="D627" s="55"/>
      <c r="E627" s="55"/>
      <c r="F627" s="55"/>
      <c r="G627" s="55"/>
      <c r="H627" s="55"/>
      <c r="I627" s="55"/>
      <c r="J627" s="55"/>
      <c r="K627" s="65"/>
      <c r="L627" s="65"/>
      <c r="M627" s="65"/>
      <c r="N627" s="65"/>
      <c r="O627" s="65"/>
      <c r="P627" s="65"/>
    </row>
    <row r="628" spans="3:16" s="1" customFormat="1" x14ac:dyDescent="0.25">
      <c r="C628" s="65"/>
      <c r="D628" s="55"/>
      <c r="E628" s="55"/>
      <c r="F628" s="55"/>
      <c r="G628" s="55"/>
      <c r="H628" s="55"/>
      <c r="I628" s="55"/>
      <c r="J628" s="55"/>
      <c r="K628" s="65"/>
      <c r="L628" s="65"/>
      <c r="M628" s="65"/>
      <c r="N628" s="65"/>
      <c r="O628" s="65"/>
      <c r="P628" s="65"/>
    </row>
    <row r="629" spans="3:16" s="1" customFormat="1" x14ac:dyDescent="0.25">
      <c r="C629" s="65"/>
      <c r="D629" s="55"/>
      <c r="E629" s="55"/>
      <c r="F629" s="55"/>
      <c r="G629" s="55"/>
      <c r="H629" s="55"/>
      <c r="I629" s="55"/>
      <c r="J629" s="55"/>
      <c r="K629" s="65"/>
      <c r="L629" s="65"/>
      <c r="M629" s="65"/>
      <c r="N629" s="65"/>
      <c r="O629" s="65"/>
      <c r="P629" s="65"/>
    </row>
    <row r="630" spans="3:16" s="1" customFormat="1" x14ac:dyDescent="0.25">
      <c r="C630" s="65"/>
      <c r="D630" s="55"/>
      <c r="E630" s="55"/>
      <c r="F630" s="55"/>
      <c r="G630" s="55"/>
      <c r="H630" s="55"/>
      <c r="I630" s="55"/>
      <c r="J630" s="55"/>
      <c r="K630" s="65"/>
      <c r="L630" s="65"/>
      <c r="M630" s="65"/>
      <c r="N630" s="65"/>
      <c r="O630" s="65"/>
      <c r="P630" s="65"/>
    </row>
    <row r="631" spans="3:16" s="1" customFormat="1" x14ac:dyDescent="0.25">
      <c r="C631" s="65"/>
      <c r="D631" s="55"/>
      <c r="E631" s="55"/>
      <c r="F631" s="55"/>
      <c r="G631" s="55"/>
      <c r="H631" s="55"/>
      <c r="I631" s="55"/>
      <c r="J631" s="55"/>
      <c r="K631" s="65"/>
      <c r="L631" s="65"/>
      <c r="M631" s="65"/>
      <c r="N631" s="65"/>
      <c r="O631" s="65"/>
      <c r="P631" s="65"/>
    </row>
    <row r="632" spans="3:16" s="1" customFormat="1" x14ac:dyDescent="0.25">
      <c r="C632" s="65"/>
      <c r="D632" s="55"/>
      <c r="E632" s="55"/>
      <c r="F632" s="55"/>
      <c r="G632" s="55"/>
      <c r="H632" s="55"/>
      <c r="I632" s="55"/>
      <c r="J632" s="55"/>
      <c r="K632" s="65"/>
      <c r="L632" s="65"/>
      <c r="M632" s="65"/>
      <c r="N632" s="65"/>
      <c r="O632" s="65"/>
      <c r="P632" s="65"/>
    </row>
    <row r="633" spans="3:16" s="1" customFormat="1" x14ac:dyDescent="0.25">
      <c r="C633" s="65"/>
      <c r="D633" s="55"/>
      <c r="E633" s="55"/>
      <c r="F633" s="55"/>
      <c r="G633" s="55"/>
      <c r="H633" s="55"/>
      <c r="I633" s="55"/>
      <c r="J633" s="55"/>
      <c r="K633" s="65"/>
      <c r="L633" s="65"/>
      <c r="M633" s="65"/>
      <c r="N633" s="65"/>
      <c r="O633" s="65"/>
      <c r="P633" s="65"/>
    </row>
    <row r="634" spans="3:16" s="1" customFormat="1" x14ac:dyDescent="0.25">
      <c r="C634" s="65"/>
      <c r="D634" s="55"/>
      <c r="E634" s="55"/>
      <c r="F634" s="55"/>
      <c r="G634" s="55"/>
      <c r="H634" s="55"/>
      <c r="I634" s="55"/>
      <c r="J634" s="55"/>
      <c r="K634" s="65"/>
      <c r="L634" s="65"/>
      <c r="M634" s="65"/>
      <c r="N634" s="65"/>
      <c r="O634" s="65"/>
      <c r="P634" s="65"/>
    </row>
    <row r="635" spans="3:16" s="1" customFormat="1" x14ac:dyDescent="0.25">
      <c r="C635" s="65"/>
      <c r="D635" s="55"/>
      <c r="E635" s="55"/>
      <c r="F635" s="55"/>
      <c r="G635" s="55"/>
      <c r="H635" s="55"/>
      <c r="I635" s="55"/>
      <c r="J635" s="55"/>
      <c r="K635" s="65"/>
      <c r="L635" s="65"/>
      <c r="M635" s="65"/>
      <c r="N635" s="65"/>
      <c r="O635" s="65"/>
      <c r="P635" s="65"/>
    </row>
    <row r="636" spans="3:16" s="1" customFormat="1" x14ac:dyDescent="0.25">
      <c r="C636" s="65"/>
      <c r="D636" s="55"/>
      <c r="E636" s="55"/>
      <c r="F636" s="55"/>
      <c r="G636" s="55"/>
      <c r="H636" s="55"/>
      <c r="I636" s="55"/>
      <c r="J636" s="55"/>
      <c r="K636" s="65"/>
      <c r="L636" s="65"/>
      <c r="M636" s="65"/>
      <c r="N636" s="65"/>
      <c r="O636" s="65"/>
      <c r="P636" s="65"/>
    </row>
    <row r="637" spans="3:16" s="1" customFormat="1" x14ac:dyDescent="0.25">
      <c r="C637" s="65"/>
      <c r="D637" s="55"/>
      <c r="E637" s="55"/>
      <c r="F637" s="55"/>
      <c r="G637" s="55"/>
      <c r="H637" s="55"/>
      <c r="I637" s="55"/>
      <c r="J637" s="55"/>
      <c r="K637" s="65"/>
      <c r="L637" s="65"/>
      <c r="M637" s="65"/>
      <c r="N637" s="65"/>
      <c r="O637" s="65"/>
      <c r="P637" s="65"/>
    </row>
    <row r="638" spans="3:16" s="1" customFormat="1" x14ac:dyDescent="0.25">
      <c r="C638" s="65"/>
      <c r="D638" s="55"/>
      <c r="E638" s="55"/>
      <c r="F638" s="55"/>
      <c r="G638" s="55"/>
      <c r="H638" s="55"/>
      <c r="I638" s="55"/>
      <c r="J638" s="55"/>
      <c r="K638" s="65"/>
      <c r="L638" s="65"/>
      <c r="M638" s="65"/>
      <c r="N638" s="65"/>
      <c r="O638" s="65"/>
      <c r="P638" s="65"/>
    </row>
    <row r="639" spans="3:16" s="1" customFormat="1" x14ac:dyDescent="0.25">
      <c r="C639" s="65"/>
      <c r="D639" s="55"/>
      <c r="E639" s="55"/>
      <c r="F639" s="55"/>
      <c r="G639" s="55"/>
      <c r="H639" s="55"/>
      <c r="I639" s="55"/>
      <c r="J639" s="55"/>
      <c r="K639" s="65"/>
      <c r="L639" s="65"/>
      <c r="M639" s="65"/>
      <c r="N639" s="65"/>
      <c r="O639" s="65"/>
      <c r="P639" s="65"/>
    </row>
    <row r="640" spans="3:16" s="1" customFormat="1" x14ac:dyDescent="0.25">
      <c r="C640" s="65"/>
      <c r="D640" s="55"/>
      <c r="E640" s="55"/>
      <c r="F640" s="55"/>
      <c r="G640" s="55"/>
      <c r="H640" s="55"/>
      <c r="I640" s="55"/>
      <c r="J640" s="55"/>
      <c r="K640" s="65"/>
      <c r="L640" s="65"/>
      <c r="M640" s="65"/>
      <c r="N640" s="65"/>
      <c r="O640" s="65"/>
      <c r="P640" s="65"/>
    </row>
    <row r="641" spans="3:16" s="1" customFormat="1" x14ac:dyDescent="0.25">
      <c r="C641" s="65"/>
      <c r="D641" s="55"/>
      <c r="E641" s="55"/>
      <c r="F641" s="55"/>
      <c r="G641" s="55"/>
      <c r="H641" s="55"/>
      <c r="I641" s="55"/>
      <c r="J641" s="55"/>
      <c r="K641" s="65"/>
      <c r="L641" s="65"/>
      <c r="M641" s="65"/>
      <c r="N641" s="65"/>
      <c r="O641" s="65"/>
      <c r="P641" s="65"/>
    </row>
    <row r="642" spans="3:16" s="1" customFormat="1" x14ac:dyDescent="0.25">
      <c r="C642" s="65"/>
      <c r="D642" s="55"/>
      <c r="E642" s="55"/>
      <c r="F642" s="55"/>
      <c r="G642" s="55"/>
      <c r="H642" s="55"/>
      <c r="I642" s="55"/>
      <c r="J642" s="55"/>
      <c r="K642" s="65"/>
      <c r="L642" s="65"/>
      <c r="M642" s="65"/>
      <c r="N642" s="65"/>
      <c r="O642" s="65"/>
      <c r="P642" s="65"/>
    </row>
    <row r="643" spans="3:16" s="1" customFormat="1" x14ac:dyDescent="0.25">
      <c r="C643" s="65"/>
      <c r="D643" s="55"/>
      <c r="E643" s="55"/>
      <c r="F643" s="55"/>
      <c r="G643" s="55"/>
      <c r="H643" s="55"/>
      <c r="I643" s="55"/>
      <c r="J643" s="55"/>
      <c r="K643" s="65"/>
      <c r="L643" s="65"/>
      <c r="M643" s="65"/>
      <c r="N643" s="65"/>
      <c r="O643" s="65"/>
      <c r="P643" s="65"/>
    </row>
    <row r="644" spans="3:16" s="1" customFormat="1" x14ac:dyDescent="0.25">
      <c r="C644" s="65"/>
      <c r="D644" s="55"/>
      <c r="E644" s="55"/>
      <c r="F644" s="55"/>
      <c r="G644" s="55"/>
      <c r="H644" s="55"/>
      <c r="I644" s="55"/>
      <c r="J644" s="55"/>
      <c r="K644" s="65"/>
      <c r="L644" s="65"/>
      <c r="M644" s="65"/>
      <c r="N644" s="65"/>
      <c r="O644" s="65"/>
      <c r="P644" s="65"/>
    </row>
    <row r="645" spans="3:16" s="1" customFormat="1" x14ac:dyDescent="0.25">
      <c r="C645" s="65"/>
      <c r="D645" s="55"/>
      <c r="E645" s="55"/>
      <c r="F645" s="55"/>
      <c r="G645" s="55"/>
      <c r="H645" s="55"/>
      <c r="I645" s="55"/>
      <c r="J645" s="55"/>
      <c r="K645" s="65"/>
      <c r="L645" s="65"/>
      <c r="M645" s="65"/>
      <c r="N645" s="65"/>
      <c r="O645" s="65"/>
      <c r="P645" s="65"/>
    </row>
    <row r="646" spans="3:16" s="1" customFormat="1" x14ac:dyDescent="0.25">
      <c r="C646" s="65"/>
      <c r="D646" s="55"/>
      <c r="E646" s="55"/>
      <c r="F646" s="55"/>
      <c r="G646" s="55"/>
      <c r="H646" s="55"/>
      <c r="I646" s="55"/>
      <c r="J646" s="55"/>
      <c r="K646" s="65"/>
      <c r="L646" s="65"/>
      <c r="M646" s="65"/>
      <c r="N646" s="65"/>
      <c r="O646" s="65"/>
      <c r="P646" s="65"/>
    </row>
    <row r="647" spans="3:16" s="1" customFormat="1" x14ac:dyDescent="0.25">
      <c r="C647" s="65"/>
      <c r="D647" s="55"/>
      <c r="E647" s="55"/>
      <c r="F647" s="55"/>
      <c r="G647" s="55"/>
      <c r="H647" s="55"/>
      <c r="I647" s="55"/>
      <c r="J647" s="55"/>
      <c r="K647" s="65"/>
      <c r="L647" s="65"/>
      <c r="M647" s="65"/>
      <c r="N647" s="65"/>
      <c r="O647" s="65"/>
      <c r="P647" s="65"/>
    </row>
    <row r="648" spans="3:16" s="1" customFormat="1" x14ac:dyDescent="0.25">
      <c r="C648" s="65"/>
      <c r="D648" s="55"/>
      <c r="E648" s="55"/>
      <c r="F648" s="55"/>
      <c r="G648" s="55"/>
      <c r="H648" s="55"/>
      <c r="I648" s="55"/>
      <c r="J648" s="55"/>
      <c r="K648" s="65"/>
      <c r="L648" s="65"/>
      <c r="M648" s="65"/>
      <c r="N648" s="65"/>
      <c r="O648" s="65"/>
      <c r="P648" s="65"/>
    </row>
    <row r="649" spans="3:16" s="1" customFormat="1" x14ac:dyDescent="0.25">
      <c r="C649" s="65"/>
      <c r="D649" s="55"/>
      <c r="E649" s="55"/>
      <c r="F649" s="55"/>
      <c r="G649" s="55"/>
      <c r="H649" s="55"/>
      <c r="I649" s="55"/>
      <c r="J649" s="55"/>
      <c r="K649" s="65"/>
      <c r="L649" s="65"/>
      <c r="M649" s="65"/>
      <c r="N649" s="65"/>
      <c r="O649" s="65"/>
      <c r="P649" s="65"/>
    </row>
    <row r="650" spans="3:16" s="1" customFormat="1" x14ac:dyDescent="0.25">
      <c r="C650" s="65"/>
      <c r="D650" s="55"/>
      <c r="E650" s="55"/>
      <c r="F650" s="55"/>
      <c r="G650" s="55"/>
      <c r="H650" s="55"/>
      <c r="I650" s="55"/>
      <c r="J650" s="55"/>
      <c r="K650" s="65"/>
      <c r="L650" s="65"/>
      <c r="M650" s="65"/>
      <c r="N650" s="65"/>
      <c r="O650" s="65"/>
      <c r="P650" s="65"/>
    </row>
    <row r="651" spans="3:16" s="1" customFormat="1" x14ac:dyDescent="0.25">
      <c r="C651" s="65"/>
      <c r="D651" s="55"/>
      <c r="E651" s="55"/>
      <c r="F651" s="55"/>
      <c r="G651" s="55"/>
      <c r="H651" s="55"/>
      <c r="I651" s="55"/>
      <c r="J651" s="55"/>
      <c r="K651" s="65"/>
      <c r="L651" s="65"/>
      <c r="M651" s="65"/>
      <c r="N651" s="65"/>
      <c r="O651" s="65"/>
      <c r="P651" s="65"/>
    </row>
    <row r="652" spans="3:16" s="1" customFormat="1" x14ac:dyDescent="0.25">
      <c r="C652" s="65"/>
      <c r="D652" s="55"/>
      <c r="E652" s="55"/>
      <c r="F652" s="55"/>
      <c r="G652" s="55"/>
      <c r="H652" s="55"/>
      <c r="I652" s="55"/>
      <c r="J652" s="55"/>
      <c r="K652" s="65"/>
      <c r="L652" s="65"/>
      <c r="M652" s="65"/>
      <c r="N652" s="65"/>
      <c r="O652" s="65"/>
      <c r="P652" s="65"/>
    </row>
    <row r="653" spans="3:16" s="1" customFormat="1" x14ac:dyDescent="0.25">
      <c r="C653" s="65"/>
      <c r="D653" s="55"/>
      <c r="E653" s="55"/>
      <c r="F653" s="55"/>
      <c r="G653" s="55"/>
      <c r="H653" s="55"/>
      <c r="I653" s="55"/>
      <c r="J653" s="55"/>
      <c r="K653" s="65"/>
      <c r="L653" s="65"/>
      <c r="M653" s="65"/>
      <c r="N653" s="65"/>
      <c r="O653" s="65"/>
      <c r="P653" s="65"/>
    </row>
    <row r="654" spans="3:16" s="1" customFormat="1" x14ac:dyDescent="0.25">
      <c r="C654" s="65"/>
      <c r="D654" s="55"/>
      <c r="E654" s="55"/>
      <c r="F654" s="55"/>
      <c r="G654" s="55"/>
      <c r="H654" s="55"/>
      <c r="I654" s="55"/>
      <c r="J654" s="55"/>
      <c r="K654" s="65"/>
      <c r="L654" s="65"/>
      <c r="M654" s="65"/>
      <c r="N654" s="65"/>
      <c r="O654" s="65"/>
      <c r="P654" s="65"/>
    </row>
    <row r="655" spans="3:16" s="1" customFormat="1" x14ac:dyDescent="0.25">
      <c r="C655" s="65"/>
      <c r="D655" s="55"/>
      <c r="E655" s="55"/>
      <c r="F655" s="55"/>
      <c r="G655" s="55"/>
      <c r="H655" s="55"/>
      <c r="I655" s="55"/>
      <c r="J655" s="55"/>
      <c r="K655" s="65"/>
      <c r="L655" s="65"/>
      <c r="M655" s="65"/>
      <c r="N655" s="65"/>
      <c r="O655" s="65"/>
      <c r="P655" s="65"/>
    </row>
    <row r="656" spans="3:16" s="1" customFormat="1" x14ac:dyDescent="0.25">
      <c r="C656" s="65"/>
      <c r="D656" s="55"/>
      <c r="E656" s="55"/>
      <c r="F656" s="55"/>
      <c r="G656" s="55"/>
      <c r="H656" s="55"/>
      <c r="I656" s="55"/>
      <c r="J656" s="55"/>
      <c r="K656" s="65"/>
      <c r="L656" s="65"/>
      <c r="M656" s="65"/>
      <c r="N656" s="65"/>
      <c r="O656" s="65"/>
      <c r="P656" s="65"/>
    </row>
    <row r="657" spans="3:16" s="1" customFormat="1" x14ac:dyDescent="0.25">
      <c r="C657" s="65"/>
      <c r="D657" s="55"/>
      <c r="E657" s="55"/>
      <c r="F657" s="55"/>
      <c r="G657" s="55"/>
      <c r="H657" s="55"/>
      <c r="I657" s="55"/>
      <c r="J657" s="55"/>
      <c r="K657" s="65"/>
      <c r="L657" s="65"/>
      <c r="M657" s="65"/>
      <c r="N657" s="65"/>
      <c r="O657" s="65"/>
      <c r="P657" s="65"/>
    </row>
    <row r="658" spans="3:16" s="1" customFormat="1" x14ac:dyDescent="0.25">
      <c r="C658" s="65"/>
      <c r="D658" s="55"/>
      <c r="E658" s="55"/>
      <c r="F658" s="55"/>
      <c r="G658" s="55"/>
      <c r="H658" s="55"/>
      <c r="I658" s="55"/>
      <c r="J658" s="55"/>
      <c r="K658" s="65"/>
      <c r="L658" s="65"/>
      <c r="M658" s="65"/>
      <c r="N658" s="65"/>
      <c r="O658" s="65"/>
      <c r="P658" s="65"/>
    </row>
    <row r="659" spans="3:16" s="1" customFormat="1" x14ac:dyDescent="0.25">
      <c r="C659" s="65"/>
      <c r="D659" s="55"/>
      <c r="E659" s="55"/>
      <c r="F659" s="55"/>
      <c r="G659" s="55"/>
      <c r="H659" s="55"/>
      <c r="I659" s="55"/>
      <c r="J659" s="55"/>
      <c r="K659" s="65"/>
      <c r="L659" s="65"/>
      <c r="M659" s="65"/>
      <c r="N659" s="65"/>
      <c r="O659" s="65"/>
      <c r="P659" s="65"/>
    </row>
    <row r="660" spans="3:16" s="1" customFormat="1" x14ac:dyDescent="0.25">
      <c r="C660" s="65"/>
      <c r="D660" s="55"/>
      <c r="E660" s="55"/>
      <c r="F660" s="55"/>
      <c r="G660" s="55"/>
      <c r="H660" s="55"/>
      <c r="I660" s="55"/>
      <c r="J660" s="55"/>
      <c r="K660" s="65"/>
      <c r="L660" s="65"/>
      <c r="M660" s="65"/>
      <c r="N660" s="65"/>
      <c r="O660" s="65"/>
      <c r="P660" s="65"/>
    </row>
    <row r="661" spans="3:16" s="1" customFormat="1" x14ac:dyDescent="0.25">
      <c r="C661" s="65"/>
      <c r="D661" s="55"/>
      <c r="E661" s="55"/>
      <c r="F661" s="55"/>
      <c r="G661" s="55"/>
      <c r="H661" s="55"/>
      <c r="I661" s="55"/>
      <c r="J661" s="55"/>
      <c r="K661" s="65"/>
      <c r="L661" s="65"/>
      <c r="M661" s="65"/>
      <c r="N661" s="65"/>
      <c r="O661" s="65"/>
      <c r="P661" s="65"/>
    </row>
    <row r="662" spans="3:16" s="1" customFormat="1" x14ac:dyDescent="0.25">
      <c r="C662" s="65"/>
      <c r="D662" s="55"/>
      <c r="E662" s="55"/>
      <c r="F662" s="55"/>
      <c r="G662" s="55"/>
      <c r="H662" s="55"/>
      <c r="I662" s="55"/>
      <c r="J662" s="55"/>
      <c r="K662" s="65"/>
      <c r="L662" s="65"/>
      <c r="M662" s="65"/>
      <c r="N662" s="65"/>
      <c r="O662" s="65"/>
      <c r="P662" s="65"/>
    </row>
    <row r="663" spans="3:16" s="1" customFormat="1" x14ac:dyDescent="0.25">
      <c r="C663" s="65"/>
      <c r="D663" s="55"/>
      <c r="E663" s="55"/>
      <c r="F663" s="55"/>
      <c r="G663" s="55"/>
      <c r="H663" s="55"/>
      <c r="I663" s="55"/>
      <c r="J663" s="55"/>
      <c r="K663" s="65"/>
      <c r="L663" s="65"/>
      <c r="M663" s="65"/>
      <c r="N663" s="65"/>
      <c r="O663" s="65"/>
      <c r="P663" s="65"/>
    </row>
    <row r="664" spans="3:16" s="1" customFormat="1" x14ac:dyDescent="0.25">
      <c r="C664" s="65"/>
      <c r="D664" s="55"/>
      <c r="E664" s="55"/>
      <c r="F664" s="55"/>
      <c r="G664" s="55"/>
      <c r="H664" s="55"/>
      <c r="I664" s="55"/>
      <c r="J664" s="55"/>
      <c r="K664" s="65"/>
      <c r="L664" s="65"/>
      <c r="M664" s="65"/>
      <c r="N664" s="65"/>
      <c r="O664" s="65"/>
      <c r="P664" s="65"/>
    </row>
    <row r="665" spans="3:16" s="1" customFormat="1" x14ac:dyDescent="0.25">
      <c r="C665" s="65"/>
      <c r="D665" s="55"/>
      <c r="E665" s="55"/>
      <c r="F665" s="55"/>
      <c r="G665" s="55"/>
      <c r="H665" s="55"/>
      <c r="I665" s="55"/>
      <c r="J665" s="55"/>
      <c r="K665" s="65"/>
      <c r="L665" s="65"/>
      <c r="M665" s="65"/>
      <c r="N665" s="65"/>
      <c r="O665" s="65"/>
      <c r="P665" s="65"/>
    </row>
    <row r="666" spans="3:16" s="1" customFormat="1" x14ac:dyDescent="0.25">
      <c r="C666" s="65"/>
      <c r="D666" s="55"/>
      <c r="E666" s="55"/>
      <c r="F666" s="55"/>
      <c r="G666" s="55"/>
      <c r="H666" s="55"/>
      <c r="I666" s="55"/>
      <c r="J666" s="55"/>
      <c r="K666" s="65"/>
      <c r="L666" s="65"/>
      <c r="M666" s="65"/>
      <c r="N666" s="65"/>
      <c r="O666" s="65"/>
      <c r="P666" s="65"/>
    </row>
    <row r="667" spans="3:16" s="1" customFormat="1" x14ac:dyDescent="0.25">
      <c r="C667" s="65"/>
      <c r="D667" s="55"/>
      <c r="E667" s="55"/>
      <c r="F667" s="55"/>
      <c r="G667" s="55"/>
      <c r="H667" s="55"/>
      <c r="I667" s="55"/>
      <c r="J667" s="55"/>
      <c r="K667" s="65"/>
      <c r="L667" s="65"/>
      <c r="M667" s="65"/>
      <c r="N667" s="65"/>
      <c r="O667" s="65"/>
      <c r="P667" s="65"/>
    </row>
    <row r="668" spans="3:16" s="1" customFormat="1" x14ac:dyDescent="0.25">
      <c r="C668" s="65"/>
      <c r="D668" s="55"/>
      <c r="E668" s="55"/>
      <c r="F668" s="55"/>
      <c r="G668" s="55"/>
      <c r="H668" s="55"/>
      <c r="I668" s="55"/>
      <c r="J668" s="55"/>
      <c r="K668" s="65"/>
      <c r="L668" s="65"/>
      <c r="M668" s="65"/>
      <c r="N668" s="65"/>
      <c r="O668" s="65"/>
      <c r="P668" s="65"/>
    </row>
    <row r="669" spans="3:16" s="1" customFormat="1" x14ac:dyDescent="0.25">
      <c r="C669" s="65"/>
      <c r="D669" s="55"/>
      <c r="E669" s="55"/>
      <c r="F669" s="55"/>
      <c r="G669" s="55"/>
      <c r="H669" s="55"/>
      <c r="I669" s="55"/>
      <c r="J669" s="55"/>
      <c r="K669" s="65"/>
      <c r="L669" s="65"/>
      <c r="M669" s="65"/>
      <c r="N669" s="65"/>
      <c r="O669" s="65"/>
      <c r="P669" s="65"/>
    </row>
    <row r="670" spans="3:16" s="1" customFormat="1" x14ac:dyDescent="0.25">
      <c r="C670" s="65"/>
      <c r="D670" s="55"/>
      <c r="E670" s="55"/>
      <c r="F670" s="55"/>
      <c r="G670" s="55"/>
      <c r="H670" s="55"/>
      <c r="I670" s="55"/>
      <c r="J670" s="55"/>
      <c r="K670" s="65"/>
      <c r="L670" s="65"/>
      <c r="M670" s="65"/>
      <c r="N670" s="65"/>
      <c r="O670" s="65"/>
      <c r="P670" s="65"/>
    </row>
    <row r="671" spans="3:16" s="1" customFormat="1" x14ac:dyDescent="0.25">
      <c r="C671" s="65"/>
      <c r="D671" s="55"/>
      <c r="E671" s="55"/>
      <c r="F671" s="55"/>
      <c r="G671" s="55"/>
      <c r="H671" s="55"/>
      <c r="I671" s="55"/>
      <c r="J671" s="55"/>
      <c r="K671" s="65"/>
      <c r="L671" s="65"/>
      <c r="M671" s="65"/>
      <c r="N671" s="65"/>
      <c r="O671" s="65"/>
      <c r="P671" s="65"/>
    </row>
    <row r="672" spans="3:16" s="1" customFormat="1" x14ac:dyDescent="0.25">
      <c r="C672" s="65"/>
      <c r="D672" s="55"/>
      <c r="E672" s="55"/>
      <c r="F672" s="55"/>
      <c r="G672" s="55"/>
      <c r="H672" s="55"/>
      <c r="I672" s="55"/>
      <c r="J672" s="55"/>
      <c r="K672" s="65"/>
      <c r="L672" s="65"/>
      <c r="M672" s="65"/>
      <c r="N672" s="65"/>
      <c r="O672" s="65"/>
      <c r="P672" s="65"/>
    </row>
    <row r="673" spans="3:16" s="1" customFormat="1" x14ac:dyDescent="0.25">
      <c r="C673" s="65"/>
      <c r="D673" s="55"/>
      <c r="E673" s="55"/>
      <c r="F673" s="55"/>
      <c r="G673" s="55"/>
      <c r="H673" s="55"/>
      <c r="I673" s="55"/>
      <c r="J673" s="55"/>
      <c r="K673" s="65"/>
      <c r="L673" s="65"/>
      <c r="M673" s="65"/>
      <c r="N673" s="65"/>
      <c r="O673" s="65"/>
      <c r="P673" s="65"/>
    </row>
    <row r="674" spans="3:16" s="1" customFormat="1" x14ac:dyDescent="0.25">
      <c r="C674" s="65"/>
      <c r="D674" s="55"/>
      <c r="E674" s="55"/>
      <c r="F674" s="55"/>
      <c r="G674" s="55"/>
      <c r="H674" s="55"/>
      <c r="I674" s="55"/>
      <c r="J674" s="55"/>
      <c r="K674" s="65"/>
      <c r="L674" s="65"/>
      <c r="M674" s="65"/>
      <c r="N674" s="65"/>
      <c r="O674" s="65"/>
      <c r="P674" s="65"/>
    </row>
    <row r="675" spans="3:16" s="1" customFormat="1" x14ac:dyDescent="0.25">
      <c r="C675" s="65"/>
      <c r="D675" s="55"/>
      <c r="E675" s="55"/>
      <c r="F675" s="55"/>
      <c r="G675" s="55"/>
      <c r="H675" s="55"/>
      <c r="I675" s="55"/>
      <c r="J675" s="55"/>
      <c r="K675" s="65"/>
      <c r="L675" s="65"/>
      <c r="M675" s="65"/>
      <c r="N675" s="65"/>
      <c r="O675" s="65"/>
      <c r="P675" s="65"/>
    </row>
    <row r="676" spans="3:16" s="1" customFormat="1" x14ac:dyDescent="0.25">
      <c r="C676" s="65"/>
      <c r="D676" s="55"/>
      <c r="E676" s="55"/>
      <c r="F676" s="55"/>
      <c r="G676" s="55"/>
      <c r="H676" s="55"/>
      <c r="I676" s="55"/>
      <c r="J676" s="55"/>
      <c r="K676" s="65"/>
      <c r="L676" s="65"/>
      <c r="M676" s="65"/>
      <c r="N676" s="65"/>
      <c r="O676" s="65"/>
      <c r="P676" s="65"/>
    </row>
    <row r="677" spans="3:16" s="1" customFormat="1" x14ac:dyDescent="0.25">
      <c r="C677" s="65"/>
      <c r="D677" s="55"/>
      <c r="E677" s="55"/>
      <c r="F677" s="55"/>
      <c r="G677" s="55"/>
      <c r="H677" s="55"/>
      <c r="I677" s="55"/>
      <c r="J677" s="55"/>
      <c r="K677" s="65"/>
      <c r="L677" s="65"/>
      <c r="M677" s="65"/>
      <c r="N677" s="65"/>
      <c r="O677" s="65"/>
      <c r="P677" s="65"/>
    </row>
    <row r="678" spans="3:16" s="1" customFormat="1" x14ac:dyDescent="0.25">
      <c r="C678" s="65"/>
      <c r="D678" s="55"/>
      <c r="E678" s="55"/>
      <c r="F678" s="55"/>
      <c r="G678" s="55"/>
      <c r="H678" s="55"/>
      <c r="I678" s="55"/>
      <c r="J678" s="55"/>
      <c r="K678" s="65"/>
      <c r="L678" s="65"/>
      <c r="M678" s="65"/>
      <c r="N678" s="65"/>
      <c r="O678" s="65"/>
      <c r="P678" s="65"/>
    </row>
    <row r="679" spans="3:16" s="1" customFormat="1" x14ac:dyDescent="0.25">
      <c r="C679" s="65"/>
      <c r="D679" s="55"/>
      <c r="E679" s="55"/>
      <c r="F679" s="55"/>
      <c r="G679" s="55"/>
      <c r="H679" s="55"/>
      <c r="I679" s="55"/>
      <c r="J679" s="55"/>
      <c r="K679" s="65"/>
      <c r="L679" s="65"/>
      <c r="M679" s="65"/>
      <c r="N679" s="65"/>
      <c r="O679" s="65"/>
      <c r="P679" s="65"/>
    </row>
    <row r="680" spans="3:16" s="1" customFormat="1" x14ac:dyDescent="0.25">
      <c r="C680" s="65"/>
      <c r="D680" s="55"/>
      <c r="E680" s="55"/>
      <c r="F680" s="55"/>
      <c r="G680" s="55"/>
      <c r="H680" s="55"/>
      <c r="I680" s="55"/>
      <c r="J680" s="55"/>
      <c r="K680" s="65"/>
      <c r="L680" s="65"/>
      <c r="M680" s="65"/>
      <c r="N680" s="65"/>
      <c r="O680" s="65"/>
      <c r="P680" s="65"/>
    </row>
    <row r="681" spans="3:16" s="1" customFormat="1" x14ac:dyDescent="0.25">
      <c r="C681" s="65"/>
      <c r="D681" s="55"/>
      <c r="E681" s="55"/>
      <c r="F681" s="55"/>
      <c r="G681" s="55"/>
      <c r="H681" s="55"/>
      <c r="I681" s="55"/>
      <c r="J681" s="55"/>
      <c r="K681" s="65"/>
      <c r="L681" s="65"/>
      <c r="M681" s="65"/>
      <c r="N681" s="65"/>
      <c r="O681" s="65"/>
      <c r="P681" s="65"/>
    </row>
    <row r="682" spans="3:16" s="1" customFormat="1" x14ac:dyDescent="0.25">
      <c r="C682" s="65"/>
      <c r="D682" s="55"/>
      <c r="E682" s="55"/>
      <c r="F682" s="55"/>
      <c r="G682" s="55"/>
      <c r="H682" s="55"/>
      <c r="I682" s="55"/>
      <c r="J682" s="55"/>
      <c r="K682" s="65"/>
      <c r="L682" s="65"/>
      <c r="M682" s="65"/>
      <c r="N682" s="65"/>
      <c r="O682" s="65"/>
      <c r="P682" s="65"/>
    </row>
    <row r="683" spans="3:16" s="1" customFormat="1" x14ac:dyDescent="0.25">
      <c r="C683" s="65"/>
      <c r="D683" s="55"/>
      <c r="E683" s="55"/>
      <c r="F683" s="55"/>
      <c r="G683" s="55"/>
      <c r="H683" s="55"/>
      <c r="I683" s="55"/>
      <c r="J683" s="55"/>
      <c r="K683" s="65"/>
      <c r="L683" s="65"/>
      <c r="M683" s="65"/>
      <c r="N683" s="65"/>
      <c r="O683" s="65"/>
      <c r="P683" s="65"/>
    </row>
    <row r="684" spans="3:16" s="1" customFormat="1" x14ac:dyDescent="0.25">
      <c r="C684" s="65"/>
      <c r="D684" s="55"/>
      <c r="E684" s="55"/>
      <c r="F684" s="55"/>
      <c r="G684" s="55"/>
      <c r="H684" s="55"/>
      <c r="I684" s="55"/>
      <c r="J684" s="55"/>
      <c r="K684" s="65"/>
      <c r="L684" s="65"/>
      <c r="M684" s="65"/>
      <c r="N684" s="65"/>
      <c r="O684" s="65"/>
      <c r="P684" s="65"/>
    </row>
    <row r="685" spans="3:16" s="1" customFormat="1" x14ac:dyDescent="0.25">
      <c r="C685" s="65"/>
      <c r="D685" s="55"/>
      <c r="E685" s="55"/>
      <c r="F685" s="55"/>
      <c r="G685" s="55"/>
      <c r="H685" s="55"/>
      <c r="I685" s="55"/>
      <c r="J685" s="55"/>
      <c r="K685" s="65"/>
      <c r="L685" s="65"/>
      <c r="M685" s="65"/>
      <c r="N685" s="65"/>
      <c r="O685" s="65"/>
      <c r="P685" s="65"/>
    </row>
    <row r="686" spans="3:16" s="1" customFormat="1" x14ac:dyDescent="0.25">
      <c r="C686" s="65"/>
      <c r="D686" s="55"/>
      <c r="E686" s="55"/>
      <c r="F686" s="55"/>
      <c r="G686" s="55"/>
      <c r="H686" s="55"/>
      <c r="I686" s="55"/>
      <c r="J686" s="55"/>
      <c r="K686" s="65"/>
      <c r="L686" s="65"/>
      <c r="M686" s="65"/>
      <c r="N686" s="65"/>
      <c r="O686" s="65"/>
      <c r="P686" s="65"/>
    </row>
    <row r="687" spans="3:16" s="1" customFormat="1" x14ac:dyDescent="0.25">
      <c r="C687" s="65"/>
      <c r="D687" s="55"/>
      <c r="E687" s="55"/>
      <c r="F687" s="55"/>
      <c r="G687" s="55"/>
      <c r="H687" s="55"/>
      <c r="I687" s="55"/>
      <c r="J687" s="55"/>
      <c r="K687" s="65"/>
      <c r="L687" s="65"/>
      <c r="M687" s="65"/>
      <c r="N687" s="65"/>
      <c r="O687" s="65"/>
      <c r="P687" s="65"/>
    </row>
    <row r="688" spans="3:16" s="1" customFormat="1" x14ac:dyDescent="0.25">
      <c r="C688" s="65"/>
      <c r="D688" s="55"/>
      <c r="E688" s="55"/>
      <c r="F688" s="55"/>
      <c r="G688" s="55"/>
      <c r="H688" s="55"/>
      <c r="I688" s="55"/>
      <c r="J688" s="55"/>
      <c r="K688" s="65"/>
      <c r="L688" s="65"/>
      <c r="M688" s="65"/>
      <c r="N688" s="65"/>
      <c r="O688" s="65"/>
      <c r="P688" s="65"/>
    </row>
    <row r="689" spans="3:16" s="1" customFormat="1" x14ac:dyDescent="0.25">
      <c r="C689" s="65"/>
      <c r="D689" s="55"/>
      <c r="E689" s="55"/>
      <c r="F689" s="55"/>
      <c r="G689" s="55"/>
      <c r="H689" s="55"/>
      <c r="I689" s="55"/>
      <c r="J689" s="55"/>
      <c r="K689" s="65"/>
      <c r="L689" s="65"/>
      <c r="M689" s="65"/>
      <c r="N689" s="65"/>
      <c r="O689" s="65"/>
      <c r="P689" s="65"/>
    </row>
    <row r="690" spans="3:16" s="1" customFormat="1" x14ac:dyDescent="0.25">
      <c r="C690" s="65"/>
      <c r="D690" s="55"/>
      <c r="E690" s="55"/>
      <c r="F690" s="55"/>
      <c r="G690" s="55"/>
      <c r="H690" s="55"/>
      <c r="I690" s="55"/>
      <c r="J690" s="55"/>
      <c r="K690" s="65"/>
      <c r="L690" s="65"/>
      <c r="M690" s="65"/>
      <c r="N690" s="65"/>
      <c r="O690" s="65"/>
      <c r="P690" s="65"/>
    </row>
    <row r="691" spans="3:16" s="1" customFormat="1" x14ac:dyDescent="0.25">
      <c r="C691" s="65"/>
      <c r="D691" s="55"/>
      <c r="E691" s="55"/>
      <c r="F691" s="55"/>
      <c r="G691" s="55"/>
      <c r="H691" s="55"/>
      <c r="I691" s="55"/>
      <c r="J691" s="55"/>
      <c r="K691" s="65"/>
      <c r="L691" s="65"/>
      <c r="M691" s="65"/>
      <c r="N691" s="65"/>
      <c r="O691" s="65"/>
      <c r="P691" s="65"/>
    </row>
    <row r="692" spans="3:16" s="1" customFormat="1" x14ac:dyDescent="0.25">
      <c r="C692" s="65"/>
      <c r="D692" s="55"/>
      <c r="E692" s="55"/>
      <c r="F692" s="55"/>
      <c r="G692" s="55"/>
      <c r="H692" s="55"/>
      <c r="I692" s="55"/>
      <c r="J692" s="55"/>
      <c r="K692" s="65"/>
      <c r="L692" s="65"/>
      <c r="M692" s="65"/>
      <c r="N692" s="65"/>
      <c r="O692" s="65"/>
      <c r="P692" s="65"/>
    </row>
    <row r="693" spans="3:16" s="1" customFormat="1" x14ac:dyDescent="0.25">
      <c r="C693" s="65"/>
      <c r="D693" s="55"/>
      <c r="E693" s="55"/>
      <c r="F693" s="55"/>
      <c r="G693" s="55"/>
      <c r="H693" s="55"/>
      <c r="I693" s="55"/>
      <c r="J693" s="55"/>
      <c r="K693" s="65"/>
      <c r="L693" s="65"/>
      <c r="M693" s="65"/>
      <c r="N693" s="65"/>
      <c r="O693" s="65"/>
      <c r="P693" s="65"/>
    </row>
    <row r="694" spans="3:16" s="1" customFormat="1" x14ac:dyDescent="0.25">
      <c r="C694" s="65"/>
      <c r="D694" s="55"/>
      <c r="E694" s="55"/>
      <c r="F694" s="55"/>
      <c r="G694" s="55"/>
      <c r="H694" s="55"/>
      <c r="I694" s="55"/>
      <c r="J694" s="55"/>
      <c r="K694" s="65"/>
      <c r="L694" s="65"/>
      <c r="M694" s="65"/>
      <c r="N694" s="65"/>
      <c r="O694" s="65"/>
      <c r="P694" s="65"/>
    </row>
    <row r="695" spans="3:16" s="1" customFormat="1" x14ac:dyDescent="0.25">
      <c r="C695" s="65"/>
      <c r="D695" s="55"/>
      <c r="E695" s="55"/>
      <c r="F695" s="55"/>
      <c r="G695" s="55"/>
      <c r="H695" s="55"/>
      <c r="I695" s="55"/>
      <c r="J695" s="55"/>
      <c r="K695" s="65"/>
      <c r="L695" s="65"/>
      <c r="M695" s="65"/>
      <c r="N695" s="65"/>
      <c r="O695" s="65"/>
      <c r="P695" s="65"/>
    </row>
    <row r="696" spans="3:16" s="1" customFormat="1" x14ac:dyDescent="0.25">
      <c r="C696" s="65"/>
      <c r="D696" s="55"/>
      <c r="E696" s="55"/>
      <c r="F696" s="55"/>
      <c r="G696" s="55"/>
      <c r="H696" s="55"/>
      <c r="I696" s="55"/>
      <c r="J696" s="55"/>
      <c r="K696" s="65"/>
      <c r="L696" s="65"/>
      <c r="M696" s="65"/>
      <c r="N696" s="65"/>
      <c r="O696" s="65"/>
      <c r="P696" s="65"/>
    </row>
    <row r="697" spans="3:16" s="1" customFormat="1" x14ac:dyDescent="0.25">
      <c r="C697" s="65"/>
      <c r="D697" s="55"/>
      <c r="E697" s="55"/>
      <c r="F697" s="55"/>
      <c r="G697" s="55"/>
      <c r="H697" s="55"/>
      <c r="I697" s="55"/>
      <c r="J697" s="55"/>
      <c r="K697" s="65"/>
      <c r="L697" s="65"/>
      <c r="M697" s="65"/>
      <c r="N697" s="65"/>
      <c r="O697" s="65"/>
      <c r="P697" s="65"/>
    </row>
    <row r="698" spans="3:16" s="1" customFormat="1" x14ac:dyDescent="0.25">
      <c r="C698" s="65"/>
      <c r="D698" s="55"/>
      <c r="E698" s="55"/>
      <c r="F698" s="55"/>
      <c r="G698" s="55"/>
      <c r="H698" s="55"/>
      <c r="I698" s="55"/>
      <c r="J698" s="55"/>
      <c r="K698" s="65"/>
      <c r="L698" s="65"/>
      <c r="M698" s="65"/>
      <c r="N698" s="65"/>
      <c r="O698" s="65"/>
      <c r="P698" s="65"/>
    </row>
    <row r="699" spans="3:16" s="1" customFormat="1" x14ac:dyDescent="0.25">
      <c r="C699" s="65"/>
      <c r="D699" s="55"/>
      <c r="E699" s="55"/>
      <c r="F699" s="55"/>
      <c r="G699" s="55"/>
      <c r="H699" s="55"/>
      <c r="I699" s="55"/>
      <c r="J699" s="55"/>
      <c r="K699" s="65"/>
      <c r="L699" s="65"/>
      <c r="M699" s="65"/>
      <c r="N699" s="65"/>
      <c r="O699" s="65"/>
      <c r="P699" s="65"/>
    </row>
    <row r="700" spans="3:16" s="1" customFormat="1" x14ac:dyDescent="0.25">
      <c r="C700" s="65"/>
      <c r="D700" s="55"/>
      <c r="E700" s="55"/>
      <c r="F700" s="55"/>
      <c r="G700" s="55"/>
      <c r="H700" s="55"/>
      <c r="I700" s="55"/>
      <c r="J700" s="55"/>
      <c r="K700" s="65"/>
      <c r="L700" s="65"/>
      <c r="M700" s="65"/>
      <c r="N700" s="65"/>
      <c r="O700" s="65"/>
      <c r="P700" s="65"/>
    </row>
    <row r="701" spans="3:16" s="1" customFormat="1" x14ac:dyDescent="0.25">
      <c r="C701" s="65"/>
      <c r="D701" s="55"/>
      <c r="E701" s="55"/>
      <c r="F701" s="55"/>
      <c r="G701" s="55"/>
      <c r="H701" s="55"/>
      <c r="I701" s="55"/>
      <c r="J701" s="55"/>
      <c r="K701" s="65"/>
      <c r="L701" s="65"/>
      <c r="M701" s="65"/>
      <c r="N701" s="65"/>
      <c r="O701" s="65"/>
      <c r="P701" s="65"/>
    </row>
    <row r="702" spans="3:16" s="1" customFormat="1" x14ac:dyDescent="0.25">
      <c r="C702" s="65"/>
      <c r="D702" s="55"/>
      <c r="E702" s="55"/>
      <c r="F702" s="55"/>
      <c r="G702" s="55"/>
      <c r="H702" s="55"/>
      <c r="I702" s="55"/>
      <c r="J702" s="55"/>
      <c r="K702" s="65"/>
      <c r="L702" s="65"/>
      <c r="M702" s="65"/>
      <c r="N702" s="65"/>
      <c r="O702" s="65"/>
      <c r="P702" s="65"/>
    </row>
    <row r="703" spans="3:16" s="1" customFormat="1" x14ac:dyDescent="0.25">
      <c r="C703" s="65"/>
      <c r="D703" s="55"/>
      <c r="E703" s="55"/>
      <c r="F703" s="55"/>
      <c r="G703" s="55"/>
      <c r="H703" s="55"/>
      <c r="I703" s="55"/>
      <c r="J703" s="55"/>
      <c r="K703" s="65"/>
      <c r="L703" s="65"/>
      <c r="M703" s="65"/>
      <c r="N703" s="65"/>
      <c r="O703" s="65"/>
      <c r="P703" s="65"/>
    </row>
    <row r="704" spans="3:16" s="1" customFormat="1" x14ac:dyDescent="0.25">
      <c r="C704" s="65"/>
      <c r="D704" s="55"/>
      <c r="E704" s="55"/>
      <c r="F704" s="55"/>
      <c r="G704" s="55"/>
      <c r="H704" s="55"/>
      <c r="I704" s="55"/>
      <c r="J704" s="55"/>
      <c r="K704" s="65"/>
      <c r="L704" s="65"/>
      <c r="M704" s="65"/>
      <c r="N704" s="65"/>
      <c r="O704" s="65"/>
      <c r="P704" s="65"/>
    </row>
    <row r="705" spans="3:16" s="1" customFormat="1" x14ac:dyDescent="0.25">
      <c r="C705" s="65"/>
      <c r="D705" s="55"/>
      <c r="E705" s="55"/>
      <c r="F705" s="55"/>
      <c r="G705" s="55"/>
      <c r="H705" s="55"/>
      <c r="I705" s="55"/>
      <c r="J705" s="55"/>
      <c r="K705" s="65"/>
      <c r="L705" s="65"/>
      <c r="M705" s="65"/>
      <c r="N705" s="65"/>
      <c r="O705" s="65"/>
      <c r="P705" s="65"/>
    </row>
    <row r="706" spans="3:16" s="1" customFormat="1" x14ac:dyDescent="0.25">
      <c r="C706" s="65"/>
      <c r="D706" s="55"/>
      <c r="E706" s="55"/>
      <c r="F706" s="55"/>
      <c r="G706" s="55"/>
      <c r="H706" s="55"/>
      <c r="I706" s="55"/>
      <c r="J706" s="55"/>
      <c r="K706" s="65"/>
      <c r="L706" s="65"/>
      <c r="M706" s="65"/>
      <c r="N706" s="65"/>
      <c r="O706" s="65"/>
      <c r="P706" s="65"/>
    </row>
    <row r="707" spans="3:16" s="1" customFormat="1" x14ac:dyDescent="0.25">
      <c r="C707" s="65"/>
      <c r="D707" s="55"/>
      <c r="E707" s="55"/>
      <c r="F707" s="55"/>
      <c r="G707" s="55"/>
      <c r="H707" s="55"/>
      <c r="I707" s="55"/>
      <c r="J707" s="55"/>
      <c r="K707" s="65"/>
      <c r="L707" s="65"/>
      <c r="M707" s="65"/>
      <c r="N707" s="65"/>
      <c r="O707" s="65"/>
      <c r="P707" s="65"/>
    </row>
    <row r="708" spans="3:16" s="1" customFormat="1" x14ac:dyDescent="0.25">
      <c r="C708" s="65"/>
      <c r="D708" s="55"/>
      <c r="E708" s="55"/>
      <c r="F708" s="55"/>
      <c r="G708" s="55"/>
      <c r="H708" s="55"/>
      <c r="I708" s="55"/>
      <c r="J708" s="55"/>
      <c r="K708" s="65"/>
      <c r="L708" s="65"/>
      <c r="M708" s="65"/>
      <c r="N708" s="65"/>
      <c r="O708" s="65"/>
      <c r="P708" s="65"/>
    </row>
    <row r="709" spans="3:16" s="1" customFormat="1" x14ac:dyDescent="0.25">
      <c r="C709" s="65"/>
      <c r="D709" s="55"/>
      <c r="E709" s="55"/>
      <c r="F709" s="55"/>
      <c r="G709" s="55"/>
      <c r="H709" s="55"/>
      <c r="I709" s="55"/>
      <c r="J709" s="55"/>
      <c r="K709" s="65"/>
      <c r="L709" s="65"/>
      <c r="M709" s="65"/>
      <c r="N709" s="65"/>
      <c r="O709" s="65"/>
      <c r="P709" s="65"/>
    </row>
    <row r="710" spans="3:16" s="1" customFormat="1" x14ac:dyDescent="0.25">
      <c r="C710" s="65"/>
      <c r="D710" s="55"/>
      <c r="E710" s="55"/>
      <c r="F710" s="55"/>
      <c r="G710" s="55"/>
      <c r="H710" s="55"/>
      <c r="I710" s="55"/>
      <c r="J710" s="55"/>
      <c r="K710" s="65"/>
      <c r="L710" s="65"/>
      <c r="M710" s="65"/>
      <c r="N710" s="65"/>
      <c r="O710" s="65"/>
      <c r="P710" s="65"/>
    </row>
    <row r="711" spans="3:16" s="1" customFormat="1" x14ac:dyDescent="0.25">
      <c r="C711" s="65"/>
      <c r="D711" s="55"/>
      <c r="E711" s="55"/>
      <c r="F711" s="55"/>
      <c r="G711" s="55"/>
      <c r="H711" s="55"/>
      <c r="I711" s="55"/>
      <c r="J711" s="55"/>
      <c r="K711" s="65"/>
      <c r="L711" s="65"/>
      <c r="M711" s="65"/>
      <c r="N711" s="65"/>
      <c r="O711" s="65"/>
      <c r="P711" s="65"/>
    </row>
    <row r="712" spans="3:16" s="1" customFormat="1" x14ac:dyDescent="0.25">
      <c r="C712" s="65"/>
      <c r="D712" s="55"/>
      <c r="E712" s="55"/>
      <c r="F712" s="55"/>
      <c r="G712" s="55"/>
      <c r="H712" s="55"/>
      <c r="I712" s="55"/>
      <c r="J712" s="55"/>
      <c r="K712" s="65"/>
      <c r="L712" s="65"/>
      <c r="M712" s="65"/>
      <c r="N712" s="65"/>
      <c r="O712" s="65"/>
      <c r="P712" s="65"/>
    </row>
    <row r="713" spans="3:16" s="1" customFormat="1" x14ac:dyDescent="0.25">
      <c r="C713" s="65"/>
      <c r="D713" s="55"/>
      <c r="E713" s="55"/>
      <c r="F713" s="55"/>
      <c r="G713" s="55"/>
      <c r="H713" s="55"/>
      <c r="I713" s="55"/>
      <c r="J713" s="55"/>
      <c r="K713" s="65"/>
      <c r="L713" s="65"/>
      <c r="M713" s="65"/>
      <c r="N713" s="65"/>
      <c r="O713" s="65"/>
      <c r="P713" s="65"/>
    </row>
    <row r="714" spans="3:16" s="1" customFormat="1" x14ac:dyDescent="0.25">
      <c r="C714" s="65"/>
      <c r="D714" s="55"/>
      <c r="E714" s="55"/>
      <c r="F714" s="55"/>
      <c r="G714" s="55"/>
      <c r="H714" s="55"/>
      <c r="I714" s="55"/>
      <c r="J714" s="55"/>
      <c r="K714" s="65"/>
      <c r="L714" s="65"/>
      <c r="M714" s="65"/>
      <c r="N714" s="65"/>
      <c r="O714" s="65"/>
      <c r="P714" s="65"/>
    </row>
    <row r="715" spans="3:16" s="1" customFormat="1" x14ac:dyDescent="0.25">
      <c r="C715" s="65"/>
      <c r="D715" s="55"/>
      <c r="E715" s="55"/>
      <c r="F715" s="55"/>
      <c r="G715" s="55"/>
      <c r="H715" s="55"/>
      <c r="I715" s="55"/>
      <c r="J715" s="55"/>
      <c r="K715" s="65"/>
      <c r="L715" s="65"/>
      <c r="M715" s="65"/>
      <c r="N715" s="65"/>
      <c r="O715" s="65"/>
      <c r="P715" s="65"/>
    </row>
    <row r="716" spans="3:16" s="1" customFormat="1" x14ac:dyDescent="0.25">
      <c r="C716" s="65"/>
      <c r="D716" s="55"/>
      <c r="E716" s="55"/>
      <c r="F716" s="55"/>
      <c r="G716" s="55"/>
      <c r="H716" s="55"/>
      <c r="I716" s="55"/>
      <c r="J716" s="55"/>
      <c r="K716" s="65"/>
      <c r="L716" s="65"/>
      <c r="M716" s="65"/>
      <c r="N716" s="65"/>
      <c r="O716" s="65"/>
      <c r="P716" s="65"/>
    </row>
    <row r="717" spans="3:16" s="1" customFormat="1" x14ac:dyDescent="0.25">
      <c r="C717" s="65"/>
      <c r="D717" s="55"/>
      <c r="E717" s="55"/>
      <c r="F717" s="55"/>
      <c r="G717" s="55"/>
      <c r="H717" s="55"/>
      <c r="I717" s="55"/>
      <c r="J717" s="55"/>
      <c r="K717" s="65"/>
      <c r="L717" s="65"/>
      <c r="M717" s="65"/>
      <c r="N717" s="65"/>
      <c r="O717" s="65"/>
      <c r="P717" s="65"/>
    </row>
    <row r="718" spans="3:16" s="1" customFormat="1" x14ac:dyDescent="0.25">
      <c r="C718" s="65"/>
      <c r="D718" s="55"/>
      <c r="E718" s="55"/>
      <c r="F718" s="55"/>
      <c r="G718" s="55"/>
      <c r="H718" s="55"/>
      <c r="I718" s="55"/>
      <c r="J718" s="55"/>
      <c r="K718" s="65"/>
      <c r="L718" s="65"/>
      <c r="M718" s="65"/>
      <c r="N718" s="65"/>
      <c r="O718" s="65"/>
      <c r="P718" s="65"/>
    </row>
    <row r="719" spans="3:16" s="1" customFormat="1" x14ac:dyDescent="0.25">
      <c r="C719" s="65"/>
      <c r="D719" s="55"/>
      <c r="E719" s="55"/>
      <c r="F719" s="55"/>
      <c r="G719" s="55"/>
      <c r="H719" s="55"/>
      <c r="I719" s="55"/>
      <c r="J719" s="55"/>
      <c r="K719" s="65"/>
      <c r="L719" s="65"/>
      <c r="M719" s="65"/>
      <c r="N719" s="65"/>
      <c r="O719" s="65"/>
      <c r="P719" s="65"/>
    </row>
    <row r="720" spans="3:16" s="1" customFormat="1" x14ac:dyDescent="0.25">
      <c r="C720" s="65"/>
      <c r="D720" s="55"/>
      <c r="E720" s="55"/>
      <c r="F720" s="55"/>
      <c r="G720" s="55"/>
      <c r="H720" s="55"/>
      <c r="I720" s="55"/>
      <c r="J720" s="55"/>
      <c r="K720" s="65"/>
      <c r="L720" s="65"/>
      <c r="M720" s="65"/>
      <c r="N720" s="65"/>
      <c r="O720" s="65"/>
      <c r="P720" s="65"/>
    </row>
    <row r="721" spans="3:16" s="1" customFormat="1" x14ac:dyDescent="0.25">
      <c r="C721" s="65"/>
      <c r="D721" s="55"/>
      <c r="E721" s="55"/>
      <c r="F721" s="55"/>
      <c r="G721" s="55"/>
      <c r="H721" s="55"/>
      <c r="I721" s="55"/>
      <c r="J721" s="55"/>
      <c r="K721" s="65"/>
      <c r="L721" s="65"/>
      <c r="M721" s="65"/>
      <c r="N721" s="65"/>
      <c r="O721" s="65"/>
      <c r="P721" s="65"/>
    </row>
    <row r="722" spans="3:16" s="1" customFormat="1" x14ac:dyDescent="0.25">
      <c r="C722" s="65"/>
      <c r="D722" s="55"/>
      <c r="E722" s="55"/>
      <c r="F722" s="55"/>
      <c r="G722" s="55"/>
      <c r="H722" s="55"/>
      <c r="I722" s="55"/>
      <c r="J722" s="55"/>
      <c r="K722" s="65"/>
      <c r="L722" s="65"/>
      <c r="M722" s="65"/>
      <c r="N722" s="65"/>
      <c r="O722" s="65"/>
      <c r="P722" s="65"/>
    </row>
    <row r="723" spans="3:16" s="1" customFormat="1" x14ac:dyDescent="0.25">
      <c r="C723" s="65"/>
      <c r="D723" s="55"/>
      <c r="E723" s="55"/>
      <c r="F723" s="55"/>
      <c r="G723" s="55"/>
      <c r="H723" s="55"/>
      <c r="I723" s="55"/>
      <c r="J723" s="55"/>
      <c r="K723" s="65"/>
      <c r="L723" s="65"/>
      <c r="M723" s="65"/>
      <c r="N723" s="65"/>
      <c r="O723" s="65"/>
      <c r="P723" s="65"/>
    </row>
    <row r="724" spans="3:16" s="1" customFormat="1" x14ac:dyDescent="0.25">
      <c r="C724" s="65"/>
      <c r="D724" s="55"/>
      <c r="E724" s="55"/>
      <c r="F724" s="55"/>
      <c r="G724" s="55"/>
      <c r="H724" s="55"/>
      <c r="I724" s="55"/>
      <c r="J724" s="55"/>
      <c r="K724" s="65"/>
      <c r="L724" s="65"/>
      <c r="M724" s="65"/>
      <c r="N724" s="65"/>
      <c r="O724" s="65"/>
      <c r="P724" s="65"/>
    </row>
    <row r="725" spans="3:16" s="1" customFormat="1" x14ac:dyDescent="0.25">
      <c r="C725" s="65"/>
      <c r="D725" s="55"/>
      <c r="E725" s="55"/>
      <c r="F725" s="55"/>
      <c r="G725" s="55"/>
      <c r="H725" s="55"/>
      <c r="I725" s="55"/>
      <c r="J725" s="55"/>
      <c r="K725" s="65"/>
      <c r="L725" s="65"/>
      <c r="M725" s="65"/>
      <c r="N725" s="65"/>
      <c r="O725" s="65"/>
      <c r="P725" s="65"/>
    </row>
    <row r="726" spans="3:16" s="1" customFormat="1" x14ac:dyDescent="0.25">
      <c r="C726" s="65"/>
      <c r="D726" s="55"/>
      <c r="E726" s="55"/>
      <c r="F726" s="55"/>
      <c r="G726" s="55"/>
      <c r="H726" s="55"/>
      <c r="I726" s="55"/>
      <c r="J726" s="55"/>
      <c r="K726" s="65"/>
      <c r="L726" s="65"/>
      <c r="M726" s="65"/>
      <c r="N726" s="65"/>
      <c r="O726" s="65"/>
      <c r="P726" s="65"/>
    </row>
    <row r="727" spans="3:16" s="1" customFormat="1" x14ac:dyDescent="0.25">
      <c r="C727" s="65"/>
      <c r="D727" s="55"/>
      <c r="E727" s="55"/>
      <c r="F727" s="55"/>
      <c r="G727" s="55"/>
      <c r="H727" s="55"/>
      <c r="I727" s="55"/>
      <c r="J727" s="55"/>
      <c r="K727" s="65"/>
      <c r="L727" s="65"/>
      <c r="M727" s="65"/>
      <c r="N727" s="65"/>
      <c r="O727" s="65"/>
      <c r="P727" s="65"/>
    </row>
    <row r="728" spans="3:16" s="1" customFormat="1" x14ac:dyDescent="0.25">
      <c r="C728" s="65"/>
      <c r="D728" s="55"/>
      <c r="E728" s="55"/>
      <c r="F728" s="55"/>
      <c r="G728" s="55"/>
      <c r="H728" s="55"/>
      <c r="I728" s="55"/>
      <c r="J728" s="55"/>
      <c r="K728" s="65"/>
      <c r="L728" s="65"/>
      <c r="M728" s="65"/>
      <c r="N728" s="65"/>
      <c r="O728" s="65"/>
      <c r="P728" s="65"/>
    </row>
    <row r="729" spans="3:16" s="1" customFormat="1" x14ac:dyDescent="0.25">
      <c r="C729" s="65"/>
      <c r="D729" s="55"/>
      <c r="E729" s="55"/>
      <c r="F729" s="55"/>
      <c r="G729" s="55"/>
      <c r="H729" s="55"/>
      <c r="I729" s="55"/>
      <c r="J729" s="55"/>
      <c r="K729" s="65"/>
      <c r="L729" s="65"/>
      <c r="M729" s="65"/>
      <c r="N729" s="65"/>
      <c r="O729" s="65"/>
      <c r="P729" s="65"/>
    </row>
    <row r="730" spans="3:16" s="1" customFormat="1" x14ac:dyDescent="0.25">
      <c r="C730" s="65"/>
      <c r="D730" s="55"/>
      <c r="E730" s="55"/>
      <c r="F730" s="55"/>
      <c r="G730" s="55"/>
      <c r="H730" s="55"/>
      <c r="I730" s="55"/>
      <c r="J730" s="55"/>
      <c r="K730" s="65"/>
      <c r="L730" s="65"/>
      <c r="M730" s="65"/>
      <c r="N730" s="65"/>
      <c r="O730" s="65"/>
      <c r="P730" s="65"/>
    </row>
    <row r="731" spans="3:16" s="1" customFormat="1" x14ac:dyDescent="0.25">
      <c r="C731" s="65"/>
      <c r="D731" s="55"/>
      <c r="E731" s="55"/>
      <c r="F731" s="55"/>
      <c r="G731" s="55"/>
      <c r="H731" s="55"/>
      <c r="I731" s="55"/>
      <c r="J731" s="55"/>
      <c r="K731" s="65"/>
      <c r="L731" s="65"/>
      <c r="M731" s="65"/>
      <c r="N731" s="65"/>
      <c r="O731" s="65"/>
      <c r="P731" s="65"/>
    </row>
    <row r="732" spans="3:16" s="1" customFormat="1" x14ac:dyDescent="0.25">
      <c r="C732" s="65"/>
      <c r="D732" s="55"/>
      <c r="E732" s="55"/>
      <c r="F732" s="55"/>
      <c r="G732" s="55"/>
      <c r="H732" s="55"/>
      <c r="I732" s="55"/>
      <c r="J732" s="55"/>
      <c r="K732" s="65"/>
      <c r="L732" s="65"/>
      <c r="M732" s="65"/>
      <c r="N732" s="65"/>
      <c r="O732" s="65"/>
      <c r="P732" s="65"/>
    </row>
    <row r="733" spans="3:16" s="1" customFormat="1" x14ac:dyDescent="0.25">
      <c r="C733" s="65"/>
      <c r="D733" s="55"/>
      <c r="E733" s="55"/>
      <c r="F733" s="55"/>
      <c r="G733" s="55"/>
      <c r="H733" s="55"/>
      <c r="I733" s="55"/>
      <c r="J733" s="55"/>
      <c r="K733" s="65"/>
      <c r="L733" s="65"/>
      <c r="M733" s="65"/>
      <c r="N733" s="65"/>
      <c r="O733" s="65"/>
      <c r="P733" s="65"/>
    </row>
    <row r="734" spans="3:16" s="1" customFormat="1" x14ac:dyDescent="0.25">
      <c r="C734" s="65"/>
      <c r="D734" s="55"/>
      <c r="E734" s="55"/>
      <c r="F734" s="55"/>
      <c r="G734" s="55"/>
      <c r="H734" s="55"/>
      <c r="I734" s="55"/>
      <c r="J734" s="55"/>
      <c r="K734" s="65"/>
      <c r="L734" s="65"/>
      <c r="M734" s="65"/>
      <c r="N734" s="65"/>
      <c r="O734" s="65"/>
      <c r="P734" s="65"/>
    </row>
    <row r="735" spans="3:16" s="1" customFormat="1" x14ac:dyDescent="0.25">
      <c r="C735" s="65"/>
      <c r="D735" s="55"/>
      <c r="E735" s="55"/>
      <c r="F735" s="55"/>
      <c r="G735" s="55"/>
      <c r="H735" s="55"/>
      <c r="I735" s="55"/>
      <c r="J735" s="55"/>
      <c r="K735" s="65"/>
      <c r="L735" s="65"/>
      <c r="M735" s="65"/>
      <c r="N735" s="65"/>
      <c r="O735" s="65"/>
      <c r="P735" s="65"/>
    </row>
    <row r="736" spans="3:16" s="1" customFormat="1" x14ac:dyDescent="0.25">
      <c r="C736" s="65"/>
      <c r="D736" s="55"/>
      <c r="E736" s="55"/>
      <c r="F736" s="55"/>
      <c r="G736" s="55"/>
      <c r="H736" s="55"/>
      <c r="I736" s="55"/>
      <c r="J736" s="55"/>
      <c r="K736" s="65"/>
      <c r="L736" s="65"/>
      <c r="M736" s="65"/>
      <c r="N736" s="65"/>
      <c r="O736" s="65"/>
      <c r="P736" s="65"/>
    </row>
    <row r="737" spans="3:16" s="1" customFormat="1" x14ac:dyDescent="0.25">
      <c r="C737" s="65"/>
      <c r="D737" s="55"/>
      <c r="E737" s="55"/>
      <c r="F737" s="55"/>
      <c r="G737" s="55"/>
      <c r="H737" s="55"/>
      <c r="I737" s="55"/>
      <c r="J737" s="55"/>
      <c r="K737" s="65"/>
      <c r="L737" s="65"/>
      <c r="M737" s="65"/>
      <c r="N737" s="65"/>
      <c r="O737" s="65"/>
      <c r="P737" s="65"/>
    </row>
    <row r="738" spans="3:16" s="1" customFormat="1" x14ac:dyDescent="0.25">
      <c r="C738" s="65"/>
      <c r="D738" s="55"/>
      <c r="E738" s="55"/>
      <c r="F738" s="55"/>
      <c r="G738" s="55"/>
      <c r="H738" s="55"/>
      <c r="I738" s="55"/>
      <c r="J738" s="55"/>
      <c r="K738" s="65"/>
      <c r="L738" s="65"/>
      <c r="M738" s="65"/>
      <c r="N738" s="65"/>
      <c r="O738" s="65"/>
      <c r="P738" s="65"/>
    </row>
    <row r="739" spans="3:16" s="1" customFormat="1" x14ac:dyDescent="0.25">
      <c r="C739" s="65"/>
      <c r="D739" s="55"/>
      <c r="E739" s="55"/>
      <c r="F739" s="55"/>
      <c r="G739" s="55"/>
      <c r="H739" s="55"/>
      <c r="I739" s="55"/>
      <c r="J739" s="55"/>
      <c r="K739" s="65"/>
      <c r="L739" s="65"/>
      <c r="M739" s="65"/>
      <c r="N739" s="65"/>
      <c r="O739" s="65"/>
      <c r="P739" s="65"/>
    </row>
    <row r="740" spans="3:16" s="1" customFormat="1" x14ac:dyDescent="0.25">
      <c r="C740" s="65"/>
      <c r="D740" s="55"/>
      <c r="E740" s="55"/>
      <c r="F740" s="55"/>
      <c r="G740" s="55"/>
      <c r="H740" s="55"/>
      <c r="I740" s="55"/>
      <c r="J740" s="55"/>
      <c r="K740" s="65"/>
      <c r="L740" s="65"/>
      <c r="M740" s="65"/>
      <c r="N740" s="65"/>
      <c r="O740" s="65"/>
      <c r="P740" s="65"/>
    </row>
    <row r="741" spans="3:16" s="1" customFormat="1" x14ac:dyDescent="0.25">
      <c r="C741" s="65"/>
      <c r="D741" s="55"/>
      <c r="E741" s="55"/>
      <c r="F741" s="55"/>
      <c r="G741" s="55"/>
      <c r="H741" s="55"/>
      <c r="I741" s="55"/>
      <c r="J741" s="55"/>
      <c r="K741" s="65"/>
      <c r="L741" s="65"/>
      <c r="M741" s="65"/>
      <c r="N741" s="65"/>
      <c r="O741" s="65"/>
      <c r="P741" s="65"/>
    </row>
    <row r="742" spans="3:16" s="1" customFormat="1" x14ac:dyDescent="0.25">
      <c r="C742" s="65"/>
      <c r="D742" s="55"/>
      <c r="E742" s="55"/>
      <c r="F742" s="55"/>
      <c r="G742" s="55"/>
      <c r="H742" s="55"/>
      <c r="I742" s="55"/>
      <c r="J742" s="55"/>
      <c r="K742" s="65"/>
      <c r="L742" s="65"/>
      <c r="M742" s="65"/>
      <c r="N742" s="65"/>
      <c r="O742" s="65"/>
      <c r="P742" s="65"/>
    </row>
    <row r="743" spans="3:16" s="1" customFormat="1" x14ac:dyDescent="0.25">
      <c r="C743" s="65"/>
      <c r="D743" s="55"/>
      <c r="E743" s="55"/>
      <c r="F743" s="55"/>
      <c r="G743" s="55"/>
      <c r="H743" s="55"/>
      <c r="I743" s="55"/>
      <c r="J743" s="55"/>
      <c r="K743" s="65"/>
      <c r="L743" s="65"/>
      <c r="M743" s="65"/>
      <c r="N743" s="65"/>
      <c r="O743" s="65"/>
      <c r="P743" s="65"/>
    </row>
    <row r="744" spans="3:16" s="1" customFormat="1" x14ac:dyDescent="0.25">
      <c r="C744" s="65"/>
      <c r="D744" s="55"/>
      <c r="E744" s="55"/>
      <c r="F744" s="55"/>
      <c r="G744" s="55"/>
      <c r="H744" s="55"/>
      <c r="I744" s="55"/>
      <c r="J744" s="55"/>
      <c r="K744" s="65"/>
      <c r="L744" s="65"/>
      <c r="M744" s="65"/>
      <c r="N744" s="65"/>
      <c r="O744" s="65"/>
      <c r="P744" s="65"/>
    </row>
    <row r="745" spans="3:16" s="1" customFormat="1" x14ac:dyDescent="0.25">
      <c r="C745" s="65"/>
      <c r="D745" s="55"/>
      <c r="E745" s="55"/>
      <c r="F745" s="55"/>
      <c r="G745" s="55"/>
      <c r="H745" s="55"/>
      <c r="I745" s="55"/>
      <c r="J745" s="55"/>
      <c r="K745" s="65"/>
      <c r="L745" s="65"/>
      <c r="M745" s="65"/>
      <c r="N745" s="65"/>
      <c r="O745" s="65"/>
      <c r="P745" s="65"/>
    </row>
    <row r="746" spans="3:16" s="1" customFormat="1" x14ac:dyDescent="0.25">
      <c r="C746" s="65"/>
      <c r="D746" s="55"/>
      <c r="E746" s="55"/>
      <c r="F746" s="55"/>
      <c r="G746" s="55"/>
      <c r="H746" s="55"/>
      <c r="I746" s="55"/>
      <c r="J746" s="55"/>
      <c r="K746" s="65"/>
      <c r="L746" s="65"/>
      <c r="M746" s="65"/>
      <c r="N746" s="65"/>
      <c r="O746" s="65"/>
      <c r="P746" s="65"/>
    </row>
    <row r="747" spans="3:16" s="1" customFormat="1" x14ac:dyDescent="0.25">
      <c r="C747" s="65"/>
      <c r="D747" s="55"/>
      <c r="E747" s="55"/>
      <c r="F747" s="55"/>
      <c r="G747" s="55"/>
      <c r="H747" s="55"/>
      <c r="I747" s="55"/>
      <c r="J747" s="55"/>
      <c r="K747" s="65"/>
      <c r="L747" s="65"/>
      <c r="M747" s="65"/>
      <c r="N747" s="65"/>
      <c r="O747" s="65"/>
      <c r="P747" s="65"/>
    </row>
    <row r="748" spans="3:16" s="1" customFormat="1" x14ac:dyDescent="0.25">
      <c r="C748" s="65"/>
      <c r="D748" s="55"/>
      <c r="E748" s="55"/>
      <c r="F748" s="55"/>
      <c r="G748" s="55"/>
      <c r="H748" s="55"/>
      <c r="I748" s="55"/>
      <c r="J748" s="55"/>
      <c r="K748" s="65"/>
      <c r="L748" s="65"/>
      <c r="M748" s="65"/>
      <c r="N748" s="65"/>
      <c r="O748" s="65"/>
      <c r="P748" s="65"/>
    </row>
    <row r="749" spans="3:16" s="1" customFormat="1" x14ac:dyDescent="0.25">
      <c r="C749" s="65"/>
      <c r="D749" s="55"/>
      <c r="E749" s="55"/>
      <c r="F749" s="55"/>
      <c r="G749" s="55"/>
      <c r="H749" s="55"/>
      <c r="I749" s="55"/>
      <c r="J749" s="55"/>
      <c r="K749" s="65"/>
      <c r="L749" s="65"/>
      <c r="M749" s="65"/>
      <c r="N749" s="65"/>
      <c r="O749" s="65"/>
      <c r="P749" s="65"/>
    </row>
    <row r="750" spans="3:16" s="1" customFormat="1" x14ac:dyDescent="0.25">
      <c r="C750" s="65"/>
      <c r="D750" s="55"/>
      <c r="E750" s="55"/>
      <c r="F750" s="55"/>
      <c r="G750" s="55"/>
      <c r="H750" s="55"/>
      <c r="I750" s="55"/>
      <c r="J750" s="55"/>
      <c r="K750" s="65"/>
      <c r="L750" s="65"/>
      <c r="M750" s="65"/>
      <c r="N750" s="65"/>
      <c r="O750" s="65"/>
      <c r="P750" s="65"/>
    </row>
    <row r="751" spans="3:16" s="1" customFormat="1" x14ac:dyDescent="0.25">
      <c r="C751" s="65"/>
      <c r="D751" s="55"/>
      <c r="E751" s="55"/>
      <c r="F751" s="55"/>
      <c r="G751" s="55"/>
      <c r="H751" s="55"/>
      <c r="I751" s="55"/>
      <c r="J751" s="55"/>
      <c r="K751" s="65"/>
      <c r="L751" s="65"/>
      <c r="M751" s="65"/>
      <c r="N751" s="65"/>
      <c r="O751" s="65"/>
      <c r="P751" s="65"/>
    </row>
    <row r="752" spans="3:16" s="1" customFormat="1" x14ac:dyDescent="0.25">
      <c r="C752" s="65"/>
      <c r="D752" s="55"/>
      <c r="E752" s="55"/>
      <c r="F752" s="55"/>
      <c r="G752" s="55"/>
      <c r="H752" s="55"/>
      <c r="I752" s="55"/>
      <c r="J752" s="55"/>
      <c r="K752" s="65"/>
      <c r="L752" s="65"/>
      <c r="M752" s="65"/>
      <c r="N752" s="65"/>
      <c r="O752" s="65"/>
      <c r="P752" s="65"/>
    </row>
    <row r="753" spans="3:16" s="1" customFormat="1" x14ac:dyDescent="0.25">
      <c r="C753" s="65"/>
      <c r="D753" s="55"/>
      <c r="E753" s="55"/>
      <c r="F753" s="55"/>
      <c r="G753" s="55"/>
      <c r="H753" s="55"/>
      <c r="I753" s="55"/>
      <c r="J753" s="55"/>
      <c r="K753" s="65"/>
      <c r="L753" s="65"/>
      <c r="M753" s="65"/>
      <c r="N753" s="65"/>
      <c r="O753" s="65"/>
      <c r="P753" s="65"/>
    </row>
    <row r="754" spans="3:16" s="1" customFormat="1" x14ac:dyDescent="0.25">
      <c r="C754" s="65"/>
      <c r="D754" s="55"/>
      <c r="E754" s="55"/>
      <c r="F754" s="55"/>
      <c r="G754" s="55"/>
      <c r="H754" s="55"/>
      <c r="I754" s="55"/>
      <c r="J754" s="55"/>
      <c r="K754" s="65"/>
      <c r="L754" s="65"/>
      <c r="M754" s="65"/>
      <c r="N754" s="65"/>
      <c r="O754" s="65"/>
      <c r="P754" s="65"/>
    </row>
    <row r="755" spans="3:16" s="1" customFormat="1" x14ac:dyDescent="0.25">
      <c r="C755" s="65"/>
      <c r="D755" s="55"/>
      <c r="E755" s="55"/>
      <c r="F755" s="55"/>
      <c r="G755" s="55"/>
      <c r="H755" s="55"/>
      <c r="I755" s="55"/>
      <c r="J755" s="55"/>
      <c r="K755" s="65"/>
      <c r="L755" s="65"/>
      <c r="M755" s="65"/>
      <c r="N755" s="65"/>
      <c r="O755" s="65"/>
      <c r="P755" s="65"/>
    </row>
    <row r="756" spans="3:16" s="1" customFormat="1" x14ac:dyDescent="0.25">
      <c r="C756" s="65"/>
      <c r="D756" s="55"/>
      <c r="E756" s="55"/>
      <c r="F756" s="55"/>
      <c r="G756" s="55"/>
      <c r="H756" s="55"/>
      <c r="I756" s="55"/>
      <c r="J756" s="55"/>
      <c r="K756" s="65"/>
      <c r="L756" s="65"/>
      <c r="M756" s="65"/>
      <c r="N756" s="65"/>
      <c r="O756" s="65"/>
      <c r="P756" s="65"/>
    </row>
    <row r="757" spans="3:16" s="1" customFormat="1" x14ac:dyDescent="0.25">
      <c r="C757" s="65"/>
      <c r="D757" s="55"/>
      <c r="E757" s="55"/>
      <c r="F757" s="55"/>
      <c r="G757" s="55"/>
      <c r="H757" s="55"/>
      <c r="I757" s="55"/>
      <c r="J757" s="55"/>
      <c r="K757" s="65"/>
      <c r="L757" s="65"/>
      <c r="M757" s="65"/>
      <c r="N757" s="65"/>
      <c r="O757" s="65"/>
      <c r="P757" s="65"/>
    </row>
    <row r="758" spans="3:16" s="1" customFormat="1" x14ac:dyDescent="0.25">
      <c r="C758" s="65"/>
      <c r="D758" s="55"/>
      <c r="E758" s="55"/>
      <c r="F758" s="55"/>
      <c r="G758" s="55"/>
      <c r="H758" s="55"/>
      <c r="I758" s="55"/>
      <c r="J758" s="55"/>
      <c r="K758" s="65"/>
      <c r="L758" s="65"/>
      <c r="M758" s="65"/>
      <c r="N758" s="65"/>
      <c r="O758" s="65"/>
      <c r="P758" s="65"/>
    </row>
    <row r="759" spans="3:16" s="1" customFormat="1" x14ac:dyDescent="0.25">
      <c r="C759" s="65"/>
      <c r="D759" s="55"/>
      <c r="E759" s="55"/>
      <c r="F759" s="55"/>
      <c r="G759" s="55"/>
      <c r="H759" s="55"/>
      <c r="I759" s="55"/>
      <c r="J759" s="55"/>
      <c r="K759" s="65"/>
      <c r="L759" s="65"/>
      <c r="M759" s="65"/>
      <c r="N759" s="65"/>
      <c r="O759" s="65"/>
      <c r="P759" s="65"/>
    </row>
    <row r="760" spans="3:16" s="1" customFormat="1" x14ac:dyDescent="0.25">
      <c r="C760" s="65"/>
      <c r="D760" s="55"/>
      <c r="E760" s="55"/>
      <c r="F760" s="55"/>
      <c r="G760" s="55"/>
      <c r="H760" s="55"/>
      <c r="I760" s="55"/>
      <c r="J760" s="55"/>
      <c r="K760" s="65"/>
      <c r="L760" s="65"/>
      <c r="M760" s="65"/>
      <c r="N760" s="65"/>
      <c r="O760" s="65"/>
      <c r="P760" s="65"/>
    </row>
    <row r="761" spans="3:16" s="1" customFormat="1" x14ac:dyDescent="0.25">
      <c r="C761" s="65"/>
      <c r="D761" s="55"/>
      <c r="E761" s="55"/>
      <c r="F761" s="55"/>
      <c r="G761" s="55"/>
      <c r="H761" s="55"/>
      <c r="I761" s="55"/>
      <c r="J761" s="55"/>
      <c r="K761" s="65"/>
      <c r="L761" s="65"/>
      <c r="M761" s="65"/>
      <c r="N761" s="65"/>
      <c r="O761" s="65"/>
      <c r="P761" s="65"/>
    </row>
    <row r="762" spans="3:16" s="1" customFormat="1" x14ac:dyDescent="0.25">
      <c r="C762" s="65"/>
      <c r="D762" s="55"/>
      <c r="E762" s="55"/>
      <c r="F762" s="55"/>
      <c r="G762" s="55"/>
      <c r="H762" s="55"/>
      <c r="I762" s="55"/>
      <c r="J762" s="55"/>
      <c r="K762" s="65"/>
      <c r="L762" s="65"/>
      <c r="M762" s="65"/>
      <c r="N762" s="65"/>
      <c r="O762" s="65"/>
      <c r="P762" s="65"/>
    </row>
    <row r="763" spans="3:16" s="1" customFormat="1" x14ac:dyDescent="0.25">
      <c r="C763" s="65"/>
      <c r="D763" s="55"/>
      <c r="E763" s="55"/>
      <c r="F763" s="55"/>
      <c r="G763" s="55"/>
      <c r="H763" s="55"/>
      <c r="I763" s="55"/>
      <c r="J763" s="55"/>
      <c r="K763" s="65"/>
      <c r="L763" s="65"/>
      <c r="M763" s="65"/>
      <c r="N763" s="65"/>
      <c r="O763" s="65"/>
      <c r="P763" s="65"/>
    </row>
    <row r="764" spans="3:16" s="1" customFormat="1" x14ac:dyDescent="0.25">
      <c r="C764" s="65"/>
      <c r="D764" s="55"/>
      <c r="E764" s="55"/>
      <c r="F764" s="55"/>
      <c r="G764" s="55"/>
      <c r="H764" s="55"/>
      <c r="I764" s="55"/>
      <c r="J764" s="55"/>
      <c r="K764" s="65"/>
      <c r="L764" s="65"/>
      <c r="M764" s="65"/>
      <c r="N764" s="65"/>
      <c r="O764" s="65"/>
      <c r="P764" s="65"/>
    </row>
    <row r="765" spans="3:16" s="1" customFormat="1" x14ac:dyDescent="0.25">
      <c r="C765" s="65"/>
      <c r="D765" s="55"/>
      <c r="E765" s="55"/>
      <c r="F765" s="55"/>
      <c r="G765" s="55"/>
      <c r="H765" s="55"/>
      <c r="I765" s="55"/>
      <c r="J765" s="55"/>
      <c r="K765" s="65"/>
      <c r="L765" s="65"/>
      <c r="M765" s="65"/>
      <c r="N765" s="65"/>
      <c r="O765" s="65"/>
      <c r="P765" s="65"/>
    </row>
    <row r="766" spans="3:16" s="1" customFormat="1" x14ac:dyDescent="0.25">
      <c r="C766" s="65"/>
      <c r="D766" s="55"/>
      <c r="E766" s="55"/>
      <c r="F766" s="55"/>
      <c r="G766" s="55"/>
      <c r="H766" s="55"/>
      <c r="I766" s="55"/>
      <c r="J766" s="55"/>
      <c r="K766" s="65"/>
      <c r="L766" s="65"/>
      <c r="M766" s="65"/>
      <c r="N766" s="65"/>
      <c r="O766" s="65"/>
      <c r="P766" s="65"/>
    </row>
    <row r="767" spans="3:16" s="1" customFormat="1" x14ac:dyDescent="0.25">
      <c r="C767" s="65"/>
      <c r="D767" s="55"/>
      <c r="E767" s="55"/>
      <c r="F767" s="55"/>
      <c r="G767" s="55"/>
      <c r="H767" s="55"/>
      <c r="I767" s="55"/>
      <c r="J767" s="55"/>
      <c r="K767" s="65"/>
      <c r="L767" s="65"/>
      <c r="M767" s="65"/>
      <c r="N767" s="65"/>
      <c r="O767" s="65"/>
      <c r="P767" s="65"/>
    </row>
    <row r="768" spans="3:16" s="1" customFormat="1" x14ac:dyDescent="0.25">
      <c r="C768" s="65"/>
      <c r="D768" s="55"/>
      <c r="E768" s="55"/>
      <c r="F768" s="55"/>
      <c r="G768" s="55"/>
      <c r="H768" s="55"/>
      <c r="I768" s="55"/>
      <c r="J768" s="55"/>
      <c r="K768" s="65"/>
      <c r="L768" s="65"/>
      <c r="M768" s="65"/>
      <c r="N768" s="65"/>
      <c r="O768" s="65"/>
      <c r="P768" s="65"/>
    </row>
    <row r="769" spans="3:16" s="1" customFormat="1" x14ac:dyDescent="0.25">
      <c r="C769" s="65"/>
      <c r="D769" s="55"/>
      <c r="E769" s="55"/>
      <c r="F769" s="55"/>
      <c r="G769" s="55"/>
      <c r="H769" s="55"/>
      <c r="I769" s="55"/>
      <c r="J769" s="55"/>
      <c r="K769" s="65"/>
      <c r="L769" s="65"/>
      <c r="M769" s="65"/>
      <c r="N769" s="65"/>
      <c r="O769" s="65"/>
      <c r="P769" s="65"/>
    </row>
    <row r="770" spans="3:16" s="1" customFormat="1" x14ac:dyDescent="0.25">
      <c r="C770" s="65"/>
      <c r="D770" s="55"/>
      <c r="E770" s="55"/>
      <c r="F770" s="55"/>
      <c r="G770" s="55"/>
      <c r="H770" s="55"/>
      <c r="I770" s="55"/>
      <c r="J770" s="55"/>
      <c r="K770" s="65"/>
      <c r="L770" s="65"/>
      <c r="M770" s="65"/>
      <c r="N770" s="65"/>
      <c r="O770" s="65"/>
      <c r="P770" s="65"/>
    </row>
    <row r="771" spans="3:16" s="1" customFormat="1" x14ac:dyDescent="0.25">
      <c r="C771" s="65"/>
      <c r="D771" s="55"/>
      <c r="E771" s="55"/>
      <c r="F771" s="55"/>
      <c r="G771" s="55"/>
      <c r="H771" s="55"/>
      <c r="I771" s="55"/>
      <c r="J771" s="55"/>
      <c r="K771" s="65"/>
      <c r="L771" s="65"/>
      <c r="M771" s="65"/>
      <c r="N771" s="65"/>
      <c r="O771" s="65"/>
      <c r="P771" s="65"/>
    </row>
    <row r="772" spans="3:16" s="1" customFormat="1" x14ac:dyDescent="0.25">
      <c r="C772" s="65"/>
      <c r="D772" s="55"/>
      <c r="E772" s="55"/>
      <c r="F772" s="55"/>
      <c r="G772" s="55"/>
      <c r="H772" s="55"/>
      <c r="I772" s="55"/>
      <c r="J772" s="55"/>
      <c r="K772" s="65"/>
      <c r="L772" s="65"/>
      <c r="M772" s="65"/>
      <c r="N772" s="65"/>
      <c r="O772" s="65"/>
      <c r="P772" s="65"/>
    </row>
    <row r="773" spans="3:16" s="1" customFormat="1" x14ac:dyDescent="0.25">
      <c r="C773" s="65"/>
      <c r="D773" s="55"/>
      <c r="E773" s="55"/>
      <c r="F773" s="55"/>
      <c r="G773" s="55"/>
      <c r="H773" s="55"/>
      <c r="I773" s="55"/>
      <c r="J773" s="55"/>
      <c r="K773" s="65"/>
      <c r="L773" s="65"/>
      <c r="M773" s="65"/>
      <c r="N773" s="65"/>
      <c r="O773" s="65"/>
      <c r="P773" s="65"/>
    </row>
    <row r="774" spans="3:16" s="1" customFormat="1" x14ac:dyDescent="0.25">
      <c r="C774" s="65"/>
      <c r="D774" s="55"/>
      <c r="E774" s="55"/>
      <c r="F774" s="55"/>
      <c r="G774" s="55"/>
      <c r="H774" s="55"/>
      <c r="I774" s="55"/>
      <c r="J774" s="55"/>
      <c r="K774" s="65"/>
      <c r="L774" s="65"/>
      <c r="M774" s="65"/>
      <c r="N774" s="65"/>
      <c r="O774" s="65"/>
      <c r="P774" s="65"/>
    </row>
    <row r="775" spans="3:16" s="1" customFormat="1" x14ac:dyDescent="0.25">
      <c r="C775" s="65"/>
      <c r="D775" s="55"/>
      <c r="E775" s="55"/>
      <c r="F775" s="55"/>
      <c r="G775" s="55"/>
      <c r="H775" s="55"/>
      <c r="I775" s="55"/>
      <c r="J775" s="55"/>
      <c r="K775" s="65"/>
      <c r="L775" s="65"/>
      <c r="M775" s="65"/>
      <c r="N775" s="65"/>
      <c r="O775" s="65"/>
      <c r="P775" s="65"/>
    </row>
    <row r="776" spans="3:16" s="1" customFormat="1" x14ac:dyDescent="0.25">
      <c r="C776" s="65"/>
      <c r="D776" s="55"/>
      <c r="E776" s="55"/>
      <c r="F776" s="55"/>
      <c r="G776" s="55"/>
      <c r="H776" s="55"/>
      <c r="I776" s="55"/>
      <c r="J776" s="55"/>
      <c r="K776" s="65"/>
      <c r="L776" s="65"/>
      <c r="M776" s="65"/>
      <c r="N776" s="65"/>
      <c r="O776" s="65"/>
      <c r="P776" s="65"/>
    </row>
    <row r="777" spans="3:16" s="1" customFormat="1" x14ac:dyDescent="0.25">
      <c r="C777" s="65"/>
      <c r="D777" s="55"/>
      <c r="E777" s="55"/>
      <c r="F777" s="55"/>
      <c r="G777" s="55"/>
      <c r="H777" s="55"/>
      <c r="I777" s="55"/>
      <c r="J777" s="55"/>
      <c r="K777" s="65"/>
      <c r="L777" s="65"/>
      <c r="M777" s="65"/>
      <c r="N777" s="65"/>
      <c r="O777" s="65"/>
      <c r="P777" s="65"/>
    </row>
    <row r="778" spans="3:16" s="1" customFormat="1" x14ac:dyDescent="0.25">
      <c r="C778" s="65"/>
      <c r="D778" s="55"/>
      <c r="E778" s="55"/>
      <c r="F778" s="55"/>
      <c r="G778" s="55"/>
      <c r="H778" s="55"/>
      <c r="I778" s="55"/>
      <c r="J778" s="55"/>
      <c r="K778" s="65"/>
      <c r="L778" s="65"/>
      <c r="M778" s="65"/>
      <c r="N778" s="65"/>
      <c r="O778" s="65"/>
      <c r="P778" s="65"/>
    </row>
    <row r="779" spans="3:16" s="1" customFormat="1" x14ac:dyDescent="0.25">
      <c r="C779" s="65"/>
      <c r="D779" s="55"/>
      <c r="E779" s="55"/>
      <c r="F779" s="55"/>
      <c r="G779" s="55"/>
      <c r="H779" s="55"/>
      <c r="I779" s="55"/>
      <c r="J779" s="55"/>
      <c r="K779" s="65"/>
      <c r="L779" s="65"/>
      <c r="M779" s="65"/>
      <c r="N779" s="65"/>
      <c r="O779" s="65"/>
      <c r="P779" s="65"/>
    </row>
    <row r="780" spans="3:16" s="1" customFormat="1" x14ac:dyDescent="0.25">
      <c r="C780" s="65"/>
      <c r="D780" s="55"/>
      <c r="E780" s="55"/>
      <c r="F780" s="55"/>
      <c r="G780" s="55"/>
      <c r="H780" s="55"/>
      <c r="I780" s="55"/>
      <c r="J780" s="55"/>
      <c r="K780" s="65"/>
      <c r="L780" s="65"/>
      <c r="M780" s="65"/>
      <c r="N780" s="65"/>
      <c r="O780" s="65"/>
      <c r="P780" s="65"/>
    </row>
    <row r="781" spans="3:16" s="1" customFormat="1" x14ac:dyDescent="0.25">
      <c r="C781" s="65"/>
      <c r="D781" s="55"/>
      <c r="E781" s="55"/>
      <c r="F781" s="55"/>
      <c r="G781" s="55"/>
      <c r="H781" s="55"/>
      <c r="I781" s="55"/>
      <c r="J781" s="55"/>
      <c r="K781" s="65"/>
      <c r="L781" s="65"/>
      <c r="M781" s="65"/>
      <c r="N781" s="65"/>
      <c r="O781" s="65"/>
      <c r="P781" s="65"/>
    </row>
    <row r="782" spans="3:16" s="1" customFormat="1" x14ac:dyDescent="0.25">
      <c r="C782" s="65"/>
      <c r="D782" s="55"/>
      <c r="E782" s="55"/>
      <c r="F782" s="55"/>
      <c r="G782" s="55"/>
      <c r="H782" s="55"/>
      <c r="I782" s="55"/>
      <c r="J782" s="55"/>
      <c r="K782" s="65"/>
      <c r="L782" s="65"/>
      <c r="M782" s="65"/>
      <c r="N782" s="65"/>
      <c r="O782" s="65"/>
      <c r="P782" s="65"/>
    </row>
    <row r="783" spans="3:16" s="1" customFormat="1" x14ac:dyDescent="0.25">
      <c r="C783" s="65"/>
      <c r="D783" s="55"/>
      <c r="E783" s="55"/>
      <c r="F783" s="55"/>
      <c r="G783" s="55"/>
      <c r="H783" s="55"/>
      <c r="I783" s="55"/>
      <c r="J783" s="55"/>
      <c r="K783" s="65"/>
      <c r="L783" s="65"/>
      <c r="M783" s="65"/>
      <c r="N783" s="65"/>
      <c r="O783" s="65"/>
      <c r="P783" s="65"/>
    </row>
    <row r="784" spans="3:16" s="1" customFormat="1" x14ac:dyDescent="0.25">
      <c r="C784" s="65"/>
      <c r="D784" s="55"/>
      <c r="E784" s="55"/>
      <c r="F784" s="55"/>
      <c r="G784" s="55"/>
      <c r="H784" s="55"/>
      <c r="I784" s="55"/>
      <c r="J784" s="55"/>
      <c r="K784" s="65"/>
      <c r="L784" s="65"/>
      <c r="M784" s="65"/>
      <c r="N784" s="65"/>
      <c r="O784" s="65"/>
      <c r="P784" s="65"/>
    </row>
    <row r="785" spans="3:16" s="1" customFormat="1" x14ac:dyDescent="0.25">
      <c r="C785" s="65"/>
      <c r="D785" s="55"/>
      <c r="E785" s="55"/>
      <c r="F785" s="55"/>
      <c r="G785" s="55"/>
      <c r="H785" s="55"/>
      <c r="I785" s="55"/>
      <c r="J785" s="55"/>
      <c r="K785" s="65"/>
      <c r="L785" s="65"/>
      <c r="M785" s="65"/>
      <c r="N785" s="65"/>
      <c r="O785" s="65"/>
      <c r="P785" s="65"/>
    </row>
    <row r="786" spans="3:16" s="1" customFormat="1" x14ac:dyDescent="0.25">
      <c r="C786" s="65"/>
      <c r="D786" s="55"/>
      <c r="E786" s="55"/>
      <c r="F786" s="55"/>
      <c r="G786" s="55"/>
      <c r="H786" s="55"/>
      <c r="I786" s="55"/>
      <c r="J786" s="55"/>
      <c r="K786" s="65"/>
      <c r="L786" s="65"/>
      <c r="M786" s="65"/>
      <c r="N786" s="65"/>
      <c r="O786" s="65"/>
      <c r="P786" s="65"/>
    </row>
    <row r="787" spans="3:16" s="1" customFormat="1" x14ac:dyDescent="0.25">
      <c r="C787" s="65"/>
      <c r="D787" s="55"/>
      <c r="E787" s="55"/>
      <c r="F787" s="55"/>
      <c r="G787" s="55"/>
      <c r="H787" s="55"/>
      <c r="I787" s="55"/>
      <c r="J787" s="55"/>
      <c r="K787" s="65"/>
      <c r="L787" s="65"/>
      <c r="M787" s="65"/>
      <c r="N787" s="65"/>
      <c r="O787" s="65"/>
      <c r="P787" s="65"/>
    </row>
    <row r="788" spans="3:16" s="1" customFormat="1" x14ac:dyDescent="0.25">
      <c r="C788" s="65"/>
      <c r="D788" s="55"/>
      <c r="E788" s="55"/>
      <c r="F788" s="55"/>
      <c r="G788" s="55"/>
      <c r="H788" s="55"/>
      <c r="I788" s="55"/>
      <c r="J788" s="55"/>
      <c r="K788" s="65"/>
      <c r="L788" s="65"/>
      <c r="M788" s="65"/>
      <c r="N788" s="65"/>
      <c r="O788" s="65"/>
      <c r="P788" s="65"/>
    </row>
    <row r="789" spans="3:16" s="1" customFormat="1" x14ac:dyDescent="0.25">
      <c r="C789" s="65"/>
      <c r="D789" s="55"/>
      <c r="E789" s="55"/>
      <c r="F789" s="55"/>
      <c r="G789" s="55"/>
      <c r="H789" s="55"/>
      <c r="I789" s="55"/>
      <c r="J789" s="55"/>
      <c r="K789" s="65"/>
      <c r="L789" s="65"/>
      <c r="M789" s="65"/>
      <c r="N789" s="65"/>
      <c r="O789" s="65"/>
      <c r="P789" s="65"/>
    </row>
    <row r="790" spans="3:16" s="1" customFormat="1" x14ac:dyDescent="0.25">
      <c r="C790" s="65"/>
      <c r="D790" s="55"/>
      <c r="E790" s="55"/>
      <c r="F790" s="55"/>
      <c r="G790" s="55"/>
      <c r="H790" s="55"/>
      <c r="I790" s="55"/>
      <c r="J790" s="55"/>
      <c r="K790" s="65"/>
      <c r="L790" s="65"/>
      <c r="M790" s="65"/>
      <c r="N790" s="65"/>
      <c r="O790" s="65"/>
      <c r="P790" s="65"/>
    </row>
    <row r="791" spans="3:16" s="1" customFormat="1" x14ac:dyDescent="0.25">
      <c r="C791" s="65"/>
      <c r="D791" s="55"/>
      <c r="E791" s="55"/>
      <c r="F791" s="55"/>
      <c r="G791" s="55"/>
      <c r="H791" s="55"/>
      <c r="I791" s="55"/>
      <c r="J791" s="55"/>
      <c r="K791" s="65"/>
      <c r="L791" s="65"/>
      <c r="M791" s="65"/>
      <c r="N791" s="65"/>
      <c r="O791" s="65"/>
      <c r="P791" s="65"/>
    </row>
    <row r="792" spans="3:16" s="1" customFormat="1" x14ac:dyDescent="0.25">
      <c r="C792" s="65"/>
      <c r="D792" s="55"/>
      <c r="E792" s="55"/>
      <c r="F792" s="55"/>
      <c r="G792" s="55"/>
      <c r="H792" s="55"/>
      <c r="I792" s="55"/>
      <c r="J792" s="55"/>
      <c r="K792" s="65"/>
      <c r="L792" s="65"/>
      <c r="M792" s="65"/>
      <c r="N792" s="65"/>
      <c r="O792" s="65"/>
      <c r="P792" s="65"/>
    </row>
    <row r="793" spans="3:16" s="1" customFormat="1" x14ac:dyDescent="0.25">
      <c r="C793" s="65"/>
      <c r="D793" s="55"/>
      <c r="E793" s="55"/>
      <c r="F793" s="55"/>
      <c r="G793" s="55"/>
      <c r="H793" s="55"/>
      <c r="I793" s="55"/>
      <c r="J793" s="55"/>
      <c r="K793" s="65"/>
      <c r="L793" s="65"/>
      <c r="M793" s="65"/>
      <c r="N793" s="65"/>
      <c r="O793" s="65"/>
      <c r="P793" s="65"/>
    </row>
    <row r="794" spans="3:16" s="1" customFormat="1" x14ac:dyDescent="0.25">
      <c r="C794" s="65"/>
      <c r="D794" s="55"/>
      <c r="E794" s="55"/>
      <c r="F794" s="55"/>
      <c r="G794" s="55"/>
      <c r="H794" s="55"/>
      <c r="I794" s="55"/>
      <c r="J794" s="55"/>
      <c r="K794" s="65"/>
      <c r="L794" s="65"/>
      <c r="M794" s="65"/>
      <c r="N794" s="65"/>
      <c r="O794" s="65"/>
      <c r="P794" s="65"/>
    </row>
    <row r="795" spans="3:16" s="1" customFormat="1" x14ac:dyDescent="0.25">
      <c r="C795" s="65"/>
      <c r="D795" s="55"/>
      <c r="E795" s="55"/>
      <c r="F795" s="55"/>
      <c r="G795" s="55"/>
      <c r="H795" s="55"/>
      <c r="I795" s="55"/>
      <c r="J795" s="55"/>
      <c r="K795" s="65"/>
      <c r="L795" s="65"/>
      <c r="M795" s="65"/>
      <c r="N795" s="65"/>
      <c r="O795" s="65"/>
      <c r="P795" s="65"/>
    </row>
    <row r="796" spans="3:16" s="1" customFormat="1" x14ac:dyDescent="0.25">
      <c r="C796" s="65"/>
      <c r="D796" s="55"/>
      <c r="E796" s="55"/>
      <c r="F796" s="55"/>
      <c r="G796" s="55"/>
      <c r="H796" s="55"/>
      <c r="I796" s="55"/>
      <c r="J796" s="55"/>
      <c r="K796" s="65"/>
      <c r="L796" s="65"/>
      <c r="M796" s="65"/>
      <c r="N796" s="65"/>
      <c r="O796" s="65"/>
      <c r="P796" s="65"/>
    </row>
    <row r="797" spans="3:16" s="1" customFormat="1" x14ac:dyDescent="0.25">
      <c r="C797" s="65"/>
      <c r="D797" s="55"/>
      <c r="E797" s="55"/>
      <c r="F797" s="55"/>
      <c r="G797" s="55"/>
      <c r="H797" s="55"/>
      <c r="I797" s="55"/>
      <c r="J797" s="55"/>
      <c r="K797" s="65"/>
      <c r="L797" s="65"/>
      <c r="M797" s="65"/>
      <c r="N797" s="65"/>
      <c r="O797" s="65"/>
      <c r="P797" s="65"/>
    </row>
    <row r="798" spans="3:16" s="1" customFormat="1" x14ac:dyDescent="0.25">
      <c r="C798" s="65"/>
      <c r="D798" s="55"/>
      <c r="E798" s="55"/>
      <c r="F798" s="55"/>
      <c r="G798" s="55"/>
      <c r="H798" s="55"/>
      <c r="I798" s="55"/>
      <c r="J798" s="55"/>
      <c r="K798" s="65"/>
      <c r="L798" s="65"/>
      <c r="M798" s="65"/>
      <c r="N798" s="65"/>
      <c r="O798" s="65"/>
      <c r="P798" s="65"/>
    </row>
    <row r="799" spans="3:16" s="1" customFormat="1" x14ac:dyDescent="0.25">
      <c r="C799" s="65"/>
      <c r="D799" s="55"/>
      <c r="E799" s="55"/>
      <c r="F799" s="55"/>
      <c r="G799" s="55"/>
      <c r="H799" s="55"/>
      <c r="I799" s="55"/>
      <c r="J799" s="55"/>
      <c r="K799" s="65"/>
      <c r="L799" s="65"/>
      <c r="M799" s="65"/>
      <c r="N799" s="65"/>
      <c r="O799" s="65"/>
      <c r="P799" s="65"/>
    </row>
    <row r="800" spans="3:16" s="1" customFormat="1" x14ac:dyDescent="0.25">
      <c r="C800" s="65"/>
      <c r="D800" s="55"/>
      <c r="E800" s="55"/>
      <c r="F800" s="55"/>
      <c r="G800" s="55"/>
      <c r="H800" s="55"/>
      <c r="I800" s="55"/>
      <c r="J800" s="55"/>
      <c r="K800" s="65"/>
      <c r="L800" s="65"/>
      <c r="M800" s="65"/>
      <c r="N800" s="65"/>
      <c r="O800" s="65"/>
      <c r="P800" s="65"/>
    </row>
    <row r="801" spans="3:16" s="1" customFormat="1" x14ac:dyDescent="0.25">
      <c r="C801" s="65"/>
      <c r="D801" s="55"/>
      <c r="E801" s="55"/>
      <c r="F801" s="55"/>
      <c r="G801" s="55"/>
      <c r="H801" s="55"/>
      <c r="I801" s="55"/>
      <c r="J801" s="55"/>
      <c r="K801" s="65"/>
      <c r="L801" s="65"/>
      <c r="M801" s="65"/>
      <c r="N801" s="65"/>
      <c r="O801" s="65"/>
      <c r="P801" s="65"/>
    </row>
    <row r="802" spans="3:16" s="1" customFormat="1" x14ac:dyDescent="0.25">
      <c r="C802" s="65"/>
      <c r="D802" s="55"/>
      <c r="E802" s="55"/>
      <c r="F802" s="55"/>
      <c r="G802" s="55"/>
      <c r="H802" s="55"/>
      <c r="I802" s="55"/>
      <c r="J802" s="55"/>
      <c r="K802" s="65"/>
      <c r="L802" s="65"/>
      <c r="M802" s="65"/>
      <c r="N802" s="65"/>
      <c r="O802" s="65"/>
      <c r="P802" s="65"/>
    </row>
    <row r="803" spans="3:16" s="1" customFormat="1" x14ac:dyDescent="0.25">
      <c r="C803" s="65"/>
      <c r="D803" s="55"/>
      <c r="E803" s="55"/>
      <c r="F803" s="55"/>
      <c r="G803" s="55"/>
      <c r="H803" s="55"/>
      <c r="I803" s="55"/>
      <c r="J803" s="55"/>
      <c r="K803" s="65"/>
      <c r="L803" s="65"/>
      <c r="M803" s="65"/>
      <c r="N803" s="65"/>
      <c r="O803" s="65"/>
      <c r="P803" s="65"/>
    </row>
    <row r="804" spans="3:16" s="1" customFormat="1" x14ac:dyDescent="0.25">
      <c r="C804" s="65"/>
      <c r="D804" s="55"/>
      <c r="E804" s="55"/>
      <c r="F804" s="55"/>
      <c r="G804" s="55"/>
      <c r="H804" s="55"/>
      <c r="I804" s="55"/>
      <c r="J804" s="55"/>
      <c r="K804" s="65"/>
      <c r="L804" s="65"/>
      <c r="M804" s="65"/>
      <c r="N804" s="65"/>
      <c r="O804" s="65"/>
      <c r="P804" s="65"/>
    </row>
    <row r="805" spans="3:16" s="1" customFormat="1" x14ac:dyDescent="0.25">
      <c r="C805" s="65"/>
      <c r="D805" s="55"/>
      <c r="E805" s="55"/>
      <c r="F805" s="55"/>
      <c r="G805" s="55"/>
      <c r="H805" s="55"/>
      <c r="I805" s="55"/>
      <c r="J805" s="55"/>
      <c r="K805" s="65"/>
      <c r="L805" s="65"/>
      <c r="M805" s="65"/>
      <c r="N805" s="65"/>
      <c r="O805" s="65"/>
      <c r="P805" s="65"/>
    </row>
    <row r="806" spans="3:16" s="1" customFormat="1" x14ac:dyDescent="0.25">
      <c r="C806" s="65"/>
      <c r="D806" s="55"/>
      <c r="E806" s="55"/>
      <c r="F806" s="55"/>
      <c r="G806" s="55"/>
      <c r="H806" s="55"/>
      <c r="I806" s="55"/>
      <c r="J806" s="55"/>
      <c r="K806" s="65"/>
      <c r="L806" s="65"/>
      <c r="M806" s="65"/>
      <c r="N806" s="65"/>
      <c r="O806" s="65"/>
      <c r="P806" s="65"/>
    </row>
    <row r="807" spans="3:16" s="1" customFormat="1" x14ac:dyDescent="0.25">
      <c r="C807" s="65"/>
      <c r="D807" s="55"/>
      <c r="E807" s="55"/>
      <c r="F807" s="55"/>
      <c r="G807" s="55"/>
      <c r="H807" s="55"/>
      <c r="I807" s="55"/>
      <c r="J807" s="55"/>
      <c r="K807" s="65"/>
      <c r="L807" s="65"/>
      <c r="M807" s="65"/>
      <c r="N807" s="65"/>
      <c r="O807" s="65"/>
      <c r="P807" s="65"/>
    </row>
    <row r="808" spans="3:16" s="1" customFormat="1" x14ac:dyDescent="0.25">
      <c r="C808" s="65"/>
      <c r="D808" s="55"/>
      <c r="E808" s="55"/>
      <c r="F808" s="55"/>
      <c r="G808" s="55"/>
      <c r="H808" s="55"/>
      <c r="I808" s="55"/>
      <c r="J808" s="55"/>
      <c r="K808" s="65"/>
      <c r="L808" s="65"/>
      <c r="M808" s="65"/>
      <c r="N808" s="65"/>
      <c r="O808" s="65"/>
      <c r="P808" s="65"/>
    </row>
    <row r="809" spans="3:16" s="1" customFormat="1" x14ac:dyDescent="0.25">
      <c r="C809" s="65"/>
      <c r="D809" s="55"/>
      <c r="E809" s="55"/>
      <c r="F809" s="55"/>
      <c r="G809" s="55"/>
      <c r="H809" s="55"/>
      <c r="I809" s="55"/>
      <c r="J809" s="55"/>
      <c r="K809" s="65"/>
      <c r="L809" s="65"/>
      <c r="M809" s="65"/>
      <c r="N809" s="65"/>
      <c r="O809" s="65"/>
      <c r="P809" s="65"/>
    </row>
    <row r="810" spans="3:16" s="1" customFormat="1" x14ac:dyDescent="0.25">
      <c r="C810" s="65"/>
      <c r="D810" s="55"/>
      <c r="E810" s="55"/>
      <c r="F810" s="55"/>
      <c r="G810" s="55"/>
      <c r="H810" s="55"/>
      <c r="I810" s="55"/>
      <c r="J810" s="55"/>
      <c r="K810" s="65"/>
      <c r="L810" s="65"/>
      <c r="M810" s="65"/>
      <c r="N810" s="65"/>
      <c r="O810" s="65"/>
      <c r="P810" s="65"/>
    </row>
    <row r="811" spans="3:16" s="1" customFormat="1" x14ac:dyDescent="0.25">
      <c r="C811" s="65"/>
      <c r="D811" s="55"/>
      <c r="E811" s="55"/>
      <c r="F811" s="55"/>
      <c r="G811" s="55"/>
      <c r="H811" s="55"/>
      <c r="I811" s="55"/>
      <c r="J811" s="55"/>
      <c r="K811" s="65"/>
      <c r="L811" s="65"/>
      <c r="M811" s="65"/>
      <c r="N811" s="65"/>
      <c r="O811" s="65"/>
      <c r="P811" s="65"/>
    </row>
    <row r="812" spans="3:16" s="1" customFormat="1" x14ac:dyDescent="0.25">
      <c r="C812" s="65"/>
      <c r="D812" s="55"/>
      <c r="E812" s="55"/>
      <c r="F812" s="55"/>
      <c r="G812" s="55"/>
      <c r="H812" s="55"/>
      <c r="I812" s="55"/>
      <c r="J812" s="55"/>
      <c r="K812" s="65"/>
      <c r="L812" s="65"/>
      <c r="M812" s="65"/>
      <c r="N812" s="65"/>
      <c r="O812" s="65"/>
      <c r="P812" s="65"/>
    </row>
    <row r="813" spans="3:16" s="1" customFormat="1" x14ac:dyDescent="0.25">
      <c r="C813" s="65"/>
      <c r="D813" s="55"/>
      <c r="E813" s="55"/>
      <c r="F813" s="55"/>
      <c r="G813" s="55"/>
      <c r="H813" s="55"/>
      <c r="I813" s="55"/>
      <c r="J813" s="55"/>
      <c r="K813" s="65"/>
      <c r="L813" s="65"/>
      <c r="M813" s="65"/>
      <c r="N813" s="65"/>
      <c r="O813" s="65"/>
      <c r="P813" s="65"/>
    </row>
    <row r="814" spans="3:16" s="1" customFormat="1" x14ac:dyDescent="0.25">
      <c r="C814" s="65"/>
      <c r="D814" s="55"/>
      <c r="E814" s="55"/>
      <c r="F814" s="55"/>
      <c r="G814" s="55"/>
      <c r="H814" s="55"/>
      <c r="I814" s="55"/>
      <c r="J814" s="55"/>
      <c r="K814" s="65"/>
      <c r="L814" s="65"/>
      <c r="M814" s="65"/>
      <c r="N814" s="65"/>
      <c r="O814" s="65"/>
      <c r="P814" s="65"/>
    </row>
    <row r="815" spans="3:16" s="1" customFormat="1" x14ac:dyDescent="0.25">
      <c r="C815" s="65"/>
      <c r="D815" s="55"/>
      <c r="E815" s="55"/>
      <c r="F815" s="55"/>
      <c r="G815" s="55"/>
      <c r="H815" s="55"/>
      <c r="I815" s="55"/>
      <c r="J815" s="55"/>
      <c r="K815" s="65"/>
      <c r="L815" s="65"/>
      <c r="M815" s="65"/>
      <c r="N815" s="65"/>
      <c r="O815" s="65"/>
      <c r="P815" s="65"/>
    </row>
    <row r="816" spans="3:16" s="1" customFormat="1" x14ac:dyDescent="0.25">
      <c r="C816" s="65"/>
      <c r="D816" s="55"/>
      <c r="E816" s="55"/>
      <c r="F816" s="55"/>
      <c r="G816" s="55"/>
      <c r="H816" s="55"/>
      <c r="I816" s="55"/>
      <c r="J816" s="55"/>
      <c r="K816" s="65"/>
      <c r="L816" s="65"/>
      <c r="M816" s="65"/>
      <c r="N816" s="65"/>
      <c r="O816" s="65"/>
      <c r="P816" s="65"/>
    </row>
    <row r="817" spans="3:16" s="1" customFormat="1" x14ac:dyDescent="0.25">
      <c r="C817" s="65"/>
      <c r="D817" s="55"/>
      <c r="E817" s="55"/>
      <c r="F817" s="55"/>
      <c r="G817" s="55"/>
      <c r="H817" s="55"/>
      <c r="I817" s="55"/>
      <c r="J817" s="55"/>
      <c r="K817" s="65"/>
      <c r="L817" s="65"/>
      <c r="M817" s="65"/>
      <c r="N817" s="65"/>
      <c r="O817" s="65"/>
      <c r="P817" s="65"/>
    </row>
    <row r="818" spans="3:16" s="1" customFormat="1" x14ac:dyDescent="0.25">
      <c r="C818" s="65"/>
      <c r="D818" s="55"/>
      <c r="E818" s="55"/>
      <c r="F818" s="55"/>
      <c r="G818" s="55"/>
      <c r="H818" s="55"/>
      <c r="I818" s="55"/>
      <c r="J818" s="55"/>
      <c r="K818" s="65"/>
      <c r="L818" s="65"/>
      <c r="M818" s="65"/>
      <c r="N818" s="65"/>
      <c r="O818" s="65"/>
      <c r="P818" s="65"/>
    </row>
    <row r="819" spans="3:16" s="1" customFormat="1" x14ac:dyDescent="0.25">
      <c r="C819" s="65"/>
      <c r="D819" s="55"/>
      <c r="E819" s="55"/>
      <c r="F819" s="55"/>
      <c r="G819" s="55"/>
      <c r="H819" s="55"/>
      <c r="I819" s="55"/>
      <c r="J819" s="55"/>
      <c r="K819" s="65"/>
      <c r="L819" s="65"/>
      <c r="M819" s="65"/>
      <c r="N819" s="65"/>
      <c r="O819" s="65"/>
      <c r="P819" s="65"/>
    </row>
    <row r="820" spans="3:16" s="1" customFormat="1" x14ac:dyDescent="0.25">
      <c r="C820" s="65"/>
      <c r="D820" s="55"/>
      <c r="E820" s="55"/>
      <c r="F820" s="55"/>
      <c r="G820" s="55"/>
      <c r="H820" s="55"/>
      <c r="I820" s="55"/>
      <c r="J820" s="55"/>
      <c r="K820" s="65"/>
      <c r="L820" s="65"/>
      <c r="M820" s="65"/>
      <c r="N820" s="65"/>
      <c r="O820" s="65"/>
      <c r="P820" s="65"/>
    </row>
    <row r="821" spans="3:16" s="1" customFormat="1" x14ac:dyDescent="0.25">
      <c r="C821" s="65"/>
      <c r="D821" s="55"/>
      <c r="E821" s="55"/>
      <c r="F821" s="55"/>
      <c r="G821" s="55"/>
      <c r="H821" s="55"/>
      <c r="I821" s="55"/>
      <c r="J821" s="55"/>
      <c r="K821" s="65"/>
      <c r="L821" s="65"/>
      <c r="M821" s="65"/>
      <c r="N821" s="65"/>
      <c r="O821" s="65"/>
      <c r="P821" s="65"/>
    </row>
    <row r="822" spans="3:16" s="1" customFormat="1" x14ac:dyDescent="0.25">
      <c r="C822" s="65"/>
      <c r="D822" s="55"/>
      <c r="E822" s="55"/>
      <c r="F822" s="55"/>
      <c r="G822" s="55"/>
      <c r="H822" s="55"/>
      <c r="I822" s="55"/>
      <c r="J822" s="55"/>
      <c r="K822" s="65"/>
      <c r="L822" s="65"/>
      <c r="M822" s="65"/>
      <c r="N822" s="65"/>
      <c r="O822" s="65"/>
      <c r="P822" s="65"/>
    </row>
    <row r="823" spans="3:16" s="1" customFormat="1" x14ac:dyDescent="0.25">
      <c r="C823" s="65"/>
      <c r="D823" s="55"/>
      <c r="E823" s="55"/>
      <c r="F823" s="55"/>
      <c r="G823" s="55"/>
      <c r="H823" s="55"/>
      <c r="I823" s="55"/>
      <c r="J823" s="55"/>
      <c r="K823" s="65"/>
      <c r="L823" s="65"/>
      <c r="M823" s="65"/>
      <c r="N823" s="65"/>
      <c r="O823" s="65"/>
      <c r="P823" s="65"/>
    </row>
    <row r="824" spans="3:16" s="1" customFormat="1" x14ac:dyDescent="0.25">
      <c r="C824" s="65"/>
      <c r="D824" s="55"/>
      <c r="E824" s="55"/>
      <c r="F824" s="55"/>
      <c r="G824" s="55"/>
      <c r="H824" s="55"/>
      <c r="I824" s="55"/>
      <c r="J824" s="55"/>
      <c r="K824" s="65"/>
      <c r="L824" s="65"/>
      <c r="M824" s="65"/>
      <c r="N824" s="65"/>
      <c r="O824" s="65"/>
      <c r="P824" s="65"/>
    </row>
    <row r="825" spans="3:16" s="1" customFormat="1" x14ac:dyDescent="0.25">
      <c r="C825" s="65"/>
      <c r="D825" s="55"/>
      <c r="E825" s="55"/>
      <c r="F825" s="55"/>
      <c r="G825" s="55"/>
      <c r="H825" s="55"/>
      <c r="I825" s="55"/>
      <c r="J825" s="55"/>
      <c r="K825" s="65"/>
      <c r="L825" s="65"/>
      <c r="M825" s="65"/>
      <c r="N825" s="65"/>
      <c r="O825" s="65"/>
      <c r="P825" s="65"/>
    </row>
    <row r="826" spans="3:16" s="1" customFormat="1" x14ac:dyDescent="0.25">
      <c r="C826" s="65"/>
      <c r="D826" s="55"/>
      <c r="E826" s="55"/>
      <c r="F826" s="55"/>
      <c r="G826" s="55"/>
      <c r="H826" s="55"/>
      <c r="I826" s="55"/>
      <c r="J826" s="55"/>
      <c r="K826" s="65"/>
      <c r="L826" s="65"/>
      <c r="M826" s="65"/>
      <c r="N826" s="65"/>
      <c r="O826" s="65"/>
      <c r="P826" s="65"/>
    </row>
    <row r="827" spans="3:16" s="1" customFormat="1" x14ac:dyDescent="0.25">
      <c r="C827" s="65"/>
      <c r="D827" s="55"/>
      <c r="E827" s="55"/>
      <c r="F827" s="55"/>
      <c r="G827" s="55"/>
      <c r="H827" s="55"/>
      <c r="I827" s="55"/>
      <c r="J827" s="55"/>
      <c r="K827" s="65"/>
      <c r="L827" s="65"/>
      <c r="M827" s="65"/>
      <c r="N827" s="65"/>
      <c r="O827" s="65"/>
      <c r="P827" s="65"/>
    </row>
    <row r="828" spans="3:16" s="1" customFormat="1" x14ac:dyDescent="0.25">
      <c r="C828" s="65"/>
      <c r="D828" s="55"/>
      <c r="E828" s="55"/>
      <c r="F828" s="55"/>
      <c r="G828" s="55"/>
      <c r="H828" s="55"/>
      <c r="I828" s="55"/>
      <c r="J828" s="55"/>
      <c r="K828" s="65"/>
      <c r="L828" s="65"/>
      <c r="M828" s="65"/>
      <c r="N828" s="65"/>
      <c r="O828" s="65"/>
      <c r="P828" s="65"/>
    </row>
    <row r="829" spans="3:16" s="1" customFormat="1" x14ac:dyDescent="0.25">
      <c r="C829" s="65"/>
      <c r="D829" s="55"/>
      <c r="E829" s="55"/>
      <c r="F829" s="55"/>
      <c r="G829" s="55"/>
      <c r="H829" s="55"/>
      <c r="I829" s="55"/>
      <c r="J829" s="55"/>
      <c r="K829" s="65"/>
      <c r="L829" s="65"/>
      <c r="M829" s="65"/>
      <c r="N829" s="65"/>
      <c r="O829" s="65"/>
      <c r="P829" s="65"/>
    </row>
    <row r="830" spans="3:16" s="1" customFormat="1" x14ac:dyDescent="0.25">
      <c r="C830" s="65"/>
      <c r="D830" s="55"/>
      <c r="E830" s="55"/>
      <c r="F830" s="55"/>
      <c r="G830" s="55"/>
      <c r="H830" s="55"/>
      <c r="I830" s="55"/>
      <c r="J830" s="55"/>
      <c r="K830" s="65"/>
      <c r="L830" s="65"/>
      <c r="M830" s="65"/>
      <c r="N830" s="65"/>
      <c r="O830" s="65"/>
      <c r="P830" s="65"/>
    </row>
    <row r="831" spans="3:16" s="1" customFormat="1" x14ac:dyDescent="0.25">
      <c r="C831" s="65"/>
      <c r="D831" s="55"/>
      <c r="E831" s="55"/>
      <c r="F831" s="55"/>
      <c r="G831" s="55"/>
      <c r="H831" s="55"/>
      <c r="I831" s="55"/>
      <c r="J831" s="55"/>
      <c r="K831" s="65"/>
      <c r="L831" s="65"/>
      <c r="M831" s="65"/>
      <c r="N831" s="65"/>
      <c r="O831" s="65"/>
      <c r="P831" s="65"/>
    </row>
    <row r="832" spans="3:16" s="1" customFormat="1" x14ac:dyDescent="0.25">
      <c r="C832" s="65"/>
      <c r="D832" s="55"/>
      <c r="E832" s="55"/>
      <c r="F832" s="55"/>
      <c r="G832" s="55"/>
      <c r="H832" s="55"/>
      <c r="I832" s="55"/>
      <c r="J832" s="55"/>
      <c r="K832" s="65"/>
      <c r="L832" s="65"/>
      <c r="M832" s="65"/>
      <c r="N832" s="65"/>
      <c r="O832" s="65"/>
      <c r="P832" s="65"/>
    </row>
    <row r="833" spans="3:16" s="1" customFormat="1" x14ac:dyDescent="0.25">
      <c r="C833" s="65"/>
      <c r="D833" s="55"/>
      <c r="E833" s="55"/>
      <c r="F833" s="55"/>
      <c r="G833" s="55"/>
      <c r="H833" s="55"/>
      <c r="I833" s="55"/>
      <c r="J833" s="55"/>
      <c r="K833" s="65"/>
      <c r="L833" s="65"/>
      <c r="M833" s="65"/>
      <c r="N833" s="65"/>
      <c r="O833" s="65"/>
      <c r="P833" s="65"/>
    </row>
    <row r="834" spans="3:16" s="1" customFormat="1" x14ac:dyDescent="0.25">
      <c r="C834" s="65"/>
      <c r="D834" s="55"/>
      <c r="E834" s="55"/>
      <c r="F834" s="55"/>
      <c r="G834" s="55"/>
      <c r="H834" s="55"/>
      <c r="I834" s="55"/>
      <c r="J834" s="55"/>
      <c r="K834" s="65"/>
      <c r="L834" s="65"/>
      <c r="M834" s="65"/>
      <c r="N834" s="65"/>
      <c r="O834" s="65"/>
      <c r="P834" s="65"/>
    </row>
    <row r="835" spans="3:16" s="1" customFormat="1" x14ac:dyDescent="0.25">
      <c r="C835" s="65"/>
      <c r="D835" s="55"/>
      <c r="E835" s="55"/>
      <c r="F835" s="55"/>
      <c r="G835" s="55"/>
      <c r="H835" s="55"/>
      <c r="I835" s="55"/>
      <c r="J835" s="55"/>
      <c r="K835" s="65"/>
      <c r="L835" s="65"/>
      <c r="M835" s="65"/>
      <c r="N835" s="65"/>
      <c r="O835" s="65"/>
      <c r="P835" s="65"/>
    </row>
    <row r="836" spans="3:16" s="1" customFormat="1" x14ac:dyDescent="0.25">
      <c r="C836" s="65"/>
      <c r="D836" s="55"/>
      <c r="E836" s="55"/>
      <c r="F836" s="55"/>
      <c r="G836" s="55"/>
      <c r="H836" s="55"/>
      <c r="I836" s="55"/>
      <c r="J836" s="55"/>
      <c r="K836" s="65"/>
      <c r="L836" s="65"/>
      <c r="M836" s="65"/>
      <c r="N836" s="65"/>
      <c r="O836" s="65"/>
      <c r="P836" s="65"/>
    </row>
    <row r="837" spans="3:16" s="1" customFormat="1" x14ac:dyDescent="0.25">
      <c r="C837" s="65"/>
      <c r="D837" s="55"/>
      <c r="E837" s="55"/>
      <c r="F837" s="55"/>
      <c r="G837" s="55"/>
      <c r="H837" s="55"/>
      <c r="I837" s="55"/>
      <c r="J837" s="55"/>
      <c r="K837" s="65"/>
      <c r="L837" s="65"/>
      <c r="M837" s="65"/>
      <c r="N837" s="65"/>
      <c r="O837" s="65"/>
      <c r="P837" s="65"/>
    </row>
    <row r="838" spans="3:16" s="1" customFormat="1" x14ac:dyDescent="0.25">
      <c r="C838" s="65"/>
      <c r="D838" s="55"/>
      <c r="E838" s="55"/>
      <c r="F838" s="55"/>
      <c r="G838" s="55"/>
      <c r="H838" s="55"/>
      <c r="I838" s="55"/>
      <c r="J838" s="55"/>
      <c r="K838" s="65"/>
      <c r="L838" s="65"/>
      <c r="M838" s="65"/>
      <c r="N838" s="65"/>
      <c r="O838" s="65"/>
      <c r="P838" s="65"/>
    </row>
    <row r="839" spans="3:16" s="1" customFormat="1" x14ac:dyDescent="0.25">
      <c r="C839" s="65"/>
      <c r="D839" s="55"/>
      <c r="E839" s="55"/>
      <c r="F839" s="55"/>
      <c r="G839" s="55"/>
      <c r="H839" s="55"/>
      <c r="I839" s="55"/>
      <c r="J839" s="55"/>
      <c r="K839" s="65"/>
      <c r="L839" s="65"/>
      <c r="M839" s="65"/>
      <c r="N839" s="65"/>
      <c r="O839" s="65"/>
      <c r="P839" s="65"/>
    </row>
    <row r="840" spans="3:16" s="1" customFormat="1" x14ac:dyDescent="0.25">
      <c r="C840" s="65"/>
      <c r="D840" s="55"/>
      <c r="E840" s="55"/>
      <c r="F840" s="55"/>
      <c r="G840" s="55"/>
      <c r="H840" s="55"/>
      <c r="I840" s="55"/>
      <c r="J840" s="55"/>
      <c r="K840" s="65"/>
      <c r="L840" s="65"/>
      <c r="M840" s="65"/>
      <c r="N840" s="65"/>
      <c r="O840" s="65"/>
      <c r="P840" s="65"/>
    </row>
    <row r="841" spans="3:16" s="1" customFormat="1" x14ac:dyDescent="0.25">
      <c r="C841" s="65"/>
      <c r="D841" s="55"/>
      <c r="E841" s="55"/>
      <c r="F841" s="55"/>
      <c r="G841" s="55"/>
      <c r="H841" s="55"/>
      <c r="I841" s="55"/>
      <c r="J841" s="55"/>
      <c r="K841" s="65"/>
      <c r="L841" s="65"/>
      <c r="M841" s="65"/>
      <c r="N841" s="65"/>
      <c r="O841" s="65"/>
      <c r="P841" s="65"/>
    </row>
    <row r="842" spans="3:16" s="1" customFormat="1" x14ac:dyDescent="0.25">
      <c r="C842" s="65"/>
      <c r="D842" s="55"/>
      <c r="E842" s="55"/>
      <c r="F842" s="55"/>
      <c r="G842" s="55"/>
      <c r="H842" s="55"/>
      <c r="I842" s="55"/>
      <c r="J842" s="55"/>
      <c r="K842" s="65"/>
      <c r="L842" s="65"/>
      <c r="M842" s="65"/>
      <c r="N842" s="65"/>
      <c r="O842" s="65"/>
      <c r="P842" s="65"/>
    </row>
    <row r="843" spans="3:16" s="1" customFormat="1" x14ac:dyDescent="0.25">
      <c r="C843" s="65"/>
      <c r="D843" s="55"/>
      <c r="E843" s="55"/>
      <c r="F843" s="55"/>
      <c r="G843" s="55"/>
      <c r="H843" s="55"/>
      <c r="I843" s="55"/>
      <c r="J843" s="55"/>
      <c r="K843" s="65"/>
      <c r="L843" s="65"/>
      <c r="M843" s="65"/>
      <c r="N843" s="65"/>
      <c r="O843" s="65"/>
      <c r="P843" s="65"/>
    </row>
    <row r="844" spans="3:16" s="1" customFormat="1" x14ac:dyDescent="0.25">
      <c r="C844" s="65"/>
      <c r="D844" s="55"/>
      <c r="E844" s="55"/>
      <c r="F844" s="55"/>
      <c r="G844" s="55"/>
      <c r="H844" s="55"/>
      <c r="I844" s="55"/>
      <c r="J844" s="55"/>
      <c r="K844" s="65"/>
      <c r="L844" s="65"/>
      <c r="M844" s="65"/>
      <c r="N844" s="65"/>
      <c r="O844" s="65"/>
      <c r="P844" s="65"/>
    </row>
    <row r="845" spans="3:16" s="1" customFormat="1" x14ac:dyDescent="0.25">
      <c r="C845" s="65"/>
      <c r="D845" s="55"/>
      <c r="E845" s="55"/>
      <c r="F845" s="55"/>
      <c r="G845" s="55"/>
      <c r="H845" s="55"/>
      <c r="I845" s="55"/>
      <c r="J845" s="55"/>
      <c r="K845" s="65"/>
      <c r="L845" s="65"/>
      <c r="M845" s="65"/>
      <c r="N845" s="65"/>
      <c r="O845" s="65"/>
      <c r="P845" s="65"/>
    </row>
    <row r="846" spans="3:16" s="1" customFormat="1" x14ac:dyDescent="0.25">
      <c r="C846" s="65"/>
      <c r="D846" s="55"/>
      <c r="E846" s="55"/>
      <c r="F846" s="55"/>
      <c r="G846" s="55"/>
      <c r="H846" s="55"/>
      <c r="I846" s="55"/>
      <c r="J846" s="55"/>
      <c r="K846" s="65"/>
      <c r="L846" s="65"/>
      <c r="M846" s="65"/>
      <c r="N846" s="65"/>
      <c r="O846" s="65"/>
      <c r="P846" s="65"/>
    </row>
    <row r="847" spans="3:16" s="1" customFormat="1" x14ac:dyDescent="0.25">
      <c r="C847" s="65"/>
      <c r="D847" s="55"/>
      <c r="E847" s="55"/>
      <c r="F847" s="55"/>
      <c r="G847" s="55"/>
      <c r="H847" s="55"/>
      <c r="I847" s="55"/>
      <c r="J847" s="55"/>
      <c r="K847" s="65"/>
      <c r="L847" s="65"/>
      <c r="M847" s="65"/>
      <c r="N847" s="65"/>
      <c r="O847" s="65"/>
      <c r="P847" s="65"/>
    </row>
    <row r="848" spans="3:16" s="1" customFormat="1" x14ac:dyDescent="0.25">
      <c r="C848" s="65"/>
      <c r="D848" s="55"/>
      <c r="E848" s="55"/>
      <c r="F848" s="55"/>
      <c r="G848" s="55"/>
      <c r="H848" s="55"/>
      <c r="I848" s="55"/>
      <c r="J848" s="55"/>
      <c r="K848" s="65"/>
      <c r="L848" s="65"/>
      <c r="M848" s="65"/>
      <c r="N848" s="65"/>
      <c r="O848" s="65"/>
      <c r="P848" s="65"/>
    </row>
    <row r="849" spans="3:16" s="1" customFormat="1" x14ac:dyDescent="0.25">
      <c r="C849" s="65"/>
      <c r="D849" s="55"/>
      <c r="E849" s="55"/>
      <c r="F849" s="55"/>
      <c r="G849" s="55"/>
      <c r="H849" s="55"/>
      <c r="I849" s="55"/>
      <c r="J849" s="55"/>
      <c r="K849" s="65"/>
      <c r="L849" s="65"/>
      <c r="M849" s="65"/>
      <c r="N849" s="65"/>
      <c r="O849" s="65"/>
      <c r="P849" s="65"/>
    </row>
    <row r="850" spans="3:16" s="1" customFormat="1" x14ac:dyDescent="0.25">
      <c r="C850" s="65"/>
      <c r="D850" s="55"/>
      <c r="E850" s="55"/>
      <c r="F850" s="55"/>
      <c r="G850" s="55"/>
      <c r="H850" s="55"/>
      <c r="I850" s="55"/>
      <c r="J850" s="55"/>
      <c r="K850" s="65"/>
      <c r="L850" s="65"/>
      <c r="M850" s="65"/>
      <c r="N850" s="65"/>
      <c r="O850" s="65"/>
      <c r="P850" s="65"/>
    </row>
    <row r="851" spans="3:16" s="1" customFormat="1" x14ac:dyDescent="0.25">
      <c r="C851" s="65"/>
      <c r="D851" s="55"/>
      <c r="E851" s="55"/>
      <c r="F851" s="55"/>
      <c r="G851" s="55"/>
      <c r="H851" s="55"/>
      <c r="I851" s="55"/>
      <c r="J851" s="55"/>
      <c r="K851" s="65"/>
      <c r="L851" s="65"/>
      <c r="M851" s="65"/>
      <c r="N851" s="65"/>
      <c r="O851" s="65"/>
      <c r="P851" s="65"/>
    </row>
    <row r="852" spans="3:16" s="1" customFormat="1" x14ac:dyDescent="0.25">
      <c r="C852" s="65"/>
      <c r="D852" s="55"/>
      <c r="E852" s="55"/>
      <c r="F852" s="55"/>
      <c r="G852" s="55"/>
      <c r="H852" s="55"/>
      <c r="I852" s="55"/>
      <c r="J852" s="55"/>
      <c r="K852" s="65"/>
      <c r="L852" s="65"/>
      <c r="M852" s="65"/>
      <c r="N852" s="65"/>
      <c r="O852" s="65"/>
      <c r="P852" s="65"/>
    </row>
    <row r="853" spans="3:16" s="1" customFormat="1" x14ac:dyDescent="0.25">
      <c r="C853" s="65"/>
      <c r="D853" s="55"/>
      <c r="E853" s="55"/>
      <c r="F853" s="55"/>
      <c r="G853" s="55"/>
      <c r="H853" s="55"/>
      <c r="I853" s="55"/>
      <c r="J853" s="55"/>
      <c r="K853" s="65"/>
      <c r="L853" s="65"/>
      <c r="M853" s="65"/>
      <c r="N853" s="65"/>
      <c r="O853" s="65"/>
      <c r="P853" s="65"/>
    </row>
    <row r="854" spans="3:16" s="1" customFormat="1" x14ac:dyDescent="0.25">
      <c r="C854" s="65"/>
      <c r="D854" s="55"/>
      <c r="E854" s="55"/>
      <c r="F854" s="55"/>
      <c r="G854" s="55"/>
      <c r="H854" s="55"/>
      <c r="I854" s="55"/>
      <c r="J854" s="55"/>
      <c r="K854" s="65"/>
      <c r="L854" s="65"/>
      <c r="M854" s="65"/>
      <c r="N854" s="65"/>
      <c r="O854" s="65"/>
      <c r="P854" s="65"/>
    </row>
    <row r="855" spans="3:16" s="1" customFormat="1" x14ac:dyDescent="0.25">
      <c r="C855" s="65"/>
      <c r="D855" s="55"/>
      <c r="E855" s="55"/>
      <c r="F855" s="55"/>
      <c r="G855" s="55"/>
      <c r="H855" s="55"/>
      <c r="I855" s="55"/>
      <c r="J855" s="55"/>
      <c r="K855" s="65"/>
      <c r="L855" s="65"/>
      <c r="M855" s="65"/>
      <c r="N855" s="65"/>
      <c r="O855" s="65"/>
      <c r="P855" s="65"/>
    </row>
    <row r="856" spans="3:16" s="1" customFormat="1" x14ac:dyDescent="0.25">
      <c r="C856" s="65"/>
      <c r="D856" s="55"/>
      <c r="E856" s="55"/>
      <c r="F856" s="55"/>
      <c r="G856" s="55"/>
      <c r="H856" s="55"/>
      <c r="I856" s="55"/>
      <c r="J856" s="55"/>
      <c r="K856" s="65"/>
      <c r="L856" s="65"/>
      <c r="M856" s="65"/>
      <c r="N856" s="65"/>
      <c r="O856" s="65"/>
      <c r="P856" s="65"/>
    </row>
    <row r="857" spans="3:16" s="1" customFormat="1" x14ac:dyDescent="0.25">
      <c r="C857" s="65"/>
      <c r="D857" s="55"/>
      <c r="E857" s="55"/>
      <c r="F857" s="55"/>
      <c r="G857" s="55"/>
      <c r="H857" s="55"/>
      <c r="I857" s="55"/>
      <c r="J857" s="55"/>
      <c r="K857" s="65"/>
      <c r="L857" s="65"/>
      <c r="M857" s="65"/>
      <c r="N857" s="65"/>
      <c r="O857" s="65"/>
      <c r="P857" s="65"/>
    </row>
    <row r="858" spans="3:16" s="1" customFormat="1" x14ac:dyDescent="0.25">
      <c r="C858" s="65"/>
      <c r="D858" s="55"/>
      <c r="E858" s="55"/>
      <c r="F858" s="55"/>
      <c r="G858" s="55"/>
      <c r="H858" s="55"/>
      <c r="I858" s="55"/>
      <c r="J858" s="55"/>
      <c r="K858" s="65"/>
      <c r="L858" s="65"/>
      <c r="M858" s="65"/>
      <c r="N858" s="65"/>
      <c r="O858" s="65"/>
      <c r="P858" s="65"/>
    </row>
    <row r="859" spans="3:16" s="1" customFormat="1" x14ac:dyDescent="0.25">
      <c r="C859" s="65"/>
      <c r="D859" s="55"/>
      <c r="E859" s="55"/>
      <c r="F859" s="55"/>
      <c r="G859" s="55"/>
      <c r="H859" s="55"/>
      <c r="I859" s="55"/>
      <c r="J859" s="55"/>
      <c r="K859" s="65"/>
      <c r="L859" s="65"/>
      <c r="M859" s="65"/>
      <c r="N859" s="65"/>
      <c r="O859" s="65"/>
      <c r="P859" s="65"/>
    </row>
    <row r="860" spans="3:16" s="1" customFormat="1" x14ac:dyDescent="0.25">
      <c r="C860" s="65"/>
      <c r="D860" s="55"/>
      <c r="E860" s="55"/>
      <c r="F860" s="55"/>
      <c r="G860" s="55"/>
      <c r="H860" s="55"/>
      <c r="I860" s="55"/>
      <c r="J860" s="55"/>
      <c r="K860" s="65"/>
      <c r="L860" s="65"/>
      <c r="M860" s="65"/>
      <c r="N860" s="65"/>
      <c r="O860" s="65"/>
      <c r="P860" s="65"/>
    </row>
    <row r="861" spans="3:16" s="1" customFormat="1" x14ac:dyDescent="0.25">
      <c r="C861" s="65"/>
      <c r="D861" s="55"/>
      <c r="E861" s="55"/>
      <c r="F861" s="55"/>
      <c r="G861" s="55"/>
      <c r="H861" s="55"/>
      <c r="I861" s="55"/>
      <c r="J861" s="55"/>
      <c r="K861" s="65"/>
      <c r="L861" s="65"/>
      <c r="M861" s="65"/>
      <c r="N861" s="65"/>
      <c r="O861" s="65"/>
      <c r="P861" s="65"/>
    </row>
    <row r="862" spans="3:16" s="1" customFormat="1" x14ac:dyDescent="0.25">
      <c r="C862" s="65"/>
      <c r="D862" s="55"/>
      <c r="E862" s="55"/>
      <c r="F862" s="55"/>
      <c r="G862" s="55"/>
      <c r="H862" s="55"/>
      <c r="I862" s="55"/>
      <c r="J862" s="55"/>
      <c r="K862" s="65"/>
      <c r="L862" s="65"/>
      <c r="M862" s="65"/>
      <c r="N862" s="65"/>
      <c r="O862" s="65"/>
      <c r="P862" s="65"/>
    </row>
    <row r="863" spans="3:16" s="1" customFormat="1" x14ac:dyDescent="0.25">
      <c r="C863" s="65"/>
      <c r="D863" s="55"/>
      <c r="E863" s="55"/>
      <c r="F863" s="55"/>
      <c r="G863" s="55"/>
      <c r="H863" s="55"/>
      <c r="I863" s="55"/>
      <c r="J863" s="55"/>
      <c r="K863" s="65"/>
      <c r="L863" s="65"/>
      <c r="M863" s="65"/>
      <c r="N863" s="65"/>
      <c r="O863" s="65"/>
      <c r="P863" s="65"/>
    </row>
    <row r="864" spans="3:16" s="1" customFormat="1" x14ac:dyDescent="0.25">
      <c r="C864" s="65"/>
      <c r="D864" s="55"/>
      <c r="E864" s="55"/>
      <c r="F864" s="55"/>
      <c r="G864" s="55"/>
      <c r="H864" s="55"/>
      <c r="I864" s="55"/>
      <c r="J864" s="55"/>
      <c r="K864" s="65"/>
      <c r="L864" s="65"/>
      <c r="M864" s="65"/>
      <c r="N864" s="65"/>
      <c r="O864" s="65"/>
      <c r="P864" s="65"/>
    </row>
    <row r="865" spans="3:16" s="1" customFormat="1" x14ac:dyDescent="0.25">
      <c r="C865" s="65"/>
      <c r="D865" s="55"/>
      <c r="E865" s="55"/>
      <c r="F865" s="55"/>
      <c r="G865" s="55"/>
      <c r="H865" s="55"/>
      <c r="I865" s="55"/>
      <c r="J865" s="55"/>
      <c r="K865" s="65"/>
      <c r="L865" s="65"/>
      <c r="M865" s="65"/>
      <c r="N865" s="65"/>
      <c r="O865" s="65"/>
      <c r="P865" s="65"/>
    </row>
    <row r="866" spans="3:16" s="1" customFormat="1" x14ac:dyDescent="0.25">
      <c r="C866" s="65"/>
      <c r="D866" s="55"/>
      <c r="E866" s="55"/>
      <c r="F866" s="55"/>
      <c r="G866" s="55"/>
      <c r="H866" s="55"/>
      <c r="I866" s="55"/>
      <c r="J866" s="55"/>
      <c r="K866" s="65"/>
      <c r="L866" s="65"/>
      <c r="M866" s="65"/>
      <c r="N866" s="65"/>
      <c r="O866" s="65"/>
      <c r="P866" s="65"/>
    </row>
    <row r="867" spans="3:16" s="1" customFormat="1" x14ac:dyDescent="0.25">
      <c r="C867" s="65"/>
      <c r="D867" s="55"/>
      <c r="E867" s="55"/>
      <c r="F867" s="55"/>
      <c r="G867" s="55"/>
      <c r="H867" s="55"/>
      <c r="I867" s="55"/>
      <c r="J867" s="55"/>
      <c r="K867" s="65"/>
      <c r="L867" s="65"/>
      <c r="M867" s="65"/>
      <c r="N867" s="65"/>
      <c r="O867" s="65"/>
      <c r="P867" s="65"/>
    </row>
    <row r="868" spans="3:16" s="1" customFormat="1" x14ac:dyDescent="0.25">
      <c r="C868" s="65"/>
      <c r="D868" s="55"/>
      <c r="E868" s="55"/>
      <c r="F868" s="55"/>
      <c r="G868" s="55"/>
      <c r="H868" s="55"/>
      <c r="I868" s="55"/>
      <c r="J868" s="55"/>
      <c r="K868" s="65"/>
      <c r="L868" s="65"/>
      <c r="M868" s="65"/>
      <c r="N868" s="65"/>
      <c r="O868" s="65"/>
      <c r="P868" s="65"/>
    </row>
    <row r="869" spans="3:16" s="1" customFormat="1" x14ac:dyDescent="0.25">
      <c r="C869" s="65"/>
      <c r="D869" s="55"/>
      <c r="E869" s="55"/>
      <c r="F869" s="55"/>
      <c r="G869" s="55"/>
      <c r="H869" s="55"/>
      <c r="I869" s="55"/>
      <c r="J869" s="55"/>
      <c r="K869" s="65"/>
      <c r="L869" s="65"/>
      <c r="M869" s="65"/>
      <c r="N869" s="65"/>
      <c r="O869" s="65"/>
      <c r="P869" s="65"/>
    </row>
    <row r="870" spans="3:16" s="1" customFormat="1" x14ac:dyDescent="0.25">
      <c r="C870" s="65"/>
      <c r="D870" s="55"/>
      <c r="E870" s="55"/>
      <c r="F870" s="55"/>
      <c r="G870" s="55"/>
      <c r="H870" s="55"/>
      <c r="I870" s="55"/>
      <c r="J870" s="55"/>
      <c r="K870" s="65"/>
      <c r="L870" s="65"/>
      <c r="M870" s="65"/>
      <c r="N870" s="65"/>
      <c r="O870" s="65"/>
      <c r="P870" s="65"/>
    </row>
    <row r="871" spans="3:16" s="1" customFormat="1" x14ac:dyDescent="0.25">
      <c r="C871" s="65"/>
      <c r="D871" s="55"/>
      <c r="E871" s="55"/>
      <c r="F871" s="55"/>
      <c r="G871" s="55"/>
      <c r="H871" s="55"/>
      <c r="I871" s="55"/>
      <c r="J871" s="55"/>
      <c r="K871" s="65"/>
      <c r="L871" s="65"/>
      <c r="M871" s="65"/>
      <c r="N871" s="65"/>
      <c r="O871" s="65"/>
      <c r="P871" s="65"/>
    </row>
    <row r="872" spans="3:16" s="1" customFormat="1" x14ac:dyDescent="0.25">
      <c r="C872" s="65"/>
      <c r="D872" s="55"/>
      <c r="E872" s="55"/>
      <c r="F872" s="55"/>
      <c r="G872" s="55"/>
      <c r="H872" s="55"/>
      <c r="I872" s="55"/>
      <c r="J872" s="55"/>
      <c r="K872" s="65"/>
      <c r="L872" s="65"/>
      <c r="M872" s="65"/>
      <c r="N872" s="65"/>
      <c r="O872" s="65"/>
      <c r="P872" s="65"/>
    </row>
    <row r="873" spans="3:16" s="1" customFormat="1" x14ac:dyDescent="0.25">
      <c r="C873" s="65"/>
      <c r="D873" s="55"/>
      <c r="E873" s="55"/>
      <c r="F873" s="55"/>
      <c r="G873" s="55"/>
      <c r="H873" s="55"/>
      <c r="I873" s="55"/>
      <c r="J873" s="55"/>
      <c r="K873" s="65"/>
      <c r="L873" s="65"/>
      <c r="M873" s="65"/>
      <c r="N873" s="65"/>
      <c r="O873" s="65"/>
      <c r="P873" s="65"/>
    </row>
    <row r="874" spans="3:16" s="1" customFormat="1" x14ac:dyDescent="0.25">
      <c r="C874" s="65"/>
      <c r="D874" s="55"/>
      <c r="E874" s="55"/>
      <c r="F874" s="55"/>
      <c r="G874" s="55"/>
      <c r="H874" s="55"/>
      <c r="I874" s="55"/>
      <c r="J874" s="55"/>
      <c r="K874" s="65"/>
      <c r="L874" s="65"/>
      <c r="M874" s="65"/>
      <c r="N874" s="65"/>
      <c r="O874" s="65"/>
      <c r="P874" s="65"/>
    </row>
    <row r="875" spans="3:16" s="1" customFormat="1" x14ac:dyDescent="0.25">
      <c r="C875" s="65"/>
      <c r="D875" s="55"/>
      <c r="E875" s="55"/>
      <c r="F875" s="55"/>
      <c r="G875" s="55"/>
      <c r="H875" s="55"/>
      <c r="I875" s="55"/>
      <c r="J875" s="55"/>
      <c r="K875" s="65"/>
      <c r="L875" s="65"/>
      <c r="M875" s="65"/>
      <c r="N875" s="65"/>
      <c r="O875" s="65"/>
      <c r="P875" s="65"/>
    </row>
    <row r="876" spans="3:16" s="1" customFormat="1" x14ac:dyDescent="0.25">
      <c r="C876" s="65"/>
      <c r="D876" s="55"/>
      <c r="E876" s="55"/>
      <c r="F876" s="55"/>
      <c r="G876" s="55"/>
      <c r="H876" s="55"/>
      <c r="I876" s="55"/>
      <c r="J876" s="55"/>
      <c r="K876" s="65"/>
      <c r="L876" s="65"/>
      <c r="M876" s="65"/>
      <c r="N876" s="65"/>
      <c r="O876" s="65"/>
      <c r="P876" s="65"/>
    </row>
    <row r="877" spans="3:16" s="1" customFormat="1" x14ac:dyDescent="0.25">
      <c r="C877" s="65"/>
      <c r="D877" s="55"/>
      <c r="E877" s="55"/>
      <c r="F877" s="55"/>
      <c r="G877" s="55"/>
      <c r="H877" s="55"/>
      <c r="I877" s="55"/>
      <c r="J877" s="55"/>
      <c r="K877" s="65"/>
      <c r="L877" s="65"/>
      <c r="M877" s="65"/>
      <c r="N877" s="65"/>
      <c r="O877" s="65"/>
      <c r="P877" s="65"/>
    </row>
    <row r="878" spans="3:16" s="1" customFormat="1" x14ac:dyDescent="0.25">
      <c r="C878" s="65"/>
      <c r="D878" s="55"/>
      <c r="E878" s="55"/>
      <c r="F878" s="55"/>
      <c r="G878" s="55"/>
      <c r="H878" s="55"/>
      <c r="I878" s="55"/>
      <c r="J878" s="55"/>
      <c r="K878" s="65"/>
      <c r="L878" s="65"/>
      <c r="M878" s="65"/>
      <c r="N878" s="65"/>
      <c r="O878" s="65"/>
      <c r="P878" s="65"/>
    </row>
    <row r="879" spans="3:16" s="1" customFormat="1" x14ac:dyDescent="0.25">
      <c r="C879" s="65"/>
      <c r="D879" s="55"/>
      <c r="E879" s="55"/>
      <c r="F879" s="55"/>
      <c r="G879" s="55"/>
      <c r="H879" s="55"/>
      <c r="I879" s="55"/>
      <c r="J879" s="55"/>
      <c r="K879" s="65"/>
      <c r="L879" s="65"/>
      <c r="M879" s="65"/>
      <c r="N879" s="65"/>
      <c r="O879" s="65"/>
      <c r="P879" s="65"/>
    </row>
    <row r="880" spans="3:16" s="1" customFormat="1" x14ac:dyDescent="0.25">
      <c r="C880" s="65"/>
      <c r="D880" s="55"/>
      <c r="E880" s="55"/>
      <c r="F880" s="55"/>
      <c r="G880" s="55"/>
      <c r="H880" s="55"/>
      <c r="I880" s="55"/>
      <c r="J880" s="55"/>
      <c r="K880" s="65"/>
      <c r="L880" s="65"/>
      <c r="M880" s="65"/>
      <c r="N880" s="65"/>
      <c r="O880" s="65"/>
      <c r="P880" s="65"/>
    </row>
    <row r="881" spans="3:16" s="1" customFormat="1" x14ac:dyDescent="0.25">
      <c r="C881" s="65"/>
      <c r="D881" s="55"/>
      <c r="E881" s="55"/>
      <c r="F881" s="55"/>
      <c r="G881" s="55"/>
      <c r="H881" s="55"/>
      <c r="I881" s="55"/>
      <c r="J881" s="55"/>
      <c r="K881" s="65"/>
      <c r="L881" s="65"/>
      <c r="M881" s="65"/>
      <c r="N881" s="65"/>
      <c r="O881" s="65"/>
      <c r="P881" s="65"/>
    </row>
    <row r="882" spans="3:16" s="1" customFormat="1" x14ac:dyDescent="0.25">
      <c r="C882" s="65"/>
      <c r="D882" s="55"/>
      <c r="E882" s="55"/>
      <c r="F882" s="55"/>
      <c r="G882" s="55"/>
      <c r="H882" s="55"/>
      <c r="I882" s="55"/>
      <c r="J882" s="55"/>
      <c r="K882" s="65"/>
      <c r="L882" s="65"/>
      <c r="M882" s="65"/>
      <c r="N882" s="65"/>
      <c r="O882" s="65"/>
      <c r="P882" s="65"/>
    </row>
    <row r="883" spans="3:16" s="1" customFormat="1" x14ac:dyDescent="0.25">
      <c r="C883" s="65"/>
      <c r="D883" s="55"/>
      <c r="E883" s="55"/>
      <c r="F883" s="55"/>
      <c r="G883" s="55"/>
      <c r="H883" s="55"/>
      <c r="I883" s="55"/>
      <c r="J883" s="55"/>
      <c r="K883" s="65"/>
      <c r="L883" s="65"/>
      <c r="M883" s="65"/>
      <c r="N883" s="65"/>
      <c r="O883" s="65"/>
      <c r="P883" s="65"/>
    </row>
    <row r="884" spans="3:16" s="1" customFormat="1" x14ac:dyDescent="0.25">
      <c r="C884" s="65"/>
      <c r="D884" s="55"/>
      <c r="E884" s="55"/>
      <c r="F884" s="55"/>
      <c r="G884" s="55"/>
      <c r="H884" s="55"/>
      <c r="I884" s="55"/>
      <c r="J884" s="55"/>
      <c r="K884" s="65"/>
      <c r="L884" s="65"/>
      <c r="M884" s="65"/>
      <c r="N884" s="65"/>
      <c r="O884" s="65"/>
      <c r="P884" s="65"/>
    </row>
    <row r="885" spans="3:16" s="1" customFormat="1" x14ac:dyDescent="0.25">
      <c r="C885" s="65"/>
      <c r="D885" s="55"/>
      <c r="E885" s="55"/>
      <c r="F885" s="55"/>
      <c r="G885" s="55"/>
      <c r="H885" s="55"/>
      <c r="I885" s="55"/>
      <c r="J885" s="55"/>
      <c r="K885" s="65"/>
      <c r="L885" s="65"/>
      <c r="M885" s="65"/>
      <c r="N885" s="65"/>
      <c r="O885" s="65"/>
      <c r="P885" s="65"/>
    </row>
    <row r="886" spans="3:16" s="1" customFormat="1" x14ac:dyDescent="0.25">
      <c r="C886" s="65"/>
      <c r="D886" s="55"/>
      <c r="E886" s="55"/>
      <c r="F886" s="55"/>
      <c r="G886" s="55"/>
      <c r="H886" s="55"/>
      <c r="I886" s="55"/>
      <c r="J886" s="55"/>
      <c r="K886" s="65"/>
      <c r="L886" s="65"/>
      <c r="M886" s="65"/>
      <c r="N886" s="65"/>
      <c r="O886" s="65"/>
      <c r="P886" s="65"/>
    </row>
    <row r="887" spans="3:16" s="1" customFormat="1" x14ac:dyDescent="0.25">
      <c r="C887" s="65"/>
      <c r="D887" s="55"/>
      <c r="E887" s="55"/>
      <c r="F887" s="55"/>
      <c r="G887" s="55"/>
      <c r="H887" s="55"/>
      <c r="I887" s="55"/>
      <c r="J887" s="55"/>
      <c r="K887" s="65"/>
      <c r="L887" s="65"/>
      <c r="M887" s="65"/>
      <c r="N887" s="65"/>
      <c r="O887" s="65"/>
      <c r="P887" s="65"/>
    </row>
    <row r="888" spans="3:16" s="1" customFormat="1" x14ac:dyDescent="0.25">
      <c r="C888" s="65"/>
      <c r="D888" s="55"/>
      <c r="E888" s="55"/>
      <c r="F888" s="55"/>
      <c r="G888" s="55"/>
      <c r="H888" s="55"/>
      <c r="I888" s="55"/>
      <c r="J888" s="55"/>
      <c r="K888" s="65"/>
      <c r="L888" s="65"/>
      <c r="M888" s="65"/>
      <c r="N888" s="65"/>
      <c r="O888" s="65"/>
      <c r="P888" s="65"/>
    </row>
    <row r="889" spans="3:16" s="1" customFormat="1" x14ac:dyDescent="0.25">
      <c r="C889" s="65"/>
      <c r="D889" s="55"/>
      <c r="E889" s="55"/>
      <c r="F889" s="55"/>
      <c r="G889" s="55"/>
      <c r="H889" s="55"/>
      <c r="I889" s="55"/>
      <c r="J889" s="55"/>
      <c r="K889" s="65"/>
      <c r="L889" s="65"/>
      <c r="M889" s="65"/>
      <c r="N889" s="65"/>
      <c r="O889" s="65"/>
      <c r="P889" s="65"/>
    </row>
    <row r="890" spans="3:16" s="1" customFormat="1" x14ac:dyDescent="0.25">
      <c r="C890" s="65"/>
      <c r="D890" s="55"/>
      <c r="E890" s="55"/>
      <c r="F890" s="55"/>
      <c r="G890" s="55"/>
      <c r="H890" s="55"/>
      <c r="I890" s="55"/>
      <c r="J890" s="55"/>
      <c r="K890" s="65"/>
      <c r="L890" s="65"/>
      <c r="M890" s="65"/>
      <c r="N890" s="65"/>
      <c r="O890" s="65"/>
      <c r="P890" s="65"/>
    </row>
    <row r="891" spans="3:16" s="1" customFormat="1" x14ac:dyDescent="0.25">
      <c r="C891" s="65"/>
      <c r="D891" s="55"/>
      <c r="E891" s="55"/>
      <c r="F891" s="55"/>
      <c r="G891" s="55"/>
      <c r="H891" s="55"/>
      <c r="I891" s="55"/>
      <c r="J891" s="55"/>
      <c r="K891" s="65"/>
      <c r="L891" s="65"/>
      <c r="M891" s="65"/>
      <c r="N891" s="65"/>
      <c r="O891" s="65"/>
      <c r="P891" s="65"/>
    </row>
    <row r="892" spans="3:16" s="1" customFormat="1" x14ac:dyDescent="0.25">
      <c r="C892" s="65"/>
      <c r="D892" s="55"/>
      <c r="E892" s="55"/>
      <c r="F892" s="55"/>
      <c r="G892" s="55"/>
      <c r="H892" s="55"/>
      <c r="I892" s="55"/>
      <c r="J892" s="55"/>
      <c r="K892" s="65"/>
      <c r="L892" s="65"/>
      <c r="M892" s="65"/>
      <c r="N892" s="65"/>
      <c r="O892" s="65"/>
      <c r="P892" s="65"/>
    </row>
    <row r="893" spans="3:16" s="1" customFormat="1" x14ac:dyDescent="0.25">
      <c r="C893" s="65"/>
      <c r="D893" s="55"/>
      <c r="E893" s="55"/>
      <c r="F893" s="55"/>
      <c r="G893" s="55"/>
      <c r="H893" s="55"/>
      <c r="I893" s="55"/>
      <c r="J893" s="55"/>
      <c r="K893" s="65"/>
      <c r="L893" s="65"/>
      <c r="M893" s="65"/>
      <c r="N893" s="65"/>
      <c r="O893" s="65"/>
      <c r="P893" s="65"/>
    </row>
    <row r="894" spans="3:16" s="1" customFormat="1" x14ac:dyDescent="0.25">
      <c r="C894" s="65"/>
      <c r="D894" s="55"/>
      <c r="E894" s="55"/>
      <c r="F894" s="55"/>
      <c r="G894" s="55"/>
      <c r="H894" s="55"/>
      <c r="I894" s="55"/>
      <c r="J894" s="55"/>
      <c r="K894" s="65"/>
      <c r="L894" s="65"/>
      <c r="M894" s="65"/>
      <c r="N894" s="65"/>
      <c r="O894" s="65"/>
      <c r="P894" s="65"/>
    </row>
    <row r="895" spans="3:16" s="1" customFormat="1" x14ac:dyDescent="0.25">
      <c r="C895" s="65"/>
      <c r="D895" s="55"/>
      <c r="E895" s="55"/>
      <c r="F895" s="55"/>
      <c r="G895" s="55"/>
      <c r="H895" s="55"/>
      <c r="I895" s="55"/>
      <c r="J895" s="55"/>
      <c r="K895" s="65"/>
      <c r="L895" s="65"/>
      <c r="M895" s="65"/>
      <c r="N895" s="65"/>
      <c r="O895" s="65"/>
      <c r="P895" s="65"/>
    </row>
    <row r="896" spans="3:16" s="1" customFormat="1" x14ac:dyDescent="0.25">
      <c r="C896" s="65"/>
      <c r="D896" s="55"/>
      <c r="E896" s="55"/>
      <c r="F896" s="55"/>
      <c r="G896" s="55"/>
      <c r="H896" s="55"/>
      <c r="I896" s="55"/>
      <c r="J896" s="55"/>
      <c r="K896" s="65"/>
      <c r="L896" s="65"/>
      <c r="M896" s="65"/>
      <c r="N896" s="65"/>
      <c r="O896" s="65"/>
      <c r="P896" s="65"/>
    </row>
    <row r="897" spans="3:16" s="1" customFormat="1" x14ac:dyDescent="0.25">
      <c r="C897" s="65"/>
      <c r="D897" s="55"/>
      <c r="E897" s="55"/>
      <c r="F897" s="55"/>
      <c r="G897" s="55"/>
      <c r="H897" s="55"/>
      <c r="I897" s="55"/>
      <c r="J897" s="55"/>
      <c r="K897" s="65"/>
      <c r="L897" s="65"/>
      <c r="M897" s="65"/>
      <c r="N897" s="65"/>
      <c r="O897" s="65"/>
      <c r="P897" s="65"/>
    </row>
    <row r="898" spans="3:16" s="1" customFormat="1" x14ac:dyDescent="0.25">
      <c r="C898" s="65"/>
      <c r="D898" s="55"/>
      <c r="E898" s="55"/>
      <c r="F898" s="55"/>
      <c r="G898" s="55"/>
      <c r="H898" s="55"/>
      <c r="I898" s="55"/>
      <c r="J898" s="55"/>
      <c r="K898" s="65"/>
      <c r="L898" s="65"/>
      <c r="M898" s="65"/>
      <c r="N898" s="65"/>
      <c r="O898" s="65"/>
      <c r="P898" s="65"/>
    </row>
    <row r="899" spans="3:16" s="1" customFormat="1" x14ac:dyDescent="0.25">
      <c r="C899" s="65"/>
      <c r="D899" s="55"/>
      <c r="E899" s="55"/>
      <c r="F899" s="55"/>
      <c r="G899" s="55"/>
      <c r="H899" s="55"/>
      <c r="I899" s="55"/>
      <c r="J899" s="55"/>
      <c r="K899" s="65"/>
      <c r="L899" s="65"/>
      <c r="M899" s="65"/>
      <c r="N899" s="65"/>
      <c r="O899" s="65"/>
      <c r="P899" s="65"/>
    </row>
    <row r="900" spans="3:16" s="1" customFormat="1" x14ac:dyDescent="0.25">
      <c r="C900" s="65"/>
      <c r="D900" s="55"/>
      <c r="E900" s="55"/>
      <c r="F900" s="55"/>
      <c r="G900" s="55"/>
      <c r="H900" s="55"/>
      <c r="I900" s="55"/>
      <c r="J900" s="55"/>
      <c r="K900" s="65"/>
      <c r="L900" s="65"/>
      <c r="M900" s="65"/>
      <c r="N900" s="65"/>
      <c r="O900" s="65"/>
      <c r="P900" s="65"/>
    </row>
    <row r="901" spans="3:16" s="1" customFormat="1" x14ac:dyDescent="0.25">
      <c r="C901" s="65"/>
      <c r="D901" s="55"/>
      <c r="E901" s="55"/>
      <c r="F901" s="55"/>
      <c r="G901" s="55"/>
      <c r="H901" s="55"/>
      <c r="I901" s="55"/>
      <c r="J901" s="55"/>
      <c r="K901" s="65"/>
      <c r="L901" s="65"/>
      <c r="M901" s="65"/>
      <c r="N901" s="65"/>
      <c r="O901" s="65"/>
      <c r="P901" s="65"/>
    </row>
    <row r="902" spans="3:16" s="1" customFormat="1" x14ac:dyDescent="0.25">
      <c r="C902" s="65"/>
      <c r="D902" s="55"/>
      <c r="E902" s="55"/>
      <c r="F902" s="55"/>
      <c r="G902" s="55"/>
      <c r="H902" s="55"/>
      <c r="I902" s="55"/>
      <c r="J902" s="55"/>
      <c r="K902" s="65"/>
      <c r="L902" s="65"/>
      <c r="M902" s="65"/>
      <c r="N902" s="65"/>
      <c r="O902" s="65"/>
      <c r="P902" s="65"/>
    </row>
    <row r="903" spans="3:16" s="1" customFormat="1" x14ac:dyDescent="0.25">
      <c r="C903" s="65"/>
      <c r="D903" s="55"/>
      <c r="E903" s="55"/>
      <c r="F903" s="55"/>
      <c r="G903" s="55"/>
      <c r="H903" s="55"/>
      <c r="I903" s="55"/>
      <c r="J903" s="55"/>
      <c r="K903" s="65"/>
      <c r="L903" s="65"/>
      <c r="M903" s="65"/>
      <c r="N903" s="65"/>
      <c r="O903" s="65"/>
      <c r="P903" s="65"/>
    </row>
    <row r="904" spans="3:16" s="1" customFormat="1" x14ac:dyDescent="0.25">
      <c r="C904" s="65"/>
      <c r="D904" s="55"/>
      <c r="E904" s="55"/>
      <c r="F904" s="55"/>
      <c r="G904" s="55"/>
      <c r="H904" s="55"/>
      <c r="I904" s="55"/>
      <c r="J904" s="55"/>
      <c r="K904" s="65"/>
      <c r="L904" s="65"/>
      <c r="M904" s="65"/>
      <c r="N904" s="65"/>
      <c r="O904" s="65"/>
      <c r="P904" s="65"/>
    </row>
    <row r="905" spans="3:16" s="1" customFormat="1" x14ac:dyDescent="0.25">
      <c r="C905" s="65"/>
      <c r="D905" s="55"/>
      <c r="E905" s="55"/>
      <c r="F905" s="55"/>
      <c r="G905" s="55"/>
      <c r="H905" s="55"/>
      <c r="I905" s="55"/>
      <c r="J905" s="55"/>
      <c r="K905" s="65"/>
      <c r="L905" s="65"/>
      <c r="M905" s="65"/>
      <c r="N905" s="65"/>
      <c r="O905" s="65"/>
      <c r="P905" s="65"/>
    </row>
    <row r="906" spans="3:16" s="1" customFormat="1" x14ac:dyDescent="0.25">
      <c r="C906" s="65"/>
      <c r="D906" s="55"/>
      <c r="E906" s="55"/>
      <c r="F906" s="55"/>
      <c r="G906" s="55"/>
      <c r="H906" s="55"/>
      <c r="I906" s="55"/>
      <c r="J906" s="55"/>
      <c r="K906" s="65"/>
      <c r="L906" s="65"/>
      <c r="M906" s="65"/>
      <c r="N906" s="65"/>
      <c r="O906" s="65"/>
      <c r="P906" s="65"/>
    </row>
    <row r="907" spans="3:16" s="1" customFormat="1" x14ac:dyDescent="0.25">
      <c r="C907" s="65"/>
      <c r="D907" s="55"/>
      <c r="E907" s="55"/>
      <c r="F907" s="55"/>
      <c r="G907" s="55"/>
      <c r="H907" s="55"/>
      <c r="I907" s="55"/>
      <c r="J907" s="55"/>
      <c r="K907" s="65"/>
      <c r="L907" s="65"/>
      <c r="M907" s="65"/>
      <c r="N907" s="65"/>
      <c r="O907" s="65"/>
      <c r="P907" s="65"/>
    </row>
    <row r="908" spans="3:16" s="1" customFormat="1" x14ac:dyDescent="0.25">
      <c r="C908" s="65"/>
      <c r="D908" s="55"/>
      <c r="E908" s="55"/>
      <c r="F908" s="55"/>
      <c r="G908" s="55"/>
      <c r="H908" s="55"/>
      <c r="I908" s="55"/>
      <c r="J908" s="55"/>
      <c r="K908" s="65"/>
      <c r="L908" s="65"/>
      <c r="M908" s="65"/>
      <c r="N908" s="65"/>
      <c r="O908" s="65"/>
      <c r="P908" s="65"/>
    </row>
    <row r="909" spans="3:16" s="1" customFormat="1" x14ac:dyDescent="0.25">
      <c r="C909" s="65"/>
      <c r="D909" s="55"/>
      <c r="E909" s="55"/>
      <c r="F909" s="55"/>
      <c r="G909" s="55"/>
      <c r="H909" s="55"/>
      <c r="I909" s="55"/>
      <c r="J909" s="55"/>
      <c r="K909" s="65"/>
      <c r="L909" s="65"/>
      <c r="M909" s="65"/>
      <c r="N909" s="65"/>
      <c r="O909" s="65"/>
      <c r="P909" s="65"/>
    </row>
    <row r="910" spans="3:16" s="1" customFormat="1" x14ac:dyDescent="0.25">
      <c r="C910" s="65"/>
      <c r="D910" s="55"/>
      <c r="E910" s="55"/>
      <c r="F910" s="55"/>
      <c r="G910" s="55"/>
      <c r="H910" s="55"/>
      <c r="I910" s="55"/>
      <c r="J910" s="55"/>
      <c r="K910" s="65"/>
      <c r="L910" s="65"/>
      <c r="M910" s="65"/>
      <c r="N910" s="65"/>
      <c r="O910" s="65"/>
      <c r="P910" s="65"/>
    </row>
    <row r="911" spans="3:16" s="1" customFormat="1" x14ac:dyDescent="0.25">
      <c r="C911" s="65"/>
      <c r="D911" s="55"/>
      <c r="E911" s="55"/>
      <c r="F911" s="55"/>
      <c r="G911" s="55"/>
      <c r="H911" s="55"/>
      <c r="I911" s="55"/>
      <c r="J911" s="55"/>
      <c r="K911" s="65"/>
      <c r="L911" s="65"/>
      <c r="M911" s="65"/>
      <c r="N911" s="65"/>
      <c r="O911" s="65"/>
      <c r="P911" s="65"/>
    </row>
    <row r="912" spans="3:16" s="1" customFormat="1" x14ac:dyDescent="0.25">
      <c r="C912" s="65"/>
      <c r="D912" s="55"/>
      <c r="E912" s="55"/>
      <c r="F912" s="55"/>
      <c r="G912" s="55"/>
      <c r="H912" s="55"/>
      <c r="I912" s="55"/>
      <c r="J912" s="55"/>
      <c r="K912" s="65"/>
      <c r="L912" s="65"/>
      <c r="M912" s="65"/>
      <c r="N912" s="65"/>
      <c r="O912" s="65"/>
      <c r="P912" s="65"/>
    </row>
    <row r="913" spans="3:16" s="1" customFormat="1" x14ac:dyDescent="0.25">
      <c r="C913" s="65"/>
      <c r="D913" s="55"/>
      <c r="E913" s="55"/>
      <c r="F913" s="55"/>
      <c r="G913" s="55"/>
      <c r="H913" s="55"/>
      <c r="I913" s="55"/>
      <c r="J913" s="55"/>
      <c r="K913" s="65"/>
      <c r="L913" s="65"/>
      <c r="M913" s="65"/>
      <c r="N913" s="65"/>
      <c r="O913" s="65"/>
      <c r="P913" s="65"/>
    </row>
    <row r="914" spans="3:16" s="1" customFormat="1" x14ac:dyDescent="0.25">
      <c r="C914" s="65"/>
      <c r="D914" s="55"/>
      <c r="E914" s="55"/>
      <c r="F914" s="55"/>
      <c r="G914" s="55"/>
      <c r="H914" s="55"/>
      <c r="I914" s="55"/>
      <c r="J914" s="55"/>
      <c r="K914" s="65"/>
      <c r="L914" s="65"/>
      <c r="M914" s="65"/>
      <c r="N914" s="65"/>
      <c r="O914" s="65"/>
      <c r="P914" s="65"/>
    </row>
    <row r="915" spans="3:16" s="1" customFormat="1" x14ac:dyDescent="0.25">
      <c r="C915" s="65"/>
      <c r="D915" s="55"/>
      <c r="E915" s="55"/>
      <c r="F915" s="55"/>
      <c r="G915" s="55"/>
      <c r="H915" s="55"/>
      <c r="I915" s="55"/>
      <c r="J915" s="55"/>
      <c r="K915" s="65"/>
      <c r="L915" s="65"/>
      <c r="M915" s="65"/>
      <c r="N915" s="65"/>
      <c r="O915" s="65"/>
      <c r="P915" s="65"/>
    </row>
    <row r="916" spans="3:16" s="1" customFormat="1" x14ac:dyDescent="0.25">
      <c r="C916" s="65"/>
      <c r="D916" s="55"/>
      <c r="E916" s="55"/>
      <c r="F916" s="55"/>
      <c r="G916" s="55"/>
      <c r="H916" s="55"/>
      <c r="I916" s="55"/>
      <c r="J916" s="55"/>
      <c r="K916" s="65"/>
      <c r="L916" s="65"/>
      <c r="M916" s="65"/>
      <c r="N916" s="65"/>
      <c r="O916" s="65"/>
      <c r="P916" s="65"/>
    </row>
    <row r="917" spans="3:16" s="1" customFormat="1" x14ac:dyDescent="0.25">
      <c r="C917" s="65"/>
      <c r="D917" s="55"/>
      <c r="E917" s="55"/>
      <c r="F917" s="55"/>
      <c r="G917" s="55"/>
      <c r="H917" s="55"/>
      <c r="I917" s="55"/>
      <c r="J917" s="55"/>
      <c r="K917" s="65"/>
      <c r="L917" s="65"/>
      <c r="M917" s="65"/>
      <c r="N917" s="65"/>
      <c r="O917" s="65"/>
      <c r="P917" s="65"/>
    </row>
    <row r="918" spans="3:16" s="1" customFormat="1" x14ac:dyDescent="0.25">
      <c r="C918" s="65"/>
      <c r="D918" s="55"/>
      <c r="E918" s="55"/>
      <c r="F918" s="55"/>
      <c r="G918" s="55"/>
      <c r="H918" s="55"/>
      <c r="I918" s="55"/>
      <c r="J918" s="55"/>
      <c r="K918" s="65"/>
      <c r="L918" s="65"/>
      <c r="M918" s="65"/>
      <c r="N918" s="65"/>
      <c r="O918" s="65"/>
      <c r="P918" s="65"/>
    </row>
    <row r="919" spans="3:16" s="1" customFormat="1" x14ac:dyDescent="0.25">
      <c r="C919" s="65"/>
      <c r="D919" s="55"/>
      <c r="E919" s="55"/>
      <c r="F919" s="55"/>
      <c r="G919" s="55"/>
      <c r="H919" s="55"/>
      <c r="I919" s="55"/>
      <c r="J919" s="55"/>
      <c r="K919" s="65"/>
      <c r="L919" s="65"/>
      <c r="M919" s="65"/>
      <c r="N919" s="65"/>
      <c r="O919" s="65"/>
      <c r="P919" s="65"/>
    </row>
    <row r="920" spans="3:16" s="1" customFormat="1" x14ac:dyDescent="0.25">
      <c r="C920" s="65"/>
      <c r="D920" s="55"/>
      <c r="E920" s="55"/>
      <c r="F920" s="55"/>
      <c r="G920" s="55"/>
      <c r="H920" s="55"/>
      <c r="I920" s="55"/>
      <c r="J920" s="55"/>
      <c r="K920" s="65"/>
      <c r="L920" s="65"/>
      <c r="M920" s="65"/>
      <c r="N920" s="65"/>
      <c r="O920" s="65"/>
      <c r="P920" s="65"/>
    </row>
    <row r="921" spans="3:16" s="1" customFormat="1" x14ac:dyDescent="0.25">
      <c r="C921" s="65"/>
      <c r="D921" s="55"/>
      <c r="E921" s="55"/>
      <c r="F921" s="55"/>
      <c r="G921" s="55"/>
      <c r="H921" s="55"/>
      <c r="I921" s="55"/>
      <c r="J921" s="55"/>
      <c r="K921" s="65"/>
      <c r="L921" s="65"/>
      <c r="M921" s="65"/>
      <c r="N921" s="65"/>
      <c r="O921" s="65"/>
      <c r="P921" s="65"/>
    </row>
    <row r="922" spans="3:16" s="1" customFormat="1" x14ac:dyDescent="0.25">
      <c r="C922" s="65"/>
      <c r="D922" s="55"/>
      <c r="E922" s="55"/>
      <c r="F922" s="55"/>
      <c r="G922" s="55"/>
      <c r="H922" s="55"/>
      <c r="I922" s="55"/>
      <c r="J922" s="55"/>
      <c r="K922" s="65"/>
      <c r="L922" s="65"/>
      <c r="M922" s="65"/>
      <c r="N922" s="65"/>
      <c r="O922" s="65"/>
      <c r="P922" s="65"/>
    </row>
    <row r="923" spans="3:16" s="1" customFormat="1" x14ac:dyDescent="0.25">
      <c r="C923" s="65"/>
      <c r="D923" s="55"/>
      <c r="E923" s="55"/>
      <c r="F923" s="55"/>
      <c r="G923" s="55"/>
      <c r="H923" s="55"/>
      <c r="I923" s="55"/>
      <c r="J923" s="55"/>
      <c r="K923" s="65"/>
      <c r="L923" s="65"/>
      <c r="M923" s="65"/>
      <c r="N923" s="65"/>
      <c r="O923" s="65"/>
      <c r="P923" s="65"/>
    </row>
    <row r="924" spans="3:16" s="1" customFormat="1" x14ac:dyDescent="0.25">
      <c r="C924" s="65"/>
      <c r="D924" s="55"/>
      <c r="E924" s="55"/>
      <c r="F924" s="55"/>
      <c r="G924" s="55"/>
      <c r="H924" s="55"/>
      <c r="I924" s="55"/>
      <c r="J924" s="55"/>
      <c r="K924" s="65"/>
      <c r="L924" s="65"/>
      <c r="M924" s="65"/>
      <c r="N924" s="65"/>
      <c r="O924" s="65"/>
      <c r="P924" s="65"/>
    </row>
    <row r="925" spans="3:16" s="1" customFormat="1" x14ac:dyDescent="0.25">
      <c r="C925" s="65"/>
      <c r="D925" s="55"/>
      <c r="E925" s="55"/>
      <c r="F925" s="55"/>
      <c r="G925" s="55"/>
      <c r="H925" s="55"/>
      <c r="I925" s="55"/>
      <c r="J925" s="55"/>
      <c r="K925" s="65"/>
      <c r="L925" s="65"/>
      <c r="M925" s="65"/>
      <c r="N925" s="65"/>
      <c r="O925" s="65"/>
      <c r="P925" s="65"/>
    </row>
    <row r="926" spans="3:16" s="1" customFormat="1" x14ac:dyDescent="0.25">
      <c r="C926" s="65"/>
      <c r="D926" s="55"/>
      <c r="E926" s="55"/>
      <c r="F926" s="55"/>
      <c r="G926" s="55"/>
      <c r="H926" s="55"/>
      <c r="I926" s="55"/>
      <c r="J926" s="55"/>
      <c r="K926" s="65"/>
      <c r="L926" s="65"/>
      <c r="M926" s="65"/>
      <c r="N926" s="65"/>
      <c r="O926" s="65"/>
      <c r="P926" s="65"/>
    </row>
    <row r="927" spans="3:16" s="1" customFormat="1" x14ac:dyDescent="0.25">
      <c r="C927" s="65"/>
      <c r="D927" s="55"/>
      <c r="E927" s="55"/>
      <c r="F927" s="55"/>
      <c r="G927" s="55"/>
      <c r="H927" s="55"/>
      <c r="I927" s="55"/>
      <c r="J927" s="55"/>
      <c r="K927" s="65"/>
      <c r="L927" s="65"/>
      <c r="M927" s="65"/>
      <c r="N927" s="65"/>
      <c r="O927" s="65"/>
      <c r="P927" s="65"/>
    </row>
    <row r="928" spans="3:16" s="1" customFormat="1" x14ac:dyDescent="0.25">
      <c r="C928" s="65"/>
      <c r="D928" s="55"/>
      <c r="E928" s="55"/>
      <c r="F928" s="55"/>
      <c r="G928" s="55"/>
      <c r="H928" s="55"/>
      <c r="I928" s="55"/>
      <c r="J928" s="55"/>
      <c r="K928" s="65"/>
      <c r="L928" s="65"/>
      <c r="M928" s="65"/>
      <c r="N928" s="65"/>
      <c r="O928" s="65"/>
      <c r="P928" s="65"/>
    </row>
    <row r="929" spans="3:16" s="1" customFormat="1" x14ac:dyDescent="0.25">
      <c r="C929" s="65"/>
      <c r="D929" s="55"/>
      <c r="E929" s="55"/>
      <c r="F929" s="55"/>
      <c r="G929" s="55"/>
      <c r="H929" s="55"/>
      <c r="I929" s="55"/>
      <c r="J929" s="55"/>
      <c r="K929" s="65"/>
      <c r="L929" s="65"/>
      <c r="M929" s="65"/>
      <c r="N929" s="65"/>
      <c r="O929" s="65"/>
      <c r="P929" s="65"/>
    </row>
    <row r="930" spans="3:16" s="1" customFormat="1" x14ac:dyDescent="0.25">
      <c r="C930" s="65"/>
      <c r="D930" s="55"/>
      <c r="E930" s="55"/>
      <c r="F930" s="55"/>
      <c r="G930" s="55"/>
      <c r="H930" s="55"/>
      <c r="I930" s="55"/>
      <c r="J930" s="55"/>
      <c r="K930" s="65"/>
      <c r="L930" s="65"/>
      <c r="M930" s="65"/>
      <c r="N930" s="65"/>
      <c r="O930" s="65"/>
      <c r="P930" s="65"/>
    </row>
    <row r="931" spans="3:16" s="1" customFormat="1" x14ac:dyDescent="0.25">
      <c r="C931" s="65"/>
      <c r="D931" s="55"/>
      <c r="E931" s="55"/>
      <c r="F931" s="55"/>
      <c r="G931" s="55"/>
      <c r="H931" s="55"/>
      <c r="I931" s="55"/>
      <c r="J931" s="55"/>
      <c r="K931" s="65"/>
      <c r="L931" s="65"/>
      <c r="M931" s="65"/>
      <c r="N931" s="65"/>
      <c r="O931" s="65"/>
      <c r="P931" s="65"/>
    </row>
    <row r="932" spans="3:16" s="1" customFormat="1" x14ac:dyDescent="0.25">
      <c r="C932" s="65"/>
      <c r="D932" s="55"/>
      <c r="E932" s="55"/>
      <c r="F932" s="55"/>
      <c r="G932" s="55"/>
      <c r="H932" s="55"/>
      <c r="I932" s="55"/>
      <c r="J932" s="55"/>
      <c r="K932" s="65"/>
      <c r="L932" s="65"/>
      <c r="M932" s="65"/>
      <c r="N932" s="65"/>
      <c r="O932" s="65"/>
      <c r="P932" s="65"/>
    </row>
    <row r="933" spans="3:16" s="1" customFormat="1" x14ac:dyDescent="0.25">
      <c r="C933" s="65"/>
      <c r="D933" s="55"/>
      <c r="E933" s="55"/>
      <c r="F933" s="55"/>
      <c r="G933" s="55"/>
      <c r="H933" s="55"/>
      <c r="I933" s="55"/>
      <c r="J933" s="55"/>
      <c r="K933" s="65"/>
      <c r="L933" s="65"/>
      <c r="M933" s="65"/>
      <c r="N933" s="65"/>
      <c r="O933" s="65"/>
      <c r="P933" s="65"/>
    </row>
    <row r="934" spans="3:16" s="1" customFormat="1" x14ac:dyDescent="0.25">
      <c r="C934" s="65"/>
      <c r="D934" s="55"/>
      <c r="E934" s="55"/>
      <c r="F934" s="55"/>
      <c r="G934" s="55"/>
      <c r="H934" s="55"/>
      <c r="I934" s="55"/>
      <c r="J934" s="55"/>
      <c r="K934" s="65"/>
      <c r="L934" s="65"/>
      <c r="M934" s="65"/>
      <c r="N934" s="65"/>
      <c r="O934" s="65"/>
      <c r="P934" s="65"/>
    </row>
    <row r="935" spans="3:16" s="1" customFormat="1" x14ac:dyDescent="0.25">
      <c r="C935" s="65"/>
      <c r="D935" s="55"/>
      <c r="E935" s="55"/>
      <c r="F935" s="55"/>
      <c r="G935" s="55"/>
      <c r="H935" s="55"/>
      <c r="I935" s="55"/>
      <c r="J935" s="55"/>
      <c r="K935" s="65"/>
      <c r="L935" s="65"/>
      <c r="M935" s="65"/>
      <c r="N935" s="65"/>
      <c r="O935" s="65"/>
      <c r="P935" s="65"/>
    </row>
    <row r="936" spans="3:16" s="1" customFormat="1" x14ac:dyDescent="0.25">
      <c r="C936" s="65"/>
      <c r="D936" s="55"/>
      <c r="E936" s="55"/>
      <c r="F936" s="55"/>
      <c r="G936" s="55"/>
      <c r="H936" s="55"/>
      <c r="I936" s="55"/>
      <c r="J936" s="55"/>
      <c r="K936" s="65"/>
      <c r="L936" s="65"/>
      <c r="M936" s="65"/>
      <c r="N936" s="65"/>
      <c r="O936" s="65"/>
      <c r="P936" s="65"/>
    </row>
    <row r="937" spans="3:16" s="1" customFormat="1" x14ac:dyDescent="0.25">
      <c r="C937" s="65"/>
      <c r="D937" s="55"/>
      <c r="E937" s="55"/>
      <c r="F937" s="55"/>
      <c r="G937" s="55"/>
      <c r="H937" s="55"/>
      <c r="I937" s="55"/>
      <c r="J937" s="55"/>
      <c r="K937" s="65"/>
      <c r="L937" s="65"/>
      <c r="M937" s="65"/>
      <c r="N937" s="65"/>
      <c r="O937" s="65"/>
      <c r="P937" s="65"/>
    </row>
    <row r="938" spans="3:16" s="1" customFormat="1" x14ac:dyDescent="0.25">
      <c r="C938" s="65"/>
      <c r="D938" s="55"/>
      <c r="E938" s="55"/>
      <c r="F938" s="55"/>
      <c r="G938" s="55"/>
      <c r="H938" s="55"/>
      <c r="I938" s="55"/>
      <c r="J938" s="55"/>
      <c r="K938" s="65"/>
      <c r="L938" s="65"/>
      <c r="M938" s="65"/>
      <c r="N938" s="65"/>
      <c r="O938" s="65"/>
      <c r="P938" s="65"/>
    </row>
    <row r="939" spans="3:16" s="1" customFormat="1" x14ac:dyDescent="0.25">
      <c r="C939" s="65"/>
      <c r="D939" s="55"/>
      <c r="E939" s="55"/>
      <c r="F939" s="55"/>
      <c r="G939" s="55"/>
      <c r="H939" s="55"/>
      <c r="I939" s="55"/>
      <c r="J939" s="55"/>
      <c r="K939" s="65"/>
      <c r="L939" s="65"/>
      <c r="M939" s="65"/>
      <c r="N939" s="65"/>
      <c r="O939" s="65"/>
      <c r="P939" s="65"/>
    </row>
    <row r="940" spans="3:16" s="1" customFormat="1" x14ac:dyDescent="0.25">
      <c r="C940" s="65"/>
      <c r="D940" s="55"/>
      <c r="E940" s="55"/>
      <c r="F940" s="55"/>
      <c r="G940" s="55"/>
      <c r="H940" s="55"/>
      <c r="I940" s="55"/>
      <c r="J940" s="55"/>
      <c r="K940" s="65"/>
      <c r="L940" s="65"/>
      <c r="M940" s="65"/>
      <c r="N940" s="65"/>
      <c r="O940" s="65"/>
      <c r="P940" s="65"/>
    </row>
    <row r="941" spans="3:16" s="1" customFormat="1" x14ac:dyDescent="0.25">
      <c r="C941" s="65"/>
      <c r="D941" s="55"/>
      <c r="E941" s="55"/>
      <c r="F941" s="55"/>
      <c r="G941" s="55"/>
      <c r="H941" s="55"/>
      <c r="I941" s="55"/>
      <c r="J941" s="55"/>
      <c r="K941" s="65"/>
      <c r="L941" s="65"/>
      <c r="M941" s="65"/>
      <c r="N941" s="65"/>
      <c r="O941" s="65"/>
      <c r="P941" s="65"/>
    </row>
    <row r="942" spans="3:16" s="1" customFormat="1" x14ac:dyDescent="0.25">
      <c r="C942" s="65"/>
      <c r="D942" s="55"/>
      <c r="E942" s="55"/>
      <c r="F942" s="55"/>
      <c r="G942" s="55"/>
      <c r="H942" s="55"/>
      <c r="I942" s="55"/>
      <c r="J942" s="55"/>
      <c r="K942" s="65"/>
      <c r="L942" s="65"/>
      <c r="M942" s="65"/>
      <c r="N942" s="65"/>
      <c r="O942" s="65"/>
      <c r="P942" s="65"/>
    </row>
    <row r="943" spans="3:16" s="1" customFormat="1" x14ac:dyDescent="0.25">
      <c r="C943" s="65"/>
      <c r="D943" s="55"/>
      <c r="E943" s="55"/>
      <c r="F943" s="55"/>
      <c r="G943" s="55"/>
      <c r="H943" s="55"/>
      <c r="I943" s="55"/>
      <c r="J943" s="55"/>
      <c r="K943" s="65"/>
      <c r="L943" s="65"/>
      <c r="M943" s="65"/>
      <c r="N943" s="65"/>
      <c r="O943" s="65"/>
      <c r="P943" s="65"/>
    </row>
    <row r="944" spans="3:16" s="1" customFormat="1" x14ac:dyDescent="0.25">
      <c r="C944" s="65"/>
      <c r="D944" s="55"/>
      <c r="E944" s="55"/>
      <c r="F944" s="55"/>
      <c r="G944" s="55"/>
      <c r="H944" s="55"/>
      <c r="I944" s="55"/>
      <c r="J944" s="55"/>
      <c r="K944" s="65"/>
      <c r="L944" s="65"/>
      <c r="M944" s="65"/>
      <c r="N944" s="65"/>
      <c r="O944" s="65"/>
      <c r="P944" s="65"/>
    </row>
    <row r="945" spans="3:16" s="1" customFormat="1" x14ac:dyDescent="0.25">
      <c r="C945" s="65"/>
      <c r="D945" s="55"/>
      <c r="E945" s="55"/>
      <c r="F945" s="55"/>
      <c r="G945" s="55"/>
      <c r="H945" s="55"/>
      <c r="I945" s="55"/>
      <c r="J945" s="55"/>
      <c r="K945" s="65"/>
      <c r="L945" s="65"/>
      <c r="M945" s="65"/>
      <c r="N945" s="65"/>
      <c r="O945" s="65"/>
      <c r="P945" s="65"/>
    </row>
    <row r="946" spans="3:16" s="1" customFormat="1" x14ac:dyDescent="0.25">
      <c r="C946" s="65"/>
      <c r="D946" s="55"/>
      <c r="E946" s="55"/>
      <c r="F946" s="55"/>
      <c r="G946" s="55"/>
      <c r="H946" s="55"/>
      <c r="I946" s="55"/>
      <c r="J946" s="55"/>
      <c r="K946" s="65"/>
      <c r="L946" s="65"/>
      <c r="M946" s="65"/>
      <c r="N946" s="65"/>
      <c r="O946" s="65"/>
      <c r="P946" s="65"/>
    </row>
    <row r="947" spans="3:16" s="1" customFormat="1" x14ac:dyDescent="0.25">
      <c r="C947" s="65"/>
      <c r="D947" s="55"/>
      <c r="E947" s="55"/>
      <c r="F947" s="55"/>
      <c r="G947" s="55"/>
      <c r="H947" s="55"/>
      <c r="I947" s="55"/>
      <c r="J947" s="55"/>
      <c r="K947" s="65"/>
      <c r="L947" s="65"/>
      <c r="M947" s="65"/>
      <c r="N947" s="65"/>
      <c r="O947" s="65"/>
      <c r="P947" s="65"/>
    </row>
    <row r="948" spans="3:16" s="1" customFormat="1" x14ac:dyDescent="0.25">
      <c r="C948" s="65"/>
      <c r="D948" s="55"/>
      <c r="E948" s="55"/>
      <c r="F948" s="55"/>
      <c r="G948" s="55"/>
      <c r="H948" s="55"/>
      <c r="I948" s="55"/>
      <c r="J948" s="55"/>
      <c r="K948" s="65"/>
      <c r="L948" s="65"/>
      <c r="M948" s="65"/>
      <c r="N948" s="65"/>
      <c r="O948" s="65"/>
      <c r="P948" s="65"/>
    </row>
    <row r="949" spans="3:16" s="1" customFormat="1" x14ac:dyDescent="0.25">
      <c r="C949" s="65"/>
      <c r="D949" s="55"/>
      <c r="E949" s="55"/>
      <c r="F949" s="55"/>
      <c r="G949" s="55"/>
      <c r="H949" s="55"/>
      <c r="I949" s="55"/>
      <c r="J949" s="55"/>
      <c r="K949" s="65"/>
      <c r="L949" s="65"/>
      <c r="M949" s="65"/>
      <c r="N949" s="65"/>
      <c r="O949" s="65"/>
      <c r="P949" s="65"/>
    </row>
    <row r="950" spans="3:16" s="1" customFormat="1" x14ac:dyDescent="0.25">
      <c r="C950" s="65"/>
      <c r="D950" s="55"/>
      <c r="E950" s="55"/>
      <c r="F950" s="55"/>
      <c r="G950" s="55"/>
      <c r="H950" s="55"/>
      <c r="I950" s="55"/>
      <c r="J950" s="55"/>
      <c r="K950" s="65"/>
      <c r="L950" s="65"/>
      <c r="M950" s="65"/>
      <c r="N950" s="65"/>
      <c r="O950" s="65"/>
      <c r="P950" s="65"/>
    </row>
    <row r="951" spans="3:16" s="1" customFormat="1" x14ac:dyDescent="0.25">
      <c r="C951" s="65"/>
      <c r="D951" s="55"/>
      <c r="E951" s="55"/>
      <c r="F951" s="55"/>
      <c r="G951" s="55"/>
      <c r="H951" s="55"/>
      <c r="I951" s="55"/>
      <c r="J951" s="55"/>
      <c r="K951" s="65"/>
      <c r="L951" s="65"/>
      <c r="M951" s="65"/>
      <c r="N951" s="65"/>
      <c r="O951" s="65"/>
      <c r="P951" s="65"/>
    </row>
    <row r="952" spans="3:16" s="1" customFormat="1" x14ac:dyDescent="0.25">
      <c r="C952" s="65"/>
      <c r="D952" s="55"/>
      <c r="E952" s="55"/>
      <c r="F952" s="55"/>
      <c r="G952" s="55"/>
      <c r="H952" s="55"/>
      <c r="I952" s="55"/>
      <c r="J952" s="55"/>
      <c r="K952" s="65"/>
      <c r="L952" s="65"/>
      <c r="M952" s="65"/>
      <c r="N952" s="65"/>
      <c r="O952" s="65"/>
      <c r="P952" s="65"/>
    </row>
    <row r="953" spans="3:16" s="1" customFormat="1" x14ac:dyDescent="0.25">
      <c r="C953" s="65"/>
      <c r="D953" s="55"/>
      <c r="E953" s="55"/>
      <c r="F953" s="55"/>
      <c r="G953" s="55"/>
      <c r="H953" s="55"/>
      <c r="I953" s="55"/>
      <c r="J953" s="55"/>
      <c r="K953" s="65"/>
      <c r="L953" s="65"/>
      <c r="M953" s="65"/>
      <c r="N953" s="65"/>
      <c r="O953" s="65"/>
      <c r="P953" s="65"/>
    </row>
    <row r="954" spans="3:16" s="1" customFormat="1" x14ac:dyDescent="0.25">
      <c r="C954" s="65"/>
      <c r="D954" s="55"/>
      <c r="E954" s="55"/>
      <c r="F954" s="55"/>
      <c r="G954" s="55"/>
      <c r="H954" s="55"/>
      <c r="I954" s="55"/>
      <c r="J954" s="55"/>
      <c r="K954" s="65"/>
      <c r="L954" s="65"/>
      <c r="M954" s="65"/>
      <c r="N954" s="65"/>
      <c r="O954" s="65"/>
      <c r="P954" s="65"/>
    </row>
    <row r="955" spans="3:16" s="1" customFormat="1" x14ac:dyDescent="0.25">
      <c r="C955" s="65"/>
      <c r="D955" s="55"/>
      <c r="E955" s="55"/>
      <c r="F955" s="55"/>
      <c r="G955" s="55"/>
      <c r="H955" s="55"/>
      <c r="I955" s="55"/>
      <c r="J955" s="55"/>
      <c r="K955" s="65"/>
      <c r="L955" s="65"/>
      <c r="M955" s="65"/>
      <c r="N955" s="65"/>
      <c r="O955" s="65"/>
      <c r="P955" s="65"/>
    </row>
    <row r="956" spans="3:16" s="1" customFormat="1" x14ac:dyDescent="0.25">
      <c r="C956" s="65"/>
      <c r="D956" s="55"/>
      <c r="E956" s="55"/>
      <c r="F956" s="55"/>
      <c r="G956" s="55"/>
      <c r="H956" s="55"/>
      <c r="I956" s="55"/>
      <c r="J956" s="55"/>
      <c r="K956" s="65"/>
      <c r="L956" s="65"/>
      <c r="M956" s="65"/>
      <c r="N956" s="65"/>
      <c r="O956" s="65"/>
      <c r="P956" s="65"/>
    </row>
    <row r="957" spans="3:16" s="1" customFormat="1" x14ac:dyDescent="0.25">
      <c r="C957" s="65"/>
      <c r="D957" s="55"/>
      <c r="E957" s="55"/>
      <c r="F957" s="55"/>
      <c r="G957" s="55"/>
      <c r="H957" s="55"/>
      <c r="I957" s="55"/>
      <c r="J957" s="55"/>
      <c r="K957" s="65"/>
      <c r="L957" s="65"/>
      <c r="M957" s="65"/>
      <c r="N957" s="65"/>
      <c r="O957" s="65"/>
      <c r="P957" s="65"/>
    </row>
    <row r="958" spans="3:16" s="1" customFormat="1" x14ac:dyDescent="0.25">
      <c r="C958" s="65"/>
      <c r="D958" s="55"/>
      <c r="E958" s="55"/>
      <c r="F958" s="55"/>
      <c r="G958" s="55"/>
      <c r="H958" s="55"/>
      <c r="I958" s="55"/>
      <c r="J958" s="55"/>
      <c r="K958" s="65"/>
      <c r="L958" s="65"/>
      <c r="M958" s="65"/>
      <c r="N958" s="65"/>
      <c r="O958" s="65"/>
      <c r="P958" s="65"/>
    </row>
    <row r="959" spans="3:16" s="1" customFormat="1" x14ac:dyDescent="0.25">
      <c r="C959" s="65"/>
      <c r="D959" s="55"/>
      <c r="E959" s="55"/>
      <c r="F959" s="55"/>
      <c r="G959" s="55"/>
      <c r="H959" s="55"/>
      <c r="I959" s="55"/>
      <c r="J959" s="55"/>
      <c r="K959" s="65"/>
      <c r="L959" s="65"/>
      <c r="M959" s="65"/>
      <c r="N959" s="65"/>
      <c r="O959" s="65"/>
      <c r="P959" s="65"/>
    </row>
    <row r="960" spans="3:16" s="1" customFormat="1" x14ac:dyDescent="0.25">
      <c r="C960" s="65"/>
      <c r="D960" s="55"/>
      <c r="E960" s="55"/>
      <c r="F960" s="55"/>
      <c r="G960" s="55"/>
      <c r="H960" s="55"/>
      <c r="I960" s="55"/>
      <c r="J960" s="55"/>
      <c r="K960" s="65"/>
      <c r="L960" s="65"/>
      <c r="M960" s="65"/>
      <c r="N960" s="65"/>
      <c r="O960" s="65"/>
      <c r="P960" s="65"/>
    </row>
    <row r="961" spans="3:16" s="1" customFormat="1" x14ac:dyDescent="0.25">
      <c r="C961" s="65"/>
      <c r="D961" s="55"/>
      <c r="E961" s="55"/>
      <c r="F961" s="55"/>
      <c r="G961" s="55"/>
      <c r="H961" s="55"/>
      <c r="I961" s="55"/>
      <c r="J961" s="55"/>
      <c r="K961" s="65"/>
      <c r="L961" s="65"/>
      <c r="M961" s="65"/>
      <c r="N961" s="65"/>
      <c r="O961" s="65"/>
      <c r="P961" s="65"/>
    </row>
    <row r="962" spans="3:16" s="1" customFormat="1" x14ac:dyDescent="0.25">
      <c r="C962" s="65"/>
      <c r="D962" s="55"/>
      <c r="E962" s="55"/>
      <c r="F962" s="55"/>
      <c r="G962" s="55"/>
      <c r="H962" s="55"/>
      <c r="I962" s="55"/>
      <c r="J962" s="55"/>
      <c r="K962" s="65"/>
      <c r="L962" s="65"/>
      <c r="M962" s="65"/>
      <c r="N962" s="65"/>
      <c r="O962" s="65"/>
      <c r="P962" s="65"/>
    </row>
    <row r="963" spans="3:16" s="1" customFormat="1" x14ac:dyDescent="0.25">
      <c r="C963" s="65"/>
      <c r="D963" s="55"/>
      <c r="E963" s="55"/>
      <c r="F963" s="55"/>
      <c r="G963" s="55"/>
      <c r="H963" s="55"/>
      <c r="I963" s="55"/>
      <c r="J963" s="55"/>
      <c r="K963" s="65"/>
      <c r="L963" s="65"/>
      <c r="M963" s="65"/>
      <c r="N963" s="65"/>
      <c r="O963" s="65"/>
      <c r="P963" s="65"/>
    </row>
    <row r="964" spans="3:16" s="1" customFormat="1" x14ac:dyDescent="0.25">
      <c r="C964" s="65"/>
      <c r="D964" s="55"/>
      <c r="E964" s="55"/>
      <c r="F964" s="55"/>
      <c r="G964" s="55"/>
      <c r="H964" s="55"/>
      <c r="I964" s="55"/>
      <c r="J964" s="55"/>
      <c r="K964" s="65"/>
      <c r="L964" s="65"/>
      <c r="M964" s="65"/>
      <c r="N964" s="65"/>
      <c r="O964" s="65"/>
      <c r="P964" s="65"/>
    </row>
    <row r="965" spans="3:16" s="1" customFormat="1" x14ac:dyDescent="0.25">
      <c r="C965" s="65"/>
      <c r="D965" s="55"/>
      <c r="E965" s="55"/>
      <c r="F965" s="55"/>
      <c r="G965" s="55"/>
      <c r="H965" s="55"/>
      <c r="I965" s="55"/>
      <c r="J965" s="55"/>
      <c r="K965" s="65"/>
      <c r="L965" s="65"/>
      <c r="M965" s="65"/>
      <c r="N965" s="65"/>
      <c r="O965" s="65"/>
      <c r="P965" s="65"/>
    </row>
    <row r="966" spans="3:16" s="1" customFormat="1" x14ac:dyDescent="0.25">
      <c r="C966" s="65"/>
      <c r="D966" s="55"/>
      <c r="E966" s="55"/>
      <c r="F966" s="55"/>
      <c r="G966" s="55"/>
      <c r="H966" s="55"/>
      <c r="I966" s="55"/>
      <c r="J966" s="55"/>
      <c r="K966" s="65"/>
      <c r="L966" s="65"/>
      <c r="M966" s="65"/>
      <c r="N966" s="65"/>
      <c r="O966" s="65"/>
      <c r="P966" s="65"/>
    </row>
    <row r="967" spans="3:16" s="1" customFormat="1" x14ac:dyDescent="0.25">
      <c r="C967" s="65"/>
      <c r="D967" s="55"/>
      <c r="E967" s="55"/>
      <c r="F967" s="55"/>
      <c r="G967" s="55"/>
      <c r="H967" s="55"/>
      <c r="I967" s="55"/>
      <c r="J967" s="55"/>
      <c r="K967" s="65"/>
      <c r="L967" s="65"/>
      <c r="M967" s="65"/>
      <c r="N967" s="65"/>
      <c r="O967" s="65"/>
      <c r="P967" s="65"/>
    </row>
    <row r="968" spans="3:16" s="1" customFormat="1" x14ac:dyDescent="0.25">
      <c r="C968" s="65"/>
      <c r="D968" s="55"/>
      <c r="E968" s="55"/>
      <c r="F968" s="55"/>
      <c r="G968" s="55"/>
      <c r="H968" s="55"/>
      <c r="I968" s="55"/>
      <c r="J968" s="55"/>
      <c r="K968" s="65"/>
      <c r="L968" s="65"/>
      <c r="M968" s="65"/>
      <c r="N968" s="65"/>
      <c r="O968" s="65"/>
      <c r="P968" s="65"/>
    </row>
    <row r="969" spans="3:16" s="1" customFormat="1" x14ac:dyDescent="0.25">
      <c r="C969" s="65"/>
      <c r="D969" s="55"/>
      <c r="E969" s="55"/>
      <c r="F969" s="55"/>
      <c r="G969" s="55"/>
      <c r="H969" s="55"/>
      <c r="I969" s="55"/>
      <c r="J969" s="55"/>
      <c r="K969" s="65"/>
      <c r="L969" s="65"/>
      <c r="M969" s="65"/>
      <c r="N969" s="65"/>
      <c r="O969" s="65"/>
      <c r="P969" s="65"/>
    </row>
    <row r="970" spans="3:16" s="1" customFormat="1" x14ac:dyDescent="0.25">
      <c r="C970" s="65"/>
      <c r="D970" s="55"/>
      <c r="E970" s="55"/>
      <c r="F970" s="55"/>
      <c r="G970" s="55"/>
      <c r="H970" s="55"/>
      <c r="I970" s="55"/>
      <c r="J970" s="55"/>
      <c r="K970" s="65"/>
      <c r="L970" s="65"/>
      <c r="M970" s="65"/>
      <c r="N970" s="65"/>
      <c r="O970" s="65"/>
      <c r="P970" s="65"/>
    </row>
    <row r="971" spans="3:16" s="1" customFormat="1" x14ac:dyDescent="0.25">
      <c r="C971" s="65"/>
      <c r="D971" s="55"/>
      <c r="E971" s="55"/>
      <c r="F971" s="55"/>
      <c r="G971" s="55"/>
      <c r="H971" s="55"/>
      <c r="I971" s="55"/>
      <c r="J971" s="55"/>
      <c r="K971" s="65"/>
      <c r="L971" s="65"/>
      <c r="M971" s="65"/>
      <c r="N971" s="65"/>
      <c r="O971" s="65"/>
      <c r="P971" s="65"/>
    </row>
    <row r="972" spans="3:16" s="1" customFormat="1" x14ac:dyDescent="0.25">
      <c r="C972" s="65"/>
      <c r="D972" s="55"/>
      <c r="E972" s="55"/>
      <c r="F972" s="55"/>
      <c r="G972" s="55"/>
      <c r="H972" s="55"/>
      <c r="I972" s="55"/>
      <c r="J972" s="55"/>
      <c r="K972" s="65"/>
      <c r="L972" s="65"/>
      <c r="M972" s="65"/>
      <c r="N972" s="65"/>
      <c r="O972" s="65"/>
      <c r="P972" s="65"/>
    </row>
    <row r="973" spans="3:16" s="1" customFormat="1" x14ac:dyDescent="0.25">
      <c r="C973" s="65"/>
      <c r="D973" s="55"/>
      <c r="E973" s="55"/>
      <c r="F973" s="55"/>
      <c r="G973" s="55"/>
      <c r="H973" s="55"/>
      <c r="I973" s="55"/>
      <c r="J973" s="55"/>
      <c r="K973" s="65"/>
      <c r="L973" s="65"/>
      <c r="M973" s="65"/>
      <c r="N973" s="65"/>
      <c r="O973" s="65"/>
      <c r="P973" s="65"/>
    </row>
    <row r="974" spans="3:16" s="1" customFormat="1" x14ac:dyDescent="0.25">
      <c r="C974" s="65"/>
      <c r="D974" s="55"/>
      <c r="E974" s="55"/>
      <c r="F974" s="55"/>
      <c r="G974" s="55"/>
      <c r="H974" s="55"/>
      <c r="I974" s="55"/>
      <c r="J974" s="55"/>
      <c r="K974" s="65"/>
      <c r="L974" s="65"/>
      <c r="M974" s="65"/>
      <c r="N974" s="65"/>
      <c r="O974" s="65"/>
      <c r="P974" s="65"/>
    </row>
    <row r="975" spans="3:16" s="1" customFormat="1" x14ac:dyDescent="0.25">
      <c r="C975" s="65"/>
      <c r="D975" s="55"/>
      <c r="E975" s="55"/>
      <c r="F975" s="55"/>
      <c r="G975" s="55"/>
      <c r="H975" s="55"/>
      <c r="I975" s="55"/>
      <c r="J975" s="55"/>
      <c r="K975" s="65"/>
      <c r="L975" s="65"/>
      <c r="M975" s="65"/>
      <c r="N975" s="65"/>
      <c r="O975" s="65"/>
      <c r="P975" s="65"/>
    </row>
    <row r="976" spans="3:16" s="1" customFormat="1" x14ac:dyDescent="0.25">
      <c r="C976" s="65"/>
      <c r="D976" s="55"/>
      <c r="E976" s="55"/>
      <c r="F976" s="55"/>
      <c r="G976" s="55"/>
      <c r="H976" s="55"/>
      <c r="I976" s="55"/>
      <c r="J976" s="55"/>
      <c r="K976" s="65"/>
      <c r="L976" s="65"/>
      <c r="M976" s="65"/>
      <c r="N976" s="65"/>
      <c r="O976" s="65"/>
      <c r="P976" s="65"/>
    </row>
    <row r="977" spans="3:16" s="1" customFormat="1" x14ac:dyDescent="0.25">
      <c r="C977" s="65"/>
      <c r="D977" s="55"/>
      <c r="E977" s="55"/>
      <c r="F977" s="55"/>
      <c r="G977" s="55"/>
      <c r="H977" s="55"/>
      <c r="I977" s="55"/>
      <c r="J977" s="55"/>
      <c r="K977" s="65"/>
      <c r="L977" s="65"/>
      <c r="M977" s="65"/>
      <c r="N977" s="65"/>
      <c r="O977" s="65"/>
      <c r="P977" s="65"/>
    </row>
    <row r="978" spans="3:16" s="1" customFormat="1" x14ac:dyDescent="0.25">
      <c r="C978" s="65"/>
      <c r="D978" s="55"/>
      <c r="E978" s="55"/>
      <c r="F978" s="55"/>
      <c r="G978" s="55"/>
      <c r="H978" s="55"/>
      <c r="I978" s="55"/>
      <c r="J978" s="55"/>
      <c r="K978" s="65"/>
      <c r="L978" s="65"/>
      <c r="M978" s="65"/>
      <c r="N978" s="65"/>
      <c r="O978" s="65"/>
      <c r="P978" s="65"/>
    </row>
    <row r="979" spans="3:16" s="1" customFormat="1" x14ac:dyDescent="0.25">
      <c r="C979" s="65"/>
      <c r="D979" s="55"/>
      <c r="E979" s="55"/>
      <c r="F979" s="55"/>
      <c r="G979" s="55"/>
      <c r="H979" s="55"/>
      <c r="I979" s="55"/>
      <c r="J979" s="55"/>
      <c r="K979" s="65"/>
      <c r="L979" s="65"/>
      <c r="M979" s="65"/>
      <c r="N979" s="65"/>
      <c r="O979" s="65"/>
      <c r="P979" s="65"/>
    </row>
    <row r="980" spans="3:16" s="1" customFormat="1" x14ac:dyDescent="0.25">
      <c r="C980" s="65"/>
      <c r="D980" s="55"/>
      <c r="E980" s="55"/>
      <c r="F980" s="55"/>
      <c r="G980" s="55"/>
      <c r="H980" s="55"/>
      <c r="I980" s="55"/>
      <c r="J980" s="55"/>
      <c r="K980" s="65"/>
      <c r="L980" s="65"/>
      <c r="M980" s="65"/>
      <c r="N980" s="65"/>
      <c r="O980" s="65"/>
      <c r="P980" s="65"/>
    </row>
    <row r="981" spans="3:16" s="1" customFormat="1" x14ac:dyDescent="0.25">
      <c r="C981" s="65"/>
      <c r="D981" s="55"/>
      <c r="E981" s="55"/>
      <c r="F981" s="55"/>
      <c r="G981" s="55"/>
      <c r="H981" s="55"/>
      <c r="I981" s="55"/>
      <c r="J981" s="55"/>
      <c r="K981" s="65"/>
      <c r="L981" s="65"/>
      <c r="M981" s="65"/>
      <c r="N981" s="65"/>
      <c r="O981" s="65"/>
      <c r="P981" s="65"/>
    </row>
    <row r="982" spans="3:16" s="1" customFormat="1" x14ac:dyDescent="0.25">
      <c r="C982" s="65"/>
      <c r="D982" s="55"/>
      <c r="E982" s="55"/>
      <c r="F982" s="55"/>
      <c r="G982" s="55"/>
      <c r="H982" s="55"/>
      <c r="I982" s="55"/>
      <c r="J982" s="55"/>
      <c r="K982" s="65"/>
      <c r="L982" s="65"/>
      <c r="M982" s="65"/>
      <c r="N982" s="65"/>
      <c r="O982" s="65"/>
      <c r="P982" s="65"/>
    </row>
    <row r="983" spans="3:16" s="1" customFormat="1" x14ac:dyDescent="0.25">
      <c r="C983" s="65"/>
      <c r="D983" s="55"/>
      <c r="E983" s="55"/>
      <c r="F983" s="55"/>
      <c r="G983" s="55"/>
      <c r="H983" s="55"/>
      <c r="I983" s="55"/>
      <c r="J983" s="55"/>
      <c r="K983" s="65"/>
      <c r="L983" s="65"/>
      <c r="M983" s="65"/>
      <c r="N983" s="65"/>
      <c r="O983" s="65"/>
      <c r="P983" s="65"/>
    </row>
    <row r="984" spans="3:16" s="1" customFormat="1" x14ac:dyDescent="0.25">
      <c r="C984" s="65"/>
      <c r="D984" s="55"/>
      <c r="E984" s="55"/>
      <c r="F984" s="55"/>
      <c r="G984" s="55"/>
      <c r="H984" s="55"/>
      <c r="I984" s="55"/>
      <c r="J984" s="55"/>
      <c r="K984" s="65"/>
      <c r="L984" s="65"/>
      <c r="M984" s="65"/>
      <c r="N984" s="65"/>
      <c r="O984" s="65"/>
      <c r="P984" s="65"/>
    </row>
    <row r="985" spans="3:16" s="1" customFormat="1" x14ac:dyDescent="0.25">
      <c r="C985" s="65"/>
      <c r="D985" s="55"/>
      <c r="E985" s="55"/>
      <c r="F985" s="55"/>
      <c r="G985" s="55"/>
      <c r="H985" s="55"/>
      <c r="I985" s="55"/>
      <c r="J985" s="55"/>
      <c r="K985" s="65"/>
      <c r="L985" s="65"/>
      <c r="M985" s="65"/>
      <c r="N985" s="65"/>
      <c r="O985" s="65"/>
      <c r="P985" s="65"/>
    </row>
    <row r="986" spans="3:16" s="1" customFormat="1" x14ac:dyDescent="0.25">
      <c r="C986" s="65"/>
      <c r="D986" s="55"/>
      <c r="E986" s="55"/>
      <c r="F986" s="55"/>
      <c r="G986" s="55"/>
      <c r="H986" s="55"/>
      <c r="I986" s="55"/>
      <c r="J986" s="55"/>
      <c r="K986" s="65"/>
      <c r="L986" s="65"/>
      <c r="M986" s="65"/>
      <c r="N986" s="65"/>
      <c r="O986" s="65"/>
      <c r="P986" s="65"/>
    </row>
    <row r="987" spans="3:16" s="1" customFormat="1" x14ac:dyDescent="0.25">
      <c r="C987" s="65"/>
      <c r="D987" s="55"/>
      <c r="E987" s="55"/>
      <c r="F987" s="55"/>
      <c r="G987" s="55"/>
      <c r="H987" s="55"/>
      <c r="I987" s="55"/>
      <c r="J987" s="55"/>
      <c r="K987" s="65"/>
      <c r="L987" s="65"/>
      <c r="M987" s="65"/>
      <c r="N987" s="65"/>
      <c r="O987" s="65"/>
      <c r="P987" s="65"/>
    </row>
    <row r="988" spans="3:16" s="1" customFormat="1" x14ac:dyDescent="0.25">
      <c r="C988" s="65"/>
      <c r="D988" s="55"/>
      <c r="E988" s="55"/>
      <c r="F988" s="55"/>
      <c r="G988" s="55"/>
      <c r="H988" s="55"/>
      <c r="I988" s="55"/>
      <c r="J988" s="55"/>
      <c r="K988" s="65"/>
      <c r="L988" s="65"/>
      <c r="M988" s="65"/>
      <c r="N988" s="65"/>
      <c r="O988" s="65"/>
      <c r="P988" s="65"/>
    </row>
    <row r="989" spans="3:16" s="1" customFormat="1" x14ac:dyDescent="0.25">
      <c r="C989" s="65"/>
      <c r="D989" s="55"/>
      <c r="E989" s="55"/>
      <c r="F989" s="55"/>
      <c r="G989" s="55"/>
      <c r="H989" s="55"/>
      <c r="I989" s="55"/>
      <c r="J989" s="55"/>
      <c r="K989" s="65"/>
      <c r="L989" s="65"/>
      <c r="M989" s="65"/>
      <c r="N989" s="65"/>
      <c r="O989" s="65"/>
      <c r="P989" s="65"/>
    </row>
    <row r="990" spans="3:16" s="1" customFormat="1" x14ac:dyDescent="0.25">
      <c r="C990" s="65"/>
      <c r="D990" s="55"/>
      <c r="E990" s="55"/>
      <c r="F990" s="55"/>
      <c r="G990" s="55"/>
      <c r="H990" s="55"/>
      <c r="I990" s="55"/>
      <c r="J990" s="55"/>
      <c r="K990" s="65"/>
      <c r="L990" s="65"/>
      <c r="M990" s="65"/>
      <c r="N990" s="65"/>
      <c r="O990" s="65"/>
      <c r="P990" s="65"/>
    </row>
    <row r="991" spans="3:16" s="1" customFormat="1" x14ac:dyDescent="0.25">
      <c r="C991" s="65"/>
      <c r="D991" s="55"/>
      <c r="E991" s="55"/>
      <c r="F991" s="55"/>
      <c r="G991" s="55"/>
      <c r="H991" s="55"/>
      <c r="I991" s="55"/>
      <c r="J991" s="55"/>
      <c r="K991" s="65"/>
      <c r="L991" s="65"/>
      <c r="M991" s="65"/>
      <c r="N991" s="65"/>
      <c r="O991" s="65"/>
      <c r="P991" s="65"/>
    </row>
    <row r="992" spans="3:16" s="1" customFormat="1" x14ac:dyDescent="0.25">
      <c r="C992" s="65"/>
      <c r="D992" s="55"/>
      <c r="E992" s="55"/>
      <c r="F992" s="55"/>
      <c r="G992" s="55"/>
      <c r="H992" s="55"/>
      <c r="I992" s="55"/>
      <c r="J992" s="55"/>
      <c r="K992" s="65"/>
      <c r="L992" s="65"/>
      <c r="M992" s="65"/>
      <c r="N992" s="65"/>
      <c r="O992" s="65"/>
      <c r="P992" s="65"/>
    </row>
    <row r="993" spans="3:16" s="1" customFormat="1" x14ac:dyDescent="0.25">
      <c r="C993" s="65"/>
      <c r="D993" s="55"/>
      <c r="E993" s="55"/>
      <c r="F993" s="55"/>
      <c r="G993" s="55"/>
      <c r="H993" s="55"/>
      <c r="I993" s="55"/>
      <c r="J993" s="55"/>
      <c r="K993" s="65"/>
      <c r="L993" s="65"/>
      <c r="M993" s="65"/>
      <c r="N993" s="65"/>
      <c r="O993" s="65"/>
      <c r="P993" s="65"/>
    </row>
    <row r="994" spans="3:16" s="1" customFormat="1" x14ac:dyDescent="0.25">
      <c r="C994" s="65"/>
      <c r="D994" s="55"/>
      <c r="E994" s="55"/>
      <c r="F994" s="55"/>
      <c r="G994" s="55"/>
      <c r="H994" s="55"/>
      <c r="I994" s="55"/>
      <c r="J994" s="55"/>
      <c r="K994" s="65"/>
      <c r="L994" s="65"/>
      <c r="M994" s="65"/>
      <c r="N994" s="65"/>
      <c r="O994" s="65"/>
      <c r="P994" s="65"/>
    </row>
    <row r="995" spans="3:16" s="1" customFormat="1" x14ac:dyDescent="0.25">
      <c r="C995" s="65"/>
      <c r="D995" s="55"/>
      <c r="E995" s="55"/>
      <c r="F995" s="55"/>
      <c r="G995" s="55"/>
      <c r="H995" s="55"/>
      <c r="I995" s="55"/>
      <c r="J995" s="55"/>
      <c r="K995" s="65"/>
      <c r="L995" s="65"/>
      <c r="M995" s="65"/>
      <c r="N995" s="65"/>
      <c r="O995" s="65"/>
      <c r="P995" s="65"/>
    </row>
    <row r="996" spans="3:16" s="1" customFormat="1" x14ac:dyDescent="0.25">
      <c r="C996" s="65"/>
      <c r="D996" s="55"/>
      <c r="E996" s="55"/>
      <c r="F996" s="55"/>
      <c r="G996" s="55"/>
      <c r="H996" s="55"/>
      <c r="I996" s="55"/>
      <c r="J996" s="55"/>
      <c r="K996" s="65"/>
      <c r="L996" s="65"/>
      <c r="M996" s="65"/>
      <c r="N996" s="65"/>
      <c r="O996" s="65"/>
      <c r="P996" s="65"/>
    </row>
    <row r="997" spans="3:16" s="1" customFormat="1" x14ac:dyDescent="0.25">
      <c r="C997" s="65"/>
      <c r="D997" s="55"/>
      <c r="E997" s="55"/>
      <c r="F997" s="55"/>
      <c r="G997" s="55"/>
      <c r="H997" s="55"/>
      <c r="I997" s="55"/>
      <c r="J997" s="55"/>
      <c r="K997" s="65"/>
      <c r="L997" s="65"/>
      <c r="M997" s="65"/>
      <c r="N997" s="65"/>
      <c r="O997" s="65"/>
      <c r="P997" s="65"/>
    </row>
    <row r="998" spans="3:16" s="1" customFormat="1" x14ac:dyDescent="0.25">
      <c r="C998" s="65"/>
      <c r="D998" s="55"/>
      <c r="E998" s="55"/>
      <c r="F998" s="55"/>
      <c r="G998" s="55"/>
      <c r="H998" s="55"/>
      <c r="I998" s="55"/>
      <c r="J998" s="55"/>
      <c r="K998" s="65"/>
      <c r="L998" s="65"/>
      <c r="M998" s="65"/>
      <c r="N998" s="65"/>
      <c r="O998" s="65"/>
      <c r="P998" s="65"/>
    </row>
    <row r="999" spans="3:16" s="1" customFormat="1" x14ac:dyDescent="0.25">
      <c r="C999" s="65"/>
      <c r="D999" s="55"/>
      <c r="E999" s="55"/>
      <c r="F999" s="55"/>
      <c r="G999" s="55"/>
      <c r="H999" s="55"/>
      <c r="I999" s="55"/>
      <c r="J999" s="55"/>
      <c r="K999" s="65"/>
      <c r="L999" s="65"/>
      <c r="M999" s="65"/>
      <c r="N999" s="65"/>
      <c r="O999" s="65"/>
      <c r="P999" s="65"/>
    </row>
    <row r="1000" spans="3:16" s="1" customFormat="1" x14ac:dyDescent="0.25">
      <c r="C1000" s="65"/>
      <c r="D1000" s="55"/>
      <c r="E1000" s="55"/>
      <c r="F1000" s="55"/>
      <c r="G1000" s="55"/>
      <c r="H1000" s="55"/>
      <c r="I1000" s="55"/>
      <c r="J1000" s="55"/>
      <c r="K1000" s="65"/>
      <c r="L1000" s="65"/>
      <c r="M1000" s="65"/>
      <c r="N1000" s="65"/>
      <c r="O1000" s="65"/>
      <c r="P1000" s="65"/>
    </row>
    <row r="1001" spans="3:16" s="1" customFormat="1" x14ac:dyDescent="0.25">
      <c r="C1001" s="65"/>
      <c r="D1001" s="55"/>
      <c r="E1001" s="55"/>
      <c r="F1001" s="55"/>
      <c r="G1001" s="55"/>
      <c r="H1001" s="55"/>
      <c r="I1001" s="55"/>
      <c r="J1001" s="55"/>
      <c r="K1001" s="65"/>
      <c r="L1001" s="65"/>
      <c r="M1001" s="65"/>
      <c r="N1001" s="65"/>
      <c r="O1001" s="65"/>
      <c r="P1001" s="65"/>
    </row>
    <row r="1002" spans="3:16" s="1" customFormat="1" x14ac:dyDescent="0.25">
      <c r="C1002" s="65"/>
      <c r="D1002" s="55"/>
      <c r="E1002" s="55"/>
      <c r="F1002" s="55"/>
      <c r="G1002" s="55"/>
      <c r="H1002" s="55"/>
      <c r="I1002" s="55"/>
      <c r="J1002" s="55"/>
      <c r="K1002" s="65"/>
      <c r="L1002" s="65"/>
      <c r="M1002" s="65"/>
      <c r="N1002" s="65"/>
      <c r="O1002" s="65"/>
      <c r="P1002" s="65"/>
    </row>
    <row r="1003" spans="3:16" s="1" customFormat="1" x14ac:dyDescent="0.25">
      <c r="C1003" s="65"/>
      <c r="D1003" s="55"/>
      <c r="E1003" s="55"/>
      <c r="F1003" s="55"/>
      <c r="G1003" s="55"/>
      <c r="H1003" s="55"/>
      <c r="I1003" s="55"/>
      <c r="J1003" s="55"/>
      <c r="K1003" s="65"/>
      <c r="L1003" s="65"/>
      <c r="M1003" s="65"/>
      <c r="N1003" s="65"/>
      <c r="O1003" s="65"/>
      <c r="P1003" s="65"/>
    </row>
    <row r="1004" spans="3:16" s="1" customFormat="1" x14ac:dyDescent="0.25">
      <c r="C1004" s="65"/>
      <c r="D1004" s="55"/>
      <c r="E1004" s="55"/>
      <c r="F1004" s="55"/>
      <c r="G1004" s="55"/>
      <c r="H1004" s="55"/>
      <c r="I1004" s="55"/>
      <c r="J1004" s="55"/>
      <c r="K1004" s="65"/>
      <c r="L1004" s="65"/>
      <c r="M1004" s="65"/>
      <c r="N1004" s="65"/>
      <c r="O1004" s="65"/>
      <c r="P1004" s="65"/>
    </row>
    <row r="1005" spans="3:16" s="1" customFormat="1" x14ac:dyDescent="0.25">
      <c r="C1005" s="65"/>
      <c r="D1005" s="55"/>
      <c r="E1005" s="55"/>
      <c r="F1005" s="55"/>
      <c r="G1005" s="55"/>
      <c r="H1005" s="55"/>
      <c r="I1005" s="55"/>
      <c r="J1005" s="55"/>
      <c r="K1005" s="65"/>
      <c r="L1005" s="65"/>
      <c r="M1005" s="65"/>
      <c r="N1005" s="65"/>
      <c r="O1005" s="65"/>
      <c r="P1005" s="65"/>
    </row>
    <row r="1006" spans="3:16" s="1" customFormat="1" x14ac:dyDescent="0.25">
      <c r="C1006" s="65"/>
      <c r="D1006" s="55"/>
      <c r="E1006" s="55"/>
      <c r="F1006" s="55"/>
      <c r="G1006" s="55"/>
      <c r="H1006" s="55"/>
      <c r="I1006" s="55"/>
      <c r="J1006" s="55"/>
      <c r="K1006" s="65"/>
      <c r="L1006" s="65"/>
      <c r="M1006" s="65"/>
      <c r="N1006" s="65"/>
      <c r="O1006" s="65"/>
      <c r="P1006" s="65"/>
    </row>
    <row r="1007" spans="3:16" s="1" customFormat="1" x14ac:dyDescent="0.25">
      <c r="C1007" s="65"/>
      <c r="D1007" s="55"/>
      <c r="E1007" s="55"/>
      <c r="F1007" s="55"/>
      <c r="G1007" s="55"/>
      <c r="H1007" s="55"/>
      <c r="I1007" s="55"/>
      <c r="J1007" s="55"/>
      <c r="K1007" s="65"/>
      <c r="L1007" s="65"/>
      <c r="M1007" s="65"/>
      <c r="N1007" s="65"/>
      <c r="O1007" s="65"/>
      <c r="P1007" s="65"/>
    </row>
    <row r="1008" spans="3:16" s="1" customFormat="1" x14ac:dyDescent="0.25">
      <c r="C1008" s="65"/>
      <c r="D1008" s="55"/>
      <c r="E1008" s="55"/>
      <c r="F1008" s="55"/>
      <c r="G1008" s="55"/>
      <c r="H1008" s="55"/>
      <c r="I1008" s="55"/>
      <c r="J1008" s="55"/>
      <c r="K1008" s="65"/>
      <c r="L1008" s="65"/>
      <c r="M1008" s="65"/>
      <c r="N1008" s="65"/>
      <c r="O1008" s="65"/>
      <c r="P1008" s="65"/>
    </row>
    <row r="1009" spans="3:16" s="1" customFormat="1" x14ac:dyDescent="0.25">
      <c r="C1009" s="65"/>
      <c r="D1009" s="55"/>
      <c r="E1009" s="55"/>
      <c r="F1009" s="55"/>
      <c r="G1009" s="55"/>
      <c r="H1009" s="55"/>
      <c r="I1009" s="55"/>
      <c r="J1009" s="55"/>
      <c r="K1009" s="65"/>
      <c r="L1009" s="65"/>
      <c r="M1009" s="65"/>
      <c r="N1009" s="65"/>
      <c r="O1009" s="65"/>
      <c r="P1009" s="65"/>
    </row>
    <row r="1010" spans="3:16" s="1" customFormat="1" x14ac:dyDescent="0.25">
      <c r="C1010" s="65"/>
      <c r="D1010" s="55"/>
      <c r="E1010" s="55"/>
      <c r="F1010" s="55"/>
      <c r="G1010" s="55"/>
      <c r="H1010" s="55"/>
      <c r="I1010" s="55"/>
      <c r="J1010" s="55"/>
      <c r="K1010" s="65"/>
      <c r="L1010" s="65"/>
      <c r="M1010" s="65"/>
      <c r="N1010" s="65"/>
      <c r="O1010" s="65"/>
      <c r="P1010" s="65"/>
    </row>
    <row r="1011" spans="3:16" s="1" customFormat="1" x14ac:dyDescent="0.25">
      <c r="C1011" s="65"/>
      <c r="D1011" s="55"/>
      <c r="E1011" s="55"/>
      <c r="F1011" s="55"/>
      <c r="G1011" s="55"/>
      <c r="H1011" s="55"/>
      <c r="I1011" s="55"/>
      <c r="J1011" s="55"/>
      <c r="K1011" s="65"/>
      <c r="L1011" s="65"/>
      <c r="M1011" s="65"/>
      <c r="N1011" s="65"/>
      <c r="O1011" s="65"/>
      <c r="P1011" s="65"/>
    </row>
    <row r="1012" spans="3:16" s="1" customFormat="1" x14ac:dyDescent="0.25">
      <c r="C1012" s="65"/>
      <c r="D1012" s="55"/>
      <c r="E1012" s="55"/>
      <c r="F1012" s="55"/>
      <c r="G1012" s="55"/>
      <c r="H1012" s="55"/>
      <c r="I1012" s="55"/>
      <c r="J1012" s="55"/>
      <c r="K1012" s="65"/>
      <c r="L1012" s="65"/>
      <c r="M1012" s="65"/>
      <c r="N1012" s="65"/>
      <c r="O1012" s="65"/>
      <c r="P1012" s="65"/>
    </row>
    <row r="1013" spans="3:16" s="1" customFormat="1" x14ac:dyDescent="0.25">
      <c r="C1013" s="65"/>
      <c r="D1013" s="55"/>
      <c r="E1013" s="55"/>
      <c r="F1013" s="55"/>
      <c r="G1013" s="55"/>
      <c r="H1013" s="55"/>
      <c r="I1013" s="55"/>
      <c r="J1013" s="55"/>
      <c r="K1013" s="65"/>
      <c r="L1013" s="65"/>
      <c r="M1013" s="65"/>
      <c r="N1013" s="65"/>
      <c r="O1013" s="65"/>
      <c r="P1013" s="65"/>
    </row>
    <row r="1014" spans="3:16" s="1" customFormat="1" x14ac:dyDescent="0.25">
      <c r="C1014" s="65"/>
      <c r="D1014" s="55"/>
      <c r="E1014" s="55"/>
      <c r="F1014" s="55"/>
      <c r="G1014" s="55"/>
      <c r="H1014" s="55"/>
      <c r="I1014" s="55"/>
      <c r="J1014" s="55"/>
      <c r="K1014" s="65"/>
      <c r="L1014" s="65"/>
      <c r="M1014" s="65"/>
      <c r="N1014" s="65"/>
      <c r="O1014" s="65"/>
      <c r="P1014" s="65"/>
    </row>
    <row r="1015" spans="3:16" s="1" customFormat="1" x14ac:dyDescent="0.25">
      <c r="C1015" s="65"/>
      <c r="D1015" s="55"/>
      <c r="E1015" s="55"/>
      <c r="F1015" s="55"/>
      <c r="G1015" s="55"/>
      <c r="H1015" s="55"/>
      <c r="I1015" s="55"/>
      <c r="J1015" s="55"/>
      <c r="K1015" s="65"/>
      <c r="L1015" s="65"/>
      <c r="M1015" s="65"/>
      <c r="N1015" s="65"/>
      <c r="O1015" s="65"/>
      <c r="P1015" s="65"/>
    </row>
    <row r="1016" spans="3:16" s="1" customFormat="1" x14ac:dyDescent="0.25">
      <c r="C1016" s="65"/>
      <c r="D1016" s="55"/>
      <c r="E1016" s="55"/>
      <c r="F1016" s="55"/>
      <c r="G1016" s="55"/>
      <c r="H1016" s="55"/>
      <c r="I1016" s="55"/>
      <c r="J1016" s="55"/>
      <c r="K1016" s="65"/>
      <c r="L1016" s="65"/>
      <c r="M1016" s="65"/>
      <c r="N1016" s="65"/>
      <c r="O1016" s="65"/>
      <c r="P1016" s="65"/>
    </row>
    <row r="1017" spans="3:16" s="1" customFormat="1" x14ac:dyDescent="0.25">
      <c r="C1017" s="65"/>
      <c r="D1017" s="55"/>
      <c r="E1017" s="55"/>
      <c r="F1017" s="55"/>
      <c r="G1017" s="55"/>
      <c r="H1017" s="55"/>
      <c r="I1017" s="55"/>
      <c r="J1017" s="55"/>
      <c r="K1017" s="65"/>
      <c r="L1017" s="65"/>
      <c r="M1017" s="65"/>
      <c r="N1017" s="65"/>
      <c r="O1017" s="65"/>
      <c r="P1017" s="65"/>
    </row>
    <row r="1018" spans="3:16" s="1" customFormat="1" x14ac:dyDescent="0.25">
      <c r="C1018" s="65"/>
      <c r="D1018" s="55"/>
      <c r="E1018" s="55"/>
      <c r="F1018" s="55"/>
      <c r="G1018" s="55"/>
      <c r="H1018" s="55"/>
      <c r="I1018" s="55"/>
      <c r="J1018" s="55"/>
      <c r="K1018" s="65"/>
      <c r="L1018" s="65"/>
      <c r="M1018" s="65"/>
      <c r="N1018" s="65"/>
      <c r="O1018" s="65"/>
      <c r="P1018" s="65"/>
    </row>
    <row r="1019" spans="3:16" s="1" customFormat="1" x14ac:dyDescent="0.25">
      <c r="C1019" s="65"/>
      <c r="D1019" s="55"/>
      <c r="E1019" s="55"/>
      <c r="F1019" s="55"/>
      <c r="G1019" s="55"/>
      <c r="H1019" s="55"/>
      <c r="I1019" s="55"/>
      <c r="J1019" s="55"/>
      <c r="K1019" s="65"/>
      <c r="L1019" s="65"/>
      <c r="M1019" s="65"/>
      <c r="N1019" s="65"/>
      <c r="O1019" s="65"/>
      <c r="P1019" s="65"/>
    </row>
    <row r="1020" spans="3:16" s="1" customFormat="1" x14ac:dyDescent="0.25">
      <c r="C1020" s="65"/>
      <c r="D1020" s="55"/>
      <c r="E1020" s="55"/>
      <c r="F1020" s="55"/>
      <c r="G1020" s="55"/>
      <c r="H1020" s="55"/>
      <c r="I1020" s="55"/>
      <c r="J1020" s="55"/>
      <c r="K1020" s="65"/>
      <c r="L1020" s="65"/>
      <c r="M1020" s="65"/>
      <c r="N1020" s="65"/>
      <c r="O1020" s="65"/>
      <c r="P1020" s="65"/>
    </row>
    <row r="1021" spans="3:16" s="1" customFormat="1" x14ac:dyDescent="0.25">
      <c r="C1021" s="65"/>
      <c r="D1021" s="55"/>
      <c r="E1021" s="55"/>
      <c r="F1021" s="55"/>
      <c r="G1021" s="55"/>
      <c r="H1021" s="55"/>
      <c r="I1021" s="55"/>
      <c r="J1021" s="55"/>
      <c r="K1021" s="65"/>
      <c r="L1021" s="65"/>
      <c r="M1021" s="65"/>
      <c r="N1021" s="65"/>
      <c r="O1021" s="65"/>
      <c r="P1021" s="65"/>
    </row>
    <row r="1022" spans="3:16" s="1" customFormat="1" x14ac:dyDescent="0.25">
      <c r="C1022" s="65"/>
      <c r="D1022" s="55"/>
      <c r="E1022" s="55"/>
      <c r="F1022" s="55"/>
      <c r="G1022" s="55"/>
      <c r="H1022" s="55"/>
      <c r="I1022" s="55"/>
      <c r="J1022" s="55"/>
      <c r="K1022" s="65"/>
      <c r="L1022" s="65"/>
      <c r="M1022" s="65"/>
      <c r="N1022" s="65"/>
      <c r="O1022" s="65"/>
      <c r="P1022" s="65"/>
    </row>
    <row r="1023" spans="3:16" s="1" customFormat="1" x14ac:dyDescent="0.25">
      <c r="C1023" s="65"/>
      <c r="D1023" s="55"/>
      <c r="E1023" s="55"/>
      <c r="F1023" s="55"/>
      <c r="G1023" s="55"/>
      <c r="H1023" s="55"/>
      <c r="I1023" s="55"/>
      <c r="J1023" s="55"/>
      <c r="K1023" s="65"/>
      <c r="L1023" s="65"/>
      <c r="M1023" s="65"/>
      <c r="N1023" s="65"/>
      <c r="O1023" s="65"/>
      <c r="P1023" s="65"/>
    </row>
    <row r="1024" spans="3:16" s="1" customFormat="1" x14ac:dyDescent="0.25">
      <c r="C1024" s="65"/>
      <c r="D1024" s="55"/>
      <c r="E1024" s="55"/>
      <c r="F1024" s="55"/>
      <c r="G1024" s="55"/>
      <c r="H1024" s="55"/>
      <c r="I1024" s="55"/>
      <c r="J1024" s="55"/>
      <c r="K1024" s="65"/>
      <c r="L1024" s="65"/>
      <c r="M1024" s="65"/>
      <c r="N1024" s="65"/>
      <c r="O1024" s="65"/>
      <c r="P1024" s="65"/>
    </row>
    <row r="1025" spans="3:16" s="1" customFormat="1" x14ac:dyDescent="0.25">
      <c r="C1025" s="65"/>
      <c r="D1025" s="55"/>
      <c r="E1025" s="55"/>
      <c r="F1025" s="55"/>
      <c r="G1025" s="55"/>
      <c r="H1025" s="55"/>
      <c r="I1025" s="55"/>
      <c r="J1025" s="55"/>
      <c r="K1025" s="65"/>
      <c r="L1025" s="65"/>
      <c r="M1025" s="65"/>
      <c r="N1025" s="65"/>
      <c r="O1025" s="65"/>
      <c r="P1025" s="65"/>
    </row>
    <row r="1026" spans="3:16" s="1" customFormat="1" x14ac:dyDescent="0.25">
      <c r="C1026" s="65"/>
      <c r="D1026" s="55"/>
      <c r="E1026" s="55"/>
      <c r="F1026" s="55"/>
      <c r="G1026" s="55"/>
      <c r="H1026" s="55"/>
      <c r="I1026" s="55"/>
      <c r="J1026" s="55"/>
      <c r="K1026" s="65"/>
      <c r="L1026" s="65"/>
      <c r="M1026" s="65"/>
      <c r="N1026" s="65"/>
      <c r="O1026" s="65"/>
      <c r="P1026" s="65"/>
    </row>
    <row r="1027" spans="3:16" s="1" customFormat="1" x14ac:dyDescent="0.25">
      <c r="C1027" s="65"/>
      <c r="D1027" s="55"/>
      <c r="E1027" s="55"/>
      <c r="F1027" s="55"/>
      <c r="G1027" s="55"/>
      <c r="H1027" s="55"/>
      <c r="I1027" s="55"/>
      <c r="J1027" s="55"/>
      <c r="K1027" s="65"/>
      <c r="L1027" s="65"/>
      <c r="M1027" s="65"/>
      <c r="N1027" s="65"/>
      <c r="O1027" s="65"/>
      <c r="P1027" s="65"/>
    </row>
    <row r="1028" spans="3:16" s="1" customFormat="1" x14ac:dyDescent="0.25">
      <c r="C1028" s="65"/>
      <c r="D1028" s="55"/>
      <c r="E1028" s="55"/>
      <c r="F1028" s="55"/>
      <c r="G1028" s="55"/>
      <c r="H1028" s="55"/>
      <c r="I1028" s="55"/>
      <c r="J1028" s="55"/>
      <c r="K1028" s="65"/>
      <c r="L1028" s="65"/>
      <c r="M1028" s="65"/>
      <c r="N1028" s="65"/>
      <c r="O1028" s="65"/>
      <c r="P1028" s="65"/>
    </row>
    <row r="1029" spans="3:16" s="1" customFormat="1" x14ac:dyDescent="0.25">
      <c r="C1029" s="65"/>
      <c r="D1029" s="55"/>
      <c r="E1029" s="55"/>
      <c r="F1029" s="55"/>
      <c r="G1029" s="55"/>
      <c r="H1029" s="55"/>
      <c r="I1029" s="55"/>
      <c r="J1029" s="55"/>
      <c r="K1029" s="65"/>
      <c r="L1029" s="65"/>
      <c r="M1029" s="65"/>
      <c r="N1029" s="65"/>
      <c r="O1029" s="65"/>
      <c r="P1029" s="65"/>
    </row>
    <row r="1030" spans="3:16" s="1" customFormat="1" x14ac:dyDescent="0.25">
      <c r="C1030" s="65"/>
      <c r="D1030" s="55"/>
      <c r="E1030" s="55"/>
      <c r="F1030" s="55"/>
      <c r="G1030" s="55"/>
      <c r="H1030" s="55"/>
      <c r="I1030" s="55"/>
      <c r="J1030" s="55"/>
      <c r="K1030" s="65"/>
      <c r="L1030" s="65"/>
      <c r="M1030" s="65"/>
      <c r="N1030" s="65"/>
      <c r="O1030" s="65"/>
      <c r="P1030" s="65"/>
    </row>
    <row r="1031" spans="3:16" s="1" customFormat="1" x14ac:dyDescent="0.25">
      <c r="C1031" s="65"/>
      <c r="D1031" s="55"/>
      <c r="E1031" s="55"/>
      <c r="F1031" s="55"/>
      <c r="G1031" s="55"/>
      <c r="H1031" s="55"/>
      <c r="I1031" s="55"/>
      <c r="J1031" s="55"/>
      <c r="K1031" s="65"/>
      <c r="L1031" s="65"/>
      <c r="M1031" s="65"/>
      <c r="N1031" s="65"/>
      <c r="O1031" s="65"/>
      <c r="P1031" s="65"/>
    </row>
    <row r="1032" spans="3:16" s="1" customFormat="1" x14ac:dyDescent="0.25">
      <c r="C1032" s="65"/>
      <c r="D1032" s="55"/>
      <c r="E1032" s="55"/>
      <c r="F1032" s="55"/>
      <c r="G1032" s="55"/>
      <c r="H1032" s="55"/>
      <c r="I1032" s="55"/>
      <c r="J1032" s="55"/>
      <c r="K1032" s="65"/>
      <c r="L1032" s="65"/>
      <c r="M1032" s="65"/>
      <c r="N1032" s="65"/>
      <c r="O1032" s="65"/>
      <c r="P1032" s="65"/>
    </row>
    <row r="1033" spans="3:16" s="1" customFormat="1" x14ac:dyDescent="0.25">
      <c r="C1033" s="65"/>
      <c r="D1033" s="55"/>
      <c r="E1033" s="55"/>
      <c r="F1033" s="55"/>
      <c r="G1033" s="55"/>
      <c r="H1033" s="55"/>
      <c r="I1033" s="55"/>
      <c r="J1033" s="55"/>
      <c r="K1033" s="65"/>
      <c r="L1033" s="65"/>
      <c r="M1033" s="65"/>
      <c r="N1033" s="65"/>
      <c r="O1033" s="65"/>
      <c r="P1033" s="65"/>
    </row>
    <row r="1034" spans="3:16" s="1" customFormat="1" x14ac:dyDescent="0.25">
      <c r="C1034" s="65"/>
      <c r="D1034" s="55"/>
      <c r="E1034" s="55"/>
      <c r="F1034" s="55"/>
      <c r="G1034" s="55"/>
      <c r="H1034" s="55"/>
      <c r="I1034" s="55"/>
      <c r="J1034" s="55"/>
      <c r="K1034" s="65"/>
      <c r="L1034" s="65"/>
      <c r="M1034" s="65"/>
      <c r="N1034" s="65"/>
      <c r="O1034" s="65"/>
      <c r="P1034" s="65"/>
    </row>
    <row r="1035" spans="3:16" s="1" customFormat="1" x14ac:dyDescent="0.25">
      <c r="C1035" s="65"/>
      <c r="D1035" s="55"/>
      <c r="E1035" s="55"/>
      <c r="F1035" s="55"/>
      <c r="G1035" s="55"/>
      <c r="H1035" s="55"/>
      <c r="I1035" s="55"/>
      <c r="J1035" s="55"/>
      <c r="K1035" s="65"/>
      <c r="L1035" s="65"/>
      <c r="M1035" s="65"/>
      <c r="N1035" s="65"/>
      <c r="O1035" s="65"/>
      <c r="P1035" s="65"/>
    </row>
    <row r="1036" spans="3:16" s="1" customFormat="1" x14ac:dyDescent="0.25">
      <c r="C1036" s="65"/>
      <c r="D1036" s="55"/>
      <c r="E1036" s="55"/>
      <c r="F1036" s="55"/>
      <c r="G1036" s="55"/>
      <c r="H1036" s="55"/>
      <c r="I1036" s="55"/>
      <c r="J1036" s="55"/>
      <c r="K1036" s="65"/>
      <c r="L1036" s="65"/>
      <c r="M1036" s="65"/>
      <c r="N1036" s="65"/>
      <c r="O1036" s="65"/>
      <c r="P1036" s="65"/>
    </row>
    <row r="1037" spans="3:16" s="1" customFormat="1" x14ac:dyDescent="0.25">
      <c r="C1037" s="65"/>
      <c r="D1037" s="55"/>
      <c r="E1037" s="55"/>
      <c r="F1037" s="55"/>
      <c r="G1037" s="55"/>
      <c r="H1037" s="55"/>
      <c r="I1037" s="55"/>
      <c r="J1037" s="55"/>
      <c r="K1037" s="65"/>
      <c r="L1037" s="65"/>
      <c r="M1037" s="65"/>
      <c r="N1037" s="65"/>
      <c r="O1037" s="65"/>
      <c r="P1037" s="65"/>
    </row>
    <row r="1038" spans="3:16" s="1" customFormat="1" x14ac:dyDescent="0.25">
      <c r="C1038" s="65"/>
      <c r="D1038" s="55"/>
      <c r="E1038" s="55"/>
      <c r="F1038" s="55"/>
      <c r="G1038" s="55"/>
      <c r="H1038" s="55"/>
      <c r="I1038" s="55"/>
      <c r="J1038" s="55"/>
      <c r="K1038" s="65"/>
      <c r="L1038" s="65"/>
      <c r="M1038" s="65"/>
      <c r="N1038" s="65"/>
      <c r="O1038" s="65"/>
      <c r="P1038" s="65"/>
    </row>
    <row r="1039" spans="3:16" s="1" customFormat="1" x14ac:dyDescent="0.25">
      <c r="C1039" s="65"/>
      <c r="D1039" s="55"/>
      <c r="E1039" s="55"/>
      <c r="F1039" s="55"/>
      <c r="G1039" s="55"/>
      <c r="H1039" s="55"/>
      <c r="I1039" s="55"/>
      <c r="J1039" s="55"/>
      <c r="K1039" s="65"/>
      <c r="L1039" s="65"/>
      <c r="M1039" s="65"/>
      <c r="N1039" s="65"/>
      <c r="O1039" s="65"/>
      <c r="P1039" s="65"/>
    </row>
    <row r="1040" spans="3:16" s="1" customFormat="1" x14ac:dyDescent="0.25">
      <c r="C1040" s="65"/>
      <c r="D1040" s="55"/>
      <c r="E1040" s="55"/>
      <c r="F1040" s="55"/>
      <c r="G1040" s="55"/>
      <c r="H1040" s="55"/>
      <c r="I1040" s="55"/>
      <c r="J1040" s="55"/>
      <c r="K1040" s="65"/>
      <c r="L1040" s="65"/>
      <c r="M1040" s="65"/>
      <c r="N1040" s="65"/>
      <c r="O1040" s="65"/>
      <c r="P1040" s="65"/>
    </row>
    <row r="1041" spans="3:16" s="1" customFormat="1" x14ac:dyDescent="0.25">
      <c r="C1041" s="65"/>
      <c r="D1041" s="55"/>
      <c r="E1041" s="55"/>
      <c r="F1041" s="55"/>
      <c r="G1041" s="55"/>
      <c r="H1041" s="55"/>
      <c r="I1041" s="55"/>
      <c r="J1041" s="55"/>
      <c r="K1041" s="65"/>
      <c r="L1041" s="65"/>
      <c r="M1041" s="65"/>
      <c r="N1041" s="65"/>
      <c r="O1041" s="65"/>
      <c r="P1041" s="65"/>
    </row>
    <row r="1042" spans="3:16" s="1" customFormat="1" x14ac:dyDescent="0.25">
      <c r="C1042" s="65"/>
      <c r="D1042" s="55"/>
      <c r="E1042" s="55"/>
      <c r="F1042" s="55"/>
      <c r="G1042" s="55"/>
      <c r="H1042" s="55"/>
      <c r="I1042" s="55"/>
      <c r="J1042" s="55"/>
      <c r="K1042" s="65"/>
      <c r="L1042" s="65"/>
      <c r="M1042" s="65"/>
      <c r="N1042" s="65"/>
      <c r="O1042" s="65"/>
      <c r="P1042" s="65"/>
    </row>
    <row r="1043" spans="3:16" s="1" customFormat="1" x14ac:dyDescent="0.25">
      <c r="C1043" s="65"/>
      <c r="D1043" s="55"/>
      <c r="E1043" s="55"/>
      <c r="F1043" s="55"/>
      <c r="G1043" s="55"/>
      <c r="H1043" s="55"/>
      <c r="I1043" s="55"/>
      <c r="J1043" s="55"/>
      <c r="K1043" s="65"/>
      <c r="L1043" s="65"/>
      <c r="M1043" s="65"/>
      <c r="N1043" s="65"/>
      <c r="O1043" s="65"/>
      <c r="P1043" s="65"/>
    </row>
    <row r="1044" spans="3:16" s="1" customFormat="1" x14ac:dyDescent="0.25">
      <c r="C1044" s="65"/>
      <c r="D1044" s="55"/>
      <c r="E1044" s="55"/>
      <c r="F1044" s="55"/>
      <c r="G1044" s="55"/>
      <c r="H1044" s="55"/>
      <c r="I1044" s="55"/>
      <c r="J1044" s="55"/>
      <c r="K1044" s="65"/>
      <c r="L1044" s="65"/>
      <c r="M1044" s="65"/>
      <c r="N1044" s="65"/>
      <c r="O1044" s="65"/>
      <c r="P1044" s="65"/>
    </row>
    <row r="1045" spans="3:16" s="1" customFormat="1" x14ac:dyDescent="0.25">
      <c r="C1045" s="65"/>
      <c r="D1045" s="55"/>
      <c r="E1045" s="55"/>
      <c r="F1045" s="55"/>
      <c r="G1045" s="55"/>
      <c r="H1045" s="55"/>
      <c r="I1045" s="55"/>
      <c r="J1045" s="55"/>
      <c r="K1045" s="65"/>
      <c r="L1045" s="65"/>
      <c r="M1045" s="65"/>
      <c r="N1045" s="65"/>
      <c r="O1045" s="65"/>
      <c r="P1045" s="65"/>
    </row>
    <row r="1046" spans="3:16" s="1" customFormat="1" x14ac:dyDescent="0.25">
      <c r="C1046" s="65"/>
      <c r="D1046" s="55"/>
      <c r="E1046" s="55"/>
      <c r="F1046" s="55"/>
      <c r="G1046" s="55"/>
      <c r="H1046" s="55"/>
      <c r="I1046" s="55"/>
      <c r="J1046" s="55"/>
      <c r="K1046" s="65"/>
      <c r="L1046" s="65"/>
      <c r="M1046" s="65"/>
      <c r="N1046" s="65"/>
      <c r="O1046" s="65"/>
      <c r="P1046" s="65"/>
    </row>
    <row r="1047" spans="3:16" s="1" customFormat="1" x14ac:dyDescent="0.25">
      <c r="C1047" s="65"/>
      <c r="D1047" s="55"/>
      <c r="E1047" s="55"/>
      <c r="F1047" s="55"/>
      <c r="G1047" s="55"/>
      <c r="H1047" s="55"/>
      <c r="I1047" s="55"/>
      <c r="J1047" s="55"/>
      <c r="K1047" s="65"/>
      <c r="L1047" s="65"/>
      <c r="M1047" s="65"/>
      <c r="N1047" s="65"/>
      <c r="O1047" s="65"/>
      <c r="P1047" s="65"/>
    </row>
    <row r="1048" spans="3:16" s="1" customFormat="1" x14ac:dyDescent="0.25">
      <c r="C1048" s="65"/>
      <c r="D1048" s="55"/>
      <c r="E1048" s="55"/>
      <c r="F1048" s="55"/>
      <c r="G1048" s="55"/>
      <c r="H1048" s="55"/>
      <c r="I1048" s="55"/>
      <c r="J1048" s="55"/>
      <c r="K1048" s="65"/>
      <c r="L1048" s="65"/>
      <c r="M1048" s="65"/>
      <c r="N1048" s="65"/>
      <c r="O1048" s="65"/>
      <c r="P1048" s="65"/>
    </row>
    <row r="1049" spans="3:16" s="1" customFormat="1" x14ac:dyDescent="0.25">
      <c r="C1049" s="65"/>
      <c r="D1049" s="55"/>
      <c r="E1049" s="55"/>
      <c r="F1049" s="55"/>
      <c r="G1049" s="55"/>
      <c r="H1049" s="55"/>
      <c r="I1049" s="55"/>
      <c r="J1049" s="55"/>
      <c r="K1049" s="65"/>
      <c r="L1049" s="65"/>
      <c r="M1049" s="65"/>
      <c r="N1049" s="65"/>
      <c r="O1049" s="65"/>
      <c r="P1049" s="65"/>
    </row>
    <row r="1050" spans="3:16" s="1" customFormat="1" x14ac:dyDescent="0.25">
      <c r="C1050" s="65"/>
      <c r="D1050" s="55"/>
      <c r="E1050" s="55"/>
      <c r="F1050" s="55"/>
      <c r="G1050" s="55"/>
      <c r="H1050" s="55"/>
      <c r="I1050" s="55"/>
      <c r="J1050" s="55"/>
      <c r="K1050" s="65"/>
      <c r="L1050" s="65"/>
      <c r="M1050" s="65"/>
      <c r="N1050" s="65"/>
      <c r="O1050" s="65"/>
      <c r="P1050" s="65"/>
    </row>
    <row r="1051" spans="3:16" s="1" customFormat="1" x14ac:dyDescent="0.25">
      <c r="C1051" s="65"/>
      <c r="D1051" s="55"/>
      <c r="E1051" s="55"/>
      <c r="F1051" s="55"/>
      <c r="G1051" s="55"/>
      <c r="H1051" s="55"/>
      <c r="I1051" s="55"/>
      <c r="J1051" s="55"/>
      <c r="K1051" s="65"/>
      <c r="L1051" s="65"/>
      <c r="M1051" s="65"/>
      <c r="N1051" s="65"/>
      <c r="O1051" s="65"/>
      <c r="P1051" s="65"/>
    </row>
    <row r="1052" spans="3:16" s="1" customFormat="1" x14ac:dyDescent="0.25">
      <c r="C1052" s="65"/>
      <c r="D1052" s="55"/>
      <c r="E1052" s="55"/>
      <c r="F1052" s="55"/>
      <c r="G1052" s="55"/>
      <c r="H1052" s="55"/>
      <c r="I1052" s="55"/>
      <c r="J1052" s="55"/>
      <c r="K1052" s="65"/>
      <c r="L1052" s="65"/>
      <c r="M1052" s="65"/>
      <c r="N1052" s="65"/>
      <c r="O1052" s="65"/>
      <c r="P1052" s="65"/>
    </row>
    <row r="1053" spans="3:16" s="1" customFormat="1" x14ac:dyDescent="0.25">
      <c r="C1053" s="65"/>
      <c r="D1053" s="55"/>
      <c r="E1053" s="55"/>
      <c r="F1053" s="55"/>
      <c r="G1053" s="55"/>
      <c r="H1053" s="55"/>
      <c r="I1053" s="55"/>
      <c r="J1053" s="55"/>
      <c r="K1053" s="65"/>
      <c r="L1053" s="65"/>
      <c r="M1053" s="65"/>
      <c r="N1053" s="65"/>
      <c r="O1053" s="65"/>
      <c r="P1053" s="65"/>
    </row>
    <row r="1054" spans="3:16" s="1" customFormat="1" x14ac:dyDescent="0.25">
      <c r="C1054" s="65"/>
      <c r="D1054" s="55"/>
      <c r="E1054" s="55"/>
      <c r="F1054" s="55"/>
      <c r="G1054" s="55"/>
      <c r="H1054" s="55"/>
      <c r="I1054" s="55"/>
      <c r="J1054" s="55"/>
      <c r="K1054" s="65"/>
      <c r="L1054" s="65"/>
      <c r="M1054" s="65"/>
      <c r="N1054" s="65"/>
      <c r="O1054" s="65"/>
      <c r="P1054" s="65"/>
    </row>
    <row r="1055" spans="3:16" s="1" customFormat="1" x14ac:dyDescent="0.25">
      <c r="C1055" s="65"/>
      <c r="D1055" s="55"/>
      <c r="E1055" s="55"/>
      <c r="F1055" s="55"/>
      <c r="G1055" s="55"/>
      <c r="H1055" s="55"/>
      <c r="I1055" s="55"/>
      <c r="J1055" s="55"/>
      <c r="K1055" s="65"/>
      <c r="L1055" s="65"/>
      <c r="M1055" s="65"/>
      <c r="N1055" s="65"/>
      <c r="O1055" s="65"/>
      <c r="P1055" s="65"/>
    </row>
    <row r="1056" spans="3:16" s="1" customFormat="1" x14ac:dyDescent="0.25">
      <c r="C1056" s="65"/>
      <c r="D1056" s="55"/>
      <c r="E1056" s="55"/>
      <c r="F1056" s="55"/>
      <c r="G1056" s="55"/>
      <c r="H1056" s="55"/>
      <c r="I1056" s="55"/>
      <c r="J1056" s="55"/>
      <c r="K1056" s="65"/>
      <c r="L1056" s="65"/>
      <c r="M1056" s="65"/>
      <c r="N1056" s="65"/>
      <c r="O1056" s="65"/>
      <c r="P1056" s="65"/>
    </row>
    <row r="1057" spans="3:16" s="1" customFormat="1" x14ac:dyDescent="0.25">
      <c r="C1057" s="65"/>
      <c r="D1057" s="55"/>
      <c r="E1057" s="55"/>
      <c r="F1057" s="55"/>
      <c r="G1057" s="55"/>
      <c r="H1057" s="55"/>
      <c r="I1057" s="55"/>
      <c r="J1057" s="55"/>
      <c r="K1057" s="65"/>
      <c r="L1057" s="65"/>
      <c r="M1057" s="65"/>
      <c r="N1057" s="65"/>
      <c r="O1057" s="65"/>
      <c r="P1057" s="65"/>
    </row>
    <row r="1058" spans="3:16" s="1" customFormat="1" x14ac:dyDescent="0.25">
      <c r="C1058" s="65"/>
      <c r="D1058" s="55"/>
      <c r="E1058" s="55"/>
      <c r="F1058" s="55"/>
      <c r="G1058" s="55"/>
      <c r="H1058" s="55"/>
      <c r="I1058" s="55"/>
      <c r="J1058" s="55"/>
      <c r="K1058" s="65"/>
      <c r="L1058" s="65"/>
      <c r="M1058" s="65"/>
      <c r="N1058" s="65"/>
      <c r="O1058" s="65"/>
      <c r="P1058" s="65"/>
    </row>
    <row r="1059" spans="3:16" s="1" customFormat="1" x14ac:dyDescent="0.25">
      <c r="C1059" s="65"/>
      <c r="D1059" s="55"/>
      <c r="E1059" s="55"/>
      <c r="F1059" s="55"/>
      <c r="G1059" s="55"/>
      <c r="H1059" s="55"/>
      <c r="I1059" s="55"/>
      <c r="J1059" s="55"/>
      <c r="K1059" s="65"/>
      <c r="L1059" s="65"/>
      <c r="M1059" s="65"/>
      <c r="N1059" s="65"/>
      <c r="O1059" s="65"/>
      <c r="P1059" s="65"/>
    </row>
    <row r="1060" spans="3:16" s="1" customFormat="1" x14ac:dyDescent="0.25">
      <c r="C1060" s="65"/>
      <c r="D1060" s="55"/>
      <c r="E1060" s="55"/>
      <c r="F1060" s="55"/>
      <c r="G1060" s="55"/>
      <c r="H1060" s="55"/>
      <c r="I1060" s="55"/>
      <c r="J1060" s="55"/>
      <c r="K1060" s="65"/>
      <c r="L1060" s="65"/>
      <c r="M1060" s="65"/>
      <c r="N1060" s="65"/>
      <c r="O1060" s="65"/>
      <c r="P1060" s="65"/>
    </row>
    <row r="1061" spans="3:16" s="1" customFormat="1" x14ac:dyDescent="0.25">
      <c r="C1061" s="65"/>
      <c r="D1061" s="55"/>
      <c r="E1061" s="55"/>
      <c r="F1061" s="55"/>
      <c r="G1061" s="55"/>
      <c r="H1061" s="55"/>
      <c r="I1061" s="55"/>
      <c r="J1061" s="55"/>
      <c r="K1061" s="65"/>
      <c r="L1061" s="65"/>
      <c r="M1061" s="65"/>
      <c r="N1061" s="65"/>
      <c r="O1061" s="65"/>
      <c r="P1061" s="65"/>
    </row>
    <row r="1062" spans="3:16" s="1" customFormat="1" x14ac:dyDescent="0.25">
      <c r="C1062" s="65"/>
      <c r="D1062" s="55"/>
      <c r="E1062" s="55"/>
      <c r="F1062" s="55"/>
      <c r="G1062" s="55"/>
      <c r="H1062" s="55"/>
      <c r="I1062" s="55"/>
      <c r="J1062" s="55"/>
      <c r="K1062" s="65"/>
      <c r="L1062" s="65"/>
      <c r="M1062" s="65"/>
      <c r="N1062" s="65"/>
      <c r="O1062" s="65"/>
      <c r="P1062" s="65"/>
    </row>
    <row r="1063" spans="3:16" s="1" customFormat="1" x14ac:dyDescent="0.25">
      <c r="C1063" s="65"/>
      <c r="D1063" s="55"/>
      <c r="E1063" s="55"/>
      <c r="F1063" s="55"/>
      <c r="G1063" s="55"/>
      <c r="H1063" s="55"/>
      <c r="I1063" s="55"/>
      <c r="J1063" s="55"/>
      <c r="K1063" s="65"/>
      <c r="L1063" s="65"/>
      <c r="M1063" s="65"/>
      <c r="N1063" s="65"/>
      <c r="O1063" s="65"/>
      <c r="P1063" s="65"/>
    </row>
    <row r="1064" spans="3:16" s="1" customFormat="1" x14ac:dyDescent="0.25">
      <c r="C1064" s="65"/>
      <c r="D1064" s="55"/>
      <c r="E1064" s="55"/>
      <c r="F1064" s="55"/>
      <c r="G1064" s="55"/>
      <c r="H1064" s="55"/>
      <c r="I1064" s="55"/>
      <c r="J1064" s="55"/>
      <c r="K1064" s="65"/>
      <c r="L1064" s="65"/>
      <c r="M1064" s="65"/>
      <c r="N1064" s="65"/>
      <c r="O1064" s="65"/>
      <c r="P1064" s="65"/>
    </row>
    <row r="1065" spans="3:16" s="1" customFormat="1" x14ac:dyDescent="0.25">
      <c r="C1065" s="65"/>
      <c r="D1065" s="55"/>
      <c r="E1065" s="55"/>
      <c r="F1065" s="55"/>
      <c r="G1065" s="55"/>
      <c r="H1065" s="55"/>
      <c r="I1065" s="55"/>
      <c r="J1065" s="55"/>
      <c r="K1065" s="65"/>
      <c r="L1065" s="65"/>
      <c r="M1065" s="65"/>
      <c r="N1065" s="65"/>
      <c r="O1065" s="65"/>
      <c r="P1065" s="65"/>
    </row>
    <row r="1066" spans="3:16" s="1" customFormat="1" x14ac:dyDescent="0.25">
      <c r="C1066" s="65"/>
      <c r="D1066" s="55"/>
      <c r="E1066" s="55"/>
      <c r="F1066" s="55"/>
      <c r="G1066" s="55"/>
      <c r="H1066" s="55"/>
      <c r="I1066" s="55"/>
      <c r="J1066" s="55"/>
      <c r="K1066" s="65"/>
      <c r="L1066" s="65"/>
      <c r="M1066" s="65"/>
      <c r="N1066" s="65"/>
      <c r="O1066" s="65"/>
      <c r="P1066" s="65"/>
    </row>
    <row r="1067" spans="3:16" s="1" customFormat="1" x14ac:dyDescent="0.25">
      <c r="C1067" s="65"/>
      <c r="D1067" s="55"/>
      <c r="E1067" s="55"/>
      <c r="F1067" s="55"/>
      <c r="G1067" s="55"/>
      <c r="H1067" s="55"/>
      <c r="I1067" s="55"/>
      <c r="J1067" s="55"/>
      <c r="K1067" s="65"/>
      <c r="L1067" s="65"/>
      <c r="M1067" s="65"/>
      <c r="N1067" s="65"/>
      <c r="O1067" s="65"/>
      <c r="P1067" s="65"/>
    </row>
    <row r="1068" spans="3:16" s="1" customFormat="1" x14ac:dyDescent="0.25">
      <c r="C1068" s="65"/>
      <c r="D1068" s="55"/>
      <c r="E1068" s="55"/>
      <c r="F1068" s="55"/>
      <c r="G1068" s="55"/>
      <c r="H1068" s="55"/>
      <c r="I1068" s="55"/>
      <c r="J1068" s="55"/>
      <c r="K1068" s="65"/>
      <c r="L1068" s="65"/>
      <c r="M1068" s="65"/>
      <c r="N1068" s="65"/>
      <c r="O1068" s="65"/>
      <c r="P1068" s="65"/>
    </row>
    <row r="1069" spans="3:16" s="1" customFormat="1" x14ac:dyDescent="0.25">
      <c r="C1069" s="65"/>
      <c r="D1069" s="55"/>
      <c r="E1069" s="55"/>
      <c r="F1069" s="55"/>
      <c r="G1069" s="55"/>
      <c r="H1069" s="55"/>
      <c r="I1069" s="55"/>
      <c r="J1069" s="55"/>
      <c r="K1069" s="65"/>
      <c r="L1069" s="65"/>
      <c r="M1069" s="65"/>
      <c r="N1069" s="65"/>
      <c r="O1069" s="65"/>
      <c r="P1069" s="65"/>
    </row>
    <row r="1070" spans="3:16" s="1" customFormat="1" x14ac:dyDescent="0.25">
      <c r="C1070" s="65"/>
      <c r="D1070" s="55"/>
      <c r="E1070" s="55"/>
      <c r="F1070" s="55"/>
      <c r="G1070" s="55"/>
      <c r="H1070" s="55"/>
      <c r="I1070" s="55"/>
      <c r="J1070" s="55"/>
      <c r="K1070" s="65"/>
      <c r="L1070" s="65"/>
      <c r="M1070" s="65"/>
      <c r="N1070" s="65"/>
      <c r="O1070" s="65"/>
      <c r="P1070" s="65"/>
    </row>
    <row r="1071" spans="3:16" s="1" customFormat="1" x14ac:dyDescent="0.25">
      <c r="C1071" s="65"/>
      <c r="D1071" s="55"/>
      <c r="E1071" s="55"/>
      <c r="F1071" s="55"/>
      <c r="G1071" s="55"/>
      <c r="H1071" s="55"/>
      <c r="I1071" s="55"/>
      <c r="J1071" s="55"/>
      <c r="K1071" s="65"/>
      <c r="L1071" s="65"/>
      <c r="M1071" s="65"/>
      <c r="N1071" s="65"/>
      <c r="O1071" s="65"/>
      <c r="P1071" s="65"/>
    </row>
    <row r="1072" spans="3:16" s="1" customFormat="1" x14ac:dyDescent="0.25">
      <c r="C1072" s="65"/>
      <c r="D1072" s="55"/>
      <c r="E1072" s="55"/>
      <c r="F1072" s="55"/>
      <c r="G1072" s="55"/>
      <c r="H1072" s="55"/>
      <c r="I1072" s="55"/>
      <c r="J1072" s="55"/>
      <c r="K1072" s="65"/>
      <c r="L1072" s="65"/>
      <c r="M1072" s="65"/>
      <c r="N1072" s="65"/>
      <c r="O1072" s="65"/>
      <c r="P1072" s="65"/>
    </row>
    <row r="1073" spans="3:16" s="1" customFormat="1" x14ac:dyDescent="0.25">
      <c r="C1073" s="65"/>
      <c r="D1073" s="55"/>
      <c r="E1073" s="55"/>
      <c r="F1073" s="55"/>
      <c r="G1073" s="55"/>
      <c r="H1073" s="55"/>
      <c r="I1073" s="55"/>
      <c r="J1073" s="55"/>
      <c r="K1073" s="65"/>
      <c r="L1073" s="65"/>
      <c r="M1073" s="65"/>
      <c r="N1073" s="65"/>
      <c r="O1073" s="65"/>
      <c r="P1073" s="65"/>
    </row>
    <row r="1074" spans="3:16" s="1" customFormat="1" x14ac:dyDescent="0.25">
      <c r="C1074" s="65"/>
      <c r="D1074" s="55"/>
      <c r="E1074" s="55"/>
      <c r="F1074" s="55"/>
      <c r="G1074" s="55"/>
      <c r="H1074" s="55"/>
      <c r="I1074" s="55"/>
      <c r="J1074" s="55"/>
      <c r="K1074" s="65"/>
      <c r="L1074" s="65"/>
      <c r="M1074" s="65"/>
      <c r="N1074" s="65"/>
      <c r="O1074" s="65"/>
      <c r="P1074" s="65"/>
    </row>
    <row r="1075" spans="3:16" s="1" customFormat="1" x14ac:dyDescent="0.25">
      <c r="C1075" s="65"/>
      <c r="D1075" s="55"/>
      <c r="E1075" s="55"/>
      <c r="F1075" s="55"/>
      <c r="G1075" s="55"/>
      <c r="H1075" s="55"/>
      <c r="I1075" s="55"/>
      <c r="J1075" s="55"/>
      <c r="K1075" s="65"/>
      <c r="L1075" s="65"/>
      <c r="M1075" s="65"/>
      <c r="N1075" s="65"/>
      <c r="O1075" s="65"/>
      <c r="P1075" s="65"/>
    </row>
    <row r="1076" spans="3:16" s="1" customFormat="1" x14ac:dyDescent="0.25">
      <c r="C1076" s="65"/>
      <c r="D1076" s="55"/>
      <c r="E1076" s="55"/>
      <c r="F1076" s="55"/>
      <c r="G1076" s="55"/>
      <c r="H1076" s="55"/>
      <c r="I1076" s="55"/>
      <c r="J1076" s="55"/>
      <c r="K1076" s="65"/>
      <c r="L1076" s="65"/>
      <c r="M1076" s="65"/>
      <c r="N1076" s="65"/>
      <c r="O1076" s="65"/>
      <c r="P1076" s="65"/>
    </row>
    <row r="1077" spans="3:16" s="1" customFormat="1" x14ac:dyDescent="0.25">
      <c r="C1077" s="65"/>
      <c r="D1077" s="55"/>
      <c r="E1077" s="55"/>
      <c r="F1077" s="55"/>
      <c r="G1077" s="55"/>
      <c r="H1077" s="55"/>
      <c r="I1077" s="55"/>
      <c r="J1077" s="55"/>
      <c r="K1077" s="65"/>
      <c r="L1077" s="65"/>
      <c r="M1077" s="65"/>
      <c r="N1077" s="65"/>
      <c r="O1077" s="65"/>
      <c r="P1077" s="65"/>
    </row>
    <row r="1078" spans="3:16" s="1" customFormat="1" x14ac:dyDescent="0.25">
      <c r="C1078" s="65"/>
      <c r="D1078" s="55"/>
      <c r="E1078" s="55"/>
      <c r="F1078" s="55"/>
      <c r="G1078" s="55"/>
      <c r="H1078" s="55"/>
      <c r="I1078" s="55"/>
      <c r="J1078" s="55"/>
      <c r="K1078" s="65"/>
      <c r="L1078" s="65"/>
      <c r="M1078" s="65"/>
      <c r="N1078" s="65"/>
      <c r="O1078" s="65"/>
      <c r="P1078" s="65"/>
    </row>
    <row r="1079" spans="3:16" s="1" customFormat="1" x14ac:dyDescent="0.25">
      <c r="C1079" s="65"/>
      <c r="D1079" s="55"/>
      <c r="E1079" s="55"/>
      <c r="F1079" s="55"/>
      <c r="G1079" s="55"/>
      <c r="H1079" s="55"/>
      <c r="I1079" s="55"/>
      <c r="J1079" s="55"/>
      <c r="K1079" s="65"/>
      <c r="L1079" s="65"/>
      <c r="M1079" s="65"/>
      <c r="N1079" s="65"/>
      <c r="O1079" s="65"/>
      <c r="P1079" s="65"/>
    </row>
    <row r="1080" spans="3:16" s="1" customFormat="1" x14ac:dyDescent="0.25">
      <c r="C1080" s="65"/>
      <c r="D1080" s="55"/>
      <c r="E1080" s="55"/>
      <c r="F1080" s="55"/>
      <c r="G1080" s="55"/>
      <c r="H1080" s="55"/>
      <c r="I1080" s="55"/>
      <c r="J1080" s="55"/>
      <c r="K1080" s="65"/>
      <c r="L1080" s="65"/>
      <c r="M1080" s="65"/>
      <c r="N1080" s="65"/>
      <c r="O1080" s="65"/>
      <c r="P1080" s="65"/>
    </row>
    <row r="1081" spans="3:16" s="1" customFormat="1" x14ac:dyDescent="0.25">
      <c r="C1081" s="65"/>
      <c r="D1081" s="55"/>
      <c r="E1081" s="55"/>
      <c r="F1081" s="55"/>
      <c r="G1081" s="55"/>
      <c r="H1081" s="55"/>
      <c r="I1081" s="55"/>
      <c r="J1081" s="55"/>
      <c r="K1081" s="65"/>
      <c r="L1081" s="65"/>
      <c r="M1081" s="65"/>
      <c r="N1081" s="65"/>
      <c r="O1081" s="65"/>
      <c r="P1081" s="65"/>
    </row>
    <row r="1082" spans="3:16" s="1" customFormat="1" x14ac:dyDescent="0.25">
      <c r="C1082" s="65"/>
      <c r="D1082" s="55"/>
      <c r="E1082" s="55"/>
      <c r="F1082" s="55"/>
      <c r="G1082" s="55"/>
      <c r="H1082" s="55"/>
      <c r="I1082" s="55"/>
      <c r="J1082" s="55"/>
      <c r="K1082" s="65"/>
      <c r="L1082" s="65"/>
      <c r="M1082" s="65"/>
      <c r="N1082" s="65"/>
      <c r="O1082" s="65"/>
      <c r="P1082" s="65"/>
    </row>
    <row r="1083" spans="3:16" s="1" customFormat="1" x14ac:dyDescent="0.25">
      <c r="C1083" s="65"/>
      <c r="D1083" s="55"/>
      <c r="E1083" s="55"/>
      <c r="F1083" s="55"/>
      <c r="G1083" s="55"/>
      <c r="H1083" s="55"/>
      <c r="I1083" s="55"/>
      <c r="J1083" s="55"/>
      <c r="K1083" s="65"/>
      <c r="L1083" s="65"/>
      <c r="M1083" s="65"/>
      <c r="N1083" s="65"/>
      <c r="O1083" s="65"/>
      <c r="P1083" s="65"/>
    </row>
    <row r="1084" spans="3:16" s="1" customFormat="1" x14ac:dyDescent="0.25">
      <c r="C1084" s="65"/>
      <c r="D1084" s="55"/>
      <c r="E1084" s="55"/>
      <c r="F1084" s="55"/>
      <c r="G1084" s="55"/>
      <c r="H1084" s="55"/>
      <c r="I1084" s="55"/>
      <c r="J1084" s="55"/>
      <c r="K1084" s="65"/>
      <c r="L1084" s="65"/>
      <c r="M1084" s="65"/>
      <c r="N1084" s="65"/>
      <c r="O1084" s="65"/>
      <c r="P1084" s="65"/>
    </row>
    <row r="1085" spans="3:16" s="1" customFormat="1" x14ac:dyDescent="0.25">
      <c r="C1085" s="65"/>
      <c r="D1085" s="55"/>
      <c r="E1085" s="55"/>
      <c r="F1085" s="55"/>
      <c r="G1085" s="55"/>
      <c r="H1085" s="55"/>
      <c r="I1085" s="55"/>
      <c r="J1085" s="55"/>
      <c r="K1085" s="65"/>
      <c r="L1085" s="65"/>
      <c r="M1085" s="65"/>
      <c r="N1085" s="65"/>
      <c r="O1085" s="65"/>
      <c r="P1085" s="65"/>
    </row>
    <row r="1086" spans="3:16" s="1" customFormat="1" x14ac:dyDescent="0.25">
      <c r="C1086" s="65"/>
      <c r="D1086" s="55"/>
      <c r="E1086" s="55"/>
      <c r="F1086" s="55"/>
      <c r="G1086" s="55"/>
      <c r="H1086" s="55"/>
      <c r="I1086" s="55"/>
      <c r="J1086" s="55"/>
      <c r="K1086" s="65"/>
      <c r="L1086" s="65"/>
      <c r="M1086" s="65"/>
      <c r="N1086" s="65"/>
      <c r="O1086" s="65"/>
      <c r="P1086" s="65"/>
    </row>
    <row r="1087" spans="3:16" s="1" customFormat="1" x14ac:dyDescent="0.25">
      <c r="C1087" s="65"/>
      <c r="D1087" s="55"/>
      <c r="E1087" s="55"/>
      <c r="F1087" s="55"/>
      <c r="G1087" s="55"/>
      <c r="H1087" s="55"/>
      <c r="I1087" s="55"/>
      <c r="J1087" s="55"/>
      <c r="K1087" s="65"/>
      <c r="L1087" s="65"/>
      <c r="M1087" s="65"/>
      <c r="N1087" s="65"/>
      <c r="O1087" s="65"/>
      <c r="P1087" s="65"/>
    </row>
    <row r="1088" spans="3:16" s="1" customFormat="1" x14ac:dyDescent="0.25">
      <c r="C1088" s="65"/>
      <c r="D1088" s="55"/>
      <c r="E1088" s="55"/>
      <c r="F1088" s="55"/>
      <c r="G1088" s="55"/>
      <c r="H1088" s="55"/>
      <c r="I1088" s="55"/>
      <c r="J1088" s="55"/>
      <c r="K1088" s="65"/>
      <c r="L1088" s="65"/>
      <c r="M1088" s="65"/>
      <c r="N1088" s="65"/>
      <c r="O1088" s="65"/>
      <c r="P1088" s="65"/>
    </row>
    <row r="1089" spans="3:16" s="1" customFormat="1" x14ac:dyDescent="0.25">
      <c r="C1089" s="65"/>
      <c r="D1089" s="55"/>
      <c r="E1089" s="55"/>
      <c r="F1089" s="55"/>
      <c r="G1089" s="55"/>
      <c r="H1089" s="55"/>
      <c r="I1089" s="55"/>
      <c r="J1089" s="55"/>
      <c r="K1089" s="65"/>
      <c r="L1089" s="65"/>
      <c r="M1089" s="65"/>
      <c r="N1089" s="65"/>
      <c r="O1089" s="65"/>
      <c r="P1089" s="65"/>
    </row>
    <row r="1090" spans="3:16" s="1" customFormat="1" x14ac:dyDescent="0.25">
      <c r="C1090" s="65"/>
      <c r="D1090" s="55"/>
      <c r="E1090" s="55"/>
      <c r="F1090" s="55"/>
      <c r="G1090" s="55"/>
      <c r="H1090" s="55"/>
      <c r="I1090" s="55"/>
      <c r="J1090" s="55"/>
      <c r="K1090" s="65"/>
      <c r="L1090" s="65"/>
      <c r="M1090" s="65"/>
      <c r="N1090" s="65"/>
      <c r="O1090" s="65"/>
      <c r="P1090" s="65"/>
    </row>
    <row r="1091" spans="3:16" s="1" customFormat="1" x14ac:dyDescent="0.25">
      <c r="C1091" s="65"/>
      <c r="D1091" s="55"/>
      <c r="E1091" s="55"/>
      <c r="F1091" s="55"/>
      <c r="G1091" s="55"/>
      <c r="H1091" s="55"/>
      <c r="I1091" s="55"/>
      <c r="J1091" s="55"/>
      <c r="K1091" s="65"/>
      <c r="L1091" s="65"/>
      <c r="M1091" s="65"/>
      <c r="N1091" s="65"/>
      <c r="O1091" s="65"/>
      <c r="P1091" s="65"/>
    </row>
    <row r="1092" spans="3:16" s="1" customFormat="1" x14ac:dyDescent="0.25">
      <c r="C1092" s="65"/>
      <c r="D1092" s="55"/>
      <c r="E1092" s="55"/>
      <c r="F1092" s="55"/>
      <c r="G1092" s="55"/>
      <c r="H1092" s="55"/>
      <c r="I1092" s="55"/>
      <c r="J1092" s="55"/>
      <c r="K1092" s="65"/>
      <c r="L1092" s="65"/>
      <c r="M1092" s="65"/>
      <c r="N1092" s="65"/>
      <c r="O1092" s="65"/>
      <c r="P1092" s="65"/>
    </row>
    <row r="1093" spans="3:16" s="1" customFormat="1" x14ac:dyDescent="0.25">
      <c r="C1093" s="65"/>
      <c r="D1093" s="55"/>
      <c r="E1093" s="55"/>
      <c r="F1093" s="55"/>
      <c r="G1093" s="55"/>
      <c r="H1093" s="55"/>
      <c r="I1093" s="55"/>
      <c r="J1093" s="55"/>
      <c r="K1093" s="65"/>
      <c r="L1093" s="65"/>
      <c r="M1093" s="65"/>
      <c r="N1093" s="65"/>
      <c r="O1093" s="65"/>
      <c r="P1093" s="65"/>
    </row>
    <row r="1094" spans="3:16" s="1" customFormat="1" x14ac:dyDescent="0.25">
      <c r="C1094" s="65"/>
      <c r="D1094" s="55"/>
      <c r="E1094" s="55"/>
      <c r="F1094" s="55"/>
      <c r="G1094" s="55"/>
      <c r="H1094" s="55"/>
      <c r="I1094" s="55"/>
      <c r="J1094" s="55"/>
      <c r="K1094" s="65"/>
      <c r="L1094" s="65"/>
      <c r="M1094" s="65"/>
      <c r="N1094" s="65"/>
      <c r="O1094" s="65"/>
      <c r="P1094" s="65"/>
    </row>
    <row r="1095" spans="3:16" s="1" customFormat="1" x14ac:dyDescent="0.25">
      <c r="C1095" s="65"/>
      <c r="D1095" s="55"/>
      <c r="E1095" s="55"/>
      <c r="F1095" s="55"/>
      <c r="G1095" s="55"/>
      <c r="H1095" s="55"/>
      <c r="I1095" s="55"/>
      <c r="J1095" s="55"/>
      <c r="K1095" s="65"/>
      <c r="L1095" s="65"/>
      <c r="M1095" s="65"/>
      <c r="N1095" s="65"/>
      <c r="O1095" s="65"/>
      <c r="P1095" s="65"/>
    </row>
    <row r="1096" spans="3:16" s="1" customFormat="1" x14ac:dyDescent="0.25">
      <c r="C1096" s="65"/>
      <c r="D1096" s="55"/>
      <c r="E1096" s="55"/>
      <c r="F1096" s="55"/>
      <c r="G1096" s="55"/>
      <c r="H1096" s="55"/>
      <c r="I1096" s="55"/>
      <c r="J1096" s="55"/>
      <c r="K1096" s="65"/>
      <c r="L1096" s="65"/>
      <c r="M1096" s="65"/>
      <c r="N1096" s="65"/>
      <c r="O1096" s="65"/>
      <c r="P1096" s="65"/>
    </row>
    <row r="1097" spans="3:16" s="1" customFormat="1" x14ac:dyDescent="0.25">
      <c r="C1097" s="65"/>
      <c r="D1097" s="55"/>
      <c r="E1097" s="55"/>
      <c r="F1097" s="55"/>
      <c r="G1097" s="55"/>
      <c r="H1097" s="55"/>
      <c r="I1097" s="55"/>
      <c r="J1097" s="55"/>
      <c r="K1097" s="65"/>
      <c r="L1097" s="65"/>
      <c r="M1097" s="65"/>
      <c r="N1097" s="65"/>
      <c r="O1097" s="65"/>
      <c r="P1097" s="65"/>
    </row>
    <row r="1098" spans="3:16" s="1" customFormat="1" x14ac:dyDescent="0.25">
      <c r="C1098" s="65"/>
      <c r="D1098" s="55"/>
      <c r="E1098" s="55"/>
      <c r="F1098" s="55"/>
      <c r="G1098" s="55"/>
      <c r="H1098" s="55"/>
      <c r="I1098" s="55"/>
      <c r="J1098" s="55"/>
      <c r="K1098" s="65"/>
      <c r="L1098" s="65"/>
      <c r="M1098" s="65"/>
      <c r="N1098" s="65"/>
      <c r="O1098" s="65"/>
      <c r="P1098" s="65"/>
    </row>
    <row r="1099" spans="3:16" s="1" customFormat="1" x14ac:dyDescent="0.25">
      <c r="C1099" s="65"/>
      <c r="D1099" s="55"/>
      <c r="E1099" s="55"/>
      <c r="F1099" s="55"/>
      <c r="G1099" s="55"/>
      <c r="H1099" s="55"/>
      <c r="I1099" s="55"/>
      <c r="J1099" s="55"/>
      <c r="K1099" s="65"/>
      <c r="L1099" s="65"/>
      <c r="M1099" s="65"/>
      <c r="N1099" s="65"/>
      <c r="O1099" s="65"/>
      <c r="P1099" s="65"/>
    </row>
    <row r="1100" spans="3:16" s="1" customFormat="1" x14ac:dyDescent="0.25">
      <c r="C1100" s="65"/>
      <c r="D1100" s="55"/>
      <c r="E1100" s="55"/>
      <c r="F1100" s="55"/>
      <c r="G1100" s="55"/>
      <c r="H1100" s="55"/>
      <c r="I1100" s="55"/>
      <c r="J1100" s="55"/>
      <c r="K1100" s="65"/>
      <c r="L1100" s="65"/>
      <c r="M1100" s="65"/>
      <c r="N1100" s="65"/>
      <c r="O1100" s="65"/>
      <c r="P1100" s="65"/>
    </row>
    <row r="1101" spans="3:16" s="1" customFormat="1" x14ac:dyDescent="0.25">
      <c r="C1101" s="65"/>
      <c r="D1101" s="55"/>
      <c r="E1101" s="55"/>
      <c r="F1101" s="55"/>
      <c r="G1101" s="55"/>
      <c r="H1101" s="55"/>
      <c r="I1101" s="55"/>
      <c r="J1101" s="55"/>
      <c r="K1101" s="65"/>
      <c r="L1101" s="65"/>
      <c r="M1101" s="65"/>
      <c r="N1101" s="65"/>
      <c r="O1101" s="65"/>
      <c r="P1101" s="65"/>
    </row>
    <row r="1102" spans="3:16" s="1" customFormat="1" x14ac:dyDescent="0.25">
      <c r="C1102" s="65"/>
      <c r="D1102" s="55"/>
      <c r="E1102" s="55"/>
      <c r="F1102" s="55"/>
      <c r="G1102" s="55"/>
      <c r="H1102" s="55"/>
      <c r="I1102" s="55"/>
      <c r="J1102" s="55"/>
      <c r="K1102" s="65"/>
      <c r="L1102" s="65"/>
      <c r="M1102" s="65"/>
      <c r="N1102" s="65"/>
      <c r="O1102" s="65"/>
      <c r="P1102" s="65"/>
    </row>
    <row r="1103" spans="3:16" s="1" customFormat="1" x14ac:dyDescent="0.25">
      <c r="C1103" s="65"/>
      <c r="D1103" s="55"/>
      <c r="E1103" s="55"/>
      <c r="F1103" s="55"/>
      <c r="G1103" s="55"/>
      <c r="H1103" s="55"/>
      <c r="I1103" s="55"/>
      <c r="J1103" s="55"/>
      <c r="K1103" s="65"/>
      <c r="L1103" s="65"/>
      <c r="M1103" s="65"/>
      <c r="N1103" s="65"/>
      <c r="O1103" s="65"/>
      <c r="P1103" s="65"/>
    </row>
    <row r="1104" spans="3:16" s="1" customFormat="1" x14ac:dyDescent="0.25">
      <c r="C1104" s="65"/>
      <c r="D1104" s="55"/>
      <c r="E1104" s="55"/>
      <c r="F1104" s="55"/>
      <c r="G1104" s="55"/>
      <c r="H1104" s="55"/>
      <c r="I1104" s="55"/>
      <c r="J1104" s="55"/>
      <c r="K1104" s="65"/>
      <c r="L1104" s="65"/>
      <c r="M1104" s="65"/>
      <c r="N1104" s="65"/>
      <c r="O1104" s="65"/>
      <c r="P1104" s="65"/>
    </row>
    <row r="1105" spans="3:16" s="1" customFormat="1" x14ac:dyDescent="0.25">
      <c r="C1105" s="65"/>
      <c r="D1105" s="55"/>
      <c r="E1105" s="55"/>
      <c r="F1105" s="55"/>
      <c r="G1105" s="55"/>
      <c r="H1105" s="55"/>
      <c r="I1105" s="55"/>
      <c r="J1105" s="55"/>
      <c r="K1105" s="65"/>
      <c r="L1105" s="65"/>
      <c r="M1105" s="65"/>
      <c r="N1105" s="65"/>
      <c r="O1105" s="65"/>
      <c r="P1105" s="65"/>
    </row>
    <row r="1106" spans="3:16" s="1" customFormat="1" x14ac:dyDescent="0.25">
      <c r="C1106" s="65"/>
      <c r="D1106" s="55"/>
      <c r="E1106" s="55"/>
      <c r="F1106" s="55"/>
      <c r="G1106" s="55"/>
      <c r="H1106" s="55"/>
      <c r="I1106" s="55"/>
      <c r="J1106" s="55"/>
      <c r="K1106" s="65"/>
      <c r="L1106" s="65"/>
      <c r="M1106" s="65"/>
      <c r="N1106" s="65"/>
      <c r="O1106" s="65"/>
      <c r="P1106" s="65"/>
    </row>
    <row r="1107" spans="3:16" s="1" customFormat="1" x14ac:dyDescent="0.25">
      <c r="C1107" s="65"/>
      <c r="D1107" s="55"/>
      <c r="E1107" s="55"/>
      <c r="F1107" s="55"/>
      <c r="G1107" s="55"/>
      <c r="H1107" s="55"/>
      <c r="I1107" s="55"/>
      <c r="J1107" s="55"/>
      <c r="K1107" s="65"/>
      <c r="L1107" s="65"/>
      <c r="M1107" s="65"/>
      <c r="N1107" s="65"/>
      <c r="O1107" s="65"/>
      <c r="P1107" s="65"/>
    </row>
    <row r="1108" spans="3:16" s="1" customFormat="1" x14ac:dyDescent="0.25">
      <c r="C1108" s="65"/>
      <c r="D1108" s="55"/>
      <c r="E1108" s="55"/>
      <c r="F1108" s="55"/>
      <c r="G1108" s="55"/>
      <c r="H1108" s="55"/>
      <c r="I1108" s="55"/>
      <c r="J1108" s="55"/>
      <c r="K1108" s="65"/>
      <c r="L1108" s="65"/>
      <c r="M1108" s="65"/>
      <c r="N1108" s="65"/>
      <c r="O1108" s="65"/>
      <c r="P1108" s="65"/>
    </row>
    <row r="1109" spans="3:16" s="1" customFormat="1" x14ac:dyDescent="0.25">
      <c r="C1109" s="65"/>
      <c r="D1109" s="55"/>
      <c r="E1109" s="55"/>
      <c r="F1109" s="55"/>
      <c r="G1109" s="55"/>
      <c r="H1109" s="55"/>
      <c r="I1109" s="55"/>
      <c r="J1109" s="55"/>
      <c r="K1109" s="65"/>
      <c r="L1109" s="65"/>
      <c r="M1109" s="65"/>
      <c r="N1109" s="65"/>
      <c r="O1109" s="65"/>
      <c r="P1109" s="65"/>
    </row>
    <row r="1110" spans="3:16" s="1" customFormat="1" x14ac:dyDescent="0.25">
      <c r="C1110" s="65"/>
      <c r="D1110" s="55"/>
      <c r="E1110" s="55"/>
      <c r="F1110" s="55"/>
      <c r="G1110" s="55"/>
      <c r="H1110" s="55"/>
      <c r="I1110" s="55"/>
      <c r="J1110" s="55"/>
      <c r="K1110" s="65"/>
      <c r="L1110" s="65"/>
      <c r="M1110" s="65"/>
      <c r="N1110" s="65"/>
      <c r="O1110" s="65"/>
      <c r="P1110" s="65"/>
    </row>
    <row r="1111" spans="3:16" s="1" customFormat="1" x14ac:dyDescent="0.25">
      <c r="C1111" s="65"/>
      <c r="D1111" s="55"/>
      <c r="E1111" s="55"/>
      <c r="F1111" s="55"/>
      <c r="G1111" s="55"/>
      <c r="H1111" s="55"/>
      <c r="I1111" s="55"/>
      <c r="J1111" s="55"/>
      <c r="K1111" s="65"/>
      <c r="L1111" s="65"/>
      <c r="M1111" s="65"/>
      <c r="N1111" s="65"/>
      <c r="O1111" s="65"/>
      <c r="P1111" s="65"/>
    </row>
    <row r="1112" spans="3:16" s="1" customFormat="1" x14ac:dyDescent="0.25">
      <c r="C1112" s="65"/>
      <c r="D1112" s="55"/>
      <c r="E1112" s="55"/>
      <c r="F1112" s="55"/>
      <c r="G1112" s="55"/>
      <c r="H1112" s="55"/>
      <c r="I1112" s="55"/>
      <c r="J1112" s="55"/>
      <c r="K1112" s="65"/>
      <c r="L1112" s="65"/>
      <c r="M1112" s="65"/>
      <c r="N1112" s="65"/>
      <c r="O1112" s="65"/>
      <c r="P1112" s="65"/>
    </row>
    <row r="1113" spans="3:16" s="1" customFormat="1" x14ac:dyDescent="0.25">
      <c r="C1113" s="65"/>
      <c r="D1113" s="55"/>
      <c r="E1113" s="55"/>
      <c r="F1113" s="55"/>
      <c r="G1113" s="55"/>
      <c r="H1113" s="55"/>
      <c r="I1113" s="55"/>
      <c r="J1113" s="55"/>
      <c r="K1113" s="65"/>
      <c r="L1113" s="65"/>
      <c r="M1113" s="65"/>
      <c r="N1113" s="65"/>
      <c r="O1113" s="65"/>
      <c r="P1113" s="65"/>
    </row>
    <row r="1114" spans="3:16" s="1" customFormat="1" x14ac:dyDescent="0.25">
      <c r="C1114" s="65"/>
      <c r="D1114" s="55"/>
      <c r="E1114" s="55"/>
      <c r="F1114" s="55"/>
      <c r="G1114" s="55"/>
      <c r="H1114" s="55"/>
      <c r="I1114" s="55"/>
      <c r="J1114" s="55"/>
      <c r="K1114" s="65"/>
      <c r="L1114" s="65"/>
      <c r="M1114" s="65"/>
      <c r="N1114" s="65"/>
      <c r="O1114" s="65"/>
      <c r="P1114" s="65"/>
    </row>
    <row r="1115" spans="3:16" s="1" customFormat="1" x14ac:dyDescent="0.25">
      <c r="C1115" s="65"/>
      <c r="D1115" s="55"/>
      <c r="E1115" s="55"/>
      <c r="F1115" s="55"/>
      <c r="G1115" s="55"/>
      <c r="H1115" s="55"/>
      <c r="I1115" s="55"/>
      <c r="J1115" s="55"/>
      <c r="K1115" s="65"/>
      <c r="L1115" s="65"/>
      <c r="M1115" s="65"/>
      <c r="N1115" s="65"/>
      <c r="O1115" s="65"/>
      <c r="P1115" s="65"/>
    </row>
    <row r="1116" spans="3:16" s="1" customFormat="1" x14ac:dyDescent="0.25">
      <c r="C1116" s="65"/>
      <c r="D1116" s="55"/>
      <c r="E1116" s="55"/>
      <c r="F1116" s="55"/>
      <c r="G1116" s="55"/>
      <c r="H1116" s="55"/>
      <c r="I1116" s="55"/>
      <c r="J1116" s="55"/>
      <c r="K1116" s="65"/>
      <c r="L1116" s="65"/>
      <c r="M1116" s="65"/>
      <c r="N1116" s="65"/>
      <c r="O1116" s="65"/>
      <c r="P1116" s="65"/>
    </row>
    <row r="1117" spans="3:16" s="1" customFormat="1" x14ac:dyDescent="0.25">
      <c r="C1117" s="65"/>
      <c r="D1117" s="55"/>
      <c r="E1117" s="55"/>
      <c r="F1117" s="55"/>
      <c r="G1117" s="55"/>
      <c r="H1117" s="55"/>
      <c r="I1117" s="55"/>
      <c r="J1117" s="55"/>
      <c r="K1117" s="65"/>
      <c r="L1117" s="65"/>
      <c r="M1117" s="65"/>
      <c r="N1117" s="65"/>
      <c r="O1117" s="65"/>
      <c r="P1117" s="65"/>
    </row>
    <row r="1118" spans="3:16" s="1" customFormat="1" x14ac:dyDescent="0.25">
      <c r="C1118" s="65"/>
      <c r="D1118" s="55"/>
      <c r="E1118" s="55"/>
      <c r="F1118" s="55"/>
      <c r="G1118" s="55"/>
      <c r="H1118" s="55"/>
      <c r="I1118" s="55"/>
      <c r="J1118" s="55"/>
      <c r="K1118" s="65"/>
      <c r="L1118" s="65"/>
      <c r="M1118" s="65"/>
      <c r="N1118" s="65"/>
      <c r="O1118" s="65"/>
      <c r="P1118" s="65"/>
    </row>
    <row r="1119" spans="3:16" s="1" customFormat="1" x14ac:dyDescent="0.25">
      <c r="C1119" s="65"/>
      <c r="D1119" s="55"/>
      <c r="E1119" s="55"/>
      <c r="F1119" s="55"/>
      <c r="G1119" s="55"/>
      <c r="H1119" s="55"/>
      <c r="I1119" s="55"/>
      <c r="J1119" s="55"/>
      <c r="K1119" s="65"/>
      <c r="L1119" s="65"/>
      <c r="M1119" s="65"/>
      <c r="N1119" s="65"/>
      <c r="O1119" s="65"/>
      <c r="P1119" s="65"/>
    </row>
    <row r="1120" spans="3:16" s="1" customFormat="1" x14ac:dyDescent="0.25">
      <c r="C1120" s="65"/>
      <c r="D1120" s="55"/>
      <c r="E1120" s="55"/>
      <c r="F1120" s="55"/>
      <c r="G1120" s="55"/>
      <c r="H1120" s="55"/>
      <c r="I1120" s="55"/>
      <c r="J1120" s="55"/>
      <c r="K1120" s="65"/>
      <c r="L1120" s="65"/>
      <c r="M1120" s="65"/>
      <c r="N1120" s="65"/>
      <c r="O1120" s="65"/>
      <c r="P1120" s="65"/>
    </row>
    <row r="1121" spans="3:16" s="1" customFormat="1" x14ac:dyDescent="0.25">
      <c r="C1121" s="65"/>
      <c r="D1121" s="55"/>
      <c r="E1121" s="55"/>
      <c r="F1121" s="55"/>
      <c r="G1121" s="55"/>
      <c r="H1121" s="55"/>
      <c r="I1121" s="55"/>
      <c r="J1121" s="55"/>
      <c r="K1121" s="65"/>
      <c r="L1121" s="65"/>
      <c r="M1121" s="65"/>
      <c r="N1121" s="65"/>
      <c r="O1121" s="65"/>
      <c r="P1121" s="65"/>
    </row>
    <row r="1122" spans="3:16" s="1" customFormat="1" x14ac:dyDescent="0.25">
      <c r="C1122" s="65"/>
      <c r="D1122" s="55"/>
      <c r="E1122" s="55"/>
      <c r="F1122" s="55"/>
      <c r="G1122" s="55"/>
      <c r="H1122" s="55"/>
      <c r="I1122" s="55"/>
      <c r="J1122" s="55"/>
      <c r="K1122" s="65"/>
      <c r="L1122" s="65"/>
      <c r="M1122" s="65"/>
      <c r="N1122" s="65"/>
      <c r="O1122" s="65"/>
      <c r="P1122" s="65"/>
    </row>
    <row r="1123" spans="3:16" s="1" customFormat="1" x14ac:dyDescent="0.25">
      <c r="C1123" s="65"/>
      <c r="D1123" s="55"/>
      <c r="E1123" s="55"/>
      <c r="F1123" s="55"/>
      <c r="G1123" s="55"/>
      <c r="H1123" s="55"/>
      <c r="I1123" s="55"/>
      <c r="J1123" s="55"/>
      <c r="K1123" s="65"/>
      <c r="L1123" s="65"/>
      <c r="M1123" s="65"/>
      <c r="N1123" s="65"/>
      <c r="O1123" s="65"/>
      <c r="P1123" s="65"/>
    </row>
    <row r="1124" spans="3:16" s="1" customFormat="1" x14ac:dyDescent="0.25">
      <c r="C1124" s="65"/>
      <c r="D1124" s="55"/>
      <c r="E1124" s="55"/>
      <c r="F1124" s="55"/>
      <c r="G1124" s="55"/>
      <c r="H1124" s="55"/>
      <c r="I1124" s="55"/>
      <c r="J1124" s="55"/>
      <c r="K1124" s="65"/>
      <c r="L1124" s="65"/>
      <c r="M1124" s="65"/>
      <c r="N1124" s="65"/>
      <c r="O1124" s="65"/>
      <c r="P1124" s="65"/>
    </row>
    <row r="1125" spans="3:16" s="1" customFormat="1" x14ac:dyDescent="0.25">
      <c r="C1125" s="65"/>
      <c r="D1125" s="55"/>
      <c r="E1125" s="55"/>
      <c r="F1125" s="55"/>
      <c r="G1125" s="55"/>
      <c r="H1125" s="55"/>
      <c r="I1125" s="55"/>
      <c r="J1125" s="55"/>
      <c r="K1125" s="65"/>
      <c r="L1125" s="65"/>
      <c r="M1125" s="65"/>
      <c r="N1125" s="65"/>
      <c r="O1125" s="65"/>
      <c r="P1125" s="65"/>
    </row>
    <row r="1126" spans="3:16" s="1" customFormat="1" x14ac:dyDescent="0.25">
      <c r="C1126" s="65"/>
      <c r="D1126" s="55"/>
      <c r="E1126" s="55"/>
      <c r="F1126" s="55"/>
      <c r="G1126" s="55"/>
      <c r="H1126" s="55"/>
      <c r="I1126" s="55"/>
      <c r="J1126" s="55"/>
      <c r="K1126" s="65"/>
      <c r="L1126" s="65"/>
      <c r="M1126" s="65"/>
      <c r="N1126" s="65"/>
      <c r="O1126" s="65"/>
      <c r="P1126" s="65"/>
    </row>
    <row r="1127" spans="3:16" s="1" customFormat="1" x14ac:dyDescent="0.25">
      <c r="C1127" s="65"/>
      <c r="D1127" s="55"/>
      <c r="E1127" s="55"/>
      <c r="F1127" s="55"/>
      <c r="G1127" s="55"/>
      <c r="H1127" s="55"/>
      <c r="I1127" s="55"/>
      <c r="J1127" s="55"/>
      <c r="K1127" s="65"/>
      <c r="L1127" s="65"/>
      <c r="M1127" s="65"/>
      <c r="N1127" s="65"/>
      <c r="O1127" s="65"/>
      <c r="P1127" s="65"/>
    </row>
    <row r="1128" spans="3:16" s="1" customFormat="1" x14ac:dyDescent="0.25">
      <c r="C1128" s="65"/>
      <c r="D1128" s="55"/>
      <c r="E1128" s="55"/>
      <c r="F1128" s="55"/>
      <c r="G1128" s="55"/>
      <c r="H1128" s="55"/>
      <c r="I1128" s="55"/>
      <c r="J1128" s="55"/>
      <c r="K1128" s="65"/>
      <c r="L1128" s="65"/>
      <c r="M1128" s="65"/>
      <c r="N1128" s="65"/>
      <c r="O1128" s="65"/>
      <c r="P1128" s="65"/>
    </row>
    <row r="1129" spans="3:16" s="1" customFormat="1" x14ac:dyDescent="0.25">
      <c r="C1129" s="65"/>
      <c r="D1129" s="55"/>
      <c r="E1129" s="55"/>
      <c r="F1129" s="55"/>
      <c r="G1129" s="55"/>
      <c r="H1129" s="55"/>
      <c r="I1129" s="55"/>
      <c r="J1129" s="55"/>
      <c r="K1129" s="65"/>
      <c r="L1129" s="65"/>
      <c r="M1129" s="65"/>
      <c r="N1129" s="65"/>
      <c r="O1129" s="65"/>
      <c r="P1129" s="65"/>
    </row>
    <row r="1130" spans="3:16" s="1" customFormat="1" x14ac:dyDescent="0.25">
      <c r="C1130" s="65"/>
      <c r="D1130" s="55"/>
      <c r="E1130" s="55"/>
      <c r="F1130" s="55"/>
      <c r="G1130" s="55"/>
      <c r="H1130" s="55"/>
      <c r="I1130" s="55"/>
      <c r="J1130" s="55"/>
      <c r="K1130" s="65"/>
      <c r="L1130" s="65"/>
      <c r="M1130" s="65"/>
      <c r="N1130" s="65"/>
      <c r="O1130" s="65"/>
      <c r="P1130" s="65"/>
    </row>
    <row r="1131" spans="3:16" s="1" customFormat="1" x14ac:dyDescent="0.25">
      <c r="C1131" s="65"/>
      <c r="D1131" s="55"/>
      <c r="E1131" s="55"/>
      <c r="F1131" s="55"/>
      <c r="G1131" s="55"/>
      <c r="H1131" s="55"/>
      <c r="I1131" s="55"/>
      <c r="J1131" s="55"/>
      <c r="K1131" s="65"/>
      <c r="L1131" s="65"/>
      <c r="M1131" s="65"/>
      <c r="N1131" s="65"/>
      <c r="O1131" s="65"/>
      <c r="P1131" s="65"/>
    </row>
    <row r="1132" spans="3:16" s="1" customFormat="1" x14ac:dyDescent="0.25">
      <c r="C1132" s="65"/>
      <c r="D1132" s="55"/>
      <c r="E1132" s="55"/>
      <c r="F1132" s="55"/>
      <c r="G1132" s="55"/>
      <c r="H1132" s="55"/>
      <c r="I1132" s="55"/>
      <c r="J1132" s="55"/>
      <c r="K1132" s="65"/>
      <c r="L1132" s="65"/>
      <c r="M1132" s="65"/>
      <c r="N1132" s="65"/>
      <c r="O1132" s="65"/>
      <c r="P1132" s="65"/>
    </row>
    <row r="1133" spans="3:16" s="1" customFormat="1" x14ac:dyDescent="0.25">
      <c r="C1133" s="65"/>
      <c r="D1133" s="55"/>
      <c r="E1133" s="55"/>
      <c r="F1133" s="55"/>
      <c r="G1133" s="55"/>
      <c r="H1133" s="55"/>
      <c r="I1133" s="55"/>
      <c r="J1133" s="55"/>
      <c r="K1133" s="65"/>
      <c r="L1133" s="65"/>
      <c r="M1133" s="65"/>
      <c r="N1133" s="65"/>
      <c r="O1133" s="65"/>
      <c r="P1133" s="65"/>
    </row>
    <row r="1134" spans="3:16" s="1" customFormat="1" x14ac:dyDescent="0.25">
      <c r="C1134" s="65"/>
      <c r="D1134" s="55"/>
      <c r="E1134" s="55"/>
      <c r="F1134" s="55"/>
      <c r="G1134" s="55"/>
      <c r="H1134" s="55"/>
      <c r="I1134" s="55"/>
      <c r="J1134" s="55"/>
      <c r="K1134" s="65"/>
      <c r="L1134" s="65"/>
      <c r="M1134" s="65"/>
      <c r="N1134" s="65"/>
      <c r="O1134" s="65"/>
      <c r="P1134" s="65"/>
    </row>
    <row r="1135" spans="3:16" s="1" customFormat="1" x14ac:dyDescent="0.25">
      <c r="C1135" s="65"/>
      <c r="D1135" s="55"/>
      <c r="E1135" s="55"/>
      <c r="F1135" s="55"/>
      <c r="G1135" s="55"/>
      <c r="H1135" s="55"/>
      <c r="I1135" s="55"/>
      <c r="J1135" s="55"/>
      <c r="K1135" s="65"/>
      <c r="L1135" s="65"/>
      <c r="M1135" s="65"/>
      <c r="N1135" s="65"/>
      <c r="O1135" s="65"/>
      <c r="P1135" s="65"/>
    </row>
    <row r="1136" spans="3:16" s="1" customFormat="1" x14ac:dyDescent="0.25">
      <c r="C1136" s="65"/>
      <c r="D1136" s="55"/>
      <c r="E1136" s="55"/>
      <c r="F1136" s="55"/>
      <c r="G1136" s="55"/>
      <c r="H1136" s="55"/>
      <c r="I1136" s="55"/>
      <c r="J1136" s="55"/>
      <c r="K1136" s="65"/>
      <c r="L1136" s="65"/>
      <c r="M1136" s="65"/>
      <c r="N1136" s="65"/>
      <c r="O1136" s="65"/>
      <c r="P1136" s="65"/>
    </row>
    <row r="1137" spans="3:16" s="1" customFormat="1" x14ac:dyDescent="0.25">
      <c r="C1137" s="65"/>
      <c r="D1137" s="55"/>
      <c r="E1137" s="55"/>
      <c r="F1137" s="55"/>
      <c r="G1137" s="55"/>
      <c r="H1137" s="55"/>
      <c r="I1137" s="55"/>
      <c r="J1137" s="55"/>
      <c r="K1137" s="65"/>
      <c r="L1137" s="65"/>
      <c r="M1137" s="65"/>
      <c r="N1137" s="65"/>
      <c r="O1137" s="65"/>
      <c r="P1137" s="65"/>
    </row>
    <row r="1138" spans="3:16" s="1" customFormat="1" x14ac:dyDescent="0.25">
      <c r="C1138" s="65"/>
      <c r="D1138" s="55"/>
      <c r="E1138" s="55"/>
      <c r="F1138" s="55"/>
      <c r="G1138" s="55"/>
      <c r="H1138" s="55"/>
      <c r="I1138" s="55"/>
      <c r="J1138" s="55"/>
      <c r="K1138" s="65"/>
      <c r="L1138" s="65"/>
      <c r="M1138" s="65"/>
      <c r="N1138" s="65"/>
      <c r="O1138" s="65"/>
      <c r="P1138" s="65"/>
    </row>
    <row r="1139" spans="3:16" s="1" customFormat="1" x14ac:dyDescent="0.25">
      <c r="C1139" s="65"/>
      <c r="D1139" s="55"/>
      <c r="E1139" s="55"/>
      <c r="F1139" s="55"/>
      <c r="G1139" s="55"/>
      <c r="H1139" s="55"/>
      <c r="I1139" s="55"/>
      <c r="J1139" s="55"/>
      <c r="K1139" s="65"/>
      <c r="L1139" s="65"/>
      <c r="M1139" s="65"/>
      <c r="N1139" s="65"/>
      <c r="O1139" s="65"/>
      <c r="P1139" s="65"/>
    </row>
    <row r="1140" spans="3:16" s="1" customFormat="1" x14ac:dyDescent="0.25">
      <c r="C1140" s="65"/>
      <c r="D1140" s="55"/>
      <c r="E1140" s="55"/>
      <c r="F1140" s="55"/>
      <c r="G1140" s="55"/>
      <c r="H1140" s="55"/>
      <c r="I1140" s="55"/>
      <c r="J1140" s="55"/>
      <c r="K1140" s="65"/>
      <c r="L1140" s="65"/>
      <c r="M1140" s="65"/>
      <c r="N1140" s="65"/>
      <c r="O1140" s="65"/>
      <c r="P1140" s="65"/>
    </row>
    <row r="1141" spans="3:16" s="1" customFormat="1" x14ac:dyDescent="0.25">
      <c r="C1141" s="65"/>
      <c r="D1141" s="55"/>
      <c r="E1141" s="55"/>
      <c r="F1141" s="55"/>
      <c r="G1141" s="55"/>
      <c r="H1141" s="55"/>
      <c r="I1141" s="55"/>
      <c r="J1141" s="55"/>
      <c r="K1141" s="65"/>
      <c r="L1141" s="65"/>
      <c r="M1141" s="65"/>
      <c r="N1141" s="65"/>
      <c r="O1141" s="65"/>
      <c r="P1141" s="65"/>
    </row>
    <row r="1142" spans="3:16" s="1" customFormat="1" x14ac:dyDescent="0.25">
      <c r="C1142" s="65"/>
      <c r="D1142" s="55"/>
      <c r="E1142" s="55"/>
      <c r="F1142" s="55"/>
      <c r="G1142" s="55"/>
      <c r="H1142" s="55"/>
      <c r="I1142" s="55"/>
      <c r="J1142" s="55"/>
      <c r="K1142" s="65"/>
      <c r="L1142" s="65"/>
      <c r="M1142" s="65"/>
      <c r="N1142" s="65"/>
      <c r="O1142" s="65"/>
      <c r="P1142" s="65"/>
    </row>
    <row r="1143" spans="3:16" s="1" customFormat="1" x14ac:dyDescent="0.25">
      <c r="C1143" s="65"/>
      <c r="D1143" s="55"/>
      <c r="E1143" s="55"/>
      <c r="F1143" s="55"/>
      <c r="G1143" s="55"/>
      <c r="H1143" s="55"/>
      <c r="I1143" s="55"/>
      <c r="J1143" s="55"/>
      <c r="K1143" s="65"/>
      <c r="L1143" s="65"/>
      <c r="M1143" s="65"/>
      <c r="N1143" s="65"/>
      <c r="O1143" s="65"/>
      <c r="P1143" s="65"/>
    </row>
    <row r="1144" spans="3:16" s="1" customFormat="1" x14ac:dyDescent="0.25">
      <c r="C1144" s="65"/>
      <c r="D1144" s="55"/>
      <c r="E1144" s="55"/>
      <c r="F1144" s="55"/>
      <c r="G1144" s="55"/>
      <c r="H1144" s="55"/>
      <c r="I1144" s="55"/>
      <c r="J1144" s="55"/>
      <c r="K1144" s="65"/>
      <c r="L1144" s="65"/>
      <c r="M1144" s="65"/>
      <c r="N1144" s="65"/>
      <c r="O1144" s="65"/>
      <c r="P1144" s="65"/>
    </row>
    <row r="1145" spans="3:16" s="1" customFormat="1" x14ac:dyDescent="0.25">
      <c r="C1145" s="65"/>
      <c r="D1145" s="55"/>
      <c r="E1145" s="55"/>
      <c r="F1145" s="55"/>
      <c r="G1145" s="55"/>
      <c r="H1145" s="55"/>
      <c r="I1145" s="55"/>
      <c r="J1145" s="55"/>
      <c r="K1145" s="65"/>
      <c r="L1145" s="65"/>
      <c r="M1145" s="65"/>
      <c r="N1145" s="65"/>
      <c r="O1145" s="65"/>
      <c r="P1145" s="65"/>
    </row>
    <row r="1146" spans="3:16" s="1" customFormat="1" x14ac:dyDescent="0.25">
      <c r="C1146" s="65"/>
      <c r="D1146" s="55"/>
      <c r="E1146" s="55"/>
      <c r="F1146" s="55"/>
      <c r="G1146" s="55"/>
      <c r="H1146" s="55"/>
      <c r="I1146" s="55"/>
      <c r="J1146" s="55"/>
      <c r="K1146" s="65"/>
      <c r="L1146" s="65"/>
      <c r="M1146" s="65"/>
      <c r="N1146" s="65"/>
      <c r="O1146" s="65"/>
      <c r="P1146" s="65"/>
    </row>
    <row r="1147" spans="3:16" s="1" customFormat="1" x14ac:dyDescent="0.25">
      <c r="C1147" s="65"/>
      <c r="D1147" s="55"/>
      <c r="E1147" s="55"/>
      <c r="F1147" s="55"/>
      <c r="G1147" s="55"/>
      <c r="H1147" s="55"/>
      <c r="I1147" s="55"/>
      <c r="J1147" s="55"/>
      <c r="K1147" s="65"/>
      <c r="L1147" s="65"/>
      <c r="M1147" s="65"/>
      <c r="N1147" s="65"/>
      <c r="O1147" s="65"/>
      <c r="P1147" s="65"/>
    </row>
    <row r="1148" spans="3:16" s="1" customFormat="1" x14ac:dyDescent="0.25">
      <c r="C1148" s="65"/>
      <c r="D1148" s="55"/>
      <c r="E1148" s="55"/>
      <c r="F1148" s="55"/>
      <c r="G1148" s="55"/>
      <c r="H1148" s="55"/>
      <c r="I1148" s="55"/>
      <c r="J1148" s="55"/>
      <c r="K1148" s="65"/>
      <c r="L1148" s="65"/>
      <c r="M1148" s="65"/>
      <c r="N1148" s="65"/>
      <c r="O1148" s="65"/>
      <c r="P1148" s="65"/>
    </row>
    <row r="1149" spans="3:16" s="1" customFormat="1" x14ac:dyDescent="0.25">
      <c r="C1149" s="65"/>
      <c r="D1149" s="55"/>
      <c r="E1149" s="55"/>
      <c r="F1149" s="55"/>
      <c r="G1149" s="55"/>
      <c r="H1149" s="55"/>
      <c r="I1149" s="55"/>
      <c r="J1149" s="55"/>
      <c r="K1149" s="65"/>
      <c r="L1149" s="65"/>
      <c r="M1149" s="65"/>
      <c r="N1149" s="65"/>
      <c r="O1149" s="65"/>
      <c r="P1149" s="65"/>
    </row>
    <row r="1150" spans="3:16" s="1" customFormat="1" x14ac:dyDescent="0.25">
      <c r="C1150" s="65"/>
      <c r="D1150" s="55"/>
      <c r="E1150" s="55"/>
      <c r="F1150" s="55"/>
      <c r="G1150" s="55"/>
      <c r="H1150" s="55"/>
      <c r="I1150" s="55"/>
      <c r="J1150" s="55"/>
      <c r="K1150" s="65"/>
      <c r="L1150" s="65"/>
      <c r="M1150" s="65"/>
      <c r="N1150" s="65"/>
      <c r="O1150" s="65"/>
      <c r="P1150" s="65"/>
    </row>
    <row r="1151" spans="3:16" s="1" customFormat="1" x14ac:dyDescent="0.25">
      <c r="C1151" s="65"/>
      <c r="D1151" s="55"/>
      <c r="E1151" s="55"/>
      <c r="F1151" s="55"/>
      <c r="G1151" s="55"/>
      <c r="H1151" s="55"/>
      <c r="I1151" s="55"/>
      <c r="J1151" s="55"/>
      <c r="K1151" s="65"/>
      <c r="L1151" s="65"/>
      <c r="M1151" s="65"/>
      <c r="N1151" s="65"/>
      <c r="O1151" s="65"/>
      <c r="P1151" s="65"/>
    </row>
    <row r="1152" spans="3:16" s="1" customFormat="1" x14ac:dyDescent="0.25">
      <c r="C1152" s="65"/>
      <c r="D1152" s="55"/>
      <c r="E1152" s="55"/>
      <c r="F1152" s="55"/>
      <c r="G1152" s="55"/>
      <c r="H1152" s="55"/>
      <c r="I1152" s="55"/>
      <c r="J1152" s="55"/>
      <c r="K1152" s="65"/>
      <c r="L1152" s="65"/>
      <c r="M1152" s="65"/>
      <c r="N1152" s="65"/>
      <c r="O1152" s="65"/>
      <c r="P1152" s="65"/>
    </row>
    <row r="1153" spans="3:16" s="1" customFormat="1" x14ac:dyDescent="0.25">
      <c r="C1153" s="65"/>
      <c r="D1153" s="55"/>
      <c r="E1153" s="55"/>
      <c r="F1153" s="55"/>
      <c r="G1153" s="55"/>
      <c r="H1153" s="55"/>
      <c r="I1153" s="55"/>
      <c r="J1153" s="55"/>
      <c r="K1153" s="65"/>
      <c r="L1153" s="65"/>
      <c r="M1153" s="65"/>
      <c r="N1153" s="65"/>
      <c r="O1153" s="65"/>
      <c r="P1153" s="65"/>
    </row>
    <row r="1154" spans="3:16" s="1" customFormat="1" x14ac:dyDescent="0.25">
      <c r="C1154" s="65"/>
      <c r="D1154" s="55"/>
      <c r="E1154" s="55"/>
      <c r="F1154" s="55"/>
      <c r="G1154" s="55"/>
      <c r="H1154" s="55"/>
      <c r="I1154" s="55"/>
      <c r="J1154" s="55"/>
      <c r="K1154" s="65"/>
      <c r="L1154" s="65"/>
      <c r="M1154" s="65"/>
      <c r="N1154" s="65"/>
      <c r="O1154" s="65"/>
      <c r="P1154" s="65"/>
    </row>
    <row r="1155" spans="3:16" s="1" customFormat="1" x14ac:dyDescent="0.25">
      <c r="C1155" s="65"/>
      <c r="D1155" s="55"/>
      <c r="E1155" s="55"/>
      <c r="F1155" s="55"/>
      <c r="G1155" s="55"/>
      <c r="H1155" s="55"/>
      <c r="I1155" s="55"/>
      <c r="J1155" s="55"/>
      <c r="K1155" s="65"/>
      <c r="L1155" s="65"/>
      <c r="M1155" s="65"/>
      <c r="N1155" s="65"/>
      <c r="O1155" s="65"/>
      <c r="P1155" s="65"/>
    </row>
    <row r="1156" spans="3:16" s="1" customFormat="1" x14ac:dyDescent="0.25">
      <c r="C1156" s="65"/>
      <c r="D1156" s="55"/>
      <c r="E1156" s="55"/>
      <c r="F1156" s="55"/>
      <c r="G1156" s="55"/>
      <c r="H1156" s="55"/>
      <c r="I1156" s="55"/>
      <c r="J1156" s="55"/>
      <c r="K1156" s="65"/>
      <c r="L1156" s="65"/>
      <c r="M1156" s="65"/>
      <c r="N1156" s="65"/>
      <c r="O1156" s="65"/>
      <c r="P1156" s="65"/>
    </row>
    <row r="1157" spans="3:16" s="1" customFormat="1" x14ac:dyDescent="0.25">
      <c r="C1157" s="65"/>
      <c r="D1157" s="55"/>
      <c r="E1157" s="55"/>
      <c r="F1157" s="55"/>
      <c r="G1157" s="55"/>
      <c r="H1157" s="55"/>
      <c r="I1157" s="55"/>
      <c r="J1157" s="55"/>
      <c r="K1157" s="65"/>
      <c r="L1157" s="65"/>
      <c r="M1157" s="65"/>
      <c r="N1157" s="65"/>
      <c r="O1157" s="65"/>
      <c r="P1157" s="65"/>
    </row>
    <row r="1158" spans="3:16" s="1" customFormat="1" x14ac:dyDescent="0.25">
      <c r="C1158" s="65"/>
      <c r="D1158" s="55"/>
      <c r="E1158" s="55"/>
      <c r="F1158" s="55"/>
      <c r="G1158" s="55"/>
      <c r="H1158" s="55"/>
      <c r="I1158" s="55"/>
      <c r="J1158" s="55"/>
      <c r="K1158" s="65"/>
      <c r="L1158" s="65"/>
      <c r="M1158" s="65"/>
      <c r="N1158" s="65"/>
      <c r="O1158" s="65"/>
      <c r="P1158" s="65"/>
    </row>
    <row r="1159" spans="3:16" s="1" customFormat="1" x14ac:dyDescent="0.25">
      <c r="C1159" s="65"/>
      <c r="D1159" s="55"/>
      <c r="E1159" s="55"/>
      <c r="F1159" s="55"/>
      <c r="G1159" s="55"/>
      <c r="H1159" s="55"/>
      <c r="I1159" s="55"/>
      <c r="J1159" s="55"/>
      <c r="K1159" s="65"/>
      <c r="L1159" s="65"/>
      <c r="M1159" s="65"/>
      <c r="N1159" s="65"/>
      <c r="O1159" s="65"/>
      <c r="P1159" s="65"/>
    </row>
    <row r="1160" spans="3:16" s="1" customFormat="1" x14ac:dyDescent="0.25">
      <c r="C1160" s="65"/>
      <c r="D1160" s="55"/>
      <c r="E1160" s="55"/>
      <c r="F1160" s="55"/>
      <c r="G1160" s="55"/>
      <c r="H1160" s="55"/>
      <c r="I1160" s="55"/>
      <c r="J1160" s="55"/>
      <c r="K1160" s="65"/>
      <c r="L1160" s="65"/>
      <c r="M1160" s="65"/>
      <c r="N1160" s="65"/>
      <c r="O1160" s="65"/>
      <c r="P1160" s="65"/>
    </row>
    <row r="1161" spans="3:16" s="1" customFormat="1" x14ac:dyDescent="0.25">
      <c r="C1161" s="65"/>
      <c r="D1161" s="55"/>
      <c r="E1161" s="55"/>
      <c r="F1161" s="55"/>
      <c r="G1161" s="55"/>
      <c r="H1161" s="55"/>
      <c r="I1161" s="55"/>
      <c r="J1161" s="55"/>
      <c r="K1161" s="65"/>
      <c r="L1161" s="65"/>
      <c r="M1161" s="65"/>
      <c r="N1161" s="65"/>
      <c r="O1161" s="65"/>
      <c r="P1161" s="65"/>
    </row>
    <row r="1162" spans="3:16" s="1" customFormat="1" x14ac:dyDescent="0.25">
      <c r="C1162" s="65"/>
      <c r="D1162" s="55"/>
      <c r="E1162" s="55"/>
      <c r="F1162" s="55"/>
      <c r="G1162" s="55"/>
      <c r="H1162" s="55"/>
      <c r="I1162" s="55"/>
      <c r="J1162" s="55"/>
      <c r="K1162" s="65"/>
      <c r="L1162" s="65"/>
      <c r="M1162" s="65"/>
      <c r="N1162" s="65"/>
      <c r="O1162" s="65"/>
      <c r="P1162" s="65"/>
    </row>
    <row r="1163" spans="3:16" s="1" customFormat="1" x14ac:dyDescent="0.25">
      <c r="C1163" s="65"/>
      <c r="D1163" s="55"/>
      <c r="E1163" s="55"/>
      <c r="F1163" s="55"/>
      <c r="G1163" s="55"/>
      <c r="H1163" s="55"/>
      <c r="I1163" s="55"/>
      <c r="J1163" s="55"/>
      <c r="K1163" s="65"/>
      <c r="L1163" s="65"/>
      <c r="M1163" s="65"/>
      <c r="N1163" s="65"/>
      <c r="O1163" s="65"/>
      <c r="P1163" s="65"/>
    </row>
    <row r="1164" spans="3:16" s="1" customFormat="1" x14ac:dyDescent="0.25">
      <c r="C1164" s="65"/>
      <c r="D1164" s="55"/>
      <c r="E1164" s="55"/>
      <c r="F1164" s="55"/>
      <c r="G1164" s="55"/>
      <c r="H1164" s="55"/>
      <c r="I1164" s="55"/>
      <c r="J1164" s="55"/>
      <c r="K1164" s="65"/>
      <c r="L1164" s="65"/>
      <c r="M1164" s="65"/>
      <c r="N1164" s="65"/>
      <c r="O1164" s="65"/>
      <c r="P1164" s="65"/>
    </row>
    <row r="1165" spans="3:16" s="1" customFormat="1" x14ac:dyDescent="0.25">
      <c r="C1165" s="65"/>
      <c r="D1165" s="55"/>
      <c r="E1165" s="55"/>
      <c r="F1165" s="55"/>
      <c r="G1165" s="55"/>
      <c r="H1165" s="55"/>
      <c r="I1165" s="55"/>
      <c r="J1165" s="55"/>
      <c r="K1165" s="65"/>
      <c r="L1165" s="65"/>
      <c r="M1165" s="65"/>
      <c r="N1165" s="65"/>
      <c r="O1165" s="65"/>
      <c r="P1165" s="65"/>
    </row>
    <row r="1166" spans="3:16" s="1" customFormat="1" x14ac:dyDescent="0.25">
      <c r="C1166" s="65"/>
      <c r="D1166" s="55"/>
      <c r="E1166" s="55"/>
      <c r="F1166" s="55"/>
      <c r="G1166" s="55"/>
      <c r="H1166" s="55"/>
      <c r="I1166" s="55"/>
      <c r="J1166" s="55"/>
      <c r="K1166" s="65"/>
      <c r="L1166" s="65"/>
      <c r="M1166" s="65"/>
      <c r="N1166" s="65"/>
      <c r="O1166" s="65"/>
      <c r="P1166" s="65"/>
    </row>
    <row r="1167" spans="3:16" s="1" customFormat="1" x14ac:dyDescent="0.25">
      <c r="C1167" s="65"/>
      <c r="D1167" s="55"/>
      <c r="E1167" s="55"/>
      <c r="F1167" s="55"/>
      <c r="G1167" s="55"/>
      <c r="H1167" s="55"/>
      <c r="I1167" s="55"/>
      <c r="J1167" s="55"/>
      <c r="K1167" s="65"/>
      <c r="L1167" s="65"/>
      <c r="M1167" s="65"/>
      <c r="N1167" s="65"/>
      <c r="O1167" s="65"/>
      <c r="P1167" s="65"/>
    </row>
    <row r="1168" spans="3:16" s="1" customFormat="1" x14ac:dyDescent="0.25">
      <c r="C1168" s="65"/>
      <c r="D1168" s="55"/>
      <c r="E1168" s="55"/>
      <c r="F1168" s="55"/>
      <c r="G1168" s="55"/>
      <c r="H1168" s="55"/>
      <c r="I1168" s="55"/>
      <c r="J1168" s="55"/>
      <c r="K1168" s="65"/>
      <c r="L1168" s="65"/>
      <c r="M1168" s="65"/>
      <c r="N1168" s="65"/>
      <c r="O1168" s="65"/>
      <c r="P1168" s="65"/>
    </row>
    <row r="1169" spans="3:16" s="1" customFormat="1" x14ac:dyDescent="0.25">
      <c r="C1169" s="65"/>
      <c r="D1169" s="55"/>
      <c r="E1169" s="55"/>
      <c r="F1169" s="55"/>
      <c r="G1169" s="55"/>
      <c r="H1169" s="55"/>
      <c r="I1169" s="55"/>
      <c r="J1169" s="55"/>
      <c r="K1169" s="65"/>
      <c r="L1169" s="65"/>
      <c r="M1169" s="65"/>
      <c r="N1169" s="65"/>
      <c r="O1169" s="65"/>
      <c r="P1169" s="65"/>
    </row>
    <row r="1170" spans="3:16" s="1" customFormat="1" x14ac:dyDescent="0.25">
      <c r="C1170" s="65"/>
      <c r="D1170" s="55"/>
      <c r="E1170" s="55"/>
      <c r="F1170" s="55"/>
      <c r="G1170" s="55"/>
      <c r="H1170" s="55"/>
      <c r="I1170" s="55"/>
      <c r="J1170" s="55"/>
      <c r="K1170" s="65"/>
      <c r="L1170" s="65"/>
      <c r="M1170" s="65"/>
      <c r="N1170" s="65"/>
      <c r="O1170" s="65"/>
      <c r="P1170" s="65"/>
    </row>
    <row r="1171" spans="3:16" s="1" customFormat="1" x14ac:dyDescent="0.25">
      <c r="C1171" s="65"/>
      <c r="D1171" s="55"/>
      <c r="E1171" s="55"/>
      <c r="F1171" s="55"/>
      <c r="G1171" s="55"/>
      <c r="H1171" s="55"/>
      <c r="I1171" s="55"/>
      <c r="J1171" s="55"/>
      <c r="K1171" s="65"/>
      <c r="L1171" s="65"/>
      <c r="M1171" s="65"/>
      <c r="N1171" s="65"/>
      <c r="O1171" s="65"/>
      <c r="P1171" s="65"/>
    </row>
    <row r="1172" spans="3:16" s="1" customFormat="1" x14ac:dyDescent="0.25">
      <c r="C1172" s="65"/>
      <c r="D1172" s="55"/>
      <c r="E1172" s="55"/>
      <c r="F1172" s="55"/>
      <c r="G1172" s="55"/>
      <c r="H1172" s="55"/>
      <c r="I1172" s="55"/>
      <c r="J1172" s="55"/>
      <c r="K1172" s="65"/>
      <c r="L1172" s="65"/>
      <c r="M1172" s="65"/>
      <c r="N1172" s="65"/>
      <c r="O1172" s="65"/>
      <c r="P1172" s="65"/>
    </row>
    <row r="1173" spans="3:16" s="1" customFormat="1" x14ac:dyDescent="0.25">
      <c r="C1173" s="65"/>
      <c r="D1173" s="55"/>
      <c r="E1173" s="55"/>
      <c r="F1173" s="55"/>
      <c r="G1173" s="55"/>
      <c r="H1173" s="55"/>
      <c r="I1173" s="55"/>
      <c r="J1173" s="55"/>
      <c r="K1173" s="65"/>
      <c r="L1173" s="65"/>
      <c r="M1173" s="65"/>
      <c r="N1173" s="65"/>
      <c r="O1173" s="65"/>
      <c r="P1173" s="65"/>
    </row>
    <row r="1174" spans="3:16" s="1" customFormat="1" x14ac:dyDescent="0.25">
      <c r="C1174" s="65"/>
      <c r="D1174" s="55"/>
      <c r="E1174" s="55"/>
      <c r="F1174" s="55"/>
      <c r="G1174" s="55"/>
      <c r="H1174" s="55"/>
      <c r="I1174" s="55"/>
      <c r="J1174" s="55"/>
      <c r="K1174" s="65"/>
      <c r="L1174" s="65"/>
      <c r="M1174" s="65"/>
      <c r="N1174" s="65"/>
      <c r="O1174" s="65"/>
      <c r="P1174" s="65"/>
    </row>
    <row r="1175" spans="3:16" s="1" customFormat="1" x14ac:dyDescent="0.25">
      <c r="C1175" s="65"/>
      <c r="D1175" s="55"/>
      <c r="E1175" s="55"/>
      <c r="F1175" s="55"/>
      <c r="G1175" s="55"/>
      <c r="H1175" s="55"/>
      <c r="I1175" s="55"/>
      <c r="J1175" s="55"/>
      <c r="K1175" s="65"/>
      <c r="L1175" s="65"/>
      <c r="M1175" s="65"/>
      <c r="N1175" s="65"/>
      <c r="O1175" s="65"/>
      <c r="P1175" s="65"/>
    </row>
    <row r="1176" spans="3:16" s="1" customFormat="1" x14ac:dyDescent="0.25">
      <c r="C1176" s="65"/>
      <c r="D1176" s="55"/>
      <c r="E1176" s="55"/>
      <c r="F1176" s="55"/>
      <c r="G1176" s="55"/>
      <c r="H1176" s="55"/>
      <c r="I1176" s="55"/>
      <c r="J1176" s="55"/>
      <c r="K1176" s="65"/>
      <c r="L1176" s="65"/>
      <c r="M1176" s="65"/>
      <c r="N1176" s="65"/>
      <c r="O1176" s="65"/>
      <c r="P1176" s="65"/>
    </row>
    <row r="1177" spans="3:16" s="1" customFormat="1" x14ac:dyDescent="0.25">
      <c r="C1177" s="65"/>
      <c r="D1177" s="55"/>
      <c r="E1177" s="55"/>
      <c r="F1177" s="55"/>
      <c r="G1177" s="55"/>
      <c r="H1177" s="55"/>
      <c r="I1177" s="55"/>
      <c r="J1177" s="55"/>
      <c r="K1177" s="65"/>
      <c r="L1177" s="65"/>
      <c r="M1177" s="65"/>
      <c r="N1177" s="65"/>
      <c r="O1177" s="65"/>
      <c r="P1177" s="65"/>
    </row>
    <row r="1178" spans="3:16" s="1" customFormat="1" x14ac:dyDescent="0.25">
      <c r="C1178" s="65"/>
      <c r="D1178" s="55"/>
      <c r="E1178" s="55"/>
      <c r="F1178" s="55"/>
      <c r="G1178" s="55"/>
      <c r="H1178" s="55"/>
      <c r="I1178" s="55"/>
      <c r="J1178" s="55"/>
      <c r="K1178" s="65"/>
      <c r="L1178" s="65"/>
      <c r="M1178" s="65"/>
      <c r="N1178" s="65"/>
      <c r="O1178" s="65"/>
      <c r="P1178" s="65"/>
    </row>
    <row r="1179" spans="3:16" s="1" customFormat="1" x14ac:dyDescent="0.25">
      <c r="C1179" s="65"/>
      <c r="D1179" s="55"/>
      <c r="E1179" s="55"/>
      <c r="F1179" s="55"/>
      <c r="G1179" s="55"/>
      <c r="H1179" s="55"/>
      <c r="I1179" s="55"/>
      <c r="J1179" s="55"/>
      <c r="K1179" s="65"/>
      <c r="L1179" s="65"/>
      <c r="M1179" s="65"/>
      <c r="N1179" s="65"/>
      <c r="O1179" s="65"/>
      <c r="P1179" s="65"/>
    </row>
    <row r="1180" spans="3:16" s="1" customFormat="1" x14ac:dyDescent="0.25">
      <c r="C1180" s="65"/>
      <c r="D1180" s="55"/>
      <c r="E1180" s="55"/>
      <c r="F1180" s="55"/>
      <c r="G1180" s="55"/>
      <c r="H1180" s="55"/>
      <c r="I1180" s="55"/>
      <c r="J1180" s="55"/>
      <c r="K1180" s="65"/>
      <c r="L1180" s="65"/>
      <c r="M1180" s="65"/>
      <c r="N1180" s="65"/>
      <c r="O1180" s="65"/>
      <c r="P1180" s="65"/>
    </row>
    <row r="1181" spans="3:16" s="1" customFormat="1" x14ac:dyDescent="0.25">
      <c r="C1181" s="65"/>
      <c r="D1181" s="55"/>
      <c r="E1181" s="55"/>
      <c r="F1181" s="55"/>
      <c r="G1181" s="55"/>
      <c r="H1181" s="55"/>
      <c r="I1181" s="55"/>
      <c r="J1181" s="55"/>
      <c r="K1181" s="65"/>
      <c r="L1181" s="65"/>
      <c r="M1181" s="65"/>
      <c r="N1181" s="65"/>
      <c r="O1181" s="65"/>
      <c r="P1181" s="65"/>
    </row>
    <row r="1182" spans="3:16" s="1" customFormat="1" x14ac:dyDescent="0.25">
      <c r="C1182" s="65"/>
      <c r="D1182" s="55"/>
      <c r="E1182" s="55"/>
      <c r="F1182" s="55"/>
      <c r="G1182" s="55"/>
      <c r="H1182" s="55"/>
      <c r="I1182" s="55"/>
      <c r="J1182" s="55"/>
      <c r="K1182" s="65"/>
      <c r="L1182" s="65"/>
      <c r="M1182" s="65"/>
      <c r="N1182" s="65"/>
      <c r="O1182" s="65"/>
      <c r="P1182" s="65"/>
    </row>
    <row r="1183" spans="3:16" s="1" customFormat="1" x14ac:dyDescent="0.25">
      <c r="C1183" s="65"/>
      <c r="D1183" s="55"/>
      <c r="E1183" s="55"/>
      <c r="F1183" s="55"/>
      <c r="G1183" s="55"/>
      <c r="H1183" s="55"/>
      <c r="I1183" s="55"/>
      <c r="J1183" s="55"/>
      <c r="K1183" s="65"/>
      <c r="L1183" s="65"/>
      <c r="M1183" s="65"/>
      <c r="N1183" s="65"/>
      <c r="O1183" s="65"/>
      <c r="P1183" s="65"/>
    </row>
    <row r="1184" spans="3:16" s="1" customFormat="1" x14ac:dyDescent="0.25">
      <c r="C1184" s="65"/>
      <c r="D1184" s="55"/>
      <c r="E1184" s="55"/>
      <c r="F1184" s="55"/>
      <c r="G1184" s="55"/>
      <c r="H1184" s="55"/>
      <c r="I1184" s="55"/>
      <c r="J1184" s="55"/>
      <c r="K1184" s="65"/>
      <c r="L1184" s="65"/>
      <c r="M1184" s="65"/>
      <c r="N1184" s="65"/>
      <c r="O1184" s="65"/>
      <c r="P1184" s="65"/>
    </row>
    <row r="1185" spans="3:16" s="1" customFormat="1" x14ac:dyDescent="0.25">
      <c r="C1185" s="65"/>
      <c r="D1185" s="55"/>
      <c r="E1185" s="55"/>
      <c r="F1185" s="55"/>
      <c r="G1185" s="55"/>
      <c r="H1185" s="55"/>
      <c r="I1185" s="55"/>
      <c r="J1185" s="55"/>
      <c r="K1185" s="65"/>
      <c r="L1185" s="65"/>
      <c r="M1185" s="65"/>
      <c r="N1185" s="65"/>
      <c r="O1185" s="65"/>
      <c r="P1185" s="65"/>
    </row>
    <row r="1186" spans="3:16" s="1" customFormat="1" x14ac:dyDescent="0.25">
      <c r="C1186" s="65"/>
      <c r="D1186" s="55"/>
      <c r="E1186" s="55"/>
      <c r="F1186" s="55"/>
      <c r="G1186" s="55"/>
      <c r="H1186" s="55"/>
      <c r="I1186" s="55"/>
      <c r="J1186" s="55"/>
      <c r="K1186" s="65"/>
      <c r="L1186" s="65"/>
      <c r="M1186" s="65"/>
      <c r="N1186" s="65"/>
      <c r="O1186" s="65"/>
      <c r="P1186" s="65"/>
    </row>
    <row r="1187" spans="3:16" s="1" customFormat="1" x14ac:dyDescent="0.25">
      <c r="C1187" s="65"/>
      <c r="D1187" s="55"/>
      <c r="E1187" s="55"/>
      <c r="F1187" s="55"/>
      <c r="G1187" s="55"/>
      <c r="H1187" s="55"/>
      <c r="I1187" s="55"/>
      <c r="J1187" s="55"/>
      <c r="K1187" s="65"/>
      <c r="L1187" s="65"/>
      <c r="M1187" s="65"/>
      <c r="N1187" s="65"/>
      <c r="O1187" s="65"/>
      <c r="P1187" s="65"/>
    </row>
    <row r="1188" spans="3:16" s="1" customFormat="1" x14ac:dyDescent="0.25">
      <c r="C1188" s="65"/>
      <c r="D1188" s="55"/>
      <c r="E1188" s="55"/>
      <c r="F1188" s="55"/>
      <c r="G1188" s="55"/>
      <c r="H1188" s="55"/>
      <c r="I1188" s="55"/>
      <c r="J1188" s="55"/>
      <c r="K1188" s="65"/>
      <c r="L1188" s="65"/>
      <c r="M1188" s="65"/>
      <c r="N1188" s="65"/>
      <c r="O1188" s="65"/>
      <c r="P1188" s="65"/>
    </row>
    <row r="1189" spans="3:16" s="1" customFormat="1" x14ac:dyDescent="0.25">
      <c r="C1189" s="65"/>
      <c r="D1189" s="55"/>
      <c r="E1189" s="55"/>
      <c r="F1189" s="55"/>
      <c r="G1189" s="55"/>
      <c r="H1189" s="55"/>
      <c r="I1189" s="55"/>
      <c r="J1189" s="55"/>
      <c r="K1189" s="65"/>
      <c r="L1189" s="65"/>
      <c r="M1189" s="65"/>
      <c r="N1189" s="65"/>
      <c r="O1189" s="65"/>
      <c r="P1189" s="65"/>
    </row>
    <row r="1190" spans="3:16" s="1" customFormat="1" x14ac:dyDescent="0.25">
      <c r="C1190" s="65"/>
      <c r="D1190" s="55"/>
      <c r="E1190" s="55"/>
      <c r="F1190" s="55"/>
      <c r="G1190" s="55"/>
      <c r="H1190" s="55"/>
      <c r="I1190" s="55"/>
      <c r="J1190" s="55"/>
      <c r="K1190" s="65"/>
      <c r="L1190" s="65"/>
      <c r="M1190" s="65"/>
      <c r="N1190" s="65"/>
      <c r="O1190" s="65"/>
      <c r="P1190" s="65"/>
    </row>
    <row r="1191" spans="3:16" s="1" customFormat="1" x14ac:dyDescent="0.25">
      <c r="C1191" s="65"/>
      <c r="D1191" s="55"/>
      <c r="E1191" s="55"/>
      <c r="F1191" s="55"/>
      <c r="G1191" s="55"/>
      <c r="H1191" s="55"/>
      <c r="I1191" s="55"/>
      <c r="J1191" s="55"/>
      <c r="K1191" s="65"/>
      <c r="L1191" s="65"/>
      <c r="M1191" s="65"/>
      <c r="N1191" s="65"/>
      <c r="O1191" s="65"/>
      <c r="P1191" s="65"/>
    </row>
    <row r="1192" spans="3:16" s="1" customFormat="1" x14ac:dyDescent="0.25">
      <c r="C1192" s="65"/>
      <c r="D1192" s="55"/>
      <c r="E1192" s="55"/>
      <c r="F1192" s="55"/>
      <c r="G1192" s="55"/>
      <c r="H1192" s="55"/>
      <c r="I1192" s="55"/>
      <c r="J1192" s="55"/>
      <c r="K1192" s="65"/>
      <c r="L1192" s="65"/>
      <c r="M1192" s="65"/>
      <c r="N1192" s="65"/>
      <c r="O1192" s="65"/>
      <c r="P1192" s="65"/>
    </row>
    <row r="1193" spans="3:16" s="1" customFormat="1" x14ac:dyDescent="0.25">
      <c r="C1193" s="65"/>
      <c r="D1193" s="55"/>
      <c r="E1193" s="55"/>
      <c r="F1193" s="55"/>
      <c r="G1193" s="55"/>
      <c r="H1193" s="55"/>
      <c r="I1193" s="55"/>
      <c r="J1193" s="55"/>
      <c r="K1193" s="65"/>
      <c r="L1193" s="65"/>
      <c r="M1193" s="65"/>
      <c r="N1193" s="65"/>
      <c r="O1193" s="65"/>
      <c r="P1193" s="65"/>
    </row>
    <row r="1194" spans="3:16" s="1" customFormat="1" x14ac:dyDescent="0.25">
      <c r="C1194" s="65"/>
      <c r="D1194" s="55"/>
      <c r="E1194" s="55"/>
      <c r="F1194" s="55"/>
      <c r="G1194" s="55"/>
      <c r="H1194" s="55"/>
      <c r="I1194" s="55"/>
      <c r="J1194" s="55"/>
      <c r="K1194" s="65"/>
      <c r="L1194" s="65"/>
      <c r="M1194" s="65"/>
      <c r="N1194" s="65"/>
      <c r="O1194" s="65"/>
      <c r="P1194" s="65"/>
    </row>
    <row r="1195" spans="3:16" s="1" customFormat="1" x14ac:dyDescent="0.25">
      <c r="C1195" s="65"/>
      <c r="D1195" s="55"/>
      <c r="E1195" s="55"/>
      <c r="F1195" s="55"/>
      <c r="G1195" s="55"/>
      <c r="H1195" s="55"/>
      <c r="I1195" s="55"/>
      <c r="J1195" s="55"/>
      <c r="K1195" s="65"/>
      <c r="L1195" s="65"/>
      <c r="M1195" s="65"/>
      <c r="N1195" s="65"/>
      <c r="O1195" s="65"/>
      <c r="P1195" s="65"/>
    </row>
    <row r="1196" spans="3:16" s="1" customFormat="1" x14ac:dyDescent="0.25">
      <c r="C1196" s="65"/>
      <c r="D1196" s="55"/>
      <c r="E1196" s="55"/>
      <c r="F1196" s="55"/>
      <c r="G1196" s="55"/>
      <c r="H1196" s="55"/>
      <c r="I1196" s="55"/>
      <c r="J1196" s="55"/>
      <c r="K1196" s="65"/>
      <c r="L1196" s="65"/>
      <c r="M1196" s="65"/>
      <c r="N1196" s="65"/>
      <c r="O1196" s="65"/>
      <c r="P1196" s="65"/>
    </row>
    <row r="1197" spans="3:16" s="1" customFormat="1" x14ac:dyDescent="0.25">
      <c r="C1197" s="65"/>
      <c r="D1197" s="55"/>
      <c r="E1197" s="55"/>
      <c r="F1197" s="55"/>
      <c r="G1197" s="55"/>
      <c r="H1197" s="55"/>
      <c r="I1197" s="55"/>
      <c r="J1197" s="55"/>
      <c r="K1197" s="65"/>
      <c r="L1197" s="65"/>
      <c r="M1197" s="65"/>
      <c r="N1197" s="65"/>
      <c r="O1197" s="65"/>
      <c r="P1197" s="65"/>
    </row>
    <row r="1198" spans="3:16" s="1" customFormat="1" x14ac:dyDescent="0.25">
      <c r="C1198" s="65"/>
      <c r="D1198" s="55"/>
      <c r="E1198" s="55"/>
      <c r="F1198" s="55"/>
      <c r="G1198" s="55"/>
      <c r="H1198" s="55"/>
      <c r="I1198" s="55"/>
      <c r="J1198" s="55"/>
      <c r="K1198" s="65"/>
      <c r="L1198" s="65"/>
      <c r="M1198" s="65"/>
      <c r="N1198" s="65"/>
      <c r="O1198" s="65"/>
      <c r="P1198" s="65"/>
    </row>
    <row r="1199" spans="3:16" s="1" customFormat="1" x14ac:dyDescent="0.25">
      <c r="C1199" s="65"/>
      <c r="D1199" s="55"/>
      <c r="E1199" s="55"/>
      <c r="F1199" s="55"/>
      <c r="G1199" s="55"/>
      <c r="H1199" s="55"/>
      <c r="I1199" s="55"/>
      <c r="J1199" s="55"/>
      <c r="K1199" s="65"/>
      <c r="L1199" s="65"/>
      <c r="M1199" s="65"/>
      <c r="N1199" s="65"/>
      <c r="O1199" s="65"/>
      <c r="P1199" s="65"/>
    </row>
    <row r="1200" spans="3:16" s="1" customFormat="1" x14ac:dyDescent="0.25">
      <c r="C1200" s="65"/>
      <c r="D1200" s="55"/>
      <c r="E1200" s="55"/>
      <c r="F1200" s="55"/>
      <c r="G1200" s="55"/>
      <c r="H1200" s="55"/>
      <c r="I1200" s="55"/>
      <c r="J1200" s="55"/>
      <c r="K1200" s="65"/>
      <c r="L1200" s="65"/>
      <c r="M1200" s="65"/>
      <c r="N1200" s="65"/>
      <c r="O1200" s="65"/>
      <c r="P1200" s="65"/>
    </row>
    <row r="1201" spans="3:16" s="1" customFormat="1" x14ac:dyDescent="0.25">
      <c r="C1201" s="65"/>
      <c r="D1201" s="55"/>
      <c r="E1201" s="55"/>
      <c r="F1201" s="55"/>
      <c r="G1201" s="55"/>
      <c r="H1201" s="55"/>
      <c r="I1201" s="55"/>
      <c r="J1201" s="55"/>
      <c r="K1201" s="65"/>
      <c r="L1201" s="65"/>
      <c r="M1201" s="65"/>
      <c r="N1201" s="65"/>
      <c r="O1201" s="65"/>
      <c r="P1201" s="65"/>
    </row>
    <row r="1202" spans="3:16" s="1" customFormat="1" x14ac:dyDescent="0.25">
      <c r="C1202" s="65"/>
      <c r="D1202" s="55"/>
      <c r="E1202" s="55"/>
      <c r="F1202" s="55"/>
      <c r="G1202" s="55"/>
      <c r="H1202" s="55"/>
      <c r="I1202" s="55"/>
      <c r="J1202" s="55"/>
      <c r="K1202" s="65"/>
      <c r="L1202" s="65"/>
      <c r="M1202" s="65"/>
      <c r="N1202" s="65"/>
      <c r="O1202" s="65"/>
      <c r="P1202" s="65"/>
    </row>
    <row r="1203" spans="3:16" s="1" customFormat="1" x14ac:dyDescent="0.25">
      <c r="C1203" s="65"/>
      <c r="D1203" s="55"/>
      <c r="E1203" s="55"/>
      <c r="F1203" s="55"/>
      <c r="G1203" s="55"/>
      <c r="H1203" s="55"/>
      <c r="I1203" s="55"/>
      <c r="J1203" s="55"/>
      <c r="K1203" s="65"/>
      <c r="L1203" s="65"/>
      <c r="M1203" s="65"/>
      <c r="N1203" s="65"/>
      <c r="O1203" s="65"/>
      <c r="P1203" s="65"/>
    </row>
    <row r="1204" spans="3:16" s="1" customFormat="1" x14ac:dyDescent="0.25">
      <c r="C1204" s="65"/>
      <c r="D1204" s="55"/>
      <c r="E1204" s="55"/>
      <c r="F1204" s="55"/>
      <c r="G1204" s="55"/>
      <c r="H1204" s="55"/>
      <c r="I1204" s="55"/>
      <c r="J1204" s="55"/>
      <c r="K1204" s="65"/>
      <c r="L1204" s="65"/>
      <c r="M1204" s="65"/>
      <c r="N1204" s="65"/>
      <c r="O1204" s="65"/>
      <c r="P1204" s="65"/>
    </row>
    <row r="1205" spans="3:16" s="1" customFormat="1" x14ac:dyDescent="0.25">
      <c r="C1205" s="65"/>
      <c r="D1205" s="55"/>
      <c r="E1205" s="55"/>
      <c r="F1205" s="55"/>
      <c r="G1205" s="55"/>
      <c r="H1205" s="55"/>
      <c r="I1205" s="55"/>
      <c r="J1205" s="55"/>
      <c r="K1205" s="65"/>
      <c r="L1205" s="65"/>
      <c r="M1205" s="65"/>
      <c r="N1205" s="65"/>
      <c r="O1205" s="65"/>
      <c r="P1205" s="65"/>
    </row>
    <row r="1206" spans="3:16" s="1" customFormat="1" x14ac:dyDescent="0.25">
      <c r="C1206" s="65"/>
      <c r="D1206" s="55"/>
      <c r="E1206" s="55"/>
      <c r="F1206" s="55"/>
      <c r="G1206" s="55"/>
      <c r="H1206" s="55"/>
      <c r="I1206" s="55"/>
      <c r="J1206" s="55"/>
      <c r="K1206" s="65"/>
      <c r="L1206" s="65"/>
      <c r="M1206" s="65"/>
      <c r="N1206" s="65"/>
      <c r="O1206" s="65"/>
      <c r="P1206" s="65"/>
    </row>
    <row r="1207" spans="3:16" s="1" customFormat="1" x14ac:dyDescent="0.25">
      <c r="C1207" s="65"/>
      <c r="D1207" s="55"/>
      <c r="E1207" s="55"/>
      <c r="F1207" s="55"/>
      <c r="G1207" s="55"/>
      <c r="H1207" s="55"/>
      <c r="I1207" s="55"/>
      <c r="J1207" s="55"/>
      <c r="K1207" s="65"/>
      <c r="L1207" s="65"/>
      <c r="M1207" s="65"/>
      <c r="N1207" s="65"/>
      <c r="O1207" s="65"/>
      <c r="P1207" s="65"/>
    </row>
    <row r="1208" spans="3:16" s="1" customFormat="1" x14ac:dyDescent="0.25">
      <c r="C1208" s="65"/>
      <c r="D1208" s="55"/>
      <c r="E1208" s="55"/>
      <c r="F1208" s="55"/>
      <c r="G1208" s="55"/>
      <c r="H1208" s="55"/>
      <c r="I1208" s="55"/>
      <c r="J1208" s="55"/>
      <c r="K1208" s="65"/>
      <c r="L1208" s="65"/>
      <c r="M1208" s="65"/>
      <c r="N1208" s="65"/>
      <c r="O1208" s="65"/>
      <c r="P1208" s="65"/>
    </row>
    <row r="1209" spans="3:16" s="1" customFormat="1" x14ac:dyDescent="0.25">
      <c r="C1209" s="65"/>
      <c r="D1209" s="55"/>
      <c r="E1209" s="55"/>
      <c r="F1209" s="55"/>
      <c r="G1209" s="55"/>
      <c r="H1209" s="55"/>
      <c r="I1209" s="55"/>
      <c r="J1209" s="55"/>
      <c r="K1209" s="65"/>
      <c r="L1209" s="65"/>
      <c r="M1209" s="65"/>
      <c r="N1209" s="65"/>
      <c r="O1209" s="65"/>
      <c r="P1209" s="65"/>
    </row>
    <row r="1210" spans="3:16" s="1" customFormat="1" x14ac:dyDescent="0.25">
      <c r="C1210" s="65"/>
      <c r="D1210" s="55"/>
      <c r="E1210" s="55"/>
      <c r="F1210" s="55"/>
      <c r="G1210" s="55"/>
      <c r="H1210" s="55"/>
      <c r="I1210" s="55"/>
      <c r="J1210" s="55"/>
      <c r="K1210" s="65"/>
      <c r="L1210" s="65"/>
      <c r="M1210" s="65"/>
      <c r="N1210" s="65"/>
      <c r="O1210" s="65"/>
      <c r="P1210" s="65"/>
    </row>
    <row r="1211" spans="3:16" s="1" customFormat="1" x14ac:dyDescent="0.25">
      <c r="C1211" s="65"/>
      <c r="D1211" s="55"/>
      <c r="E1211" s="55"/>
      <c r="F1211" s="55"/>
      <c r="G1211" s="55"/>
      <c r="H1211" s="55"/>
      <c r="I1211" s="55"/>
      <c r="J1211" s="55"/>
      <c r="K1211" s="65"/>
      <c r="L1211" s="65"/>
      <c r="M1211" s="65"/>
      <c r="N1211" s="65"/>
      <c r="O1211" s="65"/>
      <c r="P1211" s="65"/>
    </row>
    <row r="1212" spans="3:16" s="1" customFormat="1" x14ac:dyDescent="0.25">
      <c r="C1212" s="65"/>
      <c r="D1212" s="55"/>
      <c r="E1212" s="55"/>
      <c r="F1212" s="55"/>
      <c r="G1212" s="55"/>
      <c r="H1212" s="55"/>
      <c r="I1212" s="55"/>
      <c r="J1212" s="55"/>
      <c r="K1212" s="65"/>
      <c r="L1212" s="65"/>
      <c r="M1212" s="65"/>
      <c r="N1212" s="65"/>
      <c r="O1212" s="65"/>
      <c r="P1212" s="65"/>
    </row>
    <row r="1213" spans="3:16" s="1" customFormat="1" x14ac:dyDescent="0.25">
      <c r="C1213" s="65"/>
      <c r="D1213" s="55"/>
      <c r="E1213" s="55"/>
      <c r="F1213" s="55"/>
      <c r="G1213" s="55"/>
      <c r="H1213" s="55"/>
      <c r="I1213" s="55"/>
      <c r="J1213" s="55"/>
      <c r="K1213" s="65"/>
      <c r="L1213" s="65"/>
      <c r="M1213" s="65"/>
      <c r="N1213" s="65"/>
      <c r="O1213" s="65"/>
      <c r="P1213" s="65"/>
    </row>
    <row r="1214" spans="3:16" s="1" customFormat="1" x14ac:dyDescent="0.25">
      <c r="C1214" s="65"/>
      <c r="D1214" s="55"/>
      <c r="E1214" s="55"/>
      <c r="F1214" s="55"/>
      <c r="G1214" s="55"/>
      <c r="H1214" s="55"/>
      <c r="I1214" s="55"/>
      <c r="J1214" s="55"/>
      <c r="K1214" s="65"/>
      <c r="L1214" s="65"/>
      <c r="M1214" s="65"/>
      <c r="N1214" s="65"/>
      <c r="O1214" s="65"/>
      <c r="P1214" s="65"/>
    </row>
    <row r="1215" spans="3:16" s="1" customFormat="1" x14ac:dyDescent="0.25">
      <c r="C1215" s="65"/>
      <c r="D1215" s="55"/>
      <c r="E1215" s="55"/>
      <c r="F1215" s="55"/>
      <c r="G1215" s="55"/>
      <c r="H1215" s="55"/>
      <c r="I1215" s="55"/>
      <c r="J1215" s="55"/>
      <c r="K1215" s="65"/>
      <c r="L1215" s="65"/>
      <c r="M1215" s="65"/>
      <c r="N1215" s="65"/>
      <c r="O1215" s="65"/>
      <c r="P1215" s="65"/>
    </row>
    <row r="1216" spans="3:16" s="1" customFormat="1" x14ac:dyDescent="0.25">
      <c r="C1216" s="65"/>
      <c r="D1216" s="55"/>
      <c r="E1216" s="55"/>
      <c r="F1216" s="55"/>
      <c r="G1216" s="55"/>
      <c r="H1216" s="55"/>
      <c r="I1216" s="55"/>
      <c r="J1216" s="55"/>
      <c r="K1216" s="65"/>
      <c r="L1216" s="65"/>
      <c r="M1216" s="65"/>
      <c r="N1216" s="65"/>
      <c r="O1216" s="65"/>
      <c r="P1216" s="65"/>
    </row>
    <row r="1217" spans="3:16" s="1" customFormat="1" x14ac:dyDescent="0.25">
      <c r="C1217" s="65"/>
      <c r="D1217" s="55"/>
      <c r="E1217" s="55"/>
      <c r="F1217" s="55"/>
      <c r="G1217" s="55"/>
      <c r="H1217" s="55"/>
      <c r="I1217" s="55"/>
      <c r="J1217" s="55"/>
      <c r="K1217" s="65"/>
      <c r="L1217" s="65"/>
      <c r="M1217" s="65"/>
      <c r="N1217" s="65"/>
      <c r="O1217" s="65"/>
      <c r="P1217" s="65"/>
    </row>
    <row r="1218" spans="3:16" s="1" customFormat="1" x14ac:dyDescent="0.25">
      <c r="C1218" s="65"/>
      <c r="D1218" s="55"/>
      <c r="E1218" s="55"/>
      <c r="F1218" s="55"/>
      <c r="G1218" s="55"/>
      <c r="H1218" s="55"/>
      <c r="I1218" s="55"/>
      <c r="J1218" s="55"/>
      <c r="K1218" s="65"/>
      <c r="L1218" s="65"/>
      <c r="M1218" s="65"/>
      <c r="N1218" s="65"/>
      <c r="O1218" s="65"/>
      <c r="P1218" s="65"/>
    </row>
    <row r="1219" spans="3:16" s="1" customFormat="1" x14ac:dyDescent="0.25">
      <c r="C1219" s="65"/>
      <c r="D1219" s="55"/>
      <c r="E1219" s="55"/>
      <c r="F1219" s="55"/>
      <c r="G1219" s="55"/>
      <c r="H1219" s="55"/>
      <c r="I1219" s="55"/>
      <c r="J1219" s="55"/>
      <c r="K1219" s="65"/>
      <c r="L1219" s="65"/>
      <c r="M1219" s="65"/>
      <c r="N1219" s="65"/>
      <c r="O1219" s="65"/>
      <c r="P1219" s="65"/>
    </row>
    <row r="1220" spans="3:16" s="1" customFormat="1" x14ac:dyDescent="0.25">
      <c r="C1220" s="65"/>
      <c r="D1220" s="55"/>
      <c r="E1220" s="55"/>
      <c r="F1220" s="55"/>
      <c r="G1220" s="55"/>
      <c r="H1220" s="55"/>
      <c r="I1220" s="55"/>
      <c r="J1220" s="55"/>
      <c r="K1220" s="65"/>
      <c r="L1220" s="65"/>
      <c r="M1220" s="65"/>
      <c r="N1220" s="65"/>
      <c r="O1220" s="65"/>
      <c r="P1220" s="65"/>
    </row>
    <row r="1221" spans="3:16" s="1" customFormat="1" x14ac:dyDescent="0.25">
      <c r="C1221" s="65"/>
      <c r="D1221" s="55"/>
      <c r="E1221" s="55"/>
      <c r="F1221" s="55"/>
      <c r="G1221" s="55"/>
      <c r="H1221" s="55"/>
      <c r="I1221" s="55"/>
      <c r="J1221" s="55"/>
      <c r="K1221" s="65"/>
      <c r="L1221" s="65"/>
      <c r="M1221" s="65"/>
      <c r="N1221" s="65"/>
      <c r="O1221" s="65"/>
      <c r="P1221" s="65"/>
    </row>
    <row r="1222" spans="3:16" s="1" customFormat="1" x14ac:dyDescent="0.25">
      <c r="C1222" s="65"/>
      <c r="D1222" s="55"/>
      <c r="E1222" s="55"/>
      <c r="F1222" s="55"/>
      <c r="G1222" s="55"/>
      <c r="H1222" s="55"/>
      <c r="I1222" s="55"/>
      <c r="J1222" s="55"/>
      <c r="K1222" s="65"/>
      <c r="L1222" s="65"/>
      <c r="M1222" s="65"/>
      <c r="N1222" s="65"/>
      <c r="O1222" s="65"/>
      <c r="P1222" s="65"/>
    </row>
    <row r="1223" spans="3:16" s="1" customFormat="1" x14ac:dyDescent="0.25">
      <c r="C1223" s="65"/>
      <c r="D1223" s="55"/>
      <c r="E1223" s="55"/>
      <c r="F1223" s="55"/>
      <c r="G1223" s="55"/>
      <c r="H1223" s="55"/>
      <c r="I1223" s="55"/>
      <c r="J1223" s="55"/>
      <c r="K1223" s="65"/>
      <c r="L1223" s="65"/>
      <c r="M1223" s="65"/>
      <c r="N1223" s="65"/>
      <c r="O1223" s="65"/>
      <c r="P1223" s="65"/>
    </row>
    <row r="1224" spans="3:16" s="1" customFormat="1" x14ac:dyDescent="0.25">
      <c r="C1224" s="65"/>
      <c r="D1224" s="55"/>
      <c r="E1224" s="55"/>
      <c r="F1224" s="55"/>
      <c r="G1224" s="55"/>
      <c r="H1224" s="55"/>
      <c r="I1224" s="55"/>
      <c r="J1224" s="55"/>
      <c r="K1224" s="65"/>
      <c r="L1224" s="65"/>
      <c r="M1224" s="65"/>
      <c r="N1224" s="65"/>
      <c r="O1224" s="65"/>
      <c r="P1224" s="65"/>
    </row>
    <row r="1225" spans="3:16" s="1" customFormat="1" x14ac:dyDescent="0.25">
      <c r="C1225" s="65"/>
      <c r="D1225" s="55"/>
      <c r="E1225" s="55"/>
      <c r="F1225" s="55"/>
      <c r="G1225" s="55"/>
      <c r="H1225" s="55"/>
      <c r="I1225" s="55"/>
      <c r="J1225" s="55"/>
      <c r="K1225" s="65"/>
      <c r="L1225" s="65"/>
      <c r="M1225" s="65"/>
      <c r="N1225" s="65"/>
      <c r="O1225" s="65"/>
      <c r="P1225" s="65"/>
    </row>
    <row r="1226" spans="3:16" s="1" customFormat="1" x14ac:dyDescent="0.25">
      <c r="C1226" s="65"/>
      <c r="D1226" s="55"/>
      <c r="E1226" s="55"/>
      <c r="F1226" s="55"/>
      <c r="G1226" s="55"/>
      <c r="H1226" s="55"/>
      <c r="I1226" s="55"/>
      <c r="J1226" s="55"/>
      <c r="K1226" s="65"/>
      <c r="L1226" s="65"/>
      <c r="M1226" s="65"/>
      <c r="N1226" s="65"/>
      <c r="O1226" s="65"/>
      <c r="P1226" s="65"/>
    </row>
    <row r="1227" spans="3:16" s="1" customFormat="1" x14ac:dyDescent="0.25">
      <c r="C1227" s="65"/>
      <c r="D1227" s="55"/>
      <c r="E1227" s="55"/>
      <c r="F1227" s="55"/>
      <c r="G1227" s="55"/>
      <c r="H1227" s="55"/>
      <c r="I1227" s="55"/>
      <c r="J1227" s="55"/>
      <c r="K1227" s="65"/>
      <c r="L1227" s="65"/>
      <c r="M1227" s="65"/>
      <c r="N1227" s="65"/>
      <c r="O1227" s="65"/>
      <c r="P1227" s="65"/>
    </row>
    <row r="1228" spans="3:16" s="1" customFormat="1" x14ac:dyDescent="0.25">
      <c r="C1228" s="65"/>
      <c r="D1228" s="55"/>
      <c r="E1228" s="55"/>
      <c r="F1228" s="55"/>
      <c r="G1228" s="55"/>
      <c r="H1228" s="55"/>
      <c r="I1228" s="55"/>
      <c r="J1228" s="55"/>
      <c r="K1228" s="65"/>
      <c r="L1228" s="65"/>
      <c r="M1228" s="65"/>
      <c r="N1228" s="65"/>
      <c r="O1228" s="65"/>
      <c r="P1228" s="65"/>
    </row>
    <row r="1229" spans="3:16" s="1" customFormat="1" x14ac:dyDescent="0.25">
      <c r="C1229" s="65"/>
      <c r="D1229" s="55"/>
      <c r="E1229" s="55"/>
      <c r="F1229" s="55"/>
      <c r="G1229" s="55"/>
      <c r="H1229" s="55"/>
      <c r="I1229" s="55"/>
      <c r="J1229" s="55"/>
      <c r="K1229" s="65"/>
      <c r="L1229" s="65"/>
      <c r="M1229" s="65"/>
      <c r="N1229" s="65"/>
      <c r="O1229" s="65"/>
      <c r="P1229" s="65"/>
    </row>
    <row r="1230" spans="3:16" s="1" customFormat="1" x14ac:dyDescent="0.25">
      <c r="C1230" s="65"/>
      <c r="D1230" s="55"/>
      <c r="E1230" s="55"/>
      <c r="F1230" s="55"/>
      <c r="G1230" s="55"/>
      <c r="H1230" s="55"/>
      <c r="I1230" s="55"/>
      <c r="J1230" s="55"/>
      <c r="K1230" s="65"/>
      <c r="L1230" s="65"/>
      <c r="M1230" s="65"/>
      <c r="N1230" s="65"/>
      <c r="O1230" s="65"/>
      <c r="P1230" s="65"/>
    </row>
    <row r="1231" spans="3:16" s="1" customFormat="1" x14ac:dyDescent="0.25">
      <c r="C1231" s="65"/>
      <c r="D1231" s="55"/>
      <c r="E1231" s="55"/>
      <c r="F1231" s="55"/>
      <c r="G1231" s="55"/>
      <c r="H1231" s="55"/>
      <c r="I1231" s="55"/>
      <c r="J1231" s="55"/>
      <c r="K1231" s="65"/>
      <c r="L1231" s="65"/>
      <c r="M1231" s="65"/>
      <c r="N1231" s="65"/>
      <c r="O1231" s="65"/>
      <c r="P1231" s="65"/>
    </row>
    <row r="1232" spans="3:16" s="1" customFormat="1" x14ac:dyDescent="0.25">
      <c r="C1232" s="65"/>
      <c r="D1232" s="55"/>
      <c r="E1232" s="55"/>
      <c r="F1232" s="55"/>
      <c r="G1232" s="55"/>
      <c r="H1232" s="55"/>
      <c r="I1232" s="55"/>
      <c r="J1232" s="55"/>
      <c r="K1232" s="65"/>
      <c r="L1232" s="65"/>
      <c r="M1232" s="65"/>
      <c r="N1232" s="65"/>
      <c r="O1232" s="65"/>
      <c r="P1232" s="65"/>
    </row>
    <row r="1233" spans="3:16" s="1" customFormat="1" x14ac:dyDescent="0.25">
      <c r="C1233" s="65"/>
      <c r="D1233" s="55"/>
      <c r="E1233" s="55"/>
      <c r="F1233" s="55"/>
      <c r="G1233" s="55"/>
      <c r="H1233" s="55"/>
      <c r="I1233" s="55"/>
      <c r="J1233" s="55"/>
      <c r="K1233" s="65"/>
      <c r="L1233" s="65"/>
      <c r="M1233" s="65"/>
      <c r="N1233" s="65"/>
      <c r="O1233" s="65"/>
      <c r="P1233" s="65"/>
    </row>
    <row r="1234" spans="3:16" s="1" customFormat="1" x14ac:dyDescent="0.25">
      <c r="C1234" s="65"/>
      <c r="D1234" s="55"/>
      <c r="E1234" s="55"/>
      <c r="F1234" s="55"/>
      <c r="G1234" s="55"/>
      <c r="H1234" s="55"/>
      <c r="I1234" s="55"/>
      <c r="J1234" s="55"/>
      <c r="K1234" s="65"/>
      <c r="L1234" s="65"/>
      <c r="M1234" s="65"/>
      <c r="N1234" s="65"/>
      <c r="O1234" s="65"/>
      <c r="P1234" s="65"/>
    </row>
    <row r="1235" spans="3:16" s="1" customFormat="1" x14ac:dyDescent="0.25">
      <c r="C1235" s="65"/>
      <c r="D1235" s="55"/>
      <c r="E1235" s="55"/>
      <c r="F1235" s="55"/>
      <c r="G1235" s="55"/>
      <c r="H1235" s="55"/>
      <c r="I1235" s="55"/>
      <c r="J1235" s="55"/>
      <c r="K1235" s="65"/>
      <c r="L1235" s="65"/>
      <c r="M1235" s="65"/>
      <c r="N1235" s="65"/>
      <c r="O1235" s="65"/>
      <c r="P1235" s="65"/>
    </row>
    <row r="1236" spans="3:16" s="1" customFormat="1" x14ac:dyDescent="0.25">
      <c r="C1236" s="65"/>
      <c r="D1236" s="55"/>
      <c r="E1236" s="55"/>
      <c r="F1236" s="55"/>
      <c r="G1236" s="55"/>
      <c r="H1236" s="55"/>
      <c r="I1236" s="55"/>
      <c r="J1236" s="55"/>
      <c r="K1236" s="65"/>
      <c r="L1236" s="65"/>
      <c r="M1236" s="65"/>
      <c r="N1236" s="65"/>
      <c r="O1236" s="65"/>
      <c r="P1236" s="65"/>
    </row>
    <row r="1237" spans="3:16" s="1" customFormat="1" x14ac:dyDescent="0.25">
      <c r="C1237" s="65"/>
      <c r="D1237" s="55"/>
      <c r="E1237" s="55"/>
      <c r="F1237" s="55"/>
      <c r="G1237" s="55"/>
      <c r="H1237" s="55"/>
      <c r="I1237" s="55"/>
      <c r="J1237" s="55"/>
      <c r="K1237" s="65"/>
      <c r="L1237" s="65"/>
      <c r="M1237" s="65"/>
      <c r="N1237" s="65"/>
      <c r="O1237" s="65"/>
      <c r="P1237" s="65"/>
    </row>
    <row r="1238" spans="3:16" s="1" customFormat="1" x14ac:dyDescent="0.25">
      <c r="C1238" s="65"/>
      <c r="D1238" s="55"/>
      <c r="E1238" s="55"/>
      <c r="F1238" s="55"/>
      <c r="G1238" s="55"/>
      <c r="H1238" s="55"/>
      <c r="I1238" s="55"/>
      <c r="J1238" s="55"/>
      <c r="K1238" s="65"/>
      <c r="L1238" s="65"/>
      <c r="M1238" s="65"/>
      <c r="N1238" s="65"/>
      <c r="O1238" s="65"/>
      <c r="P1238" s="65"/>
    </row>
    <row r="1239" spans="3:16" s="1" customFormat="1" x14ac:dyDescent="0.25">
      <c r="C1239" s="65"/>
      <c r="D1239" s="55"/>
      <c r="E1239" s="55"/>
      <c r="F1239" s="55"/>
      <c r="G1239" s="55"/>
      <c r="H1239" s="55"/>
      <c r="I1239" s="55"/>
      <c r="J1239" s="55"/>
      <c r="K1239" s="65"/>
      <c r="L1239" s="65"/>
      <c r="M1239" s="65"/>
      <c r="N1239" s="65"/>
      <c r="O1239" s="65"/>
      <c r="P1239" s="65"/>
    </row>
    <row r="1240" spans="3:16" s="1" customFormat="1" x14ac:dyDescent="0.25">
      <c r="C1240" s="65"/>
      <c r="D1240" s="55"/>
      <c r="E1240" s="55"/>
      <c r="F1240" s="55"/>
      <c r="G1240" s="55"/>
      <c r="H1240" s="55"/>
      <c r="I1240" s="55"/>
      <c r="J1240" s="55"/>
      <c r="K1240" s="65"/>
      <c r="L1240" s="65"/>
      <c r="M1240" s="65"/>
      <c r="N1240" s="65"/>
      <c r="O1240" s="65"/>
      <c r="P1240" s="65"/>
    </row>
    <row r="1241" spans="3:16" s="1" customFormat="1" x14ac:dyDescent="0.25">
      <c r="C1241" s="65"/>
      <c r="D1241" s="55"/>
      <c r="E1241" s="55"/>
      <c r="F1241" s="55"/>
      <c r="G1241" s="55"/>
      <c r="H1241" s="55"/>
      <c r="I1241" s="55"/>
      <c r="J1241" s="55"/>
      <c r="K1241" s="65"/>
      <c r="L1241" s="65"/>
      <c r="M1241" s="65"/>
      <c r="N1241" s="65"/>
      <c r="O1241" s="65"/>
      <c r="P1241" s="65"/>
    </row>
    <row r="1242" spans="3:16" s="1" customFormat="1" x14ac:dyDescent="0.25">
      <c r="C1242" s="65"/>
      <c r="D1242" s="55"/>
      <c r="E1242" s="55"/>
      <c r="F1242" s="55"/>
      <c r="G1242" s="55"/>
      <c r="H1242" s="55"/>
      <c r="I1242" s="55"/>
      <c r="J1242" s="55"/>
      <c r="K1242" s="65"/>
      <c r="L1242" s="65"/>
      <c r="M1242" s="65"/>
      <c r="N1242" s="65"/>
      <c r="O1242" s="65"/>
      <c r="P1242" s="65"/>
    </row>
    <row r="1243" spans="3:16" s="1" customFormat="1" x14ac:dyDescent="0.25">
      <c r="C1243" s="65"/>
      <c r="D1243" s="55"/>
      <c r="E1243" s="55"/>
      <c r="F1243" s="55"/>
      <c r="G1243" s="55"/>
      <c r="H1243" s="55"/>
      <c r="I1243" s="55"/>
      <c r="J1243" s="55"/>
      <c r="K1243" s="65"/>
      <c r="L1243" s="65"/>
      <c r="M1243" s="65"/>
      <c r="N1243" s="65"/>
      <c r="O1243" s="65"/>
      <c r="P1243" s="65"/>
    </row>
    <row r="1244" spans="3:16" s="1" customFormat="1" x14ac:dyDescent="0.25">
      <c r="C1244" s="65"/>
      <c r="D1244" s="55"/>
      <c r="E1244" s="55"/>
      <c r="F1244" s="55"/>
      <c r="G1244" s="55"/>
      <c r="H1244" s="55"/>
      <c r="I1244" s="55"/>
      <c r="J1244" s="55"/>
      <c r="K1244" s="65"/>
      <c r="L1244" s="65"/>
      <c r="M1244" s="65"/>
      <c r="N1244" s="65"/>
      <c r="O1244" s="65"/>
      <c r="P1244" s="65"/>
    </row>
    <row r="1245" spans="3:16" s="1" customFormat="1" x14ac:dyDescent="0.25">
      <c r="C1245" s="65"/>
      <c r="D1245" s="55"/>
      <c r="E1245" s="55"/>
      <c r="F1245" s="55"/>
      <c r="G1245" s="55"/>
      <c r="H1245" s="55"/>
      <c r="I1245" s="55"/>
      <c r="J1245" s="55"/>
      <c r="K1245" s="65"/>
      <c r="L1245" s="65"/>
      <c r="M1245" s="65"/>
      <c r="N1245" s="65"/>
      <c r="O1245" s="65"/>
      <c r="P1245" s="65"/>
    </row>
    <row r="1246" spans="3:16" s="1" customFormat="1" x14ac:dyDescent="0.25">
      <c r="C1246" s="65"/>
      <c r="D1246" s="55"/>
      <c r="E1246" s="55"/>
      <c r="F1246" s="55"/>
      <c r="G1246" s="55"/>
      <c r="H1246" s="55"/>
      <c r="I1246" s="55"/>
      <c r="J1246" s="55"/>
      <c r="K1246" s="65"/>
      <c r="L1246" s="65"/>
      <c r="M1246" s="65"/>
      <c r="N1246" s="65"/>
      <c r="O1246" s="65"/>
      <c r="P1246" s="65"/>
    </row>
    <row r="1247" spans="3:16" s="1" customFormat="1" x14ac:dyDescent="0.25">
      <c r="C1247" s="65"/>
      <c r="D1247" s="55"/>
      <c r="E1247" s="55"/>
      <c r="F1247" s="55"/>
      <c r="G1247" s="55"/>
      <c r="H1247" s="55"/>
      <c r="I1247" s="55"/>
      <c r="J1247" s="55"/>
      <c r="K1247" s="65"/>
      <c r="L1247" s="65"/>
      <c r="M1247" s="65"/>
      <c r="N1247" s="65"/>
      <c r="O1247" s="65"/>
      <c r="P1247" s="65"/>
    </row>
    <row r="1248" spans="3:16" s="1" customFormat="1" x14ac:dyDescent="0.25">
      <c r="C1248" s="65"/>
      <c r="D1248" s="55"/>
      <c r="E1248" s="55"/>
      <c r="F1248" s="55"/>
      <c r="G1248" s="55"/>
      <c r="H1248" s="55"/>
      <c r="I1248" s="55"/>
      <c r="J1248" s="55"/>
      <c r="K1248" s="65"/>
      <c r="L1248" s="65"/>
      <c r="M1248" s="65"/>
      <c r="N1248" s="65"/>
      <c r="O1248" s="65"/>
      <c r="P1248" s="65"/>
    </row>
    <row r="1249" spans="3:16" s="1" customFormat="1" x14ac:dyDescent="0.25">
      <c r="C1249" s="65"/>
      <c r="D1249" s="55"/>
      <c r="E1249" s="55"/>
      <c r="F1249" s="55"/>
      <c r="G1249" s="55"/>
      <c r="H1249" s="55"/>
      <c r="I1249" s="55"/>
      <c r="J1249" s="55"/>
      <c r="K1249" s="65"/>
      <c r="L1249" s="65"/>
      <c r="M1249" s="65"/>
      <c r="N1249" s="65"/>
      <c r="O1249" s="65"/>
      <c r="P1249" s="65"/>
    </row>
    <row r="1250" spans="3:16" s="1" customFormat="1" x14ac:dyDescent="0.25">
      <c r="C1250" s="65"/>
      <c r="D1250" s="55"/>
      <c r="E1250" s="55"/>
      <c r="F1250" s="55"/>
      <c r="G1250" s="55"/>
      <c r="H1250" s="55"/>
      <c r="I1250" s="55"/>
      <c r="J1250" s="55"/>
      <c r="K1250" s="65"/>
      <c r="L1250" s="65"/>
      <c r="M1250" s="65"/>
      <c r="N1250" s="65"/>
      <c r="O1250" s="65"/>
      <c r="P1250" s="65"/>
    </row>
    <row r="1251" spans="3:16" s="1" customFormat="1" x14ac:dyDescent="0.25">
      <c r="C1251" s="65"/>
      <c r="D1251" s="55"/>
      <c r="E1251" s="55"/>
      <c r="F1251" s="55"/>
      <c r="G1251" s="55"/>
      <c r="H1251" s="55"/>
      <c r="I1251" s="55"/>
      <c r="J1251" s="55"/>
      <c r="K1251" s="65"/>
      <c r="L1251" s="65"/>
      <c r="M1251" s="65"/>
      <c r="N1251" s="65"/>
      <c r="O1251" s="65"/>
      <c r="P1251" s="65"/>
    </row>
    <row r="1252" spans="3:16" s="1" customFormat="1" x14ac:dyDescent="0.25">
      <c r="C1252" s="65"/>
      <c r="D1252" s="55"/>
      <c r="E1252" s="55"/>
      <c r="F1252" s="55"/>
      <c r="G1252" s="55"/>
      <c r="H1252" s="55"/>
      <c r="I1252" s="55"/>
      <c r="J1252" s="55"/>
      <c r="K1252" s="65"/>
      <c r="L1252" s="65"/>
      <c r="M1252" s="65"/>
      <c r="N1252" s="65"/>
      <c r="O1252" s="65"/>
      <c r="P1252" s="65"/>
    </row>
    <row r="1253" spans="3:16" s="1" customFormat="1" x14ac:dyDescent="0.25">
      <c r="C1253" s="65"/>
      <c r="D1253" s="55"/>
      <c r="E1253" s="55"/>
      <c r="F1253" s="55"/>
      <c r="G1253" s="55"/>
      <c r="H1253" s="55"/>
      <c r="I1253" s="55"/>
      <c r="J1253" s="55"/>
      <c r="K1253" s="65"/>
      <c r="L1253" s="65"/>
      <c r="M1253" s="65"/>
      <c r="N1253" s="65"/>
      <c r="O1253" s="65"/>
      <c r="P1253" s="65"/>
    </row>
    <row r="1254" spans="3:16" s="1" customFormat="1" x14ac:dyDescent="0.25">
      <c r="C1254" s="65"/>
      <c r="D1254" s="55"/>
      <c r="E1254" s="55"/>
      <c r="F1254" s="55"/>
      <c r="G1254" s="55"/>
      <c r="H1254" s="55"/>
      <c r="I1254" s="55"/>
      <c r="J1254" s="55"/>
      <c r="K1254" s="65"/>
      <c r="L1254" s="65"/>
      <c r="M1254" s="65"/>
      <c r="N1254" s="65"/>
      <c r="O1254" s="65"/>
      <c r="P1254" s="65"/>
    </row>
    <row r="1255" spans="3:16" s="1" customFormat="1" x14ac:dyDescent="0.25">
      <c r="C1255" s="65"/>
      <c r="D1255" s="55"/>
      <c r="E1255" s="55"/>
      <c r="F1255" s="55"/>
      <c r="G1255" s="55"/>
      <c r="H1255" s="55"/>
      <c r="I1255" s="55"/>
      <c r="J1255" s="55"/>
      <c r="K1255" s="65"/>
      <c r="L1255" s="65"/>
      <c r="M1255" s="65"/>
      <c r="N1255" s="65"/>
      <c r="O1255" s="65"/>
      <c r="P1255" s="65"/>
    </row>
    <row r="1256" spans="3:16" s="1" customFormat="1" x14ac:dyDescent="0.25">
      <c r="C1256" s="65"/>
      <c r="D1256" s="55"/>
      <c r="E1256" s="55"/>
      <c r="F1256" s="55"/>
      <c r="G1256" s="55"/>
      <c r="H1256" s="55"/>
      <c r="I1256" s="55"/>
      <c r="J1256" s="55"/>
      <c r="K1256" s="65"/>
      <c r="L1256" s="65"/>
      <c r="M1256" s="65"/>
      <c r="N1256" s="65"/>
      <c r="O1256" s="65"/>
      <c r="P1256" s="65"/>
    </row>
    <row r="1257" spans="3:16" s="1" customFormat="1" x14ac:dyDescent="0.25">
      <c r="C1257" s="65"/>
      <c r="D1257" s="55"/>
      <c r="E1257" s="55"/>
      <c r="F1257" s="55"/>
      <c r="G1257" s="55"/>
      <c r="H1257" s="55"/>
      <c r="I1257" s="55"/>
      <c r="J1257" s="55"/>
      <c r="K1257" s="65"/>
      <c r="L1257" s="65"/>
      <c r="M1257" s="65"/>
      <c r="N1257" s="65"/>
      <c r="O1257" s="65"/>
      <c r="P1257" s="65"/>
    </row>
    <row r="1258" spans="3:16" s="1" customFormat="1" x14ac:dyDescent="0.25">
      <c r="C1258" s="65"/>
      <c r="D1258" s="55"/>
      <c r="E1258" s="55"/>
      <c r="F1258" s="55"/>
      <c r="G1258" s="55"/>
      <c r="H1258" s="55"/>
      <c r="I1258" s="55"/>
      <c r="J1258" s="55"/>
      <c r="K1258" s="65"/>
      <c r="L1258" s="65"/>
      <c r="M1258" s="65"/>
      <c r="N1258" s="65"/>
      <c r="O1258" s="65"/>
      <c r="P1258" s="65"/>
    </row>
    <row r="1259" spans="3:16" s="1" customFormat="1" x14ac:dyDescent="0.25">
      <c r="C1259" s="65"/>
      <c r="D1259" s="55"/>
      <c r="E1259" s="55"/>
      <c r="F1259" s="55"/>
      <c r="G1259" s="55"/>
      <c r="H1259" s="55"/>
      <c r="I1259" s="55"/>
      <c r="J1259" s="55"/>
      <c r="K1259" s="65"/>
      <c r="L1259" s="65"/>
      <c r="M1259" s="65"/>
      <c r="N1259" s="65"/>
      <c r="O1259" s="65"/>
      <c r="P1259" s="65"/>
    </row>
    <row r="1260" spans="3:16" s="1" customFormat="1" x14ac:dyDescent="0.25">
      <c r="C1260" s="65"/>
      <c r="D1260" s="55"/>
      <c r="E1260" s="55"/>
      <c r="F1260" s="55"/>
      <c r="G1260" s="55"/>
      <c r="H1260" s="55"/>
      <c r="I1260" s="55"/>
      <c r="J1260" s="55"/>
      <c r="K1260" s="65"/>
      <c r="L1260" s="65"/>
      <c r="M1260" s="65"/>
      <c r="N1260" s="65"/>
      <c r="O1260" s="65"/>
      <c r="P1260" s="65"/>
    </row>
    <row r="1261" spans="3:16" s="1" customFormat="1" x14ac:dyDescent="0.25">
      <c r="C1261" s="65"/>
      <c r="D1261" s="55"/>
      <c r="E1261" s="55"/>
      <c r="F1261" s="55"/>
      <c r="G1261" s="55"/>
      <c r="H1261" s="55"/>
      <c r="I1261" s="55"/>
      <c r="J1261" s="55"/>
      <c r="K1261" s="65"/>
      <c r="L1261" s="65"/>
      <c r="M1261" s="65"/>
      <c r="N1261" s="65"/>
      <c r="O1261" s="65"/>
      <c r="P1261" s="65"/>
    </row>
    <row r="1262" spans="3:16" s="1" customFormat="1" x14ac:dyDescent="0.25">
      <c r="C1262" s="65"/>
      <c r="D1262" s="55"/>
      <c r="E1262" s="55"/>
      <c r="F1262" s="55"/>
      <c r="G1262" s="55"/>
      <c r="H1262" s="55"/>
      <c r="I1262" s="55"/>
      <c r="J1262" s="55"/>
      <c r="K1262" s="65"/>
      <c r="L1262" s="65"/>
      <c r="M1262" s="65"/>
      <c r="N1262" s="65"/>
      <c r="O1262" s="65"/>
      <c r="P1262" s="65"/>
    </row>
    <row r="1263" spans="3:16" s="1" customFormat="1" x14ac:dyDescent="0.25">
      <c r="C1263" s="65"/>
      <c r="D1263" s="55"/>
      <c r="E1263" s="55"/>
      <c r="F1263" s="55"/>
      <c r="G1263" s="55"/>
      <c r="H1263" s="55"/>
      <c r="I1263" s="55"/>
      <c r="J1263" s="55"/>
      <c r="K1263" s="65"/>
      <c r="L1263" s="65"/>
      <c r="M1263" s="65"/>
      <c r="N1263" s="65"/>
      <c r="O1263" s="65"/>
      <c r="P1263" s="65"/>
    </row>
    <row r="1264" spans="3:16" s="1" customFormat="1" x14ac:dyDescent="0.25">
      <c r="C1264" s="65"/>
      <c r="D1264" s="55"/>
      <c r="E1264" s="55"/>
      <c r="F1264" s="55"/>
      <c r="G1264" s="55"/>
      <c r="H1264" s="55"/>
      <c r="I1264" s="55"/>
      <c r="J1264" s="55"/>
      <c r="K1264" s="65"/>
      <c r="L1264" s="65"/>
      <c r="M1264" s="65"/>
      <c r="N1264" s="65"/>
      <c r="O1264" s="65"/>
      <c r="P1264" s="65"/>
    </row>
    <row r="1265" spans="3:16" s="1" customFormat="1" x14ac:dyDescent="0.25">
      <c r="C1265" s="65"/>
      <c r="D1265" s="55"/>
      <c r="E1265" s="55"/>
      <c r="F1265" s="55"/>
      <c r="G1265" s="55"/>
      <c r="H1265" s="55"/>
      <c r="I1265" s="55"/>
      <c r="J1265" s="55"/>
      <c r="K1265" s="65"/>
      <c r="L1265" s="65"/>
      <c r="M1265" s="65"/>
      <c r="N1265" s="65"/>
      <c r="O1265" s="65"/>
      <c r="P1265" s="65"/>
    </row>
    <row r="1266" spans="3:16" s="1" customFormat="1" x14ac:dyDescent="0.25">
      <c r="C1266" s="65"/>
      <c r="D1266" s="55"/>
      <c r="E1266" s="55"/>
      <c r="F1266" s="55"/>
      <c r="G1266" s="55"/>
      <c r="H1266" s="55"/>
      <c r="I1266" s="55"/>
      <c r="J1266" s="55"/>
      <c r="K1266" s="65"/>
      <c r="L1266" s="65"/>
      <c r="M1266" s="65"/>
      <c r="N1266" s="65"/>
      <c r="O1266" s="65"/>
      <c r="P1266" s="65"/>
    </row>
    <row r="1267" spans="3:16" s="1" customFormat="1" x14ac:dyDescent="0.25">
      <c r="C1267" s="65"/>
      <c r="D1267" s="55"/>
      <c r="E1267" s="55"/>
      <c r="F1267" s="55"/>
      <c r="G1267" s="55"/>
      <c r="H1267" s="55"/>
      <c r="I1267" s="55"/>
      <c r="J1267" s="55"/>
      <c r="K1267" s="65"/>
      <c r="L1267" s="65"/>
      <c r="M1267" s="65"/>
      <c r="N1267" s="65"/>
      <c r="O1267" s="65"/>
      <c r="P1267" s="65"/>
    </row>
    <row r="1268" spans="3:16" s="1" customFormat="1" x14ac:dyDescent="0.25">
      <c r="C1268" s="65"/>
      <c r="D1268" s="55"/>
      <c r="E1268" s="55"/>
      <c r="F1268" s="55"/>
      <c r="G1268" s="55"/>
      <c r="H1268" s="55"/>
      <c r="I1268" s="55"/>
      <c r="J1268" s="55"/>
      <c r="K1268" s="65"/>
      <c r="L1268" s="65"/>
      <c r="M1268" s="65"/>
      <c r="N1268" s="65"/>
      <c r="O1268" s="65"/>
      <c r="P1268" s="65"/>
    </row>
    <row r="1269" spans="3:16" s="1" customFormat="1" x14ac:dyDescent="0.25">
      <c r="C1269" s="65"/>
      <c r="D1269" s="55"/>
      <c r="E1269" s="55"/>
      <c r="F1269" s="55"/>
      <c r="G1269" s="55"/>
      <c r="H1269" s="55"/>
      <c r="I1269" s="55"/>
      <c r="J1269" s="55"/>
      <c r="K1269" s="65"/>
      <c r="L1269" s="65"/>
      <c r="M1269" s="65"/>
      <c r="N1269" s="65"/>
      <c r="O1269" s="65"/>
      <c r="P1269" s="65"/>
    </row>
    <row r="1270" spans="3:16" s="1" customFormat="1" x14ac:dyDescent="0.25">
      <c r="C1270" s="65"/>
      <c r="D1270" s="55"/>
      <c r="E1270" s="55"/>
      <c r="F1270" s="55"/>
      <c r="G1270" s="55"/>
      <c r="H1270" s="55"/>
      <c r="I1270" s="55"/>
      <c r="J1270" s="55"/>
      <c r="K1270" s="65"/>
      <c r="L1270" s="65"/>
      <c r="M1270" s="65"/>
      <c r="N1270" s="65"/>
      <c r="O1270" s="65"/>
      <c r="P1270" s="65"/>
    </row>
    <row r="1271" spans="3:16" s="1" customFormat="1" x14ac:dyDescent="0.25">
      <c r="C1271" s="65"/>
      <c r="D1271" s="55"/>
      <c r="E1271" s="55"/>
      <c r="F1271" s="55"/>
      <c r="G1271" s="55"/>
      <c r="H1271" s="55"/>
      <c r="I1271" s="55"/>
      <c r="J1271" s="55"/>
      <c r="K1271" s="65"/>
      <c r="L1271" s="65"/>
      <c r="M1271" s="65"/>
      <c r="N1271" s="65"/>
      <c r="O1271" s="65"/>
      <c r="P1271" s="65"/>
    </row>
    <row r="1272" spans="3:16" s="1" customFormat="1" x14ac:dyDescent="0.25">
      <c r="C1272" s="65"/>
      <c r="D1272" s="55"/>
      <c r="E1272" s="55"/>
      <c r="F1272" s="55"/>
      <c r="G1272" s="55"/>
      <c r="H1272" s="55"/>
      <c r="I1272" s="55"/>
      <c r="J1272" s="55"/>
      <c r="K1272" s="65"/>
      <c r="L1272" s="65"/>
      <c r="M1272" s="65"/>
      <c r="N1272" s="65"/>
      <c r="O1272" s="65"/>
      <c r="P1272" s="65"/>
    </row>
    <row r="1273" spans="3:16" s="1" customFormat="1" x14ac:dyDescent="0.25">
      <c r="C1273" s="65"/>
      <c r="D1273" s="55"/>
      <c r="E1273" s="55"/>
      <c r="F1273" s="55"/>
      <c r="G1273" s="55"/>
      <c r="H1273" s="55"/>
      <c r="I1273" s="55"/>
      <c r="J1273" s="55"/>
      <c r="K1273" s="65"/>
      <c r="L1273" s="65"/>
      <c r="M1273" s="65"/>
      <c r="N1273" s="65"/>
      <c r="O1273" s="65"/>
      <c r="P1273" s="65"/>
    </row>
    <row r="1274" spans="3:16" s="1" customFormat="1" x14ac:dyDescent="0.25">
      <c r="C1274" s="65"/>
      <c r="D1274" s="55"/>
      <c r="E1274" s="55"/>
      <c r="F1274" s="55"/>
      <c r="G1274" s="55"/>
      <c r="H1274" s="55"/>
      <c r="I1274" s="55"/>
      <c r="J1274" s="55"/>
      <c r="K1274" s="65"/>
      <c r="L1274" s="65"/>
      <c r="M1274" s="65"/>
      <c r="N1274" s="65"/>
      <c r="O1274" s="65"/>
      <c r="P1274" s="65"/>
    </row>
    <row r="1275" spans="3:16" s="1" customFormat="1" x14ac:dyDescent="0.25">
      <c r="C1275" s="65"/>
      <c r="D1275" s="55"/>
      <c r="E1275" s="55"/>
      <c r="F1275" s="55"/>
      <c r="G1275" s="55"/>
      <c r="H1275" s="55"/>
      <c r="I1275" s="55"/>
      <c r="J1275" s="55"/>
      <c r="K1275" s="65"/>
      <c r="L1275" s="65"/>
      <c r="M1275" s="65"/>
      <c r="N1275" s="65"/>
      <c r="O1275" s="65"/>
      <c r="P1275" s="65"/>
    </row>
    <row r="1276" spans="3:16" s="1" customFormat="1" x14ac:dyDescent="0.25">
      <c r="C1276" s="65"/>
      <c r="D1276" s="55"/>
      <c r="E1276" s="55"/>
      <c r="F1276" s="55"/>
      <c r="G1276" s="55"/>
      <c r="H1276" s="55"/>
      <c r="I1276" s="55"/>
      <c r="J1276" s="55"/>
      <c r="K1276" s="65"/>
      <c r="L1276" s="65"/>
      <c r="M1276" s="65"/>
      <c r="N1276" s="65"/>
      <c r="O1276" s="65"/>
      <c r="P1276" s="65"/>
    </row>
    <row r="1277" spans="3:16" s="1" customFormat="1" x14ac:dyDescent="0.25">
      <c r="C1277" s="65"/>
      <c r="D1277" s="55"/>
      <c r="E1277" s="55"/>
      <c r="F1277" s="55"/>
      <c r="G1277" s="55"/>
      <c r="H1277" s="55"/>
      <c r="I1277" s="55"/>
      <c r="J1277" s="55"/>
      <c r="K1277" s="65"/>
      <c r="L1277" s="65"/>
      <c r="M1277" s="65"/>
      <c r="N1277" s="65"/>
      <c r="O1277" s="65"/>
      <c r="P1277" s="65"/>
    </row>
    <row r="1278" spans="3:16" s="1" customFormat="1" x14ac:dyDescent="0.25">
      <c r="C1278" s="65"/>
      <c r="D1278" s="55"/>
      <c r="E1278" s="55"/>
      <c r="F1278" s="55"/>
      <c r="G1278" s="55"/>
      <c r="H1278" s="55"/>
      <c r="I1278" s="55"/>
      <c r="J1278" s="55"/>
      <c r="K1278" s="65"/>
      <c r="L1278" s="65"/>
      <c r="M1278" s="65"/>
      <c r="N1278" s="65"/>
      <c r="O1278" s="65"/>
      <c r="P1278" s="65"/>
    </row>
    <row r="1279" spans="3:16" s="1" customFormat="1" x14ac:dyDescent="0.25">
      <c r="C1279" s="65"/>
      <c r="D1279" s="55"/>
      <c r="E1279" s="55"/>
      <c r="F1279" s="55"/>
      <c r="G1279" s="55"/>
      <c r="H1279" s="55"/>
      <c r="I1279" s="55"/>
      <c r="J1279" s="55"/>
      <c r="K1279" s="65"/>
      <c r="L1279" s="65"/>
      <c r="M1279" s="65"/>
      <c r="N1279" s="65"/>
      <c r="O1279" s="65"/>
      <c r="P1279" s="65"/>
    </row>
    <row r="1280" spans="3:16" s="1" customFormat="1" x14ac:dyDescent="0.25">
      <c r="C1280" s="65"/>
      <c r="D1280" s="55"/>
      <c r="E1280" s="55"/>
      <c r="F1280" s="55"/>
      <c r="G1280" s="55"/>
      <c r="H1280" s="55"/>
      <c r="I1280" s="55"/>
      <c r="J1280" s="55"/>
      <c r="K1280" s="65"/>
      <c r="L1280" s="65"/>
      <c r="M1280" s="65"/>
      <c r="N1280" s="65"/>
      <c r="O1280" s="65"/>
      <c r="P1280" s="65"/>
    </row>
    <row r="1281" spans="3:16" s="1" customFormat="1" x14ac:dyDescent="0.25">
      <c r="C1281" s="65"/>
      <c r="D1281" s="55"/>
      <c r="E1281" s="55"/>
      <c r="F1281" s="55"/>
      <c r="G1281" s="55"/>
      <c r="H1281" s="55"/>
      <c r="I1281" s="55"/>
      <c r="J1281" s="55"/>
      <c r="K1281" s="65"/>
      <c r="L1281" s="65"/>
      <c r="M1281" s="65"/>
      <c r="N1281" s="65"/>
      <c r="O1281" s="65"/>
      <c r="P1281" s="65"/>
    </row>
    <row r="1282" spans="3:16" s="1" customFormat="1" x14ac:dyDescent="0.25">
      <c r="C1282" s="65"/>
      <c r="D1282" s="55"/>
      <c r="E1282" s="55"/>
      <c r="F1282" s="55"/>
      <c r="G1282" s="55"/>
      <c r="H1282" s="55"/>
      <c r="I1282" s="55"/>
      <c r="J1282" s="55"/>
      <c r="K1282" s="65"/>
      <c r="L1282" s="65"/>
      <c r="M1282" s="65"/>
      <c r="N1282" s="65"/>
      <c r="O1282" s="65"/>
      <c r="P1282" s="65"/>
    </row>
    <row r="1283" spans="3:16" s="1" customFormat="1" x14ac:dyDescent="0.25">
      <c r="C1283" s="65"/>
      <c r="D1283" s="55"/>
      <c r="E1283" s="55"/>
      <c r="F1283" s="55"/>
      <c r="G1283" s="55"/>
      <c r="H1283" s="55"/>
      <c r="I1283" s="55"/>
      <c r="J1283" s="55"/>
      <c r="K1283" s="65"/>
      <c r="L1283" s="65"/>
      <c r="M1283" s="65"/>
      <c r="N1283" s="65"/>
      <c r="O1283" s="65"/>
      <c r="P1283" s="65"/>
    </row>
    <row r="1284" spans="3:16" s="1" customFormat="1" x14ac:dyDescent="0.25">
      <c r="C1284" s="65"/>
      <c r="D1284" s="55"/>
      <c r="E1284" s="55"/>
      <c r="F1284" s="55"/>
      <c r="G1284" s="55"/>
      <c r="H1284" s="55"/>
      <c r="I1284" s="55"/>
      <c r="J1284" s="55"/>
      <c r="K1284" s="65"/>
      <c r="L1284" s="65"/>
      <c r="M1284" s="65"/>
      <c r="N1284" s="65"/>
      <c r="O1284" s="65"/>
      <c r="P1284" s="65"/>
    </row>
    <row r="1285" spans="3:16" s="1" customFormat="1" x14ac:dyDescent="0.25">
      <c r="C1285" s="65"/>
      <c r="D1285" s="55"/>
      <c r="E1285" s="55"/>
      <c r="F1285" s="55"/>
      <c r="G1285" s="55"/>
      <c r="H1285" s="55"/>
      <c r="I1285" s="55"/>
      <c r="J1285" s="55"/>
      <c r="K1285" s="65"/>
      <c r="L1285" s="65"/>
      <c r="M1285" s="65"/>
      <c r="N1285" s="65"/>
      <c r="O1285" s="65"/>
      <c r="P1285" s="65"/>
    </row>
    <row r="1286" spans="3:16" s="1" customFormat="1" x14ac:dyDescent="0.25">
      <c r="C1286" s="65"/>
      <c r="D1286" s="55"/>
      <c r="E1286" s="55"/>
      <c r="F1286" s="55"/>
      <c r="G1286" s="55"/>
      <c r="H1286" s="55"/>
      <c r="I1286" s="55"/>
      <c r="J1286" s="55"/>
      <c r="K1286" s="65"/>
      <c r="L1286" s="65"/>
      <c r="M1286" s="65"/>
      <c r="N1286" s="65"/>
      <c r="O1286" s="65"/>
      <c r="P1286" s="65"/>
    </row>
    <row r="1287" spans="3:16" s="1" customFormat="1" x14ac:dyDescent="0.25">
      <c r="C1287" s="65"/>
      <c r="D1287" s="55"/>
      <c r="E1287" s="55"/>
      <c r="F1287" s="55"/>
      <c r="G1287" s="55"/>
      <c r="H1287" s="55"/>
      <c r="I1287" s="55"/>
      <c r="J1287" s="55"/>
      <c r="K1287" s="65"/>
      <c r="L1287" s="65"/>
      <c r="M1287" s="65"/>
      <c r="N1287" s="65"/>
      <c r="O1287" s="65"/>
      <c r="P1287" s="65"/>
    </row>
    <row r="1288" spans="3:16" s="1" customFormat="1" x14ac:dyDescent="0.25">
      <c r="C1288" s="65"/>
      <c r="D1288" s="55"/>
      <c r="E1288" s="55"/>
      <c r="F1288" s="55"/>
      <c r="G1288" s="55"/>
      <c r="H1288" s="55"/>
      <c r="I1288" s="55"/>
      <c r="J1288" s="55"/>
      <c r="K1288" s="65"/>
      <c r="L1288" s="65"/>
      <c r="M1288" s="65"/>
      <c r="N1288" s="65"/>
      <c r="O1288" s="65"/>
      <c r="P1288" s="65"/>
    </row>
    <row r="1289" spans="3:16" s="1" customFormat="1" x14ac:dyDescent="0.25">
      <c r="C1289" s="65"/>
      <c r="D1289" s="55"/>
      <c r="E1289" s="55"/>
      <c r="F1289" s="55"/>
      <c r="G1289" s="55"/>
      <c r="H1289" s="55"/>
      <c r="I1289" s="55"/>
      <c r="J1289" s="55"/>
      <c r="K1289" s="65"/>
      <c r="L1289" s="65"/>
      <c r="M1289" s="65"/>
      <c r="N1289" s="65"/>
      <c r="O1289" s="65"/>
      <c r="P1289" s="65"/>
    </row>
    <row r="1290" spans="3:16" s="1" customFormat="1" x14ac:dyDescent="0.25">
      <c r="C1290" s="65"/>
      <c r="D1290" s="55"/>
      <c r="E1290" s="55"/>
      <c r="F1290" s="55"/>
      <c r="G1290" s="55"/>
      <c r="H1290" s="55"/>
      <c r="I1290" s="55"/>
      <c r="J1290" s="55"/>
      <c r="K1290" s="65"/>
      <c r="L1290" s="65"/>
      <c r="M1290" s="65"/>
      <c r="N1290" s="65"/>
      <c r="O1290" s="65"/>
      <c r="P1290" s="65"/>
    </row>
    <row r="1291" spans="3:16" s="1" customFormat="1" x14ac:dyDescent="0.25">
      <c r="C1291" s="65"/>
      <c r="D1291" s="55"/>
      <c r="E1291" s="55"/>
      <c r="F1291" s="55"/>
      <c r="G1291" s="55"/>
      <c r="H1291" s="55"/>
      <c r="I1291" s="55"/>
      <c r="J1291" s="55"/>
      <c r="K1291" s="65"/>
      <c r="L1291" s="65"/>
      <c r="M1291" s="65"/>
      <c r="N1291" s="65"/>
      <c r="O1291" s="65"/>
      <c r="P1291" s="65"/>
    </row>
    <row r="1292" spans="3:16" s="1" customFormat="1" x14ac:dyDescent="0.25">
      <c r="C1292" s="65"/>
      <c r="D1292" s="55"/>
      <c r="E1292" s="55"/>
      <c r="F1292" s="55"/>
      <c r="G1292" s="55"/>
      <c r="H1292" s="55"/>
      <c r="I1292" s="55"/>
      <c r="J1292" s="55"/>
      <c r="K1292" s="65"/>
      <c r="L1292" s="65"/>
      <c r="M1292" s="65"/>
      <c r="N1292" s="65"/>
      <c r="O1292" s="65"/>
      <c r="P1292" s="65"/>
    </row>
    <row r="1293" spans="3:16" s="1" customFormat="1" x14ac:dyDescent="0.25">
      <c r="C1293" s="65"/>
      <c r="D1293" s="55"/>
      <c r="E1293" s="55"/>
      <c r="F1293" s="55"/>
      <c r="G1293" s="55"/>
      <c r="H1293" s="55"/>
      <c r="I1293" s="55"/>
      <c r="J1293" s="55"/>
      <c r="K1293" s="65"/>
      <c r="L1293" s="65"/>
      <c r="M1293" s="65"/>
      <c r="N1293" s="65"/>
      <c r="O1293" s="65"/>
      <c r="P1293" s="65"/>
    </row>
    <row r="1294" spans="3:16" s="1" customFormat="1" x14ac:dyDescent="0.25">
      <c r="C1294" s="65"/>
      <c r="D1294" s="55"/>
      <c r="E1294" s="55"/>
      <c r="F1294" s="55"/>
      <c r="G1294" s="55"/>
      <c r="H1294" s="55"/>
      <c r="I1294" s="55"/>
      <c r="J1294" s="55"/>
      <c r="K1294" s="65"/>
      <c r="L1294" s="65"/>
      <c r="M1294" s="65"/>
      <c r="N1294" s="65"/>
      <c r="O1294" s="65"/>
      <c r="P1294" s="65"/>
    </row>
    <row r="1295" spans="3:16" s="1" customFormat="1" x14ac:dyDescent="0.25">
      <c r="C1295" s="65"/>
      <c r="D1295" s="55"/>
      <c r="E1295" s="55"/>
      <c r="F1295" s="55"/>
      <c r="G1295" s="55"/>
      <c r="H1295" s="55"/>
      <c r="I1295" s="55"/>
      <c r="J1295" s="55"/>
      <c r="K1295" s="65"/>
      <c r="L1295" s="65"/>
      <c r="M1295" s="65"/>
      <c r="N1295" s="65"/>
      <c r="O1295" s="65"/>
      <c r="P1295" s="65"/>
    </row>
    <row r="1296" spans="3:16" s="1" customFormat="1" x14ac:dyDescent="0.25">
      <c r="C1296" s="65"/>
      <c r="D1296" s="55"/>
      <c r="E1296" s="55"/>
      <c r="F1296" s="55"/>
      <c r="G1296" s="55"/>
      <c r="H1296" s="55"/>
      <c r="I1296" s="55"/>
      <c r="J1296" s="55"/>
      <c r="K1296" s="65"/>
      <c r="L1296" s="65"/>
      <c r="M1296" s="65"/>
      <c r="N1296" s="65"/>
      <c r="O1296" s="65"/>
      <c r="P1296" s="65"/>
    </row>
    <row r="1297" spans="3:16" s="1" customFormat="1" x14ac:dyDescent="0.25">
      <c r="C1297" s="65"/>
      <c r="D1297" s="55"/>
      <c r="E1297" s="55"/>
      <c r="F1297" s="55"/>
      <c r="G1297" s="55"/>
      <c r="H1297" s="55"/>
      <c r="I1297" s="55"/>
      <c r="J1297" s="55"/>
      <c r="K1297" s="65"/>
      <c r="L1297" s="65"/>
      <c r="M1297" s="65"/>
      <c r="N1297" s="65"/>
      <c r="O1297" s="65"/>
      <c r="P1297" s="65"/>
    </row>
    <row r="1298" spans="3:16" s="1" customFormat="1" x14ac:dyDescent="0.25">
      <c r="C1298" s="65"/>
      <c r="D1298" s="55"/>
      <c r="E1298" s="55"/>
      <c r="F1298" s="55"/>
      <c r="G1298" s="55"/>
      <c r="H1298" s="55"/>
      <c r="I1298" s="55"/>
      <c r="J1298" s="55"/>
      <c r="K1298" s="65"/>
      <c r="L1298" s="65"/>
      <c r="M1298" s="65"/>
      <c r="N1298" s="65"/>
      <c r="O1298" s="65"/>
      <c r="P1298" s="65"/>
    </row>
    <row r="1299" spans="3:16" s="1" customFormat="1" x14ac:dyDescent="0.25">
      <c r="C1299" s="65"/>
      <c r="D1299" s="55"/>
      <c r="E1299" s="55"/>
      <c r="F1299" s="55"/>
      <c r="G1299" s="55"/>
      <c r="H1299" s="55"/>
      <c r="I1299" s="55"/>
      <c r="J1299" s="55"/>
      <c r="K1299" s="65"/>
      <c r="L1299" s="65"/>
      <c r="M1299" s="65"/>
      <c r="N1299" s="65"/>
      <c r="O1299" s="65"/>
      <c r="P1299" s="65"/>
    </row>
    <row r="1300" spans="3:16" s="1" customFormat="1" x14ac:dyDescent="0.25">
      <c r="C1300" s="65"/>
      <c r="D1300" s="55"/>
      <c r="E1300" s="55"/>
      <c r="F1300" s="55"/>
      <c r="G1300" s="55"/>
      <c r="H1300" s="55"/>
      <c r="I1300" s="55"/>
      <c r="J1300" s="55"/>
      <c r="K1300" s="65"/>
      <c r="L1300" s="65"/>
      <c r="M1300" s="65"/>
      <c r="N1300" s="65"/>
      <c r="O1300" s="65"/>
      <c r="P1300" s="65"/>
    </row>
    <row r="1301" spans="3:16" s="1" customFormat="1" x14ac:dyDescent="0.25">
      <c r="C1301" s="65"/>
      <c r="D1301" s="55"/>
      <c r="E1301" s="55"/>
      <c r="F1301" s="55"/>
      <c r="G1301" s="55"/>
      <c r="H1301" s="55"/>
      <c r="I1301" s="55"/>
      <c r="J1301" s="55"/>
      <c r="K1301" s="65"/>
      <c r="L1301" s="65"/>
      <c r="M1301" s="65"/>
      <c r="N1301" s="65"/>
      <c r="O1301" s="65"/>
      <c r="P1301" s="65"/>
    </row>
    <row r="1302" spans="3:16" s="1" customFormat="1" x14ac:dyDescent="0.25">
      <c r="C1302" s="65"/>
      <c r="D1302" s="55"/>
      <c r="E1302" s="55"/>
      <c r="F1302" s="55"/>
      <c r="G1302" s="55"/>
      <c r="H1302" s="55"/>
      <c r="I1302" s="55"/>
      <c r="J1302" s="55"/>
      <c r="K1302" s="65"/>
      <c r="L1302" s="65"/>
      <c r="M1302" s="65"/>
      <c r="N1302" s="65"/>
      <c r="O1302" s="65"/>
      <c r="P1302" s="65"/>
    </row>
    <row r="1303" spans="3:16" s="1" customFormat="1" x14ac:dyDescent="0.25">
      <c r="C1303" s="65"/>
      <c r="D1303" s="55"/>
      <c r="E1303" s="55"/>
      <c r="F1303" s="55"/>
      <c r="G1303" s="55"/>
      <c r="H1303" s="55"/>
      <c r="I1303" s="55"/>
      <c r="J1303" s="55"/>
      <c r="K1303" s="65"/>
      <c r="L1303" s="65"/>
      <c r="M1303" s="65"/>
      <c r="N1303" s="65"/>
      <c r="O1303" s="65"/>
      <c r="P1303" s="65"/>
    </row>
    <row r="1304" spans="3:16" s="1" customFormat="1" x14ac:dyDescent="0.25">
      <c r="C1304" s="65"/>
      <c r="D1304" s="55"/>
      <c r="E1304" s="55"/>
      <c r="F1304" s="55"/>
      <c r="G1304" s="55"/>
      <c r="H1304" s="55"/>
      <c r="I1304" s="55"/>
      <c r="J1304" s="55"/>
      <c r="K1304" s="65"/>
      <c r="L1304" s="65"/>
      <c r="M1304" s="65"/>
      <c r="N1304" s="65"/>
      <c r="O1304" s="65"/>
      <c r="P1304" s="65"/>
    </row>
    <row r="1305" spans="3:16" s="1" customFormat="1" x14ac:dyDescent="0.25">
      <c r="C1305" s="65"/>
      <c r="D1305" s="55"/>
      <c r="E1305" s="55"/>
      <c r="F1305" s="55"/>
      <c r="G1305" s="55"/>
      <c r="H1305" s="55"/>
      <c r="I1305" s="55"/>
      <c r="J1305" s="55"/>
      <c r="K1305" s="65"/>
      <c r="L1305" s="65"/>
      <c r="M1305" s="65"/>
      <c r="N1305" s="65"/>
      <c r="O1305" s="65"/>
      <c r="P1305" s="65"/>
    </row>
    <row r="1306" spans="3:16" s="1" customFormat="1" x14ac:dyDescent="0.25">
      <c r="C1306" s="65"/>
      <c r="D1306" s="55"/>
      <c r="E1306" s="55"/>
      <c r="F1306" s="55"/>
      <c r="G1306" s="55"/>
      <c r="H1306" s="55"/>
      <c r="I1306" s="55"/>
      <c r="J1306" s="55"/>
      <c r="K1306" s="65"/>
      <c r="L1306" s="65"/>
      <c r="M1306" s="65"/>
      <c r="N1306" s="65"/>
      <c r="O1306" s="65"/>
      <c r="P1306" s="65"/>
    </row>
    <row r="1307" spans="3:16" s="1" customFormat="1" x14ac:dyDescent="0.25">
      <c r="C1307" s="65"/>
      <c r="D1307" s="55"/>
      <c r="E1307" s="55"/>
      <c r="F1307" s="55"/>
      <c r="G1307" s="55"/>
      <c r="H1307" s="55"/>
      <c r="I1307" s="55"/>
      <c r="J1307" s="55"/>
      <c r="K1307" s="65"/>
      <c r="L1307" s="65"/>
      <c r="M1307" s="65"/>
      <c r="N1307" s="65"/>
      <c r="O1307" s="65"/>
      <c r="P1307" s="65"/>
    </row>
    <row r="1308" spans="3:16" s="1" customFormat="1" x14ac:dyDescent="0.25">
      <c r="C1308" s="65"/>
      <c r="D1308" s="55"/>
      <c r="E1308" s="55"/>
      <c r="F1308" s="55"/>
      <c r="G1308" s="55"/>
      <c r="H1308" s="55"/>
      <c r="I1308" s="55"/>
      <c r="J1308" s="55"/>
      <c r="K1308" s="65"/>
      <c r="L1308" s="65"/>
      <c r="M1308" s="65"/>
      <c r="N1308" s="65"/>
      <c r="O1308" s="65"/>
      <c r="P1308" s="65"/>
    </row>
    <row r="1309" spans="3:16" s="1" customFormat="1" x14ac:dyDescent="0.25">
      <c r="C1309" s="65"/>
      <c r="D1309" s="55"/>
      <c r="E1309" s="55"/>
      <c r="F1309" s="55"/>
      <c r="G1309" s="55"/>
      <c r="H1309" s="55"/>
      <c r="I1309" s="55"/>
      <c r="J1309" s="55"/>
      <c r="K1309" s="65"/>
      <c r="L1309" s="65"/>
      <c r="M1309" s="65"/>
      <c r="N1309" s="65"/>
      <c r="O1309" s="65"/>
      <c r="P1309" s="65"/>
    </row>
    <row r="1310" spans="3:16" s="1" customFormat="1" x14ac:dyDescent="0.25">
      <c r="C1310" s="65"/>
      <c r="D1310" s="55"/>
      <c r="E1310" s="55"/>
      <c r="F1310" s="55"/>
      <c r="G1310" s="55"/>
      <c r="H1310" s="55"/>
      <c r="I1310" s="55"/>
      <c r="J1310" s="55"/>
      <c r="K1310" s="65"/>
      <c r="L1310" s="65"/>
      <c r="M1310" s="65"/>
      <c r="N1310" s="65"/>
      <c r="O1310" s="65"/>
      <c r="P1310" s="65"/>
    </row>
    <row r="1311" spans="3:16" s="1" customFormat="1" x14ac:dyDescent="0.25">
      <c r="C1311" s="65"/>
      <c r="D1311" s="55"/>
      <c r="E1311" s="55"/>
      <c r="F1311" s="55"/>
      <c r="G1311" s="55"/>
      <c r="H1311" s="55"/>
      <c r="I1311" s="55"/>
      <c r="J1311" s="55"/>
      <c r="K1311" s="65"/>
      <c r="L1311" s="65"/>
      <c r="M1311" s="65"/>
      <c r="N1311" s="65"/>
      <c r="O1311" s="65"/>
      <c r="P1311" s="65"/>
    </row>
    <row r="1312" spans="3:16" s="1" customFormat="1" x14ac:dyDescent="0.25">
      <c r="C1312" s="65"/>
      <c r="D1312" s="55"/>
      <c r="E1312" s="55"/>
      <c r="F1312" s="55"/>
      <c r="G1312" s="55"/>
      <c r="H1312" s="55"/>
      <c r="I1312" s="55"/>
      <c r="J1312" s="55"/>
      <c r="K1312" s="65"/>
      <c r="L1312" s="65"/>
      <c r="M1312" s="65"/>
      <c r="N1312" s="65"/>
      <c r="O1312" s="65"/>
      <c r="P1312" s="65"/>
    </row>
    <row r="1313" spans="3:16" s="1" customFormat="1" x14ac:dyDescent="0.25">
      <c r="C1313" s="65"/>
      <c r="D1313" s="55"/>
      <c r="E1313" s="55"/>
      <c r="F1313" s="55"/>
      <c r="G1313" s="55"/>
      <c r="H1313" s="55"/>
      <c r="I1313" s="55"/>
      <c r="J1313" s="55"/>
      <c r="K1313" s="65"/>
      <c r="L1313" s="65"/>
      <c r="M1313" s="65"/>
      <c r="N1313" s="65"/>
      <c r="O1313" s="65"/>
      <c r="P1313" s="65"/>
    </row>
    <row r="1314" spans="3:16" s="1" customFormat="1" x14ac:dyDescent="0.25">
      <c r="C1314" s="65"/>
      <c r="D1314" s="55"/>
      <c r="E1314" s="55"/>
      <c r="F1314" s="55"/>
      <c r="G1314" s="55"/>
      <c r="H1314" s="55"/>
      <c r="I1314" s="55"/>
      <c r="J1314" s="55"/>
      <c r="K1314" s="65"/>
      <c r="L1314" s="65"/>
      <c r="M1314" s="65"/>
      <c r="N1314" s="65"/>
      <c r="O1314" s="65"/>
      <c r="P1314" s="65"/>
    </row>
    <row r="1315" spans="3:16" s="1" customFormat="1" x14ac:dyDescent="0.25">
      <c r="C1315" s="65"/>
      <c r="D1315" s="55"/>
      <c r="E1315" s="55"/>
      <c r="F1315" s="55"/>
      <c r="G1315" s="55"/>
      <c r="H1315" s="55"/>
      <c r="I1315" s="55"/>
      <c r="J1315" s="55"/>
      <c r="K1315" s="65"/>
      <c r="L1315" s="65"/>
      <c r="M1315" s="65"/>
      <c r="N1315" s="65"/>
      <c r="O1315" s="65"/>
      <c r="P1315" s="65"/>
    </row>
    <row r="1316" spans="3:16" s="1" customFormat="1" x14ac:dyDescent="0.25">
      <c r="C1316" s="65"/>
      <c r="D1316" s="55"/>
      <c r="E1316" s="55"/>
      <c r="F1316" s="55"/>
      <c r="G1316" s="55"/>
      <c r="H1316" s="55"/>
      <c r="I1316" s="55"/>
      <c r="J1316" s="55"/>
      <c r="K1316" s="65"/>
      <c r="L1316" s="65"/>
      <c r="M1316" s="65"/>
      <c r="N1316" s="65"/>
      <c r="O1316" s="65"/>
      <c r="P1316" s="65"/>
    </row>
    <row r="1317" spans="3:16" s="1" customFormat="1" x14ac:dyDescent="0.25">
      <c r="C1317" s="65"/>
      <c r="D1317" s="55"/>
      <c r="E1317" s="55"/>
      <c r="F1317" s="55"/>
      <c r="G1317" s="55"/>
      <c r="H1317" s="55"/>
      <c r="I1317" s="55"/>
      <c r="J1317" s="55"/>
      <c r="K1317" s="65"/>
      <c r="L1317" s="65"/>
      <c r="M1317" s="65"/>
      <c r="N1317" s="65"/>
      <c r="O1317" s="65"/>
      <c r="P1317" s="65"/>
    </row>
    <row r="1318" spans="3:16" s="1" customFormat="1" x14ac:dyDescent="0.25">
      <c r="C1318" s="65"/>
      <c r="D1318" s="55"/>
      <c r="E1318" s="55"/>
      <c r="F1318" s="55"/>
      <c r="G1318" s="55"/>
      <c r="H1318" s="55"/>
      <c r="I1318" s="55"/>
      <c r="J1318" s="55"/>
      <c r="K1318" s="65"/>
      <c r="L1318" s="65"/>
      <c r="M1318" s="65"/>
      <c r="N1318" s="65"/>
      <c r="O1318" s="65"/>
      <c r="P1318" s="65"/>
    </row>
    <row r="1319" spans="3:16" s="1" customFormat="1" x14ac:dyDescent="0.25">
      <c r="C1319" s="65"/>
      <c r="D1319" s="55"/>
      <c r="E1319" s="55"/>
      <c r="F1319" s="55"/>
      <c r="G1319" s="55"/>
      <c r="H1319" s="55"/>
      <c r="I1319" s="55"/>
      <c r="J1319" s="55"/>
      <c r="K1319" s="65"/>
      <c r="L1319" s="65"/>
      <c r="M1319" s="65"/>
      <c r="N1319" s="65"/>
      <c r="O1319" s="65"/>
      <c r="P1319" s="65"/>
    </row>
    <row r="1320" spans="3:16" s="1" customFormat="1" x14ac:dyDescent="0.25">
      <c r="C1320" s="65"/>
      <c r="D1320" s="55"/>
      <c r="E1320" s="55"/>
      <c r="F1320" s="55"/>
      <c r="G1320" s="55"/>
      <c r="H1320" s="55"/>
      <c r="I1320" s="55"/>
      <c r="J1320" s="55"/>
      <c r="K1320" s="65"/>
      <c r="L1320" s="65"/>
      <c r="M1320" s="65"/>
      <c r="N1320" s="65"/>
      <c r="O1320" s="65"/>
      <c r="P1320" s="65"/>
    </row>
    <row r="1321" spans="3:16" s="1" customFormat="1" x14ac:dyDescent="0.25">
      <c r="C1321" s="65"/>
      <c r="D1321" s="55"/>
      <c r="E1321" s="55"/>
      <c r="F1321" s="55"/>
      <c r="G1321" s="55"/>
      <c r="H1321" s="55"/>
      <c r="I1321" s="55"/>
      <c r="J1321" s="55"/>
      <c r="K1321" s="65"/>
      <c r="L1321" s="65"/>
      <c r="M1321" s="65"/>
      <c r="N1321" s="65"/>
      <c r="O1321" s="65"/>
      <c r="P1321" s="65"/>
    </row>
    <row r="1322" spans="3:16" s="1" customFormat="1" x14ac:dyDescent="0.25">
      <c r="C1322" s="65"/>
      <c r="D1322" s="55"/>
      <c r="E1322" s="55"/>
      <c r="F1322" s="55"/>
      <c r="G1322" s="55"/>
      <c r="H1322" s="55"/>
      <c r="I1322" s="55"/>
      <c r="J1322" s="55"/>
      <c r="K1322" s="65"/>
      <c r="L1322" s="65"/>
      <c r="M1322" s="65"/>
      <c r="N1322" s="65"/>
      <c r="O1322" s="65"/>
      <c r="P1322" s="65"/>
    </row>
    <row r="1323" spans="3:16" s="1" customFormat="1" x14ac:dyDescent="0.25">
      <c r="C1323" s="65"/>
      <c r="D1323" s="55"/>
      <c r="E1323" s="55"/>
      <c r="F1323" s="55"/>
      <c r="G1323" s="55"/>
      <c r="H1323" s="55"/>
      <c r="I1323" s="55"/>
      <c r="J1323" s="55"/>
      <c r="K1323" s="65"/>
      <c r="L1323" s="65"/>
      <c r="M1323" s="65"/>
      <c r="N1323" s="65"/>
      <c r="O1323" s="65"/>
      <c r="P1323" s="65"/>
    </row>
    <row r="1324" spans="3:16" s="1" customFormat="1" x14ac:dyDescent="0.25">
      <c r="C1324" s="65"/>
      <c r="D1324" s="55"/>
      <c r="E1324" s="55"/>
      <c r="F1324" s="55"/>
      <c r="G1324" s="55"/>
      <c r="H1324" s="55"/>
      <c r="I1324" s="55"/>
      <c r="J1324" s="55"/>
      <c r="K1324" s="65"/>
      <c r="L1324" s="65"/>
      <c r="M1324" s="65"/>
      <c r="N1324" s="65"/>
      <c r="O1324" s="65"/>
      <c r="P1324" s="65"/>
    </row>
    <row r="1325" spans="3:16" s="1" customFormat="1" x14ac:dyDescent="0.25">
      <c r="C1325" s="65"/>
      <c r="D1325" s="55"/>
      <c r="E1325" s="55"/>
      <c r="F1325" s="55"/>
      <c r="G1325" s="55"/>
      <c r="H1325" s="55"/>
      <c r="I1325" s="55"/>
      <c r="J1325" s="55"/>
      <c r="K1325" s="65"/>
      <c r="L1325" s="65"/>
      <c r="M1325" s="65"/>
      <c r="N1325" s="65"/>
      <c r="O1325" s="65"/>
      <c r="P1325" s="65"/>
    </row>
    <row r="1326" spans="3:16" s="1" customFormat="1" x14ac:dyDescent="0.25">
      <c r="C1326" s="65"/>
      <c r="D1326" s="55"/>
      <c r="E1326" s="55"/>
      <c r="F1326" s="55"/>
      <c r="G1326" s="55"/>
      <c r="H1326" s="55"/>
      <c r="I1326" s="55"/>
      <c r="J1326" s="55"/>
      <c r="K1326" s="65"/>
      <c r="L1326" s="65"/>
      <c r="M1326" s="65"/>
      <c r="N1326" s="65"/>
      <c r="O1326" s="65"/>
      <c r="P1326" s="65"/>
    </row>
    <row r="1327" spans="3:16" s="1" customFormat="1" x14ac:dyDescent="0.25">
      <c r="C1327" s="65"/>
      <c r="D1327" s="55"/>
      <c r="E1327" s="55"/>
      <c r="F1327" s="55"/>
      <c r="G1327" s="55"/>
      <c r="H1327" s="55"/>
      <c r="I1327" s="55"/>
      <c r="J1327" s="55"/>
      <c r="K1327" s="65"/>
      <c r="L1327" s="65"/>
      <c r="M1327" s="65"/>
      <c r="N1327" s="65"/>
      <c r="O1327" s="65"/>
      <c r="P1327" s="65"/>
    </row>
    <row r="1328" spans="3:16" s="1" customFormat="1" x14ac:dyDescent="0.25">
      <c r="C1328" s="65"/>
      <c r="D1328" s="55"/>
      <c r="E1328" s="55"/>
      <c r="F1328" s="55"/>
      <c r="G1328" s="55"/>
      <c r="H1328" s="55"/>
      <c r="I1328" s="55"/>
      <c r="J1328" s="55"/>
      <c r="K1328" s="65"/>
      <c r="L1328" s="65"/>
      <c r="M1328" s="65"/>
      <c r="N1328" s="65"/>
      <c r="O1328" s="65"/>
      <c r="P1328" s="65"/>
    </row>
    <row r="1329" spans="3:16" s="1" customFormat="1" x14ac:dyDescent="0.25">
      <c r="C1329" s="65"/>
      <c r="D1329" s="55"/>
      <c r="E1329" s="55"/>
      <c r="F1329" s="55"/>
      <c r="G1329" s="55"/>
      <c r="H1329" s="55"/>
      <c r="I1329" s="55"/>
      <c r="J1329" s="55"/>
      <c r="K1329" s="65"/>
      <c r="L1329" s="65"/>
      <c r="M1329" s="65"/>
      <c r="N1329" s="65"/>
      <c r="O1329" s="65"/>
      <c r="P1329" s="65"/>
    </row>
    <row r="1330" spans="3:16" s="1" customFormat="1" x14ac:dyDescent="0.25">
      <c r="C1330" s="65"/>
      <c r="D1330" s="55"/>
      <c r="E1330" s="55"/>
      <c r="F1330" s="55"/>
      <c r="G1330" s="55"/>
      <c r="H1330" s="55"/>
      <c r="I1330" s="55"/>
      <c r="J1330" s="55"/>
      <c r="K1330" s="65"/>
      <c r="L1330" s="65"/>
      <c r="M1330" s="65"/>
      <c r="N1330" s="65"/>
      <c r="O1330" s="65"/>
      <c r="P1330" s="65"/>
    </row>
    <row r="1331" spans="3:16" s="1" customFormat="1" x14ac:dyDescent="0.25">
      <c r="C1331" s="65"/>
      <c r="D1331" s="55"/>
      <c r="E1331" s="55"/>
      <c r="F1331" s="55"/>
      <c r="G1331" s="55"/>
      <c r="H1331" s="55"/>
      <c r="I1331" s="55"/>
      <c r="J1331" s="55"/>
      <c r="K1331" s="65"/>
      <c r="L1331" s="65"/>
      <c r="M1331" s="65"/>
      <c r="N1331" s="65"/>
      <c r="O1331" s="65"/>
      <c r="P1331" s="65"/>
    </row>
    <row r="1332" spans="3:16" s="1" customFormat="1" x14ac:dyDescent="0.25">
      <c r="C1332" s="65"/>
      <c r="D1332" s="55"/>
      <c r="E1332" s="55"/>
      <c r="F1332" s="55"/>
      <c r="G1332" s="55"/>
      <c r="H1332" s="55"/>
      <c r="I1332" s="55"/>
      <c r="J1332" s="55"/>
      <c r="K1332" s="65"/>
      <c r="L1332" s="65"/>
      <c r="M1332" s="65"/>
      <c r="N1332" s="65"/>
      <c r="O1332" s="65"/>
      <c r="P1332" s="65"/>
    </row>
    <row r="1333" spans="3:16" s="1" customFormat="1" x14ac:dyDescent="0.25">
      <c r="C1333" s="65"/>
      <c r="D1333" s="55"/>
      <c r="E1333" s="55"/>
      <c r="F1333" s="55"/>
      <c r="G1333" s="55"/>
      <c r="H1333" s="55"/>
      <c r="I1333" s="55"/>
      <c r="J1333" s="55"/>
      <c r="K1333" s="65"/>
      <c r="L1333" s="65"/>
      <c r="M1333" s="65"/>
      <c r="N1333" s="65"/>
      <c r="O1333" s="65"/>
      <c r="P1333" s="65"/>
    </row>
    <row r="1334" spans="3:16" s="1" customFormat="1" x14ac:dyDescent="0.25">
      <c r="C1334" s="65"/>
      <c r="D1334" s="55"/>
      <c r="E1334" s="55"/>
      <c r="F1334" s="55"/>
      <c r="G1334" s="55"/>
      <c r="H1334" s="55"/>
      <c r="I1334" s="55"/>
      <c r="J1334" s="55"/>
      <c r="K1334" s="65"/>
      <c r="L1334" s="65"/>
      <c r="M1334" s="65"/>
      <c r="N1334" s="65"/>
      <c r="O1334" s="65"/>
      <c r="P1334" s="65"/>
    </row>
    <row r="1335" spans="3:16" s="1" customFormat="1" x14ac:dyDescent="0.25">
      <c r="C1335" s="65"/>
      <c r="D1335" s="55"/>
      <c r="E1335" s="55"/>
      <c r="F1335" s="55"/>
      <c r="G1335" s="55"/>
      <c r="H1335" s="55"/>
      <c r="I1335" s="55"/>
      <c r="J1335" s="55"/>
      <c r="K1335" s="65"/>
      <c r="L1335" s="65"/>
      <c r="M1335" s="65"/>
      <c r="N1335" s="65"/>
      <c r="O1335" s="65"/>
      <c r="P1335" s="65"/>
    </row>
    <row r="1336" spans="3:16" s="1" customFormat="1" x14ac:dyDescent="0.25">
      <c r="C1336" s="65"/>
      <c r="D1336" s="55"/>
      <c r="E1336" s="55"/>
      <c r="F1336" s="55"/>
      <c r="G1336" s="55"/>
      <c r="H1336" s="55"/>
      <c r="I1336" s="55"/>
      <c r="J1336" s="55"/>
      <c r="K1336" s="65"/>
      <c r="L1336" s="65"/>
      <c r="M1336" s="65"/>
      <c r="N1336" s="65"/>
      <c r="O1336" s="65"/>
      <c r="P1336" s="65"/>
    </row>
    <row r="1337" spans="3:16" s="1" customFormat="1" x14ac:dyDescent="0.25">
      <c r="C1337" s="65"/>
      <c r="D1337" s="55"/>
      <c r="E1337" s="55"/>
      <c r="F1337" s="55"/>
      <c r="G1337" s="55"/>
      <c r="H1337" s="55"/>
      <c r="I1337" s="55"/>
      <c r="J1337" s="55"/>
      <c r="K1337" s="65"/>
      <c r="L1337" s="65"/>
      <c r="M1337" s="65"/>
      <c r="N1337" s="65"/>
      <c r="O1337" s="65"/>
      <c r="P1337" s="65"/>
    </row>
    <row r="1338" spans="3:16" s="1" customFormat="1" x14ac:dyDescent="0.25">
      <c r="C1338" s="65"/>
      <c r="D1338" s="55"/>
      <c r="E1338" s="55"/>
      <c r="F1338" s="55"/>
      <c r="G1338" s="55"/>
      <c r="H1338" s="55"/>
      <c r="I1338" s="55"/>
      <c r="J1338" s="55"/>
      <c r="K1338" s="65"/>
      <c r="L1338" s="65"/>
      <c r="M1338" s="65"/>
      <c r="N1338" s="65"/>
      <c r="O1338" s="65"/>
      <c r="P1338" s="65"/>
    </row>
    <row r="1339" spans="3:16" s="1" customFormat="1" x14ac:dyDescent="0.25">
      <c r="C1339" s="65"/>
      <c r="D1339" s="55"/>
      <c r="E1339" s="55"/>
      <c r="F1339" s="55"/>
      <c r="G1339" s="55"/>
      <c r="H1339" s="55"/>
      <c r="I1339" s="55"/>
      <c r="J1339" s="55"/>
      <c r="K1339" s="65"/>
      <c r="L1339" s="65"/>
      <c r="M1339" s="65"/>
      <c r="N1339" s="65"/>
      <c r="O1339" s="65"/>
      <c r="P1339" s="65"/>
    </row>
    <row r="1340" spans="3:16" s="1" customFormat="1" x14ac:dyDescent="0.25">
      <c r="C1340" s="65"/>
      <c r="D1340" s="55"/>
      <c r="E1340" s="55"/>
      <c r="F1340" s="55"/>
      <c r="G1340" s="55"/>
      <c r="H1340" s="55"/>
      <c r="I1340" s="55"/>
      <c r="J1340" s="55"/>
      <c r="K1340" s="65"/>
      <c r="L1340" s="65"/>
      <c r="M1340" s="65"/>
      <c r="N1340" s="65"/>
      <c r="O1340" s="65"/>
      <c r="P1340" s="65"/>
    </row>
    <row r="1341" spans="3:16" s="1" customFormat="1" x14ac:dyDescent="0.25">
      <c r="C1341" s="65"/>
      <c r="D1341" s="55"/>
      <c r="E1341" s="55"/>
      <c r="F1341" s="55"/>
      <c r="G1341" s="55"/>
      <c r="H1341" s="55"/>
      <c r="I1341" s="55"/>
      <c r="J1341" s="55"/>
      <c r="K1341" s="65"/>
      <c r="L1341" s="65"/>
      <c r="M1341" s="65"/>
      <c r="N1341" s="65"/>
      <c r="O1341" s="65"/>
      <c r="P1341" s="65"/>
    </row>
    <row r="1342" spans="3:16" s="1" customFormat="1" x14ac:dyDescent="0.25">
      <c r="C1342" s="65"/>
      <c r="D1342" s="55"/>
      <c r="E1342" s="55"/>
      <c r="F1342" s="55"/>
      <c r="G1342" s="55"/>
      <c r="H1342" s="55"/>
      <c r="I1342" s="55"/>
      <c r="J1342" s="55"/>
      <c r="K1342" s="65"/>
      <c r="L1342" s="65"/>
      <c r="M1342" s="65"/>
      <c r="N1342" s="65"/>
      <c r="O1342" s="65"/>
      <c r="P1342" s="65"/>
    </row>
    <row r="1343" spans="3:16" s="1" customFormat="1" x14ac:dyDescent="0.25">
      <c r="C1343" s="65"/>
      <c r="D1343" s="55"/>
      <c r="E1343" s="55"/>
      <c r="F1343" s="55"/>
      <c r="G1343" s="55"/>
      <c r="H1343" s="55"/>
      <c r="I1343" s="55"/>
      <c r="J1343" s="55"/>
      <c r="K1343" s="65"/>
      <c r="L1343" s="65"/>
      <c r="M1343" s="65"/>
      <c r="N1343" s="65"/>
      <c r="O1343" s="65"/>
      <c r="P1343" s="65"/>
    </row>
    <row r="1344" spans="3:16" s="1" customFormat="1" x14ac:dyDescent="0.25">
      <c r="C1344" s="65"/>
      <c r="D1344" s="55"/>
      <c r="E1344" s="55"/>
      <c r="F1344" s="55"/>
      <c r="G1344" s="55"/>
      <c r="H1344" s="55"/>
      <c r="I1344" s="55"/>
      <c r="J1344" s="55"/>
      <c r="K1344" s="65"/>
      <c r="L1344" s="65"/>
      <c r="M1344" s="65"/>
      <c r="N1344" s="65"/>
      <c r="O1344" s="65"/>
      <c r="P1344" s="65"/>
    </row>
    <row r="1345" spans="3:16" s="1" customFormat="1" x14ac:dyDescent="0.25">
      <c r="C1345" s="65"/>
      <c r="D1345" s="55"/>
      <c r="E1345" s="55"/>
      <c r="F1345" s="55"/>
      <c r="G1345" s="55"/>
      <c r="H1345" s="55"/>
      <c r="I1345" s="55"/>
      <c r="J1345" s="55"/>
      <c r="K1345" s="65"/>
      <c r="L1345" s="65"/>
      <c r="M1345" s="65"/>
      <c r="N1345" s="65"/>
      <c r="O1345" s="65"/>
      <c r="P1345" s="65"/>
    </row>
    <row r="1346" spans="3:16" s="1" customFormat="1" x14ac:dyDescent="0.25">
      <c r="C1346" s="65"/>
      <c r="D1346" s="55"/>
      <c r="E1346" s="55"/>
      <c r="F1346" s="55"/>
      <c r="G1346" s="55"/>
      <c r="H1346" s="55"/>
      <c r="I1346" s="55"/>
      <c r="J1346" s="55"/>
      <c r="K1346" s="65"/>
      <c r="L1346" s="65"/>
      <c r="M1346" s="65"/>
      <c r="N1346" s="65"/>
      <c r="O1346" s="65"/>
      <c r="P1346" s="65"/>
    </row>
    <row r="1347" spans="3:16" s="1" customFormat="1" x14ac:dyDescent="0.25">
      <c r="C1347" s="65"/>
      <c r="D1347" s="55"/>
      <c r="E1347" s="55"/>
      <c r="F1347" s="55"/>
      <c r="G1347" s="55"/>
      <c r="H1347" s="55"/>
      <c r="I1347" s="55"/>
      <c r="J1347" s="55"/>
      <c r="K1347" s="65"/>
      <c r="L1347" s="65"/>
      <c r="M1347" s="65"/>
      <c r="N1347" s="65"/>
      <c r="O1347" s="65"/>
      <c r="P1347" s="65"/>
    </row>
    <row r="1348" spans="3:16" s="1" customFormat="1" x14ac:dyDescent="0.25">
      <c r="C1348" s="65"/>
      <c r="D1348" s="55"/>
      <c r="E1348" s="55"/>
      <c r="F1348" s="55"/>
      <c r="G1348" s="55"/>
      <c r="H1348" s="55"/>
      <c r="I1348" s="55"/>
      <c r="J1348" s="55"/>
      <c r="K1348" s="65"/>
      <c r="L1348" s="65"/>
      <c r="M1348" s="65"/>
      <c r="N1348" s="65"/>
      <c r="O1348" s="65"/>
      <c r="P1348" s="65"/>
    </row>
    <row r="1349" spans="3:16" s="1" customFormat="1" x14ac:dyDescent="0.25">
      <c r="C1349" s="65"/>
      <c r="D1349" s="55"/>
      <c r="E1349" s="55"/>
      <c r="F1349" s="55"/>
      <c r="G1349" s="55"/>
      <c r="H1349" s="55"/>
      <c r="I1349" s="55"/>
      <c r="J1349" s="55"/>
      <c r="K1349" s="65"/>
      <c r="L1349" s="65"/>
      <c r="M1349" s="65"/>
      <c r="N1349" s="65"/>
      <c r="O1349" s="65"/>
      <c r="P1349" s="65"/>
    </row>
    <row r="1350" spans="3:16" s="1" customFormat="1" x14ac:dyDescent="0.25">
      <c r="C1350" s="65"/>
      <c r="D1350" s="55"/>
      <c r="E1350" s="55"/>
      <c r="F1350" s="55"/>
      <c r="G1350" s="55"/>
      <c r="H1350" s="55"/>
      <c r="I1350" s="55"/>
      <c r="J1350" s="55"/>
      <c r="K1350" s="65"/>
      <c r="L1350" s="65"/>
      <c r="M1350" s="65"/>
      <c r="N1350" s="65"/>
      <c r="O1350" s="65"/>
      <c r="P1350" s="65"/>
    </row>
    <row r="1351" spans="3:16" s="1" customFormat="1" x14ac:dyDescent="0.25">
      <c r="C1351" s="65"/>
      <c r="D1351" s="55"/>
      <c r="E1351" s="55"/>
      <c r="F1351" s="55"/>
      <c r="G1351" s="55"/>
      <c r="H1351" s="55"/>
      <c r="I1351" s="55"/>
      <c r="J1351" s="55"/>
      <c r="K1351" s="65"/>
      <c r="L1351" s="65"/>
      <c r="M1351" s="65"/>
      <c r="N1351" s="65"/>
      <c r="O1351" s="65"/>
      <c r="P1351" s="65"/>
    </row>
    <row r="1352" spans="3:16" s="1" customFormat="1" x14ac:dyDescent="0.25">
      <c r="C1352" s="65"/>
      <c r="D1352" s="55"/>
      <c r="E1352" s="55"/>
      <c r="F1352" s="55"/>
      <c r="G1352" s="55"/>
      <c r="H1352" s="55"/>
      <c r="I1352" s="55"/>
      <c r="J1352" s="55"/>
      <c r="K1352" s="65"/>
      <c r="L1352" s="65"/>
      <c r="M1352" s="65"/>
      <c r="N1352" s="65"/>
      <c r="O1352" s="65"/>
      <c r="P1352" s="65"/>
    </row>
    <row r="1353" spans="3:16" s="1" customFormat="1" x14ac:dyDescent="0.25">
      <c r="C1353" s="65"/>
      <c r="D1353" s="55"/>
      <c r="E1353" s="55"/>
      <c r="F1353" s="55"/>
      <c r="G1353" s="55"/>
      <c r="H1353" s="55"/>
      <c r="I1353" s="55"/>
      <c r="J1353" s="55"/>
      <c r="K1353" s="65"/>
      <c r="L1353" s="65"/>
      <c r="M1353" s="65"/>
      <c r="N1353" s="65"/>
      <c r="O1353" s="65"/>
      <c r="P1353" s="65"/>
    </row>
    <row r="1354" spans="3:16" s="1" customFormat="1" x14ac:dyDescent="0.25">
      <c r="C1354" s="65"/>
      <c r="D1354" s="55"/>
      <c r="E1354" s="55"/>
      <c r="F1354" s="55"/>
      <c r="G1354" s="55"/>
      <c r="H1354" s="55"/>
      <c r="I1354" s="55"/>
      <c r="J1354" s="55"/>
      <c r="K1354" s="65"/>
      <c r="L1354" s="65"/>
      <c r="M1354" s="65"/>
      <c r="N1354" s="65"/>
      <c r="O1354" s="65"/>
      <c r="P1354" s="65"/>
    </row>
    <row r="1355" spans="3:16" s="1" customFormat="1" x14ac:dyDescent="0.25">
      <c r="C1355" s="65"/>
      <c r="D1355" s="55"/>
      <c r="E1355" s="55"/>
      <c r="F1355" s="55"/>
      <c r="G1355" s="55"/>
      <c r="H1355" s="55"/>
      <c r="I1355" s="55"/>
      <c r="J1355" s="55"/>
      <c r="K1355" s="65"/>
      <c r="L1355" s="65"/>
      <c r="M1355" s="65"/>
      <c r="N1355" s="65"/>
      <c r="O1355" s="65"/>
      <c r="P1355" s="65"/>
    </row>
    <row r="1356" spans="3:16" s="1" customFormat="1" x14ac:dyDescent="0.25">
      <c r="C1356" s="65"/>
      <c r="D1356" s="55"/>
      <c r="E1356" s="55"/>
      <c r="F1356" s="55"/>
      <c r="G1356" s="55"/>
      <c r="H1356" s="55"/>
      <c r="I1356" s="55"/>
      <c r="J1356" s="55"/>
      <c r="K1356" s="65"/>
      <c r="L1356" s="65"/>
      <c r="M1356" s="65"/>
      <c r="N1356" s="65"/>
      <c r="O1356" s="65"/>
      <c r="P1356" s="65"/>
    </row>
    <row r="1357" spans="3:16" s="1" customFormat="1" x14ac:dyDescent="0.25">
      <c r="C1357" s="65"/>
      <c r="D1357" s="55"/>
      <c r="E1357" s="55"/>
      <c r="F1357" s="55"/>
      <c r="G1357" s="55"/>
      <c r="H1357" s="55"/>
      <c r="I1357" s="55"/>
      <c r="J1357" s="55"/>
      <c r="K1357" s="65"/>
      <c r="L1357" s="65"/>
      <c r="M1357" s="65"/>
      <c r="N1357" s="65"/>
      <c r="O1357" s="65"/>
      <c r="P1357" s="65"/>
    </row>
    <row r="1358" spans="3:16" s="1" customFormat="1" x14ac:dyDescent="0.25">
      <c r="C1358" s="65"/>
      <c r="D1358" s="55"/>
      <c r="E1358" s="55"/>
      <c r="F1358" s="55"/>
      <c r="G1358" s="55"/>
      <c r="H1358" s="55"/>
      <c r="I1358" s="55"/>
      <c r="J1358" s="55"/>
      <c r="K1358" s="65"/>
      <c r="L1358" s="65"/>
      <c r="M1358" s="65"/>
      <c r="N1358" s="65"/>
      <c r="O1358" s="65"/>
      <c r="P1358" s="65"/>
    </row>
    <row r="1359" spans="3:16" s="1" customFormat="1" x14ac:dyDescent="0.25">
      <c r="C1359" s="65"/>
      <c r="D1359" s="55"/>
      <c r="E1359" s="55"/>
      <c r="F1359" s="55"/>
      <c r="G1359" s="55"/>
      <c r="H1359" s="55"/>
      <c r="I1359" s="55"/>
      <c r="J1359" s="55"/>
      <c r="K1359" s="65"/>
      <c r="L1359" s="65"/>
      <c r="M1359" s="65"/>
      <c r="N1359" s="65"/>
      <c r="O1359" s="65"/>
      <c r="P1359" s="65"/>
    </row>
    <row r="1360" spans="3:16" s="1" customFormat="1" x14ac:dyDescent="0.25">
      <c r="C1360" s="65"/>
      <c r="D1360" s="55"/>
      <c r="E1360" s="55"/>
      <c r="F1360" s="55"/>
      <c r="G1360" s="55"/>
      <c r="H1360" s="55"/>
      <c r="I1360" s="55"/>
      <c r="J1360" s="55"/>
      <c r="K1360" s="65"/>
      <c r="L1360" s="65"/>
      <c r="M1360" s="65"/>
      <c r="N1360" s="65"/>
      <c r="O1360" s="65"/>
      <c r="P1360" s="65"/>
    </row>
    <row r="1361" spans="3:16" s="1" customFormat="1" x14ac:dyDescent="0.25">
      <c r="C1361" s="65"/>
      <c r="D1361" s="55"/>
      <c r="E1361" s="55"/>
      <c r="F1361" s="55"/>
      <c r="G1361" s="55"/>
      <c r="H1361" s="55"/>
      <c r="I1361" s="55"/>
      <c r="J1361" s="55"/>
      <c r="K1361" s="65"/>
      <c r="L1361" s="65"/>
      <c r="M1361" s="65"/>
      <c r="N1361" s="65"/>
      <c r="O1361" s="65"/>
      <c r="P1361" s="65"/>
    </row>
    <row r="1362" spans="3:16" s="1" customFormat="1" x14ac:dyDescent="0.25">
      <c r="C1362" s="65"/>
      <c r="D1362" s="55"/>
      <c r="E1362" s="55"/>
      <c r="F1362" s="55"/>
      <c r="G1362" s="55"/>
      <c r="H1362" s="55"/>
      <c r="I1362" s="55"/>
      <c r="J1362" s="55"/>
      <c r="K1362" s="65"/>
      <c r="L1362" s="65"/>
      <c r="M1362" s="65"/>
      <c r="N1362" s="65"/>
      <c r="O1362" s="65"/>
      <c r="P1362" s="65"/>
    </row>
    <row r="1363" spans="3:16" s="1" customFormat="1" x14ac:dyDescent="0.25">
      <c r="C1363" s="65"/>
      <c r="D1363" s="55"/>
      <c r="E1363" s="55"/>
      <c r="F1363" s="55"/>
      <c r="G1363" s="55"/>
      <c r="H1363" s="55"/>
      <c r="I1363" s="55"/>
      <c r="J1363" s="55"/>
      <c r="K1363" s="65"/>
      <c r="L1363" s="65"/>
      <c r="M1363" s="65"/>
      <c r="N1363" s="65"/>
      <c r="O1363" s="65"/>
      <c r="P1363" s="65"/>
    </row>
    <row r="1364" spans="3:16" s="1" customFormat="1" x14ac:dyDescent="0.25">
      <c r="C1364" s="65"/>
      <c r="D1364" s="55"/>
      <c r="E1364" s="55"/>
      <c r="F1364" s="55"/>
      <c r="G1364" s="55"/>
      <c r="H1364" s="55"/>
      <c r="I1364" s="55"/>
      <c r="J1364" s="55"/>
      <c r="K1364" s="65"/>
      <c r="L1364" s="65"/>
      <c r="M1364" s="65"/>
      <c r="N1364" s="65"/>
      <c r="O1364" s="65"/>
      <c r="P1364" s="65"/>
    </row>
    <row r="1365" spans="3:16" s="1" customFormat="1" x14ac:dyDescent="0.25">
      <c r="C1365" s="65"/>
      <c r="D1365" s="55"/>
      <c r="E1365" s="55"/>
      <c r="F1365" s="55"/>
      <c r="G1365" s="55"/>
      <c r="H1365" s="55"/>
      <c r="I1365" s="55"/>
      <c r="J1365" s="55"/>
      <c r="K1365" s="65"/>
      <c r="L1365" s="65"/>
      <c r="M1365" s="65"/>
      <c r="N1365" s="65"/>
      <c r="O1365" s="65"/>
      <c r="P1365" s="65"/>
    </row>
    <row r="1366" spans="3:16" s="1" customFormat="1" x14ac:dyDescent="0.25">
      <c r="C1366" s="65"/>
      <c r="D1366" s="55"/>
      <c r="E1366" s="55"/>
      <c r="F1366" s="55"/>
      <c r="G1366" s="55"/>
      <c r="H1366" s="55"/>
      <c r="I1366" s="55"/>
      <c r="J1366" s="55"/>
      <c r="K1366" s="65"/>
      <c r="L1366" s="65"/>
      <c r="M1366" s="65"/>
      <c r="N1366" s="65"/>
      <c r="O1366" s="65"/>
      <c r="P1366" s="65"/>
    </row>
    <row r="1367" spans="3:16" s="1" customFormat="1" x14ac:dyDescent="0.25">
      <c r="C1367" s="65"/>
      <c r="D1367" s="55"/>
      <c r="E1367" s="55"/>
      <c r="F1367" s="55"/>
      <c r="G1367" s="55"/>
      <c r="H1367" s="55"/>
      <c r="I1367" s="55"/>
      <c r="J1367" s="55"/>
      <c r="K1367" s="65"/>
      <c r="L1367" s="65"/>
      <c r="M1367" s="65"/>
      <c r="N1367" s="65"/>
      <c r="O1367" s="65"/>
      <c r="P1367" s="65"/>
    </row>
    <row r="1368" spans="3:16" s="1" customFormat="1" x14ac:dyDescent="0.25">
      <c r="C1368" s="65"/>
      <c r="D1368" s="55"/>
      <c r="E1368" s="55"/>
      <c r="F1368" s="55"/>
      <c r="G1368" s="55"/>
      <c r="H1368" s="55"/>
      <c r="I1368" s="55"/>
      <c r="J1368" s="55"/>
      <c r="K1368" s="65"/>
      <c r="L1368" s="65"/>
      <c r="M1368" s="65"/>
      <c r="N1368" s="65"/>
      <c r="O1368" s="65"/>
      <c r="P1368" s="65"/>
    </row>
    <row r="1369" spans="3:16" s="1" customFormat="1" x14ac:dyDescent="0.25">
      <c r="C1369" s="65"/>
      <c r="D1369" s="55"/>
      <c r="E1369" s="55"/>
      <c r="F1369" s="55"/>
      <c r="G1369" s="55"/>
      <c r="H1369" s="55"/>
      <c r="I1369" s="55"/>
      <c r="J1369" s="55"/>
      <c r="K1369" s="65"/>
      <c r="L1369" s="65"/>
      <c r="M1369" s="65"/>
      <c r="N1369" s="65"/>
      <c r="O1369" s="65"/>
      <c r="P1369" s="65"/>
    </row>
    <row r="1370" spans="3:16" s="1" customFormat="1" x14ac:dyDescent="0.25">
      <c r="C1370" s="65"/>
      <c r="D1370" s="55"/>
      <c r="E1370" s="55"/>
      <c r="F1370" s="55"/>
      <c r="G1370" s="55"/>
      <c r="H1370" s="55"/>
      <c r="I1370" s="55"/>
      <c r="J1370" s="55"/>
      <c r="K1370" s="65"/>
      <c r="L1370" s="65"/>
      <c r="M1370" s="65"/>
      <c r="N1370" s="65"/>
      <c r="O1370" s="65"/>
      <c r="P1370" s="65"/>
    </row>
    <row r="1371" spans="3:16" s="1" customFormat="1" x14ac:dyDescent="0.25">
      <c r="C1371" s="65"/>
      <c r="D1371" s="55"/>
      <c r="E1371" s="55"/>
      <c r="F1371" s="55"/>
      <c r="G1371" s="55"/>
      <c r="H1371" s="55"/>
      <c r="I1371" s="55"/>
      <c r="J1371" s="55"/>
      <c r="K1371" s="65"/>
      <c r="L1371" s="65"/>
      <c r="M1371" s="65"/>
      <c r="N1371" s="65"/>
      <c r="O1371" s="65"/>
      <c r="P1371" s="65"/>
    </row>
    <row r="1372" spans="3:16" s="1" customFormat="1" x14ac:dyDescent="0.25">
      <c r="C1372" s="65"/>
      <c r="D1372" s="55"/>
      <c r="E1372" s="55"/>
      <c r="F1372" s="55"/>
      <c r="G1372" s="55"/>
      <c r="H1372" s="55"/>
      <c r="I1372" s="55"/>
      <c r="J1372" s="55"/>
      <c r="K1372" s="65"/>
      <c r="L1372" s="65"/>
      <c r="M1372" s="65"/>
      <c r="N1372" s="65"/>
      <c r="O1372" s="65"/>
      <c r="P1372" s="65"/>
    </row>
    <row r="1373" spans="3:16" s="1" customFormat="1" x14ac:dyDescent="0.25">
      <c r="C1373" s="65"/>
      <c r="D1373" s="55"/>
      <c r="E1373" s="55"/>
      <c r="F1373" s="55"/>
      <c r="G1373" s="55"/>
      <c r="H1373" s="55"/>
      <c r="I1373" s="55"/>
      <c r="J1373" s="55"/>
      <c r="K1373" s="65"/>
      <c r="L1373" s="65"/>
      <c r="M1373" s="65"/>
      <c r="N1373" s="65"/>
      <c r="O1373" s="65"/>
      <c r="P1373" s="65"/>
    </row>
    <row r="1374" spans="3:16" s="1" customFormat="1" x14ac:dyDescent="0.25">
      <c r="C1374" s="65"/>
      <c r="D1374" s="55"/>
      <c r="E1374" s="55"/>
      <c r="F1374" s="55"/>
      <c r="G1374" s="55"/>
      <c r="H1374" s="55"/>
      <c r="I1374" s="55"/>
      <c r="J1374" s="55"/>
      <c r="K1374" s="65"/>
      <c r="L1374" s="65"/>
      <c r="M1374" s="65"/>
      <c r="N1374" s="65"/>
      <c r="O1374" s="65"/>
      <c r="P1374" s="65"/>
    </row>
    <row r="1375" spans="3:16" s="1" customFormat="1" x14ac:dyDescent="0.25">
      <c r="C1375" s="65"/>
      <c r="D1375" s="55"/>
      <c r="E1375" s="55"/>
      <c r="F1375" s="55"/>
      <c r="G1375" s="55"/>
      <c r="H1375" s="55"/>
      <c r="I1375" s="55"/>
      <c r="J1375" s="55"/>
      <c r="K1375" s="65"/>
      <c r="L1375" s="65"/>
      <c r="M1375" s="65"/>
      <c r="N1375" s="65"/>
      <c r="O1375" s="65"/>
      <c r="P1375" s="65"/>
    </row>
    <row r="1376" spans="3:16" s="1" customFormat="1" x14ac:dyDescent="0.25">
      <c r="C1376" s="65"/>
      <c r="D1376" s="55"/>
      <c r="E1376" s="55"/>
      <c r="F1376" s="55"/>
      <c r="G1376" s="55"/>
      <c r="H1376" s="55"/>
      <c r="I1376" s="55"/>
      <c r="J1376" s="55"/>
      <c r="K1376" s="65"/>
      <c r="L1376" s="65"/>
      <c r="M1376" s="65"/>
      <c r="N1376" s="65"/>
      <c r="O1376" s="65"/>
      <c r="P1376" s="65"/>
    </row>
    <row r="1377" spans="3:16" s="1" customFormat="1" x14ac:dyDescent="0.25">
      <c r="C1377" s="65"/>
      <c r="D1377" s="55"/>
      <c r="E1377" s="55"/>
      <c r="F1377" s="55"/>
      <c r="G1377" s="55"/>
      <c r="H1377" s="55"/>
      <c r="I1377" s="55"/>
      <c r="J1377" s="55"/>
      <c r="K1377" s="65"/>
      <c r="L1377" s="65"/>
      <c r="M1377" s="65"/>
      <c r="N1377" s="65"/>
      <c r="O1377" s="65"/>
      <c r="P1377" s="65"/>
    </row>
    <row r="1378" spans="3:16" s="1" customFormat="1" x14ac:dyDescent="0.25">
      <c r="C1378" s="65"/>
      <c r="D1378" s="55"/>
      <c r="E1378" s="55"/>
      <c r="F1378" s="55"/>
      <c r="G1378" s="55"/>
      <c r="H1378" s="55"/>
      <c r="I1378" s="55"/>
      <c r="J1378" s="55"/>
      <c r="K1378" s="65"/>
      <c r="L1378" s="65"/>
      <c r="M1378" s="65"/>
      <c r="N1378" s="65"/>
      <c r="O1378" s="65"/>
      <c r="P1378" s="65"/>
    </row>
    <row r="1379" spans="3:16" s="1" customFormat="1" x14ac:dyDescent="0.25">
      <c r="C1379" s="65"/>
      <c r="D1379" s="55"/>
      <c r="E1379" s="55"/>
      <c r="F1379" s="55"/>
      <c r="G1379" s="55"/>
      <c r="H1379" s="55"/>
      <c r="I1379" s="55"/>
      <c r="J1379" s="55"/>
      <c r="K1379" s="65"/>
      <c r="L1379" s="65"/>
      <c r="M1379" s="65"/>
      <c r="N1379" s="65"/>
      <c r="O1379" s="65"/>
      <c r="P1379" s="65"/>
    </row>
    <row r="1380" spans="3:16" s="1" customFormat="1" x14ac:dyDescent="0.25">
      <c r="C1380" s="65"/>
      <c r="D1380" s="55"/>
      <c r="E1380" s="55"/>
      <c r="F1380" s="55"/>
      <c r="G1380" s="55"/>
      <c r="H1380" s="55"/>
      <c r="I1380" s="55"/>
      <c r="J1380" s="55"/>
      <c r="K1380" s="65"/>
      <c r="L1380" s="65"/>
      <c r="M1380" s="65"/>
      <c r="N1380" s="65"/>
      <c r="O1380" s="65"/>
      <c r="P1380" s="65"/>
    </row>
    <row r="1381" spans="3:16" s="1" customFormat="1" x14ac:dyDescent="0.25">
      <c r="C1381" s="65"/>
      <c r="D1381" s="55"/>
      <c r="E1381" s="55"/>
      <c r="F1381" s="55"/>
      <c r="G1381" s="55"/>
      <c r="H1381" s="55"/>
      <c r="I1381" s="55"/>
      <c r="J1381" s="55"/>
      <c r="K1381" s="65"/>
      <c r="L1381" s="65"/>
      <c r="M1381" s="65"/>
      <c r="N1381" s="65"/>
      <c r="O1381" s="65"/>
      <c r="P1381" s="65"/>
    </row>
    <row r="1382" spans="3:16" s="1" customFormat="1" x14ac:dyDescent="0.25">
      <c r="C1382" s="65"/>
      <c r="D1382" s="55"/>
      <c r="E1382" s="55"/>
      <c r="F1382" s="55"/>
      <c r="G1382" s="55"/>
      <c r="H1382" s="55"/>
      <c r="I1382" s="55"/>
      <c r="J1382" s="55"/>
      <c r="K1382" s="65"/>
      <c r="L1382" s="65"/>
      <c r="M1382" s="65"/>
      <c r="N1382" s="65"/>
      <c r="O1382" s="65"/>
      <c r="P1382" s="65"/>
    </row>
    <row r="1383" spans="3:16" s="1" customFormat="1" x14ac:dyDescent="0.25">
      <c r="C1383" s="65"/>
      <c r="D1383" s="55"/>
      <c r="E1383" s="55"/>
      <c r="F1383" s="55"/>
      <c r="G1383" s="55"/>
      <c r="H1383" s="55"/>
      <c r="I1383" s="55"/>
      <c r="J1383" s="55"/>
      <c r="K1383" s="65"/>
      <c r="L1383" s="65"/>
      <c r="M1383" s="65"/>
      <c r="N1383" s="65"/>
      <c r="O1383" s="65"/>
      <c r="P1383" s="65"/>
    </row>
    <row r="1384" spans="3:16" s="1" customFormat="1" x14ac:dyDescent="0.25">
      <c r="C1384" s="65"/>
      <c r="D1384" s="55"/>
      <c r="E1384" s="55"/>
      <c r="F1384" s="55"/>
      <c r="G1384" s="55"/>
      <c r="H1384" s="55"/>
      <c r="I1384" s="55"/>
      <c r="J1384" s="55"/>
      <c r="K1384" s="65"/>
      <c r="L1384" s="65"/>
      <c r="M1384" s="65"/>
      <c r="N1384" s="65"/>
      <c r="O1384" s="65"/>
      <c r="P1384" s="65"/>
    </row>
    <row r="1385" spans="3:16" s="1" customFormat="1" x14ac:dyDescent="0.25">
      <c r="C1385" s="65"/>
      <c r="D1385" s="55"/>
      <c r="E1385" s="55"/>
      <c r="F1385" s="55"/>
      <c r="G1385" s="55"/>
      <c r="H1385" s="55"/>
      <c r="I1385" s="55"/>
      <c r="J1385" s="55"/>
      <c r="K1385" s="65"/>
      <c r="L1385" s="65"/>
      <c r="M1385" s="65"/>
      <c r="N1385" s="65"/>
      <c r="O1385" s="65"/>
      <c r="P1385" s="65"/>
    </row>
    <row r="1386" spans="3:16" s="1" customFormat="1" x14ac:dyDescent="0.25">
      <c r="C1386" s="65"/>
      <c r="D1386" s="55"/>
      <c r="E1386" s="55"/>
      <c r="F1386" s="55"/>
      <c r="G1386" s="55"/>
      <c r="H1386" s="55"/>
      <c r="I1386" s="55"/>
      <c r="J1386" s="55"/>
      <c r="K1386" s="65"/>
      <c r="L1386" s="65"/>
      <c r="M1386" s="65"/>
      <c r="N1386" s="65"/>
      <c r="O1386" s="65"/>
      <c r="P1386" s="65"/>
    </row>
    <row r="1387" spans="3:16" s="1" customFormat="1" x14ac:dyDescent="0.25">
      <c r="C1387" s="65"/>
      <c r="D1387" s="55"/>
      <c r="E1387" s="55"/>
      <c r="F1387" s="55"/>
      <c r="G1387" s="55"/>
      <c r="H1387" s="55"/>
      <c r="I1387" s="55"/>
      <c r="J1387" s="55"/>
      <c r="K1387" s="65"/>
      <c r="L1387" s="65"/>
      <c r="M1387" s="65"/>
      <c r="N1387" s="65"/>
      <c r="O1387" s="65"/>
      <c r="P1387" s="65"/>
    </row>
    <row r="1388" spans="3:16" s="1" customFormat="1" x14ac:dyDescent="0.25">
      <c r="C1388" s="65"/>
      <c r="D1388" s="55"/>
      <c r="E1388" s="55"/>
      <c r="F1388" s="55"/>
      <c r="G1388" s="55"/>
      <c r="H1388" s="55"/>
      <c r="I1388" s="55"/>
      <c r="J1388" s="55"/>
      <c r="K1388" s="65"/>
      <c r="L1388" s="65"/>
      <c r="M1388" s="65"/>
      <c r="N1388" s="65"/>
      <c r="O1388" s="65"/>
      <c r="P1388" s="65"/>
    </row>
    <row r="1389" spans="3:16" s="1" customFormat="1" x14ac:dyDescent="0.25">
      <c r="C1389" s="65"/>
      <c r="D1389" s="55"/>
      <c r="E1389" s="55"/>
      <c r="F1389" s="55"/>
      <c r="G1389" s="55"/>
      <c r="H1389" s="55"/>
      <c r="I1389" s="55"/>
      <c r="J1389" s="55"/>
      <c r="K1389" s="65"/>
      <c r="L1389" s="65"/>
      <c r="M1389" s="65"/>
      <c r="N1389" s="65"/>
      <c r="O1389" s="65"/>
      <c r="P1389" s="65"/>
    </row>
    <row r="1390" spans="3:16" s="1" customFormat="1" x14ac:dyDescent="0.25">
      <c r="C1390" s="65"/>
      <c r="D1390" s="55"/>
      <c r="E1390" s="55"/>
      <c r="F1390" s="55"/>
      <c r="G1390" s="55"/>
      <c r="H1390" s="55"/>
      <c r="I1390" s="55"/>
      <c r="J1390" s="55"/>
      <c r="K1390" s="65"/>
      <c r="L1390" s="65"/>
      <c r="M1390" s="65"/>
      <c r="N1390" s="65"/>
      <c r="O1390" s="65"/>
      <c r="P1390" s="65"/>
    </row>
    <row r="1391" spans="3:16" s="1" customFormat="1" x14ac:dyDescent="0.25">
      <c r="C1391" s="65"/>
      <c r="D1391" s="55"/>
      <c r="E1391" s="55"/>
      <c r="F1391" s="55"/>
      <c r="G1391" s="55"/>
      <c r="H1391" s="55"/>
      <c r="I1391" s="55"/>
      <c r="J1391" s="55"/>
      <c r="K1391" s="65"/>
      <c r="L1391" s="65"/>
      <c r="M1391" s="65"/>
      <c r="N1391" s="65"/>
      <c r="O1391" s="65"/>
      <c r="P1391" s="65"/>
    </row>
    <row r="1392" spans="3:16" s="1" customFormat="1" x14ac:dyDescent="0.25">
      <c r="C1392" s="65"/>
      <c r="D1392" s="55"/>
      <c r="E1392" s="55"/>
      <c r="F1392" s="55"/>
      <c r="G1392" s="55"/>
      <c r="H1392" s="55"/>
      <c r="I1392" s="55"/>
      <c r="J1392" s="55"/>
      <c r="K1392" s="65"/>
      <c r="L1392" s="65"/>
      <c r="M1392" s="65"/>
      <c r="N1392" s="65"/>
      <c r="O1392" s="65"/>
      <c r="P1392" s="65"/>
    </row>
    <row r="1393" spans="3:16" s="1" customFormat="1" x14ac:dyDescent="0.25">
      <c r="C1393" s="65"/>
      <c r="D1393" s="55"/>
      <c r="E1393" s="55"/>
      <c r="F1393" s="55"/>
      <c r="G1393" s="55"/>
      <c r="H1393" s="55"/>
      <c r="I1393" s="55"/>
      <c r="J1393" s="55"/>
      <c r="K1393" s="65"/>
      <c r="L1393" s="65"/>
      <c r="M1393" s="65"/>
      <c r="N1393" s="65"/>
      <c r="O1393" s="65"/>
      <c r="P1393" s="65"/>
    </row>
    <row r="1394" spans="3:16" s="1" customFormat="1" x14ac:dyDescent="0.25">
      <c r="C1394" s="65"/>
      <c r="D1394" s="55"/>
      <c r="E1394" s="55"/>
      <c r="F1394" s="55"/>
      <c r="G1394" s="55"/>
      <c r="H1394" s="55"/>
      <c r="I1394" s="55"/>
      <c r="J1394" s="55"/>
      <c r="K1394" s="65"/>
      <c r="L1394" s="65"/>
      <c r="M1394" s="65"/>
      <c r="N1394" s="65"/>
      <c r="O1394" s="65"/>
      <c r="P1394" s="65"/>
    </row>
    <row r="1395" spans="3:16" s="1" customFormat="1" x14ac:dyDescent="0.25">
      <c r="C1395" s="65"/>
      <c r="D1395" s="55"/>
      <c r="E1395" s="55"/>
      <c r="F1395" s="55"/>
      <c r="G1395" s="55"/>
      <c r="H1395" s="55"/>
      <c r="I1395" s="55"/>
      <c r="J1395" s="55"/>
      <c r="K1395" s="65"/>
      <c r="L1395" s="65"/>
      <c r="M1395" s="65"/>
      <c r="N1395" s="65"/>
      <c r="O1395" s="65"/>
      <c r="P1395" s="65"/>
    </row>
    <row r="1396" spans="3:16" s="1" customFormat="1" x14ac:dyDescent="0.25">
      <c r="C1396" s="65"/>
      <c r="D1396" s="55"/>
      <c r="E1396" s="55"/>
      <c r="F1396" s="55"/>
      <c r="G1396" s="55"/>
      <c r="H1396" s="55"/>
      <c r="I1396" s="55"/>
      <c r="J1396" s="55"/>
      <c r="K1396" s="65"/>
      <c r="L1396" s="65"/>
      <c r="M1396" s="65"/>
      <c r="N1396" s="65"/>
      <c r="O1396" s="65"/>
      <c r="P1396" s="65"/>
    </row>
    <row r="1397" spans="3:16" s="1" customFormat="1" x14ac:dyDescent="0.25">
      <c r="C1397" s="65"/>
      <c r="D1397" s="55"/>
      <c r="E1397" s="55"/>
      <c r="F1397" s="55"/>
      <c r="G1397" s="55"/>
      <c r="H1397" s="55"/>
      <c r="I1397" s="55"/>
      <c r="J1397" s="55"/>
      <c r="K1397" s="65"/>
      <c r="L1397" s="65"/>
      <c r="M1397" s="65"/>
      <c r="N1397" s="65"/>
      <c r="O1397" s="65"/>
      <c r="P1397" s="65"/>
    </row>
    <row r="1398" spans="3:16" s="1" customFormat="1" x14ac:dyDescent="0.25">
      <c r="C1398" s="65"/>
      <c r="D1398" s="55"/>
      <c r="E1398" s="55"/>
      <c r="F1398" s="55"/>
      <c r="G1398" s="55"/>
      <c r="H1398" s="55"/>
      <c r="I1398" s="55"/>
      <c r="J1398" s="55"/>
      <c r="K1398" s="65"/>
      <c r="L1398" s="65"/>
      <c r="M1398" s="65"/>
      <c r="N1398" s="65"/>
      <c r="O1398" s="65"/>
      <c r="P1398" s="65"/>
    </row>
    <row r="1399" spans="3:16" s="1" customFormat="1" x14ac:dyDescent="0.25">
      <c r="C1399" s="65"/>
      <c r="D1399" s="55"/>
      <c r="E1399" s="55"/>
      <c r="F1399" s="55"/>
      <c r="G1399" s="55"/>
      <c r="H1399" s="55"/>
      <c r="I1399" s="55"/>
      <c r="J1399" s="55"/>
      <c r="K1399" s="65"/>
      <c r="L1399" s="65"/>
      <c r="M1399" s="65"/>
      <c r="N1399" s="65"/>
      <c r="O1399" s="65"/>
      <c r="P1399" s="65"/>
    </row>
    <row r="1400" spans="3:16" s="1" customFormat="1" x14ac:dyDescent="0.25">
      <c r="C1400" s="65"/>
      <c r="D1400" s="55"/>
      <c r="E1400" s="55"/>
      <c r="F1400" s="55"/>
      <c r="G1400" s="55"/>
      <c r="H1400" s="55"/>
      <c r="I1400" s="55"/>
      <c r="J1400" s="55"/>
      <c r="K1400" s="65"/>
      <c r="L1400" s="65"/>
      <c r="M1400" s="65"/>
      <c r="N1400" s="65"/>
      <c r="O1400" s="65"/>
      <c r="P1400" s="65"/>
    </row>
    <row r="1401" spans="3:16" s="1" customFormat="1" x14ac:dyDescent="0.25">
      <c r="C1401" s="65"/>
      <c r="D1401" s="55"/>
      <c r="E1401" s="55"/>
      <c r="F1401" s="55"/>
      <c r="G1401" s="55"/>
      <c r="H1401" s="55"/>
      <c r="I1401" s="55"/>
      <c r="J1401" s="55"/>
      <c r="K1401" s="65"/>
      <c r="L1401" s="65"/>
      <c r="M1401" s="65"/>
      <c r="N1401" s="65"/>
      <c r="O1401" s="65"/>
      <c r="P1401" s="65"/>
    </row>
    <row r="1402" spans="3:16" s="1" customFormat="1" x14ac:dyDescent="0.25">
      <c r="C1402" s="65"/>
      <c r="D1402" s="55"/>
      <c r="E1402" s="55"/>
      <c r="F1402" s="55"/>
      <c r="G1402" s="55"/>
      <c r="H1402" s="55"/>
      <c r="I1402" s="55"/>
      <c r="J1402" s="55"/>
      <c r="K1402" s="65"/>
      <c r="L1402" s="65"/>
      <c r="M1402" s="65"/>
      <c r="N1402" s="65"/>
      <c r="O1402" s="65"/>
      <c r="P1402" s="65"/>
    </row>
    <row r="1403" spans="3:16" s="1" customFormat="1" x14ac:dyDescent="0.25">
      <c r="C1403" s="65"/>
      <c r="D1403" s="55"/>
      <c r="E1403" s="55"/>
      <c r="F1403" s="55"/>
      <c r="G1403" s="55"/>
      <c r="H1403" s="55"/>
      <c r="I1403" s="55"/>
      <c r="J1403" s="55"/>
      <c r="K1403" s="65"/>
      <c r="L1403" s="65"/>
      <c r="M1403" s="65"/>
      <c r="N1403" s="65"/>
      <c r="O1403" s="65"/>
      <c r="P1403" s="65"/>
    </row>
    <row r="1404" spans="3:16" s="1" customFormat="1" x14ac:dyDescent="0.25">
      <c r="C1404" s="65"/>
      <c r="D1404" s="55"/>
      <c r="E1404" s="55"/>
      <c r="F1404" s="55"/>
      <c r="G1404" s="55"/>
      <c r="H1404" s="55"/>
      <c r="I1404" s="55"/>
      <c r="J1404" s="55"/>
      <c r="K1404" s="65"/>
      <c r="L1404" s="65"/>
      <c r="M1404" s="65"/>
      <c r="N1404" s="65"/>
      <c r="O1404" s="65"/>
      <c r="P1404" s="65"/>
    </row>
    <row r="1405" spans="3:16" s="1" customFormat="1" x14ac:dyDescent="0.25">
      <c r="C1405" s="65"/>
      <c r="D1405" s="55"/>
      <c r="E1405" s="55"/>
      <c r="F1405" s="55"/>
      <c r="G1405" s="55"/>
      <c r="H1405" s="55"/>
      <c r="I1405" s="55"/>
      <c r="J1405" s="55"/>
      <c r="K1405" s="65"/>
      <c r="L1405" s="65"/>
      <c r="M1405" s="65"/>
      <c r="N1405" s="65"/>
      <c r="O1405" s="65"/>
      <c r="P1405" s="65"/>
    </row>
    <row r="1406" spans="3:16" s="1" customFormat="1" x14ac:dyDescent="0.25">
      <c r="C1406" s="65"/>
      <c r="D1406" s="55"/>
      <c r="E1406" s="55"/>
      <c r="F1406" s="55"/>
      <c r="G1406" s="55"/>
      <c r="H1406" s="55"/>
      <c r="I1406" s="55"/>
      <c r="J1406" s="55"/>
      <c r="K1406" s="65"/>
      <c r="L1406" s="65"/>
      <c r="M1406" s="65"/>
      <c r="N1406" s="65"/>
      <c r="O1406" s="65"/>
      <c r="P1406" s="65"/>
    </row>
    <row r="1407" spans="3:16" s="1" customFormat="1" x14ac:dyDescent="0.25">
      <c r="C1407" s="65"/>
      <c r="D1407" s="55"/>
      <c r="E1407" s="55"/>
      <c r="F1407" s="55"/>
      <c r="G1407" s="55"/>
      <c r="H1407" s="55"/>
      <c r="I1407" s="55"/>
      <c r="J1407" s="55"/>
      <c r="K1407" s="65"/>
      <c r="L1407" s="65"/>
      <c r="M1407" s="65"/>
      <c r="N1407" s="65"/>
      <c r="O1407" s="65"/>
      <c r="P1407" s="65"/>
    </row>
    <row r="1408" spans="3:16" s="1" customFormat="1" x14ac:dyDescent="0.25">
      <c r="C1408" s="65"/>
      <c r="D1408" s="55"/>
      <c r="E1408" s="55"/>
      <c r="F1408" s="55"/>
      <c r="G1408" s="55"/>
      <c r="H1408" s="55"/>
      <c r="I1408" s="55"/>
      <c r="J1408" s="55"/>
      <c r="K1408" s="65"/>
      <c r="L1408" s="65"/>
      <c r="M1408" s="65"/>
      <c r="N1408" s="65"/>
      <c r="O1408" s="65"/>
      <c r="P1408" s="65"/>
    </row>
    <row r="1409" spans="3:16" s="1" customFormat="1" x14ac:dyDescent="0.25">
      <c r="C1409" s="65"/>
      <c r="D1409" s="55"/>
      <c r="E1409" s="55"/>
      <c r="F1409" s="55"/>
      <c r="G1409" s="55"/>
      <c r="H1409" s="55"/>
      <c r="I1409" s="55"/>
      <c r="J1409" s="55"/>
      <c r="K1409" s="65"/>
      <c r="L1409" s="65"/>
      <c r="M1409" s="65"/>
      <c r="N1409" s="65"/>
      <c r="O1409" s="65"/>
      <c r="P1409" s="65"/>
    </row>
    <row r="1410" spans="3:16" s="1" customFormat="1" x14ac:dyDescent="0.25">
      <c r="C1410" s="65"/>
      <c r="D1410" s="55"/>
      <c r="E1410" s="55"/>
      <c r="F1410" s="55"/>
      <c r="G1410" s="55"/>
      <c r="H1410" s="55"/>
      <c r="I1410" s="55"/>
      <c r="J1410" s="55"/>
      <c r="K1410" s="65"/>
      <c r="L1410" s="65"/>
      <c r="M1410" s="65"/>
      <c r="N1410" s="65"/>
      <c r="O1410" s="65"/>
      <c r="P1410" s="65"/>
    </row>
    <row r="1411" spans="3:16" s="1" customFormat="1" x14ac:dyDescent="0.25">
      <c r="C1411" s="65"/>
      <c r="D1411" s="55"/>
      <c r="E1411" s="55"/>
      <c r="F1411" s="55"/>
      <c r="G1411" s="55"/>
      <c r="H1411" s="55"/>
      <c r="I1411" s="55"/>
      <c r="J1411" s="55"/>
      <c r="K1411" s="65"/>
      <c r="L1411" s="65"/>
      <c r="M1411" s="65"/>
      <c r="N1411" s="65"/>
      <c r="O1411" s="65"/>
      <c r="P1411" s="65"/>
    </row>
    <row r="1412" spans="3:16" s="1" customFormat="1" x14ac:dyDescent="0.25">
      <c r="C1412" s="65"/>
      <c r="D1412" s="55"/>
      <c r="E1412" s="55"/>
      <c r="F1412" s="55"/>
      <c r="G1412" s="55"/>
      <c r="H1412" s="55"/>
      <c r="I1412" s="55"/>
      <c r="J1412" s="55"/>
      <c r="K1412" s="65"/>
      <c r="L1412" s="65"/>
      <c r="M1412" s="65"/>
      <c r="N1412" s="65"/>
      <c r="O1412" s="65"/>
      <c r="P1412" s="65"/>
    </row>
    <row r="1413" spans="3:16" s="1" customFormat="1" x14ac:dyDescent="0.25">
      <c r="C1413" s="65"/>
      <c r="D1413" s="55"/>
      <c r="E1413" s="55"/>
      <c r="F1413" s="55"/>
      <c r="G1413" s="55"/>
      <c r="H1413" s="55"/>
      <c r="I1413" s="55"/>
      <c r="J1413" s="55"/>
      <c r="K1413" s="65"/>
      <c r="L1413" s="65"/>
      <c r="M1413" s="65"/>
      <c r="N1413" s="65"/>
      <c r="O1413" s="65"/>
      <c r="P1413" s="65"/>
    </row>
    <row r="1414" spans="3:16" s="1" customFormat="1" x14ac:dyDescent="0.25">
      <c r="C1414" s="65"/>
      <c r="D1414" s="55"/>
      <c r="E1414" s="55"/>
      <c r="F1414" s="55"/>
      <c r="G1414" s="55"/>
      <c r="H1414" s="55"/>
      <c r="I1414" s="55"/>
      <c r="J1414" s="55"/>
      <c r="K1414" s="65"/>
      <c r="L1414" s="65"/>
      <c r="M1414" s="65"/>
      <c r="N1414" s="65"/>
      <c r="O1414" s="65"/>
      <c r="P1414" s="65"/>
    </row>
    <row r="1415" spans="3:16" s="1" customFormat="1" x14ac:dyDescent="0.25">
      <c r="C1415" s="65"/>
      <c r="D1415" s="55"/>
      <c r="E1415" s="55"/>
      <c r="F1415" s="55"/>
      <c r="G1415" s="55"/>
      <c r="H1415" s="55"/>
      <c r="I1415" s="55"/>
      <c r="J1415" s="55"/>
      <c r="K1415" s="65"/>
      <c r="L1415" s="65"/>
      <c r="M1415" s="65"/>
      <c r="N1415" s="65"/>
      <c r="O1415" s="65"/>
      <c r="P1415" s="65"/>
    </row>
    <row r="1416" spans="3:16" s="1" customFormat="1" x14ac:dyDescent="0.25">
      <c r="C1416" s="65"/>
      <c r="D1416" s="55"/>
      <c r="E1416" s="55"/>
      <c r="F1416" s="55"/>
      <c r="G1416" s="55"/>
      <c r="H1416" s="55"/>
      <c r="I1416" s="55"/>
      <c r="J1416" s="55"/>
      <c r="K1416" s="65"/>
      <c r="L1416" s="65"/>
      <c r="M1416" s="65"/>
      <c r="N1416" s="65"/>
      <c r="O1416" s="65"/>
      <c r="P1416" s="65"/>
    </row>
    <row r="1417" spans="3:16" s="1" customFormat="1" x14ac:dyDescent="0.25">
      <c r="C1417" s="65"/>
      <c r="D1417" s="55"/>
      <c r="E1417" s="55"/>
      <c r="F1417" s="55"/>
      <c r="G1417" s="55"/>
      <c r="H1417" s="55"/>
      <c r="I1417" s="55"/>
      <c r="J1417" s="55"/>
      <c r="K1417" s="65"/>
      <c r="L1417" s="65"/>
      <c r="M1417" s="65"/>
      <c r="N1417" s="65"/>
      <c r="O1417" s="65"/>
      <c r="P1417" s="65"/>
    </row>
    <row r="1418" spans="3:16" s="1" customFormat="1" x14ac:dyDescent="0.25">
      <c r="C1418" s="65"/>
      <c r="D1418" s="55"/>
      <c r="E1418" s="55"/>
      <c r="F1418" s="55"/>
      <c r="G1418" s="55"/>
      <c r="H1418" s="55"/>
      <c r="I1418" s="55"/>
      <c r="J1418" s="55"/>
      <c r="K1418" s="65"/>
      <c r="L1418" s="65"/>
      <c r="M1418" s="65"/>
      <c r="N1418" s="65"/>
      <c r="O1418" s="65"/>
      <c r="P1418" s="65"/>
    </row>
    <row r="1419" spans="3:16" s="1" customFormat="1" x14ac:dyDescent="0.25">
      <c r="C1419" s="65"/>
      <c r="D1419" s="55"/>
      <c r="E1419" s="55"/>
      <c r="F1419" s="55"/>
      <c r="G1419" s="55"/>
      <c r="H1419" s="55"/>
      <c r="I1419" s="55"/>
      <c r="J1419" s="55"/>
      <c r="K1419" s="65"/>
      <c r="L1419" s="65"/>
      <c r="M1419" s="65"/>
      <c r="N1419" s="65"/>
      <c r="O1419" s="65"/>
      <c r="P1419" s="65"/>
    </row>
    <row r="1420" spans="3:16" s="1" customFormat="1" x14ac:dyDescent="0.25">
      <c r="C1420" s="65"/>
      <c r="D1420" s="55"/>
      <c r="E1420" s="55"/>
      <c r="F1420" s="55"/>
      <c r="G1420" s="55"/>
      <c r="H1420" s="55"/>
      <c r="I1420" s="55"/>
      <c r="J1420" s="55"/>
      <c r="K1420" s="65"/>
      <c r="L1420" s="65"/>
      <c r="M1420" s="65"/>
      <c r="N1420" s="65"/>
      <c r="O1420" s="65"/>
      <c r="P1420" s="65"/>
    </row>
    <row r="1421" spans="3:16" s="1" customFormat="1" x14ac:dyDescent="0.25">
      <c r="C1421" s="65"/>
      <c r="D1421" s="55"/>
      <c r="E1421" s="55"/>
      <c r="F1421" s="55"/>
      <c r="G1421" s="55"/>
      <c r="H1421" s="55"/>
      <c r="I1421" s="55"/>
      <c r="J1421" s="55"/>
      <c r="K1421" s="65"/>
      <c r="L1421" s="65"/>
      <c r="M1421" s="65"/>
      <c r="N1421" s="65"/>
      <c r="O1421" s="65"/>
      <c r="P1421" s="65"/>
    </row>
    <row r="1422" spans="3:16" s="1" customFormat="1" x14ac:dyDescent="0.25">
      <c r="C1422" s="65"/>
      <c r="D1422" s="55"/>
      <c r="E1422" s="55"/>
      <c r="F1422" s="55"/>
      <c r="G1422" s="55"/>
      <c r="H1422" s="55"/>
      <c r="I1422" s="55"/>
      <c r="J1422" s="55"/>
      <c r="K1422" s="65"/>
      <c r="L1422" s="65"/>
      <c r="M1422" s="65"/>
      <c r="N1422" s="65"/>
      <c r="O1422" s="65"/>
      <c r="P1422" s="65"/>
    </row>
    <row r="1423" spans="3:16" s="1" customFormat="1" x14ac:dyDescent="0.25">
      <c r="C1423" s="65"/>
      <c r="D1423" s="55"/>
      <c r="E1423" s="55"/>
      <c r="F1423" s="55"/>
      <c r="G1423" s="55"/>
      <c r="H1423" s="55"/>
      <c r="I1423" s="55"/>
      <c r="J1423" s="55"/>
      <c r="K1423" s="65"/>
      <c r="L1423" s="65"/>
      <c r="M1423" s="65"/>
      <c r="N1423" s="65"/>
      <c r="O1423" s="65"/>
      <c r="P1423" s="65"/>
    </row>
    <row r="1424" spans="3:16" s="1" customFormat="1" x14ac:dyDescent="0.25">
      <c r="C1424" s="65"/>
      <c r="D1424" s="55"/>
      <c r="E1424" s="55"/>
      <c r="F1424" s="55"/>
      <c r="G1424" s="55"/>
      <c r="H1424" s="55"/>
      <c r="I1424" s="55"/>
      <c r="J1424" s="55"/>
      <c r="K1424" s="65"/>
      <c r="L1424" s="65"/>
      <c r="M1424" s="65"/>
      <c r="N1424" s="65"/>
      <c r="O1424" s="65"/>
      <c r="P1424" s="65"/>
    </row>
    <row r="1425" spans="3:16" s="1" customFormat="1" x14ac:dyDescent="0.25">
      <c r="C1425" s="65"/>
      <c r="D1425" s="55"/>
      <c r="E1425" s="55"/>
      <c r="F1425" s="55"/>
      <c r="G1425" s="55"/>
      <c r="H1425" s="55"/>
      <c r="I1425" s="55"/>
      <c r="J1425" s="55"/>
      <c r="K1425" s="65"/>
      <c r="L1425" s="65"/>
      <c r="M1425" s="65"/>
      <c r="N1425" s="65"/>
      <c r="O1425" s="65"/>
      <c r="P1425" s="65"/>
    </row>
    <row r="1426" spans="3:16" s="1" customFormat="1" x14ac:dyDescent="0.25">
      <c r="C1426" s="65"/>
      <c r="D1426" s="55"/>
      <c r="E1426" s="55"/>
      <c r="F1426" s="55"/>
      <c r="G1426" s="55"/>
      <c r="H1426" s="55"/>
      <c r="I1426" s="55"/>
      <c r="J1426" s="55"/>
      <c r="K1426" s="65"/>
      <c r="L1426" s="65"/>
      <c r="M1426" s="65"/>
      <c r="N1426" s="65"/>
      <c r="O1426" s="65"/>
      <c r="P1426" s="65"/>
    </row>
    <row r="1427" spans="3:16" s="1" customFormat="1" x14ac:dyDescent="0.25">
      <c r="C1427" s="65"/>
      <c r="D1427" s="55"/>
      <c r="E1427" s="55"/>
      <c r="F1427" s="55"/>
      <c r="G1427" s="55"/>
      <c r="H1427" s="55"/>
      <c r="I1427" s="55"/>
      <c r="J1427" s="55"/>
      <c r="K1427" s="65"/>
      <c r="L1427" s="65"/>
      <c r="M1427" s="65"/>
      <c r="N1427" s="65"/>
      <c r="O1427" s="65"/>
      <c r="P1427" s="65"/>
    </row>
    <row r="1428" spans="3:16" s="1" customFormat="1" x14ac:dyDescent="0.25">
      <c r="C1428" s="65"/>
      <c r="D1428" s="55"/>
      <c r="E1428" s="55"/>
      <c r="F1428" s="55"/>
      <c r="G1428" s="55"/>
      <c r="H1428" s="55"/>
      <c r="I1428" s="55"/>
      <c r="J1428" s="55"/>
      <c r="K1428" s="65"/>
      <c r="L1428" s="65"/>
      <c r="M1428" s="65"/>
      <c r="N1428" s="65"/>
      <c r="O1428" s="65"/>
      <c r="P1428" s="65"/>
    </row>
    <row r="1429" spans="3:16" s="1" customFormat="1" x14ac:dyDescent="0.25">
      <c r="C1429" s="65"/>
      <c r="D1429" s="55"/>
      <c r="E1429" s="55"/>
      <c r="F1429" s="55"/>
      <c r="G1429" s="55"/>
      <c r="H1429" s="55"/>
      <c r="I1429" s="55"/>
      <c r="J1429" s="55"/>
      <c r="K1429" s="65"/>
      <c r="L1429" s="65"/>
      <c r="M1429" s="65"/>
      <c r="N1429" s="65"/>
      <c r="O1429" s="65"/>
      <c r="P1429" s="65"/>
    </row>
    <row r="1430" spans="3:16" s="1" customFormat="1" x14ac:dyDescent="0.25">
      <c r="C1430" s="65"/>
      <c r="D1430" s="55"/>
      <c r="E1430" s="55"/>
      <c r="F1430" s="55"/>
      <c r="G1430" s="55"/>
      <c r="H1430" s="55"/>
      <c r="I1430" s="55"/>
      <c r="J1430" s="55"/>
      <c r="K1430" s="65"/>
      <c r="L1430" s="65"/>
      <c r="M1430" s="65"/>
      <c r="N1430" s="65"/>
      <c r="O1430" s="65"/>
      <c r="P1430" s="65"/>
    </row>
    <row r="1431" spans="3:16" s="1" customFormat="1" x14ac:dyDescent="0.25">
      <c r="C1431" s="65"/>
      <c r="D1431" s="55"/>
      <c r="E1431" s="55"/>
      <c r="F1431" s="55"/>
      <c r="G1431" s="55"/>
      <c r="H1431" s="55"/>
      <c r="I1431" s="55"/>
      <c r="J1431" s="55"/>
      <c r="K1431" s="65"/>
      <c r="L1431" s="65"/>
      <c r="M1431" s="65"/>
      <c r="N1431" s="65"/>
      <c r="O1431" s="65"/>
      <c r="P1431" s="65"/>
    </row>
    <row r="1432" spans="3:16" s="1" customFormat="1" x14ac:dyDescent="0.25">
      <c r="C1432" s="65"/>
      <c r="D1432" s="55"/>
      <c r="E1432" s="55"/>
      <c r="F1432" s="55"/>
      <c r="G1432" s="55"/>
      <c r="H1432" s="55"/>
      <c r="I1432" s="55"/>
      <c r="J1432" s="55"/>
      <c r="K1432" s="65"/>
      <c r="L1432" s="65"/>
      <c r="M1432" s="65"/>
      <c r="N1432" s="65"/>
      <c r="O1432" s="65"/>
      <c r="P1432" s="65"/>
    </row>
    <row r="1433" spans="3:16" s="1" customFormat="1" x14ac:dyDescent="0.25">
      <c r="C1433" s="65"/>
      <c r="D1433" s="55"/>
      <c r="E1433" s="55"/>
      <c r="F1433" s="55"/>
      <c r="G1433" s="55"/>
      <c r="H1433" s="55"/>
      <c r="I1433" s="55"/>
      <c r="J1433" s="55"/>
      <c r="K1433" s="65"/>
      <c r="L1433" s="65"/>
      <c r="M1433" s="65"/>
      <c r="N1433" s="65"/>
      <c r="O1433" s="65"/>
      <c r="P1433" s="65"/>
    </row>
    <row r="1434" spans="3:16" s="1" customFormat="1" x14ac:dyDescent="0.25">
      <c r="C1434" s="65"/>
      <c r="D1434" s="55"/>
      <c r="E1434" s="55"/>
      <c r="F1434" s="55"/>
      <c r="G1434" s="55"/>
      <c r="H1434" s="55"/>
      <c r="I1434" s="55"/>
      <c r="J1434" s="55"/>
      <c r="K1434" s="65"/>
      <c r="L1434" s="65"/>
      <c r="M1434" s="65"/>
      <c r="N1434" s="65"/>
      <c r="O1434" s="65"/>
      <c r="P1434" s="65"/>
    </row>
    <row r="1435" spans="3:16" s="1" customFormat="1" x14ac:dyDescent="0.25">
      <c r="C1435" s="65"/>
      <c r="D1435" s="55"/>
      <c r="E1435" s="55"/>
      <c r="F1435" s="55"/>
      <c r="G1435" s="55"/>
      <c r="H1435" s="55"/>
      <c r="I1435" s="55"/>
      <c r="J1435" s="55"/>
      <c r="K1435" s="65"/>
      <c r="L1435" s="65"/>
      <c r="M1435" s="65"/>
      <c r="N1435" s="65"/>
      <c r="O1435" s="65"/>
      <c r="P1435" s="65"/>
    </row>
    <row r="1436" spans="3:16" s="1" customFormat="1" x14ac:dyDescent="0.25">
      <c r="C1436" s="65"/>
      <c r="D1436" s="55"/>
      <c r="E1436" s="55"/>
      <c r="F1436" s="55"/>
      <c r="G1436" s="55"/>
      <c r="H1436" s="55"/>
      <c r="I1436" s="55"/>
      <c r="J1436" s="55"/>
      <c r="K1436" s="65"/>
      <c r="L1436" s="65"/>
      <c r="M1436" s="65"/>
      <c r="N1436" s="65"/>
      <c r="O1436" s="65"/>
      <c r="P1436" s="65"/>
    </row>
    <row r="1437" spans="3:16" s="1" customFormat="1" x14ac:dyDescent="0.25">
      <c r="C1437" s="65"/>
      <c r="D1437" s="55"/>
      <c r="E1437" s="55"/>
      <c r="F1437" s="55"/>
      <c r="G1437" s="55"/>
      <c r="H1437" s="55"/>
      <c r="I1437" s="55"/>
      <c r="J1437" s="55"/>
      <c r="K1437" s="65"/>
      <c r="L1437" s="65"/>
      <c r="M1437" s="65"/>
      <c r="N1437" s="65"/>
      <c r="O1437" s="65"/>
      <c r="P1437" s="65"/>
    </row>
    <row r="1438" spans="3:16" s="1" customFormat="1" x14ac:dyDescent="0.25">
      <c r="C1438" s="65"/>
      <c r="D1438" s="55"/>
      <c r="E1438" s="55"/>
      <c r="F1438" s="55"/>
      <c r="G1438" s="55"/>
      <c r="H1438" s="55"/>
      <c r="I1438" s="55"/>
      <c r="J1438" s="55"/>
      <c r="K1438" s="65"/>
      <c r="L1438" s="65"/>
      <c r="M1438" s="65"/>
      <c r="N1438" s="65"/>
      <c r="O1438" s="65"/>
      <c r="P1438" s="65"/>
    </row>
    <row r="1439" spans="3:16" s="1" customFormat="1" x14ac:dyDescent="0.25">
      <c r="C1439" s="65"/>
      <c r="D1439" s="55"/>
      <c r="E1439" s="55"/>
      <c r="F1439" s="55"/>
      <c r="G1439" s="55"/>
      <c r="H1439" s="55"/>
      <c r="I1439" s="55"/>
      <c r="J1439" s="55"/>
      <c r="K1439" s="65"/>
      <c r="L1439" s="65"/>
      <c r="M1439" s="65"/>
      <c r="N1439" s="65"/>
      <c r="O1439" s="65"/>
      <c r="P1439" s="65"/>
    </row>
    <row r="1440" spans="3:16" s="1" customFormat="1" x14ac:dyDescent="0.25">
      <c r="C1440" s="65"/>
      <c r="D1440" s="55"/>
      <c r="E1440" s="55"/>
      <c r="F1440" s="55"/>
      <c r="G1440" s="55"/>
      <c r="H1440" s="55"/>
      <c r="I1440" s="55"/>
      <c r="J1440" s="55"/>
      <c r="K1440" s="65"/>
      <c r="L1440" s="65"/>
      <c r="M1440" s="65"/>
      <c r="N1440" s="65"/>
      <c r="O1440" s="65"/>
      <c r="P1440" s="65"/>
    </row>
    <row r="1441" spans="3:16" s="1" customFormat="1" x14ac:dyDescent="0.25">
      <c r="C1441" s="65"/>
      <c r="D1441" s="55"/>
      <c r="E1441" s="55"/>
      <c r="F1441" s="55"/>
      <c r="G1441" s="55"/>
      <c r="H1441" s="55"/>
      <c r="I1441" s="55"/>
      <c r="J1441" s="55"/>
      <c r="K1441" s="65"/>
      <c r="L1441" s="65"/>
      <c r="M1441" s="65"/>
      <c r="N1441" s="65"/>
      <c r="O1441" s="65"/>
      <c r="P1441" s="65"/>
    </row>
    <row r="1442" spans="3:16" s="1" customFormat="1" x14ac:dyDescent="0.25">
      <c r="C1442" s="65"/>
      <c r="D1442" s="55"/>
      <c r="E1442" s="55"/>
      <c r="F1442" s="55"/>
      <c r="G1442" s="55"/>
      <c r="H1442" s="55"/>
      <c r="I1442" s="55"/>
      <c r="J1442" s="55"/>
      <c r="K1442" s="65"/>
      <c r="L1442" s="65"/>
      <c r="M1442" s="65"/>
      <c r="N1442" s="65"/>
      <c r="O1442" s="65"/>
      <c r="P1442" s="65"/>
    </row>
    <row r="1443" spans="3:16" s="1" customFormat="1" x14ac:dyDescent="0.25">
      <c r="C1443" s="65"/>
      <c r="D1443" s="55"/>
      <c r="E1443" s="55"/>
      <c r="F1443" s="55"/>
      <c r="G1443" s="55"/>
      <c r="H1443" s="55"/>
      <c r="I1443" s="55"/>
      <c r="J1443" s="55"/>
      <c r="K1443" s="65"/>
      <c r="L1443" s="65"/>
      <c r="M1443" s="65"/>
      <c r="N1443" s="65"/>
      <c r="O1443" s="65"/>
      <c r="P1443" s="65"/>
    </row>
    <row r="1444" spans="3:16" s="1" customFormat="1" x14ac:dyDescent="0.25">
      <c r="C1444" s="65"/>
      <c r="D1444" s="55"/>
      <c r="E1444" s="55"/>
      <c r="F1444" s="55"/>
      <c r="G1444" s="55"/>
      <c r="H1444" s="55"/>
      <c r="I1444" s="55"/>
      <c r="J1444" s="55"/>
      <c r="K1444" s="65"/>
      <c r="L1444" s="65"/>
      <c r="M1444" s="65"/>
      <c r="N1444" s="65"/>
      <c r="O1444" s="65"/>
      <c r="P1444" s="65"/>
    </row>
    <row r="1445" spans="3:16" s="1" customFormat="1" x14ac:dyDescent="0.25">
      <c r="C1445" s="65"/>
      <c r="D1445" s="55"/>
      <c r="E1445" s="55"/>
      <c r="F1445" s="55"/>
      <c r="G1445" s="55"/>
      <c r="H1445" s="55"/>
      <c r="I1445" s="55"/>
      <c r="J1445" s="55"/>
      <c r="K1445" s="65"/>
      <c r="L1445" s="65"/>
      <c r="M1445" s="65"/>
      <c r="N1445" s="65"/>
      <c r="O1445" s="65"/>
      <c r="P1445" s="65"/>
    </row>
    <row r="1446" spans="3:16" s="1" customFormat="1" x14ac:dyDescent="0.25">
      <c r="C1446" s="65"/>
      <c r="D1446" s="55"/>
      <c r="E1446" s="55"/>
      <c r="F1446" s="55"/>
      <c r="G1446" s="55"/>
      <c r="H1446" s="55"/>
      <c r="I1446" s="55"/>
      <c r="J1446" s="55"/>
      <c r="K1446" s="65"/>
      <c r="L1446" s="65"/>
      <c r="M1446" s="65"/>
      <c r="N1446" s="65"/>
      <c r="O1446" s="65"/>
      <c r="P1446" s="65"/>
    </row>
    <row r="1447" spans="3:16" s="1" customFormat="1" x14ac:dyDescent="0.25">
      <c r="C1447" s="65"/>
      <c r="D1447" s="55"/>
      <c r="E1447" s="55"/>
      <c r="F1447" s="55"/>
      <c r="G1447" s="55"/>
      <c r="H1447" s="55"/>
      <c r="I1447" s="55"/>
      <c r="J1447" s="55"/>
      <c r="K1447" s="65"/>
      <c r="L1447" s="65"/>
      <c r="M1447" s="65"/>
      <c r="N1447" s="65"/>
      <c r="O1447" s="65"/>
      <c r="P1447" s="65"/>
    </row>
    <row r="1448" spans="3:16" s="1" customFormat="1" x14ac:dyDescent="0.25">
      <c r="C1448" s="65"/>
      <c r="D1448" s="55"/>
      <c r="E1448" s="55"/>
      <c r="F1448" s="55"/>
      <c r="G1448" s="55"/>
      <c r="H1448" s="55"/>
      <c r="I1448" s="55"/>
      <c r="J1448" s="55"/>
      <c r="K1448" s="65"/>
      <c r="L1448" s="65"/>
      <c r="M1448" s="65"/>
      <c r="N1448" s="65"/>
      <c r="O1448" s="65"/>
      <c r="P1448" s="65"/>
    </row>
    <row r="1449" spans="3:16" s="1" customFormat="1" x14ac:dyDescent="0.25">
      <c r="C1449" s="65"/>
      <c r="D1449" s="55"/>
      <c r="E1449" s="55"/>
      <c r="F1449" s="55"/>
      <c r="G1449" s="55"/>
      <c r="H1449" s="55"/>
      <c r="I1449" s="55"/>
      <c r="J1449" s="55"/>
      <c r="K1449" s="65"/>
      <c r="L1449" s="65"/>
      <c r="M1449" s="65"/>
      <c r="N1449" s="65"/>
      <c r="O1449" s="65"/>
      <c r="P1449" s="65"/>
    </row>
    <row r="1450" spans="3:16" s="1" customFormat="1" x14ac:dyDescent="0.25">
      <c r="C1450" s="65"/>
      <c r="D1450" s="55"/>
      <c r="E1450" s="55"/>
      <c r="F1450" s="55"/>
      <c r="G1450" s="55"/>
      <c r="H1450" s="55"/>
      <c r="I1450" s="55"/>
      <c r="J1450" s="55"/>
      <c r="K1450" s="65"/>
      <c r="L1450" s="65"/>
      <c r="M1450" s="65"/>
      <c r="N1450" s="65"/>
      <c r="O1450" s="65"/>
      <c r="P1450" s="65"/>
    </row>
    <row r="1451" spans="3:16" s="1" customFormat="1" x14ac:dyDescent="0.25">
      <c r="C1451" s="65"/>
      <c r="D1451" s="55"/>
      <c r="E1451" s="55"/>
      <c r="F1451" s="55"/>
      <c r="G1451" s="55"/>
      <c r="H1451" s="55"/>
      <c r="I1451" s="55"/>
      <c r="J1451" s="55"/>
      <c r="K1451" s="65"/>
      <c r="L1451" s="65"/>
      <c r="M1451" s="65"/>
      <c r="N1451" s="65"/>
      <c r="O1451" s="65"/>
      <c r="P1451" s="65"/>
    </row>
    <row r="1452" spans="3:16" s="1" customFormat="1" x14ac:dyDescent="0.25">
      <c r="C1452" s="65"/>
      <c r="D1452" s="55"/>
      <c r="E1452" s="55"/>
      <c r="F1452" s="55"/>
      <c r="G1452" s="55"/>
      <c r="H1452" s="55"/>
      <c r="I1452" s="55"/>
      <c r="J1452" s="55"/>
      <c r="K1452" s="65"/>
      <c r="L1452" s="65"/>
      <c r="M1452" s="65"/>
      <c r="N1452" s="65"/>
      <c r="O1452" s="65"/>
      <c r="P1452" s="65"/>
    </row>
    <row r="1453" spans="3:16" s="1" customFormat="1" x14ac:dyDescent="0.25">
      <c r="C1453" s="65"/>
      <c r="D1453" s="55"/>
      <c r="E1453" s="55"/>
      <c r="F1453" s="55"/>
      <c r="G1453" s="55"/>
      <c r="H1453" s="55"/>
      <c r="I1453" s="55"/>
      <c r="J1453" s="55"/>
      <c r="K1453" s="65"/>
      <c r="L1453" s="65"/>
      <c r="M1453" s="65"/>
      <c r="N1453" s="65"/>
      <c r="O1453" s="65"/>
      <c r="P1453" s="65"/>
    </row>
    <row r="1454" spans="3:16" s="1" customFormat="1" x14ac:dyDescent="0.25">
      <c r="C1454" s="65"/>
      <c r="D1454" s="55"/>
      <c r="E1454" s="55"/>
      <c r="F1454" s="55"/>
      <c r="G1454" s="55"/>
      <c r="H1454" s="55"/>
      <c r="I1454" s="55"/>
      <c r="J1454" s="55"/>
      <c r="K1454" s="65"/>
      <c r="L1454" s="65"/>
      <c r="M1454" s="65"/>
      <c r="N1454" s="65"/>
      <c r="O1454" s="65"/>
      <c r="P1454" s="65"/>
    </row>
    <row r="1455" spans="3:16" s="1" customFormat="1" x14ac:dyDescent="0.25">
      <c r="C1455" s="65"/>
      <c r="D1455" s="55"/>
      <c r="E1455" s="55"/>
      <c r="F1455" s="55"/>
      <c r="G1455" s="55"/>
      <c r="H1455" s="55"/>
      <c r="I1455" s="55"/>
      <c r="J1455" s="55"/>
      <c r="K1455" s="65"/>
      <c r="L1455" s="65"/>
      <c r="M1455" s="65"/>
      <c r="N1455" s="65"/>
      <c r="O1455" s="65"/>
      <c r="P1455" s="65"/>
    </row>
    <row r="1456" spans="3:16" s="1" customFormat="1" x14ac:dyDescent="0.25">
      <c r="C1456" s="65"/>
      <c r="D1456" s="55"/>
      <c r="E1456" s="55"/>
      <c r="F1456" s="55"/>
      <c r="G1456" s="55"/>
      <c r="H1456" s="55"/>
      <c r="I1456" s="55"/>
      <c r="J1456" s="55"/>
      <c r="K1456" s="65"/>
      <c r="L1456" s="65"/>
      <c r="M1456" s="65"/>
      <c r="N1456" s="65"/>
      <c r="O1456" s="65"/>
      <c r="P1456" s="65"/>
    </row>
    <row r="1457" spans="3:16" s="1" customFormat="1" x14ac:dyDescent="0.25">
      <c r="C1457" s="65"/>
      <c r="D1457" s="55"/>
      <c r="E1457" s="55"/>
      <c r="F1457" s="55"/>
      <c r="G1457" s="55"/>
      <c r="H1457" s="55"/>
      <c r="I1457" s="55"/>
      <c r="J1457" s="55"/>
      <c r="K1457" s="65"/>
      <c r="L1457" s="65"/>
      <c r="M1457" s="65"/>
      <c r="N1457" s="65"/>
      <c r="O1457" s="65"/>
      <c r="P1457" s="65"/>
    </row>
    <row r="1458" spans="3:16" s="1" customFormat="1" x14ac:dyDescent="0.25">
      <c r="C1458" s="65"/>
      <c r="D1458" s="55"/>
      <c r="E1458" s="55"/>
      <c r="F1458" s="55"/>
      <c r="G1458" s="55"/>
      <c r="H1458" s="55"/>
      <c r="I1458" s="55"/>
      <c r="J1458" s="55"/>
      <c r="K1458" s="65"/>
      <c r="L1458" s="65"/>
      <c r="M1458" s="65"/>
      <c r="N1458" s="65"/>
      <c r="O1458" s="65"/>
      <c r="P1458" s="65"/>
    </row>
    <row r="1459" spans="3:16" s="1" customFormat="1" x14ac:dyDescent="0.25">
      <c r="C1459" s="65"/>
      <c r="D1459" s="55"/>
      <c r="E1459" s="55"/>
      <c r="F1459" s="55"/>
      <c r="G1459" s="55"/>
      <c r="H1459" s="55"/>
      <c r="I1459" s="55"/>
      <c r="J1459" s="55"/>
      <c r="K1459" s="65"/>
      <c r="L1459" s="65"/>
      <c r="M1459" s="65"/>
      <c r="N1459" s="65"/>
      <c r="O1459" s="65"/>
      <c r="P1459" s="65"/>
    </row>
    <row r="1460" spans="3:16" s="1" customFormat="1" x14ac:dyDescent="0.25">
      <c r="C1460" s="65"/>
      <c r="D1460" s="55"/>
      <c r="E1460" s="55"/>
      <c r="F1460" s="55"/>
      <c r="G1460" s="55"/>
      <c r="H1460" s="55"/>
      <c r="I1460" s="55"/>
      <c r="J1460" s="55"/>
      <c r="K1460" s="65"/>
      <c r="L1460" s="65"/>
      <c r="M1460" s="65"/>
      <c r="N1460" s="65"/>
      <c r="O1460" s="65"/>
      <c r="P1460" s="65"/>
    </row>
    <row r="1461" spans="3:16" s="1" customFormat="1" x14ac:dyDescent="0.25">
      <c r="C1461" s="65"/>
      <c r="D1461" s="55"/>
      <c r="E1461" s="55"/>
      <c r="F1461" s="55"/>
      <c r="G1461" s="55"/>
      <c r="H1461" s="55"/>
      <c r="I1461" s="55"/>
      <c r="J1461" s="55"/>
      <c r="K1461" s="65"/>
      <c r="L1461" s="65"/>
      <c r="M1461" s="65"/>
      <c r="N1461" s="65"/>
      <c r="O1461" s="65"/>
      <c r="P1461" s="65"/>
    </row>
    <row r="1462" spans="3:16" s="1" customFormat="1" x14ac:dyDescent="0.25">
      <c r="C1462" s="65"/>
      <c r="D1462" s="55"/>
      <c r="E1462" s="55"/>
      <c r="F1462" s="55"/>
      <c r="G1462" s="55"/>
      <c r="H1462" s="55"/>
      <c r="I1462" s="55"/>
      <c r="J1462" s="55"/>
      <c r="K1462" s="65"/>
      <c r="L1462" s="65"/>
      <c r="M1462" s="65"/>
      <c r="N1462" s="65"/>
      <c r="O1462" s="65"/>
      <c r="P1462" s="65"/>
    </row>
    <row r="1463" spans="3:16" s="1" customFormat="1" x14ac:dyDescent="0.25">
      <c r="C1463" s="65"/>
      <c r="D1463" s="55"/>
      <c r="E1463" s="55"/>
      <c r="F1463" s="55"/>
      <c r="G1463" s="55"/>
      <c r="H1463" s="55"/>
      <c r="I1463" s="55"/>
      <c r="J1463" s="55"/>
      <c r="K1463" s="65"/>
      <c r="L1463" s="65"/>
      <c r="M1463" s="65"/>
      <c r="N1463" s="65"/>
      <c r="O1463" s="65"/>
      <c r="P1463" s="65"/>
    </row>
    <row r="1464" spans="3:16" s="1" customFormat="1" x14ac:dyDescent="0.25">
      <c r="C1464" s="65"/>
      <c r="D1464" s="55"/>
      <c r="E1464" s="55"/>
      <c r="F1464" s="55"/>
      <c r="G1464" s="55"/>
      <c r="H1464" s="55"/>
      <c r="I1464" s="55"/>
      <c r="J1464" s="55"/>
      <c r="K1464" s="65"/>
      <c r="L1464" s="65"/>
      <c r="M1464" s="65"/>
      <c r="N1464" s="65"/>
      <c r="O1464" s="65"/>
      <c r="P1464" s="65"/>
    </row>
    <row r="1465" spans="3:16" s="1" customFormat="1" x14ac:dyDescent="0.25">
      <c r="C1465" s="65"/>
      <c r="D1465" s="55"/>
      <c r="E1465" s="55"/>
      <c r="F1465" s="55"/>
      <c r="G1465" s="55"/>
      <c r="H1465" s="55"/>
      <c r="I1465" s="55"/>
      <c r="J1465" s="55"/>
      <c r="K1465" s="65"/>
      <c r="L1465" s="65"/>
      <c r="M1465" s="65"/>
      <c r="N1465" s="65"/>
      <c r="O1465" s="65"/>
      <c r="P1465" s="65"/>
    </row>
    <row r="1466" spans="3:16" s="1" customFormat="1" x14ac:dyDescent="0.25">
      <c r="C1466" s="65"/>
      <c r="D1466" s="55"/>
      <c r="E1466" s="55"/>
      <c r="F1466" s="55"/>
      <c r="G1466" s="55"/>
      <c r="H1466" s="55"/>
      <c r="I1466" s="55"/>
      <c r="J1466" s="55"/>
      <c r="K1466" s="65"/>
      <c r="L1466" s="65"/>
      <c r="M1466" s="65"/>
      <c r="N1466" s="65"/>
      <c r="O1466" s="65"/>
      <c r="P1466" s="65"/>
    </row>
    <row r="1467" spans="3:16" s="1" customFormat="1" x14ac:dyDescent="0.25">
      <c r="C1467" s="65"/>
      <c r="D1467" s="55"/>
      <c r="E1467" s="55"/>
      <c r="F1467" s="55"/>
      <c r="G1467" s="55"/>
      <c r="H1467" s="55"/>
      <c r="I1467" s="55"/>
      <c r="J1467" s="55"/>
      <c r="K1467" s="65"/>
      <c r="L1467" s="65"/>
      <c r="M1467" s="65"/>
      <c r="N1467" s="65"/>
      <c r="O1467" s="65"/>
      <c r="P1467" s="65"/>
    </row>
    <row r="1468" spans="3:16" s="1" customFormat="1" x14ac:dyDescent="0.25">
      <c r="C1468" s="65"/>
      <c r="D1468" s="55"/>
      <c r="E1468" s="55"/>
      <c r="F1468" s="55"/>
      <c r="G1468" s="55"/>
      <c r="H1468" s="55"/>
      <c r="I1468" s="55"/>
      <c r="J1468" s="55"/>
      <c r="K1468" s="65"/>
      <c r="L1468" s="65"/>
      <c r="M1468" s="65"/>
      <c r="N1468" s="65"/>
      <c r="O1468" s="65"/>
      <c r="P1468" s="65"/>
    </row>
    <row r="1469" spans="3:16" s="1" customFormat="1" x14ac:dyDescent="0.25">
      <c r="C1469" s="65"/>
      <c r="D1469" s="55"/>
      <c r="E1469" s="55"/>
      <c r="F1469" s="55"/>
      <c r="G1469" s="55"/>
      <c r="H1469" s="55"/>
      <c r="I1469" s="55"/>
      <c r="J1469" s="55"/>
      <c r="K1469" s="65"/>
      <c r="L1469" s="65"/>
      <c r="M1469" s="65"/>
      <c r="N1469" s="65"/>
      <c r="O1469" s="65"/>
      <c r="P1469" s="65"/>
    </row>
    <row r="1470" spans="3:16" s="1" customFormat="1" x14ac:dyDescent="0.25">
      <c r="C1470" s="65"/>
      <c r="D1470" s="55"/>
      <c r="E1470" s="55"/>
      <c r="F1470" s="55"/>
      <c r="G1470" s="55"/>
      <c r="H1470" s="55"/>
      <c r="I1470" s="55"/>
      <c r="J1470" s="55"/>
      <c r="K1470" s="65"/>
      <c r="L1470" s="65"/>
      <c r="M1470" s="65"/>
      <c r="N1470" s="65"/>
      <c r="O1470" s="65"/>
      <c r="P1470" s="65"/>
    </row>
    <row r="1471" spans="3:16" s="1" customFormat="1" x14ac:dyDescent="0.25">
      <c r="C1471" s="65"/>
      <c r="D1471" s="55"/>
      <c r="E1471" s="55"/>
      <c r="F1471" s="55"/>
      <c r="G1471" s="55"/>
      <c r="H1471" s="55"/>
      <c r="I1471" s="55"/>
      <c r="J1471" s="55"/>
      <c r="K1471" s="65"/>
      <c r="L1471" s="65"/>
      <c r="M1471" s="65"/>
      <c r="N1471" s="65"/>
      <c r="O1471" s="65"/>
      <c r="P1471" s="65"/>
    </row>
    <row r="1472" spans="3:16" s="1" customFormat="1" x14ac:dyDescent="0.25">
      <c r="C1472" s="65"/>
      <c r="D1472" s="55"/>
      <c r="E1472" s="55"/>
      <c r="F1472" s="55"/>
      <c r="G1472" s="55"/>
      <c r="H1472" s="55"/>
      <c r="I1472" s="55"/>
      <c r="J1472" s="55"/>
      <c r="K1472" s="65"/>
      <c r="L1472" s="65"/>
      <c r="M1472" s="65"/>
      <c r="N1472" s="65"/>
      <c r="O1472" s="65"/>
      <c r="P1472" s="65"/>
    </row>
    <row r="1473" spans="3:16" s="1" customFormat="1" x14ac:dyDescent="0.25">
      <c r="C1473" s="65"/>
      <c r="D1473" s="55"/>
      <c r="E1473" s="55"/>
      <c r="F1473" s="55"/>
      <c r="G1473" s="55"/>
      <c r="H1473" s="55"/>
      <c r="I1473" s="55"/>
      <c r="J1473" s="55"/>
      <c r="K1473" s="65"/>
      <c r="L1473" s="65"/>
      <c r="M1473" s="65"/>
      <c r="N1473" s="65"/>
      <c r="O1473" s="65"/>
      <c r="P1473" s="65"/>
    </row>
    <row r="1474" spans="3:16" s="1" customFormat="1" x14ac:dyDescent="0.25">
      <c r="C1474" s="65"/>
      <c r="D1474" s="55"/>
      <c r="E1474" s="55"/>
      <c r="F1474" s="55"/>
      <c r="G1474" s="55"/>
      <c r="H1474" s="55"/>
      <c r="I1474" s="55"/>
      <c r="J1474" s="55"/>
      <c r="K1474" s="65"/>
      <c r="L1474" s="65"/>
      <c r="M1474" s="65"/>
      <c r="N1474" s="65"/>
      <c r="O1474" s="65"/>
      <c r="P1474" s="65"/>
    </row>
    <row r="1475" spans="3:16" s="1" customFormat="1" x14ac:dyDescent="0.25">
      <c r="C1475" s="65"/>
      <c r="D1475" s="55"/>
      <c r="E1475" s="55"/>
      <c r="F1475" s="55"/>
      <c r="G1475" s="55"/>
      <c r="H1475" s="55"/>
      <c r="I1475" s="55"/>
      <c r="J1475" s="55"/>
      <c r="K1475" s="65"/>
      <c r="L1475" s="65"/>
      <c r="M1475" s="65"/>
      <c r="N1475" s="65"/>
      <c r="O1475" s="65"/>
      <c r="P1475" s="65"/>
    </row>
    <row r="1476" spans="3:16" s="1" customFormat="1" x14ac:dyDescent="0.25">
      <c r="C1476" s="65"/>
      <c r="D1476" s="55"/>
      <c r="E1476" s="55"/>
      <c r="F1476" s="55"/>
      <c r="G1476" s="55"/>
      <c r="H1476" s="55"/>
      <c r="I1476" s="55"/>
      <c r="J1476" s="55"/>
      <c r="K1476" s="65"/>
      <c r="L1476" s="65"/>
      <c r="M1476" s="65"/>
      <c r="N1476" s="65"/>
      <c r="O1476" s="65"/>
      <c r="P1476" s="65"/>
    </row>
    <row r="1477" spans="3:16" s="1" customFormat="1" x14ac:dyDescent="0.25">
      <c r="C1477" s="65"/>
      <c r="D1477" s="55"/>
      <c r="E1477" s="55"/>
      <c r="F1477" s="55"/>
      <c r="G1477" s="55"/>
      <c r="H1477" s="55"/>
      <c r="I1477" s="55"/>
      <c r="J1477" s="55"/>
      <c r="K1477" s="65"/>
      <c r="L1477" s="65"/>
      <c r="M1477" s="65"/>
      <c r="N1477" s="65"/>
      <c r="O1477" s="65"/>
      <c r="P1477" s="65"/>
    </row>
    <row r="1478" spans="3:16" s="1" customFormat="1" x14ac:dyDescent="0.25">
      <c r="C1478" s="65"/>
      <c r="D1478" s="55"/>
      <c r="E1478" s="55"/>
      <c r="F1478" s="55"/>
      <c r="G1478" s="55"/>
      <c r="H1478" s="55"/>
      <c r="I1478" s="55"/>
      <c r="J1478" s="55"/>
      <c r="K1478" s="65"/>
      <c r="L1478" s="65"/>
      <c r="M1478" s="65"/>
      <c r="N1478" s="65"/>
      <c r="O1478" s="65"/>
      <c r="P1478" s="65"/>
    </row>
    <row r="1479" spans="3:16" s="1" customFormat="1" x14ac:dyDescent="0.25">
      <c r="C1479" s="65"/>
      <c r="D1479" s="55"/>
      <c r="E1479" s="55"/>
      <c r="F1479" s="55"/>
      <c r="G1479" s="55"/>
      <c r="H1479" s="55"/>
      <c r="I1479" s="55"/>
      <c r="J1479" s="55"/>
      <c r="K1479" s="65"/>
      <c r="L1479" s="65"/>
      <c r="M1479" s="65"/>
      <c r="N1479" s="65"/>
      <c r="O1479" s="65"/>
      <c r="P1479" s="65"/>
    </row>
    <row r="1480" spans="3:16" s="1" customFormat="1" x14ac:dyDescent="0.25">
      <c r="C1480" s="65"/>
      <c r="D1480" s="55"/>
      <c r="E1480" s="55"/>
      <c r="F1480" s="55"/>
      <c r="G1480" s="55"/>
      <c r="H1480" s="55"/>
      <c r="I1480" s="55"/>
      <c r="J1480" s="55"/>
      <c r="K1480" s="65"/>
      <c r="L1480" s="65"/>
      <c r="M1480" s="65"/>
      <c r="N1480" s="65"/>
      <c r="O1480" s="65"/>
      <c r="P1480" s="65"/>
    </row>
    <row r="1481" spans="3:16" s="1" customFormat="1" x14ac:dyDescent="0.25">
      <c r="C1481" s="65"/>
      <c r="D1481" s="55"/>
      <c r="E1481" s="55"/>
      <c r="F1481" s="55"/>
      <c r="G1481" s="55"/>
      <c r="H1481" s="55"/>
      <c r="I1481" s="55"/>
      <c r="J1481" s="55"/>
      <c r="K1481" s="65"/>
      <c r="L1481" s="65"/>
      <c r="M1481" s="65"/>
      <c r="N1481" s="65"/>
      <c r="O1481" s="65"/>
      <c r="P1481" s="65"/>
    </row>
    <row r="1482" spans="3:16" s="1" customFormat="1" x14ac:dyDescent="0.25">
      <c r="C1482" s="65"/>
      <c r="D1482" s="55"/>
      <c r="E1482" s="55"/>
      <c r="F1482" s="55"/>
      <c r="G1482" s="55"/>
      <c r="H1482" s="55"/>
      <c r="I1482" s="55"/>
      <c r="J1482" s="55"/>
      <c r="K1482" s="65"/>
      <c r="L1482" s="65"/>
      <c r="M1482" s="65"/>
      <c r="N1482" s="65"/>
      <c r="O1482" s="65"/>
      <c r="P1482" s="65"/>
    </row>
    <row r="1483" spans="3:16" s="1" customFormat="1" x14ac:dyDescent="0.25">
      <c r="C1483" s="65"/>
      <c r="D1483" s="55"/>
      <c r="E1483" s="55"/>
      <c r="F1483" s="55"/>
      <c r="G1483" s="55"/>
      <c r="H1483" s="55"/>
      <c r="I1483" s="55"/>
      <c r="J1483" s="55"/>
      <c r="K1483" s="65"/>
      <c r="L1483" s="65"/>
      <c r="M1483" s="65"/>
      <c r="N1483" s="65"/>
      <c r="O1483" s="65"/>
      <c r="P1483" s="65"/>
    </row>
    <row r="1484" spans="3:16" s="1" customFormat="1" x14ac:dyDescent="0.25">
      <c r="C1484" s="65"/>
      <c r="D1484" s="55"/>
      <c r="E1484" s="55"/>
      <c r="F1484" s="55"/>
      <c r="G1484" s="55"/>
      <c r="H1484" s="55"/>
      <c r="I1484" s="55"/>
      <c r="J1484" s="55"/>
      <c r="K1484" s="65"/>
      <c r="L1484" s="65"/>
      <c r="M1484" s="65"/>
      <c r="N1484" s="65"/>
      <c r="O1484" s="65"/>
      <c r="P1484" s="65"/>
    </row>
    <row r="1485" spans="3:16" s="1" customFormat="1" x14ac:dyDescent="0.25">
      <c r="C1485" s="65"/>
      <c r="D1485" s="55"/>
      <c r="E1485" s="55"/>
      <c r="F1485" s="55"/>
      <c r="G1485" s="55"/>
      <c r="H1485" s="55"/>
      <c r="I1485" s="55"/>
      <c r="J1485" s="55"/>
      <c r="K1485" s="65"/>
      <c r="L1485" s="65"/>
      <c r="M1485" s="65"/>
      <c r="N1485" s="65"/>
      <c r="O1485" s="65"/>
      <c r="P1485" s="65"/>
    </row>
    <row r="1486" spans="3:16" s="1" customFormat="1" x14ac:dyDescent="0.25">
      <c r="C1486" s="65"/>
      <c r="D1486" s="55"/>
      <c r="E1486" s="55"/>
      <c r="F1486" s="55"/>
      <c r="G1486" s="55"/>
      <c r="H1486" s="55"/>
      <c r="I1486" s="55"/>
      <c r="J1486" s="55"/>
      <c r="K1486" s="65"/>
      <c r="L1486" s="65"/>
      <c r="M1486" s="65"/>
      <c r="N1486" s="65"/>
      <c r="O1486" s="65"/>
      <c r="P1486" s="65"/>
    </row>
    <row r="1487" spans="3:16" s="1" customFormat="1" x14ac:dyDescent="0.25">
      <c r="C1487" s="65"/>
      <c r="D1487" s="55"/>
      <c r="E1487" s="55"/>
      <c r="F1487" s="55"/>
      <c r="G1487" s="55"/>
      <c r="H1487" s="55"/>
      <c r="I1487" s="55"/>
      <c r="J1487" s="55"/>
      <c r="K1487" s="65"/>
      <c r="L1487" s="65"/>
      <c r="M1487" s="65"/>
      <c r="N1487" s="65"/>
      <c r="O1487" s="65"/>
      <c r="P1487" s="65"/>
    </row>
    <row r="1488" spans="3:16" s="1" customFormat="1" x14ac:dyDescent="0.25">
      <c r="C1488" s="65"/>
      <c r="D1488" s="55"/>
      <c r="E1488" s="55"/>
      <c r="F1488" s="55"/>
      <c r="G1488" s="55"/>
      <c r="H1488" s="55"/>
      <c r="I1488" s="55"/>
      <c r="J1488" s="55"/>
      <c r="K1488" s="65"/>
      <c r="L1488" s="65"/>
      <c r="M1488" s="65"/>
      <c r="N1488" s="65"/>
      <c r="O1488" s="65"/>
      <c r="P1488" s="65"/>
    </row>
    <row r="1489" spans="3:16" s="1" customFormat="1" x14ac:dyDescent="0.25">
      <c r="C1489" s="65"/>
      <c r="D1489" s="55"/>
      <c r="E1489" s="55"/>
      <c r="F1489" s="55"/>
      <c r="G1489" s="55"/>
      <c r="H1489" s="55"/>
      <c r="I1489" s="55"/>
      <c r="J1489" s="55"/>
      <c r="K1489" s="65"/>
      <c r="L1489" s="65"/>
      <c r="M1489" s="65"/>
      <c r="N1489" s="65"/>
      <c r="O1489" s="65"/>
      <c r="P1489" s="65"/>
    </row>
    <row r="1490" spans="3:16" s="1" customFormat="1" x14ac:dyDescent="0.25">
      <c r="C1490" s="65"/>
      <c r="D1490" s="55"/>
      <c r="E1490" s="55"/>
      <c r="F1490" s="55"/>
      <c r="G1490" s="55"/>
      <c r="H1490" s="55"/>
      <c r="I1490" s="55"/>
      <c r="J1490" s="55"/>
      <c r="K1490" s="65"/>
      <c r="L1490" s="65"/>
      <c r="M1490" s="65"/>
      <c r="N1490" s="65"/>
      <c r="O1490" s="65"/>
      <c r="P1490" s="65"/>
    </row>
    <row r="1491" spans="3:16" s="1" customFormat="1" x14ac:dyDescent="0.25">
      <c r="C1491" s="65"/>
      <c r="D1491" s="55"/>
      <c r="E1491" s="55"/>
      <c r="F1491" s="55"/>
      <c r="G1491" s="55"/>
      <c r="H1491" s="55"/>
      <c r="I1491" s="55"/>
      <c r="J1491" s="55"/>
      <c r="K1491" s="65"/>
      <c r="L1491" s="65"/>
      <c r="M1491" s="65"/>
      <c r="N1491" s="65"/>
      <c r="O1491" s="65"/>
      <c r="P1491" s="65"/>
    </row>
    <row r="1492" spans="3:16" s="1" customFormat="1" x14ac:dyDescent="0.25">
      <c r="C1492" s="65"/>
      <c r="D1492" s="55"/>
      <c r="E1492" s="55"/>
      <c r="F1492" s="55"/>
      <c r="G1492" s="55"/>
      <c r="H1492" s="55"/>
      <c r="I1492" s="55"/>
      <c r="J1492" s="55"/>
      <c r="K1492" s="65"/>
      <c r="L1492" s="65"/>
      <c r="M1492" s="65"/>
      <c r="N1492" s="65"/>
      <c r="O1492" s="65"/>
      <c r="P1492" s="65"/>
    </row>
    <row r="1493" spans="3:16" s="1" customFormat="1" x14ac:dyDescent="0.25">
      <c r="C1493" s="65"/>
      <c r="D1493" s="55"/>
      <c r="E1493" s="55"/>
      <c r="F1493" s="55"/>
      <c r="G1493" s="55"/>
      <c r="H1493" s="55"/>
      <c r="I1493" s="55"/>
      <c r="J1493" s="55"/>
      <c r="K1493" s="65"/>
      <c r="L1493" s="65"/>
      <c r="M1493" s="65"/>
      <c r="N1493" s="65"/>
      <c r="O1493" s="65"/>
      <c r="P1493" s="65"/>
    </row>
    <row r="1494" spans="3:16" s="1" customFormat="1" x14ac:dyDescent="0.25">
      <c r="C1494" s="65"/>
      <c r="D1494" s="55"/>
      <c r="E1494" s="55"/>
      <c r="F1494" s="55"/>
      <c r="G1494" s="55"/>
      <c r="H1494" s="55"/>
      <c r="I1494" s="55"/>
      <c r="J1494" s="55"/>
      <c r="K1494" s="65"/>
      <c r="L1494" s="65"/>
      <c r="M1494" s="65"/>
      <c r="N1494" s="65"/>
      <c r="O1494" s="65"/>
      <c r="P1494" s="65"/>
    </row>
    <row r="1495" spans="3:16" s="1" customFormat="1" x14ac:dyDescent="0.25">
      <c r="C1495" s="65"/>
      <c r="D1495" s="55"/>
      <c r="E1495" s="55"/>
      <c r="F1495" s="55"/>
      <c r="G1495" s="55"/>
      <c r="H1495" s="55"/>
      <c r="I1495" s="55"/>
      <c r="J1495" s="55"/>
      <c r="K1495" s="65"/>
      <c r="L1495" s="65"/>
      <c r="M1495" s="65"/>
      <c r="N1495" s="65"/>
      <c r="O1495" s="65"/>
      <c r="P1495" s="65"/>
    </row>
    <row r="1496" spans="3:16" s="1" customFormat="1" x14ac:dyDescent="0.25">
      <c r="C1496" s="65"/>
      <c r="D1496" s="55"/>
      <c r="E1496" s="55"/>
      <c r="F1496" s="55"/>
      <c r="G1496" s="55"/>
      <c r="H1496" s="55"/>
      <c r="I1496" s="55"/>
      <c r="J1496" s="55"/>
      <c r="K1496" s="65"/>
      <c r="L1496" s="65"/>
      <c r="M1496" s="65"/>
      <c r="N1496" s="65"/>
      <c r="O1496" s="65"/>
      <c r="P1496" s="65"/>
    </row>
    <row r="1497" spans="3:16" s="1" customFormat="1" x14ac:dyDescent="0.25">
      <c r="C1497" s="65"/>
      <c r="D1497" s="55"/>
      <c r="E1497" s="55"/>
      <c r="F1497" s="55"/>
      <c r="G1497" s="55"/>
      <c r="H1497" s="55"/>
      <c r="I1497" s="55"/>
      <c r="J1497" s="55"/>
      <c r="K1497" s="65"/>
      <c r="L1497" s="65"/>
      <c r="M1497" s="65"/>
      <c r="N1497" s="65"/>
      <c r="O1497" s="65"/>
      <c r="P1497" s="65"/>
    </row>
    <row r="1498" spans="3:16" s="1" customFormat="1" x14ac:dyDescent="0.25">
      <c r="C1498" s="65"/>
      <c r="D1498" s="55"/>
      <c r="E1498" s="55"/>
      <c r="F1498" s="55"/>
      <c r="G1498" s="55"/>
      <c r="H1498" s="55"/>
      <c r="I1498" s="55"/>
      <c r="J1498" s="55"/>
      <c r="K1498" s="65"/>
      <c r="L1498" s="65"/>
      <c r="M1498" s="65"/>
      <c r="N1498" s="65"/>
      <c r="O1498" s="65"/>
      <c r="P1498" s="65"/>
    </row>
    <row r="1499" spans="3:16" s="1" customFormat="1" x14ac:dyDescent="0.25">
      <c r="C1499" s="65"/>
      <c r="D1499" s="55"/>
      <c r="E1499" s="55"/>
      <c r="F1499" s="55"/>
      <c r="G1499" s="55"/>
      <c r="H1499" s="55"/>
      <c r="I1499" s="55"/>
      <c r="J1499" s="55"/>
      <c r="K1499" s="65"/>
      <c r="L1499" s="65"/>
      <c r="M1499" s="65"/>
      <c r="N1499" s="65"/>
      <c r="O1499" s="65"/>
      <c r="P1499" s="65"/>
    </row>
    <row r="1500" spans="3:16" s="1" customFormat="1" x14ac:dyDescent="0.25">
      <c r="C1500" s="65"/>
      <c r="D1500" s="55"/>
      <c r="E1500" s="55"/>
      <c r="F1500" s="55"/>
      <c r="G1500" s="55"/>
      <c r="H1500" s="55"/>
      <c r="I1500" s="55"/>
      <c r="J1500" s="55"/>
      <c r="K1500" s="65"/>
      <c r="L1500" s="65"/>
      <c r="M1500" s="65"/>
      <c r="N1500" s="65"/>
      <c r="O1500" s="65"/>
      <c r="P1500" s="65"/>
    </row>
    <row r="1501" spans="3:16" s="1" customFormat="1" x14ac:dyDescent="0.25">
      <c r="C1501" s="65"/>
      <c r="D1501" s="55"/>
      <c r="E1501" s="55"/>
      <c r="F1501" s="55"/>
      <c r="G1501" s="55"/>
      <c r="H1501" s="55"/>
      <c r="I1501" s="55"/>
      <c r="J1501" s="55"/>
      <c r="K1501" s="65"/>
      <c r="L1501" s="65"/>
      <c r="M1501" s="65"/>
      <c r="N1501" s="65"/>
      <c r="O1501" s="65"/>
      <c r="P1501" s="65"/>
    </row>
    <row r="1502" spans="3:16" s="1" customFormat="1" x14ac:dyDescent="0.25">
      <c r="C1502" s="65"/>
      <c r="D1502" s="55"/>
      <c r="E1502" s="55"/>
      <c r="F1502" s="55"/>
      <c r="G1502" s="55"/>
      <c r="H1502" s="55"/>
      <c r="I1502" s="55"/>
      <c r="J1502" s="55"/>
      <c r="K1502" s="65"/>
      <c r="L1502" s="65"/>
      <c r="M1502" s="65"/>
      <c r="N1502" s="65"/>
      <c r="O1502" s="65"/>
      <c r="P1502" s="65"/>
    </row>
    <row r="1503" spans="3:16" s="1" customFormat="1" x14ac:dyDescent="0.25">
      <c r="C1503" s="65"/>
      <c r="D1503" s="55"/>
      <c r="E1503" s="55"/>
      <c r="F1503" s="55"/>
      <c r="G1503" s="55"/>
      <c r="H1503" s="55"/>
      <c r="I1503" s="55"/>
      <c r="J1503" s="55"/>
      <c r="K1503" s="65"/>
      <c r="L1503" s="65"/>
      <c r="M1503" s="65"/>
      <c r="N1503" s="65"/>
      <c r="O1503" s="65"/>
      <c r="P1503" s="65"/>
    </row>
    <row r="1504" spans="3:16" s="1" customFormat="1" x14ac:dyDescent="0.25">
      <c r="C1504" s="65"/>
      <c r="D1504" s="55"/>
      <c r="E1504" s="55"/>
      <c r="F1504" s="55"/>
      <c r="G1504" s="55"/>
      <c r="H1504" s="55"/>
      <c r="I1504" s="55"/>
      <c r="J1504" s="55"/>
      <c r="K1504" s="65"/>
      <c r="L1504" s="65"/>
      <c r="M1504" s="65"/>
      <c r="N1504" s="65"/>
      <c r="O1504" s="65"/>
      <c r="P1504" s="65"/>
    </row>
    <row r="1505" spans="3:16" s="1" customFormat="1" x14ac:dyDescent="0.25">
      <c r="C1505" s="65"/>
      <c r="D1505" s="55"/>
      <c r="E1505" s="55"/>
      <c r="F1505" s="55"/>
      <c r="G1505" s="55"/>
      <c r="H1505" s="55"/>
      <c r="I1505" s="55"/>
      <c r="J1505" s="55"/>
      <c r="K1505" s="65"/>
      <c r="L1505" s="65"/>
      <c r="M1505" s="65"/>
      <c r="N1505" s="65"/>
      <c r="O1505" s="65"/>
      <c r="P1505" s="65"/>
    </row>
    <row r="1506" spans="3:16" s="1" customFormat="1" x14ac:dyDescent="0.25">
      <c r="C1506" s="65"/>
      <c r="D1506" s="55"/>
      <c r="E1506" s="55"/>
      <c r="F1506" s="55"/>
      <c r="G1506" s="55"/>
      <c r="H1506" s="55"/>
      <c r="I1506" s="55"/>
      <c r="J1506" s="55"/>
      <c r="K1506" s="65"/>
      <c r="L1506" s="65"/>
      <c r="M1506" s="65"/>
      <c r="N1506" s="65"/>
      <c r="O1506" s="65"/>
      <c r="P1506" s="65"/>
    </row>
    <row r="1507" spans="3:16" s="1" customFormat="1" x14ac:dyDescent="0.25">
      <c r="C1507" s="65"/>
      <c r="D1507" s="55"/>
      <c r="E1507" s="55"/>
      <c r="F1507" s="55"/>
      <c r="G1507" s="55"/>
      <c r="H1507" s="55"/>
      <c r="I1507" s="55"/>
      <c r="J1507" s="55"/>
      <c r="K1507" s="65"/>
      <c r="L1507" s="65"/>
      <c r="M1507" s="65"/>
      <c r="N1507" s="65"/>
      <c r="O1507" s="65"/>
      <c r="P1507" s="65"/>
    </row>
    <row r="1508" spans="3:16" s="1" customFormat="1" x14ac:dyDescent="0.25">
      <c r="C1508" s="65"/>
      <c r="D1508" s="55"/>
      <c r="E1508" s="55"/>
      <c r="F1508" s="55"/>
      <c r="G1508" s="55"/>
      <c r="H1508" s="55"/>
      <c r="I1508" s="55"/>
      <c r="J1508" s="55"/>
      <c r="K1508" s="65"/>
      <c r="L1508" s="65"/>
      <c r="M1508" s="65"/>
      <c r="N1508" s="65"/>
      <c r="O1508" s="65"/>
      <c r="P1508" s="65"/>
    </row>
    <row r="1509" spans="3:16" s="1" customFormat="1" x14ac:dyDescent="0.25">
      <c r="C1509" s="65"/>
      <c r="D1509" s="55"/>
      <c r="E1509" s="55"/>
      <c r="F1509" s="55"/>
      <c r="G1509" s="55"/>
      <c r="H1509" s="55"/>
      <c r="I1509" s="55"/>
      <c r="J1509" s="55"/>
      <c r="K1509" s="65"/>
      <c r="L1509" s="65"/>
      <c r="M1509" s="65"/>
      <c r="N1509" s="65"/>
      <c r="O1509" s="65"/>
      <c r="P1509" s="65"/>
    </row>
    <row r="1510" spans="3:16" s="1" customFormat="1" x14ac:dyDescent="0.25">
      <c r="C1510" s="65"/>
      <c r="D1510" s="55"/>
      <c r="E1510" s="55"/>
      <c r="F1510" s="55"/>
      <c r="G1510" s="55"/>
      <c r="H1510" s="55"/>
      <c r="I1510" s="55"/>
      <c r="J1510" s="55"/>
      <c r="K1510" s="65"/>
      <c r="L1510" s="65"/>
      <c r="M1510" s="65"/>
      <c r="N1510" s="65"/>
      <c r="O1510" s="65"/>
      <c r="P1510" s="65"/>
    </row>
    <row r="1511" spans="3:16" s="1" customFormat="1" x14ac:dyDescent="0.25">
      <c r="C1511" s="65"/>
      <c r="D1511" s="55"/>
      <c r="E1511" s="55"/>
      <c r="F1511" s="55"/>
      <c r="G1511" s="55"/>
      <c r="H1511" s="55"/>
      <c r="I1511" s="55"/>
      <c r="J1511" s="55"/>
      <c r="K1511" s="65"/>
      <c r="L1511" s="65"/>
      <c r="M1511" s="65"/>
      <c r="N1511" s="65"/>
      <c r="O1511" s="65"/>
      <c r="P1511" s="65"/>
    </row>
    <row r="1512" spans="3:16" s="1" customFormat="1" x14ac:dyDescent="0.25">
      <c r="C1512" s="65"/>
      <c r="D1512" s="55"/>
      <c r="E1512" s="55"/>
      <c r="F1512" s="55"/>
      <c r="G1512" s="55"/>
      <c r="H1512" s="55"/>
      <c r="I1512" s="55"/>
      <c r="J1512" s="55"/>
      <c r="K1512" s="65"/>
      <c r="L1512" s="65"/>
      <c r="M1512" s="65"/>
      <c r="N1512" s="65"/>
      <c r="O1512" s="65"/>
      <c r="P1512" s="65"/>
    </row>
    <row r="1513" spans="3:16" s="1" customFormat="1" x14ac:dyDescent="0.25">
      <c r="C1513" s="65"/>
      <c r="D1513" s="55"/>
      <c r="E1513" s="55"/>
      <c r="F1513" s="55"/>
      <c r="G1513" s="55"/>
      <c r="H1513" s="55"/>
      <c r="I1513" s="55"/>
      <c r="J1513" s="55"/>
      <c r="K1513" s="65"/>
      <c r="L1513" s="65"/>
      <c r="M1513" s="65"/>
      <c r="N1513" s="65"/>
      <c r="O1513" s="65"/>
      <c r="P1513" s="65"/>
    </row>
    <row r="1514" spans="3:16" s="1" customFormat="1" x14ac:dyDescent="0.25">
      <c r="C1514" s="65"/>
      <c r="D1514" s="55"/>
      <c r="E1514" s="55"/>
      <c r="F1514" s="55"/>
      <c r="G1514" s="55"/>
      <c r="H1514" s="55"/>
      <c r="I1514" s="55"/>
      <c r="J1514" s="55"/>
      <c r="K1514" s="65"/>
      <c r="L1514" s="65"/>
      <c r="M1514" s="65"/>
      <c r="N1514" s="65"/>
      <c r="O1514" s="65"/>
      <c r="P1514" s="65"/>
    </row>
    <row r="1515" spans="3:16" s="1" customFormat="1" x14ac:dyDescent="0.25">
      <c r="C1515" s="65"/>
      <c r="D1515" s="55"/>
      <c r="E1515" s="55"/>
      <c r="F1515" s="55"/>
      <c r="G1515" s="55"/>
      <c r="H1515" s="55"/>
      <c r="I1515" s="55"/>
      <c r="J1515" s="55"/>
      <c r="K1515" s="65"/>
      <c r="L1515" s="65"/>
      <c r="M1515" s="65"/>
      <c r="N1515" s="65"/>
      <c r="O1515" s="65"/>
      <c r="P1515" s="65"/>
    </row>
    <row r="1516" spans="3:16" s="1" customFormat="1" x14ac:dyDescent="0.25">
      <c r="C1516" s="65"/>
      <c r="D1516" s="55"/>
      <c r="E1516" s="55"/>
      <c r="F1516" s="55"/>
      <c r="G1516" s="55"/>
      <c r="H1516" s="55"/>
      <c r="I1516" s="55"/>
      <c r="J1516" s="55"/>
      <c r="K1516" s="65"/>
      <c r="L1516" s="65"/>
      <c r="M1516" s="65"/>
      <c r="N1516" s="65"/>
      <c r="O1516" s="65"/>
      <c r="P1516" s="65"/>
    </row>
    <row r="1517" spans="3:16" s="1" customFormat="1" x14ac:dyDescent="0.25">
      <c r="C1517" s="65"/>
      <c r="D1517" s="55"/>
      <c r="E1517" s="55"/>
      <c r="F1517" s="55"/>
      <c r="G1517" s="55"/>
      <c r="H1517" s="55"/>
      <c r="I1517" s="55"/>
      <c r="J1517" s="55"/>
      <c r="K1517" s="65"/>
      <c r="L1517" s="65"/>
      <c r="M1517" s="65"/>
      <c r="N1517" s="65"/>
      <c r="O1517" s="65"/>
      <c r="P1517" s="65"/>
    </row>
    <row r="1518" spans="3:16" s="1" customFormat="1" x14ac:dyDescent="0.25">
      <c r="C1518" s="65"/>
      <c r="D1518" s="55"/>
      <c r="E1518" s="55"/>
      <c r="F1518" s="55"/>
      <c r="G1518" s="55"/>
      <c r="H1518" s="55"/>
      <c r="I1518" s="55"/>
      <c r="J1518" s="55"/>
      <c r="K1518" s="65"/>
      <c r="L1518" s="65"/>
      <c r="M1518" s="65"/>
      <c r="N1518" s="65"/>
      <c r="O1518" s="65"/>
      <c r="P1518" s="65"/>
    </row>
    <row r="1519" spans="3:16" s="1" customFormat="1" x14ac:dyDescent="0.25">
      <c r="C1519" s="65"/>
      <c r="D1519" s="55"/>
      <c r="E1519" s="55"/>
      <c r="F1519" s="55"/>
      <c r="G1519" s="55"/>
      <c r="H1519" s="55"/>
      <c r="I1519" s="55"/>
      <c r="J1519" s="55"/>
      <c r="K1519" s="65"/>
      <c r="L1519" s="65"/>
      <c r="M1519" s="65"/>
      <c r="N1519" s="65"/>
      <c r="O1519" s="65"/>
      <c r="P1519" s="65"/>
    </row>
    <row r="1520" spans="3:16" s="1" customFormat="1" x14ac:dyDescent="0.25">
      <c r="C1520" s="65"/>
      <c r="D1520" s="55"/>
      <c r="E1520" s="55"/>
      <c r="F1520" s="55"/>
      <c r="G1520" s="55"/>
      <c r="H1520" s="55"/>
      <c r="I1520" s="55"/>
      <c r="J1520" s="55"/>
      <c r="K1520" s="65"/>
      <c r="L1520" s="65"/>
      <c r="M1520" s="65"/>
      <c r="N1520" s="65"/>
      <c r="O1520" s="65"/>
      <c r="P1520" s="65"/>
    </row>
    <row r="1521" spans="3:16" s="1" customFormat="1" x14ac:dyDescent="0.25">
      <c r="C1521" s="65"/>
      <c r="D1521" s="55"/>
      <c r="E1521" s="55"/>
      <c r="F1521" s="55"/>
      <c r="G1521" s="55"/>
      <c r="H1521" s="55"/>
      <c r="I1521" s="55"/>
      <c r="J1521" s="55"/>
      <c r="K1521" s="65"/>
      <c r="L1521" s="65"/>
      <c r="M1521" s="65"/>
      <c r="N1521" s="65"/>
      <c r="O1521" s="65"/>
      <c r="P1521" s="65"/>
    </row>
    <row r="1522" spans="3:16" s="1" customFormat="1" x14ac:dyDescent="0.25">
      <c r="C1522" s="65"/>
      <c r="D1522" s="55"/>
      <c r="E1522" s="55"/>
      <c r="F1522" s="55"/>
      <c r="G1522" s="55"/>
      <c r="H1522" s="55"/>
      <c r="I1522" s="55"/>
      <c r="J1522" s="55"/>
      <c r="K1522" s="65"/>
      <c r="L1522" s="65"/>
      <c r="M1522" s="65"/>
      <c r="N1522" s="65"/>
      <c r="O1522" s="65"/>
      <c r="P1522" s="65"/>
    </row>
    <row r="1523" spans="3:16" s="1" customFormat="1" x14ac:dyDescent="0.25">
      <c r="C1523" s="65"/>
      <c r="D1523" s="55"/>
      <c r="E1523" s="55"/>
      <c r="F1523" s="55"/>
      <c r="G1523" s="55"/>
      <c r="H1523" s="55"/>
      <c r="I1523" s="55"/>
      <c r="J1523" s="55"/>
      <c r="K1523" s="65"/>
      <c r="L1523" s="65"/>
      <c r="M1523" s="65"/>
      <c r="N1523" s="65"/>
      <c r="O1523" s="65"/>
      <c r="P1523" s="65"/>
    </row>
    <row r="1524" spans="3:16" s="1" customFormat="1" x14ac:dyDescent="0.25">
      <c r="C1524" s="65"/>
      <c r="D1524" s="55"/>
      <c r="E1524" s="55"/>
      <c r="F1524" s="55"/>
      <c r="G1524" s="55"/>
      <c r="H1524" s="55"/>
      <c r="I1524" s="55"/>
      <c r="J1524" s="55"/>
      <c r="K1524" s="65"/>
      <c r="L1524" s="65"/>
      <c r="M1524" s="65"/>
      <c r="N1524" s="65"/>
      <c r="O1524" s="65"/>
      <c r="P1524" s="65"/>
    </row>
    <row r="1525" spans="3:16" s="1" customFormat="1" x14ac:dyDescent="0.25">
      <c r="C1525" s="65"/>
      <c r="D1525" s="55"/>
      <c r="E1525" s="55"/>
      <c r="F1525" s="55"/>
      <c r="G1525" s="55"/>
      <c r="H1525" s="55"/>
      <c r="I1525" s="55"/>
      <c r="J1525" s="55"/>
      <c r="K1525" s="65"/>
      <c r="L1525" s="65"/>
      <c r="M1525" s="65"/>
      <c r="N1525" s="65"/>
      <c r="O1525" s="65"/>
      <c r="P1525" s="65"/>
    </row>
    <row r="1526" spans="3:16" s="1" customFormat="1" x14ac:dyDescent="0.25">
      <c r="C1526" s="65"/>
      <c r="D1526" s="55"/>
      <c r="E1526" s="55"/>
      <c r="F1526" s="55"/>
      <c r="G1526" s="55"/>
      <c r="H1526" s="55"/>
      <c r="I1526" s="55"/>
      <c r="J1526" s="55"/>
      <c r="K1526" s="65"/>
      <c r="L1526" s="65"/>
      <c r="M1526" s="65"/>
      <c r="N1526" s="65"/>
      <c r="O1526" s="65"/>
      <c r="P1526" s="65"/>
    </row>
    <row r="1527" spans="3:16" s="1" customFormat="1" x14ac:dyDescent="0.25">
      <c r="C1527" s="65"/>
      <c r="D1527" s="55"/>
      <c r="E1527" s="55"/>
      <c r="F1527" s="55"/>
      <c r="G1527" s="55"/>
      <c r="H1527" s="55"/>
      <c r="I1527" s="55"/>
      <c r="J1527" s="55"/>
      <c r="K1527" s="65"/>
      <c r="L1527" s="65"/>
      <c r="M1527" s="65"/>
      <c r="N1527" s="65"/>
      <c r="O1527" s="65"/>
      <c r="P1527" s="65"/>
    </row>
    <row r="1528" spans="3:16" s="1" customFormat="1" x14ac:dyDescent="0.25">
      <c r="C1528" s="65"/>
      <c r="D1528" s="55"/>
      <c r="E1528" s="55"/>
      <c r="F1528" s="55"/>
      <c r="G1528" s="55"/>
      <c r="H1528" s="55"/>
      <c r="I1528" s="55"/>
      <c r="J1528" s="55"/>
      <c r="K1528" s="65"/>
      <c r="L1528" s="65"/>
      <c r="M1528" s="65"/>
      <c r="N1528" s="65"/>
      <c r="O1528" s="65"/>
      <c r="P1528" s="65"/>
    </row>
    <row r="1529" spans="3:16" s="1" customFormat="1" x14ac:dyDescent="0.25">
      <c r="C1529" s="65"/>
      <c r="D1529" s="55"/>
      <c r="E1529" s="55"/>
      <c r="F1529" s="55"/>
      <c r="G1529" s="55"/>
      <c r="H1529" s="55"/>
      <c r="I1529" s="55"/>
      <c r="J1529" s="55"/>
      <c r="K1529" s="65"/>
      <c r="L1529" s="65"/>
      <c r="M1529" s="65"/>
      <c r="N1529" s="65"/>
      <c r="O1529" s="65"/>
      <c r="P1529" s="65"/>
    </row>
    <row r="1530" spans="3:16" s="1" customFormat="1" x14ac:dyDescent="0.25">
      <c r="C1530" s="65"/>
      <c r="D1530" s="55"/>
      <c r="E1530" s="55"/>
      <c r="F1530" s="55"/>
      <c r="G1530" s="55"/>
      <c r="H1530" s="55"/>
      <c r="I1530" s="55"/>
      <c r="J1530" s="55"/>
      <c r="K1530" s="65"/>
      <c r="L1530" s="65"/>
      <c r="M1530" s="65"/>
      <c r="N1530" s="65"/>
      <c r="O1530" s="65"/>
      <c r="P1530" s="65"/>
    </row>
    <row r="1531" spans="3:16" s="1" customFormat="1" x14ac:dyDescent="0.25">
      <c r="C1531" s="65"/>
      <c r="D1531" s="55"/>
      <c r="E1531" s="55"/>
      <c r="F1531" s="55"/>
      <c r="G1531" s="55"/>
      <c r="H1531" s="55"/>
      <c r="I1531" s="55"/>
      <c r="J1531" s="55"/>
      <c r="K1531" s="65"/>
      <c r="L1531" s="65"/>
      <c r="M1531" s="65"/>
      <c r="N1531" s="65"/>
      <c r="O1531" s="65"/>
      <c r="P1531" s="65"/>
    </row>
    <row r="1532" spans="3:16" s="1" customFormat="1" x14ac:dyDescent="0.25">
      <c r="C1532" s="65"/>
      <c r="D1532" s="55"/>
      <c r="E1532" s="55"/>
      <c r="F1532" s="55"/>
      <c r="G1532" s="55"/>
      <c r="H1532" s="55"/>
      <c r="I1532" s="55"/>
      <c r="J1532" s="55"/>
      <c r="K1532" s="65"/>
      <c r="L1532" s="65"/>
      <c r="M1532" s="65"/>
      <c r="N1532" s="65"/>
      <c r="O1532" s="65"/>
      <c r="P1532" s="65"/>
    </row>
    <row r="1533" spans="3:16" s="1" customFormat="1" x14ac:dyDescent="0.25">
      <c r="C1533" s="65"/>
      <c r="D1533" s="55"/>
      <c r="E1533" s="55"/>
      <c r="F1533" s="55"/>
      <c r="G1533" s="55"/>
      <c r="H1533" s="55"/>
      <c r="I1533" s="55"/>
      <c r="J1533" s="55"/>
      <c r="K1533" s="65"/>
      <c r="L1533" s="65"/>
      <c r="M1533" s="65"/>
      <c r="N1533" s="65"/>
      <c r="O1533" s="65"/>
      <c r="P1533" s="65"/>
    </row>
    <row r="1534" spans="3:16" s="1" customFormat="1" x14ac:dyDescent="0.25">
      <c r="C1534" s="65"/>
      <c r="D1534" s="55"/>
      <c r="E1534" s="55"/>
      <c r="F1534" s="55"/>
      <c r="G1534" s="55"/>
      <c r="H1534" s="55"/>
      <c r="I1534" s="55"/>
      <c r="J1534" s="55"/>
      <c r="K1534" s="65"/>
      <c r="L1534" s="65"/>
      <c r="M1534" s="65"/>
      <c r="N1534" s="65"/>
      <c r="O1534" s="65"/>
      <c r="P1534" s="65"/>
    </row>
    <row r="1535" spans="3:16" s="1" customFormat="1" x14ac:dyDescent="0.25">
      <c r="C1535" s="65"/>
      <c r="D1535" s="55"/>
      <c r="E1535" s="55"/>
      <c r="F1535" s="55"/>
      <c r="G1535" s="55"/>
      <c r="H1535" s="55"/>
      <c r="I1535" s="55"/>
      <c r="J1535" s="55"/>
      <c r="K1535" s="65"/>
      <c r="L1535" s="65"/>
      <c r="M1535" s="65"/>
      <c r="N1535" s="65"/>
      <c r="O1535" s="65"/>
      <c r="P1535" s="65"/>
    </row>
    <row r="1536" spans="3:16" s="1" customFormat="1" x14ac:dyDescent="0.25">
      <c r="C1536" s="65"/>
      <c r="D1536" s="55"/>
      <c r="E1536" s="55"/>
      <c r="F1536" s="55"/>
      <c r="G1536" s="55"/>
      <c r="H1536" s="55"/>
      <c r="I1536" s="55"/>
      <c r="J1536" s="55"/>
      <c r="K1536" s="65"/>
      <c r="L1536" s="65"/>
      <c r="M1536" s="65"/>
      <c r="N1536" s="65"/>
      <c r="O1536" s="65"/>
      <c r="P1536" s="65"/>
    </row>
    <row r="1537" spans="3:16" s="1" customFormat="1" x14ac:dyDescent="0.25">
      <c r="C1537" s="65"/>
      <c r="D1537" s="55"/>
      <c r="E1537" s="55"/>
      <c r="F1537" s="55"/>
      <c r="G1537" s="55"/>
      <c r="H1537" s="55"/>
      <c r="I1537" s="55"/>
      <c r="J1537" s="55"/>
      <c r="K1537" s="65"/>
      <c r="L1537" s="65"/>
      <c r="M1537" s="65"/>
      <c r="N1537" s="65"/>
      <c r="O1537" s="65"/>
      <c r="P1537" s="65"/>
    </row>
    <row r="1538" spans="3:16" s="1" customFormat="1" x14ac:dyDescent="0.25">
      <c r="C1538" s="65"/>
      <c r="D1538" s="55"/>
      <c r="E1538" s="55"/>
      <c r="F1538" s="55"/>
      <c r="G1538" s="55"/>
      <c r="H1538" s="55"/>
      <c r="I1538" s="55"/>
      <c r="J1538" s="55"/>
      <c r="K1538" s="65"/>
      <c r="L1538" s="65"/>
      <c r="M1538" s="65"/>
      <c r="N1538" s="65"/>
      <c r="O1538" s="65"/>
      <c r="P1538" s="65"/>
    </row>
    <row r="1539" spans="3:16" s="1" customFormat="1" x14ac:dyDescent="0.25">
      <c r="C1539" s="65"/>
      <c r="D1539" s="55"/>
      <c r="E1539" s="55"/>
      <c r="F1539" s="55"/>
      <c r="G1539" s="55"/>
      <c r="H1539" s="55"/>
      <c r="I1539" s="55"/>
      <c r="J1539" s="55"/>
      <c r="K1539" s="65"/>
      <c r="L1539" s="65"/>
      <c r="M1539" s="65"/>
      <c r="N1539" s="65"/>
      <c r="O1539" s="65"/>
      <c r="P1539" s="65"/>
    </row>
    <row r="1540" spans="3:16" s="1" customFormat="1" x14ac:dyDescent="0.25">
      <c r="C1540" s="65"/>
      <c r="D1540" s="55"/>
      <c r="E1540" s="55"/>
      <c r="F1540" s="55"/>
      <c r="G1540" s="55"/>
      <c r="H1540" s="55"/>
      <c r="I1540" s="55"/>
      <c r="J1540" s="55"/>
      <c r="K1540" s="65"/>
      <c r="L1540" s="65"/>
      <c r="M1540" s="65"/>
      <c r="N1540" s="65"/>
      <c r="O1540" s="65"/>
      <c r="P1540" s="65"/>
    </row>
    <row r="1541" spans="3:16" s="1" customFormat="1" x14ac:dyDescent="0.25">
      <c r="C1541" s="65"/>
      <c r="D1541" s="55"/>
      <c r="E1541" s="55"/>
      <c r="F1541" s="55"/>
      <c r="G1541" s="55"/>
      <c r="H1541" s="55"/>
      <c r="I1541" s="55"/>
      <c r="J1541" s="55"/>
      <c r="K1541" s="65"/>
      <c r="L1541" s="65"/>
      <c r="M1541" s="65"/>
      <c r="N1541" s="65"/>
      <c r="O1541" s="65"/>
      <c r="P1541" s="65"/>
    </row>
    <row r="1542" spans="3:16" s="1" customFormat="1" x14ac:dyDescent="0.25">
      <c r="C1542" s="65"/>
      <c r="D1542" s="55"/>
      <c r="E1542" s="55"/>
      <c r="F1542" s="55"/>
      <c r="G1542" s="55"/>
      <c r="H1542" s="55"/>
      <c r="I1542" s="55"/>
      <c r="J1542" s="55"/>
      <c r="K1542" s="65"/>
      <c r="L1542" s="65"/>
      <c r="M1542" s="65"/>
      <c r="N1542" s="65"/>
      <c r="O1542" s="65"/>
      <c r="P1542" s="65"/>
    </row>
    <row r="1543" spans="3:16" s="1" customFormat="1" x14ac:dyDescent="0.25">
      <c r="C1543" s="65"/>
      <c r="D1543" s="55"/>
      <c r="E1543" s="55"/>
      <c r="F1543" s="55"/>
      <c r="G1543" s="55"/>
      <c r="H1543" s="55"/>
      <c r="I1543" s="55"/>
      <c r="J1543" s="55"/>
      <c r="K1543" s="65"/>
      <c r="L1543" s="65"/>
      <c r="M1543" s="65"/>
      <c r="N1543" s="65"/>
      <c r="O1543" s="65"/>
      <c r="P1543" s="65"/>
    </row>
    <row r="1544" spans="3:16" s="1" customFormat="1" x14ac:dyDescent="0.25">
      <c r="C1544" s="65"/>
      <c r="D1544" s="55"/>
      <c r="E1544" s="55"/>
      <c r="F1544" s="55"/>
      <c r="G1544" s="55"/>
      <c r="H1544" s="55"/>
      <c r="I1544" s="55"/>
      <c r="J1544" s="55"/>
      <c r="K1544" s="65"/>
      <c r="L1544" s="65"/>
      <c r="M1544" s="65"/>
      <c r="N1544" s="65"/>
      <c r="O1544" s="65"/>
      <c r="P1544" s="65"/>
    </row>
    <row r="1545" spans="3:16" s="1" customFormat="1" x14ac:dyDescent="0.25">
      <c r="C1545" s="65"/>
      <c r="D1545" s="55"/>
      <c r="E1545" s="55"/>
      <c r="F1545" s="55"/>
      <c r="G1545" s="55"/>
      <c r="H1545" s="55"/>
      <c r="I1545" s="55"/>
      <c r="J1545" s="55"/>
      <c r="K1545" s="65"/>
      <c r="L1545" s="65"/>
      <c r="M1545" s="65"/>
      <c r="N1545" s="65"/>
      <c r="O1545" s="65"/>
      <c r="P1545" s="65"/>
    </row>
    <row r="1546" spans="3:16" s="1" customFormat="1" x14ac:dyDescent="0.25">
      <c r="C1546" s="65"/>
      <c r="D1546" s="55"/>
      <c r="E1546" s="55"/>
      <c r="F1546" s="55"/>
      <c r="G1546" s="55"/>
      <c r="H1546" s="55"/>
      <c r="I1546" s="55"/>
      <c r="J1546" s="55"/>
      <c r="K1546" s="65"/>
      <c r="L1546" s="65"/>
      <c r="M1546" s="65"/>
      <c r="N1546" s="65"/>
      <c r="O1546" s="65"/>
      <c r="P1546" s="65"/>
    </row>
    <row r="1547" spans="3:16" s="1" customFormat="1" x14ac:dyDescent="0.25">
      <c r="C1547" s="65"/>
      <c r="D1547" s="55"/>
      <c r="E1547" s="55"/>
      <c r="F1547" s="55"/>
      <c r="G1547" s="55"/>
      <c r="H1547" s="55"/>
      <c r="I1547" s="55"/>
      <c r="J1547" s="55"/>
      <c r="K1547" s="65"/>
      <c r="L1547" s="65"/>
      <c r="M1547" s="65"/>
      <c r="N1547" s="65"/>
      <c r="O1547" s="65"/>
      <c r="P1547" s="65"/>
    </row>
    <row r="1548" spans="3:16" s="1" customFormat="1" x14ac:dyDescent="0.25">
      <c r="C1548" s="65"/>
      <c r="D1548" s="55"/>
      <c r="E1548" s="55"/>
      <c r="F1548" s="55"/>
      <c r="G1548" s="55"/>
      <c r="H1548" s="55"/>
      <c r="I1548" s="55"/>
      <c r="J1548" s="55"/>
      <c r="K1548" s="65"/>
      <c r="L1548" s="65"/>
      <c r="M1548" s="65"/>
      <c r="N1548" s="65"/>
      <c r="O1548" s="65"/>
      <c r="P1548" s="65"/>
    </row>
    <row r="1549" spans="3:16" s="1" customFormat="1" x14ac:dyDescent="0.25">
      <c r="C1549" s="65"/>
      <c r="D1549" s="55"/>
      <c r="E1549" s="55"/>
      <c r="F1549" s="55"/>
      <c r="G1549" s="55"/>
      <c r="H1549" s="55"/>
      <c r="I1549" s="55"/>
      <c r="J1549" s="55"/>
      <c r="K1549" s="65"/>
      <c r="L1549" s="65"/>
      <c r="M1549" s="65"/>
      <c r="N1549" s="65"/>
      <c r="O1549" s="65"/>
      <c r="P1549" s="65"/>
    </row>
    <row r="1550" spans="3:16" s="1" customFormat="1" x14ac:dyDescent="0.25">
      <c r="C1550" s="65"/>
      <c r="D1550" s="55"/>
      <c r="E1550" s="55"/>
      <c r="F1550" s="55"/>
      <c r="G1550" s="55"/>
      <c r="H1550" s="55"/>
      <c r="I1550" s="55"/>
      <c r="J1550" s="55"/>
      <c r="K1550" s="65"/>
      <c r="L1550" s="65"/>
      <c r="M1550" s="65"/>
      <c r="N1550" s="65"/>
      <c r="O1550" s="65"/>
      <c r="P1550" s="65"/>
    </row>
    <row r="1551" spans="3:16" s="1" customFormat="1" x14ac:dyDescent="0.25">
      <c r="C1551" s="65"/>
      <c r="D1551" s="55"/>
      <c r="E1551" s="55"/>
      <c r="F1551" s="55"/>
      <c r="G1551" s="55"/>
      <c r="H1551" s="55"/>
      <c r="I1551" s="55"/>
      <c r="J1551" s="55"/>
      <c r="K1551" s="65"/>
      <c r="L1551" s="65"/>
      <c r="M1551" s="65"/>
      <c r="N1551" s="65"/>
      <c r="O1551" s="65"/>
      <c r="P1551" s="65"/>
    </row>
    <row r="1552" spans="3:16" s="1" customFormat="1" x14ac:dyDescent="0.25">
      <c r="C1552" s="65"/>
      <c r="D1552" s="55"/>
      <c r="E1552" s="55"/>
      <c r="F1552" s="55"/>
      <c r="G1552" s="55"/>
      <c r="H1552" s="55"/>
      <c r="I1552" s="55"/>
      <c r="J1552" s="55"/>
      <c r="K1552" s="65"/>
      <c r="L1552" s="65"/>
      <c r="M1552" s="65"/>
      <c r="N1552" s="65"/>
      <c r="O1552" s="65"/>
      <c r="P1552" s="65"/>
    </row>
    <row r="1553" spans="3:16" s="1" customFormat="1" x14ac:dyDescent="0.25">
      <c r="C1553" s="65"/>
      <c r="D1553" s="55"/>
      <c r="E1553" s="55"/>
      <c r="F1553" s="55"/>
      <c r="G1553" s="55"/>
      <c r="H1553" s="55"/>
      <c r="I1553" s="55"/>
      <c r="J1553" s="55"/>
      <c r="K1553" s="65"/>
      <c r="L1553" s="65"/>
      <c r="M1553" s="65"/>
      <c r="N1553" s="65"/>
      <c r="O1553" s="65"/>
      <c r="P1553" s="65"/>
    </row>
    <row r="1554" spans="3:16" s="1" customFormat="1" x14ac:dyDescent="0.25">
      <c r="C1554" s="65"/>
      <c r="D1554" s="55"/>
      <c r="E1554" s="55"/>
      <c r="F1554" s="55"/>
      <c r="G1554" s="55"/>
      <c r="H1554" s="55"/>
      <c r="I1554" s="55"/>
      <c r="J1554" s="55"/>
      <c r="K1554" s="65"/>
      <c r="L1554" s="65"/>
      <c r="M1554" s="65"/>
      <c r="N1554" s="65"/>
      <c r="O1554" s="65"/>
      <c r="P1554" s="65"/>
    </row>
    <row r="1555" spans="3:16" s="1" customFormat="1" x14ac:dyDescent="0.25">
      <c r="C1555" s="65"/>
      <c r="D1555" s="55"/>
      <c r="E1555" s="55"/>
      <c r="F1555" s="55"/>
      <c r="G1555" s="55"/>
      <c r="H1555" s="55"/>
      <c r="I1555" s="55"/>
      <c r="J1555" s="55"/>
      <c r="K1555" s="65"/>
      <c r="L1555" s="65"/>
      <c r="M1555" s="65"/>
      <c r="N1555" s="65"/>
      <c r="O1555" s="65"/>
      <c r="P1555" s="65"/>
    </row>
    <row r="1556" spans="3:16" s="1" customFormat="1" x14ac:dyDescent="0.25">
      <c r="C1556" s="65"/>
      <c r="D1556" s="55"/>
      <c r="E1556" s="55"/>
      <c r="F1556" s="55"/>
      <c r="G1556" s="55"/>
      <c r="H1556" s="55"/>
      <c r="I1556" s="55"/>
      <c r="J1556" s="55"/>
      <c r="K1556" s="65"/>
      <c r="L1556" s="65"/>
      <c r="M1556" s="65"/>
      <c r="N1556" s="65"/>
      <c r="O1556" s="65"/>
      <c r="P1556" s="65"/>
    </row>
    <row r="1557" spans="3:16" s="1" customFormat="1" x14ac:dyDescent="0.25">
      <c r="C1557" s="65"/>
      <c r="D1557" s="55"/>
      <c r="E1557" s="55"/>
      <c r="F1557" s="55"/>
      <c r="G1557" s="55"/>
      <c r="H1557" s="55"/>
      <c r="I1557" s="55"/>
      <c r="J1557" s="55"/>
      <c r="K1557" s="65"/>
      <c r="L1557" s="65"/>
      <c r="M1557" s="65"/>
      <c r="N1557" s="65"/>
      <c r="O1557" s="65"/>
      <c r="P1557" s="65"/>
    </row>
    <row r="1558" spans="3:16" s="1" customFormat="1" x14ac:dyDescent="0.25">
      <c r="C1558" s="65"/>
      <c r="D1558" s="55"/>
      <c r="E1558" s="55"/>
      <c r="F1558" s="55"/>
      <c r="G1558" s="55"/>
      <c r="H1558" s="55"/>
      <c r="I1558" s="55"/>
      <c r="J1558" s="55"/>
      <c r="K1558" s="65"/>
      <c r="L1558" s="65"/>
      <c r="M1558" s="65"/>
      <c r="N1558" s="65"/>
      <c r="O1558" s="65"/>
      <c r="P1558" s="65"/>
    </row>
    <row r="1559" spans="3:16" s="1" customFormat="1" x14ac:dyDescent="0.25">
      <c r="C1559" s="65"/>
      <c r="D1559" s="55"/>
      <c r="E1559" s="55"/>
      <c r="F1559" s="55"/>
      <c r="G1559" s="55"/>
      <c r="H1559" s="55"/>
      <c r="I1559" s="55"/>
      <c r="J1559" s="55"/>
      <c r="K1559" s="65"/>
      <c r="L1559" s="65"/>
      <c r="M1559" s="65"/>
      <c r="N1559" s="65"/>
      <c r="O1559" s="65"/>
      <c r="P1559" s="65"/>
    </row>
    <row r="1560" spans="3:16" s="1" customFormat="1" x14ac:dyDescent="0.25">
      <c r="C1560" s="65"/>
      <c r="D1560" s="55"/>
      <c r="E1560" s="55"/>
      <c r="F1560" s="55"/>
      <c r="G1560" s="55"/>
      <c r="H1560" s="55"/>
      <c r="I1560" s="55"/>
      <c r="J1560" s="55"/>
      <c r="K1560" s="65"/>
      <c r="L1560" s="65"/>
      <c r="M1560" s="65"/>
      <c r="N1560" s="65"/>
      <c r="O1560" s="65"/>
      <c r="P1560" s="65"/>
    </row>
    <row r="1561" spans="3:16" s="1" customFormat="1" x14ac:dyDescent="0.25">
      <c r="C1561" s="65"/>
      <c r="D1561" s="55"/>
      <c r="E1561" s="55"/>
      <c r="F1561" s="55"/>
      <c r="G1561" s="55"/>
      <c r="H1561" s="55"/>
      <c r="I1561" s="55"/>
      <c r="J1561" s="55"/>
      <c r="K1561" s="65"/>
      <c r="L1561" s="65"/>
      <c r="M1561" s="65"/>
      <c r="N1561" s="65"/>
      <c r="O1561" s="65"/>
      <c r="P1561" s="65"/>
    </row>
    <row r="1562" spans="3:16" s="1" customFormat="1" x14ac:dyDescent="0.25">
      <c r="C1562" s="65"/>
      <c r="D1562" s="55"/>
      <c r="E1562" s="55"/>
      <c r="F1562" s="55"/>
      <c r="G1562" s="55"/>
      <c r="H1562" s="55"/>
      <c r="I1562" s="55"/>
      <c r="J1562" s="55"/>
      <c r="K1562" s="65"/>
      <c r="L1562" s="65"/>
      <c r="M1562" s="65"/>
      <c r="N1562" s="65"/>
      <c r="O1562" s="65"/>
      <c r="P1562" s="65"/>
    </row>
    <row r="1563" spans="3:16" s="1" customFormat="1" x14ac:dyDescent="0.25">
      <c r="C1563" s="65"/>
      <c r="D1563" s="55"/>
      <c r="E1563" s="55"/>
      <c r="F1563" s="55"/>
      <c r="G1563" s="55"/>
      <c r="H1563" s="55"/>
      <c r="I1563" s="55"/>
      <c r="J1563" s="55"/>
      <c r="K1563" s="65"/>
      <c r="L1563" s="65"/>
      <c r="M1563" s="65"/>
      <c r="N1563" s="65"/>
      <c r="O1563" s="65"/>
      <c r="P1563" s="65"/>
    </row>
    <row r="1564" spans="3:16" s="1" customFormat="1" x14ac:dyDescent="0.25">
      <c r="C1564" s="65"/>
      <c r="D1564" s="55"/>
      <c r="E1564" s="55"/>
      <c r="F1564" s="55"/>
      <c r="G1564" s="55"/>
      <c r="H1564" s="55"/>
      <c r="I1564" s="55"/>
      <c r="J1564" s="55"/>
      <c r="K1564" s="65"/>
      <c r="L1564" s="65"/>
      <c r="M1564" s="65"/>
      <c r="N1564" s="65"/>
      <c r="O1564" s="65"/>
      <c r="P1564" s="65"/>
    </row>
    <row r="1565" spans="3:16" s="1" customFormat="1" x14ac:dyDescent="0.25">
      <c r="C1565" s="65"/>
      <c r="D1565" s="55"/>
      <c r="E1565" s="55"/>
      <c r="F1565" s="55"/>
      <c r="G1565" s="55"/>
      <c r="H1565" s="55"/>
      <c r="I1565" s="55"/>
      <c r="J1565" s="55"/>
      <c r="K1565" s="65"/>
      <c r="L1565" s="65"/>
      <c r="M1565" s="65"/>
      <c r="N1565" s="65"/>
      <c r="O1565" s="65"/>
      <c r="P1565" s="65"/>
    </row>
    <row r="1566" spans="3:16" s="1" customFormat="1" x14ac:dyDescent="0.25">
      <c r="C1566" s="65"/>
      <c r="D1566" s="55"/>
      <c r="E1566" s="55"/>
      <c r="F1566" s="55"/>
      <c r="G1566" s="55"/>
      <c r="H1566" s="55"/>
      <c r="I1566" s="55"/>
      <c r="J1566" s="55"/>
      <c r="K1566" s="65"/>
      <c r="L1566" s="65"/>
      <c r="M1566" s="65"/>
      <c r="N1566" s="65"/>
      <c r="O1566" s="65"/>
      <c r="P1566" s="65"/>
    </row>
    <row r="1567" spans="3:16" s="1" customFormat="1" x14ac:dyDescent="0.25">
      <c r="C1567" s="65"/>
      <c r="D1567" s="55"/>
      <c r="E1567" s="55"/>
      <c r="F1567" s="55"/>
      <c r="G1567" s="55"/>
      <c r="H1567" s="55"/>
      <c r="I1567" s="55"/>
      <c r="J1567" s="55"/>
      <c r="K1567" s="65"/>
      <c r="L1567" s="65"/>
      <c r="M1567" s="65"/>
      <c r="N1567" s="65"/>
      <c r="O1567" s="65"/>
      <c r="P1567" s="65"/>
    </row>
    <row r="1568" spans="3:16" s="1" customFormat="1" x14ac:dyDescent="0.25">
      <c r="C1568" s="65"/>
      <c r="D1568" s="55"/>
      <c r="E1568" s="55"/>
      <c r="F1568" s="55"/>
      <c r="G1568" s="55"/>
      <c r="H1568" s="55"/>
      <c r="I1568" s="55"/>
      <c r="J1568" s="55"/>
      <c r="K1568" s="65"/>
      <c r="L1568" s="65"/>
      <c r="M1568" s="65"/>
      <c r="N1568" s="65"/>
      <c r="O1568" s="65"/>
      <c r="P1568" s="65"/>
    </row>
    <row r="1569" spans="3:16" s="1" customFormat="1" x14ac:dyDescent="0.25">
      <c r="C1569" s="65"/>
      <c r="D1569" s="55"/>
      <c r="E1569" s="55"/>
      <c r="F1569" s="55"/>
      <c r="G1569" s="55"/>
      <c r="H1569" s="55"/>
      <c r="I1569" s="55"/>
      <c r="J1569" s="55"/>
      <c r="K1569" s="65"/>
      <c r="L1569" s="65"/>
      <c r="M1569" s="65"/>
      <c r="N1569" s="65"/>
      <c r="O1569" s="65"/>
      <c r="P1569" s="65"/>
    </row>
    <row r="1570" spans="3:16" s="1" customFormat="1" x14ac:dyDescent="0.25">
      <c r="C1570" s="65"/>
      <c r="D1570" s="55"/>
      <c r="E1570" s="55"/>
      <c r="F1570" s="55"/>
      <c r="G1570" s="55"/>
      <c r="H1570" s="55"/>
      <c r="I1570" s="55"/>
      <c r="J1570" s="55"/>
      <c r="K1570" s="65"/>
      <c r="L1570" s="65"/>
      <c r="M1570" s="65"/>
      <c r="N1570" s="65"/>
      <c r="O1570" s="65"/>
      <c r="P1570" s="65"/>
    </row>
    <row r="1571" spans="3:16" s="1" customFormat="1" x14ac:dyDescent="0.25">
      <c r="C1571" s="65"/>
      <c r="D1571" s="55"/>
      <c r="E1571" s="55"/>
      <c r="F1571" s="55"/>
      <c r="G1571" s="55"/>
      <c r="H1571" s="55"/>
      <c r="I1571" s="55"/>
      <c r="J1571" s="55"/>
      <c r="K1571" s="65"/>
      <c r="L1571" s="65"/>
      <c r="M1571" s="65"/>
      <c r="N1571" s="65"/>
      <c r="O1571" s="65"/>
      <c r="P1571" s="65"/>
    </row>
    <row r="1572" spans="3:16" s="1" customFormat="1" x14ac:dyDescent="0.25">
      <c r="C1572" s="65"/>
      <c r="D1572" s="55"/>
      <c r="E1572" s="55"/>
      <c r="F1572" s="55"/>
      <c r="G1572" s="55"/>
      <c r="H1572" s="55"/>
      <c r="I1572" s="55"/>
      <c r="J1572" s="55"/>
      <c r="K1572" s="65"/>
      <c r="L1572" s="65"/>
      <c r="M1572" s="65"/>
      <c r="N1572" s="65"/>
      <c r="O1572" s="65"/>
      <c r="P1572" s="65"/>
    </row>
    <row r="1573" spans="3:16" s="1" customFormat="1" x14ac:dyDescent="0.25">
      <c r="C1573" s="65"/>
      <c r="D1573" s="55"/>
      <c r="E1573" s="55"/>
      <c r="F1573" s="55"/>
      <c r="G1573" s="55"/>
      <c r="H1573" s="55"/>
      <c r="I1573" s="55"/>
      <c r="J1573" s="55"/>
      <c r="K1573" s="65"/>
      <c r="L1573" s="65"/>
      <c r="M1573" s="65"/>
      <c r="N1573" s="65"/>
      <c r="O1573" s="65"/>
      <c r="P1573" s="65"/>
    </row>
    <row r="1574" spans="3:16" s="1" customFormat="1" x14ac:dyDescent="0.25">
      <c r="C1574" s="65"/>
      <c r="D1574" s="55"/>
      <c r="E1574" s="55"/>
      <c r="F1574" s="55"/>
      <c r="G1574" s="55"/>
      <c r="H1574" s="55"/>
      <c r="I1574" s="55"/>
      <c r="J1574" s="55"/>
      <c r="K1574" s="65"/>
      <c r="L1574" s="65"/>
      <c r="M1574" s="65"/>
      <c r="N1574" s="65"/>
      <c r="O1574" s="65"/>
      <c r="P1574" s="65"/>
    </row>
    <row r="1575" spans="3:16" s="1" customFormat="1" x14ac:dyDescent="0.25">
      <c r="C1575" s="65"/>
      <c r="D1575" s="55"/>
      <c r="E1575" s="55"/>
      <c r="F1575" s="55"/>
      <c r="G1575" s="55"/>
      <c r="H1575" s="55"/>
      <c r="I1575" s="55"/>
      <c r="J1575" s="55"/>
      <c r="K1575" s="65"/>
      <c r="L1575" s="65"/>
      <c r="M1575" s="65"/>
      <c r="N1575" s="65"/>
      <c r="O1575" s="65"/>
      <c r="P1575" s="65"/>
    </row>
    <row r="1576" spans="3:16" s="1" customFormat="1" x14ac:dyDescent="0.25">
      <c r="C1576" s="65"/>
      <c r="D1576" s="55"/>
      <c r="E1576" s="55"/>
      <c r="F1576" s="55"/>
      <c r="G1576" s="55"/>
      <c r="H1576" s="55"/>
      <c r="I1576" s="55"/>
      <c r="J1576" s="55"/>
      <c r="K1576" s="65"/>
      <c r="L1576" s="65"/>
      <c r="M1576" s="65"/>
      <c r="N1576" s="65"/>
      <c r="O1576" s="65"/>
      <c r="P1576" s="65"/>
    </row>
    <row r="1577" spans="3:16" s="1" customFormat="1" x14ac:dyDescent="0.25">
      <c r="C1577" s="65"/>
      <c r="D1577" s="55"/>
      <c r="E1577" s="55"/>
      <c r="F1577" s="55"/>
      <c r="G1577" s="55"/>
      <c r="H1577" s="55"/>
      <c r="I1577" s="55"/>
      <c r="J1577" s="55"/>
      <c r="K1577" s="65"/>
      <c r="L1577" s="65"/>
      <c r="M1577" s="65"/>
      <c r="N1577" s="65"/>
      <c r="O1577" s="65"/>
      <c r="P1577" s="65"/>
    </row>
    <row r="1578" spans="3:16" s="1" customFormat="1" x14ac:dyDescent="0.25">
      <c r="C1578" s="65"/>
      <c r="D1578" s="55"/>
      <c r="E1578" s="55"/>
      <c r="F1578" s="55"/>
      <c r="G1578" s="55"/>
      <c r="H1578" s="55"/>
      <c r="I1578" s="55"/>
      <c r="J1578" s="55"/>
      <c r="K1578" s="65"/>
      <c r="L1578" s="65"/>
      <c r="M1578" s="65"/>
      <c r="N1578" s="65"/>
      <c r="O1578" s="65"/>
      <c r="P1578" s="65"/>
    </row>
    <row r="1579" spans="3:16" s="1" customFormat="1" x14ac:dyDescent="0.25">
      <c r="C1579" s="65"/>
      <c r="D1579" s="55"/>
      <c r="E1579" s="55"/>
      <c r="F1579" s="55"/>
      <c r="G1579" s="55"/>
      <c r="H1579" s="55"/>
      <c r="I1579" s="55"/>
      <c r="J1579" s="55"/>
      <c r="K1579" s="65"/>
      <c r="L1579" s="65"/>
      <c r="M1579" s="65"/>
      <c r="N1579" s="65"/>
      <c r="O1579" s="65"/>
      <c r="P1579" s="65"/>
    </row>
    <row r="1580" spans="3:16" s="1" customFormat="1" x14ac:dyDescent="0.25">
      <c r="C1580" s="65"/>
      <c r="D1580" s="55"/>
      <c r="E1580" s="55"/>
      <c r="F1580" s="55"/>
      <c r="G1580" s="55"/>
      <c r="H1580" s="55"/>
      <c r="I1580" s="55"/>
      <c r="J1580" s="55"/>
      <c r="K1580" s="65"/>
      <c r="L1580" s="65"/>
      <c r="M1580" s="65"/>
      <c r="N1580" s="65"/>
      <c r="O1580" s="65"/>
      <c r="P1580" s="65"/>
    </row>
    <row r="1581" spans="3:16" s="1" customFormat="1" x14ac:dyDescent="0.25">
      <c r="C1581" s="65"/>
      <c r="D1581" s="55"/>
      <c r="E1581" s="55"/>
      <c r="F1581" s="55"/>
      <c r="G1581" s="55"/>
      <c r="H1581" s="55"/>
      <c r="I1581" s="55"/>
      <c r="J1581" s="55"/>
      <c r="K1581" s="65"/>
      <c r="L1581" s="65"/>
      <c r="M1581" s="65"/>
      <c r="N1581" s="65"/>
      <c r="O1581" s="65"/>
      <c r="P1581" s="65"/>
    </row>
    <row r="1582" spans="3:16" s="1" customFormat="1" x14ac:dyDescent="0.25">
      <c r="C1582" s="65"/>
      <c r="D1582" s="55"/>
      <c r="E1582" s="55"/>
      <c r="F1582" s="55"/>
      <c r="G1582" s="55"/>
      <c r="H1582" s="55"/>
      <c r="I1582" s="55"/>
      <c r="J1582" s="55"/>
      <c r="K1582" s="65"/>
      <c r="L1582" s="65"/>
      <c r="M1582" s="65"/>
      <c r="N1582" s="65"/>
      <c r="O1582" s="65"/>
      <c r="P1582" s="65"/>
    </row>
    <row r="1583" spans="3:16" s="1" customFormat="1" x14ac:dyDescent="0.25">
      <c r="C1583" s="65"/>
      <c r="D1583" s="55"/>
      <c r="E1583" s="55"/>
      <c r="F1583" s="55"/>
      <c r="G1583" s="55"/>
      <c r="H1583" s="55"/>
      <c r="I1583" s="55"/>
      <c r="J1583" s="55"/>
      <c r="K1583" s="65"/>
      <c r="L1583" s="65"/>
      <c r="M1583" s="65"/>
      <c r="N1583" s="65"/>
      <c r="O1583" s="65"/>
      <c r="P1583" s="65"/>
    </row>
    <row r="1584" spans="3:16" s="1" customFormat="1" x14ac:dyDescent="0.25">
      <c r="C1584" s="65"/>
      <c r="D1584" s="55"/>
      <c r="E1584" s="55"/>
      <c r="F1584" s="55"/>
      <c r="G1584" s="55"/>
      <c r="H1584" s="55"/>
      <c r="I1584" s="55"/>
      <c r="J1584" s="55"/>
      <c r="K1584" s="65"/>
      <c r="L1584" s="65"/>
      <c r="M1584" s="65"/>
      <c r="N1584" s="65"/>
      <c r="O1584" s="65"/>
      <c r="P1584" s="65"/>
    </row>
    <row r="1585" spans="3:16" s="1" customFormat="1" x14ac:dyDescent="0.25">
      <c r="C1585" s="65"/>
      <c r="D1585" s="55"/>
      <c r="E1585" s="55"/>
      <c r="F1585" s="55"/>
      <c r="G1585" s="55"/>
      <c r="H1585" s="55"/>
      <c r="I1585" s="55"/>
      <c r="J1585" s="55"/>
      <c r="K1585" s="65"/>
      <c r="L1585" s="65"/>
      <c r="M1585" s="65"/>
      <c r="N1585" s="65"/>
      <c r="O1585" s="65"/>
      <c r="P1585" s="65"/>
    </row>
    <row r="1586" spans="3:16" s="1" customFormat="1" x14ac:dyDescent="0.25">
      <c r="C1586" s="65"/>
      <c r="D1586" s="55"/>
      <c r="E1586" s="55"/>
      <c r="F1586" s="55"/>
      <c r="G1586" s="55"/>
      <c r="H1586" s="55"/>
      <c r="I1586" s="55"/>
      <c r="J1586" s="55"/>
      <c r="K1586" s="65"/>
      <c r="L1586" s="65"/>
      <c r="M1586" s="65"/>
      <c r="N1586" s="65"/>
      <c r="O1586" s="65"/>
      <c r="P1586" s="65"/>
    </row>
    <row r="1587" spans="3:16" s="1" customFormat="1" x14ac:dyDescent="0.25">
      <c r="C1587" s="65"/>
      <c r="D1587" s="55"/>
      <c r="E1587" s="55"/>
      <c r="F1587" s="55"/>
      <c r="G1587" s="55"/>
      <c r="H1587" s="55"/>
      <c r="I1587" s="55"/>
      <c r="J1587" s="55"/>
      <c r="K1587" s="65"/>
      <c r="L1587" s="65"/>
      <c r="M1587" s="65"/>
      <c r="N1587" s="65"/>
      <c r="O1587" s="65"/>
      <c r="P1587" s="65"/>
    </row>
    <row r="1588" spans="3:16" s="1" customFormat="1" x14ac:dyDescent="0.25">
      <c r="C1588" s="65"/>
      <c r="D1588" s="55"/>
      <c r="E1588" s="55"/>
      <c r="F1588" s="55"/>
      <c r="G1588" s="55"/>
      <c r="H1588" s="55"/>
      <c r="I1588" s="55"/>
      <c r="J1588" s="55"/>
      <c r="K1588" s="65"/>
      <c r="L1588" s="65"/>
      <c r="M1588" s="65"/>
      <c r="N1588" s="65"/>
      <c r="O1588" s="65"/>
      <c r="P1588" s="65"/>
    </row>
    <row r="1589" spans="3:16" s="1" customFormat="1" x14ac:dyDescent="0.25">
      <c r="C1589" s="65"/>
      <c r="D1589" s="55"/>
      <c r="E1589" s="55"/>
      <c r="F1589" s="55"/>
      <c r="G1589" s="55"/>
      <c r="H1589" s="55"/>
      <c r="I1589" s="55"/>
      <c r="J1589" s="55"/>
      <c r="K1589" s="65"/>
      <c r="L1589" s="65"/>
      <c r="M1589" s="65"/>
      <c r="N1589" s="65"/>
      <c r="O1589" s="65"/>
      <c r="P1589" s="65"/>
    </row>
    <row r="1590" spans="3:16" s="1" customFormat="1" x14ac:dyDescent="0.25">
      <c r="C1590" s="65"/>
      <c r="D1590" s="55"/>
      <c r="E1590" s="55"/>
      <c r="F1590" s="55"/>
      <c r="G1590" s="55"/>
      <c r="H1590" s="55"/>
      <c r="I1590" s="55"/>
      <c r="J1590" s="55"/>
      <c r="K1590" s="65"/>
      <c r="L1590" s="65"/>
      <c r="M1590" s="65"/>
      <c r="N1590" s="65"/>
      <c r="O1590" s="65"/>
      <c r="P1590" s="65"/>
    </row>
    <row r="1591" spans="3:16" s="1" customFormat="1" x14ac:dyDescent="0.25">
      <c r="C1591" s="65"/>
      <c r="D1591" s="55"/>
      <c r="E1591" s="55"/>
      <c r="F1591" s="55"/>
      <c r="G1591" s="55"/>
      <c r="H1591" s="55"/>
      <c r="I1591" s="55"/>
      <c r="J1591" s="55"/>
      <c r="K1591" s="65"/>
      <c r="L1591" s="65"/>
      <c r="M1591" s="65"/>
      <c r="N1591" s="65"/>
      <c r="O1591" s="65"/>
      <c r="P1591" s="65"/>
    </row>
    <row r="1592" spans="3:16" s="1" customFormat="1" x14ac:dyDescent="0.25">
      <c r="C1592" s="65"/>
      <c r="D1592" s="55"/>
      <c r="E1592" s="55"/>
      <c r="F1592" s="55"/>
      <c r="G1592" s="55"/>
      <c r="H1592" s="55"/>
      <c r="I1592" s="55"/>
      <c r="J1592" s="55"/>
      <c r="K1592" s="65"/>
      <c r="L1592" s="65"/>
      <c r="M1592" s="65"/>
      <c r="N1592" s="65"/>
      <c r="O1592" s="65"/>
      <c r="P1592" s="65"/>
    </row>
    <row r="1593" spans="3:16" s="1" customFormat="1" x14ac:dyDescent="0.25">
      <c r="C1593" s="65"/>
      <c r="D1593" s="55"/>
      <c r="E1593" s="55"/>
      <c r="F1593" s="55"/>
      <c r="G1593" s="55"/>
      <c r="H1593" s="55"/>
      <c r="I1593" s="55"/>
      <c r="J1593" s="55"/>
      <c r="K1593" s="65"/>
      <c r="L1593" s="65"/>
      <c r="M1593" s="65"/>
      <c r="N1593" s="65"/>
      <c r="O1593" s="65"/>
      <c r="P1593" s="65"/>
    </row>
    <row r="1594" spans="3:16" s="1" customFormat="1" x14ac:dyDescent="0.25">
      <c r="C1594" s="65"/>
      <c r="D1594" s="55"/>
      <c r="E1594" s="55"/>
      <c r="F1594" s="55"/>
      <c r="G1594" s="55"/>
      <c r="H1594" s="55"/>
      <c r="I1594" s="55"/>
      <c r="J1594" s="55"/>
      <c r="K1594" s="65"/>
      <c r="L1594" s="65"/>
      <c r="M1594" s="65"/>
      <c r="N1594" s="65"/>
      <c r="O1594" s="65"/>
      <c r="P1594" s="65"/>
    </row>
    <row r="1595" spans="3:16" s="1" customFormat="1" x14ac:dyDescent="0.25">
      <c r="C1595" s="65"/>
      <c r="D1595" s="55"/>
      <c r="E1595" s="55"/>
      <c r="F1595" s="55"/>
      <c r="G1595" s="55"/>
      <c r="H1595" s="55"/>
      <c r="I1595" s="55"/>
      <c r="J1595" s="55"/>
      <c r="K1595" s="65"/>
      <c r="L1595" s="65"/>
      <c r="M1595" s="65"/>
      <c r="N1595" s="65"/>
      <c r="O1595" s="65"/>
      <c r="P1595" s="65"/>
    </row>
    <row r="1596" spans="3:16" s="1" customFormat="1" x14ac:dyDescent="0.25">
      <c r="C1596" s="65"/>
      <c r="D1596" s="55"/>
      <c r="E1596" s="55"/>
      <c r="F1596" s="55"/>
      <c r="G1596" s="55"/>
      <c r="H1596" s="55"/>
      <c r="I1596" s="55"/>
      <c r="J1596" s="55"/>
      <c r="K1596" s="65"/>
      <c r="L1596" s="65"/>
      <c r="M1596" s="65"/>
      <c r="N1596" s="65"/>
      <c r="O1596" s="65"/>
      <c r="P1596" s="65"/>
    </row>
    <row r="1597" spans="3:16" s="1" customFormat="1" x14ac:dyDescent="0.25">
      <c r="C1597" s="65"/>
      <c r="D1597" s="55"/>
      <c r="E1597" s="55"/>
      <c r="F1597" s="55"/>
      <c r="G1597" s="55"/>
      <c r="H1597" s="55"/>
      <c r="I1597" s="55"/>
      <c r="J1597" s="55"/>
      <c r="K1597" s="65"/>
      <c r="L1597" s="65"/>
      <c r="M1597" s="65"/>
      <c r="N1597" s="65"/>
      <c r="O1597" s="65"/>
      <c r="P1597" s="65"/>
    </row>
    <row r="1598" spans="3:16" s="1" customFormat="1" x14ac:dyDescent="0.25">
      <c r="C1598" s="65"/>
      <c r="D1598" s="55"/>
      <c r="E1598" s="55"/>
      <c r="F1598" s="55"/>
      <c r="G1598" s="55"/>
      <c r="H1598" s="55"/>
      <c r="I1598" s="55"/>
      <c r="J1598" s="55"/>
      <c r="K1598" s="65"/>
      <c r="L1598" s="65"/>
      <c r="M1598" s="65"/>
      <c r="N1598" s="65"/>
      <c r="O1598" s="65"/>
      <c r="P1598" s="65"/>
    </row>
    <row r="1599" spans="3:16" s="1" customFormat="1" x14ac:dyDescent="0.25">
      <c r="C1599" s="65"/>
      <c r="D1599" s="55"/>
      <c r="E1599" s="55"/>
      <c r="F1599" s="55"/>
      <c r="G1599" s="55"/>
      <c r="H1599" s="55"/>
      <c r="I1599" s="55"/>
      <c r="J1599" s="55"/>
      <c r="K1599" s="65"/>
      <c r="L1599" s="65"/>
      <c r="M1599" s="65"/>
      <c r="N1599" s="65"/>
      <c r="O1599" s="65"/>
      <c r="P1599" s="65"/>
    </row>
    <row r="1600" spans="3:16" s="1" customFormat="1" x14ac:dyDescent="0.25">
      <c r="C1600" s="65"/>
      <c r="D1600" s="55"/>
      <c r="E1600" s="55"/>
      <c r="F1600" s="55"/>
      <c r="G1600" s="55"/>
      <c r="H1600" s="55"/>
      <c r="I1600" s="55"/>
      <c r="J1600" s="55"/>
      <c r="K1600" s="65"/>
      <c r="L1600" s="65"/>
      <c r="M1600" s="65"/>
      <c r="N1600" s="65"/>
      <c r="O1600" s="65"/>
      <c r="P1600" s="65"/>
    </row>
    <row r="1601" spans="3:16" s="1" customFormat="1" x14ac:dyDescent="0.25">
      <c r="C1601" s="65"/>
      <c r="D1601" s="55"/>
      <c r="E1601" s="55"/>
      <c r="F1601" s="55"/>
      <c r="G1601" s="55"/>
      <c r="H1601" s="55"/>
      <c r="I1601" s="55"/>
      <c r="J1601" s="55"/>
      <c r="K1601" s="65"/>
      <c r="L1601" s="65"/>
      <c r="M1601" s="65"/>
      <c r="N1601" s="65"/>
      <c r="O1601" s="65"/>
      <c r="P1601" s="65"/>
    </row>
    <row r="1602" spans="3:16" s="1" customFormat="1" x14ac:dyDescent="0.25">
      <c r="C1602" s="65"/>
      <c r="D1602" s="55"/>
      <c r="E1602" s="55"/>
      <c r="F1602" s="55"/>
      <c r="G1602" s="55"/>
      <c r="H1602" s="55"/>
      <c r="I1602" s="55"/>
      <c r="J1602" s="55"/>
      <c r="K1602" s="65"/>
      <c r="L1602" s="65"/>
      <c r="M1602" s="65"/>
      <c r="N1602" s="65"/>
      <c r="O1602" s="65"/>
      <c r="P1602" s="65"/>
    </row>
    <row r="1603" spans="3:16" s="1" customFormat="1" x14ac:dyDescent="0.25">
      <c r="C1603" s="65"/>
      <c r="D1603" s="55"/>
      <c r="E1603" s="55"/>
      <c r="F1603" s="55"/>
      <c r="G1603" s="55"/>
      <c r="H1603" s="55"/>
      <c r="I1603" s="55"/>
      <c r="J1603" s="55"/>
      <c r="K1603" s="65"/>
      <c r="L1603" s="65"/>
      <c r="M1603" s="65"/>
      <c r="N1603" s="65"/>
      <c r="O1603" s="65"/>
      <c r="P1603" s="65"/>
    </row>
    <row r="1604" spans="3:16" s="1" customFormat="1" x14ac:dyDescent="0.25">
      <c r="C1604" s="65"/>
      <c r="D1604" s="55"/>
      <c r="E1604" s="55"/>
      <c r="F1604" s="55"/>
      <c r="G1604" s="55"/>
      <c r="H1604" s="55"/>
      <c r="I1604" s="55"/>
      <c r="J1604" s="55"/>
      <c r="K1604" s="65"/>
      <c r="L1604" s="65"/>
      <c r="M1604" s="65"/>
      <c r="N1604" s="65"/>
      <c r="O1604" s="65"/>
      <c r="P1604" s="65"/>
    </row>
    <row r="1605" spans="3:16" s="1" customFormat="1" x14ac:dyDescent="0.25">
      <c r="C1605" s="65"/>
      <c r="D1605" s="55"/>
      <c r="E1605" s="55"/>
      <c r="F1605" s="55"/>
      <c r="G1605" s="55"/>
      <c r="H1605" s="55"/>
      <c r="I1605" s="55"/>
      <c r="J1605" s="55"/>
      <c r="K1605" s="65"/>
      <c r="L1605" s="65"/>
      <c r="M1605" s="65"/>
      <c r="N1605" s="65"/>
      <c r="O1605" s="65"/>
      <c r="P1605" s="65"/>
    </row>
    <row r="1606" spans="3:16" s="1" customFormat="1" x14ac:dyDescent="0.25">
      <c r="C1606" s="65"/>
      <c r="D1606" s="55"/>
      <c r="E1606" s="55"/>
      <c r="F1606" s="55"/>
      <c r="G1606" s="55"/>
      <c r="H1606" s="55"/>
      <c r="I1606" s="55"/>
      <c r="J1606" s="55"/>
      <c r="K1606" s="65"/>
      <c r="L1606" s="65"/>
      <c r="M1606" s="65"/>
      <c r="N1606" s="65"/>
      <c r="O1606" s="65"/>
      <c r="P1606" s="65"/>
    </row>
    <row r="1607" spans="3:16" s="1" customFormat="1" x14ac:dyDescent="0.25">
      <c r="C1607" s="65"/>
      <c r="D1607" s="55"/>
      <c r="E1607" s="55"/>
      <c r="F1607" s="55"/>
      <c r="G1607" s="55"/>
      <c r="H1607" s="55"/>
      <c r="I1607" s="55"/>
      <c r="J1607" s="55"/>
      <c r="K1607" s="65"/>
      <c r="L1607" s="65"/>
      <c r="M1607" s="65"/>
      <c r="N1607" s="65"/>
      <c r="O1607" s="65"/>
      <c r="P1607" s="65"/>
    </row>
    <row r="1608" spans="3:16" s="1" customFormat="1" x14ac:dyDescent="0.25">
      <c r="C1608" s="65"/>
      <c r="D1608" s="55"/>
      <c r="E1608" s="55"/>
      <c r="F1608" s="55"/>
      <c r="G1608" s="55"/>
      <c r="H1608" s="55"/>
      <c r="I1608" s="55"/>
      <c r="J1608" s="55"/>
      <c r="K1608" s="65"/>
      <c r="L1608" s="65"/>
      <c r="M1608" s="65"/>
      <c r="N1608" s="65"/>
      <c r="O1608" s="65"/>
      <c r="P1608" s="65"/>
    </row>
    <row r="1609" spans="3:16" s="1" customFormat="1" x14ac:dyDescent="0.25">
      <c r="C1609" s="65"/>
      <c r="D1609" s="55"/>
      <c r="E1609" s="55"/>
      <c r="F1609" s="55"/>
      <c r="G1609" s="55"/>
      <c r="H1609" s="55"/>
      <c r="I1609" s="55"/>
      <c r="J1609" s="55"/>
      <c r="K1609" s="65"/>
      <c r="L1609" s="65"/>
      <c r="M1609" s="65"/>
      <c r="N1609" s="65"/>
      <c r="O1609" s="65"/>
      <c r="P1609" s="65"/>
    </row>
    <row r="1610" spans="3:16" s="1" customFormat="1" x14ac:dyDescent="0.25">
      <c r="C1610" s="65"/>
      <c r="D1610" s="55"/>
      <c r="E1610" s="55"/>
      <c r="F1610" s="55"/>
      <c r="G1610" s="55"/>
      <c r="H1610" s="55"/>
      <c r="I1610" s="55"/>
      <c r="J1610" s="55"/>
      <c r="K1610" s="65"/>
      <c r="L1610" s="65"/>
      <c r="M1610" s="65"/>
      <c r="N1610" s="65"/>
      <c r="O1610" s="65"/>
      <c r="P1610" s="65"/>
    </row>
    <row r="1611" spans="3:16" s="1" customFormat="1" x14ac:dyDescent="0.25">
      <c r="C1611" s="65"/>
      <c r="D1611" s="55"/>
      <c r="E1611" s="55"/>
      <c r="F1611" s="55"/>
      <c r="G1611" s="55"/>
      <c r="H1611" s="55"/>
      <c r="I1611" s="55"/>
      <c r="J1611" s="55"/>
      <c r="K1611" s="65"/>
      <c r="L1611" s="65"/>
      <c r="M1611" s="65"/>
      <c r="N1611" s="65"/>
      <c r="O1611" s="65"/>
      <c r="P1611" s="65"/>
    </row>
    <row r="1612" spans="3:16" s="1" customFormat="1" x14ac:dyDescent="0.25">
      <c r="C1612" s="65"/>
      <c r="D1612" s="55"/>
      <c r="E1612" s="55"/>
      <c r="F1612" s="55"/>
      <c r="G1612" s="55"/>
      <c r="H1612" s="55"/>
      <c r="I1612" s="55"/>
      <c r="J1612" s="55"/>
      <c r="K1612" s="65"/>
      <c r="L1612" s="65"/>
      <c r="M1612" s="65"/>
      <c r="N1612" s="65"/>
      <c r="O1612" s="65"/>
      <c r="P1612" s="65"/>
    </row>
    <row r="1613" spans="3:16" s="1" customFormat="1" x14ac:dyDescent="0.25">
      <c r="C1613" s="65"/>
      <c r="D1613" s="55"/>
      <c r="E1613" s="55"/>
      <c r="F1613" s="55"/>
      <c r="G1613" s="55"/>
      <c r="H1613" s="55"/>
      <c r="I1613" s="55"/>
      <c r="J1613" s="55"/>
      <c r="K1613" s="65"/>
      <c r="L1613" s="65"/>
      <c r="M1613" s="65"/>
      <c r="N1613" s="65"/>
      <c r="O1613" s="65"/>
      <c r="P1613" s="65"/>
    </row>
    <row r="1614" spans="3:16" s="1" customFormat="1" x14ac:dyDescent="0.25">
      <c r="C1614" s="65"/>
      <c r="D1614" s="55"/>
      <c r="E1614" s="55"/>
      <c r="F1614" s="55"/>
      <c r="G1614" s="55"/>
      <c r="H1614" s="55"/>
      <c r="I1614" s="55"/>
      <c r="J1614" s="55"/>
      <c r="K1614" s="65"/>
      <c r="L1614" s="65"/>
      <c r="M1614" s="65"/>
      <c r="N1614" s="65"/>
      <c r="O1614" s="65"/>
      <c r="P1614" s="65"/>
    </row>
    <row r="1615" spans="3:16" s="1" customFormat="1" x14ac:dyDescent="0.25">
      <c r="C1615" s="65"/>
      <c r="D1615" s="55"/>
      <c r="E1615" s="55"/>
      <c r="F1615" s="55"/>
      <c r="G1615" s="55"/>
      <c r="H1615" s="55"/>
      <c r="I1615" s="55"/>
      <c r="J1615" s="55"/>
      <c r="K1615" s="65"/>
      <c r="L1615" s="65"/>
      <c r="M1615" s="65"/>
      <c r="N1615" s="65"/>
      <c r="O1615" s="65"/>
      <c r="P1615" s="65"/>
    </row>
    <row r="1616" spans="3:16" s="1" customFormat="1" x14ac:dyDescent="0.25">
      <c r="C1616" s="65"/>
      <c r="D1616" s="55"/>
      <c r="E1616" s="55"/>
      <c r="F1616" s="55"/>
      <c r="G1616" s="55"/>
      <c r="H1616" s="55"/>
      <c r="I1616" s="55"/>
      <c r="J1616" s="55"/>
      <c r="K1616" s="65"/>
      <c r="L1616" s="65"/>
      <c r="M1616" s="65"/>
      <c r="N1616" s="65"/>
      <c r="O1616" s="65"/>
      <c r="P1616" s="65"/>
    </row>
    <row r="1617" spans="3:16" s="1" customFormat="1" x14ac:dyDescent="0.25">
      <c r="C1617" s="65"/>
      <c r="D1617" s="55"/>
      <c r="E1617" s="55"/>
      <c r="F1617" s="55"/>
      <c r="G1617" s="55"/>
      <c r="H1617" s="55"/>
      <c r="I1617" s="55"/>
      <c r="J1617" s="55"/>
      <c r="K1617" s="65"/>
      <c r="L1617" s="65"/>
      <c r="M1617" s="65"/>
      <c r="N1617" s="65"/>
      <c r="O1617" s="65"/>
      <c r="P1617" s="65"/>
    </row>
    <row r="1618" spans="3:16" s="1" customFormat="1" x14ac:dyDescent="0.25">
      <c r="C1618" s="65"/>
      <c r="D1618" s="55"/>
      <c r="E1618" s="55"/>
      <c r="F1618" s="55"/>
      <c r="G1618" s="55"/>
      <c r="H1618" s="55"/>
      <c r="I1618" s="55"/>
      <c r="J1618" s="55"/>
      <c r="K1618" s="65"/>
      <c r="L1618" s="65"/>
      <c r="M1618" s="65"/>
      <c r="N1618" s="65"/>
      <c r="O1618" s="65"/>
      <c r="P1618" s="65"/>
    </row>
    <row r="1619" spans="3:16" s="1" customFormat="1" x14ac:dyDescent="0.25">
      <c r="C1619" s="65"/>
      <c r="D1619" s="55"/>
      <c r="E1619" s="55"/>
      <c r="F1619" s="55"/>
      <c r="G1619" s="55"/>
      <c r="H1619" s="55"/>
      <c r="I1619" s="55"/>
      <c r="J1619" s="55"/>
      <c r="K1619" s="65"/>
      <c r="L1619" s="65"/>
      <c r="M1619" s="65"/>
      <c r="N1619" s="65"/>
      <c r="O1619" s="65"/>
      <c r="P1619" s="65"/>
    </row>
    <row r="1620" spans="3:16" s="1" customFormat="1" x14ac:dyDescent="0.25">
      <c r="C1620" s="65"/>
      <c r="D1620" s="55"/>
      <c r="E1620" s="55"/>
      <c r="F1620" s="55"/>
      <c r="G1620" s="55"/>
      <c r="H1620" s="55"/>
      <c r="I1620" s="55"/>
      <c r="J1620" s="55"/>
      <c r="K1620" s="65"/>
      <c r="L1620" s="65"/>
      <c r="M1620" s="65"/>
      <c r="N1620" s="65"/>
      <c r="O1620" s="65"/>
      <c r="P1620" s="65"/>
    </row>
    <row r="1621" spans="3:16" s="1" customFormat="1" x14ac:dyDescent="0.25">
      <c r="C1621" s="65"/>
      <c r="D1621" s="55"/>
      <c r="E1621" s="55"/>
      <c r="F1621" s="55"/>
      <c r="G1621" s="55"/>
      <c r="H1621" s="55"/>
      <c r="I1621" s="55"/>
      <c r="J1621" s="55"/>
      <c r="K1621" s="65"/>
      <c r="L1621" s="65"/>
      <c r="M1621" s="65"/>
      <c r="N1621" s="65"/>
      <c r="O1621" s="65"/>
      <c r="P1621" s="65"/>
    </row>
    <row r="1622" spans="3:16" s="1" customFormat="1" x14ac:dyDescent="0.25">
      <c r="C1622" s="65"/>
      <c r="D1622" s="55"/>
      <c r="E1622" s="55"/>
      <c r="F1622" s="55"/>
      <c r="G1622" s="55"/>
      <c r="H1622" s="55"/>
      <c r="I1622" s="55"/>
      <c r="J1622" s="55"/>
      <c r="K1622" s="65"/>
      <c r="L1622" s="65"/>
      <c r="M1622" s="65"/>
      <c r="N1622" s="65"/>
      <c r="O1622" s="65"/>
      <c r="P1622" s="65"/>
    </row>
    <row r="1623" spans="3:16" s="1" customFormat="1" x14ac:dyDescent="0.25">
      <c r="C1623" s="65"/>
      <c r="D1623" s="55"/>
      <c r="E1623" s="55"/>
      <c r="F1623" s="55"/>
      <c r="G1623" s="55"/>
      <c r="H1623" s="55"/>
      <c r="I1623" s="55"/>
      <c r="J1623" s="55"/>
      <c r="K1623" s="65"/>
      <c r="L1623" s="65"/>
      <c r="M1623" s="65"/>
      <c r="N1623" s="65"/>
      <c r="O1623" s="65"/>
      <c r="P1623" s="65"/>
    </row>
    <row r="1624" spans="3:16" s="1" customFormat="1" x14ac:dyDescent="0.25">
      <c r="C1624" s="65"/>
      <c r="D1624" s="55"/>
      <c r="E1624" s="55"/>
      <c r="F1624" s="55"/>
      <c r="G1624" s="55"/>
      <c r="H1624" s="55"/>
      <c r="I1624" s="55"/>
      <c r="J1624" s="55"/>
      <c r="K1624" s="65"/>
      <c r="L1624" s="65"/>
      <c r="M1624" s="65"/>
      <c r="N1624" s="65"/>
      <c r="O1624" s="65"/>
      <c r="P1624" s="65"/>
    </row>
    <row r="1625" spans="3:16" s="1" customFormat="1" x14ac:dyDescent="0.25">
      <c r="C1625" s="65"/>
      <c r="D1625" s="55"/>
      <c r="E1625" s="55"/>
      <c r="F1625" s="55"/>
      <c r="G1625" s="55"/>
      <c r="H1625" s="55"/>
      <c r="I1625" s="55"/>
      <c r="J1625" s="55"/>
      <c r="K1625" s="65"/>
      <c r="L1625" s="65"/>
      <c r="M1625" s="65"/>
      <c r="N1625" s="65"/>
      <c r="O1625" s="65"/>
      <c r="P1625" s="65"/>
    </row>
    <row r="1626" spans="3:16" s="1" customFormat="1" x14ac:dyDescent="0.25">
      <c r="C1626" s="65"/>
      <c r="D1626" s="55"/>
      <c r="E1626" s="55"/>
      <c r="F1626" s="55"/>
      <c r="G1626" s="55"/>
      <c r="H1626" s="55"/>
      <c r="I1626" s="55"/>
      <c r="J1626" s="55"/>
      <c r="K1626" s="65"/>
      <c r="L1626" s="65"/>
      <c r="M1626" s="65"/>
      <c r="N1626" s="65"/>
      <c r="O1626" s="65"/>
      <c r="P1626" s="65"/>
    </row>
    <row r="1627" spans="3:16" s="1" customFormat="1" x14ac:dyDescent="0.25">
      <c r="C1627" s="65"/>
      <c r="D1627" s="55"/>
      <c r="E1627" s="55"/>
      <c r="F1627" s="55"/>
      <c r="G1627" s="55"/>
      <c r="H1627" s="55"/>
      <c r="I1627" s="55"/>
      <c r="J1627" s="55"/>
      <c r="K1627" s="65"/>
      <c r="L1627" s="65"/>
      <c r="M1627" s="65"/>
      <c r="N1627" s="65"/>
      <c r="O1627" s="65"/>
      <c r="P1627" s="65"/>
    </row>
    <row r="1628" spans="3:16" s="1" customFormat="1" x14ac:dyDescent="0.25">
      <c r="C1628" s="65"/>
      <c r="D1628" s="55"/>
      <c r="E1628" s="55"/>
      <c r="F1628" s="55"/>
      <c r="G1628" s="55"/>
      <c r="H1628" s="55"/>
      <c r="I1628" s="55"/>
      <c r="J1628" s="55"/>
      <c r="K1628" s="65"/>
      <c r="L1628" s="65"/>
      <c r="M1628" s="65"/>
      <c r="N1628" s="65"/>
      <c r="O1628" s="65"/>
      <c r="P1628" s="65"/>
    </row>
    <row r="1629" spans="3:16" s="1" customFormat="1" x14ac:dyDescent="0.25">
      <c r="C1629" s="65"/>
      <c r="D1629" s="55"/>
      <c r="E1629" s="55"/>
      <c r="F1629" s="55"/>
      <c r="G1629" s="55"/>
      <c r="H1629" s="55"/>
      <c r="I1629" s="55"/>
      <c r="J1629" s="55"/>
      <c r="K1629" s="65"/>
      <c r="L1629" s="65"/>
      <c r="M1629" s="65"/>
      <c r="N1629" s="65"/>
      <c r="O1629" s="65"/>
      <c r="P1629" s="65"/>
    </row>
    <row r="1630" spans="3:16" s="1" customFormat="1" x14ac:dyDescent="0.25">
      <c r="C1630" s="65"/>
      <c r="D1630" s="55"/>
      <c r="E1630" s="55"/>
      <c r="F1630" s="55"/>
      <c r="G1630" s="55"/>
      <c r="H1630" s="55"/>
      <c r="I1630" s="55"/>
      <c r="J1630" s="55"/>
      <c r="K1630" s="65"/>
      <c r="L1630" s="65"/>
      <c r="M1630" s="65"/>
      <c r="N1630" s="65"/>
      <c r="O1630" s="65"/>
      <c r="P1630" s="65"/>
    </row>
    <row r="1631" spans="3:16" s="1" customFormat="1" x14ac:dyDescent="0.25">
      <c r="C1631" s="65"/>
      <c r="D1631" s="55"/>
      <c r="E1631" s="55"/>
      <c r="F1631" s="55"/>
      <c r="G1631" s="55"/>
      <c r="H1631" s="55"/>
      <c r="I1631" s="55"/>
      <c r="J1631" s="55"/>
      <c r="K1631" s="65"/>
      <c r="L1631" s="65"/>
      <c r="M1631" s="65"/>
      <c r="N1631" s="65"/>
      <c r="O1631" s="65"/>
      <c r="P1631" s="65"/>
    </row>
    <row r="1632" spans="3:16" s="1" customFormat="1" x14ac:dyDescent="0.25">
      <c r="C1632" s="65"/>
      <c r="D1632" s="55"/>
      <c r="E1632" s="55"/>
      <c r="F1632" s="55"/>
      <c r="G1632" s="55"/>
      <c r="H1632" s="55"/>
      <c r="I1632" s="55"/>
      <c r="J1632" s="55"/>
      <c r="K1632" s="65"/>
      <c r="L1632" s="65"/>
      <c r="M1632" s="65"/>
      <c r="N1632" s="65"/>
      <c r="O1632" s="65"/>
      <c r="P1632" s="65"/>
    </row>
    <row r="1633" spans="3:16" s="1" customFormat="1" x14ac:dyDescent="0.25">
      <c r="C1633" s="65"/>
      <c r="D1633" s="55"/>
      <c r="E1633" s="55"/>
      <c r="F1633" s="55"/>
      <c r="G1633" s="55"/>
      <c r="H1633" s="55"/>
      <c r="I1633" s="55"/>
      <c r="J1633" s="55"/>
      <c r="K1633" s="65"/>
      <c r="L1633" s="65"/>
      <c r="M1633" s="65"/>
      <c r="N1633" s="65"/>
      <c r="O1633" s="65"/>
      <c r="P1633" s="65"/>
    </row>
    <row r="1634" spans="3:16" s="1" customFormat="1" x14ac:dyDescent="0.25">
      <c r="C1634" s="65"/>
      <c r="D1634" s="55"/>
      <c r="E1634" s="55"/>
      <c r="F1634" s="55"/>
      <c r="G1634" s="55"/>
      <c r="H1634" s="55"/>
      <c r="I1634" s="55"/>
      <c r="J1634" s="55"/>
      <c r="K1634" s="65"/>
      <c r="L1634" s="65"/>
      <c r="M1634" s="65"/>
      <c r="N1634" s="65"/>
      <c r="O1634" s="65"/>
      <c r="P1634" s="65"/>
    </row>
    <row r="1635" spans="3:16" s="1" customFormat="1" x14ac:dyDescent="0.25">
      <c r="C1635" s="65"/>
      <c r="D1635" s="55"/>
      <c r="E1635" s="55"/>
      <c r="F1635" s="55"/>
      <c r="G1635" s="55"/>
      <c r="H1635" s="55"/>
      <c r="I1635" s="55"/>
      <c r="J1635" s="55"/>
      <c r="K1635" s="65"/>
      <c r="L1635" s="65"/>
      <c r="M1635" s="65"/>
      <c r="N1635" s="65"/>
      <c r="O1635" s="65"/>
      <c r="P1635" s="65"/>
    </row>
    <row r="1636" spans="3:16" s="1" customFormat="1" x14ac:dyDescent="0.25">
      <c r="C1636" s="65"/>
      <c r="D1636" s="55"/>
      <c r="E1636" s="55"/>
      <c r="F1636" s="55"/>
      <c r="G1636" s="55"/>
      <c r="H1636" s="55"/>
      <c r="I1636" s="55"/>
      <c r="J1636" s="55"/>
      <c r="K1636" s="65"/>
      <c r="L1636" s="65"/>
      <c r="M1636" s="65"/>
      <c r="N1636" s="65"/>
      <c r="O1636" s="65"/>
      <c r="P1636" s="65"/>
    </row>
    <row r="1637" spans="3:16" s="1" customFormat="1" x14ac:dyDescent="0.25">
      <c r="C1637" s="65"/>
      <c r="D1637" s="55"/>
      <c r="E1637" s="55"/>
      <c r="F1637" s="55"/>
      <c r="G1637" s="55"/>
      <c r="H1637" s="55"/>
      <c r="I1637" s="55"/>
      <c r="J1637" s="55"/>
      <c r="K1637" s="65"/>
      <c r="L1637" s="65"/>
      <c r="M1637" s="65"/>
      <c r="N1637" s="65"/>
      <c r="O1637" s="65"/>
      <c r="P1637" s="65"/>
    </row>
    <row r="1638" spans="3:16" s="1" customFormat="1" x14ac:dyDescent="0.25">
      <c r="C1638" s="65"/>
      <c r="D1638" s="55"/>
      <c r="E1638" s="55"/>
      <c r="F1638" s="55"/>
      <c r="G1638" s="55"/>
      <c r="H1638" s="55"/>
      <c r="I1638" s="55"/>
      <c r="J1638" s="55"/>
      <c r="K1638" s="65"/>
      <c r="L1638" s="65"/>
      <c r="M1638" s="65"/>
      <c r="N1638" s="65"/>
      <c r="O1638" s="65"/>
      <c r="P1638" s="65"/>
    </row>
    <row r="1639" spans="3:16" s="1" customFormat="1" x14ac:dyDescent="0.25">
      <c r="C1639" s="65"/>
      <c r="D1639" s="55"/>
      <c r="E1639" s="55"/>
      <c r="F1639" s="55"/>
      <c r="G1639" s="55"/>
      <c r="H1639" s="55"/>
      <c r="I1639" s="55"/>
      <c r="J1639" s="55"/>
      <c r="K1639" s="65"/>
      <c r="L1639" s="65"/>
      <c r="M1639" s="65"/>
      <c r="N1639" s="65"/>
      <c r="O1639" s="65"/>
      <c r="P1639" s="65"/>
    </row>
    <row r="1640" spans="3:16" s="1" customFormat="1" x14ac:dyDescent="0.25">
      <c r="C1640" s="65"/>
      <c r="D1640" s="55"/>
      <c r="E1640" s="55"/>
      <c r="F1640" s="55"/>
      <c r="G1640" s="55"/>
      <c r="H1640" s="55"/>
      <c r="I1640" s="55"/>
      <c r="J1640" s="55"/>
      <c r="K1640" s="65"/>
      <c r="L1640" s="65"/>
      <c r="M1640" s="65"/>
      <c r="N1640" s="65"/>
      <c r="O1640" s="65"/>
      <c r="P1640" s="65"/>
    </row>
    <row r="1641" spans="3:16" s="1" customFormat="1" x14ac:dyDescent="0.25">
      <c r="C1641" s="65"/>
      <c r="D1641" s="55"/>
      <c r="E1641" s="55"/>
      <c r="F1641" s="55"/>
      <c r="G1641" s="55"/>
      <c r="H1641" s="55"/>
      <c r="I1641" s="55"/>
      <c r="J1641" s="55"/>
      <c r="K1641" s="65"/>
      <c r="L1641" s="65"/>
      <c r="M1641" s="65"/>
      <c r="N1641" s="65"/>
      <c r="O1641" s="65"/>
      <c r="P1641" s="65"/>
    </row>
    <row r="1642" spans="3:16" s="1" customFormat="1" x14ac:dyDescent="0.25">
      <c r="C1642" s="65"/>
      <c r="D1642" s="55"/>
      <c r="E1642" s="55"/>
      <c r="F1642" s="55"/>
      <c r="G1642" s="55"/>
      <c r="H1642" s="55"/>
      <c r="I1642" s="55"/>
      <c r="J1642" s="55"/>
      <c r="K1642" s="65"/>
      <c r="L1642" s="65"/>
      <c r="M1642" s="65"/>
      <c r="N1642" s="65"/>
      <c r="O1642" s="65"/>
      <c r="P1642" s="65"/>
    </row>
    <row r="1643" spans="3:16" s="1" customFormat="1" x14ac:dyDescent="0.25">
      <c r="C1643" s="65"/>
      <c r="D1643" s="55"/>
      <c r="E1643" s="55"/>
      <c r="F1643" s="55"/>
      <c r="G1643" s="55"/>
      <c r="H1643" s="55"/>
      <c r="I1643" s="55"/>
      <c r="J1643" s="55"/>
      <c r="K1643" s="65"/>
      <c r="L1643" s="65"/>
      <c r="M1643" s="65"/>
      <c r="N1643" s="65"/>
      <c r="O1643" s="65"/>
      <c r="P1643" s="65"/>
    </row>
    <row r="1644" spans="3:16" s="1" customFormat="1" x14ac:dyDescent="0.25">
      <c r="C1644" s="65"/>
      <c r="D1644" s="55"/>
      <c r="E1644" s="55"/>
      <c r="F1644" s="55"/>
      <c r="G1644" s="55"/>
      <c r="H1644" s="55"/>
      <c r="I1644" s="55"/>
      <c r="J1644" s="55"/>
      <c r="K1644" s="65"/>
      <c r="L1644" s="65"/>
      <c r="M1644" s="65"/>
      <c r="N1644" s="65"/>
      <c r="O1644" s="65"/>
      <c r="P1644" s="65"/>
    </row>
    <row r="1645" spans="3:16" s="1" customFormat="1" x14ac:dyDescent="0.25">
      <c r="C1645" s="65"/>
      <c r="D1645" s="55"/>
      <c r="E1645" s="55"/>
      <c r="F1645" s="55"/>
      <c r="G1645" s="55"/>
      <c r="H1645" s="55"/>
      <c r="I1645" s="55"/>
      <c r="J1645" s="55"/>
      <c r="K1645" s="65"/>
      <c r="L1645" s="65"/>
      <c r="M1645" s="65"/>
      <c r="N1645" s="65"/>
      <c r="O1645" s="65"/>
      <c r="P1645" s="65"/>
    </row>
    <row r="1646" spans="3:16" s="1" customFormat="1" x14ac:dyDescent="0.25">
      <c r="C1646" s="65"/>
      <c r="D1646" s="55"/>
      <c r="E1646" s="55"/>
      <c r="F1646" s="55"/>
      <c r="G1646" s="55"/>
      <c r="H1646" s="55"/>
      <c r="I1646" s="55"/>
      <c r="J1646" s="55"/>
      <c r="K1646" s="65"/>
      <c r="L1646" s="65"/>
      <c r="M1646" s="65"/>
      <c r="N1646" s="65"/>
      <c r="O1646" s="65"/>
      <c r="P1646" s="65"/>
    </row>
    <row r="1647" spans="3:16" s="1" customFormat="1" x14ac:dyDescent="0.25">
      <c r="C1647" s="65"/>
      <c r="D1647" s="55"/>
      <c r="E1647" s="55"/>
      <c r="F1647" s="55"/>
      <c r="G1647" s="55"/>
      <c r="H1647" s="55"/>
      <c r="I1647" s="55"/>
      <c r="J1647" s="55"/>
      <c r="K1647" s="65"/>
      <c r="L1647" s="65"/>
      <c r="M1647" s="65"/>
      <c r="N1647" s="65"/>
      <c r="O1647" s="65"/>
      <c r="P1647" s="65"/>
    </row>
    <row r="1648" spans="3:16" s="1" customFormat="1" x14ac:dyDescent="0.25">
      <c r="C1648" s="65"/>
      <c r="D1648" s="55"/>
      <c r="E1648" s="55"/>
      <c r="F1648" s="55"/>
      <c r="G1648" s="55"/>
      <c r="H1648" s="55"/>
      <c r="I1648" s="55"/>
      <c r="J1648" s="55"/>
      <c r="K1648" s="65"/>
      <c r="L1648" s="65"/>
      <c r="M1648" s="65"/>
      <c r="N1648" s="65"/>
      <c r="O1648" s="65"/>
      <c r="P1648" s="65"/>
    </row>
    <row r="1649" spans="3:16" s="1" customFormat="1" x14ac:dyDescent="0.25">
      <c r="C1649" s="65"/>
      <c r="D1649" s="55"/>
      <c r="E1649" s="55"/>
      <c r="F1649" s="55"/>
      <c r="G1649" s="55"/>
      <c r="H1649" s="55"/>
      <c r="I1649" s="55"/>
      <c r="J1649" s="55"/>
      <c r="K1649" s="65"/>
      <c r="L1649" s="65"/>
      <c r="M1649" s="65"/>
      <c r="N1649" s="65"/>
      <c r="O1649" s="65"/>
      <c r="P1649" s="65"/>
    </row>
    <row r="1650" spans="3:16" s="1" customFormat="1" x14ac:dyDescent="0.25">
      <c r="C1650" s="65"/>
      <c r="D1650" s="55"/>
      <c r="E1650" s="55"/>
      <c r="F1650" s="55"/>
      <c r="G1650" s="55"/>
      <c r="H1650" s="55"/>
      <c r="I1650" s="55"/>
      <c r="J1650" s="55"/>
      <c r="K1650" s="65"/>
      <c r="L1650" s="65"/>
      <c r="M1650" s="65"/>
      <c r="N1650" s="65"/>
      <c r="O1650" s="65"/>
      <c r="P1650" s="65"/>
    </row>
    <row r="1651" spans="3:16" s="1" customFormat="1" x14ac:dyDescent="0.25">
      <c r="C1651" s="65"/>
      <c r="D1651" s="55"/>
      <c r="E1651" s="55"/>
      <c r="F1651" s="55"/>
      <c r="G1651" s="55"/>
      <c r="H1651" s="55"/>
      <c r="I1651" s="55"/>
      <c r="J1651" s="55"/>
      <c r="K1651" s="65"/>
      <c r="L1651" s="65"/>
      <c r="M1651" s="65"/>
      <c r="N1651" s="65"/>
      <c r="O1651" s="65"/>
      <c r="P1651" s="65"/>
    </row>
    <row r="1652" spans="3:16" s="1" customFormat="1" x14ac:dyDescent="0.25">
      <c r="C1652" s="65"/>
      <c r="D1652" s="55"/>
      <c r="E1652" s="55"/>
      <c r="F1652" s="55"/>
      <c r="G1652" s="55"/>
      <c r="H1652" s="55"/>
      <c r="I1652" s="55"/>
      <c r="J1652" s="55"/>
      <c r="K1652" s="65"/>
      <c r="L1652" s="65"/>
      <c r="M1652" s="65"/>
      <c r="N1652" s="65"/>
      <c r="O1652" s="65"/>
      <c r="P1652" s="65"/>
    </row>
    <row r="1653" spans="3:16" s="1" customFormat="1" x14ac:dyDescent="0.25">
      <c r="C1653" s="65"/>
      <c r="D1653" s="55"/>
      <c r="E1653" s="55"/>
      <c r="F1653" s="55"/>
      <c r="G1653" s="55"/>
      <c r="H1653" s="55"/>
      <c r="I1653" s="55"/>
      <c r="J1653" s="55"/>
      <c r="K1653" s="65"/>
      <c r="L1653" s="65"/>
      <c r="M1653" s="65"/>
      <c r="N1653" s="65"/>
      <c r="O1653" s="65"/>
      <c r="P1653" s="65"/>
    </row>
    <row r="1654" spans="3:16" s="1" customFormat="1" x14ac:dyDescent="0.25">
      <c r="C1654" s="65"/>
      <c r="D1654" s="55"/>
      <c r="E1654" s="55"/>
      <c r="F1654" s="55"/>
      <c r="G1654" s="55"/>
      <c r="H1654" s="55"/>
      <c r="I1654" s="55"/>
      <c r="J1654" s="55"/>
      <c r="K1654" s="65"/>
      <c r="L1654" s="65"/>
      <c r="M1654" s="65"/>
      <c r="N1654" s="65"/>
      <c r="O1654" s="65"/>
      <c r="P1654" s="65"/>
    </row>
    <row r="1655" spans="3:16" s="1" customFormat="1" x14ac:dyDescent="0.25">
      <c r="C1655" s="65"/>
      <c r="D1655" s="55"/>
      <c r="E1655" s="55"/>
      <c r="F1655" s="55"/>
      <c r="G1655" s="55"/>
      <c r="H1655" s="55"/>
      <c r="I1655" s="55"/>
      <c r="J1655" s="55"/>
      <c r="K1655" s="65"/>
      <c r="L1655" s="65"/>
      <c r="M1655" s="65"/>
      <c r="N1655" s="65"/>
      <c r="O1655" s="65"/>
      <c r="P1655" s="65"/>
    </row>
    <row r="1656" spans="3:16" s="1" customFormat="1" x14ac:dyDescent="0.25">
      <c r="C1656" s="65"/>
      <c r="D1656" s="55"/>
      <c r="E1656" s="55"/>
      <c r="F1656" s="55"/>
      <c r="G1656" s="55"/>
      <c r="H1656" s="55"/>
      <c r="I1656" s="55"/>
      <c r="J1656" s="55"/>
      <c r="K1656" s="65"/>
      <c r="L1656" s="65"/>
      <c r="M1656" s="65"/>
      <c r="N1656" s="65"/>
      <c r="O1656" s="65"/>
      <c r="P1656" s="65"/>
    </row>
    <row r="1657" spans="3:16" s="1" customFormat="1" x14ac:dyDescent="0.25">
      <c r="C1657" s="65"/>
      <c r="D1657" s="55"/>
      <c r="E1657" s="55"/>
      <c r="F1657" s="55"/>
      <c r="G1657" s="55"/>
      <c r="H1657" s="55"/>
      <c r="I1657" s="55"/>
      <c r="J1657" s="55"/>
      <c r="K1657" s="65"/>
      <c r="L1657" s="65"/>
      <c r="M1657" s="65"/>
      <c r="N1657" s="65"/>
      <c r="O1657" s="65"/>
      <c r="P1657" s="65"/>
    </row>
    <row r="1658" spans="3:16" s="1" customFormat="1" x14ac:dyDescent="0.25">
      <c r="C1658" s="65"/>
      <c r="D1658" s="55"/>
      <c r="E1658" s="55"/>
      <c r="F1658" s="55"/>
      <c r="G1658" s="55"/>
      <c r="H1658" s="55"/>
      <c r="I1658" s="55"/>
      <c r="J1658" s="55"/>
      <c r="K1658" s="65"/>
      <c r="L1658" s="65"/>
      <c r="M1658" s="65"/>
      <c r="N1658" s="65"/>
      <c r="O1658" s="65"/>
      <c r="P1658" s="65"/>
    </row>
    <row r="1659" spans="3:16" s="1" customFormat="1" x14ac:dyDescent="0.25">
      <c r="C1659" s="65"/>
      <c r="D1659" s="55"/>
      <c r="E1659" s="55"/>
      <c r="F1659" s="55"/>
      <c r="G1659" s="55"/>
      <c r="H1659" s="55"/>
      <c r="I1659" s="55"/>
      <c r="J1659" s="55"/>
      <c r="K1659" s="65"/>
      <c r="L1659" s="65"/>
      <c r="M1659" s="65"/>
      <c r="N1659" s="65"/>
      <c r="O1659" s="65"/>
      <c r="P1659" s="65"/>
    </row>
    <row r="1660" spans="3:16" s="1" customFormat="1" x14ac:dyDescent="0.25">
      <c r="C1660" s="65"/>
      <c r="D1660" s="55"/>
      <c r="E1660" s="55"/>
      <c r="F1660" s="55"/>
      <c r="G1660" s="55"/>
      <c r="H1660" s="55"/>
      <c r="I1660" s="55"/>
      <c r="J1660" s="55"/>
      <c r="K1660" s="65"/>
      <c r="L1660" s="65"/>
      <c r="M1660" s="65"/>
      <c r="N1660" s="65"/>
      <c r="O1660" s="65"/>
      <c r="P1660" s="65"/>
    </row>
    <row r="1661" spans="3:16" s="1" customFormat="1" x14ac:dyDescent="0.25">
      <c r="C1661" s="65"/>
      <c r="D1661" s="55"/>
      <c r="E1661" s="55"/>
      <c r="F1661" s="55"/>
      <c r="G1661" s="55"/>
      <c r="H1661" s="55"/>
      <c r="I1661" s="55"/>
      <c r="J1661" s="55"/>
      <c r="K1661" s="65"/>
      <c r="L1661" s="65"/>
      <c r="M1661" s="65"/>
      <c r="N1661" s="65"/>
      <c r="O1661" s="65"/>
      <c r="P1661" s="65"/>
    </row>
    <row r="1662" spans="3:16" s="1" customFormat="1" x14ac:dyDescent="0.25">
      <c r="C1662" s="65"/>
      <c r="D1662" s="55"/>
      <c r="E1662" s="55"/>
      <c r="F1662" s="55"/>
      <c r="G1662" s="55"/>
      <c r="H1662" s="55"/>
      <c r="I1662" s="55"/>
      <c r="J1662" s="55"/>
      <c r="K1662" s="65"/>
      <c r="L1662" s="65"/>
      <c r="M1662" s="65"/>
      <c r="N1662" s="65"/>
      <c r="O1662" s="65"/>
      <c r="P1662" s="65"/>
    </row>
    <row r="1663" spans="3:16" s="1" customFormat="1" x14ac:dyDescent="0.25">
      <c r="C1663" s="65"/>
      <c r="D1663" s="55"/>
      <c r="E1663" s="55"/>
      <c r="F1663" s="55"/>
      <c r="G1663" s="55"/>
      <c r="H1663" s="55"/>
      <c r="I1663" s="55"/>
      <c r="J1663" s="55"/>
      <c r="K1663" s="65"/>
      <c r="L1663" s="65"/>
      <c r="M1663" s="65"/>
      <c r="N1663" s="65"/>
      <c r="O1663" s="65"/>
      <c r="P1663" s="65"/>
    </row>
    <row r="1664" spans="3:16" s="1" customFormat="1" x14ac:dyDescent="0.25">
      <c r="C1664" s="65"/>
      <c r="D1664" s="55"/>
      <c r="E1664" s="55"/>
      <c r="F1664" s="55"/>
      <c r="G1664" s="55"/>
      <c r="H1664" s="55"/>
      <c r="I1664" s="55"/>
      <c r="J1664" s="55"/>
      <c r="K1664" s="65"/>
      <c r="L1664" s="65"/>
      <c r="M1664" s="65"/>
      <c r="N1664" s="65"/>
      <c r="O1664" s="65"/>
      <c r="P1664" s="65"/>
    </row>
    <row r="1665" spans="3:16" s="1" customFormat="1" x14ac:dyDescent="0.25">
      <c r="C1665" s="65"/>
      <c r="D1665" s="55"/>
      <c r="E1665" s="55"/>
      <c r="F1665" s="55"/>
      <c r="G1665" s="55"/>
      <c r="H1665" s="55"/>
      <c r="I1665" s="55"/>
      <c r="J1665" s="55"/>
      <c r="K1665" s="65"/>
      <c r="L1665" s="65"/>
      <c r="M1665" s="65"/>
      <c r="N1665" s="65"/>
      <c r="O1665" s="65"/>
      <c r="P1665" s="65"/>
    </row>
    <row r="1666" spans="3:16" s="1" customFormat="1" x14ac:dyDescent="0.25">
      <c r="C1666" s="65"/>
      <c r="D1666" s="55"/>
      <c r="E1666" s="55"/>
      <c r="F1666" s="55"/>
      <c r="G1666" s="55"/>
      <c r="H1666" s="55"/>
      <c r="I1666" s="55"/>
      <c r="J1666" s="55"/>
      <c r="K1666" s="65"/>
      <c r="L1666" s="65"/>
      <c r="M1666" s="65"/>
      <c r="N1666" s="65"/>
      <c r="O1666" s="65"/>
      <c r="P1666" s="65"/>
    </row>
    <row r="1667" spans="3:16" s="1" customFormat="1" x14ac:dyDescent="0.25">
      <c r="C1667" s="65"/>
      <c r="D1667" s="55"/>
      <c r="E1667" s="55"/>
      <c r="F1667" s="55"/>
      <c r="G1667" s="55"/>
      <c r="H1667" s="55"/>
      <c r="I1667" s="55"/>
      <c r="J1667" s="55"/>
      <c r="K1667" s="65"/>
      <c r="L1667" s="65"/>
      <c r="M1667" s="65"/>
      <c r="N1667" s="65"/>
      <c r="O1667" s="65"/>
      <c r="P1667" s="65"/>
    </row>
    <row r="1668" spans="3:16" s="1" customFormat="1" x14ac:dyDescent="0.25">
      <c r="C1668" s="65"/>
      <c r="D1668" s="55"/>
      <c r="E1668" s="55"/>
      <c r="F1668" s="55"/>
      <c r="G1668" s="55"/>
      <c r="H1668" s="55"/>
      <c r="I1668" s="55"/>
      <c r="J1668" s="55"/>
      <c r="K1668" s="65"/>
      <c r="L1668" s="65"/>
      <c r="M1668" s="65"/>
      <c r="N1668" s="65"/>
      <c r="O1668" s="65"/>
      <c r="P1668" s="65"/>
    </row>
    <row r="1669" spans="3:16" s="1" customFormat="1" x14ac:dyDescent="0.25">
      <c r="C1669" s="65"/>
      <c r="D1669" s="55"/>
      <c r="E1669" s="55"/>
      <c r="F1669" s="55"/>
      <c r="G1669" s="55"/>
      <c r="H1669" s="55"/>
      <c r="I1669" s="55"/>
      <c r="J1669" s="55"/>
      <c r="K1669" s="65"/>
      <c r="L1669" s="65"/>
      <c r="M1669" s="65"/>
      <c r="N1669" s="65"/>
      <c r="O1669" s="65"/>
      <c r="P1669" s="65"/>
    </row>
    <row r="1670" spans="3:16" s="1" customFormat="1" x14ac:dyDescent="0.25">
      <c r="C1670" s="65"/>
      <c r="D1670" s="55"/>
      <c r="E1670" s="55"/>
      <c r="F1670" s="55"/>
      <c r="G1670" s="55"/>
      <c r="H1670" s="55"/>
      <c r="I1670" s="55"/>
      <c r="J1670" s="55"/>
      <c r="K1670" s="65"/>
      <c r="L1670" s="65"/>
      <c r="M1670" s="65"/>
      <c r="N1670" s="65"/>
      <c r="O1670" s="65"/>
      <c r="P1670" s="65"/>
    </row>
    <row r="1671" spans="3:16" s="1" customFormat="1" x14ac:dyDescent="0.25">
      <c r="C1671" s="65"/>
      <c r="D1671" s="55"/>
      <c r="E1671" s="55"/>
      <c r="F1671" s="55"/>
      <c r="G1671" s="55"/>
      <c r="H1671" s="55"/>
      <c r="I1671" s="55"/>
      <c r="J1671" s="55"/>
      <c r="K1671" s="65"/>
      <c r="L1671" s="65"/>
      <c r="M1671" s="65"/>
      <c r="N1671" s="65"/>
      <c r="O1671" s="65"/>
      <c r="P1671" s="65"/>
    </row>
    <row r="1672" spans="3:16" s="1" customFormat="1" x14ac:dyDescent="0.25">
      <c r="C1672" s="65"/>
      <c r="D1672" s="55"/>
      <c r="E1672" s="55"/>
      <c r="F1672" s="55"/>
      <c r="G1672" s="55"/>
      <c r="H1672" s="55"/>
      <c r="I1672" s="55"/>
      <c r="J1672" s="55"/>
      <c r="K1672" s="65"/>
      <c r="L1672" s="65"/>
      <c r="M1672" s="65"/>
      <c r="N1672" s="65"/>
      <c r="O1672" s="65"/>
      <c r="P1672" s="65"/>
    </row>
    <row r="1673" spans="3:16" s="1" customFormat="1" x14ac:dyDescent="0.25">
      <c r="C1673" s="65"/>
      <c r="D1673" s="55"/>
      <c r="E1673" s="55"/>
      <c r="F1673" s="55"/>
      <c r="G1673" s="55"/>
      <c r="H1673" s="55"/>
      <c r="I1673" s="55"/>
      <c r="J1673" s="55"/>
      <c r="K1673" s="65"/>
      <c r="L1673" s="65"/>
      <c r="M1673" s="65"/>
      <c r="N1673" s="65"/>
      <c r="O1673" s="65"/>
      <c r="P1673" s="65"/>
    </row>
    <row r="1674" spans="3:16" s="1" customFormat="1" x14ac:dyDescent="0.25">
      <c r="C1674" s="65"/>
      <c r="D1674" s="55"/>
      <c r="E1674" s="55"/>
      <c r="F1674" s="55"/>
      <c r="G1674" s="55"/>
      <c r="H1674" s="55"/>
      <c r="I1674" s="55"/>
      <c r="J1674" s="55"/>
      <c r="K1674" s="65"/>
      <c r="L1674" s="65"/>
      <c r="M1674" s="65"/>
      <c r="N1674" s="65"/>
      <c r="O1674" s="65"/>
      <c r="P1674" s="65"/>
    </row>
    <row r="1675" spans="3:16" s="1" customFormat="1" x14ac:dyDescent="0.25">
      <c r="C1675" s="65"/>
      <c r="D1675" s="55"/>
      <c r="E1675" s="55"/>
      <c r="F1675" s="55"/>
      <c r="G1675" s="55"/>
      <c r="H1675" s="55"/>
      <c r="I1675" s="55"/>
      <c r="J1675" s="55"/>
      <c r="K1675" s="65"/>
      <c r="L1675" s="65"/>
      <c r="M1675" s="65"/>
      <c r="N1675" s="65"/>
      <c r="O1675" s="65"/>
      <c r="P1675" s="65"/>
    </row>
    <row r="1676" spans="3:16" s="1" customFormat="1" x14ac:dyDescent="0.25">
      <c r="C1676" s="65"/>
      <c r="D1676" s="55"/>
      <c r="E1676" s="55"/>
      <c r="F1676" s="55"/>
      <c r="G1676" s="55"/>
      <c r="H1676" s="55"/>
      <c r="I1676" s="55"/>
      <c r="J1676" s="55"/>
      <c r="K1676" s="65"/>
      <c r="L1676" s="65"/>
      <c r="M1676" s="65"/>
      <c r="N1676" s="65"/>
      <c r="O1676" s="65"/>
      <c r="P1676" s="65"/>
    </row>
    <row r="1677" spans="3:16" s="1" customFormat="1" x14ac:dyDescent="0.25">
      <c r="C1677" s="65"/>
      <c r="D1677" s="55"/>
      <c r="E1677" s="55"/>
      <c r="F1677" s="55"/>
      <c r="G1677" s="55"/>
      <c r="H1677" s="55"/>
      <c r="I1677" s="55"/>
      <c r="J1677" s="55"/>
      <c r="K1677" s="65"/>
      <c r="L1677" s="65"/>
      <c r="M1677" s="65"/>
      <c r="N1677" s="65"/>
      <c r="O1677" s="65"/>
      <c r="P1677" s="65"/>
    </row>
    <row r="1678" spans="3:16" s="1" customFormat="1" x14ac:dyDescent="0.25">
      <c r="C1678" s="65"/>
      <c r="D1678" s="55"/>
      <c r="E1678" s="55"/>
      <c r="F1678" s="55"/>
      <c r="G1678" s="55"/>
      <c r="H1678" s="55"/>
      <c r="I1678" s="55"/>
      <c r="J1678" s="55"/>
      <c r="K1678" s="65"/>
      <c r="L1678" s="65"/>
      <c r="M1678" s="65"/>
      <c r="N1678" s="65"/>
      <c r="O1678" s="65"/>
      <c r="P1678" s="65"/>
    </row>
    <row r="1679" spans="3:16" s="1" customFormat="1" x14ac:dyDescent="0.25">
      <c r="C1679" s="65"/>
      <c r="D1679" s="55"/>
      <c r="E1679" s="55"/>
      <c r="F1679" s="55"/>
      <c r="G1679" s="55"/>
      <c r="H1679" s="55"/>
      <c r="I1679" s="55"/>
      <c r="J1679" s="55"/>
      <c r="K1679" s="65"/>
      <c r="L1679" s="65"/>
      <c r="M1679" s="65"/>
      <c r="N1679" s="65"/>
      <c r="O1679" s="65"/>
      <c r="P1679" s="65"/>
    </row>
    <row r="1680" spans="3:16" s="1" customFormat="1" x14ac:dyDescent="0.25">
      <c r="C1680" s="65"/>
      <c r="D1680" s="55"/>
      <c r="E1680" s="55"/>
      <c r="F1680" s="55"/>
      <c r="G1680" s="55"/>
      <c r="H1680" s="55"/>
      <c r="I1680" s="55"/>
      <c r="J1680" s="55"/>
      <c r="K1680" s="65"/>
      <c r="L1680" s="65"/>
      <c r="M1680" s="65"/>
      <c r="N1680" s="65"/>
      <c r="O1680" s="65"/>
      <c r="P1680" s="65"/>
    </row>
    <row r="1681" spans="3:16" s="1" customFormat="1" x14ac:dyDescent="0.25">
      <c r="C1681" s="65"/>
      <c r="D1681" s="55"/>
      <c r="E1681" s="55"/>
      <c r="F1681" s="55"/>
      <c r="G1681" s="55"/>
      <c r="H1681" s="55"/>
      <c r="I1681" s="55"/>
      <c r="J1681" s="55"/>
      <c r="K1681" s="65"/>
      <c r="L1681" s="65"/>
      <c r="M1681" s="65"/>
      <c r="N1681" s="65"/>
      <c r="O1681" s="65"/>
      <c r="P1681" s="65"/>
    </row>
    <row r="1682" spans="3:16" s="1" customFormat="1" x14ac:dyDescent="0.25">
      <c r="C1682" s="65"/>
      <c r="D1682" s="55"/>
      <c r="E1682" s="55"/>
      <c r="F1682" s="55"/>
      <c r="G1682" s="55"/>
      <c r="H1682" s="55"/>
      <c r="I1682" s="55"/>
      <c r="J1682" s="55"/>
      <c r="K1682" s="65"/>
      <c r="L1682" s="65"/>
      <c r="M1682" s="65"/>
      <c r="N1682" s="65"/>
      <c r="O1682" s="65"/>
      <c r="P1682" s="65"/>
    </row>
    <row r="1683" spans="3:16" s="1" customFormat="1" x14ac:dyDescent="0.25">
      <c r="C1683" s="65"/>
      <c r="D1683" s="55"/>
      <c r="E1683" s="55"/>
      <c r="F1683" s="55"/>
      <c r="G1683" s="55"/>
      <c r="H1683" s="55"/>
      <c r="I1683" s="55"/>
      <c r="J1683" s="55"/>
      <c r="K1683" s="65"/>
      <c r="L1683" s="65"/>
      <c r="M1683" s="65"/>
      <c r="N1683" s="65"/>
      <c r="O1683" s="65"/>
      <c r="P1683" s="65"/>
    </row>
    <row r="1684" spans="3:16" s="1" customFormat="1" x14ac:dyDescent="0.25">
      <c r="C1684" s="65"/>
      <c r="D1684" s="55"/>
      <c r="E1684" s="55"/>
      <c r="F1684" s="55"/>
      <c r="G1684" s="55"/>
      <c r="H1684" s="55"/>
      <c r="I1684" s="55"/>
      <c r="J1684" s="55"/>
      <c r="K1684" s="65"/>
      <c r="L1684" s="65"/>
      <c r="M1684" s="65"/>
      <c r="N1684" s="65"/>
      <c r="O1684" s="65"/>
      <c r="P1684" s="65"/>
    </row>
    <row r="1685" spans="3:16" s="1" customFormat="1" x14ac:dyDescent="0.25">
      <c r="C1685" s="65"/>
      <c r="D1685" s="55"/>
      <c r="E1685" s="55"/>
      <c r="F1685" s="55"/>
      <c r="G1685" s="55"/>
      <c r="H1685" s="55"/>
      <c r="I1685" s="55"/>
      <c r="J1685" s="55"/>
      <c r="K1685" s="65"/>
      <c r="L1685" s="65"/>
      <c r="M1685" s="65"/>
      <c r="N1685" s="65"/>
      <c r="O1685" s="65"/>
      <c r="P1685" s="65"/>
    </row>
    <row r="1686" spans="3:16" s="1" customFormat="1" x14ac:dyDescent="0.25">
      <c r="C1686" s="65"/>
      <c r="D1686" s="55"/>
      <c r="E1686" s="55"/>
      <c r="F1686" s="55"/>
      <c r="G1686" s="55"/>
      <c r="H1686" s="55"/>
      <c r="I1686" s="55"/>
      <c r="J1686" s="55"/>
      <c r="K1686" s="65"/>
      <c r="L1686" s="65"/>
      <c r="M1686" s="65"/>
      <c r="N1686" s="65"/>
      <c r="O1686" s="65"/>
      <c r="P1686" s="65"/>
    </row>
    <row r="1687" spans="3:16" s="1" customFormat="1" x14ac:dyDescent="0.25">
      <c r="C1687" s="65"/>
      <c r="D1687" s="55"/>
      <c r="E1687" s="55"/>
      <c r="F1687" s="55"/>
      <c r="G1687" s="55"/>
      <c r="H1687" s="55"/>
      <c r="I1687" s="55"/>
      <c r="J1687" s="55"/>
      <c r="K1687" s="65"/>
      <c r="L1687" s="65"/>
      <c r="M1687" s="65"/>
      <c r="N1687" s="65"/>
      <c r="O1687" s="65"/>
      <c r="P1687" s="65"/>
    </row>
    <row r="1688" spans="3:16" s="1" customFormat="1" x14ac:dyDescent="0.25">
      <c r="C1688" s="65"/>
      <c r="D1688" s="55"/>
      <c r="E1688" s="55"/>
      <c r="F1688" s="55"/>
      <c r="G1688" s="55"/>
      <c r="H1688" s="55"/>
      <c r="I1688" s="55"/>
      <c r="J1688" s="55"/>
      <c r="K1688" s="65"/>
      <c r="L1688" s="65"/>
      <c r="M1688" s="65"/>
      <c r="N1688" s="65"/>
      <c r="O1688" s="65"/>
      <c r="P1688" s="65"/>
    </row>
    <row r="1689" spans="3:16" s="1" customFormat="1" x14ac:dyDescent="0.25">
      <c r="C1689" s="65"/>
      <c r="D1689" s="55"/>
      <c r="E1689" s="55"/>
      <c r="F1689" s="55"/>
      <c r="G1689" s="55"/>
      <c r="H1689" s="55"/>
      <c r="I1689" s="55"/>
      <c r="J1689" s="55"/>
      <c r="K1689" s="65"/>
      <c r="L1689" s="65"/>
      <c r="M1689" s="65"/>
      <c r="N1689" s="65"/>
      <c r="O1689" s="65"/>
      <c r="P1689" s="65"/>
    </row>
    <row r="1690" spans="3:16" s="1" customFormat="1" x14ac:dyDescent="0.25">
      <c r="C1690" s="65"/>
      <c r="D1690" s="55"/>
      <c r="E1690" s="55"/>
      <c r="F1690" s="55"/>
      <c r="G1690" s="55"/>
      <c r="H1690" s="55"/>
      <c r="I1690" s="55"/>
      <c r="J1690" s="55"/>
      <c r="K1690" s="65"/>
      <c r="L1690" s="65"/>
      <c r="M1690" s="65"/>
      <c r="N1690" s="65"/>
      <c r="O1690" s="65"/>
      <c r="P1690" s="65"/>
    </row>
    <row r="1691" spans="3:16" s="1" customFormat="1" x14ac:dyDescent="0.25">
      <c r="C1691" s="65"/>
      <c r="D1691" s="55"/>
      <c r="E1691" s="55"/>
      <c r="F1691" s="55"/>
      <c r="G1691" s="55"/>
      <c r="H1691" s="55"/>
      <c r="I1691" s="55"/>
      <c r="J1691" s="55"/>
      <c r="K1691" s="65"/>
      <c r="L1691" s="65"/>
      <c r="M1691" s="65"/>
      <c r="N1691" s="65"/>
      <c r="O1691" s="65"/>
      <c r="P1691" s="65"/>
    </row>
    <row r="1692" spans="3:16" s="1" customFormat="1" x14ac:dyDescent="0.25">
      <c r="C1692" s="65"/>
      <c r="D1692" s="55"/>
      <c r="E1692" s="55"/>
      <c r="F1692" s="55"/>
      <c r="G1692" s="55"/>
      <c r="H1692" s="55"/>
      <c r="I1692" s="55"/>
      <c r="J1692" s="55"/>
      <c r="K1692" s="65"/>
      <c r="L1692" s="65"/>
      <c r="M1692" s="65"/>
      <c r="N1692" s="65"/>
      <c r="O1692" s="65"/>
      <c r="P1692" s="65"/>
    </row>
    <row r="1693" spans="3:16" s="1" customFormat="1" x14ac:dyDescent="0.25">
      <c r="C1693" s="65"/>
      <c r="D1693" s="55"/>
      <c r="E1693" s="55"/>
      <c r="F1693" s="55"/>
      <c r="G1693" s="55"/>
      <c r="H1693" s="55"/>
      <c r="I1693" s="55"/>
      <c r="J1693" s="55"/>
      <c r="K1693" s="65"/>
      <c r="L1693" s="65"/>
      <c r="M1693" s="65"/>
      <c r="N1693" s="65"/>
      <c r="O1693" s="65"/>
      <c r="P1693" s="65"/>
    </row>
    <row r="1694" spans="3:16" s="1" customFormat="1" x14ac:dyDescent="0.25">
      <c r="C1694" s="65"/>
      <c r="D1694" s="55"/>
      <c r="E1694" s="55"/>
      <c r="F1694" s="55"/>
      <c r="G1694" s="55"/>
      <c r="H1694" s="55"/>
      <c r="I1694" s="55"/>
      <c r="J1694" s="55"/>
      <c r="K1694" s="65"/>
      <c r="L1694" s="65"/>
      <c r="M1694" s="65"/>
      <c r="N1694" s="65"/>
      <c r="O1694" s="65"/>
      <c r="P1694" s="65"/>
    </row>
    <row r="1695" spans="3:16" s="1" customFormat="1" x14ac:dyDescent="0.25">
      <c r="C1695" s="65"/>
      <c r="D1695" s="55"/>
      <c r="E1695" s="55"/>
      <c r="F1695" s="55"/>
      <c r="G1695" s="55"/>
      <c r="H1695" s="55"/>
      <c r="I1695" s="55"/>
      <c r="J1695" s="55"/>
      <c r="K1695" s="65"/>
      <c r="L1695" s="65"/>
      <c r="M1695" s="65"/>
      <c r="N1695" s="65"/>
      <c r="O1695" s="65"/>
      <c r="P1695" s="65"/>
    </row>
    <row r="1696" spans="3:16" s="1" customFormat="1" x14ac:dyDescent="0.25">
      <c r="C1696" s="65"/>
      <c r="D1696" s="55"/>
      <c r="E1696" s="55"/>
      <c r="F1696" s="55"/>
      <c r="G1696" s="55"/>
      <c r="H1696" s="55"/>
      <c r="I1696" s="55"/>
      <c r="J1696" s="55"/>
      <c r="K1696" s="65"/>
      <c r="L1696" s="65"/>
      <c r="M1696" s="65"/>
      <c r="N1696" s="65"/>
      <c r="O1696" s="65"/>
      <c r="P1696" s="65"/>
    </row>
    <row r="1697" spans="3:16" s="1" customFormat="1" x14ac:dyDescent="0.25">
      <c r="C1697" s="65"/>
      <c r="D1697" s="55"/>
      <c r="E1697" s="55"/>
      <c r="F1697" s="55"/>
      <c r="G1697" s="55"/>
      <c r="H1697" s="55"/>
      <c r="I1697" s="55"/>
      <c r="J1697" s="55"/>
      <c r="K1697" s="65"/>
      <c r="L1697" s="65"/>
      <c r="M1697" s="65"/>
      <c r="N1697" s="65"/>
      <c r="O1697" s="65"/>
      <c r="P1697" s="65"/>
    </row>
    <row r="1698" spans="3:16" s="1" customFormat="1" x14ac:dyDescent="0.25">
      <c r="C1698" s="65"/>
      <c r="D1698" s="55"/>
      <c r="E1698" s="55"/>
      <c r="F1698" s="55"/>
      <c r="G1698" s="55"/>
      <c r="H1698" s="55"/>
      <c r="I1698" s="55"/>
      <c r="J1698" s="55"/>
      <c r="K1698" s="65"/>
      <c r="L1698" s="65"/>
      <c r="M1698" s="65"/>
      <c r="N1698" s="65"/>
      <c r="O1698" s="65"/>
      <c r="P1698" s="65"/>
    </row>
    <row r="1699" spans="3:16" s="1" customFormat="1" x14ac:dyDescent="0.25">
      <c r="C1699" s="65"/>
      <c r="D1699" s="55"/>
      <c r="E1699" s="55"/>
      <c r="F1699" s="55"/>
      <c r="G1699" s="55"/>
      <c r="H1699" s="55"/>
      <c r="I1699" s="55"/>
      <c r="J1699" s="55"/>
      <c r="K1699" s="65"/>
      <c r="L1699" s="65"/>
      <c r="M1699" s="65"/>
      <c r="N1699" s="65"/>
      <c r="O1699" s="65"/>
      <c r="P1699" s="65"/>
    </row>
    <row r="1700" spans="3:16" s="1" customFormat="1" x14ac:dyDescent="0.25">
      <c r="C1700" s="65"/>
      <c r="D1700" s="55"/>
      <c r="E1700" s="55"/>
      <c r="F1700" s="55"/>
      <c r="G1700" s="55"/>
      <c r="H1700" s="55"/>
      <c r="I1700" s="55"/>
      <c r="J1700" s="55"/>
      <c r="K1700" s="65"/>
      <c r="L1700" s="65"/>
      <c r="M1700" s="65"/>
      <c r="N1700" s="65"/>
      <c r="O1700" s="65"/>
      <c r="P1700" s="65"/>
    </row>
    <row r="1701" spans="3:16" s="1" customFormat="1" x14ac:dyDescent="0.25">
      <c r="C1701" s="65"/>
      <c r="D1701" s="55"/>
      <c r="E1701" s="55"/>
      <c r="F1701" s="55"/>
      <c r="G1701" s="55"/>
      <c r="H1701" s="55"/>
      <c r="I1701" s="55"/>
      <c r="J1701" s="55"/>
      <c r="K1701" s="65"/>
      <c r="L1701" s="65"/>
      <c r="M1701" s="65"/>
      <c r="N1701" s="65"/>
      <c r="O1701" s="65"/>
      <c r="P1701" s="65"/>
    </row>
    <row r="1702" spans="3:16" s="1" customFormat="1" x14ac:dyDescent="0.25">
      <c r="C1702" s="65"/>
      <c r="D1702" s="55"/>
      <c r="E1702" s="55"/>
      <c r="F1702" s="55"/>
      <c r="G1702" s="55"/>
      <c r="H1702" s="55"/>
      <c r="I1702" s="55"/>
      <c r="J1702" s="55"/>
      <c r="K1702" s="65"/>
      <c r="L1702" s="65"/>
      <c r="M1702" s="65"/>
      <c r="N1702" s="65"/>
      <c r="O1702" s="65"/>
      <c r="P1702" s="65"/>
    </row>
    <row r="1703" spans="3:16" s="1" customFormat="1" x14ac:dyDescent="0.25">
      <c r="C1703" s="65"/>
      <c r="D1703" s="55"/>
      <c r="E1703" s="55"/>
      <c r="F1703" s="55"/>
      <c r="G1703" s="55"/>
      <c r="H1703" s="55"/>
      <c r="I1703" s="55"/>
      <c r="J1703" s="55"/>
      <c r="K1703" s="65"/>
      <c r="L1703" s="65"/>
      <c r="M1703" s="65"/>
      <c r="N1703" s="65"/>
      <c r="O1703" s="65"/>
      <c r="P1703" s="65"/>
    </row>
    <row r="1704" spans="3:16" s="1" customFormat="1" x14ac:dyDescent="0.25">
      <c r="C1704" s="65"/>
      <c r="D1704" s="55"/>
      <c r="E1704" s="55"/>
      <c r="F1704" s="55"/>
      <c r="G1704" s="55"/>
      <c r="H1704" s="55"/>
      <c r="I1704" s="55"/>
      <c r="J1704" s="55"/>
      <c r="K1704" s="65"/>
      <c r="L1704" s="65"/>
      <c r="M1704" s="65"/>
      <c r="N1704" s="65"/>
      <c r="O1704" s="65"/>
      <c r="P1704" s="65"/>
    </row>
    <row r="1705" spans="3:16" s="1" customFormat="1" x14ac:dyDescent="0.25">
      <c r="C1705" s="65"/>
      <c r="D1705" s="55"/>
      <c r="E1705" s="55"/>
      <c r="F1705" s="55"/>
      <c r="G1705" s="55"/>
      <c r="H1705" s="55"/>
      <c r="I1705" s="55"/>
      <c r="J1705" s="55"/>
      <c r="K1705" s="65"/>
      <c r="L1705" s="65"/>
      <c r="M1705" s="65"/>
      <c r="N1705" s="65"/>
      <c r="O1705" s="65"/>
      <c r="P1705" s="65"/>
    </row>
    <row r="1706" spans="3:16" s="1" customFormat="1" x14ac:dyDescent="0.25">
      <c r="C1706" s="65"/>
      <c r="D1706" s="55"/>
      <c r="E1706" s="55"/>
      <c r="F1706" s="55"/>
      <c r="G1706" s="55"/>
      <c r="H1706" s="55"/>
      <c r="I1706" s="55"/>
      <c r="J1706" s="55"/>
      <c r="K1706" s="65"/>
      <c r="L1706" s="65"/>
      <c r="M1706" s="65"/>
      <c r="N1706" s="65"/>
      <c r="O1706" s="65"/>
      <c r="P1706" s="65"/>
    </row>
    <row r="1707" spans="3:16" s="1" customFormat="1" x14ac:dyDescent="0.25">
      <c r="C1707" s="65"/>
      <c r="D1707" s="55"/>
      <c r="E1707" s="55"/>
      <c r="F1707" s="55"/>
      <c r="G1707" s="55"/>
      <c r="H1707" s="55"/>
      <c r="I1707" s="55"/>
      <c r="J1707" s="55"/>
      <c r="K1707" s="65"/>
      <c r="L1707" s="65"/>
      <c r="M1707" s="65"/>
      <c r="N1707" s="65"/>
      <c r="O1707" s="65"/>
      <c r="P1707" s="65"/>
    </row>
    <row r="1708" spans="3:16" s="1" customFormat="1" x14ac:dyDescent="0.25">
      <c r="C1708" s="65"/>
      <c r="D1708" s="55"/>
      <c r="E1708" s="55"/>
      <c r="F1708" s="55"/>
      <c r="G1708" s="55"/>
      <c r="H1708" s="55"/>
      <c r="I1708" s="55"/>
      <c r="J1708" s="55"/>
      <c r="K1708" s="65"/>
      <c r="L1708" s="65"/>
      <c r="M1708" s="65"/>
      <c r="N1708" s="65"/>
      <c r="O1708" s="65"/>
      <c r="P1708" s="65"/>
    </row>
    <row r="1709" spans="3:16" s="1" customFormat="1" x14ac:dyDescent="0.25">
      <c r="C1709" s="65"/>
      <c r="D1709" s="55"/>
      <c r="E1709" s="55"/>
      <c r="F1709" s="55"/>
      <c r="G1709" s="55"/>
      <c r="H1709" s="55"/>
      <c r="I1709" s="55"/>
      <c r="J1709" s="55"/>
      <c r="K1709" s="65"/>
      <c r="L1709" s="65"/>
      <c r="M1709" s="65"/>
      <c r="N1709" s="65"/>
      <c r="O1709" s="65"/>
      <c r="P1709" s="65"/>
    </row>
    <row r="1710" spans="3:16" s="1" customFormat="1" x14ac:dyDescent="0.25">
      <c r="C1710" s="65"/>
      <c r="D1710" s="55"/>
      <c r="E1710" s="55"/>
      <c r="F1710" s="55"/>
      <c r="G1710" s="55"/>
      <c r="H1710" s="55"/>
      <c r="I1710" s="55"/>
      <c r="J1710" s="55"/>
      <c r="K1710" s="65"/>
      <c r="L1710" s="65"/>
      <c r="M1710" s="65"/>
      <c r="N1710" s="65"/>
      <c r="O1710" s="65"/>
      <c r="P1710" s="65"/>
    </row>
    <row r="1711" spans="3:16" s="1" customFormat="1" x14ac:dyDescent="0.25">
      <c r="C1711" s="65"/>
      <c r="D1711" s="55"/>
      <c r="E1711" s="55"/>
      <c r="F1711" s="55"/>
      <c r="G1711" s="55"/>
      <c r="H1711" s="55"/>
      <c r="I1711" s="55"/>
      <c r="J1711" s="55"/>
      <c r="K1711" s="65"/>
      <c r="L1711" s="65"/>
      <c r="M1711" s="65"/>
      <c r="N1711" s="65"/>
      <c r="O1711" s="65"/>
      <c r="P1711" s="65"/>
    </row>
    <row r="1712" spans="3:16" s="1" customFormat="1" x14ac:dyDescent="0.25">
      <c r="C1712" s="65"/>
      <c r="D1712" s="55"/>
      <c r="E1712" s="55"/>
      <c r="F1712" s="55"/>
      <c r="G1712" s="55"/>
      <c r="H1712" s="55"/>
      <c r="I1712" s="55"/>
      <c r="J1712" s="55"/>
      <c r="K1712" s="65"/>
      <c r="L1712" s="65"/>
      <c r="M1712" s="65"/>
      <c r="N1712" s="65"/>
      <c r="O1712" s="65"/>
      <c r="P1712" s="65"/>
    </row>
    <row r="1713" spans="3:16" s="1" customFormat="1" x14ac:dyDescent="0.25">
      <c r="C1713" s="65"/>
      <c r="D1713" s="55"/>
      <c r="E1713" s="55"/>
      <c r="F1713" s="55"/>
      <c r="G1713" s="55"/>
      <c r="H1713" s="55"/>
      <c r="I1713" s="55"/>
      <c r="J1713" s="55"/>
      <c r="K1713" s="65"/>
      <c r="L1713" s="65"/>
      <c r="M1713" s="65"/>
      <c r="N1713" s="65"/>
      <c r="O1713" s="65"/>
      <c r="P1713" s="65"/>
    </row>
    <row r="1714" spans="3:16" s="1" customFormat="1" x14ac:dyDescent="0.25">
      <c r="C1714" s="65"/>
      <c r="D1714" s="55"/>
      <c r="E1714" s="55"/>
      <c r="F1714" s="55"/>
      <c r="G1714" s="55"/>
      <c r="H1714" s="55"/>
      <c r="I1714" s="55"/>
      <c r="J1714" s="55"/>
      <c r="K1714" s="65"/>
      <c r="L1714" s="65"/>
      <c r="M1714" s="65"/>
      <c r="N1714" s="65"/>
      <c r="O1714" s="65"/>
      <c r="P1714" s="65"/>
    </row>
    <row r="1715" spans="3:16" s="1" customFormat="1" x14ac:dyDescent="0.25">
      <c r="C1715" s="65"/>
      <c r="D1715" s="55"/>
      <c r="E1715" s="55"/>
      <c r="F1715" s="55"/>
      <c r="G1715" s="55"/>
      <c r="H1715" s="55"/>
      <c r="I1715" s="55"/>
      <c r="J1715" s="55"/>
      <c r="K1715" s="65"/>
      <c r="L1715" s="65"/>
      <c r="M1715" s="65"/>
      <c r="N1715" s="65"/>
      <c r="O1715" s="65"/>
      <c r="P1715" s="65"/>
    </row>
    <row r="1716" spans="3:16" s="1" customFormat="1" x14ac:dyDescent="0.25">
      <c r="C1716" s="65"/>
      <c r="D1716" s="55"/>
      <c r="E1716" s="55"/>
      <c r="F1716" s="55"/>
      <c r="G1716" s="55"/>
      <c r="H1716" s="55"/>
      <c r="I1716" s="55"/>
      <c r="J1716" s="55"/>
      <c r="K1716" s="65"/>
      <c r="L1716" s="65"/>
      <c r="M1716" s="65"/>
      <c r="N1716" s="65"/>
      <c r="O1716" s="65"/>
      <c r="P1716" s="65"/>
    </row>
    <row r="1717" spans="3:16" s="1" customFormat="1" x14ac:dyDescent="0.25">
      <c r="C1717" s="65"/>
      <c r="D1717" s="55"/>
      <c r="E1717" s="55"/>
      <c r="F1717" s="55"/>
      <c r="G1717" s="55"/>
      <c r="H1717" s="55"/>
      <c r="I1717" s="55"/>
      <c r="J1717" s="55"/>
      <c r="K1717" s="65"/>
      <c r="L1717" s="65"/>
      <c r="M1717" s="65"/>
      <c r="N1717" s="65"/>
      <c r="O1717" s="65"/>
      <c r="P1717" s="65"/>
    </row>
    <row r="1718" spans="3:16" s="1" customFormat="1" x14ac:dyDescent="0.25">
      <c r="C1718" s="65"/>
      <c r="D1718" s="55"/>
      <c r="E1718" s="55"/>
      <c r="F1718" s="55"/>
      <c r="G1718" s="55"/>
      <c r="H1718" s="55"/>
      <c r="I1718" s="55"/>
      <c r="J1718" s="55"/>
      <c r="K1718" s="65"/>
      <c r="L1718" s="65"/>
      <c r="M1718" s="65"/>
      <c r="N1718" s="65"/>
      <c r="O1718" s="65"/>
      <c r="P1718" s="65"/>
    </row>
    <row r="1719" spans="3:16" s="1" customFormat="1" x14ac:dyDescent="0.25">
      <c r="C1719" s="65"/>
      <c r="D1719" s="55"/>
      <c r="E1719" s="55"/>
      <c r="F1719" s="55"/>
      <c r="G1719" s="55"/>
      <c r="H1719" s="55"/>
      <c r="I1719" s="55"/>
      <c r="J1719" s="55"/>
      <c r="K1719" s="65"/>
      <c r="L1719" s="65"/>
      <c r="M1719" s="65"/>
      <c r="N1719" s="65"/>
      <c r="O1719" s="65"/>
      <c r="P1719" s="65"/>
    </row>
    <row r="1720" spans="3:16" s="1" customFormat="1" x14ac:dyDescent="0.25">
      <c r="C1720" s="65"/>
      <c r="D1720" s="55"/>
      <c r="E1720" s="55"/>
      <c r="F1720" s="55"/>
      <c r="G1720" s="55"/>
      <c r="H1720" s="55"/>
      <c r="I1720" s="55"/>
      <c r="J1720" s="55"/>
      <c r="K1720" s="65"/>
      <c r="L1720" s="65"/>
      <c r="M1720" s="65"/>
      <c r="N1720" s="65"/>
      <c r="O1720" s="65"/>
      <c r="P1720" s="65"/>
    </row>
    <row r="1721" spans="3:16" s="1" customFormat="1" x14ac:dyDescent="0.25">
      <c r="C1721" s="65"/>
      <c r="D1721" s="55"/>
      <c r="E1721" s="55"/>
      <c r="F1721" s="55"/>
      <c r="G1721" s="55"/>
      <c r="H1721" s="55"/>
      <c r="I1721" s="55"/>
      <c r="J1721" s="55"/>
      <c r="K1721" s="65"/>
      <c r="L1721" s="65"/>
      <c r="M1721" s="65"/>
      <c r="N1721" s="65"/>
      <c r="O1721" s="65"/>
      <c r="P1721" s="65"/>
    </row>
    <row r="1722" spans="3:16" s="1" customFormat="1" x14ac:dyDescent="0.25">
      <c r="C1722" s="65"/>
      <c r="D1722" s="55"/>
      <c r="E1722" s="55"/>
      <c r="F1722" s="55"/>
      <c r="G1722" s="55"/>
      <c r="H1722" s="55"/>
      <c r="I1722" s="55"/>
      <c r="J1722" s="55"/>
      <c r="K1722" s="65"/>
      <c r="L1722" s="65"/>
      <c r="M1722" s="65"/>
      <c r="N1722" s="65"/>
      <c r="O1722" s="65"/>
      <c r="P1722" s="65"/>
    </row>
    <row r="1723" spans="3:16" s="1" customFormat="1" x14ac:dyDescent="0.25">
      <c r="C1723" s="65"/>
      <c r="D1723" s="55"/>
      <c r="E1723" s="55"/>
      <c r="F1723" s="55"/>
      <c r="G1723" s="55"/>
      <c r="H1723" s="55"/>
      <c r="I1723" s="55"/>
      <c r="J1723" s="55"/>
      <c r="K1723" s="65"/>
      <c r="L1723" s="65"/>
      <c r="M1723" s="65"/>
      <c r="N1723" s="65"/>
      <c r="O1723" s="65"/>
      <c r="P1723" s="65"/>
    </row>
    <row r="1724" spans="3:16" s="1" customFormat="1" x14ac:dyDescent="0.25">
      <c r="C1724" s="65"/>
      <c r="D1724" s="55"/>
      <c r="E1724" s="55"/>
      <c r="F1724" s="55"/>
      <c r="G1724" s="55"/>
      <c r="H1724" s="55"/>
      <c r="I1724" s="55"/>
      <c r="J1724" s="55"/>
      <c r="K1724" s="65"/>
      <c r="L1724" s="65"/>
      <c r="M1724" s="65"/>
      <c r="N1724" s="65"/>
      <c r="O1724" s="65"/>
      <c r="P1724" s="65"/>
    </row>
    <row r="1725" spans="3:16" s="1" customFormat="1" x14ac:dyDescent="0.25">
      <c r="C1725" s="65"/>
      <c r="D1725" s="55"/>
      <c r="E1725" s="55"/>
      <c r="F1725" s="55"/>
      <c r="G1725" s="55"/>
      <c r="H1725" s="55"/>
      <c r="I1725" s="55"/>
      <c r="J1725" s="55"/>
      <c r="K1725" s="65"/>
      <c r="L1725" s="65"/>
      <c r="M1725" s="65"/>
      <c r="N1725" s="65"/>
      <c r="O1725" s="65"/>
      <c r="P1725" s="65"/>
    </row>
    <row r="1726" spans="3:16" s="1" customFormat="1" x14ac:dyDescent="0.25">
      <c r="C1726" s="65"/>
      <c r="D1726" s="55"/>
      <c r="E1726" s="55"/>
      <c r="F1726" s="55"/>
      <c r="G1726" s="55"/>
      <c r="H1726" s="55"/>
      <c r="I1726" s="55"/>
      <c r="J1726" s="55"/>
      <c r="K1726" s="65"/>
      <c r="L1726" s="65"/>
      <c r="M1726" s="65"/>
      <c r="N1726" s="65"/>
      <c r="O1726" s="65"/>
      <c r="P1726" s="65"/>
    </row>
    <row r="1727" spans="3:16" s="1" customFormat="1" x14ac:dyDescent="0.25">
      <c r="C1727" s="65"/>
      <c r="D1727" s="55"/>
      <c r="E1727" s="55"/>
      <c r="F1727" s="55"/>
      <c r="G1727" s="55"/>
      <c r="H1727" s="55"/>
      <c r="I1727" s="55"/>
      <c r="J1727" s="55"/>
      <c r="K1727" s="65"/>
      <c r="L1727" s="65"/>
      <c r="M1727" s="65"/>
      <c r="N1727" s="65"/>
      <c r="O1727" s="65"/>
      <c r="P1727" s="65"/>
    </row>
    <row r="1728" spans="3:16" s="1" customFormat="1" x14ac:dyDescent="0.25">
      <c r="C1728" s="65"/>
      <c r="D1728" s="55"/>
      <c r="E1728" s="55"/>
      <c r="F1728" s="55"/>
      <c r="G1728" s="55"/>
      <c r="H1728" s="55"/>
      <c r="I1728" s="55"/>
      <c r="J1728" s="55"/>
      <c r="K1728" s="65"/>
      <c r="L1728" s="65"/>
      <c r="M1728" s="65"/>
      <c r="N1728" s="65"/>
      <c r="O1728" s="65"/>
      <c r="P1728" s="65"/>
    </row>
    <row r="1729" spans="3:16" s="1" customFormat="1" x14ac:dyDescent="0.25">
      <c r="C1729" s="65"/>
      <c r="D1729" s="55"/>
      <c r="E1729" s="55"/>
      <c r="F1729" s="55"/>
      <c r="G1729" s="55"/>
      <c r="H1729" s="55"/>
      <c r="I1729" s="55"/>
      <c r="J1729" s="55"/>
      <c r="K1729" s="65"/>
      <c r="L1729" s="65"/>
      <c r="M1729" s="65"/>
      <c r="N1729" s="65"/>
      <c r="O1729" s="65"/>
      <c r="P1729" s="65"/>
    </row>
    <row r="1730" spans="3:16" s="1" customFormat="1" x14ac:dyDescent="0.25">
      <c r="C1730" s="65"/>
      <c r="D1730" s="55"/>
      <c r="E1730" s="55"/>
      <c r="F1730" s="55"/>
      <c r="G1730" s="55"/>
      <c r="H1730" s="55"/>
      <c r="I1730" s="55"/>
      <c r="J1730" s="55"/>
      <c r="K1730" s="65"/>
      <c r="L1730" s="65"/>
      <c r="M1730" s="65"/>
      <c r="N1730" s="65"/>
      <c r="O1730" s="65"/>
      <c r="P1730" s="65"/>
    </row>
    <row r="1731" spans="3:16" s="1" customFormat="1" x14ac:dyDescent="0.25">
      <c r="C1731" s="65"/>
      <c r="D1731" s="55"/>
      <c r="E1731" s="55"/>
      <c r="F1731" s="55"/>
      <c r="G1731" s="55"/>
      <c r="H1731" s="55"/>
      <c r="I1731" s="55"/>
      <c r="J1731" s="55"/>
      <c r="K1731" s="65"/>
      <c r="L1731" s="65"/>
      <c r="M1731" s="65"/>
      <c r="N1731" s="65"/>
      <c r="O1731" s="65"/>
      <c r="P1731" s="65"/>
    </row>
    <row r="1732" spans="3:16" s="1" customFormat="1" x14ac:dyDescent="0.25">
      <c r="C1732" s="65"/>
      <c r="D1732" s="55"/>
      <c r="E1732" s="55"/>
      <c r="F1732" s="55"/>
      <c r="G1732" s="55"/>
      <c r="H1732" s="55"/>
      <c r="I1732" s="55"/>
      <c r="J1732" s="55"/>
      <c r="K1732" s="65"/>
      <c r="L1732" s="65"/>
      <c r="M1732" s="65"/>
      <c r="N1732" s="65"/>
      <c r="O1732" s="65"/>
      <c r="P1732" s="65"/>
    </row>
    <row r="1733" spans="3:16" s="1" customFormat="1" x14ac:dyDescent="0.25">
      <c r="C1733" s="65"/>
      <c r="D1733" s="55"/>
      <c r="E1733" s="55"/>
      <c r="F1733" s="55"/>
      <c r="G1733" s="55"/>
      <c r="H1733" s="55"/>
      <c r="I1733" s="55"/>
      <c r="J1733" s="55"/>
      <c r="K1733" s="65"/>
      <c r="L1733" s="65"/>
      <c r="M1733" s="65"/>
      <c r="N1733" s="65"/>
      <c r="O1733" s="65"/>
      <c r="P1733" s="65"/>
    </row>
    <row r="1734" spans="3:16" s="1" customFormat="1" x14ac:dyDescent="0.25">
      <c r="C1734" s="65"/>
      <c r="D1734" s="55"/>
      <c r="E1734" s="55"/>
      <c r="F1734" s="55"/>
      <c r="G1734" s="55"/>
      <c r="H1734" s="55"/>
      <c r="I1734" s="55"/>
      <c r="J1734" s="55"/>
      <c r="K1734" s="65"/>
      <c r="L1734" s="65"/>
      <c r="M1734" s="65"/>
      <c r="N1734" s="65"/>
      <c r="O1734" s="65"/>
      <c r="P1734" s="65"/>
    </row>
    <row r="1735" spans="3:16" s="1" customFormat="1" x14ac:dyDescent="0.25">
      <c r="C1735" s="65"/>
      <c r="D1735" s="55"/>
      <c r="E1735" s="55"/>
      <c r="F1735" s="55"/>
      <c r="G1735" s="55"/>
      <c r="H1735" s="55"/>
      <c r="I1735" s="55"/>
      <c r="J1735" s="55"/>
      <c r="K1735" s="65"/>
      <c r="L1735" s="65"/>
      <c r="M1735" s="65"/>
      <c r="N1735" s="65"/>
      <c r="O1735" s="65"/>
      <c r="P1735" s="65"/>
    </row>
    <row r="1736" spans="3:16" s="1" customFormat="1" x14ac:dyDescent="0.25">
      <c r="C1736" s="65"/>
      <c r="D1736" s="55"/>
      <c r="E1736" s="55"/>
      <c r="F1736" s="55"/>
      <c r="G1736" s="55"/>
      <c r="H1736" s="55"/>
      <c r="I1736" s="55"/>
      <c r="J1736" s="55"/>
      <c r="K1736" s="65"/>
      <c r="L1736" s="65"/>
      <c r="M1736" s="65"/>
      <c r="N1736" s="65"/>
      <c r="O1736" s="65"/>
      <c r="P1736" s="65"/>
    </row>
    <row r="1737" spans="3:16" s="1" customFormat="1" x14ac:dyDescent="0.25">
      <c r="C1737" s="65"/>
      <c r="D1737" s="55"/>
      <c r="E1737" s="55"/>
      <c r="F1737" s="55"/>
      <c r="G1737" s="55"/>
      <c r="H1737" s="55"/>
      <c r="I1737" s="55"/>
      <c r="J1737" s="55"/>
      <c r="K1737" s="65"/>
      <c r="L1737" s="65"/>
      <c r="M1737" s="65"/>
      <c r="N1737" s="65"/>
      <c r="O1737" s="65"/>
      <c r="P1737" s="65"/>
    </row>
    <row r="1738" spans="3:16" s="1" customFormat="1" x14ac:dyDescent="0.25">
      <c r="C1738" s="65"/>
      <c r="D1738" s="55"/>
      <c r="E1738" s="55"/>
      <c r="F1738" s="55"/>
      <c r="G1738" s="55"/>
      <c r="H1738" s="55"/>
      <c r="I1738" s="55"/>
      <c r="J1738" s="55"/>
      <c r="K1738" s="65"/>
      <c r="L1738" s="65"/>
      <c r="M1738" s="65"/>
      <c r="N1738" s="65"/>
      <c r="O1738" s="65"/>
      <c r="P1738" s="65"/>
    </row>
    <row r="1739" spans="3:16" s="1" customFormat="1" x14ac:dyDescent="0.25">
      <c r="C1739" s="65"/>
      <c r="D1739" s="55"/>
      <c r="E1739" s="55"/>
      <c r="F1739" s="55"/>
      <c r="G1739" s="55"/>
      <c r="H1739" s="55"/>
      <c r="I1739" s="55"/>
      <c r="J1739" s="55"/>
      <c r="K1739" s="65"/>
      <c r="L1739" s="65"/>
      <c r="M1739" s="65"/>
      <c r="N1739" s="65"/>
      <c r="O1739" s="65"/>
      <c r="P1739" s="65"/>
    </row>
    <row r="1740" spans="3:16" s="1" customFormat="1" x14ac:dyDescent="0.25">
      <c r="C1740" s="65"/>
      <c r="D1740" s="55"/>
      <c r="E1740" s="55"/>
      <c r="F1740" s="55"/>
      <c r="G1740" s="55"/>
      <c r="H1740" s="55"/>
      <c r="I1740" s="55"/>
      <c r="J1740" s="55"/>
      <c r="K1740" s="65"/>
      <c r="L1740" s="65"/>
      <c r="M1740" s="65"/>
      <c r="N1740" s="65"/>
      <c r="O1740" s="65"/>
      <c r="P1740" s="65"/>
    </row>
    <row r="1741" spans="3:16" s="1" customFormat="1" x14ac:dyDescent="0.25">
      <c r="C1741" s="65"/>
      <c r="D1741" s="55"/>
      <c r="E1741" s="55"/>
      <c r="F1741" s="55"/>
      <c r="G1741" s="55"/>
      <c r="H1741" s="55"/>
      <c r="I1741" s="55"/>
      <c r="J1741" s="55"/>
      <c r="K1741" s="65"/>
      <c r="L1741" s="65"/>
      <c r="M1741" s="65"/>
      <c r="N1741" s="65"/>
      <c r="O1741" s="65"/>
      <c r="P1741" s="65"/>
    </row>
    <row r="1742" spans="3:16" s="1" customFormat="1" x14ac:dyDescent="0.25">
      <c r="C1742" s="65"/>
      <c r="D1742" s="55"/>
      <c r="E1742" s="55"/>
      <c r="F1742" s="55"/>
      <c r="G1742" s="55"/>
      <c r="H1742" s="55"/>
      <c r="I1742" s="55"/>
      <c r="J1742" s="55"/>
      <c r="K1742" s="65"/>
      <c r="L1742" s="65"/>
      <c r="M1742" s="65"/>
      <c r="N1742" s="65"/>
      <c r="O1742" s="65"/>
      <c r="P1742" s="65"/>
    </row>
    <row r="1743" spans="3:16" s="1" customFormat="1" x14ac:dyDescent="0.25">
      <c r="C1743" s="65"/>
      <c r="D1743" s="55"/>
      <c r="E1743" s="55"/>
      <c r="F1743" s="55"/>
      <c r="G1743" s="55"/>
      <c r="H1743" s="55"/>
      <c r="I1743" s="55"/>
      <c r="J1743" s="55"/>
      <c r="K1743" s="65"/>
      <c r="L1743" s="65"/>
      <c r="M1743" s="65"/>
      <c r="N1743" s="65"/>
      <c r="O1743" s="65"/>
      <c r="P1743" s="65"/>
    </row>
    <row r="1744" spans="3:16" s="1" customFormat="1" x14ac:dyDescent="0.25">
      <c r="C1744" s="65"/>
      <c r="D1744" s="55"/>
      <c r="E1744" s="55"/>
      <c r="F1744" s="55"/>
      <c r="G1744" s="55"/>
      <c r="H1744" s="55"/>
      <c r="I1744" s="55"/>
      <c r="J1744" s="55"/>
      <c r="K1744" s="65"/>
      <c r="L1744" s="65"/>
      <c r="M1744" s="65"/>
      <c r="N1744" s="65"/>
      <c r="O1744" s="65"/>
      <c r="P1744" s="65"/>
    </row>
    <row r="1745" spans="3:16" s="1" customFormat="1" x14ac:dyDescent="0.25">
      <c r="C1745" s="65"/>
      <c r="D1745" s="55"/>
      <c r="E1745" s="55"/>
      <c r="F1745" s="55"/>
      <c r="G1745" s="55"/>
      <c r="H1745" s="55"/>
      <c r="I1745" s="55"/>
      <c r="J1745" s="55"/>
      <c r="K1745" s="65"/>
      <c r="L1745" s="65"/>
      <c r="M1745" s="65"/>
      <c r="N1745" s="65"/>
      <c r="O1745" s="65"/>
      <c r="P1745" s="65"/>
    </row>
    <row r="1746" spans="3:16" s="1" customFormat="1" x14ac:dyDescent="0.25">
      <c r="C1746" s="65"/>
      <c r="D1746" s="55"/>
      <c r="E1746" s="55"/>
      <c r="F1746" s="55"/>
      <c r="G1746" s="55"/>
      <c r="H1746" s="55"/>
      <c r="I1746" s="55"/>
      <c r="J1746" s="55"/>
      <c r="K1746" s="65"/>
      <c r="L1746" s="65"/>
      <c r="M1746" s="65"/>
      <c r="N1746" s="65"/>
      <c r="O1746" s="65"/>
      <c r="P1746" s="65"/>
    </row>
    <row r="1747" spans="3:16" s="1" customFormat="1" x14ac:dyDescent="0.25">
      <c r="C1747" s="65"/>
      <c r="D1747" s="55"/>
      <c r="E1747" s="55"/>
      <c r="F1747" s="55"/>
      <c r="G1747" s="55"/>
      <c r="H1747" s="55"/>
      <c r="I1747" s="55"/>
      <c r="J1747" s="55"/>
      <c r="K1747" s="65"/>
      <c r="L1747" s="65"/>
      <c r="M1747" s="65"/>
      <c r="N1747" s="65"/>
      <c r="O1747" s="65"/>
      <c r="P1747" s="65"/>
    </row>
    <row r="1748" spans="3:16" s="1" customFormat="1" x14ac:dyDescent="0.25">
      <c r="C1748" s="65"/>
      <c r="D1748" s="55"/>
      <c r="E1748" s="55"/>
      <c r="F1748" s="55"/>
      <c r="G1748" s="55"/>
      <c r="H1748" s="55"/>
      <c r="I1748" s="55"/>
      <c r="J1748" s="55"/>
      <c r="K1748" s="65"/>
      <c r="L1748" s="65"/>
      <c r="M1748" s="65"/>
      <c r="N1748" s="65"/>
      <c r="O1748" s="65"/>
      <c r="P1748" s="65"/>
    </row>
    <row r="1749" spans="3:16" s="1" customFormat="1" x14ac:dyDescent="0.25">
      <c r="C1749" s="65"/>
      <c r="D1749" s="55"/>
      <c r="E1749" s="55"/>
      <c r="F1749" s="55"/>
      <c r="G1749" s="55"/>
      <c r="H1749" s="55"/>
      <c r="I1749" s="55"/>
      <c r="J1749" s="55"/>
      <c r="K1749" s="65"/>
      <c r="L1749" s="65"/>
      <c r="M1749" s="65"/>
      <c r="N1749" s="65"/>
      <c r="O1749" s="65"/>
      <c r="P1749" s="65"/>
    </row>
    <row r="1750" spans="3:16" s="1" customFormat="1" x14ac:dyDescent="0.25">
      <c r="C1750" s="65"/>
      <c r="D1750" s="55"/>
      <c r="E1750" s="55"/>
      <c r="F1750" s="55"/>
      <c r="G1750" s="55"/>
      <c r="H1750" s="55"/>
      <c r="I1750" s="55"/>
      <c r="J1750" s="55"/>
      <c r="K1750" s="65"/>
      <c r="L1750" s="65"/>
      <c r="M1750" s="65"/>
      <c r="N1750" s="65"/>
      <c r="O1750" s="65"/>
      <c r="P1750" s="65"/>
    </row>
    <row r="1751" spans="3:16" s="1" customFormat="1" x14ac:dyDescent="0.25">
      <c r="C1751" s="65"/>
      <c r="D1751" s="55"/>
      <c r="E1751" s="55"/>
      <c r="F1751" s="55"/>
      <c r="G1751" s="55"/>
      <c r="H1751" s="55"/>
      <c r="I1751" s="55"/>
      <c r="J1751" s="55"/>
      <c r="K1751" s="65"/>
      <c r="L1751" s="65"/>
      <c r="M1751" s="65"/>
      <c r="N1751" s="65"/>
      <c r="O1751" s="65"/>
      <c r="P1751" s="65"/>
    </row>
    <row r="1752" spans="3:16" s="1" customFormat="1" x14ac:dyDescent="0.25">
      <c r="C1752" s="65"/>
      <c r="D1752" s="55"/>
      <c r="E1752" s="55"/>
      <c r="F1752" s="55"/>
      <c r="G1752" s="55"/>
      <c r="H1752" s="55"/>
      <c r="I1752" s="55"/>
      <c r="J1752" s="55"/>
      <c r="K1752" s="65"/>
      <c r="L1752" s="65"/>
      <c r="M1752" s="65"/>
      <c r="N1752" s="65"/>
      <c r="O1752" s="65"/>
      <c r="P1752" s="65"/>
    </row>
    <row r="1753" spans="3:16" s="1" customFormat="1" x14ac:dyDescent="0.25">
      <c r="C1753" s="65"/>
      <c r="D1753" s="55"/>
      <c r="E1753" s="55"/>
      <c r="F1753" s="55"/>
      <c r="G1753" s="55"/>
      <c r="H1753" s="55"/>
      <c r="I1753" s="55"/>
      <c r="J1753" s="55"/>
      <c r="K1753" s="65"/>
      <c r="L1753" s="65"/>
      <c r="M1753" s="65"/>
      <c r="N1753" s="65"/>
      <c r="O1753" s="65"/>
      <c r="P1753" s="65"/>
    </row>
    <row r="1754" spans="3:16" s="1" customFormat="1" x14ac:dyDescent="0.25">
      <c r="C1754" s="65"/>
      <c r="D1754" s="55"/>
      <c r="E1754" s="55"/>
      <c r="F1754" s="55"/>
      <c r="G1754" s="55"/>
      <c r="H1754" s="55"/>
      <c r="I1754" s="55"/>
      <c r="J1754" s="55"/>
      <c r="K1754" s="65"/>
      <c r="L1754" s="65"/>
      <c r="M1754" s="65"/>
      <c r="N1754" s="65"/>
      <c r="O1754" s="65"/>
      <c r="P1754" s="65"/>
    </row>
    <row r="1755" spans="3:16" s="1" customFormat="1" x14ac:dyDescent="0.25">
      <c r="C1755" s="65"/>
      <c r="D1755" s="55"/>
      <c r="E1755" s="55"/>
      <c r="F1755" s="55"/>
      <c r="G1755" s="55"/>
      <c r="H1755" s="55"/>
      <c r="I1755" s="55"/>
      <c r="J1755" s="55"/>
      <c r="K1755" s="65"/>
      <c r="L1755" s="65"/>
      <c r="M1755" s="65"/>
      <c r="N1755" s="65"/>
      <c r="O1755" s="65"/>
      <c r="P1755" s="65"/>
    </row>
    <row r="1756" spans="3:16" s="1" customFormat="1" x14ac:dyDescent="0.25">
      <c r="C1756" s="65"/>
      <c r="D1756" s="55"/>
      <c r="E1756" s="55"/>
      <c r="F1756" s="55"/>
      <c r="G1756" s="55"/>
      <c r="H1756" s="55"/>
      <c r="I1756" s="55"/>
      <c r="J1756" s="55"/>
      <c r="K1756" s="65"/>
      <c r="L1756" s="65"/>
      <c r="M1756" s="65"/>
      <c r="N1756" s="65"/>
      <c r="O1756" s="65"/>
      <c r="P1756" s="65"/>
    </row>
    <row r="1757" spans="3:16" s="1" customFormat="1" x14ac:dyDescent="0.25">
      <c r="C1757" s="65"/>
      <c r="D1757" s="55"/>
      <c r="E1757" s="55"/>
      <c r="F1757" s="55"/>
      <c r="G1757" s="55"/>
      <c r="H1757" s="55"/>
      <c r="I1757" s="55"/>
      <c r="J1757" s="55"/>
      <c r="K1757" s="65"/>
      <c r="L1757" s="65"/>
      <c r="M1757" s="65"/>
      <c r="N1757" s="65"/>
      <c r="O1757" s="65"/>
      <c r="P1757" s="65"/>
    </row>
    <row r="1758" spans="3:16" s="1" customFormat="1" x14ac:dyDescent="0.25">
      <c r="C1758" s="65"/>
      <c r="D1758" s="55"/>
      <c r="E1758" s="55"/>
      <c r="F1758" s="55"/>
      <c r="G1758" s="55"/>
      <c r="H1758" s="55"/>
      <c r="I1758" s="55"/>
      <c r="J1758" s="55"/>
      <c r="K1758" s="65"/>
      <c r="L1758" s="65"/>
      <c r="M1758" s="65"/>
      <c r="N1758" s="65"/>
      <c r="O1758" s="65"/>
      <c r="P1758" s="65"/>
    </row>
    <row r="1759" spans="3:16" s="1" customFormat="1" x14ac:dyDescent="0.25">
      <c r="C1759" s="65"/>
      <c r="D1759" s="55"/>
      <c r="E1759" s="55"/>
      <c r="F1759" s="55"/>
      <c r="G1759" s="55"/>
      <c r="H1759" s="55"/>
      <c r="I1759" s="55"/>
      <c r="J1759" s="55"/>
      <c r="K1759" s="65"/>
      <c r="L1759" s="65"/>
      <c r="M1759" s="65"/>
      <c r="N1759" s="65"/>
      <c r="O1759" s="65"/>
      <c r="P1759" s="65"/>
    </row>
    <row r="1760" spans="3:16" s="1" customFormat="1" x14ac:dyDescent="0.25">
      <c r="C1760" s="65"/>
      <c r="D1760" s="55"/>
      <c r="E1760" s="55"/>
      <c r="F1760" s="55"/>
      <c r="G1760" s="55"/>
      <c r="H1760" s="55"/>
      <c r="I1760" s="55"/>
      <c r="J1760" s="55"/>
      <c r="K1760" s="65"/>
      <c r="L1760" s="65"/>
      <c r="M1760" s="65"/>
      <c r="N1760" s="65"/>
      <c r="O1760" s="65"/>
      <c r="P1760" s="65"/>
    </row>
    <row r="1761" spans="3:16" s="1" customFormat="1" x14ac:dyDescent="0.25">
      <c r="C1761" s="65"/>
      <c r="D1761" s="55"/>
      <c r="E1761" s="55"/>
      <c r="F1761" s="55"/>
      <c r="G1761" s="55"/>
      <c r="H1761" s="55"/>
      <c r="I1761" s="55"/>
      <c r="J1761" s="55"/>
      <c r="K1761" s="65"/>
      <c r="L1761" s="65"/>
      <c r="M1761" s="65"/>
      <c r="N1761" s="65"/>
      <c r="O1761" s="65"/>
      <c r="P1761" s="65"/>
    </row>
    <row r="1762" spans="3:16" s="1" customFormat="1" x14ac:dyDescent="0.25">
      <c r="C1762" s="65"/>
      <c r="D1762" s="55"/>
      <c r="E1762" s="55"/>
      <c r="F1762" s="55"/>
      <c r="G1762" s="55"/>
      <c r="H1762" s="55"/>
      <c r="I1762" s="55"/>
      <c r="J1762" s="55"/>
      <c r="K1762" s="65"/>
      <c r="L1762" s="65"/>
      <c r="M1762" s="65"/>
      <c r="N1762" s="65"/>
      <c r="O1762" s="65"/>
      <c r="P1762" s="65"/>
    </row>
    <row r="1763" spans="3:16" s="1" customFormat="1" x14ac:dyDescent="0.25">
      <c r="C1763" s="65"/>
      <c r="D1763" s="55"/>
      <c r="E1763" s="55"/>
      <c r="F1763" s="55"/>
      <c r="G1763" s="55"/>
      <c r="H1763" s="55"/>
      <c r="I1763" s="55"/>
      <c r="J1763" s="55"/>
      <c r="K1763" s="65"/>
      <c r="L1763" s="65"/>
      <c r="M1763" s="65"/>
      <c r="N1763" s="65"/>
      <c r="O1763" s="65"/>
      <c r="P1763" s="65"/>
    </row>
    <row r="1764" spans="3:16" s="1" customFormat="1" x14ac:dyDescent="0.25">
      <c r="C1764" s="65"/>
      <c r="D1764" s="55"/>
      <c r="E1764" s="55"/>
      <c r="F1764" s="55"/>
      <c r="G1764" s="55"/>
      <c r="H1764" s="55"/>
      <c r="I1764" s="55"/>
      <c r="J1764" s="55"/>
      <c r="K1764" s="65"/>
      <c r="L1764" s="65"/>
      <c r="M1764" s="65"/>
      <c r="N1764" s="65"/>
      <c r="O1764" s="65"/>
      <c r="P1764" s="65"/>
    </row>
    <row r="1765" spans="3:16" s="1" customFormat="1" x14ac:dyDescent="0.25">
      <c r="C1765" s="65"/>
      <c r="D1765" s="55"/>
      <c r="E1765" s="55"/>
      <c r="F1765" s="55"/>
      <c r="G1765" s="55"/>
      <c r="H1765" s="55"/>
      <c r="I1765" s="55"/>
      <c r="J1765" s="55"/>
      <c r="K1765" s="65"/>
      <c r="L1765" s="65"/>
      <c r="M1765" s="65"/>
      <c r="N1765" s="65"/>
      <c r="O1765" s="65"/>
      <c r="P1765" s="65"/>
    </row>
    <row r="1766" spans="3:16" s="1" customFormat="1" x14ac:dyDescent="0.25">
      <c r="C1766" s="65"/>
      <c r="D1766" s="55"/>
      <c r="E1766" s="55"/>
      <c r="F1766" s="55"/>
      <c r="G1766" s="55"/>
      <c r="H1766" s="55"/>
      <c r="I1766" s="55"/>
      <c r="J1766" s="55"/>
      <c r="K1766" s="65"/>
      <c r="L1766" s="65"/>
      <c r="M1766" s="65"/>
      <c r="N1766" s="65"/>
      <c r="O1766" s="65"/>
      <c r="P1766" s="65"/>
    </row>
    <row r="1767" spans="3:16" s="1" customFormat="1" x14ac:dyDescent="0.25">
      <c r="C1767" s="65"/>
      <c r="D1767" s="55"/>
      <c r="E1767" s="55"/>
      <c r="F1767" s="55"/>
      <c r="G1767" s="55"/>
      <c r="H1767" s="55"/>
      <c r="I1767" s="55"/>
      <c r="J1767" s="55"/>
      <c r="K1767" s="65"/>
      <c r="L1767" s="65"/>
      <c r="M1767" s="65"/>
      <c r="N1767" s="65"/>
      <c r="O1767" s="65"/>
      <c r="P1767" s="65"/>
    </row>
    <row r="1768" spans="3:16" s="1" customFormat="1" x14ac:dyDescent="0.25">
      <c r="C1768" s="65"/>
      <c r="D1768" s="55"/>
      <c r="E1768" s="55"/>
      <c r="F1768" s="55"/>
      <c r="G1768" s="55"/>
      <c r="H1768" s="55"/>
      <c r="I1768" s="55"/>
      <c r="J1768" s="55"/>
      <c r="K1768" s="65"/>
      <c r="L1768" s="65"/>
      <c r="M1768" s="65"/>
      <c r="N1768" s="65"/>
      <c r="O1768" s="65"/>
      <c r="P1768" s="65"/>
    </row>
    <row r="1769" spans="3:16" s="1" customFormat="1" x14ac:dyDescent="0.25">
      <c r="C1769" s="65"/>
      <c r="D1769" s="55"/>
      <c r="E1769" s="55"/>
      <c r="F1769" s="55"/>
      <c r="G1769" s="55"/>
      <c r="H1769" s="55"/>
      <c r="I1769" s="55"/>
      <c r="J1769" s="55"/>
      <c r="K1769" s="65"/>
      <c r="L1769" s="65"/>
      <c r="M1769" s="65"/>
      <c r="N1769" s="65"/>
      <c r="O1769" s="65"/>
      <c r="P1769" s="65"/>
    </row>
    <row r="1770" spans="3:16" s="1" customFormat="1" x14ac:dyDescent="0.25">
      <c r="C1770" s="65"/>
      <c r="D1770" s="55"/>
      <c r="E1770" s="55"/>
      <c r="F1770" s="55"/>
      <c r="G1770" s="55"/>
      <c r="H1770" s="55"/>
      <c r="I1770" s="55"/>
      <c r="J1770" s="55"/>
      <c r="K1770" s="65"/>
      <c r="L1770" s="65"/>
      <c r="M1770" s="65"/>
      <c r="N1770" s="65"/>
      <c r="O1770" s="65"/>
      <c r="P1770" s="65"/>
    </row>
    <row r="1771" spans="3:16" s="1" customFormat="1" x14ac:dyDescent="0.25">
      <c r="C1771" s="65"/>
      <c r="D1771" s="55"/>
      <c r="E1771" s="55"/>
      <c r="F1771" s="55"/>
      <c r="G1771" s="55"/>
      <c r="H1771" s="55"/>
      <c r="I1771" s="55"/>
      <c r="J1771" s="55"/>
      <c r="K1771" s="65"/>
      <c r="L1771" s="65"/>
      <c r="M1771" s="65"/>
      <c r="N1771" s="65"/>
      <c r="O1771" s="65"/>
      <c r="P1771" s="65"/>
    </row>
    <row r="1772" spans="3:16" s="1" customFormat="1" x14ac:dyDescent="0.25">
      <c r="C1772" s="65"/>
      <c r="D1772" s="55"/>
      <c r="E1772" s="55"/>
      <c r="F1772" s="55"/>
      <c r="G1772" s="55"/>
      <c r="H1772" s="55"/>
      <c r="I1772" s="55"/>
      <c r="J1772" s="55"/>
      <c r="K1772" s="65"/>
      <c r="L1772" s="65"/>
      <c r="M1772" s="65"/>
      <c r="N1772" s="65"/>
      <c r="O1772" s="65"/>
      <c r="P1772" s="65"/>
    </row>
    <row r="1773" spans="3:16" s="1" customFormat="1" x14ac:dyDescent="0.25">
      <c r="C1773" s="65"/>
      <c r="D1773" s="55"/>
      <c r="E1773" s="55"/>
      <c r="F1773" s="55"/>
      <c r="G1773" s="55"/>
      <c r="H1773" s="55"/>
      <c r="I1773" s="55"/>
      <c r="J1773" s="55"/>
      <c r="K1773" s="65"/>
      <c r="L1773" s="65"/>
      <c r="M1773" s="65"/>
      <c r="N1773" s="65"/>
      <c r="O1773" s="65"/>
      <c r="P1773" s="65"/>
    </row>
    <row r="1774" spans="3:16" s="1" customFormat="1" x14ac:dyDescent="0.25">
      <c r="C1774" s="65"/>
      <c r="D1774" s="55"/>
      <c r="E1774" s="55"/>
      <c r="F1774" s="55"/>
      <c r="G1774" s="55"/>
      <c r="H1774" s="55"/>
      <c r="I1774" s="55"/>
      <c r="J1774" s="55"/>
      <c r="K1774" s="65"/>
      <c r="L1774" s="65"/>
      <c r="M1774" s="65"/>
      <c r="N1774" s="65"/>
      <c r="O1774" s="65"/>
      <c r="P1774" s="65"/>
    </row>
    <row r="1775" spans="3:16" s="1" customFormat="1" x14ac:dyDescent="0.25">
      <c r="C1775" s="65"/>
      <c r="D1775" s="55"/>
      <c r="E1775" s="55"/>
      <c r="F1775" s="55"/>
      <c r="G1775" s="55"/>
      <c r="H1775" s="55"/>
      <c r="I1775" s="55"/>
      <c r="J1775" s="55"/>
      <c r="K1775" s="65"/>
      <c r="L1775" s="65"/>
      <c r="M1775" s="65"/>
      <c r="N1775" s="65"/>
      <c r="O1775" s="65"/>
      <c r="P1775" s="65"/>
    </row>
    <row r="1776" spans="3:16" s="1" customFormat="1" x14ac:dyDescent="0.25">
      <c r="C1776" s="65"/>
      <c r="D1776" s="55"/>
      <c r="E1776" s="55"/>
      <c r="F1776" s="55"/>
      <c r="G1776" s="55"/>
      <c r="H1776" s="55"/>
      <c r="I1776" s="55"/>
      <c r="J1776" s="55"/>
      <c r="K1776" s="65"/>
      <c r="L1776" s="65"/>
      <c r="M1776" s="65"/>
      <c r="N1776" s="65"/>
      <c r="O1776" s="65"/>
      <c r="P1776" s="65"/>
    </row>
    <row r="1777" spans="3:16" s="1" customFormat="1" x14ac:dyDescent="0.25">
      <c r="C1777" s="65"/>
      <c r="D1777" s="55"/>
      <c r="E1777" s="55"/>
      <c r="F1777" s="55"/>
      <c r="G1777" s="55"/>
      <c r="H1777" s="55"/>
      <c r="I1777" s="55"/>
      <c r="J1777" s="55"/>
      <c r="K1777" s="65"/>
      <c r="L1777" s="65"/>
      <c r="M1777" s="65"/>
      <c r="N1777" s="65"/>
      <c r="O1777" s="65"/>
      <c r="P1777" s="65"/>
    </row>
    <row r="1778" spans="3:16" s="1" customFormat="1" x14ac:dyDescent="0.25">
      <c r="C1778" s="65"/>
      <c r="D1778" s="55"/>
      <c r="E1778" s="55"/>
      <c r="F1778" s="55"/>
      <c r="G1778" s="55"/>
      <c r="H1778" s="55"/>
      <c r="I1778" s="55"/>
      <c r="J1778" s="55"/>
      <c r="K1778" s="65"/>
      <c r="L1778" s="65"/>
      <c r="M1778" s="65"/>
      <c r="N1778" s="65"/>
      <c r="O1778" s="65"/>
      <c r="P1778" s="65"/>
    </row>
    <row r="1779" spans="3:16" s="1" customFormat="1" x14ac:dyDescent="0.25">
      <c r="C1779" s="65"/>
      <c r="D1779" s="55"/>
      <c r="E1779" s="55"/>
      <c r="F1779" s="55"/>
      <c r="G1779" s="55"/>
      <c r="H1779" s="55"/>
      <c r="I1779" s="55"/>
      <c r="J1779" s="55"/>
      <c r="K1779" s="65"/>
      <c r="L1779" s="65"/>
      <c r="M1779" s="65"/>
      <c r="N1779" s="65"/>
      <c r="O1779" s="65"/>
      <c r="P1779" s="65"/>
    </row>
    <row r="1780" spans="3:16" s="1" customFormat="1" x14ac:dyDescent="0.25">
      <c r="C1780" s="65"/>
      <c r="D1780" s="55"/>
      <c r="E1780" s="55"/>
      <c r="F1780" s="55"/>
      <c r="G1780" s="55"/>
      <c r="H1780" s="55"/>
      <c r="I1780" s="55"/>
      <c r="J1780" s="55"/>
      <c r="K1780" s="65"/>
      <c r="L1780" s="65"/>
      <c r="M1780" s="65"/>
      <c r="N1780" s="65"/>
      <c r="O1780" s="65"/>
      <c r="P1780" s="65"/>
    </row>
    <row r="1781" spans="3:16" s="1" customFormat="1" x14ac:dyDescent="0.25">
      <c r="C1781" s="65"/>
      <c r="D1781" s="55"/>
      <c r="E1781" s="55"/>
      <c r="F1781" s="55"/>
      <c r="G1781" s="55"/>
      <c r="H1781" s="55"/>
      <c r="I1781" s="55"/>
      <c r="J1781" s="55"/>
      <c r="K1781" s="65"/>
      <c r="L1781" s="65"/>
      <c r="M1781" s="65"/>
      <c r="N1781" s="65"/>
      <c r="O1781" s="65"/>
      <c r="P1781" s="65"/>
    </row>
    <row r="1782" spans="3:16" s="1" customFormat="1" x14ac:dyDescent="0.25">
      <c r="C1782" s="65"/>
      <c r="D1782" s="55"/>
      <c r="E1782" s="55"/>
      <c r="F1782" s="55"/>
      <c r="G1782" s="55"/>
      <c r="H1782" s="55"/>
      <c r="I1782" s="55"/>
      <c r="J1782" s="55"/>
      <c r="K1782" s="65"/>
      <c r="L1782" s="65"/>
      <c r="M1782" s="65"/>
      <c r="N1782" s="65"/>
      <c r="O1782" s="65"/>
      <c r="P1782" s="65"/>
    </row>
    <row r="1783" spans="3:16" s="1" customFormat="1" x14ac:dyDescent="0.25">
      <c r="C1783" s="65"/>
      <c r="D1783" s="55"/>
      <c r="E1783" s="55"/>
      <c r="F1783" s="55"/>
      <c r="G1783" s="55"/>
      <c r="H1783" s="55"/>
      <c r="I1783" s="55"/>
      <c r="J1783" s="55"/>
      <c r="K1783" s="65"/>
      <c r="L1783" s="65"/>
      <c r="M1783" s="65"/>
      <c r="N1783" s="65"/>
      <c r="O1783" s="65"/>
      <c r="P1783" s="65"/>
    </row>
    <row r="1784" spans="3:16" s="1" customFormat="1" x14ac:dyDescent="0.25">
      <c r="C1784" s="65"/>
      <c r="D1784" s="55"/>
      <c r="E1784" s="55"/>
      <c r="F1784" s="55"/>
      <c r="G1784" s="55"/>
      <c r="H1784" s="55"/>
      <c r="I1784" s="55"/>
      <c r="J1784" s="55"/>
      <c r="K1784" s="65"/>
      <c r="L1784" s="65"/>
      <c r="M1784" s="65"/>
      <c r="N1784" s="65"/>
      <c r="O1784" s="65"/>
      <c r="P1784" s="65"/>
    </row>
    <row r="1785" spans="3:16" s="1" customFormat="1" x14ac:dyDescent="0.25">
      <c r="C1785" s="65"/>
      <c r="D1785" s="55"/>
      <c r="E1785" s="55"/>
      <c r="F1785" s="55"/>
      <c r="G1785" s="55"/>
      <c r="H1785" s="55"/>
      <c r="I1785" s="55"/>
      <c r="J1785" s="55"/>
      <c r="K1785" s="65"/>
      <c r="L1785" s="65"/>
      <c r="M1785" s="65"/>
      <c r="N1785" s="65"/>
      <c r="O1785" s="65"/>
      <c r="P1785" s="65"/>
    </row>
    <row r="1786" spans="3:16" s="1" customFormat="1" x14ac:dyDescent="0.25">
      <c r="C1786" s="65"/>
      <c r="D1786" s="55"/>
      <c r="E1786" s="55"/>
      <c r="F1786" s="55"/>
      <c r="G1786" s="55"/>
      <c r="H1786" s="55"/>
      <c r="I1786" s="55"/>
      <c r="J1786" s="55"/>
      <c r="K1786" s="65"/>
      <c r="L1786" s="65"/>
      <c r="M1786" s="65"/>
      <c r="N1786" s="65"/>
      <c r="O1786" s="65"/>
      <c r="P1786" s="65"/>
    </row>
    <row r="1787" spans="3:16" s="1" customFormat="1" x14ac:dyDescent="0.25">
      <c r="C1787" s="65"/>
      <c r="D1787" s="55"/>
      <c r="E1787" s="55"/>
      <c r="F1787" s="55"/>
      <c r="G1787" s="55"/>
      <c r="H1787" s="55"/>
      <c r="I1787" s="55"/>
      <c r="J1787" s="55"/>
      <c r="K1787" s="65"/>
      <c r="L1787" s="65"/>
      <c r="M1787" s="65"/>
      <c r="N1787" s="65"/>
      <c r="O1787" s="65"/>
      <c r="P1787" s="65"/>
    </row>
    <row r="1788" spans="3:16" s="1" customFormat="1" x14ac:dyDescent="0.25">
      <c r="C1788" s="65"/>
      <c r="D1788" s="55"/>
      <c r="E1788" s="55"/>
      <c r="F1788" s="55"/>
      <c r="G1788" s="55"/>
      <c r="H1788" s="55"/>
      <c r="I1788" s="55"/>
      <c r="J1788" s="55"/>
      <c r="K1788" s="65"/>
      <c r="L1788" s="65"/>
      <c r="M1788" s="65"/>
      <c r="N1788" s="65"/>
      <c r="O1788" s="65"/>
      <c r="P1788" s="65"/>
    </row>
    <row r="1789" spans="3:16" s="1" customFormat="1" x14ac:dyDescent="0.25">
      <c r="C1789" s="65"/>
      <c r="D1789" s="55"/>
      <c r="E1789" s="55"/>
      <c r="F1789" s="55"/>
      <c r="G1789" s="55"/>
      <c r="H1789" s="55"/>
      <c r="I1789" s="55"/>
      <c r="J1789" s="55"/>
      <c r="K1789" s="65"/>
      <c r="L1789" s="65"/>
      <c r="M1789" s="65"/>
      <c r="N1789" s="65"/>
      <c r="O1789" s="65"/>
      <c r="P1789" s="65"/>
    </row>
    <row r="1790" spans="3:16" s="1" customFormat="1" x14ac:dyDescent="0.25">
      <c r="C1790" s="65"/>
      <c r="D1790" s="55"/>
      <c r="E1790" s="55"/>
      <c r="F1790" s="55"/>
      <c r="G1790" s="55"/>
      <c r="H1790" s="55"/>
      <c r="I1790" s="55"/>
      <c r="J1790" s="55"/>
      <c r="K1790" s="65"/>
      <c r="L1790" s="65"/>
      <c r="M1790" s="65"/>
      <c r="N1790" s="65"/>
      <c r="O1790" s="65"/>
      <c r="P1790" s="65"/>
    </row>
    <row r="1791" spans="3:16" s="1" customFormat="1" x14ac:dyDescent="0.25">
      <c r="C1791" s="65"/>
      <c r="D1791" s="55"/>
      <c r="E1791" s="55"/>
      <c r="F1791" s="55"/>
      <c r="G1791" s="55"/>
      <c r="H1791" s="55"/>
      <c r="I1791" s="55"/>
      <c r="J1791" s="55"/>
      <c r="K1791" s="65"/>
      <c r="L1791" s="65"/>
      <c r="M1791" s="65"/>
      <c r="N1791" s="65"/>
      <c r="O1791" s="65"/>
      <c r="P1791" s="65"/>
    </row>
    <row r="1792" spans="3:16" s="1" customFormat="1" x14ac:dyDescent="0.25">
      <c r="C1792" s="65"/>
      <c r="D1792" s="55"/>
      <c r="E1792" s="55"/>
      <c r="F1792" s="55"/>
      <c r="G1792" s="55"/>
      <c r="H1792" s="55"/>
      <c r="I1792" s="55"/>
      <c r="J1792" s="55"/>
      <c r="K1792" s="65"/>
      <c r="L1792" s="65"/>
      <c r="M1792" s="65"/>
      <c r="N1792" s="65"/>
      <c r="O1792" s="65"/>
      <c r="P1792" s="65"/>
    </row>
    <row r="1793" spans="3:16" s="1" customFormat="1" x14ac:dyDescent="0.25">
      <c r="C1793" s="65"/>
      <c r="D1793" s="55"/>
      <c r="E1793" s="55"/>
      <c r="F1793" s="55"/>
      <c r="G1793" s="55"/>
      <c r="H1793" s="55"/>
      <c r="I1793" s="55"/>
      <c r="J1793" s="55"/>
      <c r="K1793" s="65"/>
      <c r="L1793" s="65"/>
      <c r="M1793" s="65"/>
      <c r="N1793" s="65"/>
      <c r="O1793" s="65"/>
      <c r="P1793" s="65"/>
    </row>
    <row r="1794" spans="3:16" s="1" customFormat="1" x14ac:dyDescent="0.25">
      <c r="C1794" s="65"/>
      <c r="D1794" s="55"/>
      <c r="E1794" s="55"/>
      <c r="F1794" s="55"/>
      <c r="G1794" s="55"/>
      <c r="H1794" s="55"/>
      <c r="I1794" s="55"/>
      <c r="J1794" s="55"/>
      <c r="K1794" s="65"/>
      <c r="L1794" s="65"/>
      <c r="M1794" s="65"/>
      <c r="N1794" s="65"/>
      <c r="O1794" s="65"/>
      <c r="P1794" s="65"/>
    </row>
    <row r="1795" spans="3:16" s="1" customFormat="1" x14ac:dyDescent="0.25">
      <c r="C1795" s="65"/>
      <c r="D1795" s="55"/>
      <c r="E1795" s="55"/>
      <c r="F1795" s="55"/>
      <c r="G1795" s="55"/>
      <c r="H1795" s="55"/>
      <c r="I1795" s="55"/>
      <c r="J1795" s="55"/>
      <c r="K1795" s="65"/>
      <c r="L1795" s="65"/>
      <c r="M1795" s="65"/>
      <c r="N1795" s="65"/>
      <c r="O1795" s="65"/>
      <c r="P1795" s="65"/>
    </row>
    <row r="1796" spans="3:16" s="1" customFormat="1" x14ac:dyDescent="0.25">
      <c r="C1796" s="65"/>
      <c r="D1796" s="55"/>
      <c r="E1796" s="55"/>
      <c r="F1796" s="55"/>
      <c r="G1796" s="55"/>
      <c r="H1796" s="55"/>
      <c r="I1796" s="55"/>
      <c r="J1796" s="55"/>
      <c r="K1796" s="65"/>
      <c r="L1796" s="65"/>
      <c r="M1796" s="65"/>
      <c r="N1796" s="65"/>
      <c r="O1796" s="65"/>
      <c r="P1796" s="65"/>
    </row>
    <row r="1797" spans="3:16" s="1" customFormat="1" x14ac:dyDescent="0.25">
      <c r="C1797" s="65"/>
      <c r="D1797" s="55"/>
      <c r="E1797" s="55"/>
      <c r="F1797" s="55"/>
      <c r="G1797" s="55"/>
      <c r="H1797" s="55"/>
      <c r="I1797" s="55"/>
      <c r="J1797" s="55"/>
      <c r="K1797" s="65"/>
      <c r="L1797" s="65"/>
      <c r="M1797" s="65"/>
      <c r="N1797" s="65"/>
      <c r="O1797" s="65"/>
      <c r="P1797" s="65"/>
    </row>
    <row r="1798" spans="3:16" s="1" customFormat="1" x14ac:dyDescent="0.25">
      <c r="C1798" s="65"/>
      <c r="D1798" s="55"/>
      <c r="E1798" s="55"/>
      <c r="F1798" s="55"/>
      <c r="G1798" s="55"/>
      <c r="H1798" s="55"/>
      <c r="I1798" s="55"/>
      <c r="J1798" s="55"/>
      <c r="K1798" s="65"/>
      <c r="L1798" s="65"/>
      <c r="M1798" s="65"/>
      <c r="N1798" s="65"/>
      <c r="O1798" s="65"/>
      <c r="P1798" s="65"/>
    </row>
    <row r="1799" spans="3:16" s="1" customFormat="1" x14ac:dyDescent="0.25">
      <c r="C1799" s="65"/>
      <c r="D1799" s="55"/>
      <c r="E1799" s="55"/>
      <c r="F1799" s="55"/>
      <c r="G1799" s="55"/>
      <c r="H1799" s="55"/>
      <c r="I1799" s="55"/>
      <c r="J1799" s="55"/>
      <c r="K1799" s="65"/>
      <c r="L1799" s="65"/>
      <c r="M1799" s="65"/>
      <c r="N1799" s="65"/>
      <c r="O1799" s="65"/>
      <c r="P1799" s="65"/>
    </row>
    <row r="1800" spans="3:16" s="1" customFormat="1" x14ac:dyDescent="0.25">
      <c r="C1800" s="65"/>
      <c r="D1800" s="55"/>
      <c r="E1800" s="55"/>
      <c r="F1800" s="55"/>
      <c r="G1800" s="55"/>
      <c r="H1800" s="55"/>
      <c r="I1800" s="55"/>
      <c r="J1800" s="55"/>
      <c r="K1800" s="65"/>
      <c r="L1800" s="65"/>
      <c r="M1800" s="65"/>
      <c r="N1800" s="65"/>
      <c r="O1800" s="65"/>
      <c r="P1800" s="65"/>
    </row>
    <row r="1801" spans="3:16" s="1" customFormat="1" x14ac:dyDescent="0.25">
      <c r="C1801" s="65"/>
      <c r="D1801" s="55"/>
      <c r="E1801" s="55"/>
      <c r="F1801" s="55"/>
      <c r="G1801" s="55"/>
      <c r="H1801" s="55"/>
      <c r="I1801" s="55"/>
      <c r="J1801" s="55"/>
      <c r="K1801" s="65"/>
      <c r="L1801" s="65"/>
      <c r="M1801" s="65"/>
      <c r="N1801" s="65"/>
      <c r="O1801" s="65"/>
      <c r="P1801" s="65"/>
    </row>
    <row r="1802" spans="3:16" s="1" customFormat="1" x14ac:dyDescent="0.25">
      <c r="C1802" s="65"/>
      <c r="D1802" s="55"/>
      <c r="E1802" s="55"/>
      <c r="F1802" s="55"/>
      <c r="G1802" s="55"/>
      <c r="H1802" s="55"/>
      <c r="I1802" s="55"/>
      <c r="J1802" s="55"/>
      <c r="K1802" s="65"/>
      <c r="L1802" s="65"/>
      <c r="M1802" s="65"/>
      <c r="N1802" s="65"/>
      <c r="O1802" s="65"/>
      <c r="P1802" s="65"/>
    </row>
    <row r="1803" spans="3:16" s="1" customFormat="1" x14ac:dyDescent="0.25">
      <c r="C1803" s="65"/>
      <c r="D1803" s="55"/>
      <c r="E1803" s="55"/>
      <c r="F1803" s="55"/>
      <c r="G1803" s="55"/>
      <c r="H1803" s="55"/>
      <c r="I1803" s="55"/>
      <c r="J1803" s="55"/>
      <c r="K1803" s="65"/>
      <c r="L1803" s="65"/>
      <c r="M1803" s="65"/>
      <c r="N1803" s="65"/>
      <c r="O1803" s="65"/>
      <c r="P1803" s="65"/>
    </row>
    <row r="1804" spans="3:16" s="1" customFormat="1" x14ac:dyDescent="0.25">
      <c r="C1804" s="65"/>
      <c r="D1804" s="55"/>
      <c r="E1804" s="55"/>
      <c r="F1804" s="55"/>
      <c r="G1804" s="55"/>
      <c r="H1804" s="55"/>
      <c r="I1804" s="55"/>
      <c r="J1804" s="55"/>
      <c r="K1804" s="65"/>
      <c r="L1804" s="65"/>
      <c r="M1804" s="65"/>
      <c r="N1804" s="65"/>
      <c r="O1804" s="65"/>
      <c r="P1804" s="65"/>
    </row>
    <row r="1805" spans="3:16" s="1" customFormat="1" x14ac:dyDescent="0.25">
      <c r="C1805" s="65"/>
      <c r="D1805" s="55"/>
      <c r="E1805" s="55"/>
      <c r="F1805" s="55"/>
      <c r="G1805" s="55"/>
      <c r="H1805" s="55"/>
      <c r="I1805" s="55"/>
      <c r="J1805" s="55"/>
      <c r="K1805" s="65"/>
      <c r="L1805" s="65"/>
      <c r="M1805" s="65"/>
      <c r="N1805" s="65"/>
      <c r="O1805" s="65"/>
      <c r="P1805" s="65"/>
    </row>
    <row r="1806" spans="3:16" s="1" customFormat="1" x14ac:dyDescent="0.25">
      <c r="C1806" s="65"/>
      <c r="D1806" s="55"/>
      <c r="E1806" s="55"/>
      <c r="F1806" s="55"/>
      <c r="G1806" s="55"/>
      <c r="H1806" s="55"/>
      <c r="I1806" s="55"/>
      <c r="J1806" s="55"/>
      <c r="K1806" s="65"/>
      <c r="L1806" s="65"/>
      <c r="M1806" s="65"/>
      <c r="N1806" s="65"/>
      <c r="O1806" s="65"/>
      <c r="P1806" s="65"/>
    </row>
    <row r="1807" spans="3:16" s="1" customFormat="1" x14ac:dyDescent="0.25">
      <c r="C1807" s="65"/>
      <c r="D1807" s="55"/>
      <c r="E1807" s="55"/>
      <c r="F1807" s="55"/>
      <c r="G1807" s="55"/>
      <c r="H1807" s="55"/>
      <c r="I1807" s="55"/>
      <c r="J1807" s="55"/>
      <c r="K1807" s="65"/>
      <c r="L1807" s="65"/>
      <c r="M1807" s="65"/>
      <c r="N1807" s="65"/>
      <c r="O1807" s="65"/>
      <c r="P1807" s="65"/>
    </row>
    <row r="1808" spans="3:16" s="1" customFormat="1" x14ac:dyDescent="0.25">
      <c r="C1808" s="65"/>
      <c r="D1808" s="55"/>
      <c r="E1808" s="55"/>
      <c r="F1808" s="55"/>
      <c r="G1808" s="55"/>
      <c r="H1808" s="55"/>
      <c r="I1808" s="55"/>
      <c r="J1808" s="55"/>
      <c r="K1808" s="65"/>
      <c r="L1808" s="65"/>
      <c r="M1808" s="65"/>
      <c r="N1808" s="65"/>
      <c r="O1808" s="65"/>
      <c r="P1808" s="65"/>
    </row>
    <row r="1809" spans="3:16" s="1" customFormat="1" x14ac:dyDescent="0.25">
      <c r="C1809" s="65"/>
      <c r="D1809" s="55"/>
      <c r="E1809" s="55"/>
      <c r="F1809" s="55"/>
      <c r="G1809" s="55"/>
      <c r="H1809" s="55"/>
      <c r="I1809" s="55"/>
      <c r="J1809" s="55"/>
      <c r="K1809" s="65"/>
      <c r="L1809" s="65"/>
      <c r="M1809" s="65"/>
      <c r="N1809" s="65"/>
      <c r="O1809" s="65"/>
      <c r="P1809" s="65"/>
    </row>
    <row r="1810" spans="3:16" s="1" customFormat="1" x14ac:dyDescent="0.25">
      <c r="C1810" s="65"/>
      <c r="D1810" s="55"/>
      <c r="E1810" s="55"/>
      <c r="F1810" s="55"/>
      <c r="G1810" s="55"/>
      <c r="H1810" s="55"/>
      <c r="I1810" s="55"/>
      <c r="J1810" s="55"/>
      <c r="K1810" s="65"/>
      <c r="L1810" s="65"/>
      <c r="M1810" s="65"/>
      <c r="N1810" s="65"/>
      <c r="O1810" s="65"/>
      <c r="P1810" s="65"/>
    </row>
    <row r="1811" spans="3:16" s="1" customFormat="1" x14ac:dyDescent="0.25">
      <c r="C1811" s="65"/>
      <c r="D1811" s="55"/>
      <c r="E1811" s="55"/>
      <c r="F1811" s="55"/>
      <c r="G1811" s="55"/>
      <c r="H1811" s="55"/>
      <c r="I1811" s="55"/>
      <c r="J1811" s="55"/>
      <c r="K1811" s="65"/>
      <c r="L1811" s="65"/>
      <c r="M1811" s="65"/>
      <c r="N1811" s="65"/>
      <c r="O1811" s="65"/>
      <c r="P1811" s="65"/>
    </row>
    <row r="1812" spans="3:16" s="1" customFormat="1" x14ac:dyDescent="0.25">
      <c r="C1812" s="65"/>
      <c r="D1812" s="55"/>
      <c r="E1812" s="55"/>
      <c r="F1812" s="55"/>
      <c r="G1812" s="55"/>
      <c r="H1812" s="55"/>
      <c r="I1812" s="55"/>
      <c r="J1812" s="55"/>
      <c r="K1812" s="65"/>
      <c r="L1812" s="65"/>
      <c r="M1812" s="65"/>
      <c r="N1812" s="65"/>
      <c r="O1812" s="65"/>
      <c r="P1812" s="65"/>
    </row>
    <row r="1813" spans="3:16" s="1" customFormat="1" x14ac:dyDescent="0.25">
      <c r="C1813" s="65"/>
      <c r="D1813" s="55"/>
      <c r="E1813" s="55"/>
      <c r="F1813" s="55"/>
      <c r="G1813" s="55"/>
      <c r="H1813" s="55"/>
      <c r="I1813" s="55"/>
      <c r="J1813" s="55"/>
      <c r="K1813" s="65"/>
      <c r="L1813" s="65"/>
      <c r="M1813" s="65"/>
      <c r="N1813" s="65"/>
      <c r="O1813" s="65"/>
      <c r="P1813" s="65"/>
    </row>
    <row r="1814" spans="3:16" s="1" customFormat="1" x14ac:dyDescent="0.25">
      <c r="C1814" s="65"/>
      <c r="D1814" s="55"/>
      <c r="E1814" s="55"/>
      <c r="F1814" s="55"/>
      <c r="G1814" s="55"/>
      <c r="H1814" s="55"/>
      <c r="I1814" s="55"/>
      <c r="J1814" s="55"/>
      <c r="K1814" s="65"/>
      <c r="L1814" s="65"/>
      <c r="M1814" s="65"/>
      <c r="N1814" s="65"/>
      <c r="O1814" s="65"/>
      <c r="P1814" s="65"/>
    </row>
    <row r="1815" spans="3:16" s="1" customFormat="1" x14ac:dyDescent="0.25">
      <c r="C1815" s="65"/>
      <c r="D1815" s="55"/>
      <c r="E1815" s="55"/>
      <c r="F1815" s="55"/>
      <c r="G1815" s="55"/>
      <c r="H1815" s="55"/>
      <c r="I1815" s="55"/>
      <c r="J1815" s="55"/>
      <c r="K1815" s="65"/>
      <c r="L1815" s="65"/>
      <c r="M1815" s="65"/>
      <c r="N1815" s="65"/>
      <c r="O1815" s="65"/>
      <c r="P1815" s="65"/>
    </row>
    <row r="1816" spans="3:16" s="1" customFormat="1" x14ac:dyDescent="0.25">
      <c r="C1816" s="65"/>
      <c r="D1816" s="55"/>
      <c r="E1816" s="55"/>
      <c r="F1816" s="55"/>
      <c r="G1816" s="55"/>
      <c r="H1816" s="55"/>
      <c r="I1816" s="55"/>
      <c r="J1816" s="55"/>
      <c r="K1816" s="65"/>
      <c r="L1816" s="65"/>
      <c r="M1816" s="65"/>
      <c r="N1816" s="65"/>
      <c r="O1816" s="65"/>
      <c r="P1816" s="65"/>
    </row>
    <row r="1817" spans="3:16" s="1" customFormat="1" x14ac:dyDescent="0.25">
      <c r="C1817" s="65"/>
      <c r="D1817" s="55"/>
      <c r="E1817" s="55"/>
      <c r="F1817" s="55"/>
      <c r="G1817" s="55"/>
      <c r="H1817" s="55"/>
      <c r="I1817" s="55"/>
      <c r="J1817" s="55"/>
      <c r="K1817" s="65"/>
      <c r="L1817" s="65"/>
      <c r="M1817" s="65"/>
      <c r="N1817" s="65"/>
      <c r="O1817" s="65"/>
      <c r="P1817" s="65"/>
    </row>
    <row r="1818" spans="3:16" s="1" customFormat="1" x14ac:dyDescent="0.25">
      <c r="C1818" s="65"/>
      <c r="D1818" s="55"/>
      <c r="E1818" s="55"/>
      <c r="F1818" s="55"/>
      <c r="G1818" s="55"/>
      <c r="H1818" s="55"/>
      <c r="I1818" s="55"/>
      <c r="J1818" s="55"/>
      <c r="K1818" s="65"/>
      <c r="L1818" s="65"/>
      <c r="M1818" s="65"/>
      <c r="N1818" s="65"/>
      <c r="O1818" s="65"/>
      <c r="P1818" s="65"/>
    </row>
    <row r="1819" spans="3:16" s="1" customFormat="1" x14ac:dyDescent="0.25">
      <c r="C1819" s="65"/>
      <c r="D1819" s="55"/>
      <c r="E1819" s="55"/>
      <c r="F1819" s="55"/>
      <c r="G1819" s="55"/>
      <c r="H1819" s="55"/>
      <c r="I1819" s="55"/>
      <c r="J1819" s="55"/>
      <c r="K1819" s="65"/>
      <c r="L1819" s="65"/>
      <c r="M1819" s="65"/>
      <c r="N1819" s="65"/>
      <c r="O1819" s="65"/>
      <c r="P1819" s="65"/>
    </row>
    <row r="1820" spans="3:16" s="1" customFormat="1" x14ac:dyDescent="0.25">
      <c r="C1820" s="65"/>
      <c r="D1820" s="55"/>
      <c r="E1820" s="55"/>
      <c r="F1820" s="55"/>
      <c r="G1820" s="55"/>
      <c r="H1820" s="55"/>
      <c r="I1820" s="55"/>
      <c r="J1820" s="55"/>
      <c r="K1820" s="65"/>
      <c r="L1820" s="65"/>
      <c r="M1820" s="65"/>
      <c r="N1820" s="65"/>
      <c r="O1820" s="65"/>
      <c r="P1820" s="65"/>
    </row>
    <row r="1821" spans="3:16" s="1" customFormat="1" x14ac:dyDescent="0.25">
      <c r="C1821" s="65"/>
      <c r="D1821" s="55"/>
      <c r="E1821" s="55"/>
      <c r="F1821" s="55"/>
      <c r="G1821" s="55"/>
      <c r="H1821" s="55"/>
      <c r="I1821" s="55"/>
      <c r="J1821" s="55"/>
      <c r="K1821" s="65"/>
      <c r="L1821" s="65"/>
      <c r="M1821" s="65"/>
      <c r="N1821" s="65"/>
      <c r="O1821" s="65"/>
      <c r="P1821" s="65"/>
    </row>
    <row r="1822" spans="3:16" s="1" customFormat="1" x14ac:dyDescent="0.25">
      <c r="C1822" s="65"/>
      <c r="D1822" s="55"/>
      <c r="E1822" s="55"/>
      <c r="F1822" s="55"/>
      <c r="G1822" s="55"/>
      <c r="H1822" s="55"/>
      <c r="I1822" s="55"/>
      <c r="J1822" s="55"/>
      <c r="K1822" s="65"/>
      <c r="L1822" s="65"/>
      <c r="M1822" s="65"/>
      <c r="N1822" s="65"/>
      <c r="O1822" s="65"/>
      <c r="P1822" s="65"/>
    </row>
    <row r="1823" spans="3:16" s="1" customFormat="1" x14ac:dyDescent="0.25">
      <c r="C1823" s="65"/>
      <c r="D1823" s="55"/>
      <c r="E1823" s="55"/>
      <c r="F1823" s="55"/>
      <c r="G1823" s="55"/>
      <c r="H1823" s="55"/>
      <c r="I1823" s="55"/>
      <c r="J1823" s="55"/>
      <c r="K1823" s="65"/>
      <c r="L1823" s="65"/>
      <c r="M1823" s="65"/>
      <c r="N1823" s="65"/>
      <c r="O1823" s="65"/>
      <c r="P1823" s="65"/>
    </row>
    <row r="1824" spans="3:16" s="1" customFormat="1" x14ac:dyDescent="0.25">
      <c r="C1824" s="65"/>
      <c r="D1824" s="55"/>
      <c r="E1824" s="55"/>
      <c r="F1824" s="55"/>
      <c r="G1824" s="55"/>
      <c r="H1824" s="55"/>
      <c r="I1824" s="55"/>
      <c r="J1824" s="55"/>
      <c r="K1824" s="65"/>
      <c r="L1824" s="65"/>
      <c r="M1824" s="65"/>
      <c r="N1824" s="65"/>
      <c r="O1824" s="65"/>
      <c r="P1824" s="65"/>
    </row>
    <row r="1825" spans="3:16" s="1" customFormat="1" x14ac:dyDescent="0.25">
      <c r="C1825" s="65"/>
      <c r="D1825" s="55"/>
      <c r="E1825" s="55"/>
      <c r="F1825" s="55"/>
      <c r="G1825" s="55"/>
      <c r="H1825" s="55"/>
      <c r="I1825" s="55"/>
      <c r="J1825" s="55"/>
      <c r="K1825" s="65"/>
      <c r="L1825" s="65"/>
      <c r="M1825" s="65"/>
      <c r="N1825" s="65"/>
      <c r="O1825" s="65"/>
      <c r="P1825" s="65"/>
    </row>
    <row r="1826" spans="3:16" s="1" customFormat="1" x14ac:dyDescent="0.25">
      <c r="C1826" s="65"/>
      <c r="D1826" s="55"/>
      <c r="E1826" s="55"/>
      <c r="F1826" s="55"/>
      <c r="G1826" s="55"/>
      <c r="H1826" s="55"/>
      <c r="I1826" s="55"/>
      <c r="J1826" s="55"/>
      <c r="K1826" s="65"/>
      <c r="L1826" s="65"/>
      <c r="M1826" s="65"/>
      <c r="N1826" s="65"/>
      <c r="O1826" s="65"/>
      <c r="P1826" s="65"/>
    </row>
    <row r="1827" spans="3:16" s="1" customFormat="1" x14ac:dyDescent="0.25">
      <c r="C1827" s="65"/>
      <c r="D1827" s="55"/>
      <c r="E1827" s="55"/>
      <c r="F1827" s="55"/>
      <c r="G1827" s="55"/>
      <c r="H1827" s="55"/>
      <c r="I1827" s="55"/>
      <c r="J1827" s="55"/>
      <c r="K1827" s="65"/>
      <c r="L1827" s="65"/>
      <c r="M1827" s="65"/>
      <c r="N1827" s="65"/>
      <c r="O1827" s="65"/>
      <c r="P1827" s="65"/>
    </row>
    <row r="1828" spans="3:16" s="1" customFormat="1" x14ac:dyDescent="0.25">
      <c r="C1828" s="65"/>
      <c r="D1828" s="55"/>
      <c r="E1828" s="55"/>
      <c r="F1828" s="55"/>
      <c r="G1828" s="55"/>
      <c r="H1828" s="55"/>
      <c r="I1828" s="55"/>
      <c r="J1828" s="55"/>
      <c r="K1828" s="65"/>
      <c r="L1828" s="65"/>
      <c r="M1828" s="65"/>
      <c r="N1828" s="65"/>
      <c r="O1828" s="65"/>
      <c r="P1828" s="65"/>
    </row>
    <row r="1829" spans="3:16" s="1" customFormat="1" x14ac:dyDescent="0.25">
      <c r="C1829" s="65"/>
      <c r="D1829" s="55"/>
      <c r="E1829" s="55"/>
      <c r="F1829" s="55"/>
      <c r="G1829" s="55"/>
      <c r="H1829" s="55"/>
      <c r="I1829" s="55"/>
      <c r="J1829" s="55"/>
      <c r="K1829" s="65"/>
      <c r="L1829" s="65"/>
      <c r="M1829" s="65"/>
      <c r="N1829" s="65"/>
      <c r="O1829" s="65"/>
      <c r="P1829" s="65"/>
    </row>
    <row r="1830" spans="3:16" s="1" customFormat="1" x14ac:dyDescent="0.25">
      <c r="C1830" s="65"/>
      <c r="D1830" s="55"/>
      <c r="E1830" s="55"/>
      <c r="F1830" s="55"/>
      <c r="G1830" s="55"/>
      <c r="H1830" s="55"/>
      <c r="I1830" s="55"/>
      <c r="J1830" s="55"/>
      <c r="K1830" s="65"/>
      <c r="L1830" s="65"/>
      <c r="M1830" s="65"/>
      <c r="N1830" s="65"/>
      <c r="O1830" s="65"/>
      <c r="P1830" s="65"/>
    </row>
    <row r="1831" spans="3:16" s="1" customFormat="1" x14ac:dyDescent="0.25">
      <c r="C1831" s="65"/>
      <c r="D1831" s="55"/>
      <c r="E1831" s="55"/>
      <c r="F1831" s="55"/>
      <c r="G1831" s="55"/>
      <c r="H1831" s="55"/>
      <c r="I1831" s="55"/>
      <c r="J1831" s="55"/>
      <c r="K1831" s="65"/>
      <c r="L1831" s="65"/>
      <c r="M1831" s="65"/>
      <c r="N1831" s="65"/>
      <c r="O1831" s="65"/>
      <c r="P1831" s="65"/>
    </row>
    <row r="1832" spans="3:16" s="1" customFormat="1" x14ac:dyDescent="0.25">
      <c r="C1832" s="65"/>
      <c r="D1832" s="55"/>
      <c r="E1832" s="55"/>
      <c r="F1832" s="55"/>
      <c r="G1832" s="55"/>
      <c r="H1832" s="55"/>
      <c r="I1832" s="55"/>
      <c r="J1832" s="55"/>
      <c r="K1832" s="65"/>
      <c r="L1832" s="65"/>
      <c r="M1832" s="65"/>
      <c r="N1832" s="65"/>
      <c r="O1832" s="65"/>
      <c r="P1832" s="65"/>
    </row>
    <row r="1833" spans="3:16" s="1" customFormat="1" x14ac:dyDescent="0.25">
      <c r="C1833" s="65"/>
      <c r="D1833" s="55"/>
      <c r="E1833" s="55"/>
      <c r="F1833" s="55"/>
      <c r="G1833" s="55"/>
      <c r="H1833" s="55"/>
      <c r="I1833" s="55"/>
      <c r="J1833" s="55"/>
      <c r="K1833" s="65"/>
      <c r="L1833" s="65"/>
      <c r="M1833" s="65"/>
      <c r="N1833" s="65"/>
      <c r="O1833" s="65"/>
      <c r="P1833" s="65"/>
    </row>
    <row r="1834" spans="3:16" s="1" customFormat="1" x14ac:dyDescent="0.25">
      <c r="C1834" s="65"/>
      <c r="D1834" s="55"/>
      <c r="E1834" s="55"/>
      <c r="F1834" s="55"/>
      <c r="G1834" s="55"/>
      <c r="H1834" s="55"/>
      <c r="I1834" s="55"/>
      <c r="J1834" s="55"/>
      <c r="K1834" s="65"/>
      <c r="L1834" s="65"/>
      <c r="M1834" s="65"/>
      <c r="N1834" s="65"/>
      <c r="O1834" s="65"/>
      <c r="P1834" s="65"/>
    </row>
    <row r="1835" spans="3:16" s="1" customFormat="1" x14ac:dyDescent="0.25">
      <c r="C1835" s="65"/>
      <c r="D1835" s="55"/>
      <c r="E1835" s="55"/>
      <c r="F1835" s="55"/>
      <c r="G1835" s="55"/>
      <c r="H1835" s="55"/>
      <c r="I1835" s="55"/>
      <c r="J1835" s="55"/>
      <c r="K1835" s="65"/>
      <c r="L1835" s="65"/>
      <c r="M1835" s="65"/>
      <c r="N1835" s="65"/>
      <c r="O1835" s="65"/>
      <c r="P1835" s="65"/>
    </row>
    <row r="1836" spans="3:16" s="1" customFormat="1" x14ac:dyDescent="0.25">
      <c r="C1836" s="65"/>
      <c r="D1836" s="55"/>
      <c r="E1836" s="55"/>
      <c r="F1836" s="55"/>
      <c r="G1836" s="55"/>
      <c r="H1836" s="55"/>
      <c r="I1836" s="55"/>
      <c r="J1836" s="55"/>
      <c r="K1836" s="65"/>
      <c r="L1836" s="65"/>
      <c r="M1836" s="65"/>
      <c r="N1836" s="65"/>
      <c r="O1836" s="65"/>
      <c r="P1836" s="65"/>
    </row>
    <row r="1837" spans="3:16" s="1" customFormat="1" x14ac:dyDescent="0.25">
      <c r="C1837" s="65"/>
      <c r="D1837" s="55"/>
      <c r="E1837" s="55"/>
      <c r="F1837" s="55"/>
      <c r="G1837" s="55"/>
      <c r="H1837" s="55"/>
      <c r="I1837" s="55"/>
      <c r="J1837" s="55"/>
      <c r="K1837" s="65"/>
      <c r="L1837" s="65"/>
      <c r="M1837" s="65"/>
      <c r="N1837" s="65"/>
      <c r="O1837" s="65"/>
      <c r="P1837" s="65"/>
    </row>
    <row r="1838" spans="3:16" s="1" customFormat="1" x14ac:dyDescent="0.25">
      <c r="C1838" s="65"/>
      <c r="D1838" s="55"/>
      <c r="E1838" s="55"/>
      <c r="F1838" s="55"/>
      <c r="G1838" s="55"/>
      <c r="H1838" s="55"/>
      <c r="I1838" s="55"/>
      <c r="J1838" s="55"/>
      <c r="K1838" s="65"/>
      <c r="L1838" s="65"/>
      <c r="M1838" s="65"/>
      <c r="N1838" s="65"/>
      <c r="O1838" s="65"/>
      <c r="P1838" s="65"/>
    </row>
    <row r="1839" spans="3:16" s="1" customFormat="1" x14ac:dyDescent="0.25">
      <c r="C1839" s="65"/>
      <c r="D1839" s="55"/>
      <c r="E1839" s="55"/>
      <c r="F1839" s="55"/>
      <c r="G1839" s="55"/>
      <c r="H1839" s="55"/>
      <c r="I1839" s="55"/>
      <c r="J1839" s="55"/>
      <c r="K1839" s="65"/>
      <c r="L1839" s="65"/>
      <c r="M1839" s="65"/>
      <c r="N1839" s="65"/>
      <c r="O1839" s="65"/>
      <c r="P1839" s="65"/>
    </row>
    <row r="1840" spans="3:16" s="1" customFormat="1" x14ac:dyDescent="0.25">
      <c r="C1840" s="65"/>
      <c r="D1840" s="55"/>
      <c r="E1840" s="55"/>
      <c r="F1840" s="55"/>
      <c r="G1840" s="55"/>
      <c r="H1840" s="55"/>
      <c r="I1840" s="55"/>
      <c r="J1840" s="55"/>
      <c r="K1840" s="65"/>
      <c r="L1840" s="65"/>
      <c r="M1840" s="65"/>
      <c r="N1840" s="65"/>
      <c r="O1840" s="65"/>
      <c r="P1840" s="65"/>
    </row>
    <row r="1841" spans="3:16" s="1" customFormat="1" x14ac:dyDescent="0.25">
      <c r="C1841" s="65"/>
      <c r="D1841" s="55"/>
      <c r="E1841" s="55"/>
      <c r="F1841" s="55"/>
      <c r="G1841" s="55"/>
      <c r="H1841" s="55"/>
      <c r="I1841" s="55"/>
      <c r="J1841" s="55"/>
      <c r="K1841" s="65"/>
      <c r="L1841" s="65"/>
      <c r="M1841" s="65"/>
      <c r="N1841" s="65"/>
      <c r="O1841" s="65"/>
      <c r="P1841" s="65"/>
    </row>
    <row r="1842" spans="3:16" s="1" customFormat="1" x14ac:dyDescent="0.25">
      <c r="C1842" s="65"/>
      <c r="D1842" s="55"/>
      <c r="E1842" s="55"/>
      <c r="F1842" s="55"/>
      <c r="G1842" s="55"/>
      <c r="H1842" s="55"/>
      <c r="I1842" s="55"/>
      <c r="J1842" s="55"/>
      <c r="K1842" s="65"/>
      <c r="L1842" s="65"/>
      <c r="M1842" s="65"/>
      <c r="N1842" s="65"/>
      <c r="O1842" s="65"/>
      <c r="P1842" s="65"/>
    </row>
    <row r="1843" spans="3:16" s="1" customFormat="1" x14ac:dyDescent="0.25">
      <c r="C1843" s="65"/>
      <c r="D1843" s="55"/>
      <c r="E1843" s="55"/>
      <c r="F1843" s="55"/>
      <c r="G1843" s="55"/>
      <c r="H1843" s="55"/>
      <c r="I1843" s="55"/>
      <c r="J1843" s="55"/>
      <c r="K1843" s="65"/>
      <c r="L1843" s="65"/>
      <c r="M1843" s="65"/>
      <c r="N1843" s="65"/>
      <c r="O1843" s="65"/>
      <c r="P1843" s="65"/>
    </row>
    <row r="1844" spans="3:16" s="1" customFormat="1" x14ac:dyDescent="0.25">
      <c r="C1844" s="65"/>
      <c r="D1844" s="55"/>
      <c r="E1844" s="55"/>
      <c r="F1844" s="55"/>
      <c r="G1844" s="55"/>
      <c r="H1844" s="55"/>
      <c r="I1844" s="55"/>
      <c r="J1844" s="55"/>
      <c r="K1844" s="65"/>
      <c r="L1844" s="65"/>
      <c r="M1844" s="65"/>
      <c r="N1844" s="65"/>
      <c r="O1844" s="65"/>
      <c r="P1844" s="65"/>
    </row>
    <row r="1845" spans="3:16" s="1" customFormat="1" x14ac:dyDescent="0.25">
      <c r="C1845" s="65"/>
      <c r="D1845" s="55"/>
      <c r="E1845" s="55"/>
      <c r="F1845" s="55"/>
      <c r="G1845" s="55"/>
      <c r="H1845" s="55"/>
      <c r="I1845" s="55"/>
      <c r="J1845" s="55"/>
      <c r="K1845" s="65"/>
      <c r="L1845" s="65"/>
      <c r="M1845" s="65"/>
      <c r="N1845" s="65"/>
      <c r="O1845" s="65"/>
      <c r="P1845" s="65"/>
    </row>
    <row r="1846" spans="3:16" s="1" customFormat="1" x14ac:dyDescent="0.25">
      <c r="C1846" s="65"/>
      <c r="D1846" s="55"/>
      <c r="E1846" s="55"/>
      <c r="F1846" s="55"/>
      <c r="G1846" s="55"/>
      <c r="H1846" s="55"/>
      <c r="I1846" s="55"/>
      <c r="J1846" s="55"/>
      <c r="K1846" s="65"/>
      <c r="L1846" s="65"/>
      <c r="M1846" s="65"/>
      <c r="N1846" s="65"/>
      <c r="O1846" s="65"/>
      <c r="P1846" s="65"/>
    </row>
    <row r="1847" spans="3:16" s="1" customFormat="1" x14ac:dyDescent="0.25">
      <c r="C1847" s="65"/>
      <c r="D1847" s="55"/>
      <c r="E1847" s="55"/>
      <c r="F1847" s="55"/>
      <c r="G1847" s="55"/>
      <c r="H1847" s="55"/>
      <c r="I1847" s="55"/>
      <c r="J1847" s="55"/>
      <c r="K1847" s="65"/>
      <c r="L1847" s="65"/>
      <c r="M1847" s="65"/>
      <c r="N1847" s="65"/>
      <c r="O1847" s="65"/>
      <c r="P1847" s="65"/>
    </row>
    <row r="1848" spans="3:16" s="1" customFormat="1" x14ac:dyDescent="0.25">
      <c r="C1848" s="65"/>
      <c r="D1848" s="55"/>
      <c r="E1848" s="55"/>
      <c r="F1848" s="55"/>
      <c r="G1848" s="55"/>
      <c r="H1848" s="55"/>
      <c r="I1848" s="55"/>
      <c r="J1848" s="55"/>
      <c r="K1848" s="65"/>
      <c r="L1848" s="65"/>
      <c r="M1848" s="65"/>
      <c r="N1848" s="65"/>
      <c r="O1848" s="65"/>
      <c r="P1848" s="65"/>
    </row>
    <row r="1849" spans="3:16" s="1" customFormat="1" x14ac:dyDescent="0.25">
      <c r="C1849" s="65"/>
      <c r="D1849" s="55"/>
      <c r="E1849" s="55"/>
      <c r="F1849" s="55"/>
      <c r="G1849" s="55"/>
      <c r="H1849" s="55"/>
      <c r="I1849" s="55"/>
      <c r="J1849" s="55"/>
      <c r="K1849" s="65"/>
      <c r="L1849" s="65"/>
      <c r="M1849" s="65"/>
      <c r="N1849" s="65"/>
      <c r="O1849" s="65"/>
      <c r="P1849" s="65"/>
    </row>
    <row r="1850" spans="3:16" s="1" customFormat="1" x14ac:dyDescent="0.25">
      <c r="C1850" s="65"/>
      <c r="D1850" s="55"/>
      <c r="E1850" s="55"/>
      <c r="F1850" s="55"/>
      <c r="G1850" s="55"/>
      <c r="H1850" s="55"/>
      <c r="I1850" s="55"/>
      <c r="J1850" s="55"/>
      <c r="K1850" s="65"/>
      <c r="L1850" s="65"/>
      <c r="M1850" s="65"/>
      <c r="N1850" s="65"/>
      <c r="O1850" s="65"/>
      <c r="P1850" s="65"/>
    </row>
    <row r="1851" spans="3:16" s="1" customFormat="1" x14ac:dyDescent="0.25">
      <c r="C1851" s="65"/>
      <c r="D1851" s="55"/>
      <c r="E1851" s="55"/>
      <c r="F1851" s="55"/>
      <c r="G1851" s="55"/>
      <c r="H1851" s="55"/>
      <c r="I1851" s="55"/>
      <c r="J1851" s="55"/>
      <c r="K1851" s="65"/>
      <c r="L1851" s="65"/>
      <c r="M1851" s="65"/>
      <c r="N1851" s="65"/>
      <c r="O1851" s="65"/>
      <c r="P1851" s="65"/>
    </row>
    <row r="1852" spans="3:16" s="1" customFormat="1" x14ac:dyDescent="0.25">
      <c r="C1852" s="65"/>
      <c r="D1852" s="55"/>
      <c r="E1852" s="55"/>
      <c r="F1852" s="55"/>
      <c r="G1852" s="55"/>
      <c r="H1852" s="55"/>
      <c r="I1852" s="55"/>
      <c r="J1852" s="55"/>
      <c r="K1852" s="65"/>
      <c r="L1852" s="65"/>
      <c r="M1852" s="65"/>
      <c r="N1852" s="65"/>
      <c r="O1852" s="65"/>
      <c r="P1852" s="65"/>
    </row>
  </sheetData>
  <mergeCells count="17">
    <mergeCell ref="A10:A12"/>
    <mergeCell ref="B10:B12"/>
    <mergeCell ref="C10:D11"/>
    <mergeCell ref="E10:H11"/>
    <mergeCell ref="I10:L11"/>
    <mergeCell ref="A6:P6"/>
    <mergeCell ref="L1:V1"/>
    <mergeCell ref="L2:V2"/>
    <mergeCell ref="H3:V3"/>
    <mergeCell ref="I4:V4"/>
    <mergeCell ref="Q10:R11"/>
    <mergeCell ref="B51:R51"/>
    <mergeCell ref="B49:O49"/>
    <mergeCell ref="B50:R50"/>
    <mergeCell ref="T10:V11"/>
    <mergeCell ref="M10:N11"/>
    <mergeCell ref="O10:P11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C5" sqref="C5"/>
    </sheetView>
  </sheetViews>
  <sheetFormatPr defaultRowHeight="12.75" x14ac:dyDescent="0.2"/>
  <cols>
    <col min="1" max="1" width="14.5703125" style="169" customWidth="1"/>
    <col min="2" max="19" width="7.28515625" style="169" customWidth="1"/>
    <col min="20" max="16384" width="9.140625" style="169"/>
  </cols>
  <sheetData>
    <row r="1" spans="1:19" ht="14.25" x14ac:dyDescent="0.2">
      <c r="A1" s="315" t="s">
        <v>82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291"/>
      <c r="R1" s="291"/>
      <c r="S1" s="291"/>
    </row>
    <row r="2" spans="1:19" ht="14.25" x14ac:dyDescent="0.2">
      <c r="A2" s="315" t="s">
        <v>105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291"/>
      <c r="R2" s="291"/>
      <c r="S2" s="291"/>
    </row>
    <row r="4" spans="1:19" ht="25.5" x14ac:dyDescent="0.2">
      <c r="A4" s="170" t="s">
        <v>83</v>
      </c>
      <c r="B4" s="171" t="s">
        <v>84</v>
      </c>
      <c r="C4" s="171" t="s">
        <v>85</v>
      </c>
      <c r="D4" s="171" t="s">
        <v>86</v>
      </c>
      <c r="E4" s="171" t="s">
        <v>87</v>
      </c>
      <c r="F4" s="171" t="s">
        <v>88</v>
      </c>
      <c r="G4" s="171" t="s">
        <v>89</v>
      </c>
      <c r="H4" s="171" t="s">
        <v>90</v>
      </c>
      <c r="I4" s="171" t="s">
        <v>91</v>
      </c>
      <c r="J4" s="171" t="s">
        <v>92</v>
      </c>
      <c r="K4" s="171" t="s">
        <v>93</v>
      </c>
      <c r="L4" s="171" t="s">
        <v>94</v>
      </c>
      <c r="M4" s="171" t="s">
        <v>95</v>
      </c>
      <c r="N4" s="171" t="s">
        <v>96</v>
      </c>
      <c r="O4" s="171" t="s">
        <v>97</v>
      </c>
      <c r="P4" s="171" t="s">
        <v>98</v>
      </c>
      <c r="Q4" s="170" t="s">
        <v>99</v>
      </c>
      <c r="R4" s="170" t="s">
        <v>103</v>
      </c>
      <c r="S4" s="170" t="s">
        <v>100</v>
      </c>
    </row>
    <row r="5" spans="1:19" ht="30" customHeight="1" x14ac:dyDescent="0.25">
      <c r="A5" s="172" t="s">
        <v>1</v>
      </c>
      <c r="B5" s="171">
        <v>63</v>
      </c>
      <c r="C5" s="174">
        <f>'День 1'!E45</f>
        <v>92.688500000000005</v>
      </c>
      <c r="D5" s="174">
        <f>'День 2'!E45</f>
        <v>104.49299999999999</v>
      </c>
      <c r="E5" s="174">
        <f>'День 3'!E43</f>
        <v>100.98416666666665</v>
      </c>
      <c r="F5" s="174">
        <f>'День 4'!E44</f>
        <v>96.375722222222223</v>
      </c>
      <c r="G5" s="174">
        <f>'День 5'!E46</f>
        <v>98.3155</v>
      </c>
      <c r="H5" s="174">
        <f>'День 6'!E46</f>
        <v>105.23599999999998</v>
      </c>
      <c r="I5" s="174">
        <f>'День 7'!E45</f>
        <v>116.71583333333332</v>
      </c>
      <c r="J5" s="174">
        <f>'День 8'!E46</f>
        <v>86.293000000000006</v>
      </c>
      <c r="K5" s="174">
        <f>'День 9'!E45</f>
        <v>90.854500000000002</v>
      </c>
      <c r="L5" s="174">
        <f>'День 10'!E45</f>
        <v>117.15699999999998</v>
      </c>
      <c r="M5" s="174">
        <f>'День 11'!E44</f>
        <v>94.298000000000002</v>
      </c>
      <c r="N5" s="174">
        <f>'День 12'!E44</f>
        <v>117.45066666666665</v>
      </c>
      <c r="O5" s="174">
        <f>'День 13'!E43</f>
        <v>110.8575</v>
      </c>
      <c r="P5" s="174">
        <f>'День 14'!E46</f>
        <v>93.524089743589741</v>
      </c>
      <c r="Q5" s="174">
        <f>SUM(C5:P5)</f>
        <v>1425.2434786324786</v>
      </c>
      <c r="R5" s="221">
        <f>Q5/14</f>
        <v>101.80310561660562</v>
      </c>
      <c r="S5" s="221">
        <f>R5/B5*100</f>
        <v>161.59223113746924</v>
      </c>
    </row>
    <row r="6" spans="1:19" ht="30" customHeight="1" x14ac:dyDescent="0.25">
      <c r="A6" s="172" t="s">
        <v>5</v>
      </c>
      <c r="B6" s="171">
        <v>70</v>
      </c>
      <c r="C6" s="174">
        <f>'День 1'!I45</f>
        <v>73.980999999999995</v>
      </c>
      <c r="D6" s="174">
        <f>'День 2'!I45</f>
        <v>80.606000000000009</v>
      </c>
      <c r="E6" s="174">
        <f>'День 3'!I43</f>
        <v>90.278166666666678</v>
      </c>
      <c r="F6" s="174">
        <f>'День 4'!I44</f>
        <v>85.262555555555551</v>
      </c>
      <c r="G6" s="174">
        <f>'День 5'!I46</f>
        <v>66.307333333333332</v>
      </c>
      <c r="H6" s="174">
        <f>'День 6'!I46</f>
        <v>83.323999999999998</v>
      </c>
      <c r="I6" s="174">
        <f>'День 7'!I45</f>
        <v>120.15650000000002</v>
      </c>
      <c r="J6" s="174">
        <f>'День 8'!I46</f>
        <v>87.68068253968255</v>
      </c>
      <c r="K6" s="174">
        <f>'День 9'!I45</f>
        <v>75.156999999999996</v>
      </c>
      <c r="L6" s="174">
        <f>'День 10'!I45</f>
        <v>100.462</v>
      </c>
      <c r="M6" s="174">
        <f>'День 11'!I44</f>
        <v>87.67</v>
      </c>
      <c r="N6" s="174">
        <f>'День 12'!I44</f>
        <v>80.164844444444441</v>
      </c>
      <c r="O6" s="174">
        <f>'День 13'!I43</f>
        <v>70.00800000000001</v>
      </c>
      <c r="P6" s="174">
        <f>'День 14'!I46</f>
        <v>81.042224358974366</v>
      </c>
      <c r="Q6" s="174">
        <f t="shared" ref="Q6:Q9" si="0">SUM(C6:P6)</f>
        <v>1182.100306898657</v>
      </c>
      <c r="R6" s="221">
        <f t="shared" ref="R6:R9" si="1">Q6/14</f>
        <v>84.435736207046929</v>
      </c>
      <c r="S6" s="221">
        <f t="shared" ref="S6:S7" si="2">R6/B6*100</f>
        <v>120.62248029578133</v>
      </c>
    </row>
    <row r="7" spans="1:19" ht="30" customHeight="1" x14ac:dyDescent="0.25">
      <c r="A7" s="172" t="s">
        <v>51</v>
      </c>
      <c r="B7" s="171">
        <v>305</v>
      </c>
      <c r="C7" s="174">
        <f>'День 1'!M45</f>
        <v>418.00783333333334</v>
      </c>
      <c r="D7" s="174">
        <f>'День 2'!M45</f>
        <v>339.69499999999999</v>
      </c>
      <c r="E7" s="174">
        <f>'День 3'!M43</f>
        <v>337.63466666666665</v>
      </c>
      <c r="F7" s="174">
        <f>'День 4'!M44</f>
        <v>387.83944444444438</v>
      </c>
      <c r="G7" s="174">
        <f>'День 5'!I46</f>
        <v>66.307333333333332</v>
      </c>
      <c r="H7" s="174">
        <f>'День 6'!M46</f>
        <v>384.52199999999999</v>
      </c>
      <c r="I7" s="174">
        <f>'День 7'!M45</f>
        <v>374.3988333333333</v>
      </c>
      <c r="J7" s="174">
        <f>'День 8'!M46</f>
        <v>398.53174603174602</v>
      </c>
      <c r="K7" s="174">
        <f>'День 9'!M45</f>
        <v>400.94200000000001</v>
      </c>
      <c r="L7" s="174">
        <f>'День 10'!M45</f>
        <v>350.16500000000002</v>
      </c>
      <c r="M7" s="174">
        <f>'День 11'!M44</f>
        <v>340.18700000000001</v>
      </c>
      <c r="N7" s="174">
        <f>'День 12'!M44</f>
        <v>407.27002222222222</v>
      </c>
      <c r="O7" s="174">
        <f>'День 13'!M43</f>
        <v>394.51799999999997</v>
      </c>
      <c r="P7" s="174">
        <f>'День 14'!M46</f>
        <v>331.42772435897439</v>
      </c>
      <c r="Q7" s="174">
        <f t="shared" si="0"/>
        <v>4931.4466037240527</v>
      </c>
      <c r="R7" s="221">
        <f t="shared" si="1"/>
        <v>352.24618598028945</v>
      </c>
      <c r="S7" s="221">
        <f t="shared" si="2"/>
        <v>115.49055278042277</v>
      </c>
    </row>
    <row r="8" spans="1:19" ht="30" customHeight="1" x14ac:dyDescent="0.25">
      <c r="A8" s="172" t="s">
        <v>101</v>
      </c>
      <c r="B8" s="171"/>
      <c r="C8" s="174">
        <f>'День 1'!Q45</f>
        <v>188.76916666666665</v>
      </c>
      <c r="D8" s="171">
        <f>'День 2'!Q45</f>
        <v>44.7</v>
      </c>
      <c r="E8" s="174">
        <f>'День 3'!Q43</f>
        <v>144.69600000000003</v>
      </c>
      <c r="F8" s="174">
        <f>'День 4'!Q44</f>
        <v>146.1692222222222</v>
      </c>
      <c r="G8" s="174">
        <f>'День 5'!Q46</f>
        <v>261.58399999999995</v>
      </c>
      <c r="H8" s="174">
        <f>'День 6'!Q46</f>
        <v>197.41200000000001</v>
      </c>
      <c r="I8" s="174">
        <f>'День 7'!Q45</f>
        <v>42.214500000000001</v>
      </c>
      <c r="J8" s="174">
        <f>'День 8'!Q46</f>
        <v>84.466999999999999</v>
      </c>
      <c r="K8" s="174">
        <f>'День 9'!Q45</f>
        <v>83.186000000000007</v>
      </c>
      <c r="L8" s="174">
        <f>'День 10'!Q45</f>
        <v>131.30800000000002</v>
      </c>
      <c r="M8" s="174">
        <f>'День 11'!Q44</f>
        <v>210.92450000000002</v>
      </c>
      <c r="N8" s="174">
        <f>'День 12'!Q44</f>
        <v>94.704599999999999</v>
      </c>
      <c r="O8" s="174">
        <f>'День 13'!Q43</f>
        <v>231.93200000000002</v>
      </c>
      <c r="P8" s="174">
        <f>'День 14'!Q46</f>
        <v>67.795942307692314</v>
      </c>
      <c r="Q8" s="174">
        <f t="shared" si="0"/>
        <v>1929.8629311965813</v>
      </c>
      <c r="R8" s="221">
        <f t="shared" si="1"/>
        <v>137.84735222832722</v>
      </c>
      <c r="S8" s="221"/>
    </row>
    <row r="9" spans="1:19" ht="30" x14ac:dyDescent="0.25">
      <c r="A9" s="173" t="s">
        <v>102</v>
      </c>
      <c r="B9" s="171">
        <v>2100</v>
      </c>
      <c r="C9" s="174">
        <f>'День 1'!O45</f>
        <v>2701.49</v>
      </c>
      <c r="D9" s="174">
        <f>'День 2'!O45</f>
        <v>2478.7326666666668</v>
      </c>
      <c r="E9" s="174">
        <f>'День 3'!O43</f>
        <v>2524.31</v>
      </c>
      <c r="F9" s="174">
        <f>'День 4'!O44</f>
        <v>2779.63625</v>
      </c>
      <c r="G9" s="174">
        <f>'День 5'!O46</f>
        <v>2499.9162500000002</v>
      </c>
      <c r="H9" s="174">
        <f>'День 6'!O46</f>
        <v>2592.1753333333336</v>
      </c>
      <c r="I9" s="174">
        <f>'День 7'!O45</f>
        <v>3057.8033333333333</v>
      </c>
      <c r="J9" s="174">
        <f>'День 8'!O46</f>
        <v>2809.4857142857145</v>
      </c>
      <c r="K9" s="174">
        <f>'День 9'!O45</f>
        <v>2620.86625</v>
      </c>
      <c r="L9" s="174">
        <f>'День 10'!O45</f>
        <v>2783.1460000000002</v>
      </c>
      <c r="M9" s="174">
        <f>'День 11'!O44</f>
        <v>2539.0720000000001</v>
      </c>
      <c r="N9" s="174">
        <f>'День 12'!O44</f>
        <v>2812.1153333333336</v>
      </c>
      <c r="O9" s="174">
        <f>'День 13'!O43</f>
        <v>2651.9662499999999</v>
      </c>
      <c r="P9" s="174">
        <f>'День 14'!O46</f>
        <v>2387.5376923076924</v>
      </c>
      <c r="Q9" s="174">
        <f t="shared" si="0"/>
        <v>37238.253073260072</v>
      </c>
      <c r="R9" s="221">
        <f t="shared" si="1"/>
        <v>2659.8752195185766</v>
      </c>
      <c r="S9" s="221">
        <f t="shared" ref="S9" si="3">R9/B9*100</f>
        <v>126.66072473897985</v>
      </c>
    </row>
    <row r="10" spans="1:19" ht="15" x14ac:dyDescent="0.25">
      <c r="A10" s="175"/>
      <c r="B10" s="176"/>
      <c r="C10" s="177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7"/>
      <c r="R10" s="177"/>
      <c r="S10" s="177"/>
    </row>
    <row r="11" spans="1:19" ht="15" x14ac:dyDescent="0.25">
      <c r="A11" s="175"/>
      <c r="B11" s="176"/>
      <c r="C11" s="177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7"/>
      <c r="R11" s="177"/>
      <c r="S11" s="177"/>
    </row>
    <row r="12" spans="1:19" ht="14.25" x14ac:dyDescent="0.2">
      <c r="A12" s="315" t="s">
        <v>82</v>
      </c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291"/>
      <c r="R12" s="291"/>
      <c r="S12" s="291"/>
    </row>
    <row r="13" spans="1:19" ht="14.25" x14ac:dyDescent="0.2">
      <c r="A13" s="315" t="s">
        <v>104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291"/>
      <c r="R13" s="291"/>
      <c r="S13" s="291"/>
    </row>
    <row r="15" spans="1:19" ht="25.5" x14ac:dyDescent="0.2">
      <c r="A15" s="170" t="s">
        <v>83</v>
      </c>
      <c r="B15" s="171" t="s">
        <v>84</v>
      </c>
      <c r="C15" s="171" t="s">
        <v>85</v>
      </c>
      <c r="D15" s="171" t="s">
        <v>86</v>
      </c>
      <c r="E15" s="171" t="s">
        <v>87</v>
      </c>
      <c r="F15" s="171" t="s">
        <v>88</v>
      </c>
      <c r="G15" s="171" t="s">
        <v>89</v>
      </c>
      <c r="H15" s="171" t="s">
        <v>90</v>
      </c>
      <c r="I15" s="171" t="s">
        <v>91</v>
      </c>
      <c r="J15" s="171" t="s">
        <v>92</v>
      </c>
      <c r="K15" s="171" t="s">
        <v>93</v>
      </c>
      <c r="L15" s="171" t="s">
        <v>94</v>
      </c>
      <c r="M15" s="171" t="s">
        <v>95</v>
      </c>
      <c r="N15" s="171" t="s">
        <v>96</v>
      </c>
      <c r="O15" s="171" t="s">
        <v>97</v>
      </c>
      <c r="P15" s="171" t="s">
        <v>98</v>
      </c>
      <c r="Q15" s="170" t="s">
        <v>99</v>
      </c>
      <c r="R15" s="170" t="s">
        <v>103</v>
      </c>
      <c r="S15" s="170" t="s">
        <v>100</v>
      </c>
    </row>
    <row r="16" spans="1:19" ht="30" customHeight="1" x14ac:dyDescent="0.25">
      <c r="A16" s="172" t="s">
        <v>1</v>
      </c>
      <c r="B16" s="171">
        <v>76.5</v>
      </c>
      <c r="C16" s="174">
        <f>'День 1'!F45</f>
        <v>110.58916666666669</v>
      </c>
      <c r="D16" s="174">
        <f>'День 2'!F45</f>
        <v>127.45366666666666</v>
      </c>
      <c r="E16" s="174">
        <f>'День 3'!F43</f>
        <v>117.80383333333333</v>
      </c>
      <c r="F16" s="174">
        <f>'День 4'!F44</f>
        <v>147.13677777777781</v>
      </c>
      <c r="G16" s="174">
        <f>'День 5'!F46</f>
        <v>116.22016666666667</v>
      </c>
      <c r="H16" s="174">
        <f>'День 6'!F46</f>
        <v>121.6845</v>
      </c>
      <c r="I16" s="174">
        <f>'День 7'!F45</f>
        <v>143.41216666666668</v>
      </c>
      <c r="J16" s="174">
        <f>'День 8'!F46</f>
        <v>131.05683333333332</v>
      </c>
      <c r="K16" s="174">
        <f>'День 9'!F45</f>
        <v>108.90450000000001</v>
      </c>
      <c r="L16" s="174">
        <f>'День 10'!F45</f>
        <v>141.45300000000003</v>
      </c>
      <c r="M16" s="174">
        <f>'День 11'!F44</f>
        <v>111.20399999999999</v>
      </c>
      <c r="N16" s="174">
        <f>'День 12'!F44</f>
        <v>138.46600000000001</v>
      </c>
      <c r="O16" s="174">
        <f>'День 13'!F43</f>
        <v>137.96100000000001</v>
      </c>
      <c r="P16" s="174">
        <f>'День 14'!F46</f>
        <v>108.86324999999999</v>
      </c>
      <c r="Q16" s="174">
        <f>SUM(C16:P16)</f>
        <v>1762.2088611111112</v>
      </c>
      <c r="R16" s="221">
        <f>Q16/14</f>
        <v>125.87206150793652</v>
      </c>
      <c r="S16" s="221">
        <f>R16/B16*100</f>
        <v>164.53864249403466</v>
      </c>
    </row>
    <row r="17" spans="1:19" ht="30" customHeight="1" x14ac:dyDescent="0.25">
      <c r="A17" s="172" t="s">
        <v>5</v>
      </c>
      <c r="B17" s="171">
        <v>85</v>
      </c>
      <c r="C17" s="174">
        <f>'День 1'!J45</f>
        <v>84.036500000000004</v>
      </c>
      <c r="D17" s="174">
        <f>'День 2'!J45</f>
        <v>99.256666666666661</v>
      </c>
      <c r="E17" s="174">
        <f>'День 3'!J43</f>
        <v>103.16283333333335</v>
      </c>
      <c r="F17" s="174">
        <f>'День 4'!J44</f>
        <v>125.32188888888889</v>
      </c>
      <c r="G17" s="174">
        <f>'День 5'!J46</f>
        <v>77.568333333333342</v>
      </c>
      <c r="H17" s="174">
        <f>'День 6'!J46</f>
        <v>95.462500000000006</v>
      </c>
      <c r="I17" s="174">
        <f>'День 7'!J45</f>
        <v>142.52549999999999</v>
      </c>
      <c r="J17" s="174">
        <f>'День 8'!J46</f>
        <v>105.154</v>
      </c>
      <c r="K17" s="174">
        <f>'День 9'!J45</f>
        <v>89.299166666666679</v>
      </c>
      <c r="L17" s="174">
        <f>'День 10'!J45</f>
        <v>118.002</v>
      </c>
      <c r="M17" s="174">
        <f>'День 11'!J44</f>
        <v>101.85616666666667</v>
      </c>
      <c r="N17" s="174">
        <f>'День 12'!J44</f>
        <v>94.914333333333346</v>
      </c>
      <c r="O17" s="174">
        <f>'День 13'!J43</f>
        <v>86.431666666666658</v>
      </c>
      <c r="P17" s="174">
        <f>'День 14'!J46</f>
        <v>93.766875000000013</v>
      </c>
      <c r="Q17" s="174">
        <f t="shared" ref="Q17:Q20" si="4">SUM(C17:P17)</f>
        <v>1416.7584305555556</v>
      </c>
      <c r="R17" s="221">
        <f t="shared" ref="R17:R20" si="5">Q17/14</f>
        <v>101.19703075396826</v>
      </c>
      <c r="S17" s="221">
        <f t="shared" ref="S17:S20" si="6">R17/B17*100</f>
        <v>119.05533029878619</v>
      </c>
    </row>
    <row r="18" spans="1:19" ht="30" customHeight="1" x14ac:dyDescent="0.25">
      <c r="A18" s="172" t="s">
        <v>51</v>
      </c>
      <c r="B18" s="171">
        <v>370.2</v>
      </c>
      <c r="C18" s="174">
        <f>'День 1'!N45</f>
        <v>495.30183333333338</v>
      </c>
      <c r="D18" s="174">
        <f>'День 2'!N45</f>
        <v>410.71100000000001</v>
      </c>
      <c r="E18" s="174">
        <f>'День 3'!N43</f>
        <v>404.27783333333338</v>
      </c>
      <c r="F18" s="174">
        <f>'День 4'!N44</f>
        <v>460.28977777777777</v>
      </c>
      <c r="G18" s="174">
        <f>'День 5'!N46</f>
        <v>439.26416666666665</v>
      </c>
      <c r="H18" s="174">
        <f>'День 6'!N46</f>
        <v>455.79449999999997</v>
      </c>
      <c r="I18" s="174">
        <f>'День 7'!N45</f>
        <v>447.54016666666666</v>
      </c>
      <c r="J18" s="174">
        <f>'День 8'!N46</f>
        <v>467.37783333333334</v>
      </c>
      <c r="K18" s="174">
        <f>'День 9'!N45</f>
        <v>474.20983333333339</v>
      </c>
      <c r="L18" s="174">
        <f>'День 10'!N45</f>
        <v>416.43099999999998</v>
      </c>
      <c r="M18" s="174">
        <f>'День 11'!N44</f>
        <v>405.06016666666665</v>
      </c>
      <c r="N18" s="174">
        <f>'День 12'!N44</f>
        <v>481.58766666666673</v>
      </c>
      <c r="O18" s="174">
        <f>'День 13'!N43</f>
        <v>469.10933333333338</v>
      </c>
      <c r="P18" s="174">
        <f>'День 14'!N46</f>
        <v>399.52362500000004</v>
      </c>
      <c r="Q18" s="174">
        <f t="shared" si="4"/>
        <v>6226.4787361111103</v>
      </c>
      <c r="R18" s="221">
        <f t="shared" si="5"/>
        <v>444.74848115079357</v>
      </c>
      <c r="S18" s="221">
        <f t="shared" si="6"/>
        <v>120.13735309313711</v>
      </c>
    </row>
    <row r="19" spans="1:19" ht="30" customHeight="1" x14ac:dyDescent="0.25">
      <c r="A19" s="172" t="s">
        <v>101</v>
      </c>
      <c r="B19" s="171"/>
      <c r="C19" s="174">
        <f>'День 1'!R45</f>
        <v>195.88133333333334</v>
      </c>
      <c r="D19" s="171">
        <f>'День 2'!R45</f>
        <v>44.7</v>
      </c>
      <c r="E19" s="174">
        <f>'День 3'!R43</f>
        <v>157.27499999999998</v>
      </c>
      <c r="F19" s="174">
        <f>'День 4'!R44</f>
        <v>154.67044444444446</v>
      </c>
      <c r="G19" s="174">
        <f>'День 5'!R46</f>
        <v>275.96833333333331</v>
      </c>
      <c r="H19" s="174">
        <f>'День 6'!R46</f>
        <v>205.67499999999995</v>
      </c>
      <c r="I19" s="174">
        <f>'День 7'!R45</f>
        <v>71.487500000000011</v>
      </c>
      <c r="J19" s="174">
        <f>'День 8'!R46</f>
        <v>94.919499999999999</v>
      </c>
      <c r="K19" s="174">
        <f>'День 9'!R45</f>
        <v>94.762999999999991</v>
      </c>
      <c r="L19" s="174">
        <f>'День 10'!R45</f>
        <v>136.32399999999998</v>
      </c>
      <c r="M19" s="174">
        <f>'День 11'!R44</f>
        <v>228.47800000000001</v>
      </c>
      <c r="N19" s="174">
        <f>'День 12'!R44</f>
        <v>104.196</v>
      </c>
      <c r="O19" s="174">
        <f>'День 13'!R43</f>
        <v>240.67800000000003</v>
      </c>
      <c r="P19" s="174">
        <f>'День 14'!R46</f>
        <v>77.545208333333335</v>
      </c>
      <c r="Q19" s="174">
        <f t="shared" si="4"/>
        <v>2082.5613194444445</v>
      </c>
      <c r="R19" s="221">
        <f t="shared" si="5"/>
        <v>148.75437996031746</v>
      </c>
      <c r="S19" s="221"/>
    </row>
    <row r="20" spans="1:19" ht="30" x14ac:dyDescent="0.25">
      <c r="A20" s="173" t="s">
        <v>102</v>
      </c>
      <c r="B20" s="171">
        <v>2550</v>
      </c>
      <c r="C20" s="174">
        <f>'День 1'!P45</f>
        <v>3178.9000000000005</v>
      </c>
      <c r="D20" s="174">
        <f>'День 2'!P45</f>
        <v>3022.5683333333336</v>
      </c>
      <c r="E20" s="174">
        <f>'День 3'!P43</f>
        <v>2839.58</v>
      </c>
      <c r="F20" s="174">
        <f>'День 4'!P44</f>
        <v>3382.8800000000006</v>
      </c>
      <c r="G20" s="174">
        <f>'День 5'!P46</f>
        <v>2934.6616666666673</v>
      </c>
      <c r="H20" s="174">
        <f>'День 6'!P46</f>
        <v>3035.0416666666665</v>
      </c>
      <c r="I20" s="174">
        <f>'День 7'!P45</f>
        <v>3662.4016666666666</v>
      </c>
      <c r="J20" s="174">
        <f>'День 8'!P46</f>
        <v>3346.4833333333336</v>
      </c>
      <c r="K20" s="174">
        <f>'День 9'!P45</f>
        <v>3121.6916666666666</v>
      </c>
      <c r="L20" s="174">
        <f>'День 10'!P45</f>
        <v>3313.7450000000008</v>
      </c>
      <c r="M20" s="174">
        <f>'День 11'!P44</f>
        <v>2994.7749999999996</v>
      </c>
      <c r="N20" s="174">
        <f>'День 12'!P44</f>
        <v>3334.3466666666668</v>
      </c>
      <c r="O20" s="174">
        <f>'День 13'!P43</f>
        <v>3204.5583333333334</v>
      </c>
      <c r="P20" s="174">
        <f>'День 14'!P46</f>
        <v>2825.9183333333335</v>
      </c>
      <c r="Q20" s="174">
        <f t="shared" si="4"/>
        <v>44197.551666666666</v>
      </c>
      <c r="R20" s="221">
        <f t="shared" si="5"/>
        <v>3156.9679761904763</v>
      </c>
      <c r="S20" s="221">
        <f t="shared" si="6"/>
        <v>123.80266573295987</v>
      </c>
    </row>
  </sheetData>
  <mergeCells count="4">
    <mergeCell ref="A1:S1"/>
    <mergeCell ref="A2:S2"/>
    <mergeCell ref="A12:S12"/>
    <mergeCell ref="A13:S1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46"/>
  <sheetViews>
    <sheetView workbookViewId="0">
      <selection activeCell="L2" sqref="L2:BN2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1.28515625" style="1" customWidth="1"/>
    <col min="19" max="62" width="0" style="1" hidden="1" customWidth="1"/>
    <col min="63" max="63" width="8.7109375" style="1" customWidth="1"/>
    <col min="64" max="64" width="8.7109375" style="55" customWidth="1"/>
    <col min="65" max="65" width="9.7109375" style="55" customWidth="1"/>
    <col min="66" max="66" width="8.7109375" style="55" customWidth="1"/>
    <col min="67" max="16384" width="9.140625" style="1"/>
  </cols>
  <sheetData>
    <row r="1" spans="1:66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  <c r="BL1" s="291"/>
      <c r="BM1" s="291"/>
      <c r="BN1" s="291"/>
    </row>
    <row r="2" spans="1:66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H2" s="291"/>
      <c r="BI2" s="291"/>
      <c r="BJ2" s="291"/>
      <c r="BK2" s="291"/>
      <c r="BL2" s="291"/>
      <c r="BM2" s="291"/>
      <c r="BN2" s="291"/>
    </row>
    <row r="3" spans="1:66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1"/>
      <c r="BJ3" s="291"/>
      <c r="BK3" s="291"/>
      <c r="BL3" s="291"/>
      <c r="BM3" s="291"/>
      <c r="BN3" s="291"/>
    </row>
    <row r="4" spans="1:66" x14ac:dyDescent="0.25">
      <c r="A4" s="55"/>
      <c r="C4" s="1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</row>
    <row r="5" spans="1:66" ht="18.75" customHeight="1" x14ac:dyDescent="0.3">
      <c r="L5" s="21"/>
      <c r="M5" s="21"/>
      <c r="N5" s="202"/>
      <c r="O5" s="202"/>
      <c r="P5" s="202"/>
    </row>
    <row r="6" spans="1:66" ht="21.7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66" s="4" customFormat="1" ht="18.75" x14ac:dyDescent="0.3">
      <c r="A7" s="114"/>
      <c r="B7" s="108" t="s">
        <v>17</v>
      </c>
      <c r="C7" s="6"/>
      <c r="D7" s="5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BL7" s="55"/>
      <c r="BM7" s="55"/>
      <c r="BN7" s="55"/>
    </row>
    <row r="8" spans="1:66" ht="16.5" thickBot="1" x14ac:dyDescent="0.3"/>
    <row r="9" spans="1:66" s="2" customFormat="1" ht="32.25" customHeight="1" x14ac:dyDescent="0.25">
      <c r="A9" s="275" t="s">
        <v>76</v>
      </c>
      <c r="B9" s="275" t="s">
        <v>0</v>
      </c>
      <c r="C9" s="280" t="s">
        <v>3</v>
      </c>
      <c r="D9" s="281"/>
      <c r="E9" s="280" t="s">
        <v>1</v>
      </c>
      <c r="F9" s="305"/>
      <c r="G9" s="305"/>
      <c r="H9" s="281"/>
      <c r="I9" s="280" t="s">
        <v>5</v>
      </c>
      <c r="J9" s="305"/>
      <c r="K9" s="305"/>
      <c r="L9" s="296"/>
      <c r="M9" s="280" t="s">
        <v>51</v>
      </c>
      <c r="N9" s="296"/>
      <c r="O9" s="280" t="s">
        <v>2</v>
      </c>
      <c r="P9" s="296"/>
      <c r="Q9" s="299" t="s">
        <v>71</v>
      </c>
      <c r="R9" s="300"/>
      <c r="AW9" s="9"/>
      <c r="BL9" s="273" t="s">
        <v>308</v>
      </c>
      <c r="BM9" s="274"/>
      <c r="BN9" s="274"/>
    </row>
    <row r="10" spans="1:66" s="2" customFormat="1" ht="15" customHeight="1" thickBot="1" x14ac:dyDescent="0.3">
      <c r="A10" s="276"/>
      <c r="B10" s="278"/>
      <c r="C10" s="282"/>
      <c r="D10" s="283"/>
      <c r="E10" s="282"/>
      <c r="F10" s="306"/>
      <c r="G10" s="306"/>
      <c r="H10" s="283"/>
      <c r="I10" s="282"/>
      <c r="J10" s="306"/>
      <c r="K10" s="306"/>
      <c r="L10" s="283"/>
      <c r="M10" s="282"/>
      <c r="N10" s="283"/>
      <c r="O10" s="297"/>
      <c r="P10" s="298"/>
      <c r="Q10" s="301"/>
      <c r="R10" s="302"/>
      <c r="BL10" s="274"/>
      <c r="BM10" s="274"/>
      <c r="BN10" s="274"/>
    </row>
    <row r="11" spans="1:66" s="2" customFormat="1" ht="33" customHeight="1" thickBot="1" x14ac:dyDescent="0.3">
      <c r="A11" s="277"/>
      <c r="B11" s="279"/>
      <c r="C11" s="33" t="s">
        <v>38</v>
      </c>
      <c r="D11" s="190" t="s">
        <v>39</v>
      </c>
      <c r="E11" s="34" t="s">
        <v>38</v>
      </c>
      <c r="F11" s="216" t="s">
        <v>39</v>
      </c>
      <c r="G11" s="33" t="s">
        <v>38</v>
      </c>
      <c r="H11" s="190" t="s">
        <v>39</v>
      </c>
      <c r="I11" s="33" t="s">
        <v>38</v>
      </c>
      <c r="J11" s="190" t="s">
        <v>39</v>
      </c>
      <c r="K11" s="33" t="s">
        <v>38</v>
      </c>
      <c r="L11" s="190" t="s">
        <v>39</v>
      </c>
      <c r="M11" s="33" t="s">
        <v>38</v>
      </c>
      <c r="N11" s="190" t="s">
        <v>39</v>
      </c>
      <c r="O11" s="33" t="s">
        <v>38</v>
      </c>
      <c r="P11" s="190" t="s">
        <v>39</v>
      </c>
      <c r="Q11" s="33" t="s">
        <v>38</v>
      </c>
      <c r="R11" s="190" t="s">
        <v>39</v>
      </c>
      <c r="BL11" s="256" t="s">
        <v>38</v>
      </c>
      <c r="BM11" s="256"/>
      <c r="BN11" s="256" t="s">
        <v>39</v>
      </c>
    </row>
    <row r="12" spans="1:66" s="2" customFormat="1" ht="15" x14ac:dyDescent="0.25">
      <c r="A12" s="125"/>
      <c r="B12" s="17" t="s">
        <v>6</v>
      </c>
      <c r="C12" s="57"/>
      <c r="D12" s="89"/>
      <c r="E12" s="182"/>
      <c r="F12" s="89"/>
      <c r="G12" s="67"/>
      <c r="H12" s="56"/>
      <c r="I12" s="111"/>
      <c r="J12" s="89"/>
      <c r="K12" s="54"/>
      <c r="L12" s="43"/>
      <c r="M12" s="45"/>
      <c r="N12" s="43"/>
      <c r="O12" s="57"/>
      <c r="P12" s="58"/>
      <c r="Q12" s="137"/>
      <c r="R12" s="112"/>
      <c r="BL12" s="64"/>
      <c r="BM12" s="64"/>
      <c r="BN12" s="64"/>
    </row>
    <row r="13" spans="1:66" s="2" customFormat="1" ht="15" x14ac:dyDescent="0.25">
      <c r="A13" s="178" t="s">
        <v>138</v>
      </c>
      <c r="B13" s="14" t="s">
        <v>139</v>
      </c>
      <c r="C13" s="35">
        <v>220</v>
      </c>
      <c r="D13" s="28">
        <v>250</v>
      </c>
      <c r="E13" s="54">
        <f>5.31/200*220</f>
        <v>5.8409999999999993</v>
      </c>
      <c r="F13" s="43">
        <f>5.31/200*250</f>
        <v>6.6374999999999993</v>
      </c>
      <c r="G13" s="45">
        <f>220*0.06/180</f>
        <v>7.3333333333333334E-2</v>
      </c>
      <c r="H13" s="50">
        <f>250*0.06/180</f>
        <v>8.3333333333333329E-2</v>
      </c>
      <c r="I13" s="45">
        <f>5.09/200*220</f>
        <v>5.5990000000000002</v>
      </c>
      <c r="J13" s="43">
        <f>5.09/200*250</f>
        <v>6.3624999999999998</v>
      </c>
      <c r="K13" s="54">
        <f>0.75*220/180</f>
        <v>0.91666666666666663</v>
      </c>
      <c r="L13" s="43">
        <f>250*0.75/180</f>
        <v>1.0416666666666667</v>
      </c>
      <c r="M13" s="45">
        <f>27.51/200*220</f>
        <v>30.261000000000003</v>
      </c>
      <c r="N13" s="43">
        <f>27.51/200*250</f>
        <v>34.387500000000003</v>
      </c>
      <c r="O13" s="45">
        <f>177/200*220</f>
        <v>194.7</v>
      </c>
      <c r="P13" s="43">
        <f>177/200*250</f>
        <v>221.25</v>
      </c>
      <c r="Q13" s="45">
        <f>0.42/200*220</f>
        <v>0.46199999999999997</v>
      </c>
      <c r="R13" s="43">
        <f>0.42/200*250</f>
        <v>0.52500000000000002</v>
      </c>
      <c r="BL13" s="64"/>
      <c r="BM13" s="64"/>
      <c r="BN13" s="64"/>
    </row>
    <row r="14" spans="1:66" s="2" customFormat="1" ht="15" x14ac:dyDescent="0.25">
      <c r="A14" s="178" t="s">
        <v>157</v>
      </c>
      <c r="B14" s="14" t="s">
        <v>30</v>
      </c>
      <c r="C14" s="35">
        <v>40</v>
      </c>
      <c r="D14" s="28">
        <v>40</v>
      </c>
      <c r="E14" s="72">
        <v>5.08</v>
      </c>
      <c r="F14" s="73">
        <v>5.08</v>
      </c>
      <c r="G14" s="72">
        <v>5.0999999999999996</v>
      </c>
      <c r="H14" s="73">
        <v>5.0999999999999996</v>
      </c>
      <c r="I14" s="72">
        <v>4.5999999999999996</v>
      </c>
      <c r="J14" s="71">
        <v>4.5999999999999996</v>
      </c>
      <c r="K14" s="74">
        <v>0</v>
      </c>
      <c r="L14" s="71">
        <v>0</v>
      </c>
      <c r="M14" s="72">
        <v>0.28000000000000003</v>
      </c>
      <c r="N14" s="71">
        <v>0.28000000000000003</v>
      </c>
      <c r="O14" s="72">
        <v>63</v>
      </c>
      <c r="P14" s="71">
        <v>63</v>
      </c>
      <c r="Q14" s="45">
        <v>0</v>
      </c>
      <c r="R14" s="43">
        <v>0</v>
      </c>
      <c r="BL14" s="64"/>
      <c r="BM14" s="64"/>
      <c r="BN14" s="64"/>
    </row>
    <row r="15" spans="1:66" s="2" customFormat="1" ht="15" x14ac:dyDescent="0.25">
      <c r="A15" s="161" t="s">
        <v>273</v>
      </c>
      <c r="B15" s="158" t="s">
        <v>274</v>
      </c>
      <c r="C15" s="37" t="s">
        <v>275</v>
      </c>
      <c r="D15" s="49" t="s">
        <v>275</v>
      </c>
      <c r="E15" s="45">
        <v>3.88</v>
      </c>
      <c r="F15" s="43">
        <v>3.88</v>
      </c>
      <c r="G15" s="54">
        <v>0</v>
      </c>
      <c r="H15" s="50">
        <v>0</v>
      </c>
      <c r="I15" s="45">
        <v>7.7</v>
      </c>
      <c r="J15" s="43">
        <v>7.7</v>
      </c>
      <c r="K15" s="54">
        <v>0</v>
      </c>
      <c r="L15" s="50">
        <v>0</v>
      </c>
      <c r="M15" s="45">
        <v>23.48</v>
      </c>
      <c r="N15" s="50">
        <v>23.48</v>
      </c>
      <c r="O15" s="45">
        <v>179</v>
      </c>
      <c r="P15" s="43">
        <v>179</v>
      </c>
      <c r="Q15" s="45">
        <v>0</v>
      </c>
      <c r="R15" s="43">
        <v>0</v>
      </c>
      <c r="BL15" s="64"/>
      <c r="BM15" s="64"/>
      <c r="BN15" s="64"/>
    </row>
    <row r="16" spans="1:66" s="2" customFormat="1" ht="15" x14ac:dyDescent="0.25">
      <c r="A16" s="178" t="s">
        <v>141</v>
      </c>
      <c r="B16" s="14" t="s">
        <v>33</v>
      </c>
      <c r="C16" s="35">
        <v>200</v>
      </c>
      <c r="D16" s="28">
        <v>200</v>
      </c>
      <c r="E16" s="54">
        <v>3.87</v>
      </c>
      <c r="F16" s="43">
        <v>3.87</v>
      </c>
      <c r="G16" s="45">
        <v>2.9</v>
      </c>
      <c r="H16" s="50">
        <v>2.9</v>
      </c>
      <c r="I16" s="45">
        <v>3.48</v>
      </c>
      <c r="J16" s="43">
        <v>3.48</v>
      </c>
      <c r="K16" s="54">
        <v>0.6</v>
      </c>
      <c r="L16" s="43">
        <v>0.6</v>
      </c>
      <c r="M16" s="45">
        <v>22.9</v>
      </c>
      <c r="N16" s="43">
        <v>22.9</v>
      </c>
      <c r="O16" s="45">
        <v>138</v>
      </c>
      <c r="P16" s="43">
        <v>138</v>
      </c>
      <c r="Q16" s="45">
        <v>0.52</v>
      </c>
      <c r="R16" s="43">
        <v>0.52</v>
      </c>
      <c r="BL16" s="64"/>
      <c r="BM16" s="64"/>
      <c r="BN16" s="64"/>
    </row>
    <row r="17" spans="1:66" s="24" customFormat="1" ht="15" x14ac:dyDescent="0.25">
      <c r="A17" s="180"/>
      <c r="B17" s="23" t="s">
        <v>7</v>
      </c>
      <c r="C17" s="36">
        <f>C13+C16+60+C14</f>
        <v>520</v>
      </c>
      <c r="D17" s="48">
        <f>D13+D16+60+D14</f>
        <v>550</v>
      </c>
      <c r="E17" s="51">
        <f t="shared" ref="E17:R17" si="0">SUM(E13:E16)</f>
        <v>18.670999999999999</v>
      </c>
      <c r="F17" s="44">
        <f t="shared" si="0"/>
        <v>19.467500000000001</v>
      </c>
      <c r="G17" s="46">
        <f t="shared" si="0"/>
        <v>8.0733333333333324</v>
      </c>
      <c r="H17" s="62">
        <f t="shared" si="0"/>
        <v>8.0833333333333321</v>
      </c>
      <c r="I17" s="46">
        <f t="shared" si="0"/>
        <v>21.379000000000001</v>
      </c>
      <c r="J17" s="44">
        <f t="shared" si="0"/>
        <v>22.142499999999998</v>
      </c>
      <c r="K17" s="51">
        <f t="shared" si="0"/>
        <v>1.5166666666666666</v>
      </c>
      <c r="L17" s="44">
        <f t="shared" si="0"/>
        <v>1.6416666666666666</v>
      </c>
      <c r="M17" s="46">
        <f t="shared" si="0"/>
        <v>76.920999999999992</v>
      </c>
      <c r="N17" s="44">
        <f t="shared" si="0"/>
        <v>81.047500000000014</v>
      </c>
      <c r="O17" s="46">
        <f t="shared" si="0"/>
        <v>574.70000000000005</v>
      </c>
      <c r="P17" s="44">
        <f t="shared" si="0"/>
        <v>601.25</v>
      </c>
      <c r="Q17" s="46">
        <f t="shared" si="0"/>
        <v>0.98199999999999998</v>
      </c>
      <c r="R17" s="44">
        <f t="shared" si="0"/>
        <v>1.0449999999999999</v>
      </c>
      <c r="BL17" s="258">
        <f>O17/O43*100</f>
        <v>22.766617412282962</v>
      </c>
      <c r="BM17" s="258"/>
      <c r="BN17" s="258">
        <f>P17/P43*100</f>
        <v>21.173906000183127</v>
      </c>
    </row>
    <row r="18" spans="1:66" s="2" customFormat="1" ht="15" x14ac:dyDescent="0.25">
      <c r="A18" s="178"/>
      <c r="B18" s="17" t="s">
        <v>8</v>
      </c>
      <c r="C18" s="35"/>
      <c r="D18" s="28"/>
      <c r="E18" s="54"/>
      <c r="F18" s="43"/>
      <c r="G18" s="45"/>
      <c r="H18" s="50"/>
      <c r="I18" s="45"/>
      <c r="J18" s="43"/>
      <c r="K18" s="54"/>
      <c r="L18" s="43"/>
      <c r="M18" s="45"/>
      <c r="N18" s="43"/>
      <c r="O18" s="45"/>
      <c r="P18" s="43"/>
      <c r="Q18" s="138"/>
      <c r="R18" s="42"/>
      <c r="BL18" s="64"/>
      <c r="BM18" s="64"/>
      <c r="BN18" s="64"/>
    </row>
    <row r="19" spans="1:66" s="2" customFormat="1" ht="15" x14ac:dyDescent="0.25">
      <c r="A19" s="178" t="s">
        <v>142</v>
      </c>
      <c r="B19" s="14" t="s">
        <v>49</v>
      </c>
      <c r="C19" s="35">
        <v>70</v>
      </c>
      <c r="D19" s="28">
        <v>80</v>
      </c>
      <c r="E19" s="54">
        <f>1.13/100*70</f>
        <v>0.79099999999999993</v>
      </c>
      <c r="F19" s="43">
        <f>1.13/100*80</f>
        <v>0.90399999999999991</v>
      </c>
      <c r="G19" s="45">
        <v>0</v>
      </c>
      <c r="H19" s="50">
        <v>0</v>
      </c>
      <c r="I19" s="45">
        <f>6.19/100*70</f>
        <v>4.3330000000000002</v>
      </c>
      <c r="J19" s="43">
        <f>6.19/100*80</f>
        <v>4.952</v>
      </c>
      <c r="K19" s="54">
        <v>3.53</v>
      </c>
      <c r="L19" s="43">
        <v>4.03</v>
      </c>
      <c r="M19" s="45">
        <f>4.72/100*70</f>
        <v>3.3039999999999998</v>
      </c>
      <c r="N19" s="50">
        <f>4.72/100*80</f>
        <v>3.7759999999999998</v>
      </c>
      <c r="O19" s="45">
        <f>79.1/100*70</f>
        <v>55.37</v>
      </c>
      <c r="P19" s="43">
        <f>79.1/100*80</f>
        <v>63.279999999999994</v>
      </c>
      <c r="Q19" s="45">
        <f>20.42/100*70</f>
        <v>14.294000000000002</v>
      </c>
      <c r="R19" s="43">
        <f>20.42/100*80</f>
        <v>16.336000000000002</v>
      </c>
      <c r="BL19" s="64"/>
      <c r="BM19" s="64"/>
      <c r="BN19" s="64"/>
    </row>
    <row r="20" spans="1:66" s="2" customFormat="1" ht="15" customHeight="1" x14ac:dyDescent="0.25">
      <c r="A20" s="178" t="s">
        <v>143</v>
      </c>
      <c r="B20" s="14" t="s">
        <v>144</v>
      </c>
      <c r="C20" s="35">
        <v>250</v>
      </c>
      <c r="D20" s="28">
        <v>350</v>
      </c>
      <c r="E20" s="54">
        <v>8.61</v>
      </c>
      <c r="F20" s="43">
        <f>8.61/250*350</f>
        <v>12.054</v>
      </c>
      <c r="G20" s="45">
        <f>0.27*250/300</f>
        <v>0.22500000000000001</v>
      </c>
      <c r="H20" s="50">
        <f>0.27*350/300</f>
        <v>0.315</v>
      </c>
      <c r="I20" s="45">
        <v>8.4</v>
      </c>
      <c r="J20" s="43">
        <f>8.4/250*350</f>
        <v>11.760000000000002</v>
      </c>
      <c r="K20" s="54">
        <f>0.3*250/300</f>
        <v>0.25</v>
      </c>
      <c r="L20" s="43">
        <f>0.3*350/300</f>
        <v>0.35</v>
      </c>
      <c r="M20" s="45">
        <v>14.34</v>
      </c>
      <c r="N20" s="43">
        <f>14.34/250*350</f>
        <v>20.076000000000001</v>
      </c>
      <c r="O20" s="45">
        <v>167.25</v>
      </c>
      <c r="P20" s="43">
        <f>167.25/250*350</f>
        <v>234.15</v>
      </c>
      <c r="Q20" s="45">
        <v>9.11</v>
      </c>
      <c r="R20" s="43">
        <f>9.11/250*350</f>
        <v>12.754</v>
      </c>
      <c r="BL20" s="258"/>
      <c r="BM20" s="258"/>
      <c r="BN20" s="258"/>
    </row>
    <row r="21" spans="1:66" s="2" customFormat="1" ht="15" x14ac:dyDescent="0.25">
      <c r="A21" s="178" t="s">
        <v>145</v>
      </c>
      <c r="B21" s="14" t="s">
        <v>146</v>
      </c>
      <c r="C21" s="35">
        <v>90</v>
      </c>
      <c r="D21" s="28">
        <v>100</v>
      </c>
      <c r="E21" s="54">
        <f>16.09/120*90</f>
        <v>12.067499999999999</v>
      </c>
      <c r="F21" s="50">
        <f>16.09/120*100</f>
        <v>13.408333333333333</v>
      </c>
      <c r="G21" s="72"/>
      <c r="H21" s="73"/>
      <c r="I21" s="45">
        <f>8.89/120*90</f>
        <v>6.6675000000000004</v>
      </c>
      <c r="J21" s="43">
        <f>8.89/120*100</f>
        <v>7.4083333333333332</v>
      </c>
      <c r="K21" s="74"/>
      <c r="L21" s="71"/>
      <c r="M21" s="54">
        <f>5.78/120*90</f>
        <v>4.335</v>
      </c>
      <c r="N21" s="50">
        <f>5.78/120*100</f>
        <v>4.8166666666666673</v>
      </c>
      <c r="O21" s="45">
        <f>167/120*90</f>
        <v>125.25</v>
      </c>
      <c r="P21" s="43">
        <f>5.78/120*100</f>
        <v>4.8166666666666673</v>
      </c>
      <c r="Q21" s="45">
        <f>11.08/120*90</f>
        <v>8.31</v>
      </c>
      <c r="R21" s="43">
        <f>11.08/120*100</f>
        <v>9.2333333333333343</v>
      </c>
      <c r="BL21" s="64"/>
      <c r="BM21" s="64"/>
      <c r="BN21" s="64"/>
    </row>
    <row r="22" spans="1:66" s="2" customFormat="1" ht="15" x14ac:dyDescent="0.25">
      <c r="A22" s="178" t="s">
        <v>147</v>
      </c>
      <c r="B22" s="14" t="s">
        <v>55</v>
      </c>
      <c r="C22" s="35">
        <v>150</v>
      </c>
      <c r="D22" s="28">
        <v>200</v>
      </c>
      <c r="E22" s="54">
        <v>2.34</v>
      </c>
      <c r="F22" s="43">
        <f>2.34/150*200</f>
        <v>3.1199999999999997</v>
      </c>
      <c r="G22" s="45">
        <v>0</v>
      </c>
      <c r="H22" s="50">
        <v>0</v>
      </c>
      <c r="I22" s="45">
        <v>3.69</v>
      </c>
      <c r="J22" s="43">
        <f>3.69/150*200</f>
        <v>4.92</v>
      </c>
      <c r="K22" s="54">
        <v>0</v>
      </c>
      <c r="L22" s="43">
        <v>0</v>
      </c>
      <c r="M22" s="45">
        <v>13.49</v>
      </c>
      <c r="N22" s="43">
        <f>13.49/150*200</f>
        <v>17.986666666666668</v>
      </c>
      <c r="O22" s="45">
        <f>97</f>
        <v>97</v>
      </c>
      <c r="P22" s="43">
        <f>97/150*200</f>
        <v>129.33333333333331</v>
      </c>
      <c r="Q22" s="45">
        <v>10.61</v>
      </c>
      <c r="R22" s="43">
        <f>10.61/150*200</f>
        <v>14.146666666666667</v>
      </c>
      <c r="BL22" s="64"/>
      <c r="BM22" s="64"/>
      <c r="BN22" s="64"/>
    </row>
    <row r="23" spans="1:66" s="2" customFormat="1" ht="15" x14ac:dyDescent="0.25">
      <c r="A23" s="178" t="s">
        <v>148</v>
      </c>
      <c r="B23" s="14" t="s">
        <v>149</v>
      </c>
      <c r="C23" s="35">
        <v>200</v>
      </c>
      <c r="D23" s="28">
        <v>200</v>
      </c>
      <c r="E23" s="54">
        <v>0.11</v>
      </c>
      <c r="F23" s="43">
        <v>0.11</v>
      </c>
      <c r="G23" s="45">
        <v>0</v>
      </c>
      <c r="H23" s="50">
        <v>0</v>
      </c>
      <c r="I23" s="45">
        <v>0.02</v>
      </c>
      <c r="J23" s="43">
        <v>0.02</v>
      </c>
      <c r="K23" s="54">
        <v>0</v>
      </c>
      <c r="L23" s="43">
        <v>0</v>
      </c>
      <c r="M23" s="45">
        <v>18.66</v>
      </c>
      <c r="N23" s="43">
        <v>18.66</v>
      </c>
      <c r="O23" s="45">
        <v>75</v>
      </c>
      <c r="P23" s="43">
        <v>75</v>
      </c>
      <c r="Q23" s="45">
        <v>0.4</v>
      </c>
      <c r="R23" s="43">
        <v>0.4</v>
      </c>
      <c r="BL23" s="64"/>
      <c r="BM23" s="64"/>
      <c r="BN23" s="64"/>
    </row>
    <row r="24" spans="1:66" s="24" customFormat="1" ht="15" x14ac:dyDescent="0.25">
      <c r="A24" s="93"/>
      <c r="B24" s="14" t="s">
        <v>9</v>
      </c>
      <c r="C24" s="35">
        <v>50</v>
      </c>
      <c r="D24" s="28">
        <v>80</v>
      </c>
      <c r="E24" s="45">
        <f>6.6/100*50</f>
        <v>3.3000000000000003</v>
      </c>
      <c r="F24" s="43">
        <f>6.6/100*80</f>
        <v>5.28</v>
      </c>
      <c r="G24" s="54">
        <v>0</v>
      </c>
      <c r="H24" s="50">
        <f>D24*0</f>
        <v>0</v>
      </c>
      <c r="I24" s="45">
        <f>1.2/100*50</f>
        <v>0.6</v>
      </c>
      <c r="J24" s="43">
        <f>1.2/100*80</f>
        <v>0.96</v>
      </c>
      <c r="K24" s="54">
        <v>0</v>
      </c>
      <c r="L24" s="50">
        <v>0</v>
      </c>
      <c r="M24" s="45">
        <f>33.4/100*50</f>
        <v>16.7</v>
      </c>
      <c r="N24" s="43">
        <f>33.4/100*80</f>
        <v>26.72</v>
      </c>
      <c r="O24" s="54">
        <f>174/100*50</f>
        <v>87</v>
      </c>
      <c r="P24" s="50">
        <f>174/100*80</f>
        <v>139.19999999999999</v>
      </c>
      <c r="Q24" s="45">
        <v>0</v>
      </c>
      <c r="R24" s="43">
        <v>0</v>
      </c>
      <c r="S24" s="50"/>
      <c r="BL24" s="257"/>
      <c r="BM24" s="257"/>
      <c r="BN24" s="257"/>
    </row>
    <row r="25" spans="1:66" s="2" customFormat="1" ht="15" x14ac:dyDescent="0.25">
      <c r="A25" s="93"/>
      <c r="B25" s="14" t="s">
        <v>35</v>
      </c>
      <c r="C25" s="35">
        <v>50</v>
      </c>
      <c r="D25" s="28">
        <v>100</v>
      </c>
      <c r="E25" s="45">
        <f>7.7/100*50</f>
        <v>3.85</v>
      </c>
      <c r="F25" s="43">
        <v>7.7</v>
      </c>
      <c r="G25" s="54">
        <v>0</v>
      </c>
      <c r="H25" s="50">
        <v>0</v>
      </c>
      <c r="I25" s="45">
        <f>3/100*50</f>
        <v>1.5</v>
      </c>
      <c r="J25" s="43">
        <v>3</v>
      </c>
      <c r="K25" s="54">
        <v>0</v>
      </c>
      <c r="L25" s="50">
        <v>0</v>
      </c>
      <c r="M25" s="45">
        <f>50.1/100*50</f>
        <v>25.05</v>
      </c>
      <c r="N25" s="43">
        <v>50.1</v>
      </c>
      <c r="O25" s="54">
        <f>259/100*50</f>
        <v>129.5</v>
      </c>
      <c r="P25" s="50">
        <v>259</v>
      </c>
      <c r="Q25" s="45">
        <v>0</v>
      </c>
      <c r="R25" s="43">
        <v>0</v>
      </c>
      <c r="S25" s="50"/>
      <c r="BL25" s="64"/>
      <c r="BM25" s="64"/>
      <c r="BN25" s="64"/>
    </row>
    <row r="26" spans="1:66" s="2" customFormat="1" ht="15" x14ac:dyDescent="0.25">
      <c r="A26" s="203"/>
      <c r="B26" s="13" t="s">
        <v>37</v>
      </c>
      <c r="C26" s="35">
        <v>20</v>
      </c>
      <c r="D26" s="28">
        <v>30</v>
      </c>
      <c r="E26" s="72">
        <f>7.5/100*20</f>
        <v>1.5</v>
      </c>
      <c r="F26" s="71">
        <f>7.5/100*30</f>
        <v>2.25</v>
      </c>
      <c r="G26" s="74">
        <v>0.4</v>
      </c>
      <c r="H26" s="71">
        <v>0.4</v>
      </c>
      <c r="I26" s="72">
        <f>11.8/100*20</f>
        <v>2.3600000000000003</v>
      </c>
      <c r="J26" s="71">
        <f>11.8/100*30</f>
        <v>3.54</v>
      </c>
      <c r="K26" s="72">
        <v>0</v>
      </c>
      <c r="L26" s="73">
        <v>0</v>
      </c>
      <c r="M26" s="72">
        <f>74.9/100*20</f>
        <v>14.980000000000002</v>
      </c>
      <c r="N26" s="71">
        <f>74.9/100*30</f>
        <v>22.470000000000002</v>
      </c>
      <c r="O26" s="72">
        <f>417.1/100*20</f>
        <v>83.42</v>
      </c>
      <c r="P26" s="71">
        <f>417.1/100*30</f>
        <v>125.13000000000001</v>
      </c>
      <c r="Q26" s="45">
        <v>0</v>
      </c>
      <c r="R26" s="43">
        <v>0</v>
      </c>
      <c r="BL26" s="64"/>
      <c r="BM26" s="64"/>
      <c r="BN26" s="64"/>
    </row>
    <row r="27" spans="1:66" s="2" customFormat="1" ht="15" x14ac:dyDescent="0.25">
      <c r="A27" s="178"/>
      <c r="B27" s="184" t="s">
        <v>272</v>
      </c>
      <c r="C27" s="35">
        <v>200</v>
      </c>
      <c r="D27" s="28">
        <v>200</v>
      </c>
      <c r="E27" s="54">
        <f>0.81*2</f>
        <v>1.62</v>
      </c>
      <c r="F27" s="50">
        <v>1.62</v>
      </c>
      <c r="G27" s="45">
        <v>0</v>
      </c>
      <c r="H27" s="50">
        <v>0</v>
      </c>
      <c r="I27" s="45">
        <f>0.314*2</f>
        <v>0.628</v>
      </c>
      <c r="J27" s="43">
        <v>0.63</v>
      </c>
      <c r="K27" s="54">
        <v>0.6</v>
      </c>
      <c r="L27" s="50">
        <f>0.3/100*250</f>
        <v>0.75</v>
      </c>
      <c r="M27" s="54">
        <f>13.34*2</f>
        <v>26.68</v>
      </c>
      <c r="N27" s="50">
        <v>26.68</v>
      </c>
      <c r="O27" s="45">
        <f>38*2</f>
        <v>76</v>
      </c>
      <c r="P27" s="43">
        <v>76</v>
      </c>
      <c r="Q27" s="45">
        <f>38/100*200</f>
        <v>76</v>
      </c>
      <c r="R27" s="43">
        <v>76</v>
      </c>
      <c r="BL27" s="257"/>
      <c r="BM27" s="257"/>
      <c r="BN27" s="257"/>
    </row>
    <row r="28" spans="1:66" s="24" customFormat="1" ht="15" x14ac:dyDescent="0.25">
      <c r="A28" s="180"/>
      <c r="B28" s="23" t="s">
        <v>7</v>
      </c>
      <c r="C28" s="36">
        <f>C19+C20+C21+C22+C23+C24+C25+C27+C26</f>
        <v>1080</v>
      </c>
      <c r="D28" s="109">
        <f t="shared" ref="D28:R28" si="1">D19+D20+D21+D22+D23+D24+D25+D27+D26</f>
        <v>1340</v>
      </c>
      <c r="E28" s="46">
        <f t="shared" si="1"/>
        <v>34.188499999999998</v>
      </c>
      <c r="F28" s="51">
        <f t="shared" si="1"/>
        <v>46.446333333333335</v>
      </c>
      <c r="G28" s="46">
        <f t="shared" si="1"/>
        <v>0.625</v>
      </c>
      <c r="H28" s="46">
        <f t="shared" si="1"/>
        <v>0.71500000000000008</v>
      </c>
      <c r="I28" s="46">
        <f t="shared" si="1"/>
        <v>28.198500000000003</v>
      </c>
      <c r="J28" s="51">
        <f t="shared" si="1"/>
        <v>37.190333333333342</v>
      </c>
      <c r="K28" s="46">
        <f t="shared" si="1"/>
        <v>4.38</v>
      </c>
      <c r="L28" s="46">
        <f t="shared" si="1"/>
        <v>5.13</v>
      </c>
      <c r="M28" s="46">
        <f t="shared" si="1"/>
        <v>137.53899999999999</v>
      </c>
      <c r="N28" s="51">
        <f t="shared" si="1"/>
        <v>191.28533333333334</v>
      </c>
      <c r="O28" s="46">
        <f t="shared" si="1"/>
        <v>895.79</v>
      </c>
      <c r="P28" s="51">
        <f t="shared" si="1"/>
        <v>1105.9100000000001</v>
      </c>
      <c r="Q28" s="46">
        <f t="shared" si="1"/>
        <v>118.724</v>
      </c>
      <c r="R28" s="44">
        <f t="shared" si="1"/>
        <v>128.87</v>
      </c>
      <c r="BL28" s="258">
        <f>O28/O43*100</f>
        <v>35.486528992080999</v>
      </c>
      <c r="BM28" s="258"/>
      <c r="BN28" s="258">
        <f>P28/P43*100</f>
        <v>38.946252614823322</v>
      </c>
    </row>
    <row r="29" spans="1:66" s="2" customFormat="1" ht="15" x14ac:dyDescent="0.25">
      <c r="A29" s="178"/>
      <c r="B29" s="17" t="s">
        <v>10</v>
      </c>
      <c r="C29" s="35"/>
      <c r="D29" s="28"/>
      <c r="E29" s="45"/>
      <c r="F29" s="43"/>
      <c r="G29" s="45"/>
      <c r="H29" s="50"/>
      <c r="I29" s="45"/>
      <c r="J29" s="43"/>
      <c r="K29" s="54"/>
      <c r="L29" s="43"/>
      <c r="M29" s="45"/>
      <c r="N29" s="43"/>
      <c r="O29" s="45"/>
      <c r="P29" s="43"/>
      <c r="Q29" s="138"/>
      <c r="R29" s="42"/>
      <c r="BL29" s="64"/>
      <c r="BM29" s="64"/>
      <c r="BN29" s="64"/>
    </row>
    <row r="30" spans="1:66" s="2" customFormat="1" ht="15" x14ac:dyDescent="0.25">
      <c r="A30" s="178" t="s">
        <v>150</v>
      </c>
      <c r="B30" s="14" t="s">
        <v>70</v>
      </c>
      <c r="C30" s="35">
        <v>200</v>
      </c>
      <c r="D30" s="28">
        <v>200</v>
      </c>
      <c r="E30" s="45">
        <f>2.9/100*200</f>
        <v>5.8</v>
      </c>
      <c r="F30" s="43">
        <v>5.8</v>
      </c>
      <c r="G30" s="45">
        <v>0.57999999999999996</v>
      </c>
      <c r="H30" s="50">
        <v>0.57999999999999996</v>
      </c>
      <c r="I30" s="45">
        <f>3.2/100*200</f>
        <v>6.4</v>
      </c>
      <c r="J30" s="43">
        <v>6.4</v>
      </c>
      <c r="K30" s="54">
        <v>0</v>
      </c>
      <c r="L30" s="43">
        <v>0</v>
      </c>
      <c r="M30" s="45">
        <f>4.7/100*200</f>
        <v>9.4</v>
      </c>
      <c r="N30" s="43">
        <v>9.4</v>
      </c>
      <c r="O30" s="45">
        <f>60/100*200</f>
        <v>120</v>
      </c>
      <c r="P30" s="43">
        <v>120</v>
      </c>
      <c r="Q30" s="45">
        <f>1.3/100*200</f>
        <v>2.6</v>
      </c>
      <c r="R30" s="43">
        <v>2.6</v>
      </c>
      <c r="BL30" s="63"/>
      <c r="BM30" s="63"/>
      <c r="BN30" s="63"/>
    </row>
    <row r="31" spans="1:66" s="2" customFormat="1" ht="15" x14ac:dyDescent="0.25">
      <c r="A31" s="178"/>
      <c r="B31" s="14" t="s">
        <v>58</v>
      </c>
      <c r="C31" s="35">
        <v>90</v>
      </c>
      <c r="D31" s="28">
        <v>90</v>
      </c>
      <c r="E31" s="45">
        <f>22.9*100/150</f>
        <v>15.266666666666667</v>
      </c>
      <c r="F31" s="43">
        <v>15.27</v>
      </c>
      <c r="G31" s="45">
        <f>21.6*100/150</f>
        <v>14.4</v>
      </c>
      <c r="H31" s="50">
        <v>14.4</v>
      </c>
      <c r="I31" s="45">
        <f>18.82*100/150</f>
        <v>12.546666666666667</v>
      </c>
      <c r="J31" s="43">
        <v>12.55</v>
      </c>
      <c r="K31" s="54">
        <f>0.14*100/150</f>
        <v>9.3333333333333351E-2</v>
      </c>
      <c r="L31" s="43">
        <v>0.09</v>
      </c>
      <c r="M31" s="45">
        <f>20.95*100/150</f>
        <v>13.966666666666667</v>
      </c>
      <c r="N31" s="43">
        <v>13.97</v>
      </c>
      <c r="O31" s="45">
        <f>343.08*100/150</f>
        <v>228.72</v>
      </c>
      <c r="P31" s="43">
        <v>228.72</v>
      </c>
      <c r="Q31" s="45">
        <v>0</v>
      </c>
      <c r="R31" s="43">
        <v>0</v>
      </c>
      <c r="BL31" s="258"/>
      <c r="BM31" s="258"/>
      <c r="BN31" s="258"/>
    </row>
    <row r="32" spans="1:66" s="24" customFormat="1" ht="15" x14ac:dyDescent="0.25">
      <c r="A32" s="180"/>
      <c r="B32" s="23" t="s">
        <v>7</v>
      </c>
      <c r="C32" s="36">
        <f>C30+C31</f>
        <v>290</v>
      </c>
      <c r="D32" s="109">
        <f t="shared" ref="D32:R32" si="2">D30+D31</f>
        <v>290</v>
      </c>
      <c r="E32" s="46">
        <f t="shared" si="2"/>
        <v>21.066666666666666</v>
      </c>
      <c r="F32" s="51">
        <f t="shared" si="2"/>
        <v>21.07</v>
      </c>
      <c r="G32" s="46">
        <f t="shared" si="2"/>
        <v>14.98</v>
      </c>
      <c r="H32" s="46">
        <f t="shared" si="2"/>
        <v>14.98</v>
      </c>
      <c r="I32" s="46">
        <f t="shared" si="2"/>
        <v>18.946666666666665</v>
      </c>
      <c r="J32" s="51">
        <f t="shared" si="2"/>
        <v>18.950000000000003</v>
      </c>
      <c r="K32" s="46">
        <f t="shared" si="2"/>
        <v>9.3333333333333351E-2</v>
      </c>
      <c r="L32" s="46">
        <f t="shared" si="2"/>
        <v>0.09</v>
      </c>
      <c r="M32" s="46">
        <f t="shared" si="2"/>
        <v>23.366666666666667</v>
      </c>
      <c r="N32" s="51">
        <f t="shared" si="2"/>
        <v>23.37</v>
      </c>
      <c r="O32" s="46">
        <f t="shared" si="2"/>
        <v>348.72</v>
      </c>
      <c r="P32" s="51">
        <f t="shared" si="2"/>
        <v>348.72</v>
      </c>
      <c r="Q32" s="46">
        <f t="shared" si="2"/>
        <v>2.6</v>
      </c>
      <c r="R32" s="44">
        <f t="shared" si="2"/>
        <v>2.6</v>
      </c>
      <c r="BL32" s="258">
        <f>O32/O43*100</f>
        <v>13.814468112078155</v>
      </c>
      <c r="BM32" s="258"/>
      <c r="BN32" s="258">
        <f>P32/P43*100</f>
        <v>12.280689397727834</v>
      </c>
    </row>
    <row r="33" spans="1:66" s="2" customFormat="1" ht="15" x14ac:dyDescent="0.25">
      <c r="A33" s="178"/>
      <c r="B33" s="17" t="s">
        <v>12</v>
      </c>
      <c r="C33" s="35"/>
      <c r="D33" s="28"/>
      <c r="E33" s="45"/>
      <c r="F33" s="43"/>
      <c r="G33" s="45"/>
      <c r="H33" s="50"/>
      <c r="I33" s="45"/>
      <c r="J33" s="43"/>
      <c r="K33" s="54"/>
      <c r="L33" s="43"/>
      <c r="M33" s="45"/>
      <c r="N33" s="43"/>
      <c r="O33" s="45"/>
      <c r="P33" s="43"/>
      <c r="Q33" s="138"/>
      <c r="R33" s="42"/>
      <c r="BL33" s="64"/>
      <c r="BM33" s="64"/>
      <c r="BN33" s="64"/>
    </row>
    <row r="34" spans="1:66" s="2" customFormat="1" ht="15" x14ac:dyDescent="0.25">
      <c r="A34" s="178" t="s">
        <v>309</v>
      </c>
      <c r="B34" s="14" t="s">
        <v>310</v>
      </c>
      <c r="C34" s="35">
        <v>50</v>
      </c>
      <c r="D34" s="28">
        <v>50</v>
      </c>
      <c r="E34" s="45">
        <f>0.24/30*50</f>
        <v>0.4</v>
      </c>
      <c r="F34" s="43">
        <v>0.4</v>
      </c>
      <c r="G34" s="45"/>
      <c r="H34" s="50"/>
      <c r="I34" s="45">
        <f>0.03/30*50</f>
        <v>0.05</v>
      </c>
      <c r="J34" s="43">
        <v>0.05</v>
      </c>
      <c r="K34" s="54"/>
      <c r="L34" s="43"/>
      <c r="M34" s="45">
        <f>0.51/30*50</f>
        <v>0.85000000000000009</v>
      </c>
      <c r="N34" s="43">
        <v>0.85</v>
      </c>
      <c r="O34" s="45">
        <f>11/100*50</f>
        <v>5.5</v>
      </c>
      <c r="P34" s="43">
        <v>5.5</v>
      </c>
      <c r="Q34" s="45">
        <f>1.5/30*50</f>
        <v>2.5</v>
      </c>
      <c r="R34" s="52">
        <v>2.5</v>
      </c>
      <c r="BL34" s="64"/>
      <c r="BM34" s="64"/>
      <c r="BN34" s="64"/>
    </row>
    <row r="35" spans="1:66" s="2" customFormat="1" ht="27" customHeight="1" x14ac:dyDescent="0.25">
      <c r="A35" s="178" t="s">
        <v>154</v>
      </c>
      <c r="B35" s="14" t="s">
        <v>153</v>
      </c>
      <c r="C35" s="35">
        <v>220</v>
      </c>
      <c r="D35" s="28">
        <v>250</v>
      </c>
      <c r="E35" s="45">
        <f>7.44/100*220</f>
        <v>16.368000000000002</v>
      </c>
      <c r="F35" s="43">
        <f>7.44/100*250</f>
        <v>18.600000000000001</v>
      </c>
      <c r="G35" s="45">
        <f>12.12*110/100</f>
        <v>13.331999999999999</v>
      </c>
      <c r="H35" s="50">
        <f>12.12*130/100</f>
        <v>15.755999999999998</v>
      </c>
      <c r="I35" s="45">
        <f>6.82/100*220</f>
        <v>15.004</v>
      </c>
      <c r="J35" s="43">
        <f>6.82/100*250</f>
        <v>17.05</v>
      </c>
      <c r="K35" s="54">
        <f>2.05*110/100</f>
        <v>2.2549999999999999</v>
      </c>
      <c r="L35" s="43">
        <f>2.05*130/100</f>
        <v>2.665</v>
      </c>
      <c r="M35" s="45">
        <f>13.99/100*220</f>
        <v>30.777999999999999</v>
      </c>
      <c r="N35" s="43">
        <f>13.99/100*250</f>
        <v>34.975000000000001</v>
      </c>
      <c r="O35" s="45">
        <f>147/100*220</f>
        <v>323.39999999999998</v>
      </c>
      <c r="P35" s="43">
        <f>147/100*250</f>
        <v>367.5</v>
      </c>
      <c r="Q35" s="45">
        <f>7.2/100*220</f>
        <v>15.840000000000002</v>
      </c>
      <c r="R35" s="43">
        <f>7.2/100*250</f>
        <v>18.000000000000004</v>
      </c>
      <c r="BL35" s="258"/>
      <c r="BM35" s="258"/>
      <c r="BN35" s="258"/>
    </row>
    <row r="36" spans="1:66" s="2" customFormat="1" ht="15" x14ac:dyDescent="0.25">
      <c r="A36" s="178" t="s">
        <v>152</v>
      </c>
      <c r="B36" s="88" t="s">
        <v>151</v>
      </c>
      <c r="C36" s="35">
        <v>200</v>
      </c>
      <c r="D36" s="28">
        <v>200</v>
      </c>
      <c r="E36" s="45">
        <v>0.11</v>
      </c>
      <c r="F36" s="43">
        <v>0.11</v>
      </c>
      <c r="G36" s="45">
        <v>0</v>
      </c>
      <c r="H36" s="50">
        <v>0</v>
      </c>
      <c r="I36" s="45">
        <v>0.04</v>
      </c>
      <c r="J36" s="43">
        <v>0.04</v>
      </c>
      <c r="K36" s="54">
        <v>0.04</v>
      </c>
      <c r="L36" s="50">
        <v>0.04</v>
      </c>
      <c r="M36" s="45">
        <v>26.96</v>
      </c>
      <c r="N36" s="43">
        <v>26.96</v>
      </c>
      <c r="O36" s="45">
        <v>109</v>
      </c>
      <c r="P36" s="43">
        <v>109</v>
      </c>
      <c r="Q36" s="45">
        <v>3</v>
      </c>
      <c r="R36" s="43">
        <v>3</v>
      </c>
      <c r="BL36" s="64"/>
      <c r="BM36" s="64"/>
      <c r="BN36" s="64"/>
    </row>
    <row r="37" spans="1:66" s="2" customFormat="1" ht="15" x14ac:dyDescent="0.25">
      <c r="A37" s="93"/>
      <c r="B37" s="14" t="s">
        <v>35</v>
      </c>
      <c r="C37" s="35">
        <v>50</v>
      </c>
      <c r="D37" s="28">
        <v>50</v>
      </c>
      <c r="E37" s="45">
        <v>3.85</v>
      </c>
      <c r="F37" s="43">
        <v>3.85</v>
      </c>
      <c r="G37" s="54">
        <v>0</v>
      </c>
      <c r="H37" s="50">
        <v>0</v>
      </c>
      <c r="I37" s="45">
        <v>1.5</v>
      </c>
      <c r="J37" s="43">
        <v>1.5</v>
      </c>
      <c r="K37" s="54">
        <v>0.5</v>
      </c>
      <c r="L37" s="50">
        <v>0.5</v>
      </c>
      <c r="M37" s="45">
        <v>25.05</v>
      </c>
      <c r="N37" s="43">
        <v>25.05</v>
      </c>
      <c r="O37" s="54">
        <v>129.5</v>
      </c>
      <c r="P37" s="50">
        <v>129.5</v>
      </c>
      <c r="Q37" s="45">
        <v>0</v>
      </c>
      <c r="R37" s="43">
        <v>0</v>
      </c>
      <c r="S37" s="50"/>
      <c r="BL37" s="64"/>
      <c r="BM37" s="64"/>
      <c r="BN37" s="64"/>
    </row>
    <row r="38" spans="1:66" s="2" customFormat="1" ht="15" x14ac:dyDescent="0.25">
      <c r="A38" s="93"/>
      <c r="B38" s="14" t="s">
        <v>13</v>
      </c>
      <c r="C38" s="35">
        <v>30</v>
      </c>
      <c r="D38" s="28">
        <v>40</v>
      </c>
      <c r="E38" s="45">
        <f>6.6/100*30</f>
        <v>1.98</v>
      </c>
      <c r="F38" s="43">
        <f>6.6/100*40</f>
        <v>2.64</v>
      </c>
      <c r="G38" s="54">
        <v>0</v>
      </c>
      <c r="H38" s="50">
        <f>D38*0</f>
        <v>0</v>
      </c>
      <c r="I38" s="45">
        <f>1.2/100*30</f>
        <v>0.36</v>
      </c>
      <c r="J38" s="43">
        <f>1.2/100*40</f>
        <v>0.48</v>
      </c>
      <c r="K38" s="54">
        <v>0</v>
      </c>
      <c r="L38" s="50">
        <v>0</v>
      </c>
      <c r="M38" s="45">
        <f>33.4/100*30</f>
        <v>10.02</v>
      </c>
      <c r="N38" s="43">
        <f>33.4/100*40</f>
        <v>13.36</v>
      </c>
      <c r="O38" s="54">
        <f>174/100*30</f>
        <v>52.2</v>
      </c>
      <c r="P38" s="50">
        <f>174/100*40</f>
        <v>69.599999999999994</v>
      </c>
      <c r="Q38" s="45">
        <v>0</v>
      </c>
      <c r="R38" s="43">
        <v>0</v>
      </c>
      <c r="S38" s="50"/>
      <c r="BL38" s="64"/>
      <c r="BM38" s="64"/>
      <c r="BN38" s="64"/>
    </row>
    <row r="39" spans="1:66" s="24" customFormat="1" ht="15" x14ac:dyDescent="0.25">
      <c r="A39" s="180"/>
      <c r="B39" s="23" t="s">
        <v>7</v>
      </c>
      <c r="C39" s="36">
        <f>C34+C35+C36+C37+C38</f>
        <v>550</v>
      </c>
      <c r="D39" s="48">
        <f>D34+D35+D36+D37+D38</f>
        <v>590</v>
      </c>
      <c r="E39" s="46">
        <f>SUM(E34:E38)</f>
        <v>22.708000000000002</v>
      </c>
      <c r="F39" s="44">
        <f>F34+F35+F36+F37+F38</f>
        <v>25.6</v>
      </c>
      <c r="G39" s="46">
        <f t="shared" ref="G39:L39" si="3">SUM(G35:G38)</f>
        <v>13.331999999999999</v>
      </c>
      <c r="H39" s="62">
        <f t="shared" si="3"/>
        <v>15.755999999999998</v>
      </c>
      <c r="I39" s="46">
        <f>SUM(I34:I38)</f>
        <v>16.954000000000001</v>
      </c>
      <c r="J39" s="44">
        <f>SUM(J34:J38)</f>
        <v>19.12</v>
      </c>
      <c r="K39" s="51">
        <f t="shared" si="3"/>
        <v>2.7949999999999999</v>
      </c>
      <c r="L39" s="44">
        <f t="shared" si="3"/>
        <v>3.2050000000000001</v>
      </c>
      <c r="M39" s="46">
        <f>SUM(M34:M38)</f>
        <v>93.658000000000001</v>
      </c>
      <c r="N39" s="44">
        <f>SUM(N34:N38)</f>
        <v>101.19500000000001</v>
      </c>
      <c r="O39" s="46">
        <f>SUM(O34:O38)</f>
        <v>619.6</v>
      </c>
      <c r="P39" s="44">
        <f>SUM(P34:P38)</f>
        <v>681.1</v>
      </c>
      <c r="Q39" s="46">
        <f t="shared" ref="Q39:R39" si="4">SUM(Q34:Q38)</f>
        <v>21.340000000000003</v>
      </c>
      <c r="R39" s="44">
        <f t="shared" si="4"/>
        <v>23.500000000000004</v>
      </c>
      <c r="BL39" s="258">
        <f>(O39+O42)/O43*100</f>
        <v>27.932385483557887</v>
      </c>
      <c r="BM39" s="258"/>
      <c r="BN39" s="258">
        <f>(P39+P42)/P43*100</f>
        <v>27.599151987265724</v>
      </c>
    </row>
    <row r="40" spans="1:66" s="2" customFormat="1" ht="15" x14ac:dyDescent="0.25">
      <c r="A40" s="178"/>
      <c r="B40" s="17" t="s">
        <v>14</v>
      </c>
      <c r="C40" s="35"/>
      <c r="D40" s="28"/>
      <c r="E40" s="35"/>
      <c r="F40" s="28"/>
      <c r="G40" s="35"/>
      <c r="H40" s="19"/>
      <c r="I40" s="35"/>
      <c r="J40" s="28"/>
      <c r="K40" s="54"/>
      <c r="L40" s="43"/>
      <c r="M40" s="45"/>
      <c r="N40" s="43"/>
      <c r="O40" s="45"/>
      <c r="P40" s="43"/>
      <c r="Q40" s="138"/>
      <c r="R40" s="42"/>
      <c r="BL40" s="64"/>
      <c r="BM40" s="64"/>
      <c r="BN40" s="64"/>
    </row>
    <row r="41" spans="1:66" s="2" customFormat="1" ht="15" x14ac:dyDescent="0.25">
      <c r="A41" s="178"/>
      <c r="B41" s="14" t="s">
        <v>295</v>
      </c>
      <c r="C41" s="35">
        <v>150</v>
      </c>
      <c r="D41" s="28">
        <v>180</v>
      </c>
      <c r="E41" s="45">
        <f>2.9/100*150</f>
        <v>4.3499999999999996</v>
      </c>
      <c r="F41" s="50">
        <f>2.9/100*180</f>
        <v>5.22</v>
      </c>
      <c r="G41" s="54">
        <v>5.8</v>
      </c>
      <c r="H41" s="50">
        <v>5.8</v>
      </c>
      <c r="I41" s="45">
        <f>3.2/100*150</f>
        <v>4.8</v>
      </c>
      <c r="J41" s="43">
        <f>3.2/100*180</f>
        <v>5.76</v>
      </c>
      <c r="K41" s="54">
        <v>0</v>
      </c>
      <c r="L41" s="43">
        <v>0</v>
      </c>
      <c r="M41" s="45">
        <f>4.1/100*150</f>
        <v>6.1499999999999995</v>
      </c>
      <c r="N41" s="50">
        <f>4.1/100*180</f>
        <v>7.379999999999999</v>
      </c>
      <c r="O41" s="45">
        <f>57/100*150</f>
        <v>85.499999999999986</v>
      </c>
      <c r="P41" s="43">
        <f>57/100*180</f>
        <v>102.6</v>
      </c>
      <c r="Q41" s="45">
        <f>0.7/100*150</f>
        <v>1.0499999999999998</v>
      </c>
      <c r="R41" s="43">
        <f>0.7/100*180</f>
        <v>1.2599999999999998</v>
      </c>
      <c r="BL41" s="64"/>
      <c r="BM41" s="64"/>
      <c r="BN41" s="64"/>
    </row>
    <row r="42" spans="1:66" s="24" customFormat="1" ht="15" x14ac:dyDescent="0.25">
      <c r="A42" s="116"/>
      <c r="B42" s="23" t="s">
        <v>7</v>
      </c>
      <c r="C42" s="36">
        <f>C41</f>
        <v>150</v>
      </c>
      <c r="D42" s="109">
        <f t="shared" ref="D42:R42" si="5">D41</f>
        <v>180</v>
      </c>
      <c r="E42" s="46">
        <f t="shared" si="5"/>
        <v>4.3499999999999996</v>
      </c>
      <c r="F42" s="51">
        <f t="shared" si="5"/>
        <v>5.22</v>
      </c>
      <c r="G42" s="46">
        <f t="shared" si="5"/>
        <v>5.8</v>
      </c>
      <c r="H42" s="46">
        <f t="shared" si="5"/>
        <v>5.8</v>
      </c>
      <c r="I42" s="46">
        <f t="shared" si="5"/>
        <v>4.8</v>
      </c>
      <c r="J42" s="51">
        <f t="shared" si="5"/>
        <v>5.76</v>
      </c>
      <c r="K42" s="46">
        <f t="shared" si="5"/>
        <v>0</v>
      </c>
      <c r="L42" s="46">
        <f t="shared" si="5"/>
        <v>0</v>
      </c>
      <c r="M42" s="46">
        <f t="shared" si="5"/>
        <v>6.1499999999999995</v>
      </c>
      <c r="N42" s="51">
        <f t="shared" si="5"/>
        <v>7.379999999999999</v>
      </c>
      <c r="O42" s="46">
        <f t="shared" si="5"/>
        <v>85.499999999999986</v>
      </c>
      <c r="P42" s="51">
        <f t="shared" si="5"/>
        <v>102.6</v>
      </c>
      <c r="Q42" s="46">
        <f t="shared" si="5"/>
        <v>1.0499999999999998</v>
      </c>
      <c r="R42" s="44">
        <f t="shared" si="5"/>
        <v>1.2599999999999998</v>
      </c>
      <c r="BL42" s="258"/>
      <c r="BM42" s="258"/>
      <c r="BN42" s="258"/>
    </row>
    <row r="43" spans="1:66" s="24" customFormat="1" thickBot="1" x14ac:dyDescent="0.3">
      <c r="A43" s="117"/>
      <c r="B43" s="25" t="s">
        <v>15</v>
      </c>
      <c r="C43" s="38">
        <f t="shared" ref="C43:R43" si="6">C17+C28+C32+C39+C42</f>
        <v>2590</v>
      </c>
      <c r="D43" s="29">
        <f t="shared" si="6"/>
        <v>2950</v>
      </c>
      <c r="E43" s="41">
        <f t="shared" si="6"/>
        <v>100.98416666666665</v>
      </c>
      <c r="F43" s="47">
        <f t="shared" si="6"/>
        <v>117.80383333333333</v>
      </c>
      <c r="G43" s="39">
        <f t="shared" si="6"/>
        <v>42.810333333333332</v>
      </c>
      <c r="H43" s="70">
        <f t="shared" si="6"/>
        <v>45.334333333333326</v>
      </c>
      <c r="I43" s="39">
        <f t="shared" si="6"/>
        <v>90.278166666666678</v>
      </c>
      <c r="J43" s="47">
        <f t="shared" si="6"/>
        <v>103.16283333333335</v>
      </c>
      <c r="K43" s="41">
        <f t="shared" si="6"/>
        <v>8.7850000000000001</v>
      </c>
      <c r="L43" s="47">
        <f t="shared" si="6"/>
        <v>10.066666666666666</v>
      </c>
      <c r="M43" s="39">
        <f t="shared" si="6"/>
        <v>337.63466666666665</v>
      </c>
      <c r="N43" s="47">
        <f t="shared" si="6"/>
        <v>404.27783333333338</v>
      </c>
      <c r="O43" s="39">
        <f t="shared" si="6"/>
        <v>2524.31</v>
      </c>
      <c r="P43" s="47">
        <f t="shared" si="6"/>
        <v>2839.58</v>
      </c>
      <c r="Q43" s="39">
        <f t="shared" si="6"/>
        <v>144.69600000000003</v>
      </c>
      <c r="R43" s="47">
        <f t="shared" si="6"/>
        <v>157.27499999999998</v>
      </c>
      <c r="BL43" s="258">
        <f>BL17+BL28+BL32+BL39</f>
        <v>100</v>
      </c>
      <c r="BM43" s="258"/>
      <c r="BN43" s="258">
        <f>BN17+BN28+BN32+BN39</f>
        <v>100.00000000000001</v>
      </c>
    </row>
    <row r="44" spans="1:66" s="2" customFormat="1" ht="15" x14ac:dyDescent="0.25">
      <c r="A44" s="64"/>
      <c r="C44" s="63"/>
      <c r="D44" s="64"/>
      <c r="E44" s="64"/>
      <c r="F44" s="64"/>
      <c r="G44" s="64"/>
      <c r="H44" s="64"/>
      <c r="I44" s="64"/>
      <c r="J44" s="64"/>
      <c r="K44" s="63"/>
      <c r="L44" s="63"/>
      <c r="M44" s="63"/>
      <c r="N44" s="63"/>
      <c r="O44" s="63"/>
      <c r="P44" s="63"/>
      <c r="BL44" s="64"/>
      <c r="BM44" s="64"/>
      <c r="BN44" s="64"/>
    </row>
    <row r="45" spans="1:66" s="2" customFormat="1" ht="15" customHeight="1" x14ac:dyDescent="0.25">
      <c r="A45" s="64"/>
      <c r="B45" s="294" t="s">
        <v>106</v>
      </c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BL45" s="257"/>
      <c r="BM45" s="257"/>
      <c r="BN45" s="257"/>
    </row>
    <row r="46" spans="1:66" s="2" customFormat="1" ht="15" x14ac:dyDescent="0.25">
      <c r="A46" s="135"/>
      <c r="B46" s="293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63"/>
      <c r="Q46" s="63"/>
      <c r="R46" s="63"/>
      <c r="BL46" s="258"/>
      <c r="BM46" s="258"/>
      <c r="BN46" s="258"/>
    </row>
    <row r="47" spans="1:66" s="2" customFormat="1" ht="15" x14ac:dyDescent="0.25">
      <c r="A47" s="135"/>
      <c r="B47" s="29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63"/>
      <c r="P47" s="63"/>
      <c r="Q47" s="63"/>
      <c r="R47" s="63"/>
      <c r="BL47" s="64"/>
      <c r="BM47" s="64"/>
      <c r="BN47" s="64"/>
    </row>
    <row r="48" spans="1:66" s="2" customFormat="1" ht="15" customHeight="1" x14ac:dyDescent="0.25">
      <c r="A48" s="135"/>
      <c r="B48" s="292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BL48" s="64"/>
      <c r="BM48" s="64"/>
      <c r="BN48" s="64"/>
    </row>
    <row r="49" spans="1:66" s="2" customFormat="1" ht="15" x14ac:dyDescent="0.25">
      <c r="A49" s="64"/>
      <c r="C49" s="63"/>
      <c r="D49" s="64"/>
      <c r="E49" s="64"/>
      <c r="F49" s="64"/>
      <c r="G49" s="64"/>
      <c r="H49" s="64"/>
      <c r="I49" s="64"/>
      <c r="J49" s="64"/>
      <c r="K49" s="63"/>
      <c r="L49" s="63"/>
      <c r="M49" s="63"/>
      <c r="N49" s="63"/>
      <c r="O49" s="63"/>
      <c r="P49" s="63"/>
      <c r="BL49" s="64"/>
      <c r="BM49" s="64"/>
      <c r="BN49" s="64"/>
    </row>
    <row r="50" spans="1:66" s="2" customFormat="1" ht="15" x14ac:dyDescent="0.25">
      <c r="A50" s="64"/>
      <c r="C50" s="63"/>
      <c r="D50" s="64"/>
      <c r="E50" s="64"/>
      <c r="F50" s="64"/>
      <c r="G50" s="64"/>
      <c r="H50" s="64"/>
      <c r="I50" s="64"/>
      <c r="J50" s="64"/>
      <c r="K50" s="63"/>
      <c r="L50" s="63"/>
      <c r="M50" s="63"/>
      <c r="N50" s="63"/>
      <c r="O50" s="63"/>
      <c r="P50" s="63"/>
      <c r="BL50" s="64"/>
      <c r="BM50" s="64"/>
      <c r="BN50" s="64"/>
    </row>
    <row r="51" spans="1:66" s="2" customFormat="1" ht="15" x14ac:dyDescent="0.25">
      <c r="A51" s="64"/>
      <c r="C51" s="63"/>
      <c r="D51" s="64"/>
      <c r="E51" s="64"/>
      <c r="F51" s="64"/>
      <c r="G51" s="64"/>
      <c r="H51" s="64"/>
      <c r="I51" s="64"/>
      <c r="J51" s="64"/>
      <c r="K51" s="63"/>
      <c r="L51" s="63"/>
      <c r="M51" s="63"/>
      <c r="N51" s="63"/>
      <c r="O51" s="63"/>
      <c r="P51" s="63"/>
      <c r="BL51" s="64"/>
      <c r="BM51" s="64"/>
      <c r="BN51" s="64"/>
    </row>
    <row r="52" spans="1:66" s="2" customFormat="1" ht="15" x14ac:dyDescent="0.25">
      <c r="A52" s="64"/>
      <c r="C52" s="63"/>
      <c r="D52" s="64"/>
      <c r="E52" s="64"/>
      <c r="F52" s="64"/>
      <c r="G52" s="64"/>
      <c r="H52" s="64"/>
      <c r="I52" s="64"/>
      <c r="J52" s="64"/>
      <c r="K52" s="63"/>
      <c r="L52" s="63"/>
      <c r="M52" s="63"/>
      <c r="N52" s="63"/>
      <c r="O52" s="63"/>
      <c r="P52" s="63"/>
      <c r="BL52" s="64"/>
      <c r="BM52" s="64"/>
      <c r="BN52" s="64"/>
    </row>
    <row r="53" spans="1:66" s="2" customFormat="1" ht="15" x14ac:dyDescent="0.25">
      <c r="A53" s="64"/>
      <c r="C53" s="63"/>
      <c r="D53" s="64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BL53" s="64"/>
      <c r="BM53" s="64"/>
      <c r="BN53" s="64"/>
    </row>
    <row r="54" spans="1:66" s="2" customFormat="1" ht="15" x14ac:dyDescent="0.25">
      <c r="A54" s="64"/>
      <c r="C54" s="63"/>
      <c r="D54" s="64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BL54" s="64"/>
      <c r="BM54" s="64"/>
      <c r="BN54" s="64"/>
    </row>
    <row r="55" spans="1:66" s="2" customFormat="1" ht="15" x14ac:dyDescent="0.25">
      <c r="A55" s="64"/>
      <c r="C55" s="63"/>
      <c r="D55" s="64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BL55" s="64"/>
      <c r="BM55" s="64"/>
      <c r="BN55" s="64"/>
    </row>
    <row r="56" spans="1:66" s="2" customFormat="1" ht="15" x14ac:dyDescent="0.25">
      <c r="A56" s="64"/>
      <c r="C56" s="63"/>
      <c r="D56" s="64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BL56" s="64"/>
      <c r="BM56" s="64"/>
      <c r="BN56" s="64"/>
    </row>
    <row r="57" spans="1:66" s="2" customFormat="1" ht="15" x14ac:dyDescent="0.25">
      <c r="A57" s="64"/>
      <c r="C57" s="63"/>
      <c r="D57" s="64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BL57" s="64"/>
      <c r="BM57" s="64"/>
      <c r="BN57" s="64"/>
    </row>
    <row r="58" spans="1:66" s="2" customFormat="1" ht="15" x14ac:dyDescent="0.25">
      <c r="A58" s="64"/>
      <c r="C58" s="63"/>
      <c r="D58" s="64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BL58" s="64"/>
      <c r="BM58" s="64"/>
      <c r="BN58" s="64"/>
    </row>
    <row r="59" spans="1:66" s="2" customFormat="1" ht="15" x14ac:dyDescent="0.25">
      <c r="A59" s="64"/>
      <c r="C59" s="63"/>
      <c r="D59" s="64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BL59" s="64"/>
      <c r="BM59" s="64"/>
      <c r="BN59" s="64"/>
    </row>
    <row r="60" spans="1:66" s="2" customFormat="1" ht="15" x14ac:dyDescent="0.25">
      <c r="A60" s="64"/>
      <c r="C60" s="63"/>
      <c r="D60" s="64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BL60" s="64"/>
      <c r="BM60" s="64"/>
      <c r="BN60" s="64"/>
    </row>
    <row r="61" spans="1:66" s="2" customFormat="1" ht="15" x14ac:dyDescent="0.25">
      <c r="A61" s="64"/>
      <c r="C61" s="63"/>
      <c r="D61" s="64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BL61" s="64"/>
      <c r="BM61" s="64"/>
      <c r="BN61" s="64"/>
    </row>
    <row r="62" spans="1:66" s="2" customFormat="1" ht="15" x14ac:dyDescent="0.25">
      <c r="A62" s="64"/>
      <c r="C62" s="63"/>
      <c r="D62" s="64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BL62" s="64"/>
      <c r="BM62" s="64"/>
      <c r="BN62" s="64"/>
    </row>
    <row r="63" spans="1:66" s="2" customFormat="1" ht="15" x14ac:dyDescent="0.25">
      <c r="A63" s="64"/>
      <c r="C63" s="63"/>
      <c r="D63" s="64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BL63" s="64"/>
      <c r="BM63" s="64"/>
      <c r="BN63" s="64"/>
    </row>
    <row r="64" spans="1:66" s="2" customFormat="1" ht="15" x14ac:dyDescent="0.25">
      <c r="A64" s="64"/>
      <c r="C64" s="63"/>
      <c r="D64" s="64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BL64" s="64"/>
      <c r="BM64" s="64"/>
      <c r="BN64" s="64"/>
    </row>
    <row r="65" spans="1:66" s="2" customFormat="1" ht="15" x14ac:dyDescent="0.25">
      <c r="A65" s="64"/>
      <c r="C65" s="63"/>
      <c r="D65" s="64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BL65" s="64"/>
      <c r="BM65" s="64"/>
      <c r="BN65" s="64"/>
    </row>
    <row r="66" spans="1:66" s="2" customFormat="1" ht="15" x14ac:dyDescent="0.25">
      <c r="A66" s="64"/>
      <c r="C66" s="63"/>
      <c r="D66" s="64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BL66" s="64"/>
      <c r="BM66" s="64"/>
      <c r="BN66" s="64"/>
    </row>
    <row r="67" spans="1:66" s="2" customFormat="1" ht="15" x14ac:dyDescent="0.25">
      <c r="A67" s="64"/>
      <c r="C67" s="63"/>
      <c r="D67" s="64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BL67" s="64"/>
      <c r="BM67" s="64"/>
      <c r="BN67" s="64"/>
    </row>
    <row r="68" spans="1:66" s="2" customFormat="1" ht="15" x14ac:dyDescent="0.25">
      <c r="A68" s="64"/>
      <c r="C68" s="63"/>
      <c r="D68" s="64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BL68" s="64"/>
      <c r="BM68" s="64"/>
      <c r="BN68" s="64"/>
    </row>
    <row r="69" spans="1:66" s="2" customFormat="1" ht="15" x14ac:dyDescent="0.25">
      <c r="A69" s="64"/>
      <c r="C69" s="63"/>
      <c r="D69" s="64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BL69" s="64"/>
      <c r="BM69" s="64"/>
      <c r="BN69" s="64"/>
    </row>
    <row r="70" spans="1:66" s="2" customFormat="1" ht="15" x14ac:dyDescent="0.25">
      <c r="A70" s="64"/>
      <c r="C70" s="63"/>
      <c r="D70" s="64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BL70" s="64"/>
      <c r="BM70" s="64"/>
      <c r="BN70" s="64"/>
    </row>
    <row r="71" spans="1:66" s="2" customFormat="1" ht="15" x14ac:dyDescent="0.25">
      <c r="A71" s="64"/>
      <c r="C71" s="63"/>
      <c r="D71" s="64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BL71" s="64"/>
      <c r="BM71" s="64"/>
      <c r="BN71" s="64"/>
    </row>
    <row r="72" spans="1:66" s="2" customFormat="1" ht="15" x14ac:dyDescent="0.25">
      <c r="A72" s="64"/>
      <c r="C72" s="63"/>
      <c r="D72" s="64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BL72" s="64"/>
      <c r="BM72" s="64"/>
      <c r="BN72" s="64"/>
    </row>
    <row r="73" spans="1:66" s="2" customFormat="1" ht="15" x14ac:dyDescent="0.25">
      <c r="A73" s="64"/>
      <c r="C73" s="63"/>
      <c r="D73" s="64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BL73" s="64"/>
      <c r="BM73" s="64"/>
      <c r="BN73" s="64"/>
    </row>
    <row r="74" spans="1:66" s="2" customFormat="1" ht="15" x14ac:dyDescent="0.25">
      <c r="A74" s="64"/>
      <c r="C74" s="63"/>
      <c r="D74" s="64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BL74" s="64"/>
      <c r="BM74" s="64"/>
      <c r="BN74" s="64"/>
    </row>
    <row r="75" spans="1:66" s="2" customFormat="1" ht="15" x14ac:dyDescent="0.25">
      <c r="A75" s="64"/>
      <c r="C75" s="63"/>
      <c r="D75" s="64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BL75" s="64"/>
      <c r="BM75" s="64"/>
      <c r="BN75" s="64"/>
    </row>
    <row r="76" spans="1:66" s="2" customFormat="1" ht="15" x14ac:dyDescent="0.25">
      <c r="A76" s="64"/>
      <c r="C76" s="63"/>
      <c r="D76" s="64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BL76" s="64"/>
      <c r="BM76" s="64"/>
      <c r="BN76" s="64"/>
    </row>
    <row r="77" spans="1:66" s="2" customFormat="1" ht="15" x14ac:dyDescent="0.25">
      <c r="A77" s="64"/>
      <c r="C77" s="63"/>
      <c r="D77" s="64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BL77" s="64"/>
      <c r="BM77" s="64"/>
      <c r="BN77" s="64"/>
    </row>
    <row r="78" spans="1:66" s="2" customFormat="1" ht="15" x14ac:dyDescent="0.25">
      <c r="A78" s="64"/>
      <c r="C78" s="63"/>
      <c r="D78" s="64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BL78" s="64"/>
      <c r="BM78" s="64"/>
      <c r="BN78" s="64"/>
    </row>
    <row r="79" spans="1:66" s="2" customFormat="1" ht="15" x14ac:dyDescent="0.25">
      <c r="A79" s="64"/>
      <c r="C79" s="63"/>
      <c r="D79" s="64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BL79" s="64"/>
      <c r="BM79" s="64"/>
      <c r="BN79" s="64"/>
    </row>
    <row r="80" spans="1:66" s="2" customFormat="1" ht="15" x14ac:dyDescent="0.25">
      <c r="A80" s="64"/>
      <c r="C80" s="63"/>
      <c r="D80" s="64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BL80" s="64"/>
      <c r="BM80" s="64"/>
      <c r="BN80" s="64"/>
    </row>
    <row r="81" spans="1:66" s="2" customFormat="1" ht="15" x14ac:dyDescent="0.25">
      <c r="A81" s="64"/>
      <c r="C81" s="63"/>
      <c r="D81" s="64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BL81" s="64"/>
      <c r="BM81" s="64"/>
      <c r="BN81" s="64"/>
    </row>
    <row r="82" spans="1:66" s="2" customFormat="1" ht="15" x14ac:dyDescent="0.25">
      <c r="A82" s="64"/>
      <c r="C82" s="63"/>
      <c r="D82" s="64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BL82" s="64"/>
      <c r="BM82" s="64"/>
      <c r="BN82" s="64"/>
    </row>
    <row r="83" spans="1:66" s="2" customFormat="1" ht="15" x14ac:dyDescent="0.25">
      <c r="A83" s="64"/>
      <c r="C83" s="63"/>
      <c r="D83" s="64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BL83" s="64"/>
      <c r="BM83" s="64"/>
      <c r="BN83" s="64"/>
    </row>
    <row r="84" spans="1:66" s="2" customFormat="1" ht="15" x14ac:dyDescent="0.25">
      <c r="A84" s="64"/>
      <c r="C84" s="63"/>
      <c r="D84" s="64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BL84" s="64"/>
      <c r="BM84" s="64"/>
      <c r="BN84" s="64"/>
    </row>
    <row r="85" spans="1:66" s="2" customFormat="1" ht="15" x14ac:dyDescent="0.25">
      <c r="A85" s="64"/>
      <c r="C85" s="63"/>
      <c r="D85" s="64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BL85" s="64"/>
      <c r="BM85" s="64"/>
      <c r="BN85" s="64"/>
    </row>
    <row r="86" spans="1:66" s="2" customFormat="1" ht="15" x14ac:dyDescent="0.25">
      <c r="A86" s="64"/>
      <c r="C86" s="63"/>
      <c r="D86" s="64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BL86" s="64"/>
      <c r="BM86" s="64"/>
      <c r="BN86" s="64"/>
    </row>
    <row r="87" spans="1:66" s="2" customFormat="1" ht="15" x14ac:dyDescent="0.25">
      <c r="A87" s="64"/>
      <c r="C87" s="63"/>
      <c r="D87" s="64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BL87" s="64"/>
      <c r="BM87" s="64"/>
      <c r="BN87" s="64"/>
    </row>
    <row r="88" spans="1:66" s="2" customFormat="1" ht="15" x14ac:dyDescent="0.25">
      <c r="A88" s="64"/>
      <c r="C88" s="63"/>
      <c r="D88" s="64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BL88" s="64"/>
      <c r="BM88" s="64"/>
      <c r="BN88" s="64"/>
    </row>
    <row r="89" spans="1:66" s="2" customFormat="1" ht="15" x14ac:dyDescent="0.25">
      <c r="A89" s="64"/>
      <c r="C89" s="63"/>
      <c r="D89" s="64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BL89" s="64"/>
      <c r="BM89" s="64"/>
      <c r="BN89" s="64"/>
    </row>
    <row r="90" spans="1:66" s="2" customFormat="1" ht="15" x14ac:dyDescent="0.25">
      <c r="A90" s="64"/>
      <c r="C90" s="63"/>
      <c r="D90" s="64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BL90" s="64"/>
      <c r="BM90" s="64"/>
      <c r="BN90" s="64"/>
    </row>
    <row r="91" spans="1:66" s="2" customFormat="1" ht="15" x14ac:dyDescent="0.25">
      <c r="A91" s="64"/>
      <c r="C91" s="63"/>
      <c r="D91" s="64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BL91" s="64"/>
      <c r="BM91" s="64"/>
      <c r="BN91" s="64"/>
    </row>
    <row r="92" spans="1:66" s="2" customFormat="1" ht="15" x14ac:dyDescent="0.25">
      <c r="A92" s="64"/>
      <c r="C92" s="63"/>
      <c r="D92" s="64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BL92" s="64"/>
      <c r="BM92" s="64"/>
      <c r="BN92" s="64"/>
    </row>
    <row r="93" spans="1:66" s="2" customFormat="1" ht="15" x14ac:dyDescent="0.25">
      <c r="A93" s="64"/>
      <c r="C93" s="63"/>
      <c r="D93" s="64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BL93" s="64"/>
      <c r="BM93" s="64"/>
      <c r="BN93" s="64"/>
    </row>
    <row r="94" spans="1:66" s="2" customFormat="1" ht="15" x14ac:dyDescent="0.25">
      <c r="A94" s="64"/>
      <c r="C94" s="63"/>
      <c r="D94" s="64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BL94" s="64"/>
      <c r="BM94" s="64"/>
      <c r="BN94" s="64"/>
    </row>
    <row r="95" spans="1:66" s="2" customFormat="1" ht="15" x14ac:dyDescent="0.25">
      <c r="A95" s="64"/>
      <c r="C95" s="63"/>
      <c r="D95" s="64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BL95" s="64"/>
      <c r="BM95" s="64"/>
      <c r="BN95" s="64"/>
    </row>
    <row r="96" spans="1:66" s="2" customFormat="1" ht="15" x14ac:dyDescent="0.25">
      <c r="A96" s="64"/>
      <c r="C96" s="63"/>
      <c r="D96" s="64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BL96" s="64"/>
      <c r="BM96" s="64"/>
      <c r="BN96" s="64"/>
    </row>
    <row r="97" spans="1:66" s="2" customFormat="1" ht="15" x14ac:dyDescent="0.25">
      <c r="A97" s="64"/>
      <c r="C97" s="63"/>
      <c r="D97" s="64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BL97" s="64"/>
      <c r="BM97" s="64"/>
      <c r="BN97" s="64"/>
    </row>
    <row r="98" spans="1:66" s="2" customFormat="1" ht="15" x14ac:dyDescent="0.25">
      <c r="A98" s="64"/>
      <c r="C98" s="63"/>
      <c r="D98" s="64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BL98" s="64"/>
      <c r="BM98" s="64"/>
      <c r="BN98" s="64"/>
    </row>
    <row r="99" spans="1:66" s="2" customFormat="1" ht="15" x14ac:dyDescent="0.25">
      <c r="A99" s="64"/>
      <c r="C99" s="63"/>
      <c r="D99" s="64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BL99" s="64"/>
      <c r="BM99" s="64"/>
      <c r="BN99" s="64"/>
    </row>
    <row r="100" spans="1:66" s="2" customFormat="1" ht="15" x14ac:dyDescent="0.25">
      <c r="A100" s="64"/>
      <c r="C100" s="63"/>
      <c r="D100" s="64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BL100" s="64"/>
      <c r="BM100" s="64"/>
      <c r="BN100" s="64"/>
    </row>
    <row r="101" spans="1:66" s="2" customFormat="1" ht="15" x14ac:dyDescent="0.25">
      <c r="A101" s="64"/>
      <c r="C101" s="63"/>
      <c r="D101" s="64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BL101" s="64"/>
      <c r="BM101" s="64"/>
      <c r="BN101" s="64"/>
    </row>
    <row r="102" spans="1:66" s="2" customFormat="1" ht="15" x14ac:dyDescent="0.25">
      <c r="A102" s="64"/>
      <c r="C102" s="63"/>
      <c r="D102" s="64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BL102" s="64"/>
      <c r="BM102" s="64"/>
      <c r="BN102" s="64"/>
    </row>
    <row r="103" spans="1:66" s="2" customFormat="1" ht="15" x14ac:dyDescent="0.25">
      <c r="A103" s="64"/>
      <c r="C103" s="63"/>
      <c r="D103" s="64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BL103" s="64"/>
      <c r="BM103" s="64"/>
      <c r="BN103" s="64"/>
    </row>
    <row r="104" spans="1:66" s="2" customFormat="1" ht="15" x14ac:dyDescent="0.25">
      <c r="A104" s="64"/>
      <c r="C104" s="63"/>
      <c r="D104" s="64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BL104" s="64"/>
      <c r="BM104" s="64"/>
      <c r="BN104" s="64"/>
    </row>
    <row r="105" spans="1:66" s="2" customFormat="1" ht="15" x14ac:dyDescent="0.25">
      <c r="A105" s="64"/>
      <c r="C105" s="63"/>
      <c r="D105" s="64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BL105" s="64"/>
      <c r="BM105" s="64"/>
      <c r="BN105" s="64"/>
    </row>
    <row r="106" spans="1:66" s="2" customFormat="1" ht="15" x14ac:dyDescent="0.25">
      <c r="A106" s="64"/>
      <c r="C106" s="63"/>
      <c r="D106" s="64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BL106" s="64"/>
      <c r="BM106" s="64"/>
      <c r="BN106" s="64"/>
    </row>
    <row r="107" spans="1:66" s="2" customFormat="1" ht="15" x14ac:dyDescent="0.25">
      <c r="A107" s="64"/>
      <c r="C107" s="63"/>
      <c r="D107" s="64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BL107" s="64"/>
      <c r="BM107" s="64"/>
      <c r="BN107" s="64"/>
    </row>
    <row r="108" spans="1:66" s="2" customFormat="1" ht="15" x14ac:dyDescent="0.25">
      <c r="A108" s="64"/>
      <c r="C108" s="63"/>
      <c r="D108" s="64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BL108" s="64"/>
      <c r="BM108" s="64"/>
      <c r="BN108" s="64"/>
    </row>
    <row r="109" spans="1:66" s="2" customFormat="1" ht="15" x14ac:dyDescent="0.25">
      <c r="A109" s="64"/>
      <c r="C109" s="63"/>
      <c r="D109" s="64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BL109" s="64"/>
      <c r="BM109" s="64"/>
      <c r="BN109" s="64"/>
    </row>
    <row r="110" spans="1:66" s="2" customFormat="1" ht="15" x14ac:dyDescent="0.25">
      <c r="A110" s="64"/>
      <c r="C110" s="63"/>
      <c r="D110" s="64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BL110" s="64"/>
      <c r="BM110" s="64"/>
      <c r="BN110" s="64"/>
    </row>
    <row r="111" spans="1:66" s="2" customFormat="1" ht="15" x14ac:dyDescent="0.25">
      <c r="A111" s="64"/>
      <c r="C111" s="63"/>
      <c r="D111" s="64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BL111" s="64"/>
      <c r="BM111" s="64"/>
      <c r="BN111" s="64"/>
    </row>
    <row r="112" spans="1:66" s="2" customFormat="1" ht="15" x14ac:dyDescent="0.25">
      <c r="A112" s="64"/>
      <c r="C112" s="63"/>
      <c r="D112" s="64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BL112" s="64"/>
      <c r="BM112" s="64"/>
      <c r="BN112" s="64"/>
    </row>
    <row r="113" spans="1:66" s="2" customFormat="1" ht="15" x14ac:dyDescent="0.25">
      <c r="A113" s="64"/>
      <c r="C113" s="63"/>
      <c r="D113" s="64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BL113" s="64"/>
      <c r="BM113" s="64"/>
      <c r="BN113" s="64"/>
    </row>
    <row r="114" spans="1:66" s="2" customFormat="1" ht="15" x14ac:dyDescent="0.25">
      <c r="A114" s="64"/>
      <c r="C114" s="63"/>
      <c r="D114" s="64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BL114" s="64"/>
      <c r="BM114" s="64"/>
      <c r="BN114" s="64"/>
    </row>
    <row r="115" spans="1:66" s="2" customFormat="1" ht="15" x14ac:dyDescent="0.25">
      <c r="A115" s="64"/>
      <c r="C115" s="63"/>
      <c r="D115" s="64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BL115" s="64"/>
      <c r="BM115" s="64"/>
      <c r="BN115" s="64"/>
    </row>
    <row r="116" spans="1:66" s="2" customFormat="1" ht="15" x14ac:dyDescent="0.25">
      <c r="A116" s="64"/>
      <c r="C116" s="63"/>
      <c r="D116" s="64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BL116" s="64"/>
      <c r="BM116" s="64"/>
      <c r="BN116" s="64"/>
    </row>
    <row r="117" spans="1:66" s="2" customFormat="1" ht="15" x14ac:dyDescent="0.25">
      <c r="A117" s="64"/>
      <c r="C117" s="63"/>
      <c r="D117" s="64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BL117" s="64"/>
      <c r="BM117" s="64"/>
      <c r="BN117" s="64"/>
    </row>
    <row r="118" spans="1:66" s="2" customFormat="1" ht="15" x14ac:dyDescent="0.25">
      <c r="A118" s="64"/>
      <c r="C118" s="63"/>
      <c r="D118" s="64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BL118" s="64"/>
      <c r="BM118" s="64"/>
      <c r="BN118" s="64"/>
    </row>
    <row r="119" spans="1:66" s="2" customFormat="1" ht="15" x14ac:dyDescent="0.25">
      <c r="A119" s="64"/>
      <c r="C119" s="63"/>
      <c r="D119" s="64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BL119" s="64"/>
      <c r="BM119" s="64"/>
      <c r="BN119" s="64"/>
    </row>
    <row r="120" spans="1:66" s="2" customFormat="1" ht="15" x14ac:dyDescent="0.25">
      <c r="A120" s="64"/>
      <c r="C120" s="63"/>
      <c r="D120" s="64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BL120" s="64"/>
      <c r="BM120" s="64"/>
      <c r="BN120" s="64"/>
    </row>
    <row r="121" spans="1:66" s="2" customFormat="1" ht="15" x14ac:dyDescent="0.25">
      <c r="A121" s="64"/>
      <c r="C121" s="63"/>
      <c r="D121" s="64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BL121" s="64"/>
      <c r="BM121" s="64"/>
      <c r="BN121" s="64"/>
    </row>
    <row r="122" spans="1:66" s="2" customFormat="1" ht="15" x14ac:dyDescent="0.25">
      <c r="A122" s="64"/>
      <c r="C122" s="63"/>
      <c r="D122" s="64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BL122" s="64"/>
      <c r="BM122" s="64"/>
      <c r="BN122" s="64"/>
    </row>
    <row r="123" spans="1:66" s="2" customFormat="1" ht="15" x14ac:dyDescent="0.25">
      <c r="A123" s="64"/>
      <c r="C123" s="63"/>
      <c r="D123" s="64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BL123" s="64"/>
      <c r="BM123" s="64"/>
      <c r="BN123" s="64"/>
    </row>
    <row r="124" spans="1:66" s="2" customFormat="1" ht="15" x14ac:dyDescent="0.25">
      <c r="A124" s="64"/>
      <c r="C124" s="63"/>
      <c r="D124" s="64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BL124" s="64"/>
      <c r="BM124" s="64"/>
      <c r="BN124" s="64"/>
    </row>
    <row r="125" spans="1:66" s="2" customFormat="1" ht="15" x14ac:dyDescent="0.25">
      <c r="A125" s="64"/>
      <c r="C125" s="63"/>
      <c r="D125" s="64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BL125" s="64"/>
      <c r="BM125" s="64"/>
      <c r="BN125" s="64"/>
    </row>
    <row r="126" spans="1:66" s="2" customFormat="1" ht="15" x14ac:dyDescent="0.25">
      <c r="A126" s="64"/>
      <c r="C126" s="63"/>
      <c r="D126" s="64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BL126" s="64"/>
      <c r="BM126" s="64"/>
      <c r="BN126" s="64"/>
    </row>
    <row r="127" spans="1:66" s="2" customFormat="1" ht="15" x14ac:dyDescent="0.25">
      <c r="A127" s="64"/>
      <c r="C127" s="63"/>
      <c r="D127" s="64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BL127" s="64"/>
      <c r="BM127" s="64"/>
      <c r="BN127" s="64"/>
    </row>
    <row r="128" spans="1:66" s="2" customFormat="1" ht="15" x14ac:dyDescent="0.25">
      <c r="A128" s="64"/>
      <c r="C128" s="63"/>
      <c r="D128" s="64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BL128" s="64"/>
      <c r="BM128" s="64"/>
      <c r="BN128" s="64"/>
    </row>
    <row r="129" spans="1:66" s="2" customFormat="1" ht="15" x14ac:dyDescent="0.25">
      <c r="A129" s="64"/>
      <c r="C129" s="63"/>
      <c r="D129" s="64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BL129" s="64"/>
      <c r="BM129" s="64"/>
      <c r="BN129" s="64"/>
    </row>
    <row r="130" spans="1:66" s="2" customFormat="1" ht="15" x14ac:dyDescent="0.25">
      <c r="A130" s="64"/>
      <c r="C130" s="63"/>
      <c r="D130" s="64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BL130" s="64"/>
      <c r="BM130" s="64"/>
      <c r="BN130" s="64"/>
    </row>
    <row r="131" spans="1:66" s="2" customFormat="1" ht="15" x14ac:dyDescent="0.25">
      <c r="A131" s="64"/>
      <c r="C131" s="63"/>
      <c r="D131" s="64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BL131" s="64"/>
      <c r="BM131" s="64"/>
      <c r="BN131" s="64"/>
    </row>
    <row r="132" spans="1:66" s="2" customFormat="1" ht="15" x14ac:dyDescent="0.25">
      <c r="A132" s="64"/>
      <c r="C132" s="63"/>
      <c r="D132" s="64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BL132" s="64"/>
      <c r="BM132" s="64"/>
      <c r="BN132" s="64"/>
    </row>
    <row r="133" spans="1:66" s="2" customFormat="1" ht="15" x14ac:dyDescent="0.25">
      <c r="A133" s="64"/>
      <c r="C133" s="63"/>
      <c r="D133" s="64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BL133" s="64"/>
      <c r="BM133" s="64"/>
      <c r="BN133" s="64"/>
    </row>
    <row r="134" spans="1:66" s="2" customFormat="1" ht="15" x14ac:dyDescent="0.25">
      <c r="A134" s="64"/>
      <c r="C134" s="63"/>
      <c r="D134" s="64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BL134" s="64"/>
      <c r="BM134" s="64"/>
      <c r="BN134" s="64"/>
    </row>
    <row r="135" spans="1:66" s="2" customFormat="1" ht="15" x14ac:dyDescent="0.25">
      <c r="A135" s="64"/>
      <c r="C135" s="63"/>
      <c r="D135" s="64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BL135" s="64"/>
      <c r="BM135" s="64"/>
      <c r="BN135" s="64"/>
    </row>
    <row r="136" spans="1:66" s="2" customFormat="1" ht="15" x14ac:dyDescent="0.25">
      <c r="A136" s="64"/>
      <c r="C136" s="63"/>
      <c r="D136" s="64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BL136" s="64"/>
      <c r="BM136" s="64"/>
      <c r="BN136" s="64"/>
    </row>
    <row r="137" spans="1:66" s="2" customFormat="1" ht="15" x14ac:dyDescent="0.25">
      <c r="A137" s="64"/>
      <c r="C137" s="63"/>
      <c r="D137" s="64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BL137" s="64"/>
      <c r="BM137" s="64"/>
      <c r="BN137" s="64"/>
    </row>
    <row r="138" spans="1:66" s="2" customFormat="1" ht="15" x14ac:dyDescent="0.25">
      <c r="A138" s="64"/>
      <c r="C138" s="63"/>
      <c r="D138" s="64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BL138" s="64"/>
      <c r="BM138" s="64"/>
      <c r="BN138" s="64"/>
    </row>
    <row r="139" spans="1:66" s="2" customFormat="1" ht="15" x14ac:dyDescent="0.25">
      <c r="A139" s="64"/>
      <c r="C139" s="63"/>
      <c r="D139" s="64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BL139" s="64"/>
      <c r="BM139" s="64"/>
      <c r="BN139" s="64"/>
    </row>
    <row r="140" spans="1:66" s="2" customFormat="1" ht="15" x14ac:dyDescent="0.25">
      <c r="A140" s="64"/>
      <c r="C140" s="63"/>
      <c r="D140" s="64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BL140" s="64"/>
      <c r="BM140" s="64"/>
      <c r="BN140" s="64"/>
    </row>
    <row r="141" spans="1:66" s="2" customFormat="1" ht="15" x14ac:dyDescent="0.25">
      <c r="A141" s="64"/>
      <c r="C141" s="63"/>
      <c r="D141" s="64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BL141" s="64"/>
      <c r="BM141" s="64"/>
      <c r="BN141" s="64"/>
    </row>
    <row r="142" spans="1:66" s="2" customFormat="1" ht="15" x14ac:dyDescent="0.25">
      <c r="A142" s="64"/>
      <c r="C142" s="63"/>
      <c r="D142" s="64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BL142" s="64"/>
      <c r="BM142" s="64"/>
      <c r="BN142" s="64"/>
    </row>
    <row r="143" spans="1:66" s="2" customFormat="1" ht="15" x14ac:dyDescent="0.25">
      <c r="A143" s="64"/>
      <c r="C143" s="63"/>
      <c r="D143" s="64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BL143" s="64"/>
      <c r="BM143" s="64"/>
      <c r="BN143" s="64"/>
    </row>
    <row r="144" spans="1:66" s="2" customFormat="1" ht="15" x14ac:dyDescent="0.25">
      <c r="A144" s="64"/>
      <c r="C144" s="63"/>
      <c r="D144" s="64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BL144" s="64"/>
      <c r="BM144" s="64"/>
      <c r="BN144" s="64"/>
    </row>
    <row r="145" spans="1:66" s="2" customFormat="1" ht="15" x14ac:dyDescent="0.25">
      <c r="A145" s="64"/>
      <c r="C145" s="63"/>
      <c r="D145" s="64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BL145" s="64"/>
      <c r="BM145" s="64"/>
      <c r="BN145" s="64"/>
    </row>
    <row r="146" spans="1:66" s="2" customFormat="1" ht="15" x14ac:dyDescent="0.25">
      <c r="A146" s="64"/>
      <c r="C146" s="63"/>
      <c r="D146" s="64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BL146" s="64"/>
      <c r="BM146" s="64"/>
      <c r="BN146" s="64"/>
    </row>
    <row r="147" spans="1:66" s="2" customFormat="1" ht="15" x14ac:dyDescent="0.25">
      <c r="A147" s="64"/>
      <c r="C147" s="63"/>
      <c r="D147" s="64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BL147" s="64"/>
      <c r="BM147" s="64"/>
      <c r="BN147" s="64"/>
    </row>
    <row r="148" spans="1:66" s="2" customFormat="1" ht="15" x14ac:dyDescent="0.25">
      <c r="A148" s="64"/>
      <c r="C148" s="63"/>
      <c r="D148" s="64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BL148" s="64"/>
      <c r="BM148" s="64"/>
      <c r="BN148" s="64"/>
    </row>
    <row r="149" spans="1:66" s="2" customFormat="1" ht="15" x14ac:dyDescent="0.25">
      <c r="A149" s="64"/>
      <c r="C149" s="63"/>
      <c r="D149" s="64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BL149" s="64"/>
      <c r="BM149" s="64"/>
      <c r="BN149" s="64"/>
    </row>
    <row r="150" spans="1:66" s="2" customFormat="1" ht="15" x14ac:dyDescent="0.25">
      <c r="A150" s="64"/>
      <c r="C150" s="63"/>
      <c r="D150" s="64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BL150" s="64"/>
      <c r="BM150" s="64"/>
      <c r="BN150" s="64"/>
    </row>
    <row r="151" spans="1:66" s="2" customFormat="1" ht="15" x14ac:dyDescent="0.25">
      <c r="A151" s="64"/>
      <c r="C151" s="63"/>
      <c r="D151" s="64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BL151" s="64"/>
      <c r="BM151" s="64"/>
      <c r="BN151" s="64"/>
    </row>
    <row r="152" spans="1:66" s="2" customFormat="1" ht="15" x14ac:dyDescent="0.25">
      <c r="A152" s="64"/>
      <c r="C152" s="63"/>
      <c r="D152" s="64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BL152" s="64"/>
      <c r="BM152" s="64"/>
      <c r="BN152" s="64"/>
    </row>
    <row r="153" spans="1:66" s="2" customFormat="1" ht="15" x14ac:dyDescent="0.25">
      <c r="A153" s="64"/>
      <c r="C153" s="63"/>
      <c r="D153" s="64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BL153" s="64"/>
      <c r="BM153" s="64"/>
      <c r="BN153" s="64"/>
    </row>
    <row r="154" spans="1:66" s="2" customFormat="1" ht="15" x14ac:dyDescent="0.25">
      <c r="A154" s="64"/>
      <c r="C154" s="63"/>
      <c r="D154" s="64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BL154" s="64"/>
      <c r="BM154" s="64"/>
      <c r="BN154" s="64"/>
    </row>
    <row r="155" spans="1:66" s="2" customFormat="1" ht="15" x14ac:dyDescent="0.25">
      <c r="A155" s="64"/>
      <c r="C155" s="63"/>
      <c r="D155" s="64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BL155" s="64"/>
      <c r="BM155" s="64"/>
      <c r="BN155" s="64"/>
    </row>
    <row r="156" spans="1:66" s="2" customFormat="1" ht="15" x14ac:dyDescent="0.25">
      <c r="A156" s="64"/>
      <c r="C156" s="63"/>
      <c r="D156" s="64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BL156" s="64"/>
      <c r="BM156" s="64"/>
      <c r="BN156" s="64"/>
    </row>
    <row r="157" spans="1:66" s="2" customFormat="1" ht="15" x14ac:dyDescent="0.25">
      <c r="A157" s="64"/>
      <c r="C157" s="63"/>
      <c r="D157" s="64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BL157" s="64"/>
      <c r="BM157" s="64"/>
      <c r="BN157" s="64"/>
    </row>
    <row r="158" spans="1:66" s="2" customFormat="1" ht="15" x14ac:dyDescent="0.25">
      <c r="A158" s="64"/>
      <c r="C158" s="63"/>
      <c r="D158" s="64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BL158" s="64"/>
      <c r="BM158" s="64"/>
      <c r="BN158" s="64"/>
    </row>
    <row r="159" spans="1:66" s="2" customFormat="1" ht="15" x14ac:dyDescent="0.25">
      <c r="A159" s="64"/>
      <c r="C159" s="63"/>
      <c r="D159" s="64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BL159" s="64"/>
      <c r="BM159" s="64"/>
      <c r="BN159" s="64"/>
    </row>
    <row r="160" spans="1:66" s="2" customFormat="1" ht="15" x14ac:dyDescent="0.25">
      <c r="A160" s="64"/>
      <c r="C160" s="63"/>
      <c r="D160" s="64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BL160" s="64"/>
      <c r="BM160" s="64"/>
      <c r="BN160" s="64"/>
    </row>
    <row r="161" spans="1:66" s="2" customFormat="1" ht="15" x14ac:dyDescent="0.25">
      <c r="A161" s="64"/>
      <c r="C161" s="63"/>
      <c r="D161" s="64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BL161" s="64"/>
      <c r="BM161" s="64"/>
      <c r="BN161" s="64"/>
    </row>
    <row r="162" spans="1:66" s="2" customFormat="1" ht="15" x14ac:dyDescent="0.25">
      <c r="A162" s="64"/>
      <c r="C162" s="63"/>
      <c r="D162" s="64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BL162" s="64"/>
      <c r="BM162" s="64"/>
      <c r="BN162" s="64"/>
    </row>
    <row r="163" spans="1:66" s="2" customFormat="1" ht="15" x14ac:dyDescent="0.25">
      <c r="A163" s="64"/>
      <c r="C163" s="63"/>
      <c r="D163" s="64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BL163" s="64"/>
      <c r="BM163" s="64"/>
      <c r="BN163" s="64"/>
    </row>
    <row r="164" spans="1:66" s="2" customFormat="1" ht="15" x14ac:dyDescent="0.25">
      <c r="A164" s="64"/>
      <c r="C164" s="63"/>
      <c r="D164" s="64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BL164" s="64"/>
      <c r="BM164" s="64"/>
      <c r="BN164" s="64"/>
    </row>
    <row r="165" spans="1:66" s="2" customFormat="1" ht="15" x14ac:dyDescent="0.25">
      <c r="A165" s="64"/>
      <c r="C165" s="63"/>
      <c r="D165" s="64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BL165" s="64"/>
      <c r="BM165" s="64"/>
      <c r="BN165" s="64"/>
    </row>
    <row r="166" spans="1:66" s="2" customFormat="1" ht="15" x14ac:dyDescent="0.25">
      <c r="A166" s="64"/>
      <c r="C166" s="63"/>
      <c r="D166" s="64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BL166" s="64"/>
      <c r="BM166" s="64"/>
      <c r="BN166" s="64"/>
    </row>
    <row r="167" spans="1:66" s="2" customFormat="1" ht="15" x14ac:dyDescent="0.25">
      <c r="A167" s="64"/>
      <c r="C167" s="63"/>
      <c r="D167" s="64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BL167" s="64"/>
      <c r="BM167" s="64"/>
      <c r="BN167" s="64"/>
    </row>
    <row r="168" spans="1:66" s="2" customFormat="1" ht="15" x14ac:dyDescent="0.25">
      <c r="A168" s="64"/>
      <c r="C168" s="63"/>
      <c r="D168" s="64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BL168" s="64"/>
      <c r="BM168" s="64"/>
      <c r="BN168" s="64"/>
    </row>
    <row r="169" spans="1:66" s="2" customFormat="1" ht="15" x14ac:dyDescent="0.25">
      <c r="A169" s="64"/>
      <c r="C169" s="63"/>
      <c r="D169" s="64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BL169" s="64"/>
      <c r="BM169" s="64"/>
      <c r="BN169" s="64"/>
    </row>
    <row r="170" spans="1:66" s="2" customFormat="1" ht="15" x14ac:dyDescent="0.25">
      <c r="A170" s="64"/>
      <c r="C170" s="63"/>
      <c r="D170" s="64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BL170" s="64"/>
      <c r="BM170" s="64"/>
      <c r="BN170" s="64"/>
    </row>
    <row r="171" spans="1:66" s="2" customFormat="1" ht="15" x14ac:dyDescent="0.25">
      <c r="A171" s="64"/>
      <c r="C171" s="63"/>
      <c r="D171" s="64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BL171" s="64"/>
      <c r="BM171" s="64"/>
      <c r="BN171" s="64"/>
    </row>
    <row r="172" spans="1:66" s="2" customFormat="1" ht="15" x14ac:dyDescent="0.25">
      <c r="A172" s="64"/>
      <c r="C172" s="63"/>
      <c r="D172" s="64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BL172" s="64"/>
      <c r="BM172" s="64"/>
      <c r="BN172" s="64"/>
    </row>
    <row r="173" spans="1:66" s="2" customFormat="1" ht="15" x14ac:dyDescent="0.25">
      <c r="A173" s="64"/>
      <c r="C173" s="63"/>
      <c r="D173" s="64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BL173" s="64"/>
      <c r="BM173" s="64"/>
      <c r="BN173" s="64"/>
    </row>
    <row r="174" spans="1:66" s="2" customFormat="1" ht="15" x14ac:dyDescent="0.25">
      <c r="A174" s="64"/>
      <c r="C174" s="63"/>
      <c r="D174" s="64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BL174" s="64"/>
      <c r="BM174" s="64"/>
      <c r="BN174" s="64"/>
    </row>
    <row r="175" spans="1:66" s="2" customFormat="1" ht="15" x14ac:dyDescent="0.25">
      <c r="A175" s="64"/>
      <c r="C175" s="63"/>
      <c r="D175" s="64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BL175" s="64"/>
      <c r="BM175" s="64"/>
      <c r="BN175" s="64"/>
    </row>
    <row r="176" spans="1:66" s="2" customFormat="1" ht="15" x14ac:dyDescent="0.25">
      <c r="A176" s="64"/>
      <c r="C176" s="63"/>
      <c r="D176" s="64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BL176" s="64"/>
      <c r="BM176" s="64"/>
      <c r="BN176" s="64"/>
    </row>
    <row r="177" spans="1:66" s="2" customFormat="1" ht="15" x14ac:dyDescent="0.25">
      <c r="A177" s="64"/>
      <c r="C177" s="63"/>
      <c r="D177" s="64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BL177" s="64"/>
      <c r="BM177" s="64"/>
      <c r="BN177" s="64"/>
    </row>
    <row r="178" spans="1:66" s="2" customFormat="1" ht="15" x14ac:dyDescent="0.25">
      <c r="A178" s="64"/>
      <c r="C178" s="63"/>
      <c r="D178" s="64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BL178" s="64"/>
      <c r="BM178" s="64"/>
      <c r="BN178" s="64"/>
    </row>
    <row r="179" spans="1:66" s="2" customFormat="1" ht="15" x14ac:dyDescent="0.25">
      <c r="A179" s="64"/>
      <c r="C179" s="63"/>
      <c r="D179" s="64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BL179" s="64"/>
      <c r="BM179" s="64"/>
      <c r="BN179" s="64"/>
    </row>
    <row r="180" spans="1:66" s="2" customFormat="1" ht="15" x14ac:dyDescent="0.25">
      <c r="A180" s="64"/>
      <c r="C180" s="63"/>
      <c r="D180" s="64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BL180" s="64"/>
      <c r="BM180" s="64"/>
      <c r="BN180" s="64"/>
    </row>
    <row r="181" spans="1:66" s="2" customFormat="1" ht="15" x14ac:dyDescent="0.25">
      <c r="A181" s="64"/>
      <c r="C181" s="63"/>
      <c r="D181" s="64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BL181" s="64"/>
      <c r="BM181" s="64"/>
      <c r="BN181" s="64"/>
    </row>
    <row r="182" spans="1:66" s="2" customFormat="1" ht="15" x14ac:dyDescent="0.25">
      <c r="A182" s="64"/>
      <c r="C182" s="63"/>
      <c r="D182" s="64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BL182" s="64"/>
      <c r="BM182" s="64"/>
      <c r="BN182" s="64"/>
    </row>
    <row r="183" spans="1:66" s="2" customFormat="1" ht="15" x14ac:dyDescent="0.25">
      <c r="A183" s="64"/>
      <c r="C183" s="63"/>
      <c r="D183" s="64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BL183" s="64"/>
      <c r="BM183" s="64"/>
      <c r="BN183" s="64"/>
    </row>
    <row r="184" spans="1:66" s="2" customFormat="1" ht="15" x14ac:dyDescent="0.25">
      <c r="A184" s="64"/>
      <c r="C184" s="63"/>
      <c r="D184" s="64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BL184" s="64"/>
      <c r="BM184" s="64"/>
      <c r="BN184" s="64"/>
    </row>
    <row r="185" spans="1:66" s="2" customFormat="1" ht="15" x14ac:dyDescent="0.25">
      <c r="A185" s="64"/>
      <c r="C185" s="63"/>
      <c r="D185" s="64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BL185" s="64"/>
      <c r="BM185" s="64"/>
      <c r="BN185" s="64"/>
    </row>
    <row r="186" spans="1:66" s="2" customFormat="1" ht="15" x14ac:dyDescent="0.25">
      <c r="A186" s="64"/>
      <c r="C186" s="63"/>
      <c r="D186" s="64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BL186" s="64"/>
      <c r="BM186" s="64"/>
      <c r="BN186" s="64"/>
    </row>
    <row r="187" spans="1:66" s="2" customFormat="1" ht="15" x14ac:dyDescent="0.25">
      <c r="A187" s="64"/>
      <c r="C187" s="63"/>
      <c r="D187" s="64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BL187" s="64"/>
      <c r="BM187" s="64"/>
      <c r="BN187" s="64"/>
    </row>
    <row r="188" spans="1:66" s="2" customFormat="1" ht="15" x14ac:dyDescent="0.25">
      <c r="A188" s="64"/>
      <c r="C188" s="63"/>
      <c r="D188" s="64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BL188" s="64"/>
      <c r="BM188" s="64"/>
      <c r="BN188" s="64"/>
    </row>
    <row r="189" spans="1:66" s="2" customFormat="1" ht="15" x14ac:dyDescent="0.25">
      <c r="A189" s="64"/>
      <c r="C189" s="63"/>
      <c r="D189" s="64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BL189" s="64"/>
      <c r="BM189" s="64"/>
      <c r="BN189" s="64"/>
    </row>
    <row r="190" spans="1:66" s="2" customFormat="1" ht="15" x14ac:dyDescent="0.25">
      <c r="A190" s="64"/>
      <c r="C190" s="63"/>
      <c r="D190" s="64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BL190" s="64"/>
      <c r="BM190" s="64"/>
      <c r="BN190" s="64"/>
    </row>
    <row r="191" spans="1:66" s="2" customFormat="1" ht="15" x14ac:dyDescent="0.25">
      <c r="A191" s="64"/>
      <c r="C191" s="63"/>
      <c r="D191" s="64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BL191" s="64"/>
      <c r="BM191" s="64"/>
      <c r="BN191" s="64"/>
    </row>
    <row r="192" spans="1:66" s="2" customFormat="1" ht="15" x14ac:dyDescent="0.25">
      <c r="A192" s="64"/>
      <c r="C192" s="63"/>
      <c r="D192" s="64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BL192" s="64"/>
      <c r="BM192" s="64"/>
      <c r="BN192" s="64"/>
    </row>
    <row r="193" spans="1:66" s="2" customFormat="1" ht="15" x14ac:dyDescent="0.25">
      <c r="A193" s="64"/>
      <c r="C193" s="63"/>
      <c r="D193" s="64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BL193" s="64"/>
      <c r="BM193" s="64"/>
      <c r="BN193" s="64"/>
    </row>
    <row r="194" spans="1:66" s="2" customFormat="1" ht="15" x14ac:dyDescent="0.25">
      <c r="A194" s="64"/>
      <c r="C194" s="63"/>
      <c r="D194" s="64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BL194" s="64"/>
      <c r="BM194" s="64"/>
      <c r="BN194" s="64"/>
    </row>
    <row r="195" spans="1:66" s="2" customFormat="1" ht="15" x14ac:dyDescent="0.25">
      <c r="A195" s="64"/>
      <c r="C195" s="63"/>
      <c r="D195" s="64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BL195" s="64"/>
      <c r="BM195" s="64"/>
      <c r="BN195" s="64"/>
    </row>
    <row r="196" spans="1:66" s="2" customFormat="1" ht="15" x14ac:dyDescent="0.25">
      <c r="A196" s="64"/>
      <c r="C196" s="63"/>
      <c r="D196" s="64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BL196" s="64"/>
      <c r="BM196" s="64"/>
      <c r="BN196" s="64"/>
    </row>
    <row r="197" spans="1:66" s="2" customFormat="1" ht="15" x14ac:dyDescent="0.25">
      <c r="A197" s="64"/>
      <c r="C197" s="63"/>
      <c r="D197" s="64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BL197" s="64"/>
      <c r="BM197" s="64"/>
      <c r="BN197" s="64"/>
    </row>
    <row r="198" spans="1:66" s="2" customFormat="1" ht="15" x14ac:dyDescent="0.25">
      <c r="A198" s="64"/>
      <c r="C198" s="63"/>
      <c r="D198" s="64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BL198" s="64"/>
      <c r="BM198" s="64"/>
      <c r="BN198" s="64"/>
    </row>
    <row r="199" spans="1:66" s="2" customFormat="1" ht="15" x14ac:dyDescent="0.25">
      <c r="A199" s="64"/>
      <c r="C199" s="63"/>
      <c r="D199" s="64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BL199" s="64"/>
      <c r="BM199" s="64"/>
      <c r="BN199" s="64"/>
    </row>
    <row r="200" spans="1:66" s="2" customFormat="1" ht="15" x14ac:dyDescent="0.25">
      <c r="A200" s="64"/>
      <c r="C200" s="63"/>
      <c r="D200" s="64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BL200" s="64"/>
      <c r="BM200" s="64"/>
      <c r="BN200" s="64"/>
    </row>
    <row r="201" spans="1:66" s="2" customFormat="1" ht="15" x14ac:dyDescent="0.25">
      <c r="A201" s="64"/>
      <c r="C201" s="63"/>
      <c r="D201" s="64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BL201" s="64"/>
      <c r="BM201" s="64"/>
      <c r="BN201" s="64"/>
    </row>
    <row r="202" spans="1:66" s="2" customFormat="1" ht="15" x14ac:dyDescent="0.25">
      <c r="A202" s="64"/>
      <c r="C202" s="63"/>
      <c r="D202" s="64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BL202" s="64"/>
      <c r="BM202" s="64"/>
      <c r="BN202" s="64"/>
    </row>
    <row r="203" spans="1:66" s="2" customFormat="1" ht="15" x14ac:dyDescent="0.25">
      <c r="A203" s="64"/>
      <c r="C203" s="63"/>
      <c r="D203" s="64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BL203" s="64"/>
      <c r="BM203" s="64"/>
      <c r="BN203" s="64"/>
    </row>
    <row r="204" spans="1:66" s="2" customFormat="1" ht="15" x14ac:dyDescent="0.25">
      <c r="A204" s="64"/>
      <c r="C204" s="63"/>
      <c r="D204" s="64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BL204" s="64"/>
      <c r="BM204" s="64"/>
      <c r="BN204" s="64"/>
    </row>
    <row r="205" spans="1:66" s="2" customFormat="1" ht="15" x14ac:dyDescent="0.25">
      <c r="A205" s="64"/>
      <c r="C205" s="63"/>
      <c r="D205" s="64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BL205" s="64"/>
      <c r="BM205" s="64"/>
      <c r="BN205" s="64"/>
    </row>
    <row r="206" spans="1:66" s="2" customFormat="1" ht="15" x14ac:dyDescent="0.25">
      <c r="A206" s="64"/>
      <c r="C206" s="63"/>
      <c r="D206" s="64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BL206" s="64"/>
      <c r="BM206" s="64"/>
      <c r="BN206" s="64"/>
    </row>
    <row r="207" spans="1:66" s="2" customFormat="1" ht="15" x14ac:dyDescent="0.25">
      <c r="A207" s="64"/>
      <c r="C207" s="63"/>
      <c r="D207" s="64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BL207" s="64"/>
      <c r="BM207" s="64"/>
      <c r="BN207" s="64"/>
    </row>
    <row r="208" spans="1:66" s="2" customFormat="1" ht="15" x14ac:dyDescent="0.25">
      <c r="A208" s="64"/>
      <c r="C208" s="63"/>
      <c r="D208" s="64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BL208" s="64"/>
      <c r="BM208" s="64"/>
      <c r="BN208" s="64"/>
    </row>
    <row r="209" spans="1:66" s="2" customFormat="1" ht="15" x14ac:dyDescent="0.25">
      <c r="A209" s="64"/>
      <c r="C209" s="63"/>
      <c r="D209" s="64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BL209" s="64"/>
      <c r="BM209" s="64"/>
      <c r="BN209" s="64"/>
    </row>
    <row r="210" spans="1:66" s="2" customFormat="1" ht="15" x14ac:dyDescent="0.25">
      <c r="A210" s="64"/>
      <c r="C210" s="63"/>
      <c r="D210" s="64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BL210" s="64"/>
      <c r="BM210" s="64"/>
      <c r="BN210" s="64"/>
    </row>
    <row r="211" spans="1:66" s="2" customFormat="1" ht="15" x14ac:dyDescent="0.25">
      <c r="A211" s="64"/>
      <c r="C211" s="63"/>
      <c r="D211" s="64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BL211" s="64"/>
      <c r="BM211" s="64"/>
      <c r="BN211" s="64"/>
    </row>
    <row r="212" spans="1:66" s="2" customFormat="1" ht="15" x14ac:dyDescent="0.25">
      <c r="A212" s="64"/>
      <c r="C212" s="63"/>
      <c r="D212" s="64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BL212" s="64"/>
      <c r="BM212" s="64"/>
      <c r="BN212" s="64"/>
    </row>
    <row r="213" spans="1:66" s="2" customFormat="1" ht="15" x14ac:dyDescent="0.25">
      <c r="A213" s="64"/>
      <c r="C213" s="63"/>
      <c r="D213" s="64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BL213" s="64"/>
      <c r="BM213" s="64"/>
      <c r="BN213" s="64"/>
    </row>
    <row r="214" spans="1:66" s="2" customFormat="1" ht="15" x14ac:dyDescent="0.25">
      <c r="A214" s="64"/>
      <c r="C214" s="63"/>
      <c r="D214" s="64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BL214" s="64"/>
      <c r="BM214" s="64"/>
      <c r="BN214" s="64"/>
    </row>
    <row r="215" spans="1:66" s="2" customFormat="1" ht="15" x14ac:dyDescent="0.25">
      <c r="A215" s="64"/>
      <c r="C215" s="63"/>
      <c r="D215" s="64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BL215" s="64"/>
      <c r="BM215" s="64"/>
      <c r="BN215" s="64"/>
    </row>
    <row r="216" spans="1:66" s="2" customFormat="1" ht="15" x14ac:dyDescent="0.25">
      <c r="A216" s="64"/>
      <c r="C216" s="63"/>
      <c r="D216" s="64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BL216" s="64"/>
      <c r="BM216" s="64"/>
      <c r="BN216" s="64"/>
    </row>
    <row r="217" spans="1:66" s="2" customFormat="1" ht="15" x14ac:dyDescent="0.25">
      <c r="A217" s="64"/>
      <c r="C217" s="63"/>
      <c r="D217" s="64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BL217" s="64"/>
      <c r="BM217" s="64"/>
      <c r="BN217" s="64"/>
    </row>
    <row r="218" spans="1:66" s="2" customFormat="1" ht="15" x14ac:dyDescent="0.25">
      <c r="A218" s="64"/>
      <c r="C218" s="63"/>
      <c r="D218" s="64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BL218" s="64"/>
      <c r="BM218" s="64"/>
      <c r="BN218" s="64"/>
    </row>
    <row r="219" spans="1:66" s="2" customFormat="1" ht="15" x14ac:dyDescent="0.25">
      <c r="A219" s="64"/>
      <c r="C219" s="63"/>
      <c r="D219" s="64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BL219" s="64"/>
      <c r="BM219" s="64"/>
      <c r="BN219" s="64"/>
    </row>
    <row r="220" spans="1:66" s="2" customFormat="1" ht="15" x14ac:dyDescent="0.25">
      <c r="A220" s="64"/>
      <c r="C220" s="63"/>
      <c r="D220" s="64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BL220" s="64"/>
      <c r="BM220" s="64"/>
      <c r="BN220" s="64"/>
    </row>
    <row r="221" spans="1:66" s="2" customFormat="1" ht="15" x14ac:dyDescent="0.25">
      <c r="A221" s="64"/>
      <c r="C221" s="63"/>
      <c r="D221" s="64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BL221" s="64"/>
      <c r="BM221" s="64"/>
      <c r="BN221" s="64"/>
    </row>
    <row r="222" spans="1:66" s="2" customFormat="1" ht="15" x14ac:dyDescent="0.25">
      <c r="A222" s="64"/>
      <c r="C222" s="63"/>
      <c r="D222" s="64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BL222" s="64"/>
      <c r="BM222" s="64"/>
      <c r="BN222" s="64"/>
    </row>
    <row r="223" spans="1:66" s="2" customFormat="1" ht="15" x14ac:dyDescent="0.25">
      <c r="A223" s="64"/>
      <c r="C223" s="63"/>
      <c r="D223" s="64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BL223" s="64"/>
      <c r="BM223" s="64"/>
      <c r="BN223" s="64"/>
    </row>
    <row r="224" spans="1:66" s="2" customFormat="1" ht="15" x14ac:dyDescent="0.25">
      <c r="A224" s="64"/>
      <c r="C224" s="63"/>
      <c r="D224" s="64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BL224" s="64"/>
      <c r="BM224" s="64"/>
      <c r="BN224" s="64"/>
    </row>
    <row r="225" spans="1:66" s="2" customFormat="1" ht="15" x14ac:dyDescent="0.25">
      <c r="A225" s="64"/>
      <c r="C225" s="63"/>
      <c r="D225" s="64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BL225" s="64"/>
      <c r="BM225" s="64"/>
      <c r="BN225" s="64"/>
    </row>
    <row r="226" spans="1:66" s="2" customFormat="1" ht="15" x14ac:dyDescent="0.25">
      <c r="A226" s="64"/>
      <c r="C226" s="63"/>
      <c r="D226" s="64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BL226" s="64"/>
      <c r="BM226" s="64"/>
      <c r="BN226" s="64"/>
    </row>
    <row r="227" spans="1:66" s="2" customFormat="1" ht="15" x14ac:dyDescent="0.25">
      <c r="A227" s="64"/>
      <c r="C227" s="63"/>
      <c r="D227" s="64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BL227" s="64"/>
      <c r="BM227" s="64"/>
      <c r="BN227" s="64"/>
    </row>
    <row r="228" spans="1:66" s="2" customFormat="1" ht="15" x14ac:dyDescent="0.25">
      <c r="A228" s="64"/>
      <c r="C228" s="63"/>
      <c r="D228" s="64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BL228" s="64"/>
      <c r="BM228" s="64"/>
      <c r="BN228" s="64"/>
    </row>
    <row r="229" spans="1:66" s="2" customFormat="1" ht="15" x14ac:dyDescent="0.25">
      <c r="A229" s="64"/>
      <c r="C229" s="63"/>
      <c r="D229" s="64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BL229" s="64"/>
      <c r="BM229" s="64"/>
      <c r="BN229" s="64"/>
    </row>
    <row r="230" spans="1:66" s="2" customFormat="1" ht="15" x14ac:dyDescent="0.25">
      <c r="A230" s="64"/>
      <c r="C230" s="63"/>
      <c r="D230" s="64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BL230" s="64"/>
      <c r="BM230" s="64"/>
      <c r="BN230" s="64"/>
    </row>
    <row r="231" spans="1:66" s="2" customFormat="1" ht="15" x14ac:dyDescent="0.25">
      <c r="A231" s="64"/>
      <c r="C231" s="63"/>
      <c r="D231" s="64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BL231" s="64"/>
      <c r="BM231" s="64"/>
      <c r="BN231" s="64"/>
    </row>
    <row r="232" spans="1:66" s="2" customFormat="1" ht="15" x14ac:dyDescent="0.25">
      <c r="A232" s="64"/>
      <c r="C232" s="63"/>
      <c r="D232" s="64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BL232" s="64"/>
      <c r="BM232" s="64"/>
      <c r="BN232" s="64"/>
    </row>
    <row r="233" spans="1:66" s="2" customFormat="1" ht="15" x14ac:dyDescent="0.25">
      <c r="A233" s="64"/>
      <c r="C233" s="63"/>
      <c r="D233" s="64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BL233" s="64"/>
      <c r="BM233" s="64"/>
      <c r="BN233" s="64"/>
    </row>
    <row r="234" spans="1:66" s="2" customFormat="1" ht="15" x14ac:dyDescent="0.25">
      <c r="A234" s="64"/>
      <c r="C234" s="63"/>
      <c r="D234" s="64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BL234" s="64"/>
      <c r="BM234" s="64"/>
      <c r="BN234" s="64"/>
    </row>
    <row r="235" spans="1:66" s="2" customFormat="1" ht="15" x14ac:dyDescent="0.25">
      <c r="A235" s="64"/>
      <c r="C235" s="63"/>
      <c r="D235" s="64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BL235" s="64"/>
      <c r="BM235" s="64"/>
      <c r="BN235" s="64"/>
    </row>
    <row r="236" spans="1:66" s="2" customFormat="1" ht="15" x14ac:dyDescent="0.25">
      <c r="A236" s="64"/>
      <c r="C236" s="63"/>
      <c r="D236" s="64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BL236" s="64"/>
      <c r="BM236" s="64"/>
      <c r="BN236" s="64"/>
    </row>
    <row r="237" spans="1:66" s="2" customFormat="1" ht="15" x14ac:dyDescent="0.25">
      <c r="A237" s="64"/>
      <c r="C237" s="63"/>
      <c r="D237" s="64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BL237" s="64"/>
      <c r="BM237" s="64"/>
      <c r="BN237" s="64"/>
    </row>
    <row r="238" spans="1:66" s="2" customFormat="1" ht="15" x14ac:dyDescent="0.25">
      <c r="A238" s="64"/>
      <c r="C238" s="63"/>
      <c r="D238" s="64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BL238" s="64"/>
      <c r="BM238" s="64"/>
      <c r="BN238" s="64"/>
    </row>
    <row r="239" spans="1:66" s="2" customFormat="1" ht="15" x14ac:dyDescent="0.25">
      <c r="A239" s="64"/>
      <c r="C239" s="63"/>
      <c r="D239" s="64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BL239" s="64"/>
      <c r="BM239" s="64"/>
      <c r="BN239" s="64"/>
    </row>
    <row r="240" spans="1:66" s="2" customFormat="1" ht="15" x14ac:dyDescent="0.25">
      <c r="A240" s="64"/>
      <c r="C240" s="63"/>
      <c r="D240" s="64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BL240" s="64"/>
      <c r="BM240" s="64"/>
      <c r="BN240" s="64"/>
    </row>
    <row r="241" spans="1:66" s="2" customFormat="1" ht="15" x14ac:dyDescent="0.25">
      <c r="A241" s="64"/>
      <c r="C241" s="63"/>
      <c r="D241" s="64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BL241" s="64"/>
      <c r="BM241" s="64"/>
      <c r="BN241" s="64"/>
    </row>
    <row r="242" spans="1:66" s="2" customFormat="1" ht="15" x14ac:dyDescent="0.25">
      <c r="A242" s="64"/>
      <c r="C242" s="63"/>
      <c r="D242" s="64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BL242" s="64"/>
      <c r="BM242" s="64"/>
      <c r="BN242" s="64"/>
    </row>
    <row r="243" spans="1:66" s="2" customFormat="1" ht="15" x14ac:dyDescent="0.25">
      <c r="A243" s="64"/>
      <c r="C243" s="63"/>
      <c r="D243" s="64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BL243" s="64"/>
      <c r="BM243" s="64"/>
      <c r="BN243" s="64"/>
    </row>
    <row r="244" spans="1:66" s="2" customFormat="1" ht="15" x14ac:dyDescent="0.25">
      <c r="A244" s="64"/>
      <c r="C244" s="63"/>
      <c r="D244" s="64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BL244" s="64"/>
      <c r="BM244" s="64"/>
      <c r="BN244" s="64"/>
    </row>
    <row r="245" spans="1:66" s="2" customFormat="1" ht="15" x14ac:dyDescent="0.25">
      <c r="A245" s="64"/>
      <c r="C245" s="63"/>
      <c r="D245" s="64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BL245" s="64"/>
      <c r="BM245" s="64"/>
      <c r="BN245" s="64"/>
    </row>
    <row r="246" spans="1:66" s="2" customFormat="1" ht="15" x14ac:dyDescent="0.25">
      <c r="A246" s="64"/>
      <c r="C246" s="63"/>
      <c r="D246" s="64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BL246" s="64"/>
      <c r="BM246" s="64"/>
      <c r="BN246" s="64"/>
    </row>
    <row r="247" spans="1:66" s="2" customFormat="1" ht="15" x14ac:dyDescent="0.25">
      <c r="A247" s="64"/>
      <c r="C247" s="63"/>
      <c r="D247" s="64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BL247" s="64"/>
      <c r="BM247" s="64"/>
      <c r="BN247" s="64"/>
    </row>
    <row r="248" spans="1:66" s="2" customFormat="1" ht="15" x14ac:dyDescent="0.25">
      <c r="A248" s="64"/>
      <c r="C248" s="63"/>
      <c r="D248" s="64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BL248" s="64"/>
      <c r="BM248" s="64"/>
      <c r="BN248" s="64"/>
    </row>
    <row r="249" spans="1:66" s="2" customFormat="1" ht="15" x14ac:dyDescent="0.25">
      <c r="A249" s="64"/>
      <c r="C249" s="63"/>
      <c r="D249" s="64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BL249" s="64"/>
      <c r="BM249" s="64"/>
      <c r="BN249" s="64"/>
    </row>
    <row r="250" spans="1:66" s="2" customFormat="1" ht="15" x14ac:dyDescent="0.25">
      <c r="A250" s="64"/>
      <c r="C250" s="63"/>
      <c r="D250" s="64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BL250" s="64"/>
      <c r="BM250" s="64"/>
      <c r="BN250" s="64"/>
    </row>
    <row r="251" spans="1:66" s="2" customFormat="1" ht="15" x14ac:dyDescent="0.25">
      <c r="A251" s="64"/>
      <c r="C251" s="63"/>
      <c r="D251" s="64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BL251" s="64"/>
      <c r="BM251" s="64"/>
      <c r="BN251" s="64"/>
    </row>
    <row r="252" spans="1:66" s="2" customFormat="1" ht="15" x14ac:dyDescent="0.25">
      <c r="A252" s="64"/>
      <c r="C252" s="63"/>
      <c r="D252" s="64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BL252" s="64"/>
      <c r="BM252" s="64"/>
      <c r="BN252" s="64"/>
    </row>
    <row r="253" spans="1:66" s="2" customFormat="1" ht="15" x14ac:dyDescent="0.25">
      <c r="A253" s="64"/>
      <c r="C253" s="63"/>
      <c r="D253" s="64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BL253" s="64"/>
      <c r="BM253" s="64"/>
      <c r="BN253" s="64"/>
    </row>
    <row r="254" spans="1:66" s="2" customFormat="1" ht="15" x14ac:dyDescent="0.25">
      <c r="A254" s="64"/>
      <c r="C254" s="63"/>
      <c r="D254" s="64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BL254" s="64"/>
      <c r="BM254" s="64"/>
      <c r="BN254" s="64"/>
    </row>
    <row r="255" spans="1:66" s="2" customFormat="1" ht="15" x14ac:dyDescent="0.25">
      <c r="A255" s="64"/>
      <c r="C255" s="63"/>
      <c r="D255" s="64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BL255" s="64"/>
      <c r="BM255" s="64"/>
      <c r="BN255" s="64"/>
    </row>
    <row r="256" spans="1:66" s="2" customFormat="1" ht="15" x14ac:dyDescent="0.25">
      <c r="A256" s="64"/>
      <c r="C256" s="63"/>
      <c r="D256" s="64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BL256" s="64"/>
      <c r="BM256" s="64"/>
      <c r="BN256" s="64"/>
    </row>
    <row r="257" spans="1:66" s="2" customFormat="1" ht="15" x14ac:dyDescent="0.25">
      <c r="A257" s="64"/>
      <c r="C257" s="63"/>
      <c r="D257" s="64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BL257" s="64"/>
      <c r="BM257" s="64"/>
      <c r="BN257" s="64"/>
    </row>
    <row r="258" spans="1:66" s="2" customFormat="1" ht="15" x14ac:dyDescent="0.25">
      <c r="A258" s="64"/>
      <c r="C258" s="63"/>
      <c r="D258" s="64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BL258" s="64"/>
      <c r="BM258" s="64"/>
      <c r="BN258" s="64"/>
    </row>
    <row r="259" spans="1:66" s="2" customFormat="1" ht="15" x14ac:dyDescent="0.25">
      <c r="A259" s="64"/>
      <c r="C259" s="63"/>
      <c r="D259" s="64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BL259" s="64"/>
      <c r="BM259" s="64"/>
      <c r="BN259" s="64"/>
    </row>
    <row r="260" spans="1:66" s="2" customFormat="1" ht="15" x14ac:dyDescent="0.25">
      <c r="A260" s="64"/>
      <c r="C260" s="63"/>
      <c r="D260" s="64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BL260" s="64"/>
      <c r="BM260" s="64"/>
      <c r="BN260" s="64"/>
    </row>
    <row r="261" spans="1:66" s="2" customFormat="1" ht="15" x14ac:dyDescent="0.25">
      <c r="A261" s="64"/>
      <c r="C261" s="63"/>
      <c r="D261" s="64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BL261" s="64"/>
      <c r="BM261" s="64"/>
      <c r="BN261" s="64"/>
    </row>
    <row r="262" spans="1:66" s="2" customFormat="1" ht="15" x14ac:dyDescent="0.25">
      <c r="A262" s="64"/>
      <c r="C262" s="63"/>
      <c r="D262" s="64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BL262" s="64"/>
      <c r="BM262" s="64"/>
      <c r="BN262" s="64"/>
    </row>
    <row r="263" spans="1:66" s="2" customFormat="1" ht="15" x14ac:dyDescent="0.25">
      <c r="A263" s="64"/>
      <c r="C263" s="63"/>
      <c r="D263" s="64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BL263" s="64"/>
      <c r="BM263" s="64"/>
      <c r="BN263" s="64"/>
    </row>
    <row r="264" spans="1:66" s="2" customFormat="1" ht="15" x14ac:dyDescent="0.25">
      <c r="A264" s="64"/>
      <c r="C264" s="63"/>
      <c r="D264" s="64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BL264" s="64"/>
      <c r="BM264" s="64"/>
      <c r="BN264" s="64"/>
    </row>
    <row r="265" spans="1:66" s="2" customFormat="1" ht="15" x14ac:dyDescent="0.25">
      <c r="A265" s="64"/>
      <c r="C265" s="63"/>
      <c r="D265" s="64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BL265" s="64"/>
      <c r="BM265" s="64"/>
      <c r="BN265" s="64"/>
    </row>
    <row r="266" spans="1:66" s="2" customFormat="1" ht="15" x14ac:dyDescent="0.25">
      <c r="A266" s="64"/>
      <c r="C266" s="63"/>
      <c r="D266" s="64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BL266" s="64"/>
      <c r="BM266" s="64"/>
      <c r="BN266" s="64"/>
    </row>
    <row r="267" spans="1:66" s="2" customFormat="1" ht="15" x14ac:dyDescent="0.25">
      <c r="A267" s="64"/>
      <c r="C267" s="63"/>
      <c r="D267" s="64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BL267" s="64"/>
      <c r="BM267" s="64"/>
      <c r="BN267" s="64"/>
    </row>
    <row r="268" spans="1:66" s="2" customFormat="1" ht="15" x14ac:dyDescent="0.25">
      <c r="A268" s="64"/>
      <c r="C268" s="63"/>
      <c r="D268" s="64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BL268" s="64"/>
      <c r="BM268" s="64"/>
      <c r="BN268" s="64"/>
    </row>
    <row r="269" spans="1:66" s="2" customFormat="1" ht="15" x14ac:dyDescent="0.25">
      <c r="A269" s="64"/>
      <c r="C269" s="63"/>
      <c r="D269" s="64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BL269" s="64"/>
      <c r="BM269" s="64"/>
      <c r="BN269" s="64"/>
    </row>
    <row r="270" spans="1:66" s="2" customFormat="1" ht="15" x14ac:dyDescent="0.25">
      <c r="A270" s="64"/>
      <c r="C270" s="63"/>
      <c r="D270" s="64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BL270" s="64"/>
      <c r="BM270" s="64"/>
      <c r="BN270" s="64"/>
    </row>
    <row r="271" spans="1:66" s="2" customFormat="1" ht="15" x14ac:dyDescent="0.25">
      <c r="A271" s="64"/>
      <c r="C271" s="63"/>
      <c r="D271" s="64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BL271" s="64"/>
      <c r="BM271" s="64"/>
      <c r="BN271" s="64"/>
    </row>
    <row r="272" spans="1:66" s="2" customFormat="1" ht="15" x14ac:dyDescent="0.25">
      <c r="A272" s="64"/>
      <c r="C272" s="63"/>
      <c r="D272" s="64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BL272" s="64"/>
      <c r="BM272" s="64"/>
      <c r="BN272" s="64"/>
    </row>
    <row r="273" spans="1:66" s="2" customFormat="1" ht="15" x14ac:dyDescent="0.25">
      <c r="A273" s="64"/>
      <c r="C273" s="63"/>
      <c r="D273" s="64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BL273" s="64"/>
      <c r="BM273" s="64"/>
      <c r="BN273" s="64"/>
    </row>
    <row r="274" spans="1:66" s="2" customFormat="1" ht="15" x14ac:dyDescent="0.25">
      <c r="A274" s="64"/>
      <c r="C274" s="63"/>
      <c r="D274" s="64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BL274" s="64"/>
      <c r="BM274" s="64"/>
      <c r="BN274" s="64"/>
    </row>
    <row r="275" spans="1:66" s="2" customFormat="1" ht="15" x14ac:dyDescent="0.25">
      <c r="A275" s="64"/>
      <c r="C275" s="63"/>
      <c r="D275" s="64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BL275" s="64"/>
      <c r="BM275" s="64"/>
      <c r="BN275" s="64"/>
    </row>
    <row r="276" spans="1:66" s="2" customFormat="1" ht="15" x14ac:dyDescent="0.25">
      <c r="A276" s="64"/>
      <c r="C276" s="63"/>
      <c r="D276" s="64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BL276" s="64"/>
      <c r="BM276" s="64"/>
      <c r="BN276" s="64"/>
    </row>
    <row r="277" spans="1:66" s="2" customFormat="1" ht="15" x14ac:dyDescent="0.25">
      <c r="A277" s="64"/>
      <c r="C277" s="63"/>
      <c r="D277" s="64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BL277" s="64"/>
      <c r="BM277" s="64"/>
      <c r="BN277" s="64"/>
    </row>
    <row r="278" spans="1:66" s="2" customFormat="1" ht="15" x14ac:dyDescent="0.25">
      <c r="A278" s="64"/>
      <c r="C278" s="63"/>
      <c r="D278" s="64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BL278" s="64"/>
      <c r="BM278" s="64"/>
      <c r="BN278" s="64"/>
    </row>
    <row r="279" spans="1:66" s="2" customFormat="1" ht="15" x14ac:dyDescent="0.25">
      <c r="A279" s="64"/>
      <c r="C279" s="63"/>
      <c r="D279" s="64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BL279" s="64"/>
      <c r="BM279" s="64"/>
      <c r="BN279" s="64"/>
    </row>
    <row r="280" spans="1:66" s="2" customFormat="1" ht="15" x14ac:dyDescent="0.25">
      <c r="A280" s="64"/>
      <c r="C280" s="63"/>
      <c r="D280" s="64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BL280" s="64"/>
      <c r="BM280" s="64"/>
      <c r="BN280" s="64"/>
    </row>
    <row r="281" spans="1:66" s="2" customFormat="1" ht="15" x14ac:dyDescent="0.25">
      <c r="A281" s="64"/>
      <c r="C281" s="63"/>
      <c r="D281" s="64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BL281" s="64"/>
      <c r="BM281" s="64"/>
      <c r="BN281" s="64"/>
    </row>
    <row r="282" spans="1:66" s="2" customFormat="1" ht="15" x14ac:dyDescent="0.25">
      <c r="A282" s="64"/>
      <c r="C282" s="63"/>
      <c r="D282" s="64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BL282" s="64"/>
      <c r="BM282" s="64"/>
      <c r="BN282" s="64"/>
    </row>
    <row r="283" spans="1:66" s="2" customFormat="1" ht="15" x14ac:dyDescent="0.25">
      <c r="A283" s="64"/>
      <c r="C283" s="63"/>
      <c r="D283" s="64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BL283" s="64"/>
      <c r="BM283" s="64"/>
      <c r="BN283" s="64"/>
    </row>
    <row r="284" spans="1:66" s="2" customFormat="1" ht="15" x14ac:dyDescent="0.25">
      <c r="A284" s="64"/>
      <c r="C284" s="63"/>
      <c r="D284" s="64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BL284" s="64"/>
      <c r="BM284" s="64"/>
      <c r="BN284" s="64"/>
    </row>
    <row r="285" spans="1:66" s="2" customFormat="1" ht="15" x14ac:dyDescent="0.25">
      <c r="A285" s="64"/>
      <c r="C285" s="63"/>
      <c r="D285" s="64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BL285" s="64"/>
      <c r="BM285" s="64"/>
      <c r="BN285" s="64"/>
    </row>
    <row r="286" spans="1:66" s="2" customFormat="1" ht="15" x14ac:dyDescent="0.25">
      <c r="A286" s="64"/>
      <c r="C286" s="63"/>
      <c r="D286" s="64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BL286" s="64"/>
      <c r="BM286" s="64"/>
      <c r="BN286" s="64"/>
    </row>
    <row r="287" spans="1:66" s="2" customFormat="1" ht="15" x14ac:dyDescent="0.25">
      <c r="A287" s="64"/>
      <c r="C287" s="63"/>
      <c r="D287" s="64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BL287" s="64"/>
      <c r="BM287" s="64"/>
      <c r="BN287" s="64"/>
    </row>
    <row r="288" spans="1:66" s="2" customFormat="1" ht="15" x14ac:dyDescent="0.25">
      <c r="A288" s="64"/>
      <c r="C288" s="63"/>
      <c r="D288" s="64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BL288" s="64"/>
      <c r="BM288" s="64"/>
      <c r="BN288" s="64"/>
    </row>
    <row r="289" spans="1:66" s="2" customFormat="1" ht="15" x14ac:dyDescent="0.25">
      <c r="A289" s="64"/>
      <c r="C289" s="63"/>
      <c r="D289" s="64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BL289" s="64"/>
      <c r="BM289" s="64"/>
      <c r="BN289" s="64"/>
    </row>
    <row r="290" spans="1:66" s="2" customFormat="1" ht="15" x14ac:dyDescent="0.25">
      <c r="A290" s="64"/>
      <c r="C290" s="63"/>
      <c r="D290" s="64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BL290" s="64"/>
      <c r="BM290" s="64"/>
      <c r="BN290" s="64"/>
    </row>
    <row r="291" spans="1:66" s="2" customFormat="1" ht="15" x14ac:dyDescent="0.25">
      <c r="A291" s="64"/>
      <c r="C291" s="63"/>
      <c r="D291" s="64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BL291" s="64"/>
      <c r="BM291" s="64"/>
      <c r="BN291" s="64"/>
    </row>
    <row r="292" spans="1:66" s="2" customFormat="1" ht="15" x14ac:dyDescent="0.25">
      <c r="A292" s="64"/>
      <c r="C292" s="63"/>
      <c r="D292" s="64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BL292" s="64"/>
      <c r="BM292" s="64"/>
      <c r="BN292" s="64"/>
    </row>
    <row r="293" spans="1:66" s="2" customFormat="1" ht="15" x14ac:dyDescent="0.25">
      <c r="A293" s="64"/>
      <c r="C293" s="63"/>
      <c r="D293" s="64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BL293" s="64"/>
      <c r="BM293" s="64"/>
      <c r="BN293" s="64"/>
    </row>
    <row r="294" spans="1:66" s="2" customFormat="1" ht="15" x14ac:dyDescent="0.25">
      <c r="A294" s="64"/>
      <c r="C294" s="63"/>
      <c r="D294" s="64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BL294" s="64"/>
      <c r="BM294" s="64"/>
      <c r="BN294" s="64"/>
    </row>
    <row r="295" spans="1:66" s="2" customFormat="1" ht="15" x14ac:dyDescent="0.25">
      <c r="A295" s="64"/>
      <c r="C295" s="63"/>
      <c r="D295" s="64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BL295" s="64"/>
      <c r="BM295" s="64"/>
      <c r="BN295" s="64"/>
    </row>
    <row r="296" spans="1:66" s="2" customFormat="1" ht="15" x14ac:dyDescent="0.25">
      <c r="A296" s="64"/>
      <c r="C296" s="63"/>
      <c r="D296" s="64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BL296" s="64"/>
      <c r="BM296" s="64"/>
      <c r="BN296" s="64"/>
    </row>
    <row r="297" spans="1:66" s="2" customFormat="1" ht="15" x14ac:dyDescent="0.25">
      <c r="A297" s="64"/>
      <c r="C297" s="63"/>
      <c r="D297" s="64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BL297" s="64"/>
      <c r="BM297" s="64"/>
      <c r="BN297" s="64"/>
    </row>
    <row r="298" spans="1:66" s="2" customFormat="1" ht="15" x14ac:dyDescent="0.25">
      <c r="A298" s="64"/>
      <c r="C298" s="63"/>
      <c r="D298" s="64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BL298" s="64"/>
      <c r="BM298" s="64"/>
      <c r="BN298" s="64"/>
    </row>
    <row r="299" spans="1:66" s="2" customFormat="1" ht="15" x14ac:dyDescent="0.25">
      <c r="A299" s="64"/>
      <c r="C299" s="63"/>
      <c r="D299" s="64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BL299" s="64"/>
      <c r="BM299" s="64"/>
      <c r="BN299" s="64"/>
    </row>
    <row r="300" spans="1:66" s="2" customFormat="1" ht="15" x14ac:dyDescent="0.25">
      <c r="A300" s="64"/>
      <c r="C300" s="63"/>
      <c r="D300" s="64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BL300" s="64"/>
      <c r="BM300" s="64"/>
      <c r="BN300" s="64"/>
    </row>
    <row r="301" spans="1:66" s="2" customFormat="1" ht="15" x14ac:dyDescent="0.25">
      <c r="A301" s="64"/>
      <c r="C301" s="63"/>
      <c r="D301" s="64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BL301" s="64"/>
      <c r="BM301" s="64"/>
      <c r="BN301" s="64"/>
    </row>
    <row r="302" spans="1:66" s="2" customFormat="1" ht="15" x14ac:dyDescent="0.25">
      <c r="A302" s="64"/>
      <c r="C302" s="63"/>
      <c r="D302" s="64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BL302" s="64"/>
      <c r="BM302" s="64"/>
      <c r="BN302" s="64"/>
    </row>
    <row r="303" spans="1:66" s="2" customFormat="1" ht="15" x14ac:dyDescent="0.25">
      <c r="A303" s="64"/>
      <c r="C303" s="63"/>
      <c r="D303" s="64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BL303" s="64"/>
      <c r="BM303" s="64"/>
      <c r="BN303" s="64"/>
    </row>
    <row r="304" spans="1:66" s="2" customFormat="1" ht="15" x14ac:dyDescent="0.25">
      <c r="A304" s="64"/>
      <c r="C304" s="63"/>
      <c r="D304" s="64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BL304" s="64"/>
      <c r="BM304" s="64"/>
      <c r="BN304" s="64"/>
    </row>
    <row r="305" spans="1:66" s="2" customFormat="1" ht="15" x14ac:dyDescent="0.25">
      <c r="A305" s="64"/>
      <c r="C305" s="63"/>
      <c r="D305" s="64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BL305" s="64"/>
      <c r="BM305" s="64"/>
      <c r="BN305" s="64"/>
    </row>
    <row r="306" spans="1:66" s="2" customFormat="1" ht="15" x14ac:dyDescent="0.25">
      <c r="A306" s="64"/>
      <c r="C306" s="63"/>
      <c r="D306" s="64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BL306" s="64"/>
      <c r="BM306" s="64"/>
      <c r="BN306" s="64"/>
    </row>
    <row r="307" spans="1:66" s="2" customFormat="1" ht="15" x14ac:dyDescent="0.25">
      <c r="A307" s="64"/>
      <c r="C307" s="63"/>
      <c r="D307" s="64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BL307" s="64"/>
      <c r="BM307" s="64"/>
      <c r="BN307" s="64"/>
    </row>
    <row r="308" spans="1:66" s="2" customFormat="1" ht="15" x14ac:dyDescent="0.25">
      <c r="A308" s="64"/>
      <c r="C308" s="63"/>
      <c r="D308" s="64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BL308" s="64"/>
      <c r="BM308" s="64"/>
      <c r="BN308" s="64"/>
    </row>
    <row r="309" spans="1:66" s="2" customFormat="1" ht="15" x14ac:dyDescent="0.25">
      <c r="A309" s="64"/>
      <c r="C309" s="63"/>
      <c r="D309" s="64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BL309" s="64"/>
      <c r="BM309" s="64"/>
      <c r="BN309" s="64"/>
    </row>
    <row r="310" spans="1:66" s="2" customFormat="1" ht="15" x14ac:dyDescent="0.25">
      <c r="A310" s="64"/>
      <c r="C310" s="63"/>
      <c r="D310" s="64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BL310" s="64"/>
      <c r="BM310" s="64"/>
      <c r="BN310" s="64"/>
    </row>
    <row r="311" spans="1:66" s="2" customFormat="1" ht="15" x14ac:dyDescent="0.25">
      <c r="A311" s="64"/>
      <c r="C311" s="63"/>
      <c r="D311" s="64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BL311" s="64"/>
      <c r="BM311" s="64"/>
      <c r="BN311" s="64"/>
    </row>
    <row r="312" spans="1:66" s="2" customFormat="1" ht="15" x14ac:dyDescent="0.25">
      <c r="A312" s="64"/>
      <c r="C312" s="63"/>
      <c r="D312" s="64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BL312" s="64"/>
      <c r="BM312" s="64"/>
      <c r="BN312" s="64"/>
    </row>
    <row r="313" spans="1:66" s="2" customFormat="1" ht="15" x14ac:dyDescent="0.25">
      <c r="A313" s="64"/>
      <c r="C313" s="63"/>
      <c r="D313" s="64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BL313" s="64"/>
      <c r="BM313" s="64"/>
      <c r="BN313" s="64"/>
    </row>
    <row r="314" spans="1:66" s="2" customFormat="1" ht="15" x14ac:dyDescent="0.25">
      <c r="A314" s="64"/>
      <c r="C314" s="63"/>
      <c r="D314" s="64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BL314" s="64"/>
      <c r="BM314" s="64"/>
      <c r="BN314" s="64"/>
    </row>
    <row r="315" spans="1:66" s="2" customFormat="1" ht="15" x14ac:dyDescent="0.25">
      <c r="A315" s="64"/>
      <c r="C315" s="63"/>
      <c r="D315" s="64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BL315" s="64"/>
      <c r="BM315" s="64"/>
      <c r="BN315" s="64"/>
    </row>
    <row r="316" spans="1:66" s="2" customFormat="1" ht="15" x14ac:dyDescent="0.25">
      <c r="A316" s="64"/>
      <c r="C316" s="63"/>
      <c r="D316" s="64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BL316" s="64"/>
      <c r="BM316" s="64"/>
      <c r="BN316" s="64"/>
    </row>
    <row r="317" spans="1:66" s="2" customFormat="1" ht="15" x14ac:dyDescent="0.25">
      <c r="A317" s="64"/>
      <c r="C317" s="63"/>
      <c r="D317" s="64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BL317" s="64"/>
      <c r="BM317" s="64"/>
      <c r="BN317" s="64"/>
    </row>
    <row r="318" spans="1:66" s="2" customFormat="1" ht="15" x14ac:dyDescent="0.25">
      <c r="A318" s="64"/>
      <c r="C318" s="63"/>
      <c r="D318" s="64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BL318" s="64"/>
      <c r="BM318" s="64"/>
      <c r="BN318" s="64"/>
    </row>
    <row r="319" spans="1:66" s="2" customFormat="1" ht="15" x14ac:dyDescent="0.25">
      <c r="A319" s="64"/>
      <c r="C319" s="63"/>
      <c r="D319" s="64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BL319" s="64"/>
      <c r="BM319" s="64"/>
      <c r="BN319" s="64"/>
    </row>
    <row r="320" spans="1:66" s="2" customFormat="1" ht="15" x14ac:dyDescent="0.25">
      <c r="A320" s="64"/>
      <c r="C320" s="63"/>
      <c r="D320" s="64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BL320" s="64"/>
      <c r="BM320" s="64"/>
      <c r="BN320" s="64"/>
    </row>
    <row r="321" spans="1:66" s="2" customFormat="1" ht="15" x14ac:dyDescent="0.25">
      <c r="A321" s="64"/>
      <c r="C321" s="63"/>
      <c r="D321" s="64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BL321" s="64"/>
      <c r="BM321" s="64"/>
      <c r="BN321" s="64"/>
    </row>
    <row r="322" spans="1:66" s="2" customFormat="1" ht="15" x14ac:dyDescent="0.25">
      <c r="A322" s="64"/>
      <c r="C322" s="63"/>
      <c r="D322" s="64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BL322" s="64"/>
      <c r="BM322" s="64"/>
      <c r="BN322" s="64"/>
    </row>
    <row r="323" spans="1:66" s="2" customFormat="1" ht="15" x14ac:dyDescent="0.25">
      <c r="A323" s="64"/>
      <c r="C323" s="63"/>
      <c r="D323" s="64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BL323" s="64"/>
      <c r="BM323" s="64"/>
      <c r="BN323" s="64"/>
    </row>
    <row r="324" spans="1:66" s="2" customFormat="1" ht="15" x14ac:dyDescent="0.25">
      <c r="A324" s="64"/>
      <c r="C324" s="63"/>
      <c r="D324" s="64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BL324" s="64"/>
      <c r="BM324" s="64"/>
      <c r="BN324" s="64"/>
    </row>
    <row r="325" spans="1:66" s="2" customFormat="1" ht="15" x14ac:dyDescent="0.25">
      <c r="A325" s="64"/>
      <c r="C325" s="63"/>
      <c r="D325" s="64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BL325" s="64"/>
      <c r="BM325" s="64"/>
      <c r="BN325" s="64"/>
    </row>
    <row r="326" spans="1:66" s="2" customFormat="1" ht="15" x14ac:dyDescent="0.25">
      <c r="A326" s="64"/>
      <c r="C326" s="63"/>
      <c r="D326" s="64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BL326" s="64"/>
      <c r="BM326" s="64"/>
      <c r="BN326" s="64"/>
    </row>
    <row r="327" spans="1:66" s="2" customFormat="1" ht="15" x14ac:dyDescent="0.25">
      <c r="A327" s="64"/>
      <c r="C327" s="63"/>
      <c r="D327" s="64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BL327" s="64"/>
      <c r="BM327" s="64"/>
      <c r="BN327" s="64"/>
    </row>
    <row r="328" spans="1:66" s="2" customFormat="1" ht="15" x14ac:dyDescent="0.25">
      <c r="A328" s="64"/>
      <c r="C328" s="63"/>
      <c r="D328" s="64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BL328" s="64"/>
      <c r="BM328" s="64"/>
      <c r="BN328" s="64"/>
    </row>
    <row r="329" spans="1:66" s="2" customFormat="1" ht="15" x14ac:dyDescent="0.25">
      <c r="A329" s="64"/>
      <c r="C329" s="63"/>
      <c r="D329" s="64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BL329" s="64"/>
      <c r="BM329" s="64"/>
      <c r="BN329" s="64"/>
    </row>
    <row r="330" spans="1:66" s="2" customFormat="1" ht="15" x14ac:dyDescent="0.25">
      <c r="A330" s="64"/>
      <c r="C330" s="63"/>
      <c r="D330" s="64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BL330" s="64"/>
      <c r="BM330" s="64"/>
      <c r="BN330" s="64"/>
    </row>
    <row r="331" spans="1:66" s="2" customFormat="1" ht="15" x14ac:dyDescent="0.25">
      <c r="A331" s="64"/>
      <c r="C331" s="63"/>
      <c r="D331" s="64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BL331" s="64"/>
      <c r="BM331" s="64"/>
      <c r="BN331" s="64"/>
    </row>
    <row r="332" spans="1:66" s="2" customFormat="1" ht="15" x14ac:dyDescent="0.25">
      <c r="A332" s="64"/>
      <c r="C332" s="63"/>
      <c r="D332" s="64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BL332" s="64"/>
      <c r="BM332" s="64"/>
      <c r="BN332" s="64"/>
    </row>
    <row r="333" spans="1:66" s="2" customFormat="1" ht="15" x14ac:dyDescent="0.25">
      <c r="A333" s="64"/>
      <c r="C333" s="63"/>
      <c r="D333" s="64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BL333" s="64"/>
      <c r="BM333" s="64"/>
      <c r="BN333" s="64"/>
    </row>
    <row r="334" spans="1:66" x14ac:dyDescent="0.25">
      <c r="C334" s="65"/>
      <c r="K334" s="65"/>
      <c r="L334" s="65"/>
      <c r="M334" s="65"/>
      <c r="N334" s="65"/>
      <c r="O334" s="65"/>
      <c r="P334" s="65"/>
      <c r="BL334" s="64"/>
      <c r="BM334" s="64"/>
      <c r="BN334" s="64"/>
    </row>
    <row r="335" spans="1:66" x14ac:dyDescent="0.25">
      <c r="C335" s="65"/>
      <c r="K335" s="65"/>
      <c r="L335" s="65"/>
      <c r="M335" s="65"/>
      <c r="N335" s="65"/>
      <c r="O335" s="65"/>
      <c r="P335" s="65"/>
      <c r="BL335" s="64"/>
      <c r="BM335" s="64"/>
      <c r="BN335" s="64"/>
    </row>
    <row r="336" spans="1:66" x14ac:dyDescent="0.25">
      <c r="C336" s="65"/>
      <c r="K336" s="65"/>
      <c r="L336" s="65"/>
      <c r="M336" s="65"/>
      <c r="N336" s="65"/>
      <c r="O336" s="65"/>
      <c r="P336" s="65"/>
      <c r="BL336" s="64"/>
      <c r="BM336" s="64"/>
      <c r="BN336" s="64"/>
    </row>
    <row r="337" spans="3:16" s="1" customFormat="1" x14ac:dyDescent="0.25">
      <c r="C337" s="65"/>
      <c r="D337" s="55"/>
      <c r="E337" s="55"/>
      <c r="F337" s="55"/>
      <c r="G337" s="55"/>
      <c r="H337" s="55"/>
      <c r="I337" s="55"/>
      <c r="J337" s="55"/>
      <c r="K337" s="65"/>
      <c r="L337" s="65"/>
      <c r="M337" s="65"/>
      <c r="N337" s="65"/>
      <c r="O337" s="65"/>
      <c r="P337" s="65"/>
    </row>
    <row r="338" spans="3:16" s="1" customFormat="1" x14ac:dyDescent="0.25">
      <c r="C338" s="65"/>
      <c r="D338" s="55"/>
      <c r="E338" s="55"/>
      <c r="F338" s="55"/>
      <c r="G338" s="55"/>
      <c r="H338" s="55"/>
      <c r="I338" s="55"/>
      <c r="J338" s="55"/>
      <c r="K338" s="65"/>
      <c r="L338" s="65"/>
      <c r="M338" s="65"/>
      <c r="N338" s="65"/>
      <c r="O338" s="65"/>
      <c r="P338" s="65"/>
    </row>
    <row r="339" spans="3:16" s="1" customFormat="1" x14ac:dyDescent="0.25">
      <c r="C339" s="65"/>
      <c r="D339" s="55"/>
      <c r="E339" s="55"/>
      <c r="F339" s="55"/>
      <c r="G339" s="55"/>
      <c r="H339" s="55"/>
      <c r="I339" s="55"/>
      <c r="J339" s="55"/>
      <c r="K339" s="65"/>
      <c r="L339" s="65"/>
      <c r="M339" s="65"/>
      <c r="N339" s="65"/>
      <c r="O339" s="65"/>
      <c r="P339" s="65"/>
    </row>
    <row r="340" spans="3:16" s="1" customFormat="1" x14ac:dyDescent="0.25">
      <c r="C340" s="65"/>
      <c r="D340" s="55"/>
      <c r="E340" s="55"/>
      <c r="F340" s="55"/>
      <c r="G340" s="55"/>
      <c r="H340" s="55"/>
      <c r="I340" s="55"/>
      <c r="J340" s="55"/>
      <c r="K340" s="65"/>
      <c r="L340" s="65"/>
      <c r="M340" s="65"/>
      <c r="N340" s="65"/>
      <c r="O340" s="65"/>
      <c r="P340" s="65"/>
    </row>
    <row r="341" spans="3:16" s="1" customFormat="1" x14ac:dyDescent="0.25">
      <c r="C341" s="65"/>
      <c r="D341" s="55"/>
      <c r="E341" s="55"/>
      <c r="F341" s="55"/>
      <c r="G341" s="55"/>
      <c r="H341" s="55"/>
      <c r="I341" s="55"/>
      <c r="J341" s="55"/>
      <c r="K341" s="65"/>
      <c r="L341" s="65"/>
      <c r="M341" s="65"/>
      <c r="N341" s="65"/>
      <c r="O341" s="65"/>
      <c r="P341" s="65"/>
    </row>
    <row r="342" spans="3:16" s="1" customFormat="1" x14ac:dyDescent="0.25">
      <c r="C342" s="65"/>
      <c r="D342" s="55"/>
      <c r="E342" s="55"/>
      <c r="F342" s="55"/>
      <c r="G342" s="55"/>
      <c r="H342" s="55"/>
      <c r="I342" s="55"/>
      <c r="J342" s="55"/>
      <c r="K342" s="65"/>
      <c r="L342" s="65"/>
      <c r="M342" s="65"/>
      <c r="N342" s="65"/>
      <c r="O342" s="65"/>
      <c r="P342" s="65"/>
    </row>
    <row r="343" spans="3:16" s="1" customFormat="1" x14ac:dyDescent="0.25">
      <c r="C343" s="65"/>
      <c r="D343" s="55"/>
      <c r="E343" s="55"/>
      <c r="F343" s="55"/>
      <c r="G343" s="55"/>
      <c r="H343" s="55"/>
      <c r="I343" s="55"/>
      <c r="J343" s="55"/>
      <c r="K343" s="65"/>
      <c r="L343" s="65"/>
      <c r="M343" s="65"/>
      <c r="N343" s="65"/>
      <c r="O343" s="65"/>
      <c r="P343" s="65"/>
    </row>
    <row r="344" spans="3:16" s="1" customFormat="1" x14ac:dyDescent="0.25">
      <c r="C344" s="65"/>
      <c r="D344" s="55"/>
      <c r="E344" s="55"/>
      <c r="F344" s="55"/>
      <c r="G344" s="55"/>
      <c r="H344" s="55"/>
      <c r="I344" s="55"/>
      <c r="J344" s="55"/>
      <c r="K344" s="65"/>
      <c r="L344" s="65"/>
      <c r="M344" s="65"/>
      <c r="N344" s="65"/>
      <c r="O344" s="65"/>
      <c r="P344" s="65"/>
    </row>
    <row r="345" spans="3:16" s="1" customFormat="1" x14ac:dyDescent="0.25">
      <c r="C345" s="65"/>
      <c r="D345" s="55"/>
      <c r="E345" s="55"/>
      <c r="F345" s="55"/>
      <c r="G345" s="55"/>
      <c r="H345" s="55"/>
      <c r="I345" s="55"/>
      <c r="J345" s="55"/>
      <c r="K345" s="65"/>
      <c r="L345" s="65"/>
      <c r="M345" s="65"/>
      <c r="N345" s="65"/>
      <c r="O345" s="65"/>
      <c r="P345" s="65"/>
    </row>
    <row r="346" spans="3:16" s="1" customFormat="1" x14ac:dyDescent="0.25">
      <c r="C346" s="65"/>
      <c r="D346" s="55"/>
      <c r="E346" s="55"/>
      <c r="F346" s="55"/>
      <c r="G346" s="55"/>
      <c r="H346" s="55"/>
      <c r="I346" s="55"/>
      <c r="J346" s="55"/>
      <c r="K346" s="65"/>
      <c r="L346" s="65"/>
      <c r="M346" s="65"/>
      <c r="N346" s="65"/>
      <c r="O346" s="65"/>
      <c r="P346" s="65"/>
    </row>
    <row r="347" spans="3:16" s="1" customFormat="1" x14ac:dyDescent="0.25">
      <c r="C347" s="65"/>
      <c r="D347" s="55"/>
      <c r="E347" s="55"/>
      <c r="F347" s="55"/>
      <c r="G347" s="55"/>
      <c r="H347" s="55"/>
      <c r="I347" s="55"/>
      <c r="J347" s="55"/>
      <c r="K347" s="65"/>
      <c r="L347" s="65"/>
      <c r="M347" s="65"/>
      <c r="N347" s="65"/>
      <c r="O347" s="65"/>
      <c r="P347" s="65"/>
    </row>
    <row r="348" spans="3:16" s="1" customFormat="1" x14ac:dyDescent="0.25">
      <c r="C348" s="65"/>
      <c r="D348" s="55"/>
      <c r="E348" s="55"/>
      <c r="F348" s="55"/>
      <c r="G348" s="55"/>
      <c r="H348" s="55"/>
      <c r="I348" s="55"/>
      <c r="J348" s="55"/>
      <c r="K348" s="65"/>
      <c r="L348" s="65"/>
      <c r="M348" s="65"/>
      <c r="N348" s="65"/>
      <c r="O348" s="65"/>
      <c r="P348" s="65"/>
    </row>
    <row r="349" spans="3:16" s="1" customFormat="1" x14ac:dyDescent="0.25">
      <c r="C349" s="65"/>
      <c r="D349" s="55"/>
      <c r="E349" s="55"/>
      <c r="F349" s="55"/>
      <c r="G349" s="55"/>
      <c r="H349" s="55"/>
      <c r="I349" s="55"/>
      <c r="J349" s="55"/>
      <c r="K349" s="65"/>
      <c r="L349" s="65"/>
      <c r="M349" s="65"/>
      <c r="N349" s="65"/>
      <c r="O349" s="65"/>
      <c r="P349" s="65"/>
    </row>
    <row r="350" spans="3:16" s="1" customFormat="1" x14ac:dyDescent="0.25">
      <c r="C350" s="65"/>
      <c r="D350" s="55"/>
      <c r="E350" s="55"/>
      <c r="F350" s="55"/>
      <c r="G350" s="55"/>
      <c r="H350" s="55"/>
      <c r="I350" s="55"/>
      <c r="J350" s="55"/>
      <c r="K350" s="65"/>
      <c r="L350" s="65"/>
      <c r="M350" s="65"/>
      <c r="N350" s="65"/>
      <c r="O350" s="65"/>
      <c r="P350" s="65"/>
    </row>
    <row r="351" spans="3:16" s="1" customFormat="1" x14ac:dyDescent="0.25">
      <c r="C351" s="65"/>
      <c r="D351" s="55"/>
      <c r="E351" s="55"/>
      <c r="F351" s="55"/>
      <c r="G351" s="55"/>
      <c r="H351" s="55"/>
      <c r="I351" s="55"/>
      <c r="J351" s="55"/>
      <c r="K351" s="65"/>
      <c r="L351" s="65"/>
      <c r="M351" s="65"/>
      <c r="N351" s="65"/>
      <c r="O351" s="65"/>
      <c r="P351" s="65"/>
    </row>
    <row r="352" spans="3:16" s="1" customFormat="1" x14ac:dyDescent="0.25">
      <c r="C352" s="65"/>
      <c r="D352" s="55"/>
      <c r="E352" s="55"/>
      <c r="F352" s="55"/>
      <c r="G352" s="55"/>
      <c r="H352" s="55"/>
      <c r="I352" s="55"/>
      <c r="J352" s="55"/>
      <c r="K352" s="65"/>
      <c r="L352" s="65"/>
      <c r="M352" s="65"/>
      <c r="N352" s="65"/>
      <c r="O352" s="65"/>
      <c r="P352" s="65"/>
    </row>
    <row r="353" spans="3:16" s="1" customFormat="1" x14ac:dyDescent="0.25">
      <c r="C353" s="65"/>
      <c r="D353" s="55"/>
      <c r="E353" s="55"/>
      <c r="F353" s="55"/>
      <c r="G353" s="55"/>
      <c r="H353" s="55"/>
      <c r="I353" s="55"/>
      <c r="J353" s="55"/>
      <c r="K353" s="65"/>
      <c r="L353" s="65"/>
      <c r="M353" s="65"/>
      <c r="N353" s="65"/>
      <c r="O353" s="65"/>
      <c r="P353" s="65"/>
    </row>
    <row r="354" spans="3:16" s="1" customFormat="1" x14ac:dyDescent="0.25">
      <c r="C354" s="65"/>
      <c r="D354" s="55"/>
      <c r="E354" s="55"/>
      <c r="F354" s="55"/>
      <c r="G354" s="55"/>
      <c r="H354" s="55"/>
      <c r="I354" s="55"/>
      <c r="J354" s="55"/>
      <c r="K354" s="65"/>
      <c r="L354" s="65"/>
      <c r="M354" s="65"/>
      <c r="N354" s="65"/>
      <c r="O354" s="65"/>
      <c r="P354" s="65"/>
    </row>
    <row r="355" spans="3:16" s="1" customFormat="1" x14ac:dyDescent="0.25">
      <c r="C355" s="65"/>
      <c r="D355" s="55"/>
      <c r="E355" s="55"/>
      <c r="F355" s="55"/>
      <c r="G355" s="55"/>
      <c r="H355" s="55"/>
      <c r="I355" s="55"/>
      <c r="J355" s="55"/>
      <c r="K355" s="65"/>
      <c r="L355" s="65"/>
      <c r="M355" s="65"/>
      <c r="N355" s="65"/>
      <c r="O355" s="65"/>
      <c r="P355" s="65"/>
    </row>
    <row r="356" spans="3:16" s="1" customFormat="1" x14ac:dyDescent="0.25">
      <c r="C356" s="65"/>
      <c r="D356" s="55"/>
      <c r="E356" s="55"/>
      <c r="F356" s="55"/>
      <c r="G356" s="55"/>
      <c r="H356" s="55"/>
      <c r="I356" s="55"/>
      <c r="J356" s="55"/>
      <c r="K356" s="65"/>
      <c r="L356" s="65"/>
      <c r="M356" s="65"/>
      <c r="N356" s="65"/>
      <c r="O356" s="65"/>
      <c r="P356" s="65"/>
    </row>
    <row r="357" spans="3:16" s="1" customFormat="1" x14ac:dyDescent="0.25">
      <c r="C357" s="65"/>
      <c r="D357" s="55"/>
      <c r="E357" s="55"/>
      <c r="F357" s="55"/>
      <c r="G357" s="55"/>
      <c r="H357" s="55"/>
      <c r="I357" s="55"/>
      <c r="J357" s="55"/>
      <c r="K357" s="65"/>
      <c r="L357" s="65"/>
      <c r="M357" s="65"/>
      <c r="N357" s="65"/>
      <c r="O357" s="65"/>
      <c r="P357" s="65"/>
    </row>
    <row r="358" spans="3:16" s="1" customFormat="1" x14ac:dyDescent="0.25">
      <c r="C358" s="65"/>
      <c r="D358" s="55"/>
      <c r="E358" s="55"/>
      <c r="F358" s="55"/>
      <c r="G358" s="55"/>
      <c r="H358" s="55"/>
      <c r="I358" s="55"/>
      <c r="J358" s="55"/>
      <c r="K358" s="65"/>
      <c r="L358" s="65"/>
      <c r="M358" s="65"/>
      <c r="N358" s="65"/>
      <c r="O358" s="65"/>
      <c r="P358" s="65"/>
    </row>
    <row r="359" spans="3:16" s="1" customFormat="1" x14ac:dyDescent="0.25">
      <c r="C359" s="65"/>
      <c r="D359" s="55"/>
      <c r="E359" s="55"/>
      <c r="F359" s="55"/>
      <c r="G359" s="55"/>
      <c r="H359" s="55"/>
      <c r="I359" s="55"/>
      <c r="J359" s="55"/>
      <c r="K359" s="65"/>
      <c r="L359" s="65"/>
      <c r="M359" s="65"/>
      <c r="N359" s="65"/>
      <c r="O359" s="65"/>
      <c r="P359" s="65"/>
    </row>
    <row r="360" spans="3:16" s="1" customFormat="1" x14ac:dyDescent="0.25">
      <c r="C360" s="65"/>
      <c r="D360" s="55"/>
      <c r="E360" s="55"/>
      <c r="F360" s="55"/>
      <c r="G360" s="55"/>
      <c r="H360" s="55"/>
      <c r="I360" s="55"/>
      <c r="J360" s="55"/>
      <c r="K360" s="65"/>
      <c r="L360" s="65"/>
      <c r="M360" s="65"/>
      <c r="N360" s="65"/>
      <c r="O360" s="65"/>
      <c r="P360" s="65"/>
    </row>
    <row r="361" spans="3:16" s="1" customFormat="1" x14ac:dyDescent="0.25">
      <c r="C361" s="65"/>
      <c r="D361" s="55"/>
      <c r="E361" s="55"/>
      <c r="F361" s="55"/>
      <c r="G361" s="55"/>
      <c r="H361" s="55"/>
      <c r="I361" s="55"/>
      <c r="J361" s="55"/>
      <c r="K361" s="65"/>
      <c r="L361" s="65"/>
      <c r="M361" s="65"/>
      <c r="N361" s="65"/>
      <c r="O361" s="65"/>
      <c r="P361" s="65"/>
    </row>
    <row r="362" spans="3:16" s="1" customFormat="1" x14ac:dyDescent="0.25">
      <c r="C362" s="65"/>
      <c r="D362" s="55"/>
      <c r="E362" s="55"/>
      <c r="F362" s="55"/>
      <c r="G362" s="55"/>
      <c r="H362" s="55"/>
      <c r="I362" s="55"/>
      <c r="J362" s="55"/>
      <c r="K362" s="65"/>
      <c r="L362" s="65"/>
      <c r="M362" s="65"/>
      <c r="N362" s="65"/>
      <c r="O362" s="65"/>
      <c r="P362" s="65"/>
    </row>
    <row r="363" spans="3:16" s="1" customFormat="1" x14ac:dyDescent="0.25">
      <c r="C363" s="65"/>
      <c r="D363" s="55"/>
      <c r="E363" s="55"/>
      <c r="F363" s="55"/>
      <c r="G363" s="55"/>
      <c r="H363" s="55"/>
      <c r="I363" s="55"/>
      <c r="J363" s="55"/>
      <c r="K363" s="65"/>
      <c r="L363" s="65"/>
      <c r="M363" s="65"/>
      <c r="N363" s="65"/>
      <c r="O363" s="65"/>
      <c r="P363" s="65"/>
    </row>
    <row r="364" spans="3:16" s="1" customFormat="1" x14ac:dyDescent="0.25">
      <c r="C364" s="65"/>
      <c r="D364" s="55"/>
      <c r="E364" s="55"/>
      <c r="F364" s="55"/>
      <c r="G364" s="55"/>
      <c r="H364" s="55"/>
      <c r="I364" s="55"/>
      <c r="J364" s="55"/>
      <c r="K364" s="65"/>
      <c r="L364" s="65"/>
      <c r="M364" s="65"/>
      <c r="N364" s="65"/>
      <c r="O364" s="65"/>
      <c r="P364" s="65"/>
    </row>
    <row r="365" spans="3:16" s="1" customFormat="1" x14ac:dyDescent="0.25">
      <c r="C365" s="65"/>
      <c r="D365" s="55"/>
      <c r="E365" s="55"/>
      <c r="F365" s="55"/>
      <c r="G365" s="55"/>
      <c r="H365" s="55"/>
      <c r="I365" s="55"/>
      <c r="J365" s="55"/>
      <c r="K365" s="65"/>
      <c r="L365" s="65"/>
      <c r="M365" s="65"/>
      <c r="N365" s="65"/>
      <c r="O365" s="65"/>
      <c r="P365" s="65"/>
    </row>
    <row r="366" spans="3:16" s="1" customFormat="1" x14ac:dyDescent="0.25">
      <c r="C366" s="65"/>
      <c r="D366" s="55"/>
      <c r="E366" s="55"/>
      <c r="F366" s="55"/>
      <c r="G366" s="55"/>
      <c r="H366" s="55"/>
      <c r="I366" s="55"/>
      <c r="J366" s="55"/>
      <c r="K366" s="65"/>
      <c r="L366" s="65"/>
      <c r="M366" s="65"/>
      <c r="N366" s="65"/>
      <c r="O366" s="65"/>
      <c r="P366" s="65"/>
    </row>
    <row r="367" spans="3:16" s="1" customFormat="1" x14ac:dyDescent="0.25">
      <c r="C367" s="65"/>
      <c r="D367" s="55"/>
      <c r="E367" s="55"/>
      <c r="F367" s="55"/>
      <c r="G367" s="55"/>
      <c r="H367" s="55"/>
      <c r="I367" s="55"/>
      <c r="J367" s="55"/>
      <c r="K367" s="65"/>
      <c r="L367" s="65"/>
      <c r="M367" s="65"/>
      <c r="N367" s="65"/>
      <c r="O367" s="65"/>
      <c r="P367" s="65"/>
    </row>
    <row r="368" spans="3:16" s="1" customFormat="1" x14ac:dyDescent="0.25">
      <c r="C368" s="65"/>
      <c r="D368" s="55"/>
      <c r="E368" s="55"/>
      <c r="F368" s="55"/>
      <c r="G368" s="55"/>
      <c r="H368" s="55"/>
      <c r="I368" s="55"/>
      <c r="J368" s="55"/>
      <c r="K368" s="65"/>
      <c r="L368" s="65"/>
      <c r="M368" s="65"/>
      <c r="N368" s="65"/>
      <c r="O368" s="65"/>
      <c r="P368" s="65"/>
    </row>
    <row r="369" spans="3:16" s="1" customFormat="1" x14ac:dyDescent="0.25">
      <c r="C369" s="65"/>
      <c r="D369" s="55"/>
      <c r="E369" s="55"/>
      <c r="F369" s="55"/>
      <c r="G369" s="55"/>
      <c r="H369" s="55"/>
      <c r="I369" s="55"/>
      <c r="J369" s="55"/>
      <c r="K369" s="65"/>
      <c r="L369" s="65"/>
      <c r="M369" s="65"/>
      <c r="N369" s="65"/>
      <c r="O369" s="65"/>
      <c r="P369" s="65"/>
    </row>
    <row r="370" spans="3:16" s="1" customFormat="1" x14ac:dyDescent="0.25">
      <c r="C370" s="65"/>
      <c r="D370" s="55"/>
      <c r="E370" s="55"/>
      <c r="F370" s="55"/>
      <c r="G370" s="55"/>
      <c r="H370" s="55"/>
      <c r="I370" s="55"/>
      <c r="J370" s="55"/>
      <c r="K370" s="65"/>
      <c r="L370" s="65"/>
      <c r="M370" s="65"/>
      <c r="N370" s="65"/>
      <c r="O370" s="65"/>
      <c r="P370" s="65"/>
    </row>
    <row r="371" spans="3:16" s="1" customFormat="1" x14ac:dyDescent="0.25">
      <c r="C371" s="65"/>
      <c r="D371" s="55"/>
      <c r="E371" s="55"/>
      <c r="F371" s="55"/>
      <c r="G371" s="55"/>
      <c r="H371" s="55"/>
      <c r="I371" s="55"/>
      <c r="J371" s="55"/>
      <c r="K371" s="65"/>
      <c r="L371" s="65"/>
      <c r="M371" s="65"/>
      <c r="N371" s="65"/>
      <c r="O371" s="65"/>
      <c r="P371" s="65"/>
    </row>
    <row r="372" spans="3:16" s="1" customFormat="1" x14ac:dyDescent="0.25">
      <c r="C372" s="65"/>
      <c r="D372" s="55"/>
      <c r="E372" s="55"/>
      <c r="F372" s="55"/>
      <c r="G372" s="55"/>
      <c r="H372" s="55"/>
      <c r="I372" s="55"/>
      <c r="J372" s="55"/>
      <c r="K372" s="65"/>
      <c r="L372" s="65"/>
      <c r="M372" s="65"/>
      <c r="N372" s="65"/>
      <c r="O372" s="65"/>
      <c r="P372" s="65"/>
    </row>
    <row r="373" spans="3:16" s="1" customFormat="1" x14ac:dyDescent="0.25">
      <c r="C373" s="65"/>
      <c r="D373" s="55"/>
      <c r="E373" s="55"/>
      <c r="F373" s="55"/>
      <c r="G373" s="55"/>
      <c r="H373" s="55"/>
      <c r="I373" s="55"/>
      <c r="J373" s="55"/>
      <c r="K373" s="65"/>
      <c r="L373" s="65"/>
      <c r="M373" s="65"/>
      <c r="N373" s="65"/>
      <c r="O373" s="65"/>
      <c r="P373" s="65"/>
    </row>
    <row r="374" spans="3:16" s="1" customFormat="1" x14ac:dyDescent="0.25">
      <c r="C374" s="65"/>
      <c r="D374" s="55"/>
      <c r="E374" s="55"/>
      <c r="F374" s="55"/>
      <c r="G374" s="55"/>
      <c r="H374" s="55"/>
      <c r="I374" s="55"/>
      <c r="J374" s="55"/>
      <c r="K374" s="65"/>
      <c r="L374" s="65"/>
      <c r="M374" s="65"/>
      <c r="N374" s="65"/>
      <c r="O374" s="65"/>
      <c r="P374" s="65"/>
    </row>
    <row r="375" spans="3:16" s="1" customFormat="1" x14ac:dyDescent="0.25">
      <c r="C375" s="65"/>
      <c r="D375" s="55"/>
      <c r="E375" s="55"/>
      <c r="F375" s="55"/>
      <c r="G375" s="55"/>
      <c r="H375" s="55"/>
      <c r="I375" s="55"/>
      <c r="J375" s="55"/>
      <c r="K375" s="65"/>
      <c r="L375" s="65"/>
      <c r="M375" s="65"/>
      <c r="N375" s="65"/>
      <c r="O375" s="65"/>
      <c r="P375" s="65"/>
    </row>
    <row r="376" spans="3:16" s="1" customFormat="1" x14ac:dyDescent="0.25">
      <c r="C376" s="65"/>
      <c r="D376" s="55"/>
      <c r="E376" s="55"/>
      <c r="F376" s="55"/>
      <c r="G376" s="55"/>
      <c r="H376" s="55"/>
      <c r="I376" s="55"/>
      <c r="J376" s="55"/>
      <c r="K376" s="65"/>
      <c r="L376" s="65"/>
      <c r="M376" s="65"/>
      <c r="N376" s="65"/>
      <c r="O376" s="65"/>
      <c r="P376" s="65"/>
    </row>
    <row r="377" spans="3:16" s="1" customFormat="1" x14ac:dyDescent="0.25">
      <c r="C377" s="65"/>
      <c r="D377" s="55"/>
      <c r="E377" s="55"/>
      <c r="F377" s="55"/>
      <c r="G377" s="55"/>
      <c r="H377" s="55"/>
      <c r="I377" s="55"/>
      <c r="J377" s="55"/>
      <c r="K377" s="65"/>
      <c r="L377" s="65"/>
      <c r="M377" s="65"/>
      <c r="N377" s="65"/>
      <c r="O377" s="65"/>
      <c r="P377" s="65"/>
    </row>
    <row r="378" spans="3:16" s="1" customFormat="1" x14ac:dyDescent="0.25">
      <c r="C378" s="65"/>
      <c r="D378" s="55"/>
      <c r="E378" s="55"/>
      <c r="F378" s="55"/>
      <c r="G378" s="55"/>
      <c r="H378" s="55"/>
      <c r="I378" s="55"/>
      <c r="J378" s="55"/>
      <c r="K378" s="65"/>
      <c r="L378" s="65"/>
      <c r="M378" s="65"/>
      <c r="N378" s="65"/>
      <c r="O378" s="65"/>
      <c r="P378" s="65"/>
    </row>
    <row r="379" spans="3:16" s="1" customFormat="1" x14ac:dyDescent="0.25">
      <c r="C379" s="65"/>
      <c r="D379" s="55"/>
      <c r="E379" s="55"/>
      <c r="F379" s="55"/>
      <c r="G379" s="55"/>
      <c r="H379" s="55"/>
      <c r="I379" s="55"/>
      <c r="J379" s="55"/>
      <c r="K379" s="65"/>
      <c r="L379" s="65"/>
      <c r="M379" s="65"/>
      <c r="N379" s="65"/>
      <c r="O379" s="65"/>
      <c r="P379" s="65"/>
    </row>
    <row r="380" spans="3:16" s="1" customFormat="1" x14ac:dyDescent="0.25">
      <c r="C380" s="65"/>
      <c r="D380" s="55"/>
      <c r="E380" s="55"/>
      <c r="F380" s="55"/>
      <c r="G380" s="55"/>
      <c r="H380" s="55"/>
      <c r="I380" s="55"/>
      <c r="J380" s="55"/>
      <c r="K380" s="65"/>
      <c r="L380" s="65"/>
      <c r="M380" s="65"/>
      <c r="N380" s="65"/>
      <c r="O380" s="65"/>
      <c r="P380" s="65"/>
    </row>
    <row r="381" spans="3:16" s="1" customFormat="1" x14ac:dyDescent="0.25">
      <c r="C381" s="65"/>
      <c r="D381" s="55"/>
      <c r="E381" s="55"/>
      <c r="F381" s="55"/>
      <c r="G381" s="55"/>
      <c r="H381" s="55"/>
      <c r="I381" s="55"/>
      <c r="J381" s="55"/>
      <c r="K381" s="65"/>
      <c r="L381" s="65"/>
      <c r="M381" s="65"/>
      <c r="N381" s="65"/>
      <c r="O381" s="65"/>
      <c r="P381" s="65"/>
    </row>
    <row r="382" spans="3:16" s="1" customFormat="1" x14ac:dyDescent="0.25">
      <c r="C382" s="65"/>
      <c r="D382" s="55"/>
      <c r="E382" s="55"/>
      <c r="F382" s="55"/>
      <c r="G382" s="55"/>
      <c r="H382" s="55"/>
      <c r="I382" s="55"/>
      <c r="J382" s="55"/>
      <c r="K382" s="65"/>
      <c r="L382" s="65"/>
      <c r="M382" s="65"/>
      <c r="N382" s="65"/>
      <c r="O382" s="65"/>
      <c r="P382" s="65"/>
    </row>
    <row r="383" spans="3:16" s="1" customFormat="1" x14ac:dyDescent="0.25">
      <c r="C383" s="65"/>
      <c r="D383" s="55"/>
      <c r="E383" s="55"/>
      <c r="F383" s="55"/>
      <c r="G383" s="55"/>
      <c r="H383" s="55"/>
      <c r="I383" s="55"/>
      <c r="J383" s="55"/>
      <c r="K383" s="65"/>
      <c r="L383" s="65"/>
      <c r="M383" s="65"/>
      <c r="N383" s="65"/>
      <c r="O383" s="65"/>
      <c r="P383" s="65"/>
    </row>
    <row r="384" spans="3:16" s="1" customFormat="1" x14ac:dyDescent="0.25">
      <c r="C384" s="65"/>
      <c r="D384" s="55"/>
      <c r="E384" s="55"/>
      <c r="F384" s="55"/>
      <c r="G384" s="55"/>
      <c r="H384" s="55"/>
      <c r="I384" s="55"/>
      <c r="J384" s="55"/>
      <c r="K384" s="65"/>
      <c r="L384" s="65"/>
      <c r="M384" s="65"/>
      <c r="N384" s="65"/>
      <c r="O384" s="65"/>
      <c r="P384" s="65"/>
    </row>
    <row r="385" spans="3:16" s="1" customFormat="1" x14ac:dyDescent="0.25">
      <c r="C385" s="65"/>
      <c r="D385" s="55"/>
      <c r="E385" s="55"/>
      <c r="F385" s="55"/>
      <c r="G385" s="55"/>
      <c r="H385" s="55"/>
      <c r="I385" s="55"/>
      <c r="J385" s="55"/>
      <c r="K385" s="65"/>
      <c r="L385" s="65"/>
      <c r="M385" s="65"/>
      <c r="N385" s="65"/>
      <c r="O385" s="65"/>
      <c r="P385" s="65"/>
    </row>
    <row r="386" spans="3:16" s="1" customFormat="1" x14ac:dyDescent="0.25">
      <c r="C386" s="65"/>
      <c r="D386" s="55"/>
      <c r="E386" s="55"/>
      <c r="F386" s="55"/>
      <c r="G386" s="55"/>
      <c r="H386" s="55"/>
      <c r="I386" s="55"/>
      <c r="J386" s="55"/>
      <c r="K386" s="65"/>
      <c r="L386" s="65"/>
      <c r="M386" s="65"/>
      <c r="N386" s="65"/>
      <c r="O386" s="65"/>
      <c r="P386" s="65"/>
    </row>
    <row r="387" spans="3:16" s="1" customFormat="1" x14ac:dyDescent="0.25">
      <c r="C387" s="65"/>
      <c r="D387" s="55"/>
      <c r="E387" s="55"/>
      <c r="F387" s="55"/>
      <c r="G387" s="55"/>
      <c r="H387" s="55"/>
      <c r="I387" s="55"/>
      <c r="J387" s="55"/>
      <c r="K387" s="65"/>
      <c r="L387" s="65"/>
      <c r="M387" s="65"/>
      <c r="N387" s="65"/>
      <c r="O387" s="65"/>
      <c r="P387" s="65"/>
    </row>
    <row r="388" spans="3:16" s="1" customFormat="1" x14ac:dyDescent="0.25">
      <c r="C388" s="65"/>
      <c r="D388" s="55"/>
      <c r="E388" s="55"/>
      <c r="F388" s="55"/>
      <c r="G388" s="55"/>
      <c r="H388" s="55"/>
      <c r="I388" s="55"/>
      <c r="J388" s="55"/>
      <c r="K388" s="65"/>
      <c r="L388" s="65"/>
      <c r="M388" s="65"/>
      <c r="N388" s="65"/>
      <c r="O388" s="65"/>
      <c r="P388" s="65"/>
    </row>
    <row r="389" spans="3:16" s="1" customFormat="1" x14ac:dyDescent="0.25">
      <c r="C389" s="65"/>
      <c r="D389" s="55"/>
      <c r="E389" s="55"/>
      <c r="F389" s="55"/>
      <c r="G389" s="55"/>
      <c r="H389" s="55"/>
      <c r="I389" s="55"/>
      <c r="J389" s="55"/>
      <c r="K389" s="65"/>
      <c r="L389" s="65"/>
      <c r="M389" s="65"/>
      <c r="N389" s="65"/>
      <c r="O389" s="65"/>
      <c r="P389" s="65"/>
    </row>
    <row r="390" spans="3:16" s="1" customFormat="1" x14ac:dyDescent="0.25">
      <c r="C390" s="65"/>
      <c r="D390" s="55"/>
      <c r="E390" s="55"/>
      <c r="F390" s="55"/>
      <c r="G390" s="55"/>
      <c r="H390" s="55"/>
      <c r="I390" s="55"/>
      <c r="J390" s="55"/>
      <c r="K390" s="65"/>
      <c r="L390" s="65"/>
      <c r="M390" s="65"/>
      <c r="N390" s="65"/>
      <c r="O390" s="65"/>
      <c r="P390" s="65"/>
    </row>
    <row r="391" spans="3:16" s="1" customFormat="1" x14ac:dyDescent="0.25">
      <c r="C391" s="65"/>
      <c r="D391" s="55"/>
      <c r="E391" s="55"/>
      <c r="F391" s="55"/>
      <c r="G391" s="55"/>
      <c r="H391" s="55"/>
      <c r="I391" s="55"/>
      <c r="J391" s="55"/>
      <c r="K391" s="65"/>
      <c r="L391" s="65"/>
      <c r="M391" s="65"/>
      <c r="N391" s="65"/>
      <c r="O391" s="65"/>
      <c r="P391" s="65"/>
    </row>
    <row r="392" spans="3:16" s="1" customFormat="1" x14ac:dyDescent="0.25">
      <c r="C392" s="65"/>
      <c r="D392" s="55"/>
      <c r="E392" s="55"/>
      <c r="F392" s="55"/>
      <c r="G392" s="55"/>
      <c r="H392" s="55"/>
      <c r="I392" s="55"/>
      <c r="J392" s="55"/>
      <c r="K392" s="65"/>
      <c r="L392" s="65"/>
      <c r="M392" s="65"/>
      <c r="N392" s="65"/>
      <c r="O392" s="65"/>
      <c r="P392" s="65"/>
    </row>
    <row r="393" spans="3:16" s="1" customFormat="1" x14ac:dyDescent="0.25">
      <c r="C393" s="65"/>
      <c r="D393" s="55"/>
      <c r="E393" s="55"/>
      <c r="F393" s="55"/>
      <c r="G393" s="55"/>
      <c r="H393" s="55"/>
      <c r="I393" s="55"/>
      <c r="J393" s="55"/>
      <c r="K393" s="65"/>
      <c r="L393" s="65"/>
      <c r="M393" s="65"/>
      <c r="N393" s="65"/>
      <c r="O393" s="65"/>
      <c r="P393" s="65"/>
    </row>
    <row r="394" spans="3:16" s="1" customFormat="1" x14ac:dyDescent="0.25">
      <c r="C394" s="65"/>
      <c r="D394" s="55"/>
      <c r="E394" s="55"/>
      <c r="F394" s="55"/>
      <c r="G394" s="55"/>
      <c r="H394" s="55"/>
      <c r="I394" s="55"/>
      <c r="J394" s="55"/>
      <c r="K394" s="65"/>
      <c r="L394" s="65"/>
      <c r="M394" s="65"/>
      <c r="N394" s="65"/>
      <c r="O394" s="65"/>
      <c r="P394" s="65"/>
    </row>
    <row r="395" spans="3:16" s="1" customFormat="1" x14ac:dyDescent="0.25">
      <c r="C395" s="65"/>
      <c r="D395" s="55"/>
      <c r="E395" s="55"/>
      <c r="F395" s="55"/>
      <c r="G395" s="55"/>
      <c r="H395" s="55"/>
      <c r="I395" s="55"/>
      <c r="J395" s="55"/>
      <c r="K395" s="65"/>
      <c r="L395" s="65"/>
      <c r="M395" s="65"/>
      <c r="N395" s="65"/>
      <c r="O395" s="65"/>
      <c r="P395" s="65"/>
    </row>
    <row r="396" spans="3:16" s="1" customFormat="1" x14ac:dyDescent="0.25">
      <c r="C396" s="65"/>
      <c r="D396" s="55"/>
      <c r="E396" s="55"/>
      <c r="F396" s="55"/>
      <c r="G396" s="55"/>
      <c r="H396" s="55"/>
      <c r="I396" s="55"/>
      <c r="J396" s="55"/>
      <c r="K396" s="65"/>
      <c r="L396" s="65"/>
      <c r="M396" s="65"/>
      <c r="N396" s="65"/>
      <c r="O396" s="65"/>
      <c r="P396" s="65"/>
    </row>
    <row r="397" spans="3:16" s="1" customFormat="1" x14ac:dyDescent="0.25">
      <c r="C397" s="65"/>
      <c r="D397" s="55"/>
      <c r="E397" s="55"/>
      <c r="F397" s="55"/>
      <c r="G397" s="55"/>
      <c r="H397" s="55"/>
      <c r="I397" s="55"/>
      <c r="J397" s="55"/>
      <c r="K397" s="65"/>
      <c r="L397" s="65"/>
      <c r="M397" s="65"/>
      <c r="N397" s="65"/>
      <c r="O397" s="65"/>
      <c r="P397" s="65"/>
    </row>
    <row r="398" spans="3:16" s="1" customFormat="1" x14ac:dyDescent="0.25">
      <c r="C398" s="65"/>
      <c r="D398" s="55"/>
      <c r="E398" s="55"/>
      <c r="F398" s="55"/>
      <c r="G398" s="55"/>
      <c r="H398" s="55"/>
      <c r="I398" s="55"/>
      <c r="J398" s="55"/>
      <c r="K398" s="65"/>
      <c r="L398" s="65"/>
      <c r="M398" s="65"/>
      <c r="N398" s="65"/>
      <c r="O398" s="65"/>
      <c r="P398" s="65"/>
    </row>
    <row r="399" spans="3:16" s="1" customFormat="1" x14ac:dyDescent="0.25">
      <c r="C399" s="65"/>
      <c r="D399" s="55"/>
      <c r="E399" s="55"/>
      <c r="F399" s="55"/>
      <c r="G399" s="55"/>
      <c r="H399" s="55"/>
      <c r="I399" s="55"/>
      <c r="J399" s="55"/>
      <c r="K399" s="65"/>
      <c r="L399" s="65"/>
      <c r="M399" s="65"/>
      <c r="N399" s="65"/>
      <c r="O399" s="65"/>
      <c r="P399" s="65"/>
    </row>
    <row r="400" spans="3:16" s="1" customFormat="1" x14ac:dyDescent="0.25">
      <c r="C400" s="65"/>
      <c r="D400" s="55"/>
      <c r="E400" s="55"/>
      <c r="F400" s="55"/>
      <c r="G400" s="55"/>
      <c r="H400" s="55"/>
      <c r="I400" s="55"/>
      <c r="J400" s="55"/>
      <c r="K400" s="65"/>
      <c r="L400" s="65"/>
      <c r="M400" s="65"/>
      <c r="N400" s="65"/>
      <c r="O400" s="65"/>
      <c r="P400" s="65"/>
    </row>
    <row r="401" spans="3:16" s="1" customFormat="1" x14ac:dyDescent="0.25">
      <c r="C401" s="65"/>
      <c r="D401" s="55"/>
      <c r="E401" s="55"/>
      <c r="F401" s="55"/>
      <c r="G401" s="55"/>
      <c r="H401" s="55"/>
      <c r="I401" s="55"/>
      <c r="J401" s="55"/>
      <c r="K401" s="65"/>
      <c r="L401" s="65"/>
      <c r="M401" s="65"/>
      <c r="N401" s="65"/>
      <c r="O401" s="65"/>
      <c r="P401" s="65"/>
    </row>
    <row r="402" spans="3:16" s="1" customFormat="1" x14ac:dyDescent="0.25">
      <c r="C402" s="65"/>
      <c r="D402" s="55"/>
      <c r="E402" s="55"/>
      <c r="F402" s="55"/>
      <c r="G402" s="55"/>
      <c r="H402" s="55"/>
      <c r="I402" s="55"/>
      <c r="J402" s="55"/>
      <c r="K402" s="65"/>
      <c r="L402" s="65"/>
      <c r="M402" s="65"/>
      <c r="N402" s="65"/>
      <c r="O402" s="65"/>
      <c r="P402" s="65"/>
    </row>
    <row r="403" spans="3:16" s="1" customFormat="1" x14ac:dyDescent="0.25">
      <c r="C403" s="65"/>
      <c r="D403" s="55"/>
      <c r="E403" s="55"/>
      <c r="F403" s="55"/>
      <c r="G403" s="55"/>
      <c r="H403" s="55"/>
      <c r="I403" s="55"/>
      <c r="J403" s="55"/>
      <c r="K403" s="65"/>
      <c r="L403" s="65"/>
      <c r="M403" s="65"/>
      <c r="N403" s="65"/>
      <c r="O403" s="65"/>
      <c r="P403" s="65"/>
    </row>
    <row r="404" spans="3:16" s="1" customFormat="1" x14ac:dyDescent="0.25">
      <c r="C404" s="65"/>
      <c r="D404" s="55"/>
      <c r="E404" s="55"/>
      <c r="F404" s="55"/>
      <c r="G404" s="55"/>
      <c r="H404" s="55"/>
      <c r="I404" s="55"/>
      <c r="J404" s="55"/>
      <c r="K404" s="65"/>
      <c r="L404" s="65"/>
      <c r="M404" s="65"/>
      <c r="N404" s="65"/>
      <c r="O404" s="65"/>
      <c r="P404" s="65"/>
    </row>
    <row r="405" spans="3:16" s="1" customFormat="1" x14ac:dyDescent="0.25">
      <c r="C405" s="65"/>
      <c r="D405" s="55"/>
      <c r="E405" s="55"/>
      <c r="F405" s="55"/>
      <c r="G405" s="55"/>
      <c r="H405" s="55"/>
      <c r="I405" s="55"/>
      <c r="J405" s="55"/>
      <c r="K405" s="65"/>
      <c r="L405" s="65"/>
      <c r="M405" s="65"/>
      <c r="N405" s="65"/>
      <c r="O405" s="65"/>
      <c r="P405" s="65"/>
    </row>
    <row r="406" spans="3:16" s="1" customFormat="1" x14ac:dyDescent="0.25">
      <c r="C406" s="65"/>
      <c r="D406" s="55"/>
      <c r="E406" s="55"/>
      <c r="F406" s="55"/>
      <c r="G406" s="55"/>
      <c r="H406" s="55"/>
      <c r="I406" s="55"/>
      <c r="J406" s="55"/>
      <c r="K406" s="65"/>
      <c r="L406" s="65"/>
      <c r="M406" s="65"/>
      <c r="N406" s="65"/>
      <c r="O406" s="65"/>
      <c r="P406" s="65"/>
    </row>
    <row r="407" spans="3:16" s="1" customFormat="1" x14ac:dyDescent="0.25">
      <c r="C407" s="65"/>
      <c r="D407" s="55"/>
      <c r="E407" s="55"/>
      <c r="F407" s="55"/>
      <c r="G407" s="55"/>
      <c r="H407" s="55"/>
      <c r="I407" s="55"/>
      <c r="J407" s="55"/>
      <c r="K407" s="65"/>
      <c r="L407" s="65"/>
      <c r="M407" s="65"/>
      <c r="N407" s="65"/>
      <c r="O407" s="65"/>
      <c r="P407" s="65"/>
    </row>
    <row r="408" spans="3:16" s="1" customFormat="1" x14ac:dyDescent="0.25">
      <c r="C408" s="65"/>
      <c r="D408" s="55"/>
      <c r="E408" s="55"/>
      <c r="F408" s="55"/>
      <c r="G408" s="55"/>
      <c r="H408" s="55"/>
      <c r="I408" s="55"/>
      <c r="J408" s="55"/>
      <c r="K408" s="65"/>
      <c r="L408" s="65"/>
      <c r="M408" s="65"/>
      <c r="N408" s="65"/>
      <c r="O408" s="65"/>
      <c r="P408" s="65"/>
    </row>
    <row r="409" spans="3:16" s="1" customFormat="1" x14ac:dyDescent="0.25">
      <c r="C409" s="65"/>
      <c r="D409" s="55"/>
      <c r="E409" s="55"/>
      <c r="F409" s="55"/>
      <c r="G409" s="55"/>
      <c r="H409" s="55"/>
      <c r="I409" s="55"/>
      <c r="J409" s="55"/>
      <c r="K409" s="65"/>
      <c r="L409" s="65"/>
      <c r="M409" s="65"/>
      <c r="N409" s="65"/>
      <c r="O409" s="65"/>
      <c r="P409" s="65"/>
    </row>
    <row r="410" spans="3:16" s="1" customFormat="1" x14ac:dyDescent="0.25">
      <c r="C410" s="65"/>
      <c r="D410" s="55"/>
      <c r="E410" s="55"/>
      <c r="F410" s="55"/>
      <c r="G410" s="55"/>
      <c r="H410" s="55"/>
      <c r="I410" s="55"/>
      <c r="J410" s="55"/>
      <c r="K410" s="65"/>
      <c r="L410" s="65"/>
      <c r="M410" s="65"/>
      <c r="N410" s="65"/>
      <c r="O410" s="65"/>
      <c r="P410" s="65"/>
    </row>
    <row r="411" spans="3:16" s="1" customFormat="1" x14ac:dyDescent="0.25">
      <c r="C411" s="65"/>
      <c r="D411" s="55"/>
      <c r="E411" s="55"/>
      <c r="F411" s="55"/>
      <c r="G411" s="55"/>
      <c r="H411" s="55"/>
      <c r="I411" s="55"/>
      <c r="J411" s="55"/>
      <c r="K411" s="65"/>
      <c r="L411" s="65"/>
      <c r="M411" s="65"/>
      <c r="N411" s="65"/>
      <c r="O411" s="65"/>
      <c r="P411" s="65"/>
    </row>
    <row r="412" spans="3:16" s="1" customFormat="1" x14ac:dyDescent="0.25">
      <c r="C412" s="65"/>
      <c r="D412" s="55"/>
      <c r="E412" s="55"/>
      <c r="F412" s="55"/>
      <c r="G412" s="55"/>
      <c r="H412" s="55"/>
      <c r="I412" s="55"/>
      <c r="J412" s="55"/>
      <c r="K412" s="65"/>
      <c r="L412" s="65"/>
      <c r="M412" s="65"/>
      <c r="N412" s="65"/>
      <c r="O412" s="65"/>
      <c r="P412" s="65"/>
    </row>
    <row r="413" spans="3:16" s="1" customFormat="1" x14ac:dyDescent="0.25">
      <c r="C413" s="65"/>
      <c r="D413" s="55"/>
      <c r="E413" s="55"/>
      <c r="F413" s="55"/>
      <c r="G413" s="55"/>
      <c r="H413" s="55"/>
      <c r="I413" s="55"/>
      <c r="J413" s="55"/>
      <c r="K413" s="65"/>
      <c r="L413" s="65"/>
      <c r="M413" s="65"/>
      <c r="N413" s="65"/>
      <c r="O413" s="65"/>
      <c r="P413" s="65"/>
    </row>
    <row r="414" spans="3:16" s="1" customFormat="1" x14ac:dyDescent="0.25">
      <c r="C414" s="65"/>
      <c r="D414" s="55"/>
      <c r="E414" s="55"/>
      <c r="F414" s="55"/>
      <c r="G414" s="55"/>
      <c r="H414" s="55"/>
      <c r="I414" s="55"/>
      <c r="J414" s="55"/>
      <c r="K414" s="65"/>
      <c r="L414" s="65"/>
      <c r="M414" s="65"/>
      <c r="N414" s="65"/>
      <c r="O414" s="65"/>
      <c r="P414" s="65"/>
    </row>
    <row r="415" spans="3:16" s="1" customFormat="1" x14ac:dyDescent="0.25">
      <c r="C415" s="65"/>
      <c r="D415" s="55"/>
      <c r="E415" s="55"/>
      <c r="F415" s="55"/>
      <c r="G415" s="55"/>
      <c r="H415" s="55"/>
      <c r="I415" s="55"/>
      <c r="J415" s="55"/>
      <c r="K415" s="65"/>
      <c r="L415" s="65"/>
      <c r="M415" s="65"/>
      <c r="N415" s="65"/>
      <c r="O415" s="65"/>
      <c r="P415" s="65"/>
    </row>
    <row r="416" spans="3:16" s="1" customFormat="1" x14ac:dyDescent="0.25">
      <c r="C416" s="65"/>
      <c r="D416" s="55"/>
      <c r="E416" s="55"/>
      <c r="F416" s="55"/>
      <c r="G416" s="55"/>
      <c r="H416" s="55"/>
      <c r="I416" s="55"/>
      <c r="J416" s="55"/>
      <c r="K416" s="65"/>
      <c r="L416" s="65"/>
      <c r="M416" s="65"/>
      <c r="N416" s="65"/>
      <c r="O416" s="65"/>
      <c r="P416" s="65"/>
    </row>
    <row r="417" spans="3:16" s="1" customFormat="1" x14ac:dyDescent="0.25">
      <c r="C417" s="65"/>
      <c r="D417" s="55"/>
      <c r="E417" s="55"/>
      <c r="F417" s="55"/>
      <c r="G417" s="55"/>
      <c r="H417" s="55"/>
      <c r="I417" s="55"/>
      <c r="J417" s="55"/>
      <c r="K417" s="65"/>
      <c r="L417" s="65"/>
      <c r="M417" s="65"/>
      <c r="N417" s="65"/>
      <c r="O417" s="65"/>
      <c r="P417" s="65"/>
    </row>
    <row r="418" spans="3:16" s="1" customFormat="1" x14ac:dyDescent="0.25">
      <c r="C418" s="65"/>
      <c r="D418" s="55"/>
      <c r="E418" s="55"/>
      <c r="F418" s="55"/>
      <c r="G418" s="55"/>
      <c r="H418" s="55"/>
      <c r="I418" s="55"/>
      <c r="J418" s="55"/>
      <c r="K418" s="65"/>
      <c r="L418" s="65"/>
      <c r="M418" s="65"/>
      <c r="N418" s="65"/>
      <c r="O418" s="65"/>
      <c r="P418" s="65"/>
    </row>
    <row r="419" spans="3:16" s="1" customFormat="1" x14ac:dyDescent="0.25">
      <c r="C419" s="65"/>
      <c r="D419" s="55"/>
      <c r="E419" s="55"/>
      <c r="F419" s="55"/>
      <c r="G419" s="55"/>
      <c r="H419" s="55"/>
      <c r="I419" s="55"/>
      <c r="J419" s="55"/>
      <c r="K419" s="65"/>
      <c r="L419" s="65"/>
      <c r="M419" s="65"/>
      <c r="N419" s="65"/>
      <c r="O419" s="65"/>
      <c r="P419" s="65"/>
    </row>
    <row r="420" spans="3:16" s="1" customFormat="1" x14ac:dyDescent="0.25">
      <c r="C420" s="65"/>
      <c r="D420" s="55"/>
      <c r="E420" s="55"/>
      <c r="F420" s="55"/>
      <c r="G420" s="55"/>
      <c r="H420" s="55"/>
      <c r="I420" s="55"/>
      <c r="J420" s="55"/>
      <c r="K420" s="65"/>
      <c r="L420" s="65"/>
      <c r="M420" s="65"/>
      <c r="N420" s="65"/>
      <c r="O420" s="65"/>
      <c r="P420" s="65"/>
    </row>
    <row r="421" spans="3:16" s="1" customFormat="1" x14ac:dyDescent="0.25">
      <c r="C421" s="65"/>
      <c r="D421" s="55"/>
      <c r="E421" s="55"/>
      <c r="F421" s="55"/>
      <c r="G421" s="55"/>
      <c r="H421" s="55"/>
      <c r="I421" s="55"/>
      <c r="J421" s="55"/>
      <c r="K421" s="65"/>
      <c r="L421" s="65"/>
      <c r="M421" s="65"/>
      <c r="N421" s="65"/>
      <c r="O421" s="65"/>
      <c r="P421" s="65"/>
    </row>
    <row r="422" spans="3:16" s="1" customFormat="1" x14ac:dyDescent="0.25">
      <c r="C422" s="65"/>
      <c r="D422" s="55"/>
      <c r="E422" s="55"/>
      <c r="F422" s="55"/>
      <c r="G422" s="55"/>
      <c r="H422" s="55"/>
      <c r="I422" s="55"/>
      <c r="J422" s="55"/>
      <c r="K422" s="65"/>
      <c r="L422" s="65"/>
      <c r="M422" s="65"/>
      <c r="N422" s="65"/>
      <c r="O422" s="65"/>
      <c r="P422" s="65"/>
    </row>
    <row r="423" spans="3:16" s="1" customFormat="1" x14ac:dyDescent="0.25">
      <c r="C423" s="65"/>
      <c r="D423" s="55"/>
      <c r="E423" s="55"/>
      <c r="F423" s="55"/>
      <c r="G423" s="55"/>
      <c r="H423" s="55"/>
      <c r="I423" s="55"/>
      <c r="J423" s="55"/>
      <c r="K423" s="65"/>
      <c r="L423" s="65"/>
      <c r="M423" s="65"/>
      <c r="N423" s="65"/>
      <c r="O423" s="65"/>
      <c r="P423" s="65"/>
    </row>
    <row r="424" spans="3:16" s="1" customFormat="1" x14ac:dyDescent="0.25">
      <c r="C424" s="65"/>
      <c r="D424" s="55"/>
      <c r="E424" s="55"/>
      <c r="F424" s="55"/>
      <c r="G424" s="55"/>
      <c r="H424" s="55"/>
      <c r="I424" s="55"/>
      <c r="J424" s="55"/>
      <c r="K424" s="65"/>
      <c r="L424" s="65"/>
      <c r="M424" s="65"/>
      <c r="N424" s="65"/>
      <c r="O424" s="65"/>
      <c r="P424" s="65"/>
    </row>
    <row r="425" spans="3:16" s="1" customFormat="1" x14ac:dyDescent="0.25">
      <c r="C425" s="65"/>
      <c r="D425" s="55"/>
      <c r="E425" s="55"/>
      <c r="F425" s="55"/>
      <c r="G425" s="55"/>
      <c r="H425" s="55"/>
      <c r="I425" s="55"/>
      <c r="J425" s="55"/>
      <c r="K425" s="65"/>
      <c r="L425" s="65"/>
      <c r="M425" s="65"/>
      <c r="N425" s="65"/>
      <c r="O425" s="65"/>
      <c r="P425" s="65"/>
    </row>
    <row r="426" spans="3:16" s="1" customFormat="1" x14ac:dyDescent="0.25">
      <c r="C426" s="65"/>
      <c r="D426" s="55"/>
      <c r="E426" s="55"/>
      <c r="F426" s="55"/>
      <c r="G426" s="55"/>
      <c r="H426" s="55"/>
      <c r="I426" s="55"/>
      <c r="J426" s="55"/>
      <c r="K426" s="65"/>
      <c r="L426" s="65"/>
      <c r="M426" s="65"/>
      <c r="N426" s="65"/>
      <c r="O426" s="65"/>
      <c r="P426" s="65"/>
    </row>
    <row r="427" spans="3:16" s="1" customFormat="1" x14ac:dyDescent="0.25">
      <c r="C427" s="65"/>
      <c r="D427" s="55"/>
      <c r="E427" s="55"/>
      <c r="F427" s="55"/>
      <c r="G427" s="55"/>
      <c r="H427" s="55"/>
      <c r="I427" s="55"/>
      <c r="J427" s="55"/>
      <c r="K427" s="65"/>
      <c r="L427" s="65"/>
      <c r="M427" s="65"/>
      <c r="N427" s="65"/>
      <c r="O427" s="65"/>
      <c r="P427" s="65"/>
    </row>
    <row r="428" spans="3:16" s="1" customFormat="1" x14ac:dyDescent="0.25">
      <c r="C428" s="65"/>
      <c r="D428" s="55"/>
      <c r="E428" s="55"/>
      <c r="F428" s="55"/>
      <c r="G428" s="55"/>
      <c r="H428" s="55"/>
      <c r="I428" s="55"/>
      <c r="J428" s="55"/>
      <c r="K428" s="65"/>
      <c r="L428" s="65"/>
      <c r="M428" s="65"/>
      <c r="N428" s="65"/>
      <c r="O428" s="65"/>
      <c r="P428" s="65"/>
    </row>
    <row r="429" spans="3:16" s="1" customFormat="1" x14ac:dyDescent="0.25">
      <c r="C429" s="65"/>
      <c r="D429" s="55"/>
      <c r="E429" s="55"/>
      <c r="F429" s="55"/>
      <c r="G429" s="55"/>
      <c r="H429" s="55"/>
      <c r="I429" s="55"/>
      <c r="J429" s="55"/>
      <c r="K429" s="65"/>
      <c r="L429" s="65"/>
      <c r="M429" s="65"/>
      <c r="N429" s="65"/>
      <c r="O429" s="65"/>
      <c r="P429" s="65"/>
    </row>
    <row r="430" spans="3:16" s="1" customFormat="1" x14ac:dyDescent="0.25">
      <c r="C430" s="65"/>
      <c r="D430" s="55"/>
      <c r="E430" s="55"/>
      <c r="F430" s="55"/>
      <c r="G430" s="55"/>
      <c r="H430" s="55"/>
      <c r="I430" s="55"/>
      <c r="J430" s="55"/>
      <c r="K430" s="65"/>
      <c r="L430" s="65"/>
      <c r="M430" s="65"/>
      <c r="N430" s="65"/>
      <c r="O430" s="65"/>
      <c r="P430" s="65"/>
    </row>
    <row r="431" spans="3:16" s="1" customFormat="1" x14ac:dyDescent="0.25">
      <c r="C431" s="65"/>
      <c r="D431" s="55"/>
      <c r="E431" s="55"/>
      <c r="F431" s="55"/>
      <c r="G431" s="55"/>
      <c r="H431" s="55"/>
      <c r="I431" s="55"/>
      <c r="J431" s="55"/>
      <c r="K431" s="65"/>
      <c r="L431" s="65"/>
      <c r="M431" s="65"/>
      <c r="N431" s="65"/>
      <c r="O431" s="65"/>
      <c r="P431" s="65"/>
    </row>
    <row r="432" spans="3:16" s="1" customFormat="1" x14ac:dyDescent="0.25">
      <c r="C432" s="65"/>
      <c r="D432" s="55"/>
      <c r="E432" s="55"/>
      <c r="F432" s="55"/>
      <c r="G432" s="55"/>
      <c r="H432" s="55"/>
      <c r="I432" s="55"/>
      <c r="J432" s="55"/>
      <c r="K432" s="65"/>
      <c r="L432" s="65"/>
      <c r="M432" s="65"/>
      <c r="N432" s="65"/>
      <c r="O432" s="65"/>
      <c r="P432" s="65"/>
    </row>
    <row r="433" spans="3:16" s="1" customFormat="1" x14ac:dyDescent="0.25">
      <c r="C433" s="65"/>
      <c r="D433" s="55"/>
      <c r="E433" s="55"/>
      <c r="F433" s="55"/>
      <c r="G433" s="55"/>
      <c r="H433" s="55"/>
      <c r="I433" s="55"/>
      <c r="J433" s="55"/>
      <c r="K433" s="65"/>
      <c r="L433" s="65"/>
      <c r="M433" s="65"/>
      <c r="N433" s="65"/>
      <c r="O433" s="65"/>
      <c r="P433" s="65"/>
    </row>
    <row r="434" spans="3:16" s="1" customFormat="1" x14ac:dyDescent="0.25">
      <c r="C434" s="65"/>
      <c r="D434" s="55"/>
      <c r="E434" s="55"/>
      <c r="F434" s="55"/>
      <c r="G434" s="55"/>
      <c r="H434" s="55"/>
      <c r="I434" s="55"/>
      <c r="J434" s="55"/>
      <c r="K434" s="65"/>
      <c r="L434" s="65"/>
      <c r="M434" s="65"/>
      <c r="N434" s="65"/>
      <c r="O434" s="65"/>
      <c r="P434" s="65"/>
    </row>
    <row r="435" spans="3:16" s="1" customFormat="1" x14ac:dyDescent="0.25">
      <c r="C435" s="65"/>
      <c r="D435" s="55"/>
      <c r="E435" s="55"/>
      <c r="F435" s="55"/>
      <c r="G435" s="55"/>
      <c r="H435" s="55"/>
      <c r="I435" s="55"/>
      <c r="J435" s="55"/>
      <c r="K435" s="65"/>
      <c r="L435" s="65"/>
      <c r="M435" s="65"/>
      <c r="N435" s="65"/>
      <c r="O435" s="65"/>
      <c r="P435" s="65"/>
    </row>
    <row r="436" spans="3:16" s="1" customFormat="1" x14ac:dyDescent="0.25">
      <c r="C436" s="65"/>
      <c r="D436" s="55"/>
      <c r="E436" s="55"/>
      <c r="F436" s="55"/>
      <c r="G436" s="55"/>
      <c r="H436" s="55"/>
      <c r="I436" s="55"/>
      <c r="J436" s="55"/>
      <c r="K436" s="65"/>
      <c r="L436" s="65"/>
      <c r="M436" s="65"/>
      <c r="N436" s="65"/>
      <c r="O436" s="65"/>
      <c r="P436" s="65"/>
    </row>
    <row r="437" spans="3:16" s="1" customFormat="1" x14ac:dyDescent="0.25">
      <c r="C437" s="65"/>
      <c r="D437" s="55"/>
      <c r="E437" s="55"/>
      <c r="F437" s="55"/>
      <c r="G437" s="55"/>
      <c r="H437" s="55"/>
      <c r="I437" s="55"/>
      <c r="J437" s="55"/>
      <c r="K437" s="65"/>
      <c r="L437" s="65"/>
      <c r="M437" s="65"/>
      <c r="N437" s="65"/>
      <c r="O437" s="65"/>
      <c r="P437" s="65"/>
    </row>
    <row r="438" spans="3:16" s="1" customFormat="1" x14ac:dyDescent="0.25">
      <c r="C438" s="65"/>
      <c r="D438" s="55"/>
      <c r="E438" s="55"/>
      <c r="F438" s="55"/>
      <c r="G438" s="55"/>
      <c r="H438" s="55"/>
      <c r="I438" s="55"/>
      <c r="J438" s="55"/>
      <c r="K438" s="65"/>
      <c r="L438" s="65"/>
      <c r="M438" s="65"/>
      <c r="N438" s="65"/>
      <c r="O438" s="65"/>
      <c r="P438" s="65"/>
    </row>
    <row r="439" spans="3:16" s="1" customFormat="1" x14ac:dyDescent="0.25">
      <c r="C439" s="65"/>
      <c r="D439" s="55"/>
      <c r="E439" s="55"/>
      <c r="F439" s="55"/>
      <c r="G439" s="55"/>
      <c r="H439" s="55"/>
      <c r="I439" s="55"/>
      <c r="J439" s="55"/>
      <c r="K439" s="65"/>
      <c r="L439" s="65"/>
      <c r="M439" s="65"/>
      <c r="N439" s="65"/>
      <c r="O439" s="65"/>
      <c r="P439" s="65"/>
    </row>
    <row r="440" spans="3:16" s="1" customFormat="1" x14ac:dyDescent="0.25">
      <c r="C440" s="65"/>
      <c r="D440" s="55"/>
      <c r="E440" s="55"/>
      <c r="F440" s="55"/>
      <c r="G440" s="55"/>
      <c r="H440" s="55"/>
      <c r="I440" s="55"/>
      <c r="J440" s="55"/>
      <c r="K440" s="65"/>
      <c r="L440" s="65"/>
      <c r="M440" s="65"/>
      <c r="N440" s="65"/>
      <c r="O440" s="65"/>
      <c r="P440" s="65"/>
    </row>
    <row r="441" spans="3:16" s="1" customFormat="1" x14ac:dyDescent="0.25">
      <c r="C441" s="65"/>
      <c r="D441" s="55"/>
      <c r="E441" s="55"/>
      <c r="F441" s="55"/>
      <c r="G441" s="55"/>
      <c r="H441" s="55"/>
      <c r="I441" s="55"/>
      <c r="J441" s="55"/>
      <c r="K441" s="65"/>
      <c r="L441" s="65"/>
      <c r="M441" s="65"/>
      <c r="N441" s="65"/>
      <c r="O441" s="65"/>
      <c r="P441" s="65"/>
    </row>
    <row r="442" spans="3:16" s="1" customFormat="1" x14ac:dyDescent="0.25">
      <c r="C442" s="65"/>
      <c r="D442" s="55"/>
      <c r="E442" s="55"/>
      <c r="F442" s="55"/>
      <c r="G442" s="55"/>
      <c r="H442" s="55"/>
      <c r="I442" s="55"/>
      <c r="J442" s="55"/>
      <c r="K442" s="65"/>
      <c r="L442" s="65"/>
      <c r="M442" s="65"/>
      <c r="N442" s="65"/>
      <c r="O442" s="65"/>
      <c r="P442" s="65"/>
    </row>
    <row r="443" spans="3:16" s="1" customFormat="1" x14ac:dyDescent="0.25">
      <c r="C443" s="65"/>
      <c r="D443" s="55"/>
      <c r="E443" s="55"/>
      <c r="F443" s="55"/>
      <c r="G443" s="55"/>
      <c r="H443" s="55"/>
      <c r="I443" s="55"/>
      <c r="J443" s="55"/>
      <c r="K443" s="65"/>
      <c r="L443" s="65"/>
      <c r="M443" s="65"/>
      <c r="N443" s="65"/>
      <c r="O443" s="65"/>
      <c r="P443" s="65"/>
    </row>
    <row r="444" spans="3:16" s="1" customFormat="1" x14ac:dyDescent="0.25">
      <c r="C444" s="65"/>
      <c r="D444" s="55"/>
      <c r="E444" s="55"/>
      <c r="F444" s="55"/>
      <c r="G444" s="55"/>
      <c r="H444" s="55"/>
      <c r="I444" s="55"/>
      <c r="J444" s="55"/>
      <c r="K444" s="65"/>
      <c r="L444" s="65"/>
      <c r="M444" s="65"/>
      <c r="N444" s="65"/>
      <c r="O444" s="65"/>
      <c r="P444" s="65"/>
    </row>
    <row r="445" spans="3:16" s="1" customFormat="1" x14ac:dyDescent="0.25">
      <c r="C445" s="65"/>
      <c r="D445" s="55"/>
      <c r="E445" s="55"/>
      <c r="F445" s="55"/>
      <c r="G445" s="55"/>
      <c r="H445" s="55"/>
      <c r="I445" s="55"/>
      <c r="J445" s="55"/>
      <c r="K445" s="65"/>
      <c r="L445" s="65"/>
      <c r="M445" s="65"/>
      <c r="N445" s="65"/>
      <c r="O445" s="65"/>
      <c r="P445" s="65"/>
    </row>
    <row r="446" spans="3:16" s="1" customFormat="1" x14ac:dyDescent="0.25">
      <c r="C446" s="65"/>
      <c r="D446" s="55"/>
      <c r="E446" s="55"/>
      <c r="F446" s="55"/>
      <c r="G446" s="55"/>
      <c r="H446" s="55"/>
      <c r="I446" s="55"/>
      <c r="J446" s="55"/>
      <c r="K446" s="65"/>
      <c r="L446" s="65"/>
      <c r="M446" s="65"/>
      <c r="N446" s="65"/>
      <c r="O446" s="65"/>
      <c r="P446" s="65"/>
    </row>
    <row r="447" spans="3:16" s="1" customFormat="1" x14ac:dyDescent="0.25">
      <c r="C447" s="65"/>
      <c r="D447" s="55"/>
      <c r="E447" s="55"/>
      <c r="F447" s="55"/>
      <c r="G447" s="55"/>
      <c r="H447" s="55"/>
      <c r="I447" s="55"/>
      <c r="J447" s="55"/>
      <c r="K447" s="65"/>
      <c r="L447" s="65"/>
      <c r="M447" s="65"/>
      <c r="N447" s="65"/>
      <c r="O447" s="65"/>
      <c r="P447" s="65"/>
    </row>
    <row r="448" spans="3:16" s="1" customFormat="1" x14ac:dyDescent="0.25">
      <c r="C448" s="65"/>
      <c r="D448" s="55"/>
      <c r="E448" s="55"/>
      <c r="F448" s="55"/>
      <c r="G448" s="55"/>
      <c r="H448" s="55"/>
      <c r="I448" s="55"/>
      <c r="J448" s="55"/>
      <c r="K448" s="65"/>
      <c r="L448" s="65"/>
      <c r="M448" s="65"/>
      <c r="N448" s="65"/>
      <c r="O448" s="65"/>
      <c r="P448" s="65"/>
    </row>
    <row r="449" spans="3:16" s="1" customFormat="1" x14ac:dyDescent="0.25">
      <c r="C449" s="65"/>
      <c r="D449" s="55"/>
      <c r="E449" s="55"/>
      <c r="F449" s="55"/>
      <c r="G449" s="55"/>
      <c r="H449" s="55"/>
      <c r="I449" s="55"/>
      <c r="J449" s="55"/>
      <c r="K449" s="65"/>
      <c r="L449" s="65"/>
      <c r="M449" s="65"/>
      <c r="N449" s="65"/>
      <c r="O449" s="65"/>
      <c r="P449" s="65"/>
    </row>
    <row r="450" spans="3:16" s="1" customFormat="1" x14ac:dyDescent="0.25">
      <c r="C450" s="65"/>
      <c r="D450" s="55"/>
      <c r="E450" s="55"/>
      <c r="F450" s="55"/>
      <c r="G450" s="55"/>
      <c r="H450" s="55"/>
      <c r="I450" s="55"/>
      <c r="J450" s="55"/>
      <c r="K450" s="65"/>
      <c r="L450" s="65"/>
      <c r="M450" s="65"/>
      <c r="N450" s="65"/>
      <c r="O450" s="65"/>
      <c r="P450" s="65"/>
    </row>
    <row r="451" spans="3:16" s="1" customFormat="1" x14ac:dyDescent="0.25">
      <c r="C451" s="65"/>
      <c r="D451" s="55"/>
      <c r="E451" s="55"/>
      <c r="F451" s="55"/>
      <c r="G451" s="55"/>
      <c r="H451" s="55"/>
      <c r="I451" s="55"/>
      <c r="J451" s="55"/>
      <c r="K451" s="65"/>
      <c r="L451" s="65"/>
      <c r="M451" s="65"/>
      <c r="N451" s="65"/>
      <c r="O451" s="65"/>
      <c r="P451" s="65"/>
    </row>
    <row r="452" spans="3:16" s="1" customFormat="1" x14ac:dyDescent="0.25">
      <c r="C452" s="65"/>
      <c r="D452" s="55"/>
      <c r="E452" s="55"/>
      <c r="F452" s="55"/>
      <c r="G452" s="55"/>
      <c r="H452" s="55"/>
      <c r="I452" s="55"/>
      <c r="J452" s="55"/>
      <c r="K452" s="65"/>
      <c r="L452" s="65"/>
      <c r="M452" s="65"/>
      <c r="N452" s="65"/>
      <c r="O452" s="65"/>
      <c r="P452" s="65"/>
    </row>
    <row r="453" spans="3:16" s="1" customFormat="1" x14ac:dyDescent="0.25">
      <c r="C453" s="65"/>
      <c r="D453" s="55"/>
      <c r="E453" s="55"/>
      <c r="F453" s="55"/>
      <c r="G453" s="55"/>
      <c r="H453" s="55"/>
      <c r="I453" s="55"/>
      <c r="J453" s="55"/>
      <c r="K453" s="65"/>
      <c r="L453" s="65"/>
      <c r="M453" s="65"/>
      <c r="N453" s="65"/>
      <c r="O453" s="65"/>
      <c r="P453" s="65"/>
    </row>
    <row r="454" spans="3:16" s="1" customFormat="1" x14ac:dyDescent="0.25">
      <c r="C454" s="65"/>
      <c r="D454" s="55"/>
      <c r="E454" s="55"/>
      <c r="F454" s="55"/>
      <c r="G454" s="55"/>
      <c r="H454" s="55"/>
      <c r="I454" s="55"/>
      <c r="J454" s="55"/>
      <c r="K454" s="65"/>
      <c r="L454" s="65"/>
      <c r="M454" s="65"/>
      <c r="N454" s="65"/>
      <c r="O454" s="65"/>
      <c r="P454" s="65"/>
    </row>
    <row r="455" spans="3:16" s="1" customFormat="1" x14ac:dyDescent="0.25">
      <c r="C455" s="65"/>
      <c r="D455" s="55"/>
      <c r="E455" s="55"/>
      <c r="F455" s="55"/>
      <c r="G455" s="55"/>
      <c r="H455" s="55"/>
      <c r="I455" s="55"/>
      <c r="J455" s="55"/>
      <c r="K455" s="65"/>
      <c r="L455" s="65"/>
      <c r="M455" s="65"/>
      <c r="N455" s="65"/>
      <c r="O455" s="65"/>
      <c r="P455" s="65"/>
    </row>
    <row r="456" spans="3:16" s="1" customFormat="1" x14ac:dyDescent="0.25">
      <c r="C456" s="65"/>
      <c r="D456" s="55"/>
      <c r="E456" s="55"/>
      <c r="F456" s="55"/>
      <c r="G456" s="55"/>
      <c r="H456" s="55"/>
      <c r="I456" s="55"/>
      <c r="J456" s="55"/>
      <c r="K456" s="65"/>
      <c r="L456" s="65"/>
      <c r="M456" s="65"/>
      <c r="N456" s="65"/>
      <c r="O456" s="65"/>
      <c r="P456" s="65"/>
    </row>
    <row r="457" spans="3:16" s="1" customFormat="1" x14ac:dyDescent="0.25">
      <c r="C457" s="65"/>
      <c r="D457" s="55"/>
      <c r="E457" s="55"/>
      <c r="F457" s="55"/>
      <c r="G457" s="55"/>
      <c r="H457" s="55"/>
      <c r="I457" s="55"/>
      <c r="J457" s="55"/>
      <c r="K457" s="65"/>
      <c r="L457" s="65"/>
      <c r="M457" s="65"/>
      <c r="N457" s="65"/>
      <c r="O457" s="65"/>
      <c r="P457" s="65"/>
    </row>
    <row r="458" spans="3:16" s="1" customFormat="1" x14ac:dyDescent="0.25">
      <c r="C458" s="65"/>
      <c r="D458" s="55"/>
      <c r="E458" s="55"/>
      <c r="F458" s="55"/>
      <c r="G458" s="55"/>
      <c r="H458" s="55"/>
      <c r="I458" s="55"/>
      <c r="J458" s="55"/>
      <c r="K458" s="65"/>
      <c r="L458" s="65"/>
      <c r="M458" s="65"/>
      <c r="N458" s="65"/>
      <c r="O458" s="65"/>
      <c r="P458" s="65"/>
    </row>
    <row r="459" spans="3:16" s="1" customFormat="1" x14ac:dyDescent="0.25">
      <c r="C459" s="65"/>
      <c r="D459" s="55"/>
      <c r="E459" s="55"/>
      <c r="F459" s="55"/>
      <c r="G459" s="55"/>
      <c r="H459" s="55"/>
      <c r="I459" s="55"/>
      <c r="J459" s="55"/>
      <c r="K459" s="65"/>
      <c r="L459" s="65"/>
      <c r="M459" s="65"/>
      <c r="N459" s="65"/>
      <c r="O459" s="65"/>
      <c r="P459" s="65"/>
    </row>
    <row r="460" spans="3:16" s="1" customFormat="1" x14ac:dyDescent="0.25">
      <c r="C460" s="65"/>
      <c r="D460" s="55"/>
      <c r="E460" s="55"/>
      <c r="F460" s="55"/>
      <c r="G460" s="55"/>
      <c r="H460" s="55"/>
      <c r="I460" s="55"/>
      <c r="J460" s="55"/>
      <c r="K460" s="65"/>
      <c r="L460" s="65"/>
      <c r="M460" s="65"/>
      <c r="N460" s="65"/>
      <c r="O460" s="65"/>
      <c r="P460" s="65"/>
    </row>
    <row r="461" spans="3:16" s="1" customFormat="1" x14ac:dyDescent="0.25">
      <c r="C461" s="65"/>
      <c r="D461" s="55"/>
      <c r="E461" s="55"/>
      <c r="F461" s="55"/>
      <c r="G461" s="55"/>
      <c r="H461" s="55"/>
      <c r="I461" s="55"/>
      <c r="J461" s="55"/>
      <c r="K461" s="65"/>
      <c r="L461" s="65"/>
      <c r="M461" s="65"/>
      <c r="N461" s="65"/>
      <c r="O461" s="65"/>
      <c r="P461" s="65"/>
    </row>
    <row r="462" spans="3:16" s="1" customFormat="1" x14ac:dyDescent="0.25">
      <c r="C462" s="65"/>
      <c r="D462" s="55"/>
      <c r="E462" s="55"/>
      <c r="F462" s="55"/>
      <c r="G462" s="55"/>
      <c r="H462" s="55"/>
      <c r="I462" s="55"/>
      <c r="J462" s="55"/>
      <c r="K462" s="65"/>
      <c r="L462" s="65"/>
      <c r="M462" s="65"/>
      <c r="N462" s="65"/>
      <c r="O462" s="65"/>
      <c r="P462" s="65"/>
    </row>
    <row r="463" spans="3:16" s="1" customFormat="1" x14ac:dyDescent="0.25">
      <c r="C463" s="65"/>
      <c r="D463" s="55"/>
      <c r="E463" s="55"/>
      <c r="F463" s="55"/>
      <c r="G463" s="55"/>
      <c r="H463" s="55"/>
      <c r="I463" s="55"/>
      <c r="J463" s="55"/>
      <c r="K463" s="65"/>
      <c r="L463" s="65"/>
      <c r="M463" s="65"/>
      <c r="N463" s="65"/>
      <c r="O463" s="65"/>
      <c r="P463" s="65"/>
    </row>
    <row r="464" spans="3:16" s="1" customFormat="1" x14ac:dyDescent="0.25">
      <c r="C464" s="65"/>
      <c r="D464" s="55"/>
      <c r="E464" s="55"/>
      <c r="F464" s="55"/>
      <c r="G464" s="55"/>
      <c r="H464" s="55"/>
      <c r="I464" s="55"/>
      <c r="J464" s="55"/>
      <c r="K464" s="65"/>
      <c r="L464" s="65"/>
      <c r="M464" s="65"/>
      <c r="N464" s="65"/>
      <c r="O464" s="65"/>
      <c r="P464" s="65"/>
    </row>
    <row r="465" spans="3:16" s="1" customFormat="1" x14ac:dyDescent="0.25">
      <c r="C465" s="65"/>
      <c r="D465" s="55"/>
      <c r="E465" s="55"/>
      <c r="F465" s="55"/>
      <c r="G465" s="55"/>
      <c r="H465" s="55"/>
      <c r="I465" s="55"/>
      <c r="J465" s="55"/>
      <c r="K465" s="65"/>
      <c r="L465" s="65"/>
      <c r="M465" s="65"/>
      <c r="N465" s="65"/>
      <c r="O465" s="65"/>
      <c r="P465" s="65"/>
    </row>
    <row r="466" spans="3:16" s="1" customFormat="1" x14ac:dyDescent="0.25">
      <c r="C466" s="65"/>
      <c r="D466" s="55"/>
      <c r="E466" s="55"/>
      <c r="F466" s="55"/>
      <c r="G466" s="55"/>
      <c r="H466" s="55"/>
      <c r="I466" s="55"/>
      <c r="J466" s="55"/>
      <c r="K466" s="65"/>
      <c r="L466" s="65"/>
      <c r="M466" s="65"/>
      <c r="N466" s="65"/>
      <c r="O466" s="65"/>
      <c r="P466" s="65"/>
    </row>
    <row r="467" spans="3:16" s="1" customFormat="1" x14ac:dyDescent="0.25">
      <c r="C467" s="65"/>
      <c r="D467" s="55"/>
      <c r="E467" s="55"/>
      <c r="F467" s="55"/>
      <c r="G467" s="55"/>
      <c r="H467" s="55"/>
      <c r="I467" s="55"/>
      <c r="J467" s="55"/>
      <c r="K467" s="65"/>
      <c r="L467" s="65"/>
      <c r="M467" s="65"/>
      <c r="N467" s="65"/>
      <c r="O467" s="65"/>
      <c r="P467" s="65"/>
    </row>
    <row r="468" spans="3:16" s="1" customFormat="1" x14ac:dyDescent="0.25">
      <c r="C468" s="65"/>
      <c r="D468" s="55"/>
      <c r="E468" s="55"/>
      <c r="F468" s="55"/>
      <c r="G468" s="55"/>
      <c r="H468" s="55"/>
      <c r="I468" s="55"/>
      <c r="J468" s="55"/>
      <c r="K468" s="65"/>
      <c r="L468" s="65"/>
      <c r="M468" s="65"/>
      <c r="N468" s="65"/>
      <c r="O468" s="65"/>
      <c r="P468" s="65"/>
    </row>
    <row r="469" spans="3:16" s="1" customFormat="1" x14ac:dyDescent="0.25">
      <c r="C469" s="65"/>
      <c r="D469" s="55"/>
      <c r="E469" s="55"/>
      <c r="F469" s="55"/>
      <c r="G469" s="55"/>
      <c r="H469" s="55"/>
      <c r="I469" s="55"/>
      <c r="J469" s="55"/>
      <c r="K469" s="65"/>
      <c r="L469" s="65"/>
      <c r="M469" s="65"/>
      <c r="N469" s="65"/>
      <c r="O469" s="65"/>
      <c r="P469" s="65"/>
    </row>
    <row r="470" spans="3:16" s="1" customFormat="1" x14ac:dyDescent="0.25">
      <c r="C470" s="65"/>
      <c r="D470" s="55"/>
      <c r="E470" s="55"/>
      <c r="F470" s="55"/>
      <c r="G470" s="55"/>
      <c r="H470" s="55"/>
      <c r="I470" s="55"/>
      <c r="J470" s="55"/>
      <c r="K470" s="65"/>
      <c r="L470" s="65"/>
      <c r="M470" s="65"/>
      <c r="N470" s="65"/>
      <c r="O470" s="65"/>
      <c r="P470" s="65"/>
    </row>
    <row r="471" spans="3:16" s="1" customFormat="1" x14ac:dyDescent="0.25">
      <c r="C471" s="65"/>
      <c r="D471" s="55"/>
      <c r="E471" s="55"/>
      <c r="F471" s="55"/>
      <c r="G471" s="55"/>
      <c r="H471" s="55"/>
      <c r="I471" s="55"/>
      <c r="J471" s="55"/>
      <c r="K471" s="65"/>
      <c r="L471" s="65"/>
      <c r="M471" s="65"/>
      <c r="N471" s="65"/>
      <c r="O471" s="65"/>
      <c r="P471" s="65"/>
    </row>
    <row r="472" spans="3:16" s="1" customFormat="1" x14ac:dyDescent="0.25">
      <c r="C472" s="65"/>
      <c r="D472" s="55"/>
      <c r="E472" s="55"/>
      <c r="F472" s="55"/>
      <c r="G472" s="55"/>
      <c r="H472" s="55"/>
      <c r="I472" s="55"/>
      <c r="J472" s="55"/>
      <c r="K472" s="65"/>
      <c r="L472" s="65"/>
      <c r="M472" s="65"/>
      <c r="N472" s="65"/>
      <c r="O472" s="65"/>
      <c r="P472" s="65"/>
    </row>
    <row r="473" spans="3:16" s="1" customFormat="1" x14ac:dyDescent="0.25">
      <c r="C473" s="65"/>
      <c r="D473" s="55"/>
      <c r="E473" s="55"/>
      <c r="F473" s="55"/>
      <c r="G473" s="55"/>
      <c r="H473" s="55"/>
      <c r="I473" s="55"/>
      <c r="J473" s="55"/>
      <c r="K473" s="65"/>
      <c r="L473" s="65"/>
      <c r="M473" s="65"/>
      <c r="N473" s="65"/>
      <c r="O473" s="65"/>
      <c r="P473" s="65"/>
    </row>
    <row r="474" spans="3:16" s="1" customFormat="1" x14ac:dyDescent="0.25">
      <c r="C474" s="65"/>
      <c r="D474" s="55"/>
      <c r="E474" s="55"/>
      <c r="F474" s="55"/>
      <c r="G474" s="55"/>
      <c r="H474" s="55"/>
      <c r="I474" s="55"/>
      <c r="J474" s="55"/>
      <c r="K474" s="65"/>
      <c r="L474" s="65"/>
      <c r="M474" s="65"/>
      <c r="N474" s="65"/>
      <c r="O474" s="65"/>
      <c r="P474" s="65"/>
    </row>
    <row r="475" spans="3:16" s="1" customFormat="1" x14ac:dyDescent="0.25">
      <c r="C475" s="65"/>
      <c r="D475" s="55"/>
      <c r="E475" s="55"/>
      <c r="F475" s="55"/>
      <c r="G475" s="55"/>
      <c r="H475" s="55"/>
      <c r="I475" s="55"/>
      <c r="J475" s="55"/>
      <c r="K475" s="65"/>
      <c r="L475" s="65"/>
      <c r="M475" s="65"/>
      <c r="N475" s="65"/>
      <c r="O475" s="65"/>
      <c r="P475" s="65"/>
    </row>
    <row r="476" spans="3:16" s="1" customFormat="1" x14ac:dyDescent="0.25">
      <c r="C476" s="65"/>
      <c r="D476" s="55"/>
      <c r="E476" s="55"/>
      <c r="F476" s="55"/>
      <c r="G476" s="55"/>
      <c r="H476" s="55"/>
      <c r="I476" s="55"/>
      <c r="J476" s="55"/>
      <c r="K476" s="65"/>
      <c r="L476" s="65"/>
      <c r="M476" s="65"/>
      <c r="N476" s="65"/>
      <c r="O476" s="65"/>
      <c r="P476" s="65"/>
    </row>
    <row r="477" spans="3:16" s="1" customFormat="1" x14ac:dyDescent="0.25">
      <c r="C477" s="65"/>
      <c r="D477" s="55"/>
      <c r="E477" s="55"/>
      <c r="F477" s="55"/>
      <c r="G477" s="55"/>
      <c r="H477" s="55"/>
      <c r="I477" s="55"/>
      <c r="J477" s="55"/>
      <c r="K477" s="65"/>
      <c r="L477" s="65"/>
      <c r="M477" s="65"/>
      <c r="N477" s="65"/>
      <c r="O477" s="65"/>
      <c r="P477" s="65"/>
    </row>
    <row r="478" spans="3:16" s="1" customFormat="1" x14ac:dyDescent="0.25">
      <c r="C478" s="65"/>
      <c r="D478" s="55"/>
      <c r="E478" s="55"/>
      <c r="F478" s="55"/>
      <c r="G478" s="55"/>
      <c r="H478" s="55"/>
      <c r="I478" s="55"/>
      <c r="J478" s="55"/>
      <c r="K478" s="65"/>
      <c r="L478" s="65"/>
      <c r="M478" s="65"/>
      <c r="N478" s="65"/>
      <c r="O478" s="65"/>
      <c r="P478" s="65"/>
    </row>
    <row r="479" spans="3:16" s="1" customFormat="1" x14ac:dyDescent="0.25">
      <c r="C479" s="65"/>
      <c r="D479" s="55"/>
      <c r="E479" s="55"/>
      <c r="F479" s="55"/>
      <c r="G479" s="55"/>
      <c r="H479" s="55"/>
      <c r="I479" s="55"/>
      <c r="J479" s="55"/>
      <c r="K479" s="65"/>
      <c r="L479" s="65"/>
      <c r="M479" s="65"/>
      <c r="N479" s="65"/>
      <c r="O479" s="65"/>
      <c r="P479" s="65"/>
    </row>
    <row r="480" spans="3:16" s="1" customFormat="1" x14ac:dyDescent="0.25">
      <c r="C480" s="65"/>
      <c r="D480" s="55"/>
      <c r="E480" s="55"/>
      <c r="F480" s="55"/>
      <c r="G480" s="55"/>
      <c r="H480" s="55"/>
      <c r="I480" s="55"/>
      <c r="J480" s="55"/>
      <c r="K480" s="65"/>
      <c r="L480" s="65"/>
      <c r="M480" s="65"/>
      <c r="N480" s="65"/>
      <c r="O480" s="65"/>
      <c r="P480" s="65"/>
    </row>
    <row r="481" spans="3:16" s="1" customFormat="1" x14ac:dyDescent="0.25">
      <c r="C481" s="65"/>
      <c r="D481" s="55"/>
      <c r="E481" s="55"/>
      <c r="F481" s="55"/>
      <c r="G481" s="55"/>
      <c r="H481" s="55"/>
      <c r="I481" s="55"/>
      <c r="J481" s="55"/>
      <c r="K481" s="65"/>
      <c r="L481" s="65"/>
      <c r="M481" s="65"/>
      <c r="N481" s="65"/>
      <c r="O481" s="65"/>
      <c r="P481" s="65"/>
    </row>
    <row r="482" spans="3:16" s="1" customFormat="1" x14ac:dyDescent="0.25">
      <c r="C482" s="65"/>
      <c r="D482" s="55"/>
      <c r="E482" s="55"/>
      <c r="F482" s="55"/>
      <c r="G482" s="55"/>
      <c r="H482" s="55"/>
      <c r="I482" s="55"/>
      <c r="J482" s="55"/>
      <c r="K482" s="65"/>
      <c r="L482" s="65"/>
      <c r="M482" s="65"/>
      <c r="N482" s="65"/>
      <c r="O482" s="65"/>
      <c r="P482" s="65"/>
    </row>
    <row r="483" spans="3:16" s="1" customFormat="1" x14ac:dyDescent="0.25">
      <c r="C483" s="65"/>
      <c r="D483" s="55"/>
      <c r="E483" s="55"/>
      <c r="F483" s="55"/>
      <c r="G483" s="55"/>
      <c r="H483" s="55"/>
      <c r="I483" s="55"/>
      <c r="J483" s="55"/>
      <c r="K483" s="65"/>
      <c r="L483" s="65"/>
      <c r="M483" s="65"/>
      <c r="N483" s="65"/>
      <c r="O483" s="65"/>
      <c r="P483" s="65"/>
    </row>
    <row r="484" spans="3:16" s="1" customFormat="1" x14ac:dyDescent="0.25">
      <c r="C484" s="65"/>
      <c r="D484" s="55"/>
      <c r="E484" s="55"/>
      <c r="F484" s="55"/>
      <c r="G484" s="55"/>
      <c r="H484" s="55"/>
      <c r="I484" s="55"/>
      <c r="J484" s="55"/>
      <c r="K484" s="65"/>
      <c r="L484" s="65"/>
      <c r="M484" s="65"/>
      <c r="N484" s="65"/>
      <c r="O484" s="65"/>
      <c r="P484" s="65"/>
    </row>
    <row r="485" spans="3:16" s="1" customFormat="1" x14ac:dyDescent="0.25">
      <c r="C485" s="65"/>
      <c r="D485" s="55"/>
      <c r="E485" s="55"/>
      <c r="F485" s="55"/>
      <c r="G485" s="55"/>
      <c r="H485" s="55"/>
      <c r="I485" s="55"/>
      <c r="J485" s="55"/>
      <c r="K485" s="65"/>
      <c r="L485" s="65"/>
      <c r="M485" s="65"/>
      <c r="N485" s="65"/>
      <c r="O485" s="65"/>
      <c r="P485" s="65"/>
    </row>
    <row r="486" spans="3:16" s="1" customFormat="1" x14ac:dyDescent="0.25">
      <c r="C486" s="65"/>
      <c r="D486" s="55"/>
      <c r="E486" s="55"/>
      <c r="F486" s="55"/>
      <c r="G486" s="55"/>
      <c r="H486" s="55"/>
      <c r="I486" s="55"/>
      <c r="J486" s="55"/>
      <c r="K486" s="65"/>
      <c r="L486" s="65"/>
      <c r="M486" s="65"/>
      <c r="N486" s="65"/>
      <c r="O486" s="65"/>
      <c r="P486" s="65"/>
    </row>
    <row r="487" spans="3:16" s="1" customFormat="1" x14ac:dyDescent="0.25">
      <c r="C487" s="65"/>
      <c r="D487" s="55"/>
      <c r="E487" s="55"/>
      <c r="F487" s="55"/>
      <c r="G487" s="55"/>
      <c r="H487" s="55"/>
      <c r="I487" s="55"/>
      <c r="J487" s="55"/>
      <c r="K487" s="65"/>
      <c r="L487" s="65"/>
      <c r="M487" s="65"/>
      <c r="N487" s="65"/>
      <c r="O487" s="65"/>
      <c r="P487" s="65"/>
    </row>
    <row r="488" spans="3:16" s="1" customFormat="1" x14ac:dyDescent="0.25">
      <c r="C488" s="65"/>
      <c r="D488" s="55"/>
      <c r="E488" s="55"/>
      <c r="F488" s="55"/>
      <c r="G488" s="55"/>
      <c r="H488" s="55"/>
      <c r="I488" s="55"/>
      <c r="J488" s="55"/>
      <c r="K488" s="65"/>
      <c r="L488" s="65"/>
      <c r="M488" s="65"/>
      <c r="N488" s="65"/>
      <c r="O488" s="65"/>
      <c r="P488" s="65"/>
    </row>
    <row r="489" spans="3:16" s="1" customFormat="1" x14ac:dyDescent="0.25">
      <c r="C489" s="65"/>
      <c r="D489" s="55"/>
      <c r="E489" s="55"/>
      <c r="F489" s="55"/>
      <c r="G489" s="55"/>
      <c r="H489" s="55"/>
      <c r="I489" s="55"/>
      <c r="J489" s="55"/>
      <c r="K489" s="65"/>
      <c r="L489" s="65"/>
      <c r="M489" s="65"/>
      <c r="N489" s="65"/>
      <c r="O489" s="65"/>
      <c r="P489" s="65"/>
    </row>
    <row r="490" spans="3:16" s="1" customFormat="1" x14ac:dyDescent="0.25">
      <c r="C490" s="65"/>
      <c r="D490" s="55"/>
      <c r="E490" s="55"/>
      <c r="F490" s="55"/>
      <c r="G490" s="55"/>
      <c r="H490" s="55"/>
      <c r="I490" s="55"/>
      <c r="J490" s="55"/>
      <c r="K490" s="65"/>
      <c r="L490" s="65"/>
      <c r="M490" s="65"/>
      <c r="N490" s="65"/>
      <c r="O490" s="65"/>
      <c r="P490" s="65"/>
    </row>
    <row r="491" spans="3:16" s="1" customFormat="1" x14ac:dyDescent="0.25">
      <c r="C491" s="65"/>
      <c r="D491" s="55"/>
      <c r="E491" s="55"/>
      <c r="F491" s="55"/>
      <c r="G491" s="55"/>
      <c r="H491" s="55"/>
      <c r="I491" s="55"/>
      <c r="J491" s="55"/>
      <c r="K491" s="65"/>
      <c r="L491" s="65"/>
      <c r="M491" s="65"/>
      <c r="N491" s="65"/>
      <c r="O491" s="65"/>
      <c r="P491" s="65"/>
    </row>
    <row r="492" spans="3:16" s="1" customFormat="1" x14ac:dyDescent="0.25">
      <c r="C492" s="65"/>
      <c r="D492" s="55"/>
      <c r="E492" s="55"/>
      <c r="F492" s="55"/>
      <c r="G492" s="55"/>
      <c r="H492" s="55"/>
      <c r="I492" s="55"/>
      <c r="J492" s="55"/>
      <c r="K492" s="65"/>
      <c r="L492" s="65"/>
      <c r="M492" s="65"/>
      <c r="N492" s="65"/>
      <c r="O492" s="65"/>
      <c r="P492" s="65"/>
    </row>
    <row r="493" spans="3:16" s="1" customFormat="1" x14ac:dyDescent="0.25">
      <c r="C493" s="65"/>
      <c r="D493" s="55"/>
      <c r="E493" s="55"/>
      <c r="F493" s="55"/>
      <c r="G493" s="55"/>
      <c r="H493" s="55"/>
      <c r="I493" s="55"/>
      <c r="J493" s="55"/>
      <c r="K493" s="65"/>
      <c r="L493" s="65"/>
      <c r="M493" s="65"/>
      <c r="N493" s="65"/>
      <c r="O493" s="65"/>
      <c r="P493" s="65"/>
    </row>
    <row r="494" spans="3:16" s="1" customFormat="1" x14ac:dyDescent="0.25">
      <c r="C494" s="65"/>
      <c r="D494" s="55"/>
      <c r="E494" s="55"/>
      <c r="F494" s="55"/>
      <c r="G494" s="55"/>
      <c r="H494" s="55"/>
      <c r="I494" s="55"/>
      <c r="J494" s="55"/>
      <c r="K494" s="65"/>
      <c r="L494" s="65"/>
      <c r="M494" s="65"/>
      <c r="N494" s="65"/>
      <c r="O494" s="65"/>
      <c r="P494" s="65"/>
    </row>
    <row r="495" spans="3:16" s="1" customFormat="1" x14ac:dyDescent="0.25">
      <c r="C495" s="65"/>
      <c r="D495" s="55"/>
      <c r="E495" s="55"/>
      <c r="F495" s="55"/>
      <c r="G495" s="55"/>
      <c r="H495" s="55"/>
      <c r="I495" s="55"/>
      <c r="J495" s="55"/>
      <c r="K495" s="65"/>
      <c r="L495" s="65"/>
      <c r="M495" s="65"/>
      <c r="N495" s="65"/>
      <c r="O495" s="65"/>
      <c r="P495" s="65"/>
    </row>
    <row r="496" spans="3:16" s="1" customFormat="1" x14ac:dyDescent="0.25">
      <c r="C496" s="65"/>
      <c r="D496" s="55"/>
      <c r="E496" s="55"/>
      <c r="F496" s="55"/>
      <c r="G496" s="55"/>
      <c r="H496" s="55"/>
      <c r="I496" s="55"/>
      <c r="J496" s="55"/>
      <c r="K496" s="65"/>
      <c r="L496" s="65"/>
      <c r="M496" s="65"/>
      <c r="N496" s="65"/>
      <c r="O496" s="65"/>
      <c r="P496" s="65"/>
    </row>
    <row r="497" spans="3:16" s="1" customFormat="1" x14ac:dyDescent="0.25">
      <c r="C497" s="65"/>
      <c r="D497" s="55"/>
      <c r="E497" s="55"/>
      <c r="F497" s="55"/>
      <c r="G497" s="55"/>
      <c r="H497" s="55"/>
      <c r="I497" s="55"/>
      <c r="J497" s="55"/>
      <c r="K497" s="65"/>
      <c r="L497" s="65"/>
      <c r="M497" s="65"/>
      <c r="N497" s="65"/>
      <c r="O497" s="65"/>
      <c r="P497" s="65"/>
    </row>
    <row r="498" spans="3:16" s="1" customFormat="1" x14ac:dyDescent="0.25">
      <c r="C498" s="65"/>
      <c r="D498" s="55"/>
      <c r="E498" s="55"/>
      <c r="F498" s="55"/>
      <c r="G498" s="55"/>
      <c r="H498" s="55"/>
      <c r="I498" s="55"/>
      <c r="J498" s="55"/>
      <c r="K498" s="65"/>
      <c r="L498" s="65"/>
      <c r="M498" s="65"/>
      <c r="N498" s="65"/>
      <c r="O498" s="65"/>
      <c r="P498" s="65"/>
    </row>
    <row r="499" spans="3:16" s="1" customFormat="1" x14ac:dyDescent="0.25">
      <c r="C499" s="65"/>
      <c r="D499" s="55"/>
      <c r="E499" s="55"/>
      <c r="F499" s="55"/>
      <c r="G499" s="55"/>
      <c r="H499" s="55"/>
      <c r="I499" s="55"/>
      <c r="J499" s="55"/>
      <c r="K499" s="65"/>
      <c r="L499" s="65"/>
      <c r="M499" s="65"/>
      <c r="N499" s="65"/>
      <c r="O499" s="65"/>
      <c r="P499" s="65"/>
    </row>
    <row r="500" spans="3:16" s="1" customFormat="1" x14ac:dyDescent="0.25">
      <c r="C500" s="65"/>
      <c r="D500" s="55"/>
      <c r="E500" s="55"/>
      <c r="F500" s="55"/>
      <c r="G500" s="55"/>
      <c r="H500" s="55"/>
      <c r="I500" s="55"/>
      <c r="J500" s="55"/>
      <c r="K500" s="65"/>
      <c r="L500" s="65"/>
      <c r="M500" s="65"/>
      <c r="N500" s="65"/>
      <c r="O500" s="65"/>
      <c r="P500" s="65"/>
    </row>
    <row r="501" spans="3:16" s="1" customFormat="1" x14ac:dyDescent="0.25">
      <c r="C501" s="65"/>
      <c r="D501" s="55"/>
      <c r="E501" s="55"/>
      <c r="F501" s="55"/>
      <c r="G501" s="55"/>
      <c r="H501" s="55"/>
      <c r="I501" s="55"/>
      <c r="J501" s="55"/>
      <c r="K501" s="65"/>
      <c r="L501" s="65"/>
      <c r="M501" s="65"/>
      <c r="N501" s="65"/>
      <c r="O501" s="65"/>
      <c r="P501" s="65"/>
    </row>
    <row r="502" spans="3:16" s="1" customFormat="1" x14ac:dyDescent="0.25">
      <c r="C502" s="65"/>
      <c r="D502" s="55"/>
      <c r="E502" s="55"/>
      <c r="F502" s="55"/>
      <c r="G502" s="55"/>
      <c r="H502" s="55"/>
      <c r="I502" s="55"/>
      <c r="J502" s="55"/>
      <c r="K502" s="65"/>
      <c r="L502" s="65"/>
      <c r="M502" s="65"/>
      <c r="N502" s="65"/>
      <c r="O502" s="65"/>
      <c r="P502" s="65"/>
    </row>
    <row r="503" spans="3:16" s="1" customFormat="1" x14ac:dyDescent="0.25">
      <c r="C503" s="65"/>
      <c r="D503" s="55"/>
      <c r="E503" s="55"/>
      <c r="F503" s="55"/>
      <c r="G503" s="55"/>
      <c r="H503" s="55"/>
      <c r="I503" s="55"/>
      <c r="J503" s="55"/>
      <c r="K503" s="65"/>
      <c r="L503" s="65"/>
      <c r="M503" s="65"/>
      <c r="N503" s="65"/>
      <c r="O503" s="65"/>
      <c r="P503" s="65"/>
    </row>
    <row r="504" spans="3:16" s="1" customFormat="1" x14ac:dyDescent="0.25">
      <c r="C504" s="65"/>
      <c r="D504" s="55"/>
      <c r="E504" s="55"/>
      <c r="F504" s="55"/>
      <c r="G504" s="55"/>
      <c r="H504" s="55"/>
      <c r="I504" s="55"/>
      <c r="J504" s="55"/>
      <c r="K504" s="65"/>
      <c r="L504" s="65"/>
      <c r="M504" s="65"/>
      <c r="N504" s="65"/>
      <c r="O504" s="65"/>
      <c r="P504" s="65"/>
    </row>
    <row r="505" spans="3:16" s="1" customFormat="1" x14ac:dyDescent="0.25">
      <c r="C505" s="65"/>
      <c r="D505" s="55"/>
      <c r="E505" s="55"/>
      <c r="F505" s="55"/>
      <c r="G505" s="55"/>
      <c r="H505" s="55"/>
      <c r="I505" s="55"/>
      <c r="J505" s="55"/>
      <c r="K505" s="65"/>
      <c r="L505" s="65"/>
      <c r="M505" s="65"/>
      <c r="N505" s="65"/>
      <c r="O505" s="65"/>
      <c r="P505" s="65"/>
    </row>
    <row r="506" spans="3:16" s="1" customFormat="1" x14ac:dyDescent="0.25">
      <c r="C506" s="65"/>
      <c r="D506" s="55"/>
      <c r="E506" s="55"/>
      <c r="F506" s="55"/>
      <c r="G506" s="55"/>
      <c r="H506" s="55"/>
      <c r="I506" s="55"/>
      <c r="J506" s="55"/>
      <c r="K506" s="65"/>
      <c r="L506" s="65"/>
      <c r="M506" s="65"/>
      <c r="N506" s="65"/>
      <c r="O506" s="65"/>
      <c r="P506" s="65"/>
    </row>
    <row r="507" spans="3:16" s="1" customFormat="1" x14ac:dyDescent="0.25">
      <c r="C507" s="65"/>
      <c r="D507" s="55"/>
      <c r="E507" s="55"/>
      <c r="F507" s="55"/>
      <c r="G507" s="55"/>
      <c r="H507" s="55"/>
      <c r="I507" s="55"/>
      <c r="J507" s="55"/>
      <c r="K507" s="65"/>
      <c r="L507" s="65"/>
      <c r="M507" s="65"/>
      <c r="N507" s="65"/>
      <c r="O507" s="65"/>
      <c r="P507" s="65"/>
    </row>
    <row r="508" spans="3:16" s="1" customFormat="1" x14ac:dyDescent="0.25">
      <c r="C508" s="65"/>
      <c r="D508" s="55"/>
      <c r="E508" s="55"/>
      <c r="F508" s="55"/>
      <c r="G508" s="55"/>
      <c r="H508" s="55"/>
      <c r="I508" s="55"/>
      <c r="J508" s="55"/>
      <c r="K508" s="65"/>
      <c r="L508" s="65"/>
      <c r="M508" s="65"/>
      <c r="N508" s="65"/>
      <c r="O508" s="65"/>
      <c r="P508" s="65"/>
    </row>
    <row r="509" spans="3:16" s="1" customFormat="1" x14ac:dyDescent="0.25">
      <c r="C509" s="65"/>
      <c r="D509" s="55"/>
      <c r="E509" s="55"/>
      <c r="F509" s="55"/>
      <c r="G509" s="55"/>
      <c r="H509" s="55"/>
      <c r="I509" s="55"/>
      <c r="J509" s="55"/>
      <c r="K509" s="65"/>
      <c r="L509" s="65"/>
      <c r="M509" s="65"/>
      <c r="N509" s="65"/>
      <c r="O509" s="65"/>
      <c r="P509" s="65"/>
    </row>
    <row r="510" spans="3:16" s="1" customFormat="1" x14ac:dyDescent="0.25">
      <c r="C510" s="65"/>
      <c r="D510" s="55"/>
      <c r="E510" s="55"/>
      <c r="F510" s="55"/>
      <c r="G510" s="55"/>
      <c r="H510" s="55"/>
      <c r="I510" s="55"/>
      <c r="J510" s="55"/>
      <c r="K510" s="65"/>
      <c r="L510" s="65"/>
      <c r="M510" s="65"/>
      <c r="N510" s="65"/>
      <c r="O510" s="65"/>
      <c r="P510" s="65"/>
    </row>
    <row r="511" spans="3:16" s="1" customFormat="1" x14ac:dyDescent="0.25">
      <c r="C511" s="65"/>
      <c r="D511" s="55"/>
      <c r="E511" s="55"/>
      <c r="F511" s="55"/>
      <c r="G511" s="55"/>
      <c r="H511" s="55"/>
      <c r="I511" s="55"/>
      <c r="J511" s="55"/>
      <c r="K511" s="65"/>
      <c r="L511" s="65"/>
      <c r="M511" s="65"/>
      <c r="N511" s="65"/>
      <c r="O511" s="65"/>
      <c r="P511" s="65"/>
    </row>
    <row r="512" spans="3:16" s="1" customFormat="1" x14ac:dyDescent="0.25">
      <c r="C512" s="65"/>
      <c r="D512" s="55"/>
      <c r="E512" s="55"/>
      <c r="F512" s="55"/>
      <c r="G512" s="55"/>
      <c r="H512" s="55"/>
      <c r="I512" s="55"/>
      <c r="J512" s="55"/>
      <c r="K512" s="65"/>
      <c r="L512" s="65"/>
      <c r="M512" s="65"/>
      <c r="N512" s="65"/>
      <c r="O512" s="65"/>
      <c r="P512" s="65"/>
    </row>
    <row r="513" spans="3:16" s="1" customFormat="1" x14ac:dyDescent="0.25">
      <c r="C513" s="65"/>
      <c r="D513" s="55"/>
      <c r="E513" s="55"/>
      <c r="F513" s="55"/>
      <c r="G513" s="55"/>
      <c r="H513" s="55"/>
      <c r="I513" s="55"/>
      <c r="J513" s="55"/>
      <c r="K513" s="65"/>
      <c r="L513" s="65"/>
      <c r="M513" s="65"/>
      <c r="N513" s="65"/>
      <c r="O513" s="65"/>
      <c r="P513" s="65"/>
    </row>
    <row r="514" spans="3:16" s="1" customFormat="1" x14ac:dyDescent="0.25">
      <c r="C514" s="65"/>
      <c r="D514" s="55"/>
      <c r="E514" s="55"/>
      <c r="F514" s="55"/>
      <c r="G514" s="55"/>
      <c r="H514" s="55"/>
      <c r="I514" s="55"/>
      <c r="J514" s="55"/>
      <c r="K514" s="65"/>
      <c r="L514" s="65"/>
      <c r="M514" s="65"/>
      <c r="N514" s="65"/>
      <c r="O514" s="65"/>
      <c r="P514" s="65"/>
    </row>
    <row r="515" spans="3:16" s="1" customFormat="1" x14ac:dyDescent="0.25">
      <c r="C515" s="65"/>
      <c r="D515" s="55"/>
      <c r="E515" s="55"/>
      <c r="F515" s="55"/>
      <c r="G515" s="55"/>
      <c r="H515" s="55"/>
      <c r="I515" s="55"/>
      <c r="J515" s="55"/>
      <c r="K515" s="65"/>
      <c r="L515" s="65"/>
      <c r="M515" s="65"/>
      <c r="N515" s="65"/>
      <c r="O515" s="65"/>
      <c r="P515" s="65"/>
    </row>
    <row r="516" spans="3:16" s="1" customFormat="1" x14ac:dyDescent="0.25">
      <c r="C516" s="65"/>
      <c r="D516" s="55"/>
      <c r="E516" s="55"/>
      <c r="F516" s="55"/>
      <c r="G516" s="55"/>
      <c r="H516" s="55"/>
      <c r="I516" s="55"/>
      <c r="J516" s="55"/>
      <c r="K516" s="65"/>
      <c r="L516" s="65"/>
      <c r="M516" s="65"/>
      <c r="N516" s="65"/>
      <c r="O516" s="65"/>
      <c r="P516" s="65"/>
    </row>
    <row r="517" spans="3:16" s="1" customFormat="1" x14ac:dyDescent="0.25">
      <c r="C517" s="65"/>
      <c r="D517" s="55"/>
      <c r="E517" s="55"/>
      <c r="F517" s="55"/>
      <c r="G517" s="55"/>
      <c r="H517" s="55"/>
      <c r="I517" s="55"/>
      <c r="J517" s="55"/>
      <c r="K517" s="65"/>
      <c r="L517" s="65"/>
      <c r="M517" s="65"/>
      <c r="N517" s="65"/>
      <c r="O517" s="65"/>
      <c r="P517" s="65"/>
    </row>
    <row r="518" spans="3:16" s="1" customFormat="1" x14ac:dyDescent="0.25">
      <c r="C518" s="65"/>
      <c r="D518" s="55"/>
      <c r="E518" s="55"/>
      <c r="F518" s="55"/>
      <c r="G518" s="55"/>
      <c r="H518" s="55"/>
      <c r="I518" s="55"/>
      <c r="J518" s="55"/>
      <c r="K518" s="65"/>
      <c r="L518" s="65"/>
      <c r="M518" s="65"/>
      <c r="N518" s="65"/>
      <c r="O518" s="65"/>
      <c r="P518" s="65"/>
    </row>
    <row r="519" spans="3:16" s="1" customFormat="1" x14ac:dyDescent="0.25">
      <c r="C519" s="65"/>
      <c r="D519" s="55"/>
      <c r="E519" s="55"/>
      <c r="F519" s="55"/>
      <c r="G519" s="55"/>
      <c r="H519" s="55"/>
      <c r="I519" s="55"/>
      <c r="J519" s="55"/>
      <c r="K519" s="65"/>
      <c r="L519" s="65"/>
      <c r="M519" s="65"/>
      <c r="N519" s="65"/>
      <c r="O519" s="65"/>
      <c r="P519" s="65"/>
    </row>
    <row r="520" spans="3:16" s="1" customFormat="1" x14ac:dyDescent="0.25">
      <c r="C520" s="65"/>
      <c r="D520" s="55"/>
      <c r="E520" s="55"/>
      <c r="F520" s="55"/>
      <c r="G520" s="55"/>
      <c r="H520" s="55"/>
      <c r="I520" s="55"/>
      <c r="J520" s="55"/>
      <c r="K520" s="65"/>
      <c r="L520" s="65"/>
      <c r="M520" s="65"/>
      <c r="N520" s="65"/>
      <c r="O520" s="65"/>
      <c r="P520" s="65"/>
    </row>
    <row r="521" spans="3:16" s="1" customFormat="1" x14ac:dyDescent="0.25">
      <c r="C521" s="65"/>
      <c r="D521" s="55"/>
      <c r="E521" s="55"/>
      <c r="F521" s="55"/>
      <c r="G521" s="55"/>
      <c r="H521" s="55"/>
      <c r="I521" s="55"/>
      <c r="J521" s="55"/>
      <c r="K521" s="65"/>
      <c r="L521" s="65"/>
      <c r="M521" s="65"/>
      <c r="N521" s="65"/>
      <c r="O521" s="65"/>
      <c r="P521" s="65"/>
    </row>
    <row r="522" spans="3:16" s="1" customFormat="1" x14ac:dyDescent="0.25">
      <c r="C522" s="65"/>
      <c r="D522" s="55"/>
      <c r="E522" s="55"/>
      <c r="F522" s="55"/>
      <c r="G522" s="55"/>
      <c r="H522" s="55"/>
      <c r="I522" s="55"/>
      <c r="J522" s="55"/>
      <c r="K522" s="65"/>
      <c r="L522" s="65"/>
      <c r="M522" s="65"/>
      <c r="N522" s="65"/>
      <c r="O522" s="65"/>
      <c r="P522" s="65"/>
    </row>
    <row r="523" spans="3:16" s="1" customFormat="1" x14ac:dyDescent="0.25">
      <c r="C523" s="65"/>
      <c r="D523" s="55"/>
      <c r="E523" s="55"/>
      <c r="F523" s="55"/>
      <c r="G523" s="55"/>
      <c r="H523" s="55"/>
      <c r="I523" s="55"/>
      <c r="J523" s="55"/>
      <c r="K523" s="65"/>
      <c r="L523" s="65"/>
      <c r="M523" s="65"/>
      <c r="N523" s="65"/>
      <c r="O523" s="65"/>
      <c r="P523" s="65"/>
    </row>
    <row r="524" spans="3:16" s="1" customFormat="1" x14ac:dyDescent="0.25">
      <c r="C524" s="65"/>
      <c r="D524" s="55"/>
      <c r="E524" s="55"/>
      <c r="F524" s="55"/>
      <c r="G524" s="55"/>
      <c r="H524" s="55"/>
      <c r="I524" s="55"/>
      <c r="J524" s="55"/>
      <c r="K524" s="65"/>
      <c r="L524" s="65"/>
      <c r="M524" s="65"/>
      <c r="N524" s="65"/>
      <c r="O524" s="65"/>
      <c r="P524" s="65"/>
    </row>
    <row r="525" spans="3:16" s="1" customFormat="1" x14ac:dyDescent="0.25">
      <c r="C525" s="65"/>
      <c r="D525" s="55"/>
      <c r="E525" s="55"/>
      <c r="F525" s="55"/>
      <c r="G525" s="55"/>
      <c r="H525" s="55"/>
      <c r="I525" s="55"/>
      <c r="J525" s="55"/>
      <c r="K525" s="65"/>
      <c r="L525" s="65"/>
      <c r="M525" s="65"/>
      <c r="N525" s="65"/>
      <c r="O525" s="65"/>
      <c r="P525" s="65"/>
    </row>
    <row r="526" spans="3:16" s="1" customFormat="1" x14ac:dyDescent="0.25">
      <c r="C526" s="65"/>
      <c r="D526" s="55"/>
      <c r="E526" s="55"/>
      <c r="F526" s="55"/>
      <c r="G526" s="55"/>
      <c r="H526" s="55"/>
      <c r="I526" s="55"/>
      <c r="J526" s="55"/>
      <c r="K526" s="65"/>
      <c r="L526" s="65"/>
      <c r="M526" s="65"/>
      <c r="N526" s="65"/>
      <c r="O526" s="65"/>
      <c r="P526" s="65"/>
    </row>
    <row r="527" spans="3:16" s="1" customFormat="1" x14ac:dyDescent="0.25">
      <c r="C527" s="65"/>
      <c r="D527" s="55"/>
      <c r="E527" s="55"/>
      <c r="F527" s="55"/>
      <c r="G527" s="55"/>
      <c r="H527" s="55"/>
      <c r="I527" s="55"/>
      <c r="J527" s="55"/>
      <c r="K527" s="65"/>
      <c r="L527" s="65"/>
      <c r="M527" s="65"/>
      <c r="N527" s="65"/>
      <c r="O527" s="65"/>
      <c r="P527" s="65"/>
    </row>
    <row r="528" spans="3:16" s="1" customFormat="1" x14ac:dyDescent="0.25">
      <c r="C528" s="65"/>
      <c r="D528" s="55"/>
      <c r="E528" s="55"/>
      <c r="F528" s="55"/>
      <c r="G528" s="55"/>
      <c r="H528" s="55"/>
      <c r="I528" s="55"/>
      <c r="J528" s="55"/>
      <c r="K528" s="65"/>
      <c r="L528" s="65"/>
      <c r="M528" s="65"/>
      <c r="N528" s="65"/>
      <c r="O528" s="65"/>
      <c r="P528" s="65"/>
    </row>
    <row r="529" spans="3:16" s="1" customFormat="1" x14ac:dyDescent="0.25">
      <c r="C529" s="65"/>
      <c r="D529" s="55"/>
      <c r="E529" s="55"/>
      <c r="F529" s="55"/>
      <c r="G529" s="55"/>
      <c r="H529" s="55"/>
      <c r="I529" s="55"/>
      <c r="J529" s="55"/>
      <c r="K529" s="65"/>
      <c r="L529" s="65"/>
      <c r="M529" s="65"/>
      <c r="N529" s="65"/>
      <c r="O529" s="65"/>
      <c r="P529" s="65"/>
    </row>
    <row r="530" spans="3:16" s="1" customFormat="1" x14ac:dyDescent="0.25">
      <c r="C530" s="65"/>
      <c r="D530" s="55"/>
      <c r="E530" s="55"/>
      <c r="F530" s="55"/>
      <c r="G530" s="55"/>
      <c r="H530" s="55"/>
      <c r="I530" s="55"/>
      <c r="J530" s="55"/>
      <c r="K530" s="65"/>
      <c r="L530" s="65"/>
      <c r="M530" s="65"/>
      <c r="N530" s="65"/>
      <c r="O530" s="65"/>
      <c r="P530" s="65"/>
    </row>
    <row r="531" spans="3:16" s="1" customFormat="1" x14ac:dyDescent="0.25">
      <c r="C531" s="65"/>
      <c r="D531" s="55"/>
      <c r="E531" s="55"/>
      <c r="F531" s="55"/>
      <c r="G531" s="55"/>
      <c r="H531" s="55"/>
      <c r="I531" s="55"/>
      <c r="J531" s="55"/>
      <c r="K531" s="65"/>
      <c r="L531" s="65"/>
      <c r="M531" s="65"/>
      <c r="N531" s="65"/>
      <c r="O531" s="65"/>
      <c r="P531" s="65"/>
    </row>
    <row r="532" spans="3:16" s="1" customFormat="1" x14ac:dyDescent="0.25">
      <c r="C532" s="65"/>
      <c r="D532" s="55"/>
      <c r="E532" s="55"/>
      <c r="F532" s="55"/>
      <c r="G532" s="55"/>
      <c r="H532" s="55"/>
      <c r="I532" s="55"/>
      <c r="J532" s="55"/>
      <c r="K532" s="65"/>
      <c r="L532" s="65"/>
      <c r="M532" s="65"/>
      <c r="N532" s="65"/>
      <c r="O532" s="65"/>
      <c r="P532" s="65"/>
    </row>
    <row r="533" spans="3:16" s="1" customFormat="1" x14ac:dyDescent="0.25">
      <c r="C533" s="65"/>
      <c r="D533" s="55"/>
      <c r="E533" s="55"/>
      <c r="F533" s="55"/>
      <c r="G533" s="55"/>
      <c r="H533" s="55"/>
      <c r="I533" s="55"/>
      <c r="J533" s="55"/>
      <c r="K533" s="65"/>
      <c r="L533" s="65"/>
      <c r="M533" s="65"/>
      <c r="N533" s="65"/>
      <c r="O533" s="65"/>
      <c r="P533" s="65"/>
    </row>
    <row r="534" spans="3:16" s="1" customFormat="1" x14ac:dyDescent="0.25">
      <c r="C534" s="65"/>
      <c r="D534" s="55"/>
      <c r="E534" s="55"/>
      <c r="F534" s="55"/>
      <c r="G534" s="55"/>
      <c r="H534" s="55"/>
      <c r="I534" s="55"/>
      <c r="J534" s="55"/>
      <c r="K534" s="65"/>
      <c r="L534" s="65"/>
      <c r="M534" s="65"/>
      <c r="N534" s="65"/>
      <c r="O534" s="65"/>
      <c r="P534" s="65"/>
    </row>
    <row r="535" spans="3:16" s="1" customFormat="1" x14ac:dyDescent="0.25">
      <c r="C535" s="65"/>
      <c r="D535" s="55"/>
      <c r="E535" s="55"/>
      <c r="F535" s="55"/>
      <c r="G535" s="55"/>
      <c r="H535" s="55"/>
      <c r="I535" s="55"/>
      <c r="J535" s="55"/>
      <c r="K535" s="65"/>
      <c r="L535" s="65"/>
      <c r="M535" s="65"/>
      <c r="N535" s="65"/>
      <c r="O535" s="65"/>
      <c r="P535" s="65"/>
    </row>
    <row r="536" spans="3:16" s="1" customFormat="1" x14ac:dyDescent="0.25">
      <c r="C536" s="65"/>
      <c r="D536" s="55"/>
      <c r="E536" s="55"/>
      <c r="F536" s="55"/>
      <c r="G536" s="55"/>
      <c r="H536" s="55"/>
      <c r="I536" s="55"/>
      <c r="J536" s="55"/>
      <c r="K536" s="65"/>
      <c r="L536" s="65"/>
      <c r="M536" s="65"/>
      <c r="N536" s="65"/>
      <c r="O536" s="65"/>
      <c r="P536" s="65"/>
    </row>
    <row r="537" spans="3:16" s="1" customFormat="1" x14ac:dyDescent="0.25">
      <c r="C537" s="65"/>
      <c r="D537" s="55"/>
      <c r="E537" s="55"/>
      <c r="F537" s="55"/>
      <c r="G537" s="55"/>
      <c r="H537" s="55"/>
      <c r="I537" s="55"/>
      <c r="J537" s="55"/>
      <c r="K537" s="65"/>
      <c r="L537" s="65"/>
      <c r="M537" s="65"/>
      <c r="N537" s="65"/>
      <c r="O537" s="65"/>
      <c r="P537" s="65"/>
    </row>
    <row r="538" spans="3:16" s="1" customFormat="1" x14ac:dyDescent="0.25">
      <c r="C538" s="65"/>
      <c r="D538" s="55"/>
      <c r="E538" s="55"/>
      <c r="F538" s="55"/>
      <c r="G538" s="55"/>
      <c r="H538" s="55"/>
      <c r="I538" s="55"/>
      <c r="J538" s="55"/>
      <c r="K538" s="65"/>
      <c r="L538" s="65"/>
      <c r="M538" s="65"/>
      <c r="N538" s="65"/>
      <c r="O538" s="65"/>
      <c r="P538" s="65"/>
    </row>
    <row r="539" spans="3:16" s="1" customFormat="1" x14ac:dyDescent="0.25">
      <c r="C539" s="65"/>
      <c r="D539" s="55"/>
      <c r="E539" s="55"/>
      <c r="F539" s="55"/>
      <c r="G539" s="55"/>
      <c r="H539" s="55"/>
      <c r="I539" s="55"/>
      <c r="J539" s="55"/>
      <c r="K539" s="65"/>
      <c r="L539" s="65"/>
      <c r="M539" s="65"/>
      <c r="N539" s="65"/>
      <c r="O539" s="65"/>
      <c r="P539" s="65"/>
    </row>
    <row r="540" spans="3:16" s="1" customFormat="1" x14ac:dyDescent="0.25">
      <c r="C540" s="65"/>
      <c r="D540" s="55"/>
      <c r="E540" s="55"/>
      <c r="F540" s="55"/>
      <c r="G540" s="55"/>
      <c r="H540" s="55"/>
      <c r="I540" s="55"/>
      <c r="J540" s="55"/>
      <c r="K540" s="65"/>
      <c r="L540" s="65"/>
      <c r="M540" s="65"/>
      <c r="N540" s="65"/>
      <c r="O540" s="65"/>
      <c r="P540" s="65"/>
    </row>
    <row r="541" spans="3:16" s="1" customFormat="1" x14ac:dyDescent="0.25">
      <c r="C541" s="65"/>
      <c r="D541" s="55"/>
      <c r="E541" s="55"/>
      <c r="F541" s="55"/>
      <c r="G541" s="55"/>
      <c r="H541" s="55"/>
      <c r="I541" s="55"/>
      <c r="J541" s="55"/>
      <c r="K541" s="65"/>
      <c r="L541" s="65"/>
      <c r="M541" s="65"/>
      <c r="N541" s="65"/>
      <c r="O541" s="65"/>
      <c r="P541" s="65"/>
    </row>
    <row r="542" spans="3:16" s="1" customFormat="1" x14ac:dyDescent="0.25">
      <c r="C542" s="65"/>
      <c r="D542" s="55"/>
      <c r="E542" s="55"/>
      <c r="F542" s="55"/>
      <c r="G542" s="55"/>
      <c r="H542" s="55"/>
      <c r="I542" s="55"/>
      <c r="J542" s="55"/>
      <c r="K542" s="65"/>
      <c r="L542" s="65"/>
      <c r="M542" s="65"/>
      <c r="N542" s="65"/>
      <c r="O542" s="65"/>
      <c r="P542" s="65"/>
    </row>
    <row r="543" spans="3:16" s="1" customFormat="1" x14ac:dyDescent="0.25">
      <c r="C543" s="65"/>
      <c r="D543" s="55"/>
      <c r="E543" s="55"/>
      <c r="F543" s="55"/>
      <c r="G543" s="55"/>
      <c r="H543" s="55"/>
      <c r="I543" s="55"/>
      <c r="J543" s="55"/>
      <c r="K543" s="65"/>
      <c r="L543" s="65"/>
      <c r="M543" s="65"/>
      <c r="N543" s="65"/>
      <c r="O543" s="65"/>
      <c r="P543" s="65"/>
    </row>
    <row r="544" spans="3:16" s="1" customFormat="1" x14ac:dyDescent="0.25">
      <c r="C544" s="65"/>
      <c r="D544" s="55"/>
      <c r="E544" s="55"/>
      <c r="F544" s="55"/>
      <c r="G544" s="55"/>
      <c r="H544" s="55"/>
      <c r="I544" s="55"/>
      <c r="J544" s="55"/>
      <c r="K544" s="65"/>
      <c r="L544" s="65"/>
      <c r="M544" s="65"/>
      <c r="N544" s="65"/>
      <c r="O544" s="65"/>
      <c r="P544" s="65"/>
    </row>
    <row r="545" spans="3:16" s="1" customFormat="1" x14ac:dyDescent="0.25">
      <c r="C545" s="65"/>
      <c r="D545" s="55"/>
      <c r="E545" s="55"/>
      <c r="F545" s="55"/>
      <c r="G545" s="55"/>
      <c r="H545" s="55"/>
      <c r="I545" s="55"/>
      <c r="J545" s="55"/>
      <c r="K545" s="65"/>
      <c r="L545" s="65"/>
      <c r="M545" s="65"/>
      <c r="N545" s="65"/>
      <c r="O545" s="65"/>
      <c r="P545" s="65"/>
    </row>
    <row r="546" spans="3:16" s="1" customFormat="1" x14ac:dyDescent="0.25">
      <c r="C546" s="65"/>
      <c r="D546" s="55"/>
      <c r="E546" s="55"/>
      <c r="F546" s="55"/>
      <c r="G546" s="55"/>
      <c r="H546" s="55"/>
      <c r="I546" s="55"/>
      <c r="J546" s="55"/>
      <c r="K546" s="65"/>
      <c r="L546" s="65"/>
      <c r="M546" s="65"/>
      <c r="N546" s="65"/>
      <c r="O546" s="65"/>
      <c r="P546" s="65"/>
    </row>
    <row r="547" spans="3:16" s="1" customFormat="1" x14ac:dyDescent="0.25">
      <c r="C547" s="65"/>
      <c r="D547" s="55"/>
      <c r="E547" s="55"/>
      <c r="F547" s="55"/>
      <c r="G547" s="55"/>
      <c r="H547" s="55"/>
      <c r="I547" s="55"/>
      <c r="J547" s="55"/>
      <c r="K547" s="65"/>
      <c r="L547" s="65"/>
      <c r="M547" s="65"/>
      <c r="N547" s="65"/>
      <c r="O547" s="65"/>
      <c r="P547" s="65"/>
    </row>
    <row r="548" spans="3:16" s="1" customFormat="1" x14ac:dyDescent="0.25">
      <c r="C548" s="65"/>
      <c r="D548" s="55"/>
      <c r="E548" s="55"/>
      <c r="F548" s="55"/>
      <c r="G548" s="55"/>
      <c r="H548" s="55"/>
      <c r="I548" s="55"/>
      <c r="J548" s="55"/>
      <c r="K548" s="65"/>
      <c r="L548" s="65"/>
      <c r="M548" s="65"/>
      <c r="N548" s="65"/>
      <c r="O548" s="65"/>
      <c r="P548" s="65"/>
    </row>
    <row r="549" spans="3:16" s="1" customFormat="1" x14ac:dyDescent="0.25">
      <c r="C549" s="65"/>
      <c r="D549" s="55"/>
      <c r="E549" s="55"/>
      <c r="F549" s="55"/>
      <c r="G549" s="55"/>
      <c r="H549" s="55"/>
      <c r="I549" s="55"/>
      <c r="J549" s="55"/>
      <c r="K549" s="65"/>
      <c r="L549" s="65"/>
      <c r="M549" s="65"/>
      <c r="N549" s="65"/>
      <c r="O549" s="65"/>
      <c r="P549" s="65"/>
    </row>
    <row r="550" spans="3:16" s="1" customFormat="1" x14ac:dyDescent="0.25">
      <c r="C550" s="65"/>
      <c r="D550" s="55"/>
      <c r="E550" s="55"/>
      <c r="F550" s="55"/>
      <c r="G550" s="55"/>
      <c r="H550" s="55"/>
      <c r="I550" s="55"/>
      <c r="J550" s="55"/>
      <c r="K550" s="65"/>
      <c r="L550" s="65"/>
      <c r="M550" s="65"/>
      <c r="N550" s="65"/>
      <c r="O550" s="65"/>
      <c r="P550" s="65"/>
    </row>
    <row r="551" spans="3:16" s="1" customFormat="1" x14ac:dyDescent="0.25">
      <c r="C551" s="65"/>
      <c r="D551" s="55"/>
      <c r="E551" s="55"/>
      <c r="F551" s="55"/>
      <c r="G551" s="55"/>
      <c r="H551" s="55"/>
      <c r="I551" s="55"/>
      <c r="J551" s="55"/>
      <c r="K551" s="65"/>
      <c r="L551" s="65"/>
      <c r="M551" s="65"/>
      <c r="N551" s="65"/>
      <c r="O551" s="65"/>
      <c r="P551" s="65"/>
    </row>
    <row r="552" spans="3:16" s="1" customFormat="1" x14ac:dyDescent="0.25">
      <c r="C552" s="65"/>
      <c r="D552" s="55"/>
      <c r="E552" s="55"/>
      <c r="F552" s="55"/>
      <c r="G552" s="55"/>
      <c r="H552" s="55"/>
      <c r="I552" s="55"/>
      <c r="J552" s="55"/>
      <c r="K552" s="65"/>
      <c r="L552" s="65"/>
      <c r="M552" s="65"/>
      <c r="N552" s="65"/>
      <c r="O552" s="65"/>
      <c r="P552" s="65"/>
    </row>
    <row r="553" spans="3:16" s="1" customFormat="1" x14ac:dyDescent="0.25">
      <c r="C553" s="65"/>
      <c r="D553" s="55"/>
      <c r="E553" s="55"/>
      <c r="F553" s="55"/>
      <c r="G553" s="55"/>
      <c r="H553" s="55"/>
      <c r="I553" s="55"/>
      <c r="J553" s="55"/>
      <c r="K553" s="65"/>
      <c r="L553" s="65"/>
      <c r="M553" s="65"/>
      <c r="N553" s="65"/>
      <c r="O553" s="65"/>
      <c r="P553" s="65"/>
    </row>
    <row r="554" spans="3:16" s="1" customFormat="1" x14ac:dyDescent="0.25">
      <c r="C554" s="65"/>
      <c r="D554" s="55"/>
      <c r="E554" s="55"/>
      <c r="F554" s="55"/>
      <c r="G554" s="55"/>
      <c r="H554" s="55"/>
      <c r="I554" s="55"/>
      <c r="J554" s="55"/>
      <c r="K554" s="65"/>
      <c r="L554" s="65"/>
      <c r="M554" s="65"/>
      <c r="N554" s="65"/>
      <c r="O554" s="65"/>
      <c r="P554" s="65"/>
    </row>
    <row r="555" spans="3:16" s="1" customFormat="1" x14ac:dyDescent="0.25">
      <c r="C555" s="65"/>
      <c r="D555" s="55"/>
      <c r="E555" s="55"/>
      <c r="F555" s="55"/>
      <c r="G555" s="55"/>
      <c r="H555" s="55"/>
      <c r="I555" s="55"/>
      <c r="J555" s="55"/>
      <c r="K555" s="65"/>
      <c r="L555" s="65"/>
      <c r="M555" s="65"/>
      <c r="N555" s="65"/>
      <c r="O555" s="65"/>
      <c r="P555" s="65"/>
    </row>
    <row r="556" spans="3:16" s="1" customFormat="1" x14ac:dyDescent="0.25">
      <c r="C556" s="65"/>
      <c r="D556" s="55"/>
      <c r="E556" s="55"/>
      <c r="F556" s="55"/>
      <c r="G556" s="55"/>
      <c r="H556" s="55"/>
      <c r="I556" s="55"/>
      <c r="J556" s="55"/>
      <c r="K556" s="65"/>
      <c r="L556" s="65"/>
      <c r="M556" s="65"/>
      <c r="N556" s="65"/>
      <c r="O556" s="65"/>
      <c r="P556" s="65"/>
    </row>
    <row r="557" spans="3:16" s="1" customFormat="1" x14ac:dyDescent="0.25">
      <c r="C557" s="65"/>
      <c r="D557" s="55"/>
      <c r="E557" s="55"/>
      <c r="F557" s="55"/>
      <c r="G557" s="55"/>
      <c r="H557" s="55"/>
      <c r="I557" s="55"/>
      <c r="J557" s="55"/>
      <c r="K557" s="65"/>
      <c r="L557" s="65"/>
      <c r="M557" s="65"/>
      <c r="N557" s="65"/>
      <c r="O557" s="65"/>
      <c r="P557" s="65"/>
    </row>
    <row r="558" spans="3:16" s="1" customFormat="1" x14ac:dyDescent="0.25">
      <c r="C558" s="65"/>
      <c r="D558" s="55"/>
      <c r="E558" s="55"/>
      <c r="F558" s="55"/>
      <c r="G558" s="55"/>
      <c r="H558" s="55"/>
      <c r="I558" s="55"/>
      <c r="J558" s="55"/>
      <c r="K558" s="65"/>
      <c r="L558" s="65"/>
      <c r="M558" s="65"/>
      <c r="N558" s="65"/>
      <c r="O558" s="65"/>
      <c r="P558" s="65"/>
    </row>
    <row r="559" spans="3:16" s="1" customFormat="1" x14ac:dyDescent="0.25">
      <c r="C559" s="65"/>
      <c r="D559" s="55"/>
      <c r="E559" s="55"/>
      <c r="F559" s="55"/>
      <c r="G559" s="55"/>
      <c r="H559" s="55"/>
      <c r="I559" s="55"/>
      <c r="J559" s="55"/>
      <c r="K559" s="65"/>
      <c r="L559" s="65"/>
      <c r="M559" s="65"/>
      <c r="N559" s="65"/>
      <c r="O559" s="65"/>
      <c r="P559" s="65"/>
    </row>
    <row r="560" spans="3:16" s="1" customFormat="1" x14ac:dyDescent="0.25">
      <c r="C560" s="65"/>
      <c r="D560" s="55"/>
      <c r="E560" s="55"/>
      <c r="F560" s="55"/>
      <c r="G560" s="55"/>
      <c r="H560" s="55"/>
      <c r="I560" s="55"/>
      <c r="J560" s="55"/>
      <c r="K560" s="65"/>
      <c r="L560" s="65"/>
      <c r="M560" s="65"/>
      <c r="N560" s="65"/>
      <c r="O560" s="65"/>
      <c r="P560" s="65"/>
    </row>
    <row r="561" spans="3:16" s="1" customFormat="1" x14ac:dyDescent="0.25">
      <c r="C561" s="65"/>
      <c r="D561" s="55"/>
      <c r="E561" s="55"/>
      <c r="F561" s="55"/>
      <c r="G561" s="55"/>
      <c r="H561" s="55"/>
      <c r="I561" s="55"/>
      <c r="J561" s="55"/>
      <c r="K561" s="65"/>
      <c r="L561" s="65"/>
      <c r="M561" s="65"/>
      <c r="N561" s="65"/>
      <c r="O561" s="65"/>
      <c r="P561" s="65"/>
    </row>
    <row r="562" spans="3:16" s="1" customFormat="1" x14ac:dyDescent="0.25">
      <c r="C562" s="65"/>
      <c r="D562" s="55"/>
      <c r="E562" s="55"/>
      <c r="F562" s="55"/>
      <c r="G562" s="55"/>
      <c r="H562" s="55"/>
      <c r="I562" s="55"/>
      <c r="J562" s="55"/>
      <c r="K562" s="65"/>
      <c r="L562" s="65"/>
      <c r="M562" s="65"/>
      <c r="N562" s="65"/>
      <c r="O562" s="65"/>
      <c r="P562" s="65"/>
    </row>
    <row r="563" spans="3:16" s="1" customFormat="1" x14ac:dyDescent="0.25">
      <c r="C563" s="65"/>
      <c r="D563" s="55"/>
      <c r="E563" s="55"/>
      <c r="F563" s="55"/>
      <c r="G563" s="55"/>
      <c r="H563" s="55"/>
      <c r="I563" s="55"/>
      <c r="J563" s="55"/>
      <c r="K563" s="65"/>
      <c r="L563" s="65"/>
      <c r="M563" s="65"/>
      <c r="N563" s="65"/>
      <c r="O563" s="65"/>
      <c r="P563" s="65"/>
    </row>
    <row r="564" spans="3:16" s="1" customFormat="1" x14ac:dyDescent="0.25">
      <c r="C564" s="65"/>
      <c r="D564" s="55"/>
      <c r="E564" s="55"/>
      <c r="F564" s="55"/>
      <c r="G564" s="55"/>
      <c r="H564" s="55"/>
      <c r="I564" s="55"/>
      <c r="J564" s="55"/>
      <c r="K564" s="65"/>
      <c r="L564" s="65"/>
      <c r="M564" s="65"/>
      <c r="N564" s="65"/>
      <c r="O564" s="65"/>
      <c r="P564" s="65"/>
    </row>
    <row r="565" spans="3:16" s="1" customFormat="1" x14ac:dyDescent="0.25">
      <c r="C565" s="65"/>
      <c r="D565" s="55"/>
      <c r="E565" s="55"/>
      <c r="F565" s="55"/>
      <c r="G565" s="55"/>
      <c r="H565" s="55"/>
      <c r="I565" s="55"/>
      <c r="J565" s="55"/>
      <c r="K565" s="65"/>
      <c r="L565" s="65"/>
      <c r="M565" s="65"/>
      <c r="N565" s="65"/>
      <c r="O565" s="65"/>
      <c r="P565" s="65"/>
    </row>
    <row r="566" spans="3:16" s="1" customFormat="1" x14ac:dyDescent="0.25">
      <c r="C566" s="65"/>
      <c r="D566" s="55"/>
      <c r="E566" s="55"/>
      <c r="F566" s="55"/>
      <c r="G566" s="55"/>
      <c r="H566" s="55"/>
      <c r="I566" s="55"/>
      <c r="J566" s="55"/>
      <c r="K566" s="65"/>
      <c r="L566" s="65"/>
      <c r="M566" s="65"/>
      <c r="N566" s="65"/>
      <c r="O566" s="65"/>
      <c r="P566" s="65"/>
    </row>
    <row r="567" spans="3:16" s="1" customFormat="1" x14ac:dyDescent="0.25">
      <c r="C567" s="65"/>
      <c r="D567" s="55"/>
      <c r="E567" s="55"/>
      <c r="F567" s="55"/>
      <c r="G567" s="55"/>
      <c r="H567" s="55"/>
      <c r="I567" s="55"/>
      <c r="J567" s="55"/>
      <c r="K567" s="65"/>
      <c r="L567" s="65"/>
      <c r="M567" s="65"/>
      <c r="N567" s="65"/>
      <c r="O567" s="65"/>
      <c r="P567" s="65"/>
    </row>
    <row r="568" spans="3:16" s="1" customFormat="1" x14ac:dyDescent="0.25">
      <c r="C568" s="65"/>
      <c r="D568" s="55"/>
      <c r="E568" s="55"/>
      <c r="F568" s="55"/>
      <c r="G568" s="55"/>
      <c r="H568" s="55"/>
      <c r="I568" s="55"/>
      <c r="J568" s="55"/>
      <c r="K568" s="65"/>
      <c r="L568" s="65"/>
      <c r="M568" s="65"/>
      <c r="N568" s="65"/>
      <c r="O568" s="65"/>
      <c r="P568" s="65"/>
    </row>
    <row r="569" spans="3:16" s="1" customFormat="1" x14ac:dyDescent="0.25">
      <c r="C569" s="65"/>
      <c r="D569" s="55"/>
      <c r="E569" s="55"/>
      <c r="F569" s="55"/>
      <c r="G569" s="55"/>
      <c r="H569" s="55"/>
      <c r="I569" s="55"/>
      <c r="J569" s="55"/>
      <c r="K569" s="65"/>
      <c r="L569" s="65"/>
      <c r="M569" s="65"/>
      <c r="N569" s="65"/>
      <c r="O569" s="65"/>
      <c r="P569" s="65"/>
    </row>
    <row r="570" spans="3:16" s="1" customFormat="1" x14ac:dyDescent="0.25">
      <c r="C570" s="65"/>
      <c r="D570" s="55"/>
      <c r="E570" s="55"/>
      <c r="F570" s="55"/>
      <c r="G570" s="55"/>
      <c r="H570" s="55"/>
      <c r="I570" s="55"/>
      <c r="J570" s="55"/>
      <c r="K570" s="65"/>
      <c r="L570" s="65"/>
      <c r="M570" s="65"/>
      <c r="N570" s="65"/>
      <c r="O570" s="65"/>
      <c r="P570" s="65"/>
    </row>
    <row r="571" spans="3:16" s="1" customFormat="1" x14ac:dyDescent="0.25">
      <c r="C571" s="65"/>
      <c r="D571" s="55"/>
      <c r="E571" s="55"/>
      <c r="F571" s="55"/>
      <c r="G571" s="55"/>
      <c r="H571" s="55"/>
      <c r="I571" s="55"/>
      <c r="J571" s="55"/>
      <c r="K571" s="65"/>
      <c r="L571" s="65"/>
      <c r="M571" s="65"/>
      <c r="N571" s="65"/>
      <c r="O571" s="65"/>
      <c r="P571" s="65"/>
    </row>
    <row r="572" spans="3:16" s="1" customFormat="1" x14ac:dyDescent="0.25">
      <c r="C572" s="65"/>
      <c r="D572" s="55"/>
      <c r="E572" s="55"/>
      <c r="F572" s="55"/>
      <c r="G572" s="55"/>
      <c r="H572" s="55"/>
      <c r="I572" s="55"/>
      <c r="J572" s="55"/>
      <c r="K572" s="65"/>
      <c r="L572" s="65"/>
      <c r="M572" s="65"/>
      <c r="N572" s="65"/>
      <c r="O572" s="65"/>
      <c r="P572" s="65"/>
    </row>
    <row r="573" spans="3:16" s="1" customFormat="1" x14ac:dyDescent="0.25">
      <c r="C573" s="65"/>
      <c r="D573" s="55"/>
      <c r="E573" s="55"/>
      <c r="F573" s="55"/>
      <c r="G573" s="55"/>
      <c r="H573" s="55"/>
      <c r="I573" s="55"/>
      <c r="J573" s="55"/>
      <c r="K573" s="65"/>
      <c r="L573" s="65"/>
      <c r="M573" s="65"/>
      <c r="N573" s="65"/>
      <c r="O573" s="65"/>
      <c r="P573" s="65"/>
    </row>
    <row r="574" spans="3:16" s="1" customFormat="1" x14ac:dyDescent="0.25">
      <c r="C574" s="65"/>
      <c r="D574" s="55"/>
      <c r="E574" s="55"/>
      <c r="F574" s="55"/>
      <c r="G574" s="55"/>
      <c r="H574" s="55"/>
      <c r="I574" s="55"/>
      <c r="J574" s="55"/>
      <c r="K574" s="65"/>
      <c r="L574" s="65"/>
      <c r="M574" s="65"/>
      <c r="N574" s="65"/>
      <c r="O574" s="65"/>
      <c r="P574" s="65"/>
    </row>
    <row r="575" spans="3:16" s="1" customFormat="1" x14ac:dyDescent="0.25">
      <c r="C575" s="65"/>
      <c r="D575" s="55"/>
      <c r="E575" s="55"/>
      <c r="F575" s="55"/>
      <c r="G575" s="55"/>
      <c r="H575" s="55"/>
      <c r="I575" s="55"/>
      <c r="J575" s="55"/>
      <c r="K575" s="65"/>
      <c r="L575" s="65"/>
      <c r="M575" s="65"/>
      <c r="N575" s="65"/>
      <c r="O575" s="65"/>
      <c r="P575" s="65"/>
    </row>
    <row r="576" spans="3:16" s="1" customFormat="1" x14ac:dyDescent="0.25">
      <c r="C576" s="65"/>
      <c r="D576" s="55"/>
      <c r="E576" s="55"/>
      <c r="F576" s="55"/>
      <c r="G576" s="55"/>
      <c r="H576" s="55"/>
      <c r="I576" s="55"/>
      <c r="J576" s="55"/>
      <c r="K576" s="65"/>
      <c r="L576" s="65"/>
      <c r="M576" s="65"/>
      <c r="N576" s="65"/>
      <c r="O576" s="65"/>
      <c r="P576" s="65"/>
    </row>
    <row r="577" spans="3:16" s="1" customFormat="1" x14ac:dyDescent="0.25">
      <c r="C577" s="65"/>
      <c r="D577" s="55"/>
      <c r="E577" s="55"/>
      <c r="F577" s="55"/>
      <c r="G577" s="55"/>
      <c r="H577" s="55"/>
      <c r="I577" s="55"/>
      <c r="J577" s="55"/>
      <c r="K577" s="65"/>
      <c r="L577" s="65"/>
      <c r="M577" s="65"/>
      <c r="N577" s="65"/>
      <c r="O577" s="65"/>
      <c r="P577" s="65"/>
    </row>
    <row r="578" spans="3:16" s="1" customFormat="1" x14ac:dyDescent="0.25">
      <c r="C578" s="65"/>
      <c r="D578" s="55"/>
      <c r="E578" s="55"/>
      <c r="F578" s="55"/>
      <c r="G578" s="55"/>
      <c r="H578" s="55"/>
      <c r="I578" s="55"/>
      <c r="J578" s="55"/>
      <c r="K578" s="65"/>
      <c r="L578" s="65"/>
      <c r="M578" s="65"/>
      <c r="N578" s="65"/>
      <c r="O578" s="65"/>
      <c r="P578" s="65"/>
    </row>
    <row r="579" spans="3:16" s="1" customFormat="1" x14ac:dyDescent="0.25">
      <c r="C579" s="65"/>
      <c r="D579" s="55"/>
      <c r="E579" s="55"/>
      <c r="F579" s="55"/>
      <c r="G579" s="55"/>
      <c r="H579" s="55"/>
      <c r="I579" s="55"/>
      <c r="J579" s="55"/>
      <c r="K579" s="65"/>
      <c r="L579" s="65"/>
      <c r="M579" s="65"/>
      <c r="N579" s="65"/>
      <c r="O579" s="65"/>
      <c r="P579" s="65"/>
    </row>
    <row r="580" spans="3:16" s="1" customFormat="1" x14ac:dyDescent="0.25">
      <c r="C580" s="65"/>
      <c r="D580" s="55"/>
      <c r="E580" s="55"/>
      <c r="F580" s="55"/>
      <c r="G580" s="55"/>
      <c r="H580" s="55"/>
      <c r="I580" s="55"/>
      <c r="J580" s="55"/>
      <c r="K580" s="65"/>
      <c r="L580" s="65"/>
      <c r="M580" s="65"/>
      <c r="N580" s="65"/>
      <c r="O580" s="65"/>
      <c r="P580" s="65"/>
    </row>
    <row r="581" spans="3:16" s="1" customFormat="1" x14ac:dyDescent="0.25">
      <c r="C581" s="65"/>
      <c r="D581" s="55"/>
      <c r="E581" s="55"/>
      <c r="F581" s="55"/>
      <c r="G581" s="55"/>
      <c r="H581" s="55"/>
      <c r="I581" s="55"/>
      <c r="J581" s="55"/>
      <c r="K581" s="65"/>
      <c r="L581" s="65"/>
      <c r="M581" s="65"/>
      <c r="N581" s="65"/>
      <c r="O581" s="65"/>
      <c r="P581" s="65"/>
    </row>
    <row r="582" spans="3:16" s="1" customFormat="1" x14ac:dyDescent="0.25">
      <c r="C582" s="65"/>
      <c r="D582" s="55"/>
      <c r="E582" s="55"/>
      <c r="F582" s="55"/>
      <c r="G582" s="55"/>
      <c r="H582" s="55"/>
      <c r="I582" s="55"/>
      <c r="J582" s="55"/>
      <c r="K582" s="65"/>
      <c r="L582" s="65"/>
      <c r="M582" s="65"/>
      <c r="N582" s="65"/>
      <c r="O582" s="65"/>
      <c r="P582" s="65"/>
    </row>
    <row r="583" spans="3:16" s="1" customFormat="1" x14ac:dyDescent="0.25">
      <c r="C583" s="65"/>
      <c r="D583" s="55"/>
      <c r="E583" s="55"/>
      <c r="F583" s="55"/>
      <c r="G583" s="55"/>
      <c r="H583" s="55"/>
      <c r="I583" s="55"/>
      <c r="J583" s="55"/>
      <c r="K583" s="65"/>
      <c r="L583" s="65"/>
      <c r="M583" s="65"/>
      <c r="N583" s="65"/>
      <c r="O583" s="65"/>
      <c r="P583" s="65"/>
    </row>
    <row r="584" spans="3:16" s="1" customFormat="1" x14ac:dyDescent="0.25">
      <c r="C584" s="65"/>
      <c r="D584" s="55"/>
      <c r="E584" s="55"/>
      <c r="F584" s="55"/>
      <c r="G584" s="55"/>
      <c r="H584" s="55"/>
      <c r="I584" s="55"/>
      <c r="J584" s="55"/>
      <c r="K584" s="65"/>
      <c r="L584" s="65"/>
      <c r="M584" s="65"/>
      <c r="N584" s="65"/>
      <c r="O584" s="65"/>
      <c r="P584" s="65"/>
    </row>
    <row r="585" spans="3:16" s="1" customFormat="1" x14ac:dyDescent="0.25">
      <c r="C585" s="65"/>
      <c r="D585" s="55"/>
      <c r="E585" s="55"/>
      <c r="F585" s="55"/>
      <c r="G585" s="55"/>
      <c r="H585" s="55"/>
      <c r="I585" s="55"/>
      <c r="J585" s="55"/>
      <c r="K585" s="65"/>
      <c r="L585" s="65"/>
      <c r="M585" s="65"/>
      <c r="N585" s="65"/>
      <c r="O585" s="65"/>
      <c r="P585" s="65"/>
    </row>
    <row r="586" spans="3:16" s="1" customFormat="1" x14ac:dyDescent="0.25">
      <c r="C586" s="65"/>
      <c r="D586" s="55"/>
      <c r="E586" s="55"/>
      <c r="F586" s="55"/>
      <c r="G586" s="55"/>
      <c r="H586" s="55"/>
      <c r="I586" s="55"/>
      <c r="J586" s="55"/>
      <c r="K586" s="65"/>
      <c r="L586" s="65"/>
      <c r="M586" s="65"/>
      <c r="N586" s="65"/>
      <c r="O586" s="65"/>
      <c r="P586" s="65"/>
    </row>
    <row r="587" spans="3:16" s="1" customFormat="1" x14ac:dyDescent="0.25">
      <c r="C587" s="65"/>
      <c r="D587" s="55"/>
      <c r="E587" s="55"/>
      <c r="F587" s="55"/>
      <c r="G587" s="55"/>
      <c r="H587" s="55"/>
      <c r="I587" s="55"/>
      <c r="J587" s="55"/>
      <c r="K587" s="65"/>
      <c r="L587" s="65"/>
      <c r="M587" s="65"/>
      <c r="N587" s="65"/>
      <c r="O587" s="65"/>
      <c r="P587" s="65"/>
    </row>
    <row r="588" spans="3:16" s="1" customFormat="1" x14ac:dyDescent="0.25">
      <c r="C588" s="65"/>
      <c r="D588" s="55"/>
      <c r="E588" s="55"/>
      <c r="F588" s="55"/>
      <c r="G588" s="55"/>
      <c r="H588" s="55"/>
      <c r="I588" s="55"/>
      <c r="J588" s="55"/>
      <c r="K588" s="65"/>
      <c r="L588" s="65"/>
      <c r="M588" s="65"/>
      <c r="N588" s="65"/>
      <c r="O588" s="65"/>
      <c r="P588" s="65"/>
    </row>
    <row r="589" spans="3:16" s="1" customFormat="1" x14ac:dyDescent="0.25">
      <c r="C589" s="65"/>
      <c r="D589" s="55"/>
      <c r="E589" s="55"/>
      <c r="F589" s="55"/>
      <c r="G589" s="55"/>
      <c r="H589" s="55"/>
      <c r="I589" s="55"/>
      <c r="J589" s="55"/>
      <c r="K589" s="65"/>
      <c r="L589" s="65"/>
      <c r="M589" s="65"/>
      <c r="N589" s="65"/>
      <c r="O589" s="65"/>
      <c r="P589" s="65"/>
    </row>
    <row r="590" spans="3:16" s="1" customFormat="1" x14ac:dyDescent="0.25">
      <c r="C590" s="65"/>
      <c r="D590" s="55"/>
      <c r="E590" s="55"/>
      <c r="F590" s="55"/>
      <c r="G590" s="55"/>
      <c r="H590" s="55"/>
      <c r="I590" s="55"/>
      <c r="J590" s="55"/>
      <c r="K590" s="65"/>
      <c r="L590" s="65"/>
      <c r="M590" s="65"/>
      <c r="N590" s="65"/>
      <c r="O590" s="65"/>
      <c r="P590" s="65"/>
    </row>
    <row r="591" spans="3:16" s="1" customFormat="1" x14ac:dyDescent="0.25">
      <c r="C591" s="65"/>
      <c r="D591" s="55"/>
      <c r="E591" s="55"/>
      <c r="F591" s="55"/>
      <c r="G591" s="55"/>
      <c r="H591" s="55"/>
      <c r="I591" s="55"/>
      <c r="J591" s="55"/>
      <c r="K591" s="65"/>
      <c r="L591" s="65"/>
      <c r="M591" s="65"/>
      <c r="N591" s="65"/>
      <c r="O591" s="65"/>
      <c r="P591" s="65"/>
    </row>
    <row r="592" spans="3:16" s="1" customFormat="1" x14ac:dyDescent="0.25">
      <c r="C592" s="65"/>
      <c r="D592" s="55"/>
      <c r="E592" s="55"/>
      <c r="F592" s="55"/>
      <c r="G592" s="55"/>
      <c r="H592" s="55"/>
      <c r="I592" s="55"/>
      <c r="J592" s="55"/>
      <c r="K592" s="65"/>
      <c r="L592" s="65"/>
      <c r="M592" s="65"/>
      <c r="N592" s="65"/>
      <c r="O592" s="65"/>
      <c r="P592" s="65"/>
    </row>
    <row r="593" spans="3:16" s="1" customFormat="1" x14ac:dyDescent="0.25">
      <c r="C593" s="65"/>
      <c r="D593" s="55"/>
      <c r="E593" s="55"/>
      <c r="F593" s="55"/>
      <c r="G593" s="55"/>
      <c r="H593" s="55"/>
      <c r="I593" s="55"/>
      <c r="J593" s="55"/>
      <c r="K593" s="65"/>
      <c r="L593" s="65"/>
      <c r="M593" s="65"/>
      <c r="N593" s="65"/>
      <c r="O593" s="65"/>
      <c r="P593" s="65"/>
    </row>
    <row r="594" spans="3:16" s="1" customFormat="1" x14ac:dyDescent="0.25">
      <c r="C594" s="65"/>
      <c r="D594" s="55"/>
      <c r="E594" s="55"/>
      <c r="F594" s="55"/>
      <c r="G594" s="55"/>
      <c r="H594" s="55"/>
      <c r="I594" s="55"/>
      <c r="J594" s="55"/>
      <c r="K594" s="65"/>
      <c r="L594" s="65"/>
      <c r="M594" s="65"/>
      <c r="N594" s="65"/>
      <c r="O594" s="65"/>
      <c r="P594" s="65"/>
    </row>
    <row r="595" spans="3:16" s="1" customFormat="1" x14ac:dyDescent="0.25">
      <c r="C595" s="65"/>
      <c r="D595" s="55"/>
      <c r="E595" s="55"/>
      <c r="F595" s="55"/>
      <c r="G595" s="55"/>
      <c r="H595" s="55"/>
      <c r="I595" s="55"/>
      <c r="J595" s="55"/>
      <c r="K595" s="65"/>
      <c r="L595" s="65"/>
      <c r="M595" s="65"/>
      <c r="N595" s="65"/>
      <c r="O595" s="65"/>
      <c r="P595" s="65"/>
    </row>
    <row r="596" spans="3:16" s="1" customFormat="1" x14ac:dyDescent="0.25">
      <c r="C596" s="65"/>
      <c r="D596" s="55"/>
      <c r="E596" s="55"/>
      <c r="F596" s="55"/>
      <c r="G596" s="55"/>
      <c r="H596" s="55"/>
      <c r="I596" s="55"/>
      <c r="J596" s="55"/>
      <c r="K596" s="65"/>
      <c r="L596" s="65"/>
      <c r="M596" s="65"/>
      <c r="N596" s="65"/>
      <c r="O596" s="65"/>
      <c r="P596" s="65"/>
    </row>
    <row r="597" spans="3:16" s="1" customFormat="1" x14ac:dyDescent="0.25">
      <c r="C597" s="65"/>
      <c r="D597" s="55"/>
      <c r="E597" s="55"/>
      <c r="F597" s="55"/>
      <c r="G597" s="55"/>
      <c r="H597" s="55"/>
      <c r="I597" s="55"/>
      <c r="J597" s="55"/>
      <c r="K597" s="65"/>
      <c r="L597" s="65"/>
      <c r="M597" s="65"/>
      <c r="N597" s="65"/>
      <c r="O597" s="65"/>
      <c r="P597" s="65"/>
    </row>
    <row r="598" spans="3:16" s="1" customFormat="1" x14ac:dyDescent="0.25">
      <c r="C598" s="65"/>
      <c r="D598" s="55"/>
      <c r="E598" s="55"/>
      <c r="F598" s="55"/>
      <c r="G598" s="55"/>
      <c r="H598" s="55"/>
      <c r="I598" s="55"/>
      <c r="J598" s="55"/>
      <c r="K598" s="65"/>
      <c r="L598" s="65"/>
      <c r="M598" s="65"/>
      <c r="N598" s="65"/>
      <c r="O598" s="65"/>
      <c r="P598" s="65"/>
    </row>
    <row r="599" spans="3:16" s="1" customFormat="1" x14ac:dyDescent="0.25">
      <c r="C599" s="65"/>
      <c r="D599" s="55"/>
      <c r="E599" s="55"/>
      <c r="F599" s="55"/>
      <c r="G599" s="55"/>
      <c r="H599" s="55"/>
      <c r="I599" s="55"/>
      <c r="J599" s="55"/>
      <c r="K599" s="65"/>
      <c r="L599" s="65"/>
      <c r="M599" s="65"/>
      <c r="N599" s="65"/>
      <c r="O599" s="65"/>
      <c r="P599" s="65"/>
    </row>
    <row r="600" spans="3:16" s="1" customFormat="1" x14ac:dyDescent="0.25">
      <c r="C600" s="65"/>
      <c r="D600" s="55"/>
      <c r="E600" s="55"/>
      <c r="F600" s="55"/>
      <c r="G600" s="55"/>
      <c r="H600" s="55"/>
      <c r="I600" s="55"/>
      <c r="J600" s="55"/>
      <c r="K600" s="65"/>
      <c r="L600" s="65"/>
      <c r="M600" s="65"/>
      <c r="N600" s="65"/>
      <c r="O600" s="65"/>
      <c r="P600" s="65"/>
    </row>
    <row r="601" spans="3:16" s="1" customFormat="1" x14ac:dyDescent="0.25">
      <c r="C601" s="65"/>
      <c r="D601" s="55"/>
      <c r="E601" s="55"/>
      <c r="F601" s="55"/>
      <c r="G601" s="55"/>
      <c r="H601" s="55"/>
      <c r="I601" s="55"/>
      <c r="J601" s="55"/>
      <c r="K601" s="65"/>
      <c r="L601" s="65"/>
      <c r="M601" s="65"/>
      <c r="N601" s="65"/>
      <c r="O601" s="65"/>
      <c r="P601" s="65"/>
    </row>
    <row r="602" spans="3:16" s="1" customFormat="1" x14ac:dyDescent="0.25">
      <c r="C602" s="65"/>
      <c r="D602" s="55"/>
      <c r="E602" s="55"/>
      <c r="F602" s="55"/>
      <c r="G602" s="55"/>
      <c r="H602" s="55"/>
      <c r="I602" s="55"/>
      <c r="J602" s="55"/>
      <c r="K602" s="65"/>
      <c r="L602" s="65"/>
      <c r="M602" s="65"/>
      <c r="N602" s="65"/>
      <c r="O602" s="65"/>
      <c r="P602" s="65"/>
    </row>
    <row r="603" spans="3:16" s="1" customFormat="1" x14ac:dyDescent="0.25">
      <c r="C603" s="65"/>
      <c r="D603" s="55"/>
      <c r="E603" s="55"/>
      <c r="F603" s="55"/>
      <c r="G603" s="55"/>
      <c r="H603" s="55"/>
      <c r="I603" s="55"/>
      <c r="J603" s="55"/>
      <c r="K603" s="65"/>
      <c r="L603" s="65"/>
      <c r="M603" s="65"/>
      <c r="N603" s="65"/>
      <c r="O603" s="65"/>
      <c r="P603" s="65"/>
    </row>
    <row r="604" spans="3:16" s="1" customFormat="1" x14ac:dyDescent="0.25">
      <c r="C604" s="65"/>
      <c r="D604" s="55"/>
      <c r="E604" s="55"/>
      <c r="F604" s="55"/>
      <c r="G604" s="55"/>
      <c r="H604" s="55"/>
      <c r="I604" s="55"/>
      <c r="J604" s="55"/>
      <c r="K604" s="65"/>
      <c r="L604" s="65"/>
      <c r="M604" s="65"/>
      <c r="N604" s="65"/>
      <c r="O604" s="65"/>
      <c r="P604" s="65"/>
    </row>
    <row r="605" spans="3:16" s="1" customFormat="1" x14ac:dyDescent="0.25">
      <c r="C605" s="65"/>
      <c r="D605" s="55"/>
      <c r="E605" s="55"/>
      <c r="F605" s="55"/>
      <c r="G605" s="55"/>
      <c r="H605" s="55"/>
      <c r="I605" s="55"/>
      <c r="J605" s="55"/>
      <c r="K605" s="65"/>
      <c r="L605" s="65"/>
      <c r="M605" s="65"/>
      <c r="N605" s="65"/>
      <c r="O605" s="65"/>
      <c r="P605" s="65"/>
    </row>
    <row r="606" spans="3:16" s="1" customFormat="1" x14ac:dyDescent="0.25">
      <c r="C606" s="65"/>
      <c r="D606" s="55"/>
      <c r="E606" s="55"/>
      <c r="F606" s="55"/>
      <c r="G606" s="55"/>
      <c r="H606" s="55"/>
      <c r="I606" s="55"/>
      <c r="J606" s="55"/>
      <c r="K606" s="65"/>
      <c r="L606" s="65"/>
      <c r="M606" s="65"/>
      <c r="N606" s="65"/>
      <c r="O606" s="65"/>
      <c r="P606" s="65"/>
    </row>
    <row r="607" spans="3:16" s="1" customFormat="1" x14ac:dyDescent="0.25">
      <c r="C607" s="65"/>
      <c r="D607" s="55"/>
      <c r="E607" s="55"/>
      <c r="F607" s="55"/>
      <c r="G607" s="55"/>
      <c r="H607" s="55"/>
      <c r="I607" s="55"/>
      <c r="J607" s="55"/>
      <c r="K607" s="65"/>
      <c r="L607" s="65"/>
      <c r="M607" s="65"/>
      <c r="N607" s="65"/>
      <c r="O607" s="65"/>
      <c r="P607" s="65"/>
    </row>
    <row r="608" spans="3:16" s="1" customFormat="1" x14ac:dyDescent="0.25">
      <c r="C608" s="65"/>
      <c r="D608" s="55"/>
      <c r="E608" s="55"/>
      <c r="F608" s="55"/>
      <c r="G608" s="55"/>
      <c r="H608" s="55"/>
      <c r="I608" s="55"/>
      <c r="J608" s="55"/>
      <c r="K608" s="65"/>
      <c r="L608" s="65"/>
      <c r="M608" s="65"/>
      <c r="N608" s="65"/>
      <c r="O608" s="65"/>
      <c r="P608" s="65"/>
    </row>
    <row r="609" spans="3:16" s="1" customFormat="1" x14ac:dyDescent="0.25">
      <c r="C609" s="65"/>
      <c r="D609" s="55"/>
      <c r="E609" s="55"/>
      <c r="F609" s="55"/>
      <c r="G609" s="55"/>
      <c r="H609" s="55"/>
      <c r="I609" s="55"/>
      <c r="J609" s="55"/>
      <c r="K609" s="65"/>
      <c r="L609" s="65"/>
      <c r="M609" s="65"/>
      <c r="N609" s="65"/>
      <c r="O609" s="65"/>
      <c r="P609" s="65"/>
    </row>
    <row r="610" spans="3:16" s="1" customFormat="1" x14ac:dyDescent="0.25">
      <c r="C610" s="65"/>
      <c r="D610" s="55"/>
      <c r="E610" s="55"/>
      <c r="F610" s="55"/>
      <c r="G610" s="55"/>
      <c r="H610" s="55"/>
      <c r="I610" s="55"/>
      <c r="J610" s="55"/>
      <c r="K610" s="65"/>
      <c r="L610" s="65"/>
      <c r="M610" s="65"/>
      <c r="N610" s="65"/>
      <c r="O610" s="65"/>
      <c r="P610" s="65"/>
    </row>
    <row r="611" spans="3:16" s="1" customFormat="1" x14ac:dyDescent="0.25">
      <c r="C611" s="65"/>
      <c r="D611" s="55"/>
      <c r="E611" s="55"/>
      <c r="F611" s="55"/>
      <c r="G611" s="55"/>
      <c r="H611" s="55"/>
      <c r="I611" s="55"/>
      <c r="J611" s="55"/>
      <c r="K611" s="65"/>
      <c r="L611" s="65"/>
      <c r="M611" s="65"/>
      <c r="N611" s="65"/>
      <c r="O611" s="65"/>
      <c r="P611" s="65"/>
    </row>
    <row r="612" spans="3:16" s="1" customFormat="1" x14ac:dyDescent="0.25">
      <c r="C612" s="65"/>
      <c r="D612" s="55"/>
      <c r="E612" s="55"/>
      <c r="F612" s="55"/>
      <c r="G612" s="55"/>
      <c r="H612" s="55"/>
      <c r="I612" s="55"/>
      <c r="J612" s="55"/>
      <c r="K612" s="65"/>
      <c r="L612" s="65"/>
      <c r="M612" s="65"/>
      <c r="N612" s="65"/>
      <c r="O612" s="65"/>
      <c r="P612" s="65"/>
    </row>
    <row r="613" spans="3:16" s="1" customFormat="1" x14ac:dyDescent="0.25">
      <c r="C613" s="65"/>
      <c r="D613" s="55"/>
      <c r="E613" s="55"/>
      <c r="F613" s="55"/>
      <c r="G613" s="55"/>
      <c r="H613" s="55"/>
      <c r="I613" s="55"/>
      <c r="J613" s="55"/>
      <c r="K613" s="65"/>
      <c r="L613" s="65"/>
      <c r="M613" s="65"/>
      <c r="N613" s="65"/>
      <c r="O613" s="65"/>
      <c r="P613" s="65"/>
    </row>
    <row r="614" spans="3:16" s="1" customFormat="1" x14ac:dyDescent="0.25">
      <c r="C614" s="65"/>
      <c r="D614" s="55"/>
      <c r="E614" s="55"/>
      <c r="F614" s="55"/>
      <c r="G614" s="55"/>
      <c r="H614" s="55"/>
      <c r="I614" s="55"/>
      <c r="J614" s="55"/>
      <c r="K614" s="65"/>
      <c r="L614" s="65"/>
      <c r="M614" s="65"/>
      <c r="N614" s="65"/>
      <c r="O614" s="65"/>
      <c r="P614" s="65"/>
    </row>
    <row r="615" spans="3:16" s="1" customFormat="1" x14ac:dyDescent="0.25">
      <c r="C615" s="65"/>
      <c r="D615" s="55"/>
      <c r="E615" s="55"/>
      <c r="F615" s="55"/>
      <c r="G615" s="55"/>
      <c r="H615" s="55"/>
      <c r="I615" s="55"/>
      <c r="J615" s="55"/>
      <c r="K615" s="65"/>
      <c r="L615" s="65"/>
      <c r="M615" s="65"/>
      <c r="N615" s="65"/>
      <c r="O615" s="65"/>
      <c r="P615" s="65"/>
    </row>
    <row r="616" spans="3:16" s="1" customFormat="1" x14ac:dyDescent="0.25">
      <c r="C616" s="65"/>
      <c r="D616" s="55"/>
      <c r="E616" s="55"/>
      <c r="F616" s="55"/>
      <c r="G616" s="55"/>
      <c r="H616" s="55"/>
      <c r="I616" s="55"/>
      <c r="J616" s="55"/>
      <c r="K616" s="65"/>
      <c r="L616" s="65"/>
      <c r="M616" s="65"/>
      <c r="N616" s="65"/>
      <c r="O616" s="65"/>
      <c r="P616" s="65"/>
    </row>
    <row r="617" spans="3:16" s="1" customFormat="1" x14ac:dyDescent="0.25">
      <c r="C617" s="65"/>
      <c r="D617" s="55"/>
      <c r="E617" s="55"/>
      <c r="F617" s="55"/>
      <c r="G617" s="55"/>
      <c r="H617" s="55"/>
      <c r="I617" s="55"/>
      <c r="J617" s="55"/>
      <c r="K617" s="65"/>
      <c r="L617" s="65"/>
      <c r="M617" s="65"/>
      <c r="N617" s="65"/>
      <c r="O617" s="65"/>
      <c r="P617" s="65"/>
    </row>
    <row r="618" spans="3:16" s="1" customFormat="1" x14ac:dyDescent="0.25">
      <c r="C618" s="65"/>
      <c r="D618" s="55"/>
      <c r="E618" s="55"/>
      <c r="F618" s="55"/>
      <c r="G618" s="55"/>
      <c r="H618" s="55"/>
      <c r="I618" s="55"/>
      <c r="J618" s="55"/>
      <c r="K618" s="65"/>
      <c r="L618" s="65"/>
      <c r="M618" s="65"/>
      <c r="N618" s="65"/>
      <c r="O618" s="65"/>
      <c r="P618" s="65"/>
    </row>
    <row r="619" spans="3:16" s="1" customFormat="1" x14ac:dyDescent="0.25">
      <c r="C619" s="65"/>
      <c r="D619" s="55"/>
      <c r="E619" s="55"/>
      <c r="F619" s="55"/>
      <c r="G619" s="55"/>
      <c r="H619" s="55"/>
      <c r="I619" s="55"/>
      <c r="J619" s="55"/>
      <c r="K619" s="65"/>
      <c r="L619" s="65"/>
      <c r="M619" s="65"/>
      <c r="N619" s="65"/>
      <c r="O619" s="65"/>
      <c r="P619" s="65"/>
    </row>
    <row r="620" spans="3:16" s="1" customFormat="1" x14ac:dyDescent="0.25">
      <c r="C620" s="65"/>
      <c r="D620" s="55"/>
      <c r="E620" s="55"/>
      <c r="F620" s="55"/>
      <c r="G620" s="55"/>
      <c r="H620" s="55"/>
      <c r="I620" s="55"/>
      <c r="J620" s="55"/>
      <c r="K620" s="65"/>
      <c r="L620" s="65"/>
      <c r="M620" s="65"/>
      <c r="N620" s="65"/>
      <c r="O620" s="65"/>
      <c r="P620" s="65"/>
    </row>
    <row r="621" spans="3:16" s="1" customFormat="1" x14ac:dyDescent="0.25">
      <c r="C621" s="65"/>
      <c r="D621" s="55"/>
      <c r="E621" s="55"/>
      <c r="F621" s="55"/>
      <c r="G621" s="55"/>
      <c r="H621" s="55"/>
      <c r="I621" s="55"/>
      <c r="J621" s="55"/>
      <c r="K621" s="65"/>
      <c r="L621" s="65"/>
      <c r="M621" s="65"/>
      <c r="N621" s="65"/>
      <c r="O621" s="65"/>
      <c r="P621" s="65"/>
    </row>
    <row r="622" spans="3:16" s="1" customFormat="1" x14ac:dyDescent="0.25">
      <c r="C622" s="65"/>
      <c r="D622" s="55"/>
      <c r="E622" s="55"/>
      <c r="F622" s="55"/>
      <c r="G622" s="55"/>
      <c r="H622" s="55"/>
      <c r="I622" s="55"/>
      <c r="J622" s="55"/>
      <c r="K622" s="65"/>
      <c r="L622" s="65"/>
      <c r="M622" s="65"/>
      <c r="N622" s="65"/>
      <c r="O622" s="65"/>
      <c r="P622" s="65"/>
    </row>
    <row r="623" spans="3:16" s="1" customFormat="1" x14ac:dyDescent="0.25">
      <c r="C623" s="65"/>
      <c r="D623" s="55"/>
      <c r="E623" s="55"/>
      <c r="F623" s="55"/>
      <c r="G623" s="55"/>
      <c r="H623" s="55"/>
      <c r="I623" s="55"/>
      <c r="J623" s="55"/>
      <c r="K623" s="65"/>
      <c r="L623" s="65"/>
      <c r="M623" s="65"/>
      <c r="N623" s="65"/>
      <c r="O623" s="65"/>
      <c r="P623" s="65"/>
    </row>
    <row r="624" spans="3:16" s="1" customFormat="1" x14ac:dyDescent="0.25">
      <c r="C624" s="65"/>
      <c r="D624" s="55"/>
      <c r="E624" s="55"/>
      <c r="F624" s="55"/>
      <c r="G624" s="55"/>
      <c r="H624" s="55"/>
      <c r="I624" s="55"/>
      <c r="J624" s="55"/>
      <c r="K624" s="65"/>
      <c r="L624" s="65"/>
      <c r="M624" s="65"/>
      <c r="N624" s="65"/>
      <c r="O624" s="65"/>
      <c r="P624" s="65"/>
    </row>
    <row r="625" spans="3:16" s="1" customFormat="1" x14ac:dyDescent="0.25">
      <c r="C625" s="65"/>
      <c r="D625" s="55"/>
      <c r="E625" s="55"/>
      <c r="F625" s="55"/>
      <c r="G625" s="55"/>
      <c r="H625" s="55"/>
      <c r="I625" s="55"/>
      <c r="J625" s="55"/>
      <c r="K625" s="65"/>
      <c r="L625" s="65"/>
      <c r="M625" s="65"/>
      <c r="N625" s="65"/>
      <c r="O625" s="65"/>
      <c r="P625" s="65"/>
    </row>
    <row r="626" spans="3:16" s="1" customFormat="1" x14ac:dyDescent="0.25">
      <c r="C626" s="65"/>
      <c r="D626" s="55"/>
      <c r="E626" s="55"/>
      <c r="F626" s="55"/>
      <c r="G626" s="55"/>
      <c r="H626" s="55"/>
      <c r="I626" s="55"/>
      <c r="J626" s="55"/>
      <c r="K626" s="65"/>
      <c r="L626" s="65"/>
      <c r="M626" s="65"/>
      <c r="N626" s="65"/>
      <c r="O626" s="65"/>
      <c r="P626" s="65"/>
    </row>
    <row r="627" spans="3:16" s="1" customFormat="1" x14ac:dyDescent="0.25">
      <c r="C627" s="65"/>
      <c r="D627" s="55"/>
      <c r="E627" s="55"/>
      <c r="F627" s="55"/>
      <c r="G627" s="55"/>
      <c r="H627" s="55"/>
      <c r="I627" s="55"/>
      <c r="J627" s="55"/>
      <c r="K627" s="65"/>
      <c r="L627" s="65"/>
      <c r="M627" s="65"/>
      <c r="N627" s="65"/>
      <c r="O627" s="65"/>
      <c r="P627" s="65"/>
    </row>
    <row r="628" spans="3:16" s="1" customFormat="1" x14ac:dyDescent="0.25">
      <c r="C628" s="65"/>
      <c r="D628" s="55"/>
      <c r="E628" s="55"/>
      <c r="F628" s="55"/>
      <c r="G628" s="55"/>
      <c r="H628" s="55"/>
      <c r="I628" s="55"/>
      <c r="J628" s="55"/>
      <c r="K628" s="65"/>
      <c r="L628" s="65"/>
      <c r="M628" s="65"/>
      <c r="N628" s="65"/>
      <c r="O628" s="65"/>
      <c r="P628" s="65"/>
    </row>
    <row r="629" spans="3:16" s="1" customFormat="1" x14ac:dyDescent="0.25">
      <c r="C629" s="65"/>
      <c r="D629" s="55"/>
      <c r="E629" s="55"/>
      <c r="F629" s="55"/>
      <c r="G629" s="55"/>
      <c r="H629" s="55"/>
      <c r="I629" s="55"/>
      <c r="J629" s="55"/>
      <c r="K629" s="65"/>
      <c r="L629" s="65"/>
      <c r="M629" s="65"/>
      <c r="N629" s="65"/>
      <c r="O629" s="65"/>
      <c r="P629" s="65"/>
    </row>
    <row r="630" spans="3:16" s="1" customFormat="1" x14ac:dyDescent="0.25">
      <c r="C630" s="65"/>
      <c r="D630" s="55"/>
      <c r="E630" s="55"/>
      <c r="F630" s="55"/>
      <c r="G630" s="55"/>
      <c r="H630" s="55"/>
      <c r="I630" s="55"/>
      <c r="J630" s="55"/>
      <c r="K630" s="65"/>
      <c r="L630" s="65"/>
      <c r="M630" s="65"/>
      <c r="N630" s="65"/>
      <c r="O630" s="65"/>
      <c r="P630" s="65"/>
    </row>
    <row r="631" spans="3:16" s="1" customFormat="1" x14ac:dyDescent="0.25">
      <c r="C631" s="65"/>
      <c r="D631" s="55"/>
      <c r="E631" s="55"/>
      <c r="F631" s="55"/>
      <c r="G631" s="55"/>
      <c r="H631" s="55"/>
      <c r="I631" s="55"/>
      <c r="J631" s="55"/>
      <c r="K631" s="65"/>
      <c r="L631" s="65"/>
      <c r="M631" s="65"/>
      <c r="N631" s="65"/>
      <c r="O631" s="65"/>
      <c r="P631" s="65"/>
    </row>
    <row r="632" spans="3:16" s="1" customFormat="1" x14ac:dyDescent="0.25">
      <c r="C632" s="65"/>
      <c r="D632" s="55"/>
      <c r="E632" s="55"/>
      <c r="F632" s="55"/>
      <c r="G632" s="55"/>
      <c r="H632" s="55"/>
      <c r="I632" s="55"/>
      <c r="J632" s="55"/>
      <c r="K632" s="65"/>
      <c r="L632" s="65"/>
      <c r="M632" s="65"/>
      <c r="N632" s="65"/>
      <c r="O632" s="65"/>
      <c r="P632" s="65"/>
    </row>
    <row r="633" spans="3:16" s="1" customFormat="1" x14ac:dyDescent="0.25">
      <c r="C633" s="65"/>
      <c r="D633" s="55"/>
      <c r="E633" s="55"/>
      <c r="F633" s="55"/>
      <c r="G633" s="55"/>
      <c r="H633" s="55"/>
      <c r="I633" s="55"/>
      <c r="J633" s="55"/>
      <c r="K633" s="65"/>
      <c r="L633" s="65"/>
      <c r="M633" s="65"/>
      <c r="N633" s="65"/>
      <c r="O633" s="65"/>
      <c r="P633" s="65"/>
    </row>
    <row r="634" spans="3:16" s="1" customFormat="1" x14ac:dyDescent="0.25">
      <c r="C634" s="65"/>
      <c r="D634" s="55"/>
      <c r="E634" s="55"/>
      <c r="F634" s="55"/>
      <c r="G634" s="55"/>
      <c r="H634" s="55"/>
      <c r="I634" s="55"/>
      <c r="J634" s="55"/>
      <c r="K634" s="65"/>
      <c r="L634" s="65"/>
      <c r="M634" s="65"/>
      <c r="N634" s="65"/>
      <c r="O634" s="65"/>
      <c r="P634" s="65"/>
    </row>
    <row r="635" spans="3:16" s="1" customFormat="1" x14ac:dyDescent="0.25">
      <c r="C635" s="65"/>
      <c r="D635" s="55"/>
      <c r="E635" s="55"/>
      <c r="F635" s="55"/>
      <c r="G635" s="55"/>
      <c r="H635" s="55"/>
      <c r="I635" s="55"/>
      <c r="J635" s="55"/>
      <c r="K635" s="65"/>
      <c r="L635" s="65"/>
      <c r="M635" s="65"/>
      <c r="N635" s="65"/>
      <c r="O635" s="65"/>
      <c r="P635" s="65"/>
    </row>
    <row r="636" spans="3:16" s="1" customFormat="1" x14ac:dyDescent="0.25">
      <c r="C636" s="65"/>
      <c r="D636" s="55"/>
      <c r="E636" s="55"/>
      <c r="F636" s="55"/>
      <c r="G636" s="55"/>
      <c r="H636" s="55"/>
      <c r="I636" s="55"/>
      <c r="J636" s="55"/>
      <c r="K636" s="65"/>
      <c r="L636" s="65"/>
      <c r="M636" s="65"/>
      <c r="N636" s="65"/>
      <c r="O636" s="65"/>
      <c r="P636" s="65"/>
    </row>
    <row r="637" spans="3:16" s="1" customFormat="1" x14ac:dyDescent="0.25">
      <c r="C637" s="65"/>
      <c r="D637" s="55"/>
      <c r="E637" s="55"/>
      <c r="F637" s="55"/>
      <c r="G637" s="55"/>
      <c r="H637" s="55"/>
      <c r="I637" s="55"/>
      <c r="J637" s="55"/>
      <c r="K637" s="65"/>
      <c r="L637" s="65"/>
      <c r="M637" s="65"/>
      <c r="N637" s="65"/>
      <c r="O637" s="65"/>
      <c r="P637" s="65"/>
    </row>
    <row r="638" spans="3:16" s="1" customFormat="1" x14ac:dyDescent="0.25">
      <c r="C638" s="65"/>
      <c r="D638" s="55"/>
      <c r="E638" s="55"/>
      <c r="F638" s="55"/>
      <c r="G638" s="55"/>
      <c r="H638" s="55"/>
      <c r="I638" s="55"/>
      <c r="J638" s="55"/>
      <c r="K638" s="65"/>
      <c r="L638" s="65"/>
      <c r="M638" s="65"/>
      <c r="N638" s="65"/>
      <c r="O638" s="65"/>
      <c r="P638" s="65"/>
    </row>
    <row r="639" spans="3:16" s="1" customFormat="1" x14ac:dyDescent="0.25">
      <c r="C639" s="65"/>
      <c r="D639" s="55"/>
      <c r="E639" s="55"/>
      <c r="F639" s="55"/>
      <c r="G639" s="55"/>
      <c r="H639" s="55"/>
      <c r="I639" s="55"/>
      <c r="J639" s="55"/>
      <c r="K639" s="65"/>
      <c r="L639" s="65"/>
      <c r="M639" s="65"/>
      <c r="N639" s="65"/>
      <c r="O639" s="65"/>
      <c r="P639" s="65"/>
    </row>
    <row r="640" spans="3:16" s="1" customFormat="1" x14ac:dyDescent="0.25">
      <c r="C640" s="65"/>
      <c r="D640" s="55"/>
      <c r="E640" s="55"/>
      <c r="F640" s="55"/>
      <c r="G640" s="55"/>
      <c r="H640" s="55"/>
      <c r="I640" s="55"/>
      <c r="J640" s="55"/>
      <c r="K640" s="65"/>
      <c r="L640" s="65"/>
      <c r="M640" s="65"/>
      <c r="N640" s="65"/>
      <c r="O640" s="65"/>
      <c r="P640" s="65"/>
    </row>
    <row r="641" spans="3:16" s="1" customFormat="1" x14ac:dyDescent="0.25">
      <c r="C641" s="65"/>
      <c r="D641" s="55"/>
      <c r="E641" s="55"/>
      <c r="F641" s="55"/>
      <c r="G641" s="55"/>
      <c r="H641" s="55"/>
      <c r="I641" s="55"/>
      <c r="J641" s="55"/>
      <c r="K641" s="65"/>
      <c r="L641" s="65"/>
      <c r="M641" s="65"/>
      <c r="N641" s="65"/>
      <c r="O641" s="65"/>
      <c r="P641" s="65"/>
    </row>
    <row r="642" spans="3:16" s="1" customFormat="1" x14ac:dyDescent="0.25">
      <c r="C642" s="65"/>
      <c r="D642" s="55"/>
      <c r="E642" s="55"/>
      <c r="F642" s="55"/>
      <c r="G642" s="55"/>
      <c r="H642" s="55"/>
      <c r="I642" s="55"/>
      <c r="J642" s="55"/>
      <c r="K642" s="65"/>
      <c r="L642" s="65"/>
      <c r="M642" s="65"/>
      <c r="N642" s="65"/>
      <c r="O642" s="65"/>
      <c r="P642" s="65"/>
    </row>
    <row r="643" spans="3:16" s="1" customFormat="1" x14ac:dyDescent="0.25">
      <c r="C643" s="65"/>
      <c r="D643" s="55"/>
      <c r="E643" s="55"/>
      <c r="F643" s="55"/>
      <c r="G643" s="55"/>
      <c r="H643" s="55"/>
      <c r="I643" s="55"/>
      <c r="J643" s="55"/>
      <c r="K643" s="65"/>
      <c r="L643" s="65"/>
      <c r="M643" s="65"/>
      <c r="N643" s="65"/>
      <c r="O643" s="65"/>
      <c r="P643" s="65"/>
    </row>
    <row r="644" spans="3:16" s="1" customFormat="1" x14ac:dyDescent="0.25">
      <c r="C644" s="65"/>
      <c r="D644" s="55"/>
      <c r="E644" s="55"/>
      <c r="F644" s="55"/>
      <c r="G644" s="55"/>
      <c r="H644" s="55"/>
      <c r="I644" s="55"/>
      <c r="J644" s="55"/>
      <c r="K644" s="65"/>
      <c r="L644" s="65"/>
      <c r="M644" s="65"/>
      <c r="N644" s="65"/>
      <c r="O644" s="65"/>
      <c r="P644" s="65"/>
    </row>
    <row r="645" spans="3:16" s="1" customFormat="1" x14ac:dyDescent="0.25">
      <c r="C645" s="65"/>
      <c r="D645" s="55"/>
      <c r="E645" s="55"/>
      <c r="F645" s="55"/>
      <c r="G645" s="55"/>
      <c r="H645" s="55"/>
      <c r="I645" s="55"/>
      <c r="J645" s="55"/>
      <c r="K645" s="65"/>
      <c r="L645" s="65"/>
      <c r="M645" s="65"/>
      <c r="N645" s="65"/>
      <c r="O645" s="65"/>
      <c r="P645" s="65"/>
    </row>
    <row r="646" spans="3:16" s="1" customFormat="1" x14ac:dyDescent="0.25">
      <c r="C646" s="65"/>
      <c r="D646" s="55"/>
      <c r="E646" s="55"/>
      <c r="F646" s="55"/>
      <c r="G646" s="55"/>
      <c r="H646" s="55"/>
      <c r="I646" s="55"/>
      <c r="J646" s="55"/>
      <c r="K646" s="65"/>
      <c r="L646" s="65"/>
      <c r="M646" s="65"/>
      <c r="N646" s="65"/>
      <c r="O646" s="65"/>
      <c r="P646" s="65"/>
    </row>
    <row r="647" spans="3:16" s="1" customFormat="1" x14ac:dyDescent="0.25">
      <c r="C647" s="65"/>
      <c r="D647" s="55"/>
      <c r="E647" s="55"/>
      <c r="F647" s="55"/>
      <c r="G647" s="55"/>
      <c r="H647" s="55"/>
      <c r="I647" s="55"/>
      <c r="J647" s="55"/>
      <c r="K647" s="65"/>
      <c r="L647" s="65"/>
      <c r="M647" s="65"/>
      <c r="N647" s="65"/>
      <c r="O647" s="65"/>
      <c r="P647" s="65"/>
    </row>
    <row r="648" spans="3:16" s="1" customFormat="1" x14ac:dyDescent="0.25">
      <c r="C648" s="65"/>
      <c r="D648" s="55"/>
      <c r="E648" s="55"/>
      <c r="F648" s="55"/>
      <c r="G648" s="55"/>
      <c r="H648" s="55"/>
      <c r="I648" s="55"/>
      <c r="J648" s="55"/>
      <c r="K648" s="65"/>
      <c r="L648" s="65"/>
      <c r="M648" s="65"/>
      <c r="N648" s="65"/>
      <c r="O648" s="65"/>
      <c r="P648" s="65"/>
    </row>
    <row r="649" spans="3:16" s="1" customFormat="1" x14ac:dyDescent="0.25">
      <c r="C649" s="65"/>
      <c r="D649" s="55"/>
      <c r="E649" s="55"/>
      <c r="F649" s="55"/>
      <c r="G649" s="55"/>
      <c r="H649" s="55"/>
      <c r="I649" s="55"/>
      <c r="J649" s="55"/>
      <c r="K649" s="65"/>
      <c r="L649" s="65"/>
      <c r="M649" s="65"/>
      <c r="N649" s="65"/>
      <c r="O649" s="65"/>
      <c r="P649" s="65"/>
    </row>
    <row r="650" spans="3:16" s="1" customFormat="1" x14ac:dyDescent="0.25">
      <c r="C650" s="65"/>
      <c r="D650" s="55"/>
      <c r="E650" s="55"/>
      <c r="F650" s="55"/>
      <c r="G650" s="55"/>
      <c r="H650" s="55"/>
      <c r="I650" s="55"/>
      <c r="J650" s="55"/>
      <c r="K650" s="65"/>
      <c r="L650" s="65"/>
      <c r="M650" s="65"/>
      <c r="N650" s="65"/>
      <c r="O650" s="65"/>
      <c r="P650" s="65"/>
    </row>
    <row r="651" spans="3:16" s="1" customFormat="1" x14ac:dyDescent="0.25">
      <c r="C651" s="65"/>
      <c r="D651" s="55"/>
      <c r="E651" s="55"/>
      <c r="F651" s="55"/>
      <c r="G651" s="55"/>
      <c r="H651" s="55"/>
      <c r="I651" s="55"/>
      <c r="J651" s="55"/>
      <c r="K651" s="65"/>
      <c r="L651" s="65"/>
      <c r="M651" s="65"/>
      <c r="N651" s="65"/>
      <c r="O651" s="65"/>
      <c r="P651" s="65"/>
    </row>
    <row r="652" spans="3:16" s="1" customFormat="1" x14ac:dyDescent="0.25">
      <c r="C652" s="65"/>
      <c r="D652" s="55"/>
      <c r="E652" s="55"/>
      <c r="F652" s="55"/>
      <c r="G652" s="55"/>
      <c r="H652" s="55"/>
      <c r="I652" s="55"/>
      <c r="J652" s="55"/>
      <c r="K652" s="65"/>
      <c r="L652" s="65"/>
      <c r="M652" s="65"/>
      <c r="N652" s="65"/>
      <c r="O652" s="65"/>
      <c r="P652" s="65"/>
    </row>
    <row r="653" spans="3:16" s="1" customFormat="1" x14ac:dyDescent="0.25">
      <c r="C653" s="65"/>
      <c r="D653" s="55"/>
      <c r="E653" s="55"/>
      <c r="F653" s="55"/>
      <c r="G653" s="55"/>
      <c r="H653" s="55"/>
      <c r="I653" s="55"/>
      <c r="J653" s="55"/>
      <c r="K653" s="65"/>
      <c r="L653" s="65"/>
      <c r="M653" s="65"/>
      <c r="N653" s="65"/>
      <c r="O653" s="65"/>
      <c r="P653" s="65"/>
    </row>
    <row r="654" spans="3:16" s="1" customFormat="1" x14ac:dyDescent="0.25">
      <c r="C654" s="65"/>
      <c r="D654" s="55"/>
      <c r="E654" s="55"/>
      <c r="F654" s="55"/>
      <c r="G654" s="55"/>
      <c r="H654" s="55"/>
      <c r="I654" s="55"/>
      <c r="J654" s="55"/>
      <c r="K654" s="65"/>
      <c r="L654" s="65"/>
      <c r="M654" s="65"/>
      <c r="N654" s="65"/>
      <c r="O654" s="65"/>
      <c r="P654" s="65"/>
    </row>
    <row r="655" spans="3:16" s="1" customFormat="1" x14ac:dyDescent="0.25">
      <c r="C655" s="65"/>
      <c r="D655" s="55"/>
      <c r="E655" s="55"/>
      <c r="F655" s="55"/>
      <c r="G655" s="55"/>
      <c r="H655" s="55"/>
      <c r="I655" s="55"/>
      <c r="J655" s="55"/>
      <c r="K655" s="65"/>
      <c r="L655" s="65"/>
      <c r="M655" s="65"/>
      <c r="N655" s="65"/>
      <c r="O655" s="65"/>
      <c r="P655" s="65"/>
    </row>
    <row r="656" spans="3:16" s="1" customFormat="1" x14ac:dyDescent="0.25">
      <c r="C656" s="65"/>
      <c r="D656" s="55"/>
      <c r="E656" s="55"/>
      <c r="F656" s="55"/>
      <c r="G656" s="55"/>
      <c r="H656" s="55"/>
      <c r="I656" s="55"/>
      <c r="J656" s="55"/>
      <c r="K656" s="65"/>
      <c r="L656" s="65"/>
      <c r="M656" s="65"/>
      <c r="N656" s="65"/>
      <c r="O656" s="65"/>
      <c r="P656" s="65"/>
    </row>
    <row r="657" spans="3:16" s="1" customFormat="1" x14ac:dyDescent="0.25">
      <c r="C657" s="65"/>
      <c r="D657" s="55"/>
      <c r="E657" s="55"/>
      <c r="F657" s="55"/>
      <c r="G657" s="55"/>
      <c r="H657" s="55"/>
      <c r="I657" s="55"/>
      <c r="J657" s="55"/>
      <c r="K657" s="65"/>
      <c r="L657" s="65"/>
      <c r="M657" s="65"/>
      <c r="N657" s="65"/>
      <c r="O657" s="65"/>
      <c r="P657" s="65"/>
    </row>
    <row r="658" spans="3:16" s="1" customFormat="1" x14ac:dyDescent="0.25">
      <c r="C658" s="65"/>
      <c r="D658" s="55"/>
      <c r="E658" s="55"/>
      <c r="F658" s="55"/>
      <c r="G658" s="55"/>
      <c r="H658" s="55"/>
      <c r="I658" s="55"/>
      <c r="J658" s="55"/>
      <c r="K658" s="65"/>
      <c r="L658" s="65"/>
      <c r="M658" s="65"/>
      <c r="N658" s="65"/>
      <c r="O658" s="65"/>
      <c r="P658" s="65"/>
    </row>
    <row r="659" spans="3:16" s="1" customFormat="1" x14ac:dyDescent="0.25">
      <c r="C659" s="65"/>
      <c r="D659" s="55"/>
      <c r="E659" s="55"/>
      <c r="F659" s="55"/>
      <c r="G659" s="55"/>
      <c r="H659" s="55"/>
      <c r="I659" s="55"/>
      <c r="J659" s="55"/>
      <c r="K659" s="65"/>
      <c r="L659" s="65"/>
      <c r="M659" s="65"/>
      <c r="N659" s="65"/>
      <c r="O659" s="65"/>
      <c r="P659" s="65"/>
    </row>
    <row r="660" spans="3:16" s="1" customFormat="1" x14ac:dyDescent="0.25">
      <c r="C660" s="65"/>
      <c r="D660" s="55"/>
      <c r="E660" s="55"/>
      <c r="F660" s="55"/>
      <c r="G660" s="55"/>
      <c r="H660" s="55"/>
      <c r="I660" s="55"/>
      <c r="J660" s="55"/>
      <c r="K660" s="65"/>
      <c r="L660" s="65"/>
      <c r="M660" s="65"/>
      <c r="N660" s="65"/>
      <c r="O660" s="65"/>
      <c r="P660" s="65"/>
    </row>
    <row r="661" spans="3:16" s="1" customFormat="1" x14ac:dyDescent="0.25">
      <c r="C661" s="65"/>
      <c r="D661" s="55"/>
      <c r="E661" s="55"/>
      <c r="F661" s="55"/>
      <c r="G661" s="55"/>
      <c r="H661" s="55"/>
      <c r="I661" s="55"/>
      <c r="J661" s="55"/>
      <c r="K661" s="65"/>
      <c r="L661" s="65"/>
      <c r="M661" s="65"/>
      <c r="N661" s="65"/>
      <c r="O661" s="65"/>
      <c r="P661" s="65"/>
    </row>
    <row r="662" spans="3:16" s="1" customFormat="1" x14ac:dyDescent="0.25">
      <c r="C662" s="65"/>
      <c r="D662" s="55"/>
      <c r="E662" s="55"/>
      <c r="F662" s="55"/>
      <c r="G662" s="55"/>
      <c r="H662" s="55"/>
      <c r="I662" s="55"/>
      <c r="J662" s="55"/>
      <c r="K662" s="65"/>
      <c r="L662" s="65"/>
      <c r="M662" s="65"/>
      <c r="N662" s="65"/>
      <c r="O662" s="65"/>
      <c r="P662" s="65"/>
    </row>
    <row r="663" spans="3:16" s="1" customFormat="1" x14ac:dyDescent="0.25">
      <c r="C663" s="65"/>
      <c r="D663" s="55"/>
      <c r="E663" s="55"/>
      <c r="F663" s="55"/>
      <c r="G663" s="55"/>
      <c r="H663" s="55"/>
      <c r="I663" s="55"/>
      <c r="J663" s="55"/>
      <c r="K663" s="65"/>
      <c r="L663" s="65"/>
      <c r="M663" s="65"/>
      <c r="N663" s="65"/>
      <c r="O663" s="65"/>
      <c r="P663" s="65"/>
    </row>
    <row r="664" spans="3:16" s="1" customFormat="1" x14ac:dyDescent="0.25">
      <c r="C664" s="65"/>
      <c r="D664" s="55"/>
      <c r="E664" s="55"/>
      <c r="F664" s="55"/>
      <c r="G664" s="55"/>
      <c r="H664" s="55"/>
      <c r="I664" s="55"/>
      <c r="J664" s="55"/>
      <c r="K664" s="65"/>
      <c r="L664" s="65"/>
      <c r="M664" s="65"/>
      <c r="N664" s="65"/>
      <c r="O664" s="65"/>
      <c r="P664" s="65"/>
    </row>
    <row r="665" spans="3:16" s="1" customFormat="1" x14ac:dyDescent="0.25">
      <c r="C665" s="65"/>
      <c r="D665" s="55"/>
      <c r="E665" s="55"/>
      <c r="F665" s="55"/>
      <c r="G665" s="55"/>
      <c r="H665" s="55"/>
      <c r="I665" s="55"/>
      <c r="J665" s="55"/>
      <c r="K665" s="65"/>
      <c r="L665" s="65"/>
      <c r="M665" s="65"/>
      <c r="N665" s="65"/>
      <c r="O665" s="65"/>
      <c r="P665" s="65"/>
    </row>
    <row r="666" spans="3:16" s="1" customFormat="1" x14ac:dyDescent="0.25">
      <c r="C666" s="65"/>
      <c r="D666" s="55"/>
      <c r="E666" s="55"/>
      <c r="F666" s="55"/>
      <c r="G666" s="55"/>
      <c r="H666" s="55"/>
      <c r="I666" s="55"/>
      <c r="J666" s="55"/>
      <c r="K666" s="65"/>
      <c r="L666" s="65"/>
      <c r="M666" s="65"/>
      <c r="N666" s="65"/>
      <c r="O666" s="65"/>
      <c r="P666" s="65"/>
    </row>
    <row r="667" spans="3:16" s="1" customFormat="1" x14ac:dyDescent="0.25">
      <c r="C667" s="65"/>
      <c r="D667" s="55"/>
      <c r="E667" s="55"/>
      <c r="F667" s="55"/>
      <c r="G667" s="55"/>
      <c r="H667" s="55"/>
      <c r="I667" s="55"/>
      <c r="J667" s="55"/>
      <c r="K667" s="65"/>
      <c r="L667" s="65"/>
      <c r="M667" s="65"/>
      <c r="N667" s="65"/>
      <c r="O667" s="65"/>
      <c r="P667" s="65"/>
    </row>
    <row r="668" spans="3:16" s="1" customFormat="1" x14ac:dyDescent="0.25">
      <c r="C668" s="65"/>
      <c r="D668" s="55"/>
      <c r="E668" s="55"/>
      <c r="F668" s="55"/>
      <c r="G668" s="55"/>
      <c r="H668" s="55"/>
      <c r="I668" s="55"/>
      <c r="J668" s="55"/>
      <c r="K668" s="65"/>
      <c r="L668" s="65"/>
      <c r="M668" s="65"/>
      <c r="N668" s="65"/>
      <c r="O668" s="65"/>
      <c r="P668" s="65"/>
    </row>
    <row r="669" spans="3:16" s="1" customFormat="1" x14ac:dyDescent="0.25">
      <c r="C669" s="65"/>
      <c r="D669" s="55"/>
      <c r="E669" s="55"/>
      <c r="F669" s="55"/>
      <c r="G669" s="55"/>
      <c r="H669" s="55"/>
      <c r="I669" s="55"/>
      <c r="J669" s="55"/>
      <c r="K669" s="65"/>
      <c r="L669" s="65"/>
      <c r="M669" s="65"/>
      <c r="N669" s="65"/>
      <c r="O669" s="65"/>
      <c r="P669" s="65"/>
    </row>
    <row r="670" spans="3:16" s="1" customFormat="1" x14ac:dyDescent="0.25">
      <c r="C670" s="65"/>
      <c r="D670" s="55"/>
      <c r="E670" s="55"/>
      <c r="F670" s="55"/>
      <c r="G670" s="55"/>
      <c r="H670" s="55"/>
      <c r="I670" s="55"/>
      <c r="J670" s="55"/>
      <c r="K670" s="65"/>
      <c r="L670" s="65"/>
      <c r="M670" s="65"/>
      <c r="N670" s="65"/>
      <c r="O670" s="65"/>
      <c r="P670" s="65"/>
    </row>
    <row r="671" spans="3:16" s="1" customFormat="1" x14ac:dyDescent="0.25">
      <c r="C671" s="65"/>
      <c r="D671" s="55"/>
      <c r="E671" s="55"/>
      <c r="F671" s="55"/>
      <c r="G671" s="55"/>
      <c r="H671" s="55"/>
      <c r="I671" s="55"/>
      <c r="J671" s="55"/>
      <c r="K671" s="65"/>
      <c r="L671" s="65"/>
      <c r="M671" s="65"/>
      <c r="N671" s="65"/>
      <c r="O671" s="65"/>
      <c r="P671" s="65"/>
    </row>
    <row r="672" spans="3:16" s="1" customFormat="1" x14ac:dyDescent="0.25">
      <c r="C672" s="65"/>
      <c r="D672" s="55"/>
      <c r="E672" s="55"/>
      <c r="F672" s="55"/>
      <c r="G672" s="55"/>
      <c r="H672" s="55"/>
      <c r="I672" s="55"/>
      <c r="J672" s="55"/>
      <c r="K672" s="65"/>
      <c r="L672" s="65"/>
      <c r="M672" s="65"/>
      <c r="N672" s="65"/>
      <c r="O672" s="65"/>
      <c r="P672" s="65"/>
    </row>
    <row r="673" spans="3:16" s="1" customFormat="1" x14ac:dyDescent="0.25">
      <c r="C673" s="65"/>
      <c r="D673" s="55"/>
      <c r="E673" s="55"/>
      <c r="F673" s="55"/>
      <c r="G673" s="55"/>
      <c r="H673" s="55"/>
      <c r="I673" s="55"/>
      <c r="J673" s="55"/>
      <c r="K673" s="65"/>
      <c r="L673" s="65"/>
      <c r="M673" s="65"/>
      <c r="N673" s="65"/>
      <c r="O673" s="65"/>
      <c r="P673" s="65"/>
    </row>
    <row r="674" spans="3:16" s="1" customFormat="1" x14ac:dyDescent="0.25">
      <c r="C674" s="65"/>
      <c r="D674" s="55"/>
      <c r="E674" s="55"/>
      <c r="F674" s="55"/>
      <c r="G674" s="55"/>
      <c r="H674" s="55"/>
      <c r="I674" s="55"/>
      <c r="J674" s="55"/>
      <c r="K674" s="65"/>
      <c r="L674" s="65"/>
      <c r="M674" s="65"/>
      <c r="N674" s="65"/>
      <c r="O674" s="65"/>
      <c r="P674" s="65"/>
    </row>
    <row r="675" spans="3:16" s="1" customFormat="1" x14ac:dyDescent="0.25">
      <c r="C675" s="65"/>
      <c r="D675" s="55"/>
      <c r="E675" s="55"/>
      <c r="F675" s="55"/>
      <c r="G675" s="55"/>
      <c r="H675" s="55"/>
      <c r="I675" s="55"/>
      <c r="J675" s="55"/>
      <c r="K675" s="65"/>
      <c r="L675" s="65"/>
      <c r="M675" s="65"/>
      <c r="N675" s="65"/>
      <c r="O675" s="65"/>
      <c r="P675" s="65"/>
    </row>
    <row r="676" spans="3:16" s="1" customFormat="1" x14ac:dyDescent="0.25">
      <c r="C676" s="65"/>
      <c r="D676" s="55"/>
      <c r="E676" s="55"/>
      <c r="F676" s="55"/>
      <c r="G676" s="55"/>
      <c r="H676" s="55"/>
      <c r="I676" s="55"/>
      <c r="J676" s="55"/>
      <c r="K676" s="65"/>
      <c r="L676" s="65"/>
      <c r="M676" s="65"/>
      <c r="N676" s="65"/>
      <c r="O676" s="65"/>
      <c r="P676" s="65"/>
    </row>
    <row r="677" spans="3:16" s="1" customFormat="1" x14ac:dyDescent="0.25">
      <c r="C677" s="65"/>
      <c r="D677" s="55"/>
      <c r="E677" s="55"/>
      <c r="F677" s="55"/>
      <c r="G677" s="55"/>
      <c r="H677" s="55"/>
      <c r="I677" s="55"/>
      <c r="J677" s="55"/>
      <c r="K677" s="65"/>
      <c r="L677" s="65"/>
      <c r="M677" s="65"/>
      <c r="N677" s="65"/>
      <c r="O677" s="65"/>
      <c r="P677" s="65"/>
    </row>
    <row r="678" spans="3:16" s="1" customFormat="1" x14ac:dyDescent="0.25">
      <c r="C678" s="65"/>
      <c r="D678" s="55"/>
      <c r="E678" s="55"/>
      <c r="F678" s="55"/>
      <c r="G678" s="55"/>
      <c r="H678" s="55"/>
      <c r="I678" s="55"/>
      <c r="J678" s="55"/>
      <c r="K678" s="65"/>
      <c r="L678" s="65"/>
      <c r="M678" s="65"/>
      <c r="N678" s="65"/>
      <c r="O678" s="65"/>
      <c r="P678" s="65"/>
    </row>
    <row r="679" spans="3:16" s="1" customFormat="1" x14ac:dyDescent="0.25">
      <c r="C679" s="65"/>
      <c r="D679" s="55"/>
      <c r="E679" s="55"/>
      <c r="F679" s="55"/>
      <c r="G679" s="55"/>
      <c r="H679" s="55"/>
      <c r="I679" s="55"/>
      <c r="J679" s="55"/>
      <c r="K679" s="65"/>
      <c r="L679" s="65"/>
      <c r="M679" s="65"/>
      <c r="N679" s="65"/>
      <c r="O679" s="65"/>
      <c r="P679" s="65"/>
    </row>
    <row r="680" spans="3:16" s="1" customFormat="1" x14ac:dyDescent="0.25">
      <c r="C680" s="65"/>
      <c r="D680" s="55"/>
      <c r="E680" s="55"/>
      <c r="F680" s="55"/>
      <c r="G680" s="55"/>
      <c r="H680" s="55"/>
      <c r="I680" s="55"/>
      <c r="J680" s="55"/>
      <c r="K680" s="65"/>
      <c r="L680" s="65"/>
      <c r="M680" s="65"/>
      <c r="N680" s="65"/>
      <c r="O680" s="65"/>
      <c r="P680" s="65"/>
    </row>
    <row r="681" spans="3:16" s="1" customFormat="1" x14ac:dyDescent="0.25">
      <c r="C681" s="65"/>
      <c r="D681" s="55"/>
      <c r="E681" s="55"/>
      <c r="F681" s="55"/>
      <c r="G681" s="55"/>
      <c r="H681" s="55"/>
      <c r="I681" s="55"/>
      <c r="J681" s="55"/>
      <c r="K681" s="65"/>
      <c r="L681" s="65"/>
      <c r="M681" s="65"/>
      <c r="N681" s="65"/>
      <c r="O681" s="65"/>
      <c r="P681" s="65"/>
    </row>
    <row r="682" spans="3:16" s="1" customFormat="1" x14ac:dyDescent="0.25">
      <c r="C682" s="65"/>
      <c r="D682" s="55"/>
      <c r="E682" s="55"/>
      <c r="F682" s="55"/>
      <c r="G682" s="55"/>
      <c r="H682" s="55"/>
      <c r="I682" s="55"/>
      <c r="J682" s="55"/>
      <c r="K682" s="65"/>
      <c r="L682" s="65"/>
      <c r="M682" s="65"/>
      <c r="N682" s="65"/>
      <c r="O682" s="65"/>
      <c r="P682" s="65"/>
    </row>
    <row r="683" spans="3:16" s="1" customFormat="1" x14ac:dyDescent="0.25">
      <c r="C683" s="65"/>
      <c r="D683" s="55"/>
      <c r="E683" s="55"/>
      <c r="F683" s="55"/>
      <c r="G683" s="55"/>
      <c r="H683" s="55"/>
      <c r="I683" s="55"/>
      <c r="J683" s="55"/>
      <c r="K683" s="65"/>
      <c r="L683" s="65"/>
      <c r="M683" s="65"/>
      <c r="N683" s="65"/>
      <c r="O683" s="65"/>
      <c r="P683" s="65"/>
    </row>
    <row r="684" spans="3:16" s="1" customFormat="1" x14ac:dyDescent="0.25">
      <c r="C684" s="65"/>
      <c r="D684" s="55"/>
      <c r="E684" s="55"/>
      <c r="F684" s="55"/>
      <c r="G684" s="55"/>
      <c r="H684" s="55"/>
      <c r="I684" s="55"/>
      <c r="J684" s="55"/>
      <c r="K684" s="65"/>
      <c r="L684" s="65"/>
      <c r="M684" s="65"/>
      <c r="N684" s="65"/>
      <c r="O684" s="65"/>
      <c r="P684" s="65"/>
    </row>
    <row r="685" spans="3:16" s="1" customFormat="1" x14ac:dyDescent="0.25">
      <c r="C685" s="65"/>
      <c r="D685" s="55"/>
      <c r="E685" s="55"/>
      <c r="F685" s="55"/>
      <c r="G685" s="55"/>
      <c r="H685" s="55"/>
      <c r="I685" s="55"/>
      <c r="J685" s="55"/>
      <c r="K685" s="65"/>
      <c r="L685" s="65"/>
      <c r="M685" s="65"/>
      <c r="N685" s="65"/>
      <c r="O685" s="65"/>
      <c r="P685" s="65"/>
    </row>
    <row r="686" spans="3:16" s="1" customFormat="1" x14ac:dyDescent="0.25">
      <c r="C686" s="65"/>
      <c r="D686" s="55"/>
      <c r="E686" s="55"/>
      <c r="F686" s="55"/>
      <c r="G686" s="55"/>
      <c r="H686" s="55"/>
      <c r="I686" s="55"/>
      <c r="J686" s="55"/>
      <c r="K686" s="65"/>
      <c r="L686" s="65"/>
      <c r="M686" s="65"/>
      <c r="N686" s="65"/>
      <c r="O686" s="65"/>
      <c r="P686" s="65"/>
    </row>
    <row r="687" spans="3:16" s="1" customFormat="1" x14ac:dyDescent="0.25">
      <c r="C687" s="65"/>
      <c r="D687" s="55"/>
      <c r="E687" s="55"/>
      <c r="F687" s="55"/>
      <c r="G687" s="55"/>
      <c r="H687" s="55"/>
      <c r="I687" s="55"/>
      <c r="J687" s="55"/>
      <c r="K687" s="65"/>
      <c r="L687" s="65"/>
      <c r="M687" s="65"/>
      <c r="N687" s="65"/>
      <c r="O687" s="65"/>
      <c r="P687" s="65"/>
    </row>
    <row r="688" spans="3:16" s="1" customFormat="1" x14ac:dyDescent="0.25">
      <c r="C688" s="65"/>
      <c r="D688" s="55"/>
      <c r="E688" s="55"/>
      <c r="F688" s="55"/>
      <c r="G688" s="55"/>
      <c r="H688" s="55"/>
      <c r="I688" s="55"/>
      <c r="J688" s="55"/>
      <c r="K688" s="65"/>
      <c r="L688" s="65"/>
      <c r="M688" s="65"/>
      <c r="N688" s="65"/>
      <c r="O688" s="65"/>
      <c r="P688" s="65"/>
    </row>
    <row r="689" spans="3:16" s="1" customFormat="1" x14ac:dyDescent="0.25">
      <c r="C689" s="65"/>
      <c r="D689" s="55"/>
      <c r="E689" s="55"/>
      <c r="F689" s="55"/>
      <c r="G689" s="55"/>
      <c r="H689" s="55"/>
      <c r="I689" s="55"/>
      <c r="J689" s="55"/>
      <c r="K689" s="65"/>
      <c r="L689" s="65"/>
      <c r="M689" s="65"/>
      <c r="N689" s="65"/>
      <c r="O689" s="65"/>
      <c r="P689" s="65"/>
    </row>
    <row r="690" spans="3:16" s="1" customFormat="1" x14ac:dyDescent="0.25">
      <c r="C690" s="65"/>
      <c r="D690" s="55"/>
      <c r="E690" s="55"/>
      <c r="F690" s="55"/>
      <c r="G690" s="55"/>
      <c r="H690" s="55"/>
      <c r="I690" s="55"/>
      <c r="J690" s="55"/>
      <c r="K690" s="65"/>
      <c r="L690" s="65"/>
      <c r="M690" s="65"/>
      <c r="N690" s="65"/>
      <c r="O690" s="65"/>
      <c r="P690" s="65"/>
    </row>
    <row r="691" spans="3:16" s="1" customFormat="1" x14ac:dyDescent="0.25">
      <c r="C691" s="65"/>
      <c r="D691" s="55"/>
      <c r="E691" s="55"/>
      <c r="F691" s="55"/>
      <c r="G691" s="55"/>
      <c r="H691" s="55"/>
      <c r="I691" s="55"/>
      <c r="J691" s="55"/>
      <c r="K691" s="65"/>
      <c r="L691" s="65"/>
      <c r="M691" s="65"/>
      <c r="N691" s="65"/>
      <c r="O691" s="65"/>
      <c r="P691" s="65"/>
    </row>
    <row r="692" spans="3:16" s="1" customFormat="1" x14ac:dyDescent="0.25">
      <c r="C692" s="65"/>
      <c r="D692" s="55"/>
      <c r="E692" s="55"/>
      <c r="F692" s="55"/>
      <c r="G692" s="55"/>
      <c r="H692" s="55"/>
      <c r="I692" s="55"/>
      <c r="J692" s="55"/>
      <c r="K692" s="65"/>
      <c r="L692" s="65"/>
      <c r="M692" s="65"/>
      <c r="N692" s="65"/>
      <c r="O692" s="65"/>
      <c r="P692" s="65"/>
    </row>
    <row r="693" spans="3:16" s="1" customFormat="1" x14ac:dyDescent="0.25">
      <c r="C693" s="65"/>
      <c r="D693" s="55"/>
      <c r="E693" s="55"/>
      <c r="F693" s="55"/>
      <c r="G693" s="55"/>
      <c r="H693" s="55"/>
      <c r="I693" s="55"/>
      <c r="J693" s="55"/>
      <c r="K693" s="65"/>
      <c r="L693" s="65"/>
      <c r="M693" s="65"/>
      <c r="N693" s="65"/>
      <c r="O693" s="65"/>
      <c r="P693" s="65"/>
    </row>
    <row r="694" spans="3:16" s="1" customFormat="1" x14ac:dyDescent="0.25">
      <c r="C694" s="65"/>
      <c r="D694" s="55"/>
      <c r="E694" s="55"/>
      <c r="F694" s="55"/>
      <c r="G694" s="55"/>
      <c r="H694" s="55"/>
      <c r="I694" s="55"/>
      <c r="J694" s="55"/>
      <c r="K694" s="65"/>
      <c r="L694" s="65"/>
      <c r="M694" s="65"/>
      <c r="N694" s="65"/>
      <c r="O694" s="65"/>
      <c r="P694" s="65"/>
    </row>
    <row r="695" spans="3:16" s="1" customFormat="1" x14ac:dyDescent="0.25">
      <c r="C695" s="65"/>
      <c r="D695" s="55"/>
      <c r="E695" s="55"/>
      <c r="F695" s="55"/>
      <c r="G695" s="55"/>
      <c r="H695" s="55"/>
      <c r="I695" s="55"/>
      <c r="J695" s="55"/>
      <c r="K695" s="65"/>
      <c r="L695" s="65"/>
      <c r="M695" s="65"/>
      <c r="N695" s="65"/>
      <c r="O695" s="65"/>
      <c r="P695" s="65"/>
    </row>
    <row r="696" spans="3:16" s="1" customFormat="1" x14ac:dyDescent="0.25">
      <c r="C696" s="65"/>
      <c r="D696" s="55"/>
      <c r="E696" s="55"/>
      <c r="F696" s="55"/>
      <c r="G696" s="55"/>
      <c r="H696" s="55"/>
      <c r="I696" s="55"/>
      <c r="J696" s="55"/>
      <c r="K696" s="65"/>
      <c r="L696" s="65"/>
      <c r="M696" s="65"/>
      <c r="N696" s="65"/>
      <c r="O696" s="65"/>
      <c r="P696" s="65"/>
    </row>
    <row r="697" spans="3:16" s="1" customFormat="1" x14ac:dyDescent="0.25">
      <c r="C697" s="65"/>
      <c r="D697" s="55"/>
      <c r="E697" s="55"/>
      <c r="F697" s="55"/>
      <c r="G697" s="55"/>
      <c r="H697" s="55"/>
      <c r="I697" s="55"/>
      <c r="J697" s="55"/>
      <c r="K697" s="65"/>
      <c r="L697" s="65"/>
      <c r="M697" s="65"/>
      <c r="N697" s="65"/>
      <c r="O697" s="65"/>
      <c r="P697" s="65"/>
    </row>
    <row r="698" spans="3:16" s="1" customFormat="1" x14ac:dyDescent="0.25">
      <c r="C698" s="65"/>
      <c r="D698" s="55"/>
      <c r="E698" s="55"/>
      <c r="F698" s="55"/>
      <c r="G698" s="55"/>
      <c r="H698" s="55"/>
      <c r="I698" s="55"/>
      <c r="J698" s="55"/>
      <c r="K698" s="65"/>
      <c r="L698" s="65"/>
      <c r="M698" s="65"/>
      <c r="N698" s="65"/>
      <c r="O698" s="65"/>
      <c r="P698" s="65"/>
    </row>
    <row r="699" spans="3:16" s="1" customFormat="1" x14ac:dyDescent="0.25">
      <c r="C699" s="65"/>
      <c r="D699" s="55"/>
      <c r="E699" s="55"/>
      <c r="F699" s="55"/>
      <c r="G699" s="55"/>
      <c r="H699" s="55"/>
      <c r="I699" s="55"/>
      <c r="J699" s="55"/>
      <c r="K699" s="65"/>
      <c r="L699" s="65"/>
      <c r="M699" s="65"/>
      <c r="N699" s="65"/>
      <c r="O699" s="65"/>
      <c r="P699" s="65"/>
    </row>
    <row r="700" spans="3:16" s="1" customFormat="1" x14ac:dyDescent="0.25">
      <c r="C700" s="65"/>
      <c r="D700" s="55"/>
      <c r="E700" s="55"/>
      <c r="F700" s="55"/>
      <c r="G700" s="55"/>
      <c r="H700" s="55"/>
      <c r="I700" s="55"/>
      <c r="J700" s="55"/>
      <c r="K700" s="65"/>
      <c r="L700" s="65"/>
      <c r="M700" s="65"/>
      <c r="N700" s="65"/>
      <c r="O700" s="65"/>
      <c r="P700" s="65"/>
    </row>
    <row r="701" spans="3:16" s="1" customFormat="1" x14ac:dyDescent="0.25">
      <c r="C701" s="65"/>
      <c r="D701" s="55"/>
      <c r="E701" s="55"/>
      <c r="F701" s="55"/>
      <c r="G701" s="55"/>
      <c r="H701" s="55"/>
      <c r="I701" s="55"/>
      <c r="J701" s="55"/>
      <c r="K701" s="65"/>
      <c r="L701" s="65"/>
      <c r="M701" s="65"/>
      <c r="N701" s="65"/>
      <c r="O701" s="65"/>
      <c r="P701" s="65"/>
    </row>
    <row r="702" spans="3:16" s="1" customFormat="1" x14ac:dyDescent="0.25">
      <c r="C702" s="65"/>
      <c r="D702" s="55"/>
      <c r="E702" s="55"/>
      <c r="F702" s="55"/>
      <c r="G702" s="55"/>
      <c r="H702" s="55"/>
      <c r="I702" s="55"/>
      <c r="J702" s="55"/>
      <c r="K702" s="65"/>
      <c r="L702" s="65"/>
      <c r="M702" s="65"/>
      <c r="N702" s="65"/>
      <c r="O702" s="65"/>
      <c r="P702" s="65"/>
    </row>
    <row r="703" spans="3:16" s="1" customFormat="1" x14ac:dyDescent="0.25">
      <c r="C703" s="65"/>
      <c r="D703" s="55"/>
      <c r="E703" s="55"/>
      <c r="F703" s="55"/>
      <c r="G703" s="55"/>
      <c r="H703" s="55"/>
      <c r="I703" s="55"/>
      <c r="J703" s="55"/>
      <c r="K703" s="65"/>
      <c r="L703" s="65"/>
      <c r="M703" s="65"/>
      <c r="N703" s="65"/>
      <c r="O703" s="65"/>
      <c r="P703" s="65"/>
    </row>
    <row r="704" spans="3:16" s="1" customFormat="1" x14ac:dyDescent="0.25">
      <c r="C704" s="65"/>
      <c r="D704" s="55"/>
      <c r="E704" s="55"/>
      <c r="F704" s="55"/>
      <c r="G704" s="55"/>
      <c r="H704" s="55"/>
      <c r="I704" s="55"/>
      <c r="J704" s="55"/>
      <c r="K704" s="65"/>
      <c r="L704" s="65"/>
      <c r="M704" s="65"/>
      <c r="N704" s="65"/>
      <c r="O704" s="65"/>
      <c r="P704" s="65"/>
    </row>
    <row r="705" spans="3:16" s="1" customFormat="1" x14ac:dyDescent="0.25">
      <c r="C705" s="65"/>
      <c r="D705" s="55"/>
      <c r="E705" s="55"/>
      <c r="F705" s="55"/>
      <c r="G705" s="55"/>
      <c r="H705" s="55"/>
      <c r="I705" s="55"/>
      <c r="J705" s="55"/>
      <c r="K705" s="65"/>
      <c r="L705" s="65"/>
      <c r="M705" s="65"/>
      <c r="N705" s="65"/>
      <c r="O705" s="65"/>
      <c r="P705" s="65"/>
    </row>
    <row r="706" spans="3:16" s="1" customFormat="1" x14ac:dyDescent="0.25">
      <c r="C706" s="65"/>
      <c r="D706" s="55"/>
      <c r="E706" s="55"/>
      <c r="F706" s="55"/>
      <c r="G706" s="55"/>
      <c r="H706" s="55"/>
      <c r="I706" s="55"/>
      <c r="J706" s="55"/>
      <c r="K706" s="65"/>
      <c r="L706" s="65"/>
      <c r="M706" s="65"/>
      <c r="N706" s="65"/>
      <c r="O706" s="65"/>
      <c r="P706" s="65"/>
    </row>
    <row r="707" spans="3:16" s="1" customFormat="1" x14ac:dyDescent="0.25">
      <c r="C707" s="65"/>
      <c r="D707" s="55"/>
      <c r="E707" s="55"/>
      <c r="F707" s="55"/>
      <c r="G707" s="55"/>
      <c r="H707" s="55"/>
      <c r="I707" s="55"/>
      <c r="J707" s="55"/>
      <c r="K707" s="65"/>
      <c r="L707" s="65"/>
      <c r="M707" s="65"/>
      <c r="N707" s="65"/>
      <c r="O707" s="65"/>
      <c r="P707" s="65"/>
    </row>
    <row r="708" spans="3:16" s="1" customFormat="1" x14ac:dyDescent="0.25">
      <c r="C708" s="65"/>
      <c r="D708" s="55"/>
      <c r="E708" s="55"/>
      <c r="F708" s="55"/>
      <c r="G708" s="55"/>
      <c r="H708" s="55"/>
      <c r="I708" s="55"/>
      <c r="J708" s="55"/>
      <c r="K708" s="65"/>
      <c r="L708" s="65"/>
      <c r="M708" s="65"/>
      <c r="N708" s="65"/>
      <c r="O708" s="65"/>
      <c r="P708" s="65"/>
    </row>
    <row r="709" spans="3:16" s="1" customFormat="1" x14ac:dyDescent="0.25">
      <c r="C709" s="65"/>
      <c r="D709" s="55"/>
      <c r="E709" s="55"/>
      <c r="F709" s="55"/>
      <c r="G709" s="55"/>
      <c r="H709" s="55"/>
      <c r="I709" s="55"/>
      <c r="J709" s="55"/>
      <c r="K709" s="65"/>
      <c r="L709" s="65"/>
      <c r="M709" s="65"/>
      <c r="N709" s="65"/>
      <c r="O709" s="65"/>
      <c r="P709" s="65"/>
    </row>
    <row r="710" spans="3:16" s="1" customFormat="1" x14ac:dyDescent="0.25">
      <c r="C710" s="65"/>
      <c r="D710" s="55"/>
      <c r="E710" s="55"/>
      <c r="F710" s="55"/>
      <c r="G710" s="55"/>
      <c r="H710" s="55"/>
      <c r="I710" s="55"/>
      <c r="J710" s="55"/>
      <c r="K710" s="65"/>
      <c r="L710" s="65"/>
      <c r="M710" s="65"/>
      <c r="N710" s="65"/>
      <c r="O710" s="65"/>
      <c r="P710" s="65"/>
    </row>
    <row r="711" spans="3:16" s="1" customFormat="1" x14ac:dyDescent="0.25">
      <c r="C711" s="65"/>
      <c r="D711" s="55"/>
      <c r="E711" s="55"/>
      <c r="F711" s="55"/>
      <c r="G711" s="55"/>
      <c r="H711" s="55"/>
      <c r="I711" s="55"/>
      <c r="J711" s="55"/>
      <c r="K711" s="65"/>
      <c r="L711" s="65"/>
      <c r="M711" s="65"/>
      <c r="N711" s="65"/>
      <c r="O711" s="65"/>
      <c r="P711" s="65"/>
    </row>
    <row r="712" spans="3:16" s="1" customFormat="1" x14ac:dyDescent="0.25">
      <c r="C712" s="65"/>
      <c r="D712" s="55"/>
      <c r="E712" s="55"/>
      <c r="F712" s="55"/>
      <c r="G712" s="55"/>
      <c r="H712" s="55"/>
      <c r="I712" s="55"/>
      <c r="J712" s="55"/>
      <c r="K712" s="65"/>
      <c r="L712" s="65"/>
      <c r="M712" s="65"/>
      <c r="N712" s="65"/>
      <c r="O712" s="65"/>
      <c r="P712" s="65"/>
    </row>
    <row r="713" spans="3:16" s="1" customFormat="1" x14ac:dyDescent="0.25">
      <c r="C713" s="65"/>
      <c r="D713" s="55"/>
      <c r="E713" s="55"/>
      <c r="F713" s="55"/>
      <c r="G713" s="55"/>
      <c r="H713" s="55"/>
      <c r="I713" s="55"/>
      <c r="J713" s="55"/>
      <c r="K713" s="65"/>
      <c r="L713" s="65"/>
      <c r="M713" s="65"/>
      <c r="N713" s="65"/>
      <c r="O713" s="65"/>
      <c r="P713" s="65"/>
    </row>
    <row r="714" spans="3:16" s="1" customFormat="1" x14ac:dyDescent="0.25">
      <c r="C714" s="65"/>
      <c r="D714" s="55"/>
      <c r="E714" s="55"/>
      <c r="F714" s="55"/>
      <c r="G714" s="55"/>
      <c r="H714" s="55"/>
      <c r="I714" s="55"/>
      <c r="J714" s="55"/>
      <c r="K714" s="65"/>
      <c r="L714" s="65"/>
      <c r="M714" s="65"/>
      <c r="N714" s="65"/>
      <c r="O714" s="65"/>
      <c r="P714" s="65"/>
    </row>
    <row r="715" spans="3:16" s="1" customFormat="1" x14ac:dyDescent="0.25">
      <c r="C715" s="65"/>
      <c r="D715" s="55"/>
      <c r="E715" s="55"/>
      <c r="F715" s="55"/>
      <c r="G715" s="55"/>
      <c r="H715" s="55"/>
      <c r="I715" s="55"/>
      <c r="J715" s="55"/>
      <c r="K715" s="65"/>
      <c r="L715" s="65"/>
      <c r="M715" s="65"/>
      <c r="N715" s="65"/>
      <c r="O715" s="65"/>
      <c r="P715" s="65"/>
    </row>
    <row r="716" spans="3:16" s="1" customFormat="1" x14ac:dyDescent="0.25">
      <c r="C716" s="65"/>
      <c r="D716" s="55"/>
      <c r="E716" s="55"/>
      <c r="F716" s="55"/>
      <c r="G716" s="55"/>
      <c r="H716" s="55"/>
      <c r="I716" s="55"/>
      <c r="J716" s="55"/>
      <c r="K716" s="65"/>
      <c r="L716" s="65"/>
      <c r="M716" s="65"/>
      <c r="N716" s="65"/>
      <c r="O716" s="65"/>
      <c r="P716" s="65"/>
    </row>
    <row r="717" spans="3:16" s="1" customFormat="1" x14ac:dyDescent="0.25">
      <c r="C717" s="65"/>
      <c r="D717" s="55"/>
      <c r="E717" s="55"/>
      <c r="F717" s="55"/>
      <c r="G717" s="55"/>
      <c r="H717" s="55"/>
      <c r="I717" s="55"/>
      <c r="J717" s="55"/>
      <c r="K717" s="65"/>
      <c r="L717" s="65"/>
      <c r="M717" s="65"/>
      <c r="N717" s="65"/>
      <c r="O717" s="65"/>
      <c r="P717" s="65"/>
    </row>
    <row r="718" spans="3:16" s="1" customFormat="1" x14ac:dyDescent="0.25">
      <c r="C718" s="65"/>
      <c r="D718" s="55"/>
      <c r="E718" s="55"/>
      <c r="F718" s="55"/>
      <c r="G718" s="55"/>
      <c r="H718" s="55"/>
      <c r="I718" s="55"/>
      <c r="J718" s="55"/>
      <c r="K718" s="65"/>
      <c r="L718" s="65"/>
      <c r="M718" s="65"/>
      <c r="N718" s="65"/>
      <c r="O718" s="65"/>
      <c r="P718" s="65"/>
    </row>
    <row r="719" spans="3:16" s="1" customFormat="1" x14ac:dyDescent="0.25">
      <c r="C719" s="65"/>
      <c r="D719" s="55"/>
      <c r="E719" s="55"/>
      <c r="F719" s="55"/>
      <c r="G719" s="55"/>
      <c r="H719" s="55"/>
      <c r="I719" s="55"/>
      <c r="J719" s="55"/>
      <c r="K719" s="65"/>
      <c r="L719" s="65"/>
      <c r="M719" s="65"/>
      <c r="N719" s="65"/>
      <c r="O719" s="65"/>
      <c r="P719" s="65"/>
    </row>
    <row r="720" spans="3:16" s="1" customFormat="1" x14ac:dyDescent="0.25">
      <c r="C720" s="65"/>
      <c r="D720" s="55"/>
      <c r="E720" s="55"/>
      <c r="F720" s="55"/>
      <c r="G720" s="55"/>
      <c r="H720" s="55"/>
      <c r="I720" s="55"/>
      <c r="J720" s="55"/>
      <c r="K720" s="65"/>
      <c r="L720" s="65"/>
      <c r="M720" s="65"/>
      <c r="N720" s="65"/>
      <c r="O720" s="65"/>
      <c r="P720" s="65"/>
    </row>
    <row r="721" spans="3:16" s="1" customFormat="1" x14ac:dyDescent="0.25">
      <c r="C721" s="65"/>
      <c r="D721" s="55"/>
      <c r="E721" s="55"/>
      <c r="F721" s="55"/>
      <c r="G721" s="55"/>
      <c r="H721" s="55"/>
      <c r="I721" s="55"/>
      <c r="J721" s="55"/>
      <c r="K721" s="65"/>
      <c r="L721" s="65"/>
      <c r="M721" s="65"/>
      <c r="N721" s="65"/>
      <c r="O721" s="65"/>
      <c r="P721" s="65"/>
    </row>
    <row r="722" spans="3:16" s="1" customFormat="1" x14ac:dyDescent="0.25">
      <c r="C722" s="65"/>
      <c r="D722" s="55"/>
      <c r="E722" s="55"/>
      <c r="F722" s="55"/>
      <c r="G722" s="55"/>
      <c r="H722" s="55"/>
      <c r="I722" s="55"/>
      <c r="J722" s="55"/>
      <c r="K722" s="65"/>
      <c r="L722" s="65"/>
      <c r="M722" s="65"/>
      <c r="N722" s="65"/>
      <c r="O722" s="65"/>
      <c r="P722" s="65"/>
    </row>
    <row r="723" spans="3:16" s="1" customFormat="1" x14ac:dyDescent="0.25">
      <c r="C723" s="65"/>
      <c r="D723" s="55"/>
      <c r="E723" s="55"/>
      <c r="F723" s="55"/>
      <c r="G723" s="55"/>
      <c r="H723" s="55"/>
      <c r="I723" s="55"/>
      <c r="J723" s="55"/>
      <c r="K723" s="65"/>
      <c r="L723" s="65"/>
      <c r="M723" s="65"/>
      <c r="N723" s="65"/>
      <c r="O723" s="65"/>
      <c r="P723" s="65"/>
    </row>
    <row r="724" spans="3:16" s="1" customFormat="1" x14ac:dyDescent="0.25">
      <c r="C724" s="65"/>
      <c r="D724" s="55"/>
      <c r="E724" s="55"/>
      <c r="F724" s="55"/>
      <c r="G724" s="55"/>
      <c r="H724" s="55"/>
      <c r="I724" s="55"/>
      <c r="J724" s="55"/>
      <c r="K724" s="65"/>
      <c r="L724" s="65"/>
      <c r="M724" s="65"/>
      <c r="N724" s="65"/>
      <c r="O724" s="65"/>
      <c r="P724" s="65"/>
    </row>
    <row r="725" spans="3:16" s="1" customFormat="1" x14ac:dyDescent="0.25">
      <c r="C725" s="65"/>
      <c r="D725" s="55"/>
      <c r="E725" s="55"/>
      <c r="F725" s="55"/>
      <c r="G725" s="55"/>
      <c r="H725" s="55"/>
      <c r="I725" s="55"/>
      <c r="J725" s="55"/>
      <c r="K725" s="65"/>
      <c r="L725" s="65"/>
      <c r="M725" s="65"/>
      <c r="N725" s="65"/>
      <c r="O725" s="65"/>
      <c r="P725" s="65"/>
    </row>
    <row r="726" spans="3:16" s="1" customFormat="1" x14ac:dyDescent="0.25">
      <c r="C726" s="65"/>
      <c r="D726" s="55"/>
      <c r="E726" s="55"/>
      <c r="F726" s="55"/>
      <c r="G726" s="55"/>
      <c r="H726" s="55"/>
      <c r="I726" s="55"/>
      <c r="J726" s="55"/>
      <c r="K726" s="65"/>
      <c r="L726" s="65"/>
      <c r="M726" s="65"/>
      <c r="N726" s="65"/>
      <c r="O726" s="65"/>
      <c r="P726" s="65"/>
    </row>
    <row r="727" spans="3:16" s="1" customFormat="1" x14ac:dyDescent="0.25">
      <c r="C727" s="65"/>
      <c r="D727" s="55"/>
      <c r="E727" s="55"/>
      <c r="F727" s="55"/>
      <c r="G727" s="55"/>
      <c r="H727" s="55"/>
      <c r="I727" s="55"/>
      <c r="J727" s="55"/>
      <c r="K727" s="65"/>
      <c r="L727" s="65"/>
      <c r="M727" s="65"/>
      <c r="N727" s="65"/>
      <c r="O727" s="65"/>
      <c r="P727" s="65"/>
    </row>
    <row r="728" spans="3:16" s="1" customFormat="1" x14ac:dyDescent="0.25">
      <c r="C728" s="65"/>
      <c r="D728" s="55"/>
      <c r="E728" s="55"/>
      <c r="F728" s="55"/>
      <c r="G728" s="55"/>
      <c r="H728" s="55"/>
      <c r="I728" s="55"/>
      <c r="J728" s="55"/>
      <c r="K728" s="65"/>
      <c r="L728" s="65"/>
      <c r="M728" s="65"/>
      <c r="N728" s="65"/>
      <c r="O728" s="65"/>
      <c r="P728" s="65"/>
    </row>
    <row r="729" spans="3:16" s="1" customFormat="1" x14ac:dyDescent="0.25">
      <c r="C729" s="65"/>
      <c r="D729" s="55"/>
      <c r="E729" s="55"/>
      <c r="F729" s="55"/>
      <c r="G729" s="55"/>
      <c r="H729" s="55"/>
      <c r="I729" s="55"/>
      <c r="J729" s="55"/>
      <c r="K729" s="65"/>
      <c r="L729" s="65"/>
      <c r="M729" s="65"/>
      <c r="N729" s="65"/>
      <c r="O729" s="65"/>
      <c r="P729" s="65"/>
    </row>
    <row r="730" spans="3:16" s="1" customFormat="1" x14ac:dyDescent="0.25">
      <c r="C730" s="65"/>
      <c r="D730" s="55"/>
      <c r="E730" s="55"/>
      <c r="F730" s="55"/>
      <c r="G730" s="55"/>
      <c r="H730" s="55"/>
      <c r="I730" s="55"/>
      <c r="J730" s="55"/>
      <c r="K730" s="65"/>
      <c r="L730" s="65"/>
      <c r="M730" s="65"/>
      <c r="N730" s="65"/>
      <c r="O730" s="65"/>
      <c r="P730" s="65"/>
    </row>
    <row r="731" spans="3:16" s="1" customFormat="1" x14ac:dyDescent="0.25">
      <c r="C731" s="65"/>
      <c r="D731" s="55"/>
      <c r="E731" s="55"/>
      <c r="F731" s="55"/>
      <c r="G731" s="55"/>
      <c r="H731" s="55"/>
      <c r="I731" s="55"/>
      <c r="J731" s="55"/>
      <c r="K731" s="65"/>
      <c r="L731" s="65"/>
      <c r="M731" s="65"/>
      <c r="N731" s="65"/>
      <c r="O731" s="65"/>
      <c r="P731" s="65"/>
    </row>
    <row r="732" spans="3:16" s="1" customFormat="1" x14ac:dyDescent="0.25">
      <c r="C732" s="65"/>
      <c r="D732" s="55"/>
      <c r="E732" s="55"/>
      <c r="F732" s="55"/>
      <c r="G732" s="55"/>
      <c r="H732" s="55"/>
      <c r="I732" s="55"/>
      <c r="J732" s="55"/>
      <c r="K732" s="65"/>
      <c r="L732" s="65"/>
      <c r="M732" s="65"/>
      <c r="N732" s="65"/>
      <c r="O732" s="65"/>
      <c r="P732" s="65"/>
    </row>
    <row r="733" spans="3:16" s="1" customFormat="1" x14ac:dyDescent="0.25">
      <c r="C733" s="65"/>
      <c r="D733" s="55"/>
      <c r="E733" s="55"/>
      <c r="F733" s="55"/>
      <c r="G733" s="55"/>
      <c r="H733" s="55"/>
      <c r="I733" s="55"/>
      <c r="J733" s="55"/>
      <c r="K733" s="65"/>
      <c r="L733" s="65"/>
      <c r="M733" s="65"/>
      <c r="N733" s="65"/>
      <c r="O733" s="65"/>
      <c r="P733" s="65"/>
    </row>
    <row r="734" spans="3:16" s="1" customFormat="1" x14ac:dyDescent="0.25">
      <c r="C734" s="65"/>
      <c r="D734" s="55"/>
      <c r="E734" s="55"/>
      <c r="F734" s="55"/>
      <c r="G734" s="55"/>
      <c r="H734" s="55"/>
      <c r="I734" s="55"/>
      <c r="J734" s="55"/>
      <c r="K734" s="65"/>
      <c r="L734" s="65"/>
      <c r="M734" s="65"/>
      <c r="N734" s="65"/>
      <c r="O734" s="65"/>
      <c r="P734" s="65"/>
    </row>
    <row r="735" spans="3:16" s="1" customFormat="1" x14ac:dyDescent="0.25">
      <c r="C735" s="65"/>
      <c r="D735" s="55"/>
      <c r="E735" s="55"/>
      <c r="F735" s="55"/>
      <c r="G735" s="55"/>
      <c r="H735" s="55"/>
      <c r="I735" s="55"/>
      <c r="J735" s="55"/>
      <c r="K735" s="65"/>
      <c r="L735" s="65"/>
      <c r="M735" s="65"/>
      <c r="N735" s="65"/>
      <c r="O735" s="65"/>
      <c r="P735" s="65"/>
    </row>
    <row r="736" spans="3:16" s="1" customFormat="1" x14ac:dyDescent="0.25">
      <c r="C736" s="65"/>
      <c r="D736" s="55"/>
      <c r="E736" s="55"/>
      <c r="F736" s="55"/>
      <c r="G736" s="55"/>
      <c r="H736" s="55"/>
      <c r="I736" s="55"/>
      <c r="J736" s="55"/>
      <c r="K736" s="65"/>
      <c r="L736" s="65"/>
      <c r="M736" s="65"/>
      <c r="N736" s="65"/>
      <c r="O736" s="65"/>
      <c r="P736" s="65"/>
    </row>
    <row r="737" spans="3:16" s="1" customFormat="1" x14ac:dyDescent="0.25">
      <c r="C737" s="65"/>
      <c r="D737" s="55"/>
      <c r="E737" s="55"/>
      <c r="F737" s="55"/>
      <c r="G737" s="55"/>
      <c r="H737" s="55"/>
      <c r="I737" s="55"/>
      <c r="J737" s="55"/>
      <c r="K737" s="65"/>
      <c r="L737" s="65"/>
      <c r="M737" s="65"/>
      <c r="N737" s="65"/>
      <c r="O737" s="65"/>
      <c r="P737" s="65"/>
    </row>
    <row r="738" spans="3:16" s="1" customFormat="1" x14ac:dyDescent="0.25">
      <c r="C738" s="65"/>
      <c r="D738" s="55"/>
      <c r="E738" s="55"/>
      <c r="F738" s="55"/>
      <c r="G738" s="55"/>
      <c r="H738" s="55"/>
      <c r="I738" s="55"/>
      <c r="J738" s="55"/>
      <c r="K738" s="65"/>
      <c r="L738" s="65"/>
      <c r="M738" s="65"/>
      <c r="N738" s="65"/>
      <c r="O738" s="65"/>
      <c r="P738" s="65"/>
    </row>
    <row r="739" spans="3:16" s="1" customFormat="1" x14ac:dyDescent="0.25">
      <c r="C739" s="65"/>
      <c r="D739" s="55"/>
      <c r="E739" s="55"/>
      <c r="F739" s="55"/>
      <c r="G739" s="55"/>
      <c r="H739" s="55"/>
      <c r="I739" s="55"/>
      <c r="J739" s="55"/>
      <c r="K739" s="65"/>
      <c r="L739" s="65"/>
      <c r="M739" s="65"/>
      <c r="N739" s="65"/>
      <c r="O739" s="65"/>
      <c r="P739" s="65"/>
    </row>
    <row r="740" spans="3:16" s="1" customFormat="1" x14ac:dyDescent="0.25">
      <c r="C740" s="65"/>
      <c r="D740" s="55"/>
      <c r="E740" s="55"/>
      <c r="F740" s="55"/>
      <c r="G740" s="55"/>
      <c r="H740" s="55"/>
      <c r="I740" s="55"/>
      <c r="J740" s="55"/>
      <c r="K740" s="65"/>
      <c r="L740" s="65"/>
      <c r="M740" s="65"/>
      <c r="N740" s="65"/>
      <c r="O740" s="65"/>
      <c r="P740" s="65"/>
    </row>
    <row r="741" spans="3:16" s="1" customFormat="1" x14ac:dyDescent="0.25">
      <c r="C741" s="65"/>
      <c r="D741" s="55"/>
      <c r="E741" s="55"/>
      <c r="F741" s="55"/>
      <c r="G741" s="55"/>
      <c r="H741" s="55"/>
      <c r="I741" s="55"/>
      <c r="J741" s="55"/>
      <c r="K741" s="65"/>
      <c r="L741" s="65"/>
      <c r="M741" s="65"/>
      <c r="N741" s="65"/>
      <c r="O741" s="65"/>
      <c r="P741" s="65"/>
    </row>
    <row r="742" spans="3:16" s="1" customFormat="1" x14ac:dyDescent="0.25">
      <c r="C742" s="65"/>
      <c r="D742" s="55"/>
      <c r="E742" s="55"/>
      <c r="F742" s="55"/>
      <c r="G742" s="55"/>
      <c r="H742" s="55"/>
      <c r="I742" s="55"/>
      <c r="J742" s="55"/>
      <c r="K742" s="65"/>
      <c r="L742" s="65"/>
      <c r="M742" s="65"/>
      <c r="N742" s="65"/>
      <c r="O742" s="65"/>
      <c r="P742" s="65"/>
    </row>
    <row r="743" spans="3:16" s="1" customFormat="1" x14ac:dyDescent="0.25">
      <c r="C743" s="65"/>
      <c r="D743" s="55"/>
      <c r="E743" s="55"/>
      <c r="F743" s="55"/>
      <c r="G743" s="55"/>
      <c r="H743" s="55"/>
      <c r="I743" s="55"/>
      <c r="J743" s="55"/>
      <c r="K743" s="65"/>
      <c r="L743" s="65"/>
      <c r="M743" s="65"/>
      <c r="N743" s="65"/>
      <c r="O743" s="65"/>
      <c r="P743" s="65"/>
    </row>
    <row r="744" spans="3:16" s="1" customFormat="1" x14ac:dyDescent="0.25">
      <c r="C744" s="65"/>
      <c r="D744" s="55"/>
      <c r="E744" s="55"/>
      <c r="F744" s="55"/>
      <c r="G744" s="55"/>
      <c r="H744" s="55"/>
      <c r="I744" s="55"/>
      <c r="J744" s="55"/>
      <c r="K744" s="65"/>
      <c r="L744" s="65"/>
      <c r="M744" s="65"/>
      <c r="N744" s="65"/>
      <c r="O744" s="65"/>
      <c r="P744" s="65"/>
    </row>
    <row r="745" spans="3:16" s="1" customFormat="1" x14ac:dyDescent="0.25">
      <c r="C745" s="65"/>
      <c r="D745" s="55"/>
      <c r="E745" s="55"/>
      <c r="F745" s="55"/>
      <c r="G745" s="55"/>
      <c r="H745" s="55"/>
      <c r="I745" s="55"/>
      <c r="J745" s="55"/>
      <c r="K745" s="65"/>
      <c r="L745" s="65"/>
      <c r="M745" s="65"/>
      <c r="N745" s="65"/>
      <c r="O745" s="65"/>
      <c r="P745" s="65"/>
    </row>
    <row r="746" spans="3:16" s="1" customFormat="1" x14ac:dyDescent="0.25">
      <c r="C746" s="65"/>
      <c r="D746" s="55"/>
      <c r="E746" s="55"/>
      <c r="F746" s="55"/>
      <c r="G746" s="55"/>
      <c r="H746" s="55"/>
      <c r="I746" s="55"/>
      <c r="J746" s="55"/>
      <c r="K746" s="65"/>
      <c r="L746" s="65"/>
      <c r="M746" s="65"/>
      <c r="N746" s="65"/>
      <c r="O746" s="65"/>
      <c r="P746" s="65"/>
    </row>
    <row r="747" spans="3:16" s="1" customFormat="1" x14ac:dyDescent="0.25">
      <c r="C747" s="65"/>
      <c r="D747" s="55"/>
      <c r="E747" s="55"/>
      <c r="F747" s="55"/>
      <c r="G747" s="55"/>
      <c r="H747" s="55"/>
      <c r="I747" s="55"/>
      <c r="J747" s="55"/>
      <c r="K747" s="65"/>
      <c r="L747" s="65"/>
      <c r="M747" s="65"/>
      <c r="N747" s="65"/>
      <c r="O747" s="65"/>
      <c r="P747" s="65"/>
    </row>
    <row r="748" spans="3:16" s="1" customFormat="1" x14ac:dyDescent="0.25">
      <c r="C748" s="65"/>
      <c r="D748" s="55"/>
      <c r="E748" s="55"/>
      <c r="F748" s="55"/>
      <c r="G748" s="55"/>
      <c r="H748" s="55"/>
      <c r="I748" s="55"/>
      <c r="J748" s="55"/>
      <c r="K748" s="65"/>
      <c r="L748" s="65"/>
      <c r="M748" s="65"/>
      <c r="N748" s="65"/>
      <c r="O748" s="65"/>
      <c r="P748" s="65"/>
    </row>
    <row r="749" spans="3:16" s="1" customFormat="1" x14ac:dyDescent="0.25">
      <c r="C749" s="65"/>
      <c r="D749" s="55"/>
      <c r="E749" s="55"/>
      <c r="F749" s="55"/>
      <c r="G749" s="55"/>
      <c r="H749" s="55"/>
      <c r="I749" s="55"/>
      <c r="J749" s="55"/>
      <c r="K749" s="65"/>
      <c r="L749" s="65"/>
      <c r="M749" s="65"/>
      <c r="N749" s="65"/>
      <c r="O749" s="65"/>
      <c r="P749" s="65"/>
    </row>
    <row r="750" spans="3:16" s="1" customFormat="1" x14ac:dyDescent="0.25">
      <c r="C750" s="65"/>
      <c r="D750" s="55"/>
      <c r="E750" s="55"/>
      <c r="F750" s="55"/>
      <c r="G750" s="55"/>
      <c r="H750" s="55"/>
      <c r="I750" s="55"/>
      <c r="J750" s="55"/>
      <c r="K750" s="65"/>
      <c r="L750" s="65"/>
      <c r="M750" s="65"/>
      <c r="N750" s="65"/>
      <c r="O750" s="65"/>
      <c r="P750" s="65"/>
    </row>
    <row r="751" spans="3:16" s="1" customFormat="1" x14ac:dyDescent="0.25">
      <c r="C751" s="65"/>
      <c r="D751" s="55"/>
      <c r="E751" s="55"/>
      <c r="F751" s="55"/>
      <c r="G751" s="55"/>
      <c r="H751" s="55"/>
      <c r="I751" s="55"/>
      <c r="J751" s="55"/>
      <c r="K751" s="65"/>
      <c r="L751" s="65"/>
      <c r="M751" s="65"/>
      <c r="N751" s="65"/>
      <c r="O751" s="65"/>
      <c r="P751" s="65"/>
    </row>
    <row r="752" spans="3:16" s="1" customFormat="1" x14ac:dyDescent="0.25">
      <c r="C752" s="65"/>
      <c r="D752" s="55"/>
      <c r="E752" s="55"/>
      <c r="F752" s="55"/>
      <c r="G752" s="55"/>
      <c r="H752" s="55"/>
      <c r="I752" s="55"/>
      <c r="J752" s="55"/>
      <c r="K752" s="65"/>
      <c r="L752" s="65"/>
      <c r="M752" s="65"/>
      <c r="N752" s="65"/>
      <c r="O752" s="65"/>
      <c r="P752" s="65"/>
    </row>
    <row r="753" spans="3:16" s="1" customFormat="1" x14ac:dyDescent="0.25">
      <c r="C753" s="65"/>
      <c r="D753" s="55"/>
      <c r="E753" s="55"/>
      <c r="F753" s="55"/>
      <c r="G753" s="55"/>
      <c r="H753" s="55"/>
      <c r="I753" s="55"/>
      <c r="J753" s="55"/>
      <c r="K753" s="65"/>
      <c r="L753" s="65"/>
      <c r="M753" s="65"/>
      <c r="N753" s="65"/>
      <c r="O753" s="65"/>
      <c r="P753" s="65"/>
    </row>
    <row r="754" spans="3:16" s="1" customFormat="1" x14ac:dyDescent="0.25">
      <c r="C754" s="65"/>
      <c r="D754" s="55"/>
      <c r="E754" s="55"/>
      <c r="F754" s="55"/>
      <c r="G754" s="55"/>
      <c r="H754" s="55"/>
      <c r="I754" s="55"/>
      <c r="J754" s="55"/>
      <c r="K754" s="65"/>
      <c r="L754" s="65"/>
      <c r="M754" s="65"/>
      <c r="N754" s="65"/>
      <c r="O754" s="65"/>
      <c r="P754" s="65"/>
    </row>
    <row r="755" spans="3:16" s="1" customFormat="1" x14ac:dyDescent="0.25">
      <c r="C755" s="65"/>
      <c r="D755" s="55"/>
      <c r="E755" s="55"/>
      <c r="F755" s="55"/>
      <c r="G755" s="55"/>
      <c r="H755" s="55"/>
      <c r="I755" s="55"/>
      <c r="J755" s="55"/>
      <c r="K755" s="65"/>
      <c r="L755" s="65"/>
      <c r="M755" s="65"/>
      <c r="N755" s="65"/>
      <c r="O755" s="65"/>
      <c r="P755" s="65"/>
    </row>
    <row r="756" spans="3:16" s="1" customFormat="1" x14ac:dyDescent="0.25">
      <c r="C756" s="65"/>
      <c r="D756" s="55"/>
      <c r="E756" s="55"/>
      <c r="F756" s="55"/>
      <c r="G756" s="55"/>
      <c r="H756" s="55"/>
      <c r="I756" s="55"/>
      <c r="J756" s="55"/>
      <c r="K756" s="65"/>
      <c r="L756" s="65"/>
      <c r="M756" s="65"/>
      <c r="N756" s="65"/>
      <c r="O756" s="65"/>
      <c r="P756" s="65"/>
    </row>
    <row r="757" spans="3:16" s="1" customFormat="1" x14ac:dyDescent="0.25">
      <c r="C757" s="65"/>
      <c r="D757" s="55"/>
      <c r="E757" s="55"/>
      <c r="F757" s="55"/>
      <c r="G757" s="55"/>
      <c r="H757" s="55"/>
      <c r="I757" s="55"/>
      <c r="J757" s="55"/>
      <c r="K757" s="65"/>
      <c r="L757" s="65"/>
      <c r="M757" s="65"/>
      <c r="N757" s="65"/>
      <c r="O757" s="65"/>
      <c r="P757" s="65"/>
    </row>
    <row r="758" spans="3:16" s="1" customFormat="1" x14ac:dyDescent="0.25">
      <c r="C758" s="65"/>
      <c r="D758" s="55"/>
      <c r="E758" s="55"/>
      <c r="F758" s="55"/>
      <c r="G758" s="55"/>
      <c r="H758" s="55"/>
      <c r="I758" s="55"/>
      <c r="J758" s="55"/>
      <c r="K758" s="65"/>
      <c r="L758" s="65"/>
      <c r="M758" s="65"/>
      <c r="N758" s="65"/>
      <c r="O758" s="65"/>
      <c r="P758" s="65"/>
    </row>
    <row r="759" spans="3:16" s="1" customFormat="1" x14ac:dyDescent="0.25">
      <c r="C759" s="65"/>
      <c r="D759" s="55"/>
      <c r="E759" s="55"/>
      <c r="F759" s="55"/>
      <c r="G759" s="55"/>
      <c r="H759" s="55"/>
      <c r="I759" s="55"/>
      <c r="J759" s="55"/>
      <c r="K759" s="65"/>
      <c r="L759" s="65"/>
      <c r="M759" s="65"/>
      <c r="N759" s="65"/>
      <c r="O759" s="65"/>
      <c r="P759" s="65"/>
    </row>
    <row r="760" spans="3:16" s="1" customFormat="1" x14ac:dyDescent="0.25">
      <c r="C760" s="65"/>
      <c r="D760" s="55"/>
      <c r="E760" s="55"/>
      <c r="F760" s="55"/>
      <c r="G760" s="55"/>
      <c r="H760" s="55"/>
      <c r="I760" s="55"/>
      <c r="J760" s="55"/>
      <c r="K760" s="65"/>
      <c r="L760" s="65"/>
      <c r="M760" s="65"/>
      <c r="N760" s="65"/>
      <c r="O760" s="65"/>
      <c r="P760" s="65"/>
    </row>
    <row r="761" spans="3:16" s="1" customFormat="1" x14ac:dyDescent="0.25">
      <c r="C761" s="65"/>
      <c r="D761" s="55"/>
      <c r="E761" s="55"/>
      <c r="F761" s="55"/>
      <c r="G761" s="55"/>
      <c r="H761" s="55"/>
      <c r="I761" s="55"/>
      <c r="J761" s="55"/>
      <c r="K761" s="65"/>
      <c r="L761" s="65"/>
      <c r="M761" s="65"/>
      <c r="N761" s="65"/>
      <c r="O761" s="65"/>
      <c r="P761" s="65"/>
    </row>
    <row r="762" spans="3:16" s="1" customFormat="1" x14ac:dyDescent="0.25">
      <c r="C762" s="65"/>
      <c r="D762" s="55"/>
      <c r="E762" s="55"/>
      <c r="F762" s="55"/>
      <c r="G762" s="55"/>
      <c r="H762" s="55"/>
      <c r="I762" s="55"/>
      <c r="J762" s="55"/>
      <c r="K762" s="65"/>
      <c r="L762" s="65"/>
      <c r="M762" s="65"/>
      <c r="N762" s="65"/>
      <c r="O762" s="65"/>
      <c r="P762" s="65"/>
    </row>
    <row r="763" spans="3:16" s="1" customFormat="1" x14ac:dyDescent="0.25">
      <c r="C763" s="65"/>
      <c r="D763" s="55"/>
      <c r="E763" s="55"/>
      <c r="F763" s="55"/>
      <c r="G763" s="55"/>
      <c r="H763" s="55"/>
      <c r="I763" s="55"/>
      <c r="J763" s="55"/>
      <c r="K763" s="65"/>
      <c r="L763" s="65"/>
      <c r="M763" s="65"/>
      <c r="N763" s="65"/>
      <c r="O763" s="65"/>
      <c r="P763" s="65"/>
    </row>
    <row r="764" spans="3:16" s="1" customFormat="1" x14ac:dyDescent="0.25">
      <c r="C764" s="65"/>
      <c r="D764" s="55"/>
      <c r="E764" s="55"/>
      <c r="F764" s="55"/>
      <c r="G764" s="55"/>
      <c r="H764" s="55"/>
      <c r="I764" s="55"/>
      <c r="J764" s="55"/>
      <c r="K764" s="65"/>
      <c r="L764" s="65"/>
      <c r="M764" s="65"/>
      <c r="N764" s="65"/>
      <c r="O764" s="65"/>
      <c r="P764" s="65"/>
    </row>
    <row r="765" spans="3:16" s="1" customFormat="1" x14ac:dyDescent="0.25">
      <c r="C765" s="65"/>
      <c r="D765" s="55"/>
      <c r="E765" s="55"/>
      <c r="F765" s="55"/>
      <c r="G765" s="55"/>
      <c r="H765" s="55"/>
      <c r="I765" s="55"/>
      <c r="J765" s="55"/>
      <c r="K765" s="65"/>
      <c r="L765" s="65"/>
      <c r="M765" s="65"/>
      <c r="N765" s="65"/>
      <c r="O765" s="65"/>
      <c r="P765" s="65"/>
    </row>
    <row r="766" spans="3:16" s="1" customFormat="1" x14ac:dyDescent="0.25">
      <c r="C766" s="65"/>
      <c r="D766" s="55"/>
      <c r="E766" s="55"/>
      <c r="F766" s="55"/>
      <c r="G766" s="55"/>
      <c r="H766" s="55"/>
      <c r="I766" s="55"/>
      <c r="J766" s="55"/>
      <c r="K766" s="65"/>
      <c r="L766" s="65"/>
      <c r="M766" s="65"/>
      <c r="N766" s="65"/>
      <c r="O766" s="65"/>
      <c r="P766" s="65"/>
    </row>
    <row r="767" spans="3:16" s="1" customFormat="1" x14ac:dyDescent="0.25">
      <c r="C767" s="65"/>
      <c r="D767" s="55"/>
      <c r="E767" s="55"/>
      <c r="F767" s="55"/>
      <c r="G767" s="55"/>
      <c r="H767" s="55"/>
      <c r="I767" s="55"/>
      <c r="J767" s="55"/>
      <c r="K767" s="65"/>
      <c r="L767" s="65"/>
      <c r="M767" s="65"/>
      <c r="N767" s="65"/>
      <c r="O767" s="65"/>
      <c r="P767" s="65"/>
    </row>
    <row r="768" spans="3:16" s="1" customFormat="1" x14ac:dyDescent="0.25">
      <c r="C768" s="65"/>
      <c r="D768" s="55"/>
      <c r="E768" s="55"/>
      <c r="F768" s="55"/>
      <c r="G768" s="55"/>
      <c r="H768" s="55"/>
      <c r="I768" s="55"/>
      <c r="J768" s="55"/>
      <c r="K768" s="65"/>
      <c r="L768" s="65"/>
      <c r="M768" s="65"/>
      <c r="N768" s="65"/>
      <c r="O768" s="65"/>
      <c r="P768" s="65"/>
    </row>
    <row r="769" spans="3:16" s="1" customFormat="1" x14ac:dyDescent="0.25">
      <c r="C769" s="65"/>
      <c r="D769" s="55"/>
      <c r="E769" s="55"/>
      <c r="F769" s="55"/>
      <c r="G769" s="55"/>
      <c r="H769" s="55"/>
      <c r="I769" s="55"/>
      <c r="J769" s="55"/>
      <c r="K769" s="65"/>
      <c r="L769" s="65"/>
      <c r="M769" s="65"/>
      <c r="N769" s="65"/>
      <c r="O769" s="65"/>
      <c r="P769" s="65"/>
    </row>
    <row r="770" spans="3:16" s="1" customFormat="1" x14ac:dyDescent="0.25">
      <c r="C770" s="65"/>
      <c r="D770" s="55"/>
      <c r="E770" s="55"/>
      <c r="F770" s="55"/>
      <c r="G770" s="55"/>
      <c r="H770" s="55"/>
      <c r="I770" s="55"/>
      <c r="J770" s="55"/>
      <c r="K770" s="65"/>
      <c r="L770" s="65"/>
      <c r="M770" s="65"/>
      <c r="N770" s="65"/>
      <c r="O770" s="65"/>
      <c r="P770" s="65"/>
    </row>
    <row r="771" spans="3:16" s="1" customFormat="1" x14ac:dyDescent="0.25">
      <c r="C771" s="65"/>
      <c r="D771" s="55"/>
      <c r="E771" s="55"/>
      <c r="F771" s="55"/>
      <c r="G771" s="55"/>
      <c r="H771" s="55"/>
      <c r="I771" s="55"/>
      <c r="J771" s="55"/>
      <c r="K771" s="65"/>
      <c r="L771" s="65"/>
      <c r="M771" s="65"/>
      <c r="N771" s="65"/>
      <c r="O771" s="65"/>
      <c r="P771" s="65"/>
    </row>
    <row r="772" spans="3:16" s="1" customFormat="1" x14ac:dyDescent="0.25">
      <c r="C772" s="65"/>
      <c r="D772" s="55"/>
      <c r="E772" s="55"/>
      <c r="F772" s="55"/>
      <c r="G772" s="55"/>
      <c r="H772" s="55"/>
      <c r="I772" s="55"/>
      <c r="J772" s="55"/>
      <c r="K772" s="65"/>
      <c r="L772" s="65"/>
      <c r="M772" s="65"/>
      <c r="N772" s="65"/>
      <c r="O772" s="65"/>
      <c r="P772" s="65"/>
    </row>
    <row r="773" spans="3:16" s="1" customFormat="1" x14ac:dyDescent="0.25">
      <c r="C773" s="65"/>
      <c r="D773" s="55"/>
      <c r="E773" s="55"/>
      <c r="F773" s="55"/>
      <c r="G773" s="55"/>
      <c r="H773" s="55"/>
      <c r="I773" s="55"/>
      <c r="J773" s="55"/>
      <c r="K773" s="65"/>
      <c r="L773" s="65"/>
      <c r="M773" s="65"/>
      <c r="N773" s="65"/>
      <c r="O773" s="65"/>
      <c r="P773" s="65"/>
    </row>
    <row r="774" spans="3:16" s="1" customFormat="1" x14ac:dyDescent="0.25">
      <c r="C774" s="65"/>
      <c r="D774" s="55"/>
      <c r="E774" s="55"/>
      <c r="F774" s="55"/>
      <c r="G774" s="55"/>
      <c r="H774" s="55"/>
      <c r="I774" s="55"/>
      <c r="J774" s="55"/>
      <c r="K774" s="65"/>
      <c r="L774" s="65"/>
      <c r="M774" s="65"/>
      <c r="N774" s="65"/>
      <c r="O774" s="65"/>
      <c r="P774" s="65"/>
    </row>
    <row r="775" spans="3:16" s="1" customFormat="1" x14ac:dyDescent="0.25">
      <c r="C775" s="65"/>
      <c r="D775" s="55"/>
      <c r="E775" s="55"/>
      <c r="F775" s="55"/>
      <c r="G775" s="55"/>
      <c r="H775" s="55"/>
      <c r="I775" s="55"/>
      <c r="J775" s="55"/>
      <c r="K775" s="65"/>
      <c r="L775" s="65"/>
      <c r="M775" s="65"/>
      <c r="N775" s="65"/>
      <c r="O775" s="65"/>
      <c r="P775" s="65"/>
    </row>
    <row r="776" spans="3:16" s="1" customFormat="1" x14ac:dyDescent="0.25">
      <c r="C776" s="65"/>
      <c r="D776" s="55"/>
      <c r="E776" s="55"/>
      <c r="F776" s="55"/>
      <c r="G776" s="55"/>
      <c r="H776" s="55"/>
      <c r="I776" s="55"/>
      <c r="J776" s="55"/>
      <c r="K776" s="65"/>
      <c r="L776" s="65"/>
      <c r="M776" s="65"/>
      <c r="N776" s="65"/>
      <c r="O776" s="65"/>
      <c r="P776" s="65"/>
    </row>
    <row r="777" spans="3:16" s="1" customFormat="1" x14ac:dyDescent="0.25">
      <c r="C777" s="65"/>
      <c r="D777" s="55"/>
      <c r="E777" s="55"/>
      <c r="F777" s="55"/>
      <c r="G777" s="55"/>
      <c r="H777" s="55"/>
      <c r="I777" s="55"/>
      <c r="J777" s="55"/>
      <c r="K777" s="65"/>
      <c r="L777" s="65"/>
      <c r="M777" s="65"/>
      <c r="N777" s="65"/>
      <c r="O777" s="65"/>
      <c r="P777" s="65"/>
    </row>
    <row r="778" spans="3:16" s="1" customFormat="1" x14ac:dyDescent="0.25">
      <c r="C778" s="65"/>
      <c r="D778" s="55"/>
      <c r="E778" s="55"/>
      <c r="F778" s="55"/>
      <c r="G778" s="55"/>
      <c r="H778" s="55"/>
      <c r="I778" s="55"/>
      <c r="J778" s="55"/>
      <c r="K778" s="65"/>
      <c r="L778" s="65"/>
      <c r="M778" s="65"/>
      <c r="N778" s="65"/>
      <c r="O778" s="65"/>
      <c r="P778" s="65"/>
    </row>
    <row r="779" spans="3:16" s="1" customFormat="1" x14ac:dyDescent="0.25">
      <c r="C779" s="65"/>
      <c r="D779" s="55"/>
      <c r="E779" s="55"/>
      <c r="F779" s="55"/>
      <c r="G779" s="55"/>
      <c r="H779" s="55"/>
      <c r="I779" s="55"/>
      <c r="J779" s="55"/>
      <c r="K779" s="65"/>
      <c r="L779" s="65"/>
      <c r="M779" s="65"/>
      <c r="N779" s="65"/>
      <c r="O779" s="65"/>
      <c r="P779" s="65"/>
    </row>
    <row r="780" spans="3:16" s="1" customFormat="1" x14ac:dyDescent="0.25">
      <c r="C780" s="65"/>
      <c r="D780" s="55"/>
      <c r="E780" s="55"/>
      <c r="F780" s="55"/>
      <c r="G780" s="55"/>
      <c r="H780" s="55"/>
      <c r="I780" s="55"/>
      <c r="J780" s="55"/>
      <c r="K780" s="65"/>
      <c r="L780" s="65"/>
      <c r="M780" s="65"/>
      <c r="N780" s="65"/>
      <c r="O780" s="65"/>
      <c r="P780" s="65"/>
    </row>
    <row r="781" spans="3:16" s="1" customFormat="1" x14ac:dyDescent="0.25">
      <c r="C781" s="65"/>
      <c r="D781" s="55"/>
      <c r="E781" s="55"/>
      <c r="F781" s="55"/>
      <c r="G781" s="55"/>
      <c r="H781" s="55"/>
      <c r="I781" s="55"/>
      <c r="J781" s="55"/>
      <c r="K781" s="65"/>
      <c r="L781" s="65"/>
      <c r="M781" s="65"/>
      <c r="N781" s="65"/>
      <c r="O781" s="65"/>
      <c r="P781" s="65"/>
    </row>
    <row r="782" spans="3:16" s="1" customFormat="1" x14ac:dyDescent="0.25">
      <c r="C782" s="65"/>
      <c r="D782" s="55"/>
      <c r="E782" s="55"/>
      <c r="F782" s="55"/>
      <c r="G782" s="55"/>
      <c r="H782" s="55"/>
      <c r="I782" s="55"/>
      <c r="J782" s="55"/>
      <c r="K782" s="65"/>
      <c r="L782" s="65"/>
      <c r="M782" s="65"/>
      <c r="N782" s="65"/>
      <c r="O782" s="65"/>
      <c r="P782" s="65"/>
    </row>
    <row r="783" spans="3:16" s="1" customFormat="1" x14ac:dyDescent="0.25">
      <c r="C783" s="65"/>
      <c r="D783" s="55"/>
      <c r="E783" s="55"/>
      <c r="F783" s="55"/>
      <c r="G783" s="55"/>
      <c r="H783" s="55"/>
      <c r="I783" s="55"/>
      <c r="J783" s="55"/>
      <c r="K783" s="65"/>
      <c r="L783" s="65"/>
      <c r="M783" s="65"/>
      <c r="N783" s="65"/>
      <c r="O783" s="65"/>
      <c r="P783" s="65"/>
    </row>
    <row r="784" spans="3:16" s="1" customFormat="1" x14ac:dyDescent="0.25">
      <c r="C784" s="65"/>
      <c r="D784" s="55"/>
      <c r="E784" s="55"/>
      <c r="F784" s="55"/>
      <c r="G784" s="55"/>
      <c r="H784" s="55"/>
      <c r="I784" s="55"/>
      <c r="J784" s="55"/>
      <c r="K784" s="65"/>
      <c r="L784" s="65"/>
      <c r="M784" s="65"/>
      <c r="N784" s="65"/>
      <c r="O784" s="65"/>
      <c r="P784" s="65"/>
    </row>
    <row r="785" spans="3:16" s="1" customFormat="1" x14ac:dyDescent="0.25">
      <c r="C785" s="65"/>
      <c r="D785" s="55"/>
      <c r="E785" s="55"/>
      <c r="F785" s="55"/>
      <c r="G785" s="55"/>
      <c r="H785" s="55"/>
      <c r="I785" s="55"/>
      <c r="J785" s="55"/>
      <c r="K785" s="65"/>
      <c r="L785" s="65"/>
      <c r="M785" s="65"/>
      <c r="N785" s="65"/>
      <c r="O785" s="65"/>
      <c r="P785" s="65"/>
    </row>
    <row r="786" spans="3:16" s="1" customFormat="1" x14ac:dyDescent="0.25">
      <c r="C786" s="65"/>
      <c r="D786" s="55"/>
      <c r="E786" s="55"/>
      <c r="F786" s="55"/>
      <c r="G786" s="55"/>
      <c r="H786" s="55"/>
      <c r="I786" s="55"/>
      <c r="J786" s="55"/>
      <c r="K786" s="65"/>
      <c r="L786" s="65"/>
      <c r="M786" s="65"/>
      <c r="N786" s="65"/>
      <c r="O786" s="65"/>
      <c r="P786" s="65"/>
    </row>
    <row r="787" spans="3:16" s="1" customFormat="1" x14ac:dyDescent="0.25">
      <c r="C787" s="65"/>
      <c r="D787" s="55"/>
      <c r="E787" s="55"/>
      <c r="F787" s="55"/>
      <c r="G787" s="55"/>
      <c r="H787" s="55"/>
      <c r="I787" s="55"/>
      <c r="J787" s="55"/>
      <c r="K787" s="65"/>
      <c r="L787" s="65"/>
      <c r="M787" s="65"/>
      <c r="N787" s="65"/>
      <c r="O787" s="65"/>
      <c r="P787" s="65"/>
    </row>
    <row r="788" spans="3:16" s="1" customFormat="1" x14ac:dyDescent="0.25">
      <c r="C788" s="65"/>
      <c r="D788" s="55"/>
      <c r="E788" s="55"/>
      <c r="F788" s="55"/>
      <c r="G788" s="55"/>
      <c r="H788" s="55"/>
      <c r="I788" s="55"/>
      <c r="J788" s="55"/>
      <c r="K788" s="65"/>
      <c r="L788" s="65"/>
      <c r="M788" s="65"/>
      <c r="N788" s="65"/>
      <c r="O788" s="65"/>
      <c r="P788" s="65"/>
    </row>
    <row r="789" spans="3:16" s="1" customFormat="1" x14ac:dyDescent="0.25">
      <c r="C789" s="65"/>
      <c r="D789" s="55"/>
      <c r="E789" s="55"/>
      <c r="F789" s="55"/>
      <c r="G789" s="55"/>
      <c r="H789" s="55"/>
      <c r="I789" s="55"/>
      <c r="J789" s="55"/>
      <c r="K789" s="65"/>
      <c r="L789" s="65"/>
      <c r="M789" s="65"/>
      <c r="N789" s="65"/>
      <c r="O789" s="65"/>
      <c r="P789" s="65"/>
    </row>
    <row r="790" spans="3:16" s="1" customFormat="1" x14ac:dyDescent="0.25">
      <c r="C790" s="65"/>
      <c r="D790" s="55"/>
      <c r="E790" s="55"/>
      <c r="F790" s="55"/>
      <c r="G790" s="55"/>
      <c r="H790" s="55"/>
      <c r="I790" s="55"/>
      <c r="J790" s="55"/>
      <c r="K790" s="65"/>
      <c r="L790" s="65"/>
      <c r="M790" s="65"/>
      <c r="N790" s="65"/>
      <c r="O790" s="65"/>
      <c r="P790" s="65"/>
    </row>
    <row r="791" spans="3:16" s="1" customFormat="1" x14ac:dyDescent="0.25">
      <c r="C791" s="65"/>
      <c r="D791" s="55"/>
      <c r="E791" s="55"/>
      <c r="F791" s="55"/>
      <c r="G791" s="55"/>
      <c r="H791" s="55"/>
      <c r="I791" s="55"/>
      <c r="J791" s="55"/>
      <c r="K791" s="65"/>
      <c r="L791" s="65"/>
      <c r="M791" s="65"/>
      <c r="N791" s="65"/>
      <c r="O791" s="65"/>
      <c r="P791" s="65"/>
    </row>
    <row r="792" spans="3:16" s="1" customFormat="1" x14ac:dyDescent="0.25">
      <c r="C792" s="65"/>
      <c r="D792" s="55"/>
      <c r="E792" s="55"/>
      <c r="F792" s="55"/>
      <c r="G792" s="55"/>
      <c r="H792" s="55"/>
      <c r="I792" s="55"/>
      <c r="J792" s="55"/>
      <c r="K792" s="65"/>
      <c r="L792" s="65"/>
      <c r="M792" s="65"/>
      <c r="N792" s="65"/>
      <c r="O792" s="65"/>
      <c r="P792" s="65"/>
    </row>
    <row r="793" spans="3:16" s="1" customFormat="1" x14ac:dyDescent="0.25">
      <c r="C793" s="65"/>
      <c r="D793" s="55"/>
      <c r="E793" s="55"/>
      <c r="F793" s="55"/>
      <c r="G793" s="55"/>
      <c r="H793" s="55"/>
      <c r="I793" s="55"/>
      <c r="J793" s="55"/>
      <c r="K793" s="65"/>
      <c r="L793" s="65"/>
      <c r="M793" s="65"/>
      <c r="N793" s="65"/>
      <c r="O793" s="65"/>
      <c r="P793" s="65"/>
    </row>
    <row r="794" spans="3:16" s="1" customFormat="1" x14ac:dyDescent="0.25">
      <c r="C794" s="65"/>
      <c r="D794" s="55"/>
      <c r="E794" s="55"/>
      <c r="F794" s="55"/>
      <c r="G794" s="55"/>
      <c r="H794" s="55"/>
      <c r="I794" s="55"/>
      <c r="J794" s="55"/>
      <c r="K794" s="65"/>
      <c r="L794" s="65"/>
      <c r="M794" s="65"/>
      <c r="N794" s="65"/>
      <c r="O794" s="65"/>
      <c r="P794" s="65"/>
    </row>
    <row r="795" spans="3:16" s="1" customFormat="1" x14ac:dyDescent="0.25">
      <c r="C795" s="65"/>
      <c r="D795" s="55"/>
      <c r="E795" s="55"/>
      <c r="F795" s="55"/>
      <c r="G795" s="55"/>
      <c r="H795" s="55"/>
      <c r="I795" s="55"/>
      <c r="J795" s="55"/>
      <c r="K795" s="65"/>
      <c r="L795" s="65"/>
      <c r="M795" s="65"/>
      <c r="N795" s="65"/>
      <c r="O795" s="65"/>
      <c r="P795" s="65"/>
    </row>
    <row r="796" spans="3:16" s="1" customFormat="1" x14ac:dyDescent="0.25">
      <c r="C796" s="65"/>
      <c r="D796" s="55"/>
      <c r="E796" s="55"/>
      <c r="F796" s="55"/>
      <c r="G796" s="55"/>
      <c r="H796" s="55"/>
      <c r="I796" s="55"/>
      <c r="J796" s="55"/>
      <c r="K796" s="65"/>
      <c r="L796" s="65"/>
      <c r="M796" s="65"/>
      <c r="N796" s="65"/>
      <c r="O796" s="65"/>
      <c r="P796" s="65"/>
    </row>
    <row r="797" spans="3:16" s="1" customFormat="1" x14ac:dyDescent="0.25">
      <c r="C797" s="65"/>
      <c r="D797" s="55"/>
      <c r="E797" s="55"/>
      <c r="F797" s="55"/>
      <c r="G797" s="55"/>
      <c r="H797" s="55"/>
      <c r="I797" s="55"/>
      <c r="J797" s="55"/>
      <c r="K797" s="65"/>
      <c r="L797" s="65"/>
      <c r="M797" s="65"/>
      <c r="N797" s="65"/>
      <c r="O797" s="65"/>
      <c r="P797" s="65"/>
    </row>
    <row r="798" spans="3:16" s="1" customFormat="1" x14ac:dyDescent="0.25">
      <c r="C798" s="65"/>
      <c r="D798" s="55"/>
      <c r="E798" s="55"/>
      <c r="F798" s="55"/>
      <c r="G798" s="55"/>
      <c r="H798" s="55"/>
      <c r="I798" s="55"/>
      <c r="J798" s="55"/>
      <c r="K798" s="65"/>
      <c r="L798" s="65"/>
      <c r="M798" s="65"/>
      <c r="N798" s="65"/>
      <c r="O798" s="65"/>
      <c r="P798" s="65"/>
    </row>
    <row r="799" spans="3:16" s="1" customFormat="1" x14ac:dyDescent="0.25">
      <c r="C799" s="65"/>
      <c r="D799" s="55"/>
      <c r="E799" s="55"/>
      <c r="F799" s="55"/>
      <c r="G799" s="55"/>
      <c r="H799" s="55"/>
      <c r="I799" s="55"/>
      <c r="J799" s="55"/>
      <c r="K799" s="65"/>
      <c r="L799" s="65"/>
      <c r="M799" s="65"/>
      <c r="N799" s="65"/>
      <c r="O799" s="65"/>
      <c r="P799" s="65"/>
    </row>
    <row r="800" spans="3:16" s="1" customFormat="1" x14ac:dyDescent="0.25">
      <c r="C800" s="65"/>
      <c r="D800" s="55"/>
      <c r="E800" s="55"/>
      <c r="F800" s="55"/>
      <c r="G800" s="55"/>
      <c r="H800" s="55"/>
      <c r="I800" s="55"/>
      <c r="J800" s="55"/>
      <c r="K800" s="65"/>
      <c r="L800" s="65"/>
      <c r="M800" s="65"/>
      <c r="N800" s="65"/>
      <c r="O800" s="65"/>
      <c r="P800" s="65"/>
    </row>
    <row r="801" spans="3:16" s="1" customFormat="1" x14ac:dyDescent="0.25">
      <c r="C801" s="65"/>
      <c r="D801" s="55"/>
      <c r="E801" s="55"/>
      <c r="F801" s="55"/>
      <c r="G801" s="55"/>
      <c r="H801" s="55"/>
      <c r="I801" s="55"/>
      <c r="J801" s="55"/>
      <c r="K801" s="65"/>
      <c r="L801" s="65"/>
      <c r="M801" s="65"/>
      <c r="N801" s="65"/>
      <c r="O801" s="65"/>
      <c r="P801" s="65"/>
    </row>
    <row r="802" spans="3:16" s="1" customFormat="1" x14ac:dyDescent="0.25">
      <c r="C802" s="65"/>
      <c r="D802" s="55"/>
      <c r="E802" s="55"/>
      <c r="F802" s="55"/>
      <c r="G802" s="55"/>
      <c r="H802" s="55"/>
      <c r="I802" s="55"/>
      <c r="J802" s="55"/>
      <c r="K802" s="65"/>
      <c r="L802" s="65"/>
      <c r="M802" s="65"/>
      <c r="N802" s="65"/>
      <c r="O802" s="65"/>
      <c r="P802" s="65"/>
    </row>
    <row r="803" spans="3:16" s="1" customFormat="1" x14ac:dyDescent="0.25">
      <c r="C803" s="65"/>
      <c r="D803" s="55"/>
      <c r="E803" s="55"/>
      <c r="F803" s="55"/>
      <c r="G803" s="55"/>
      <c r="H803" s="55"/>
      <c r="I803" s="55"/>
      <c r="J803" s="55"/>
      <c r="K803" s="65"/>
      <c r="L803" s="65"/>
      <c r="M803" s="65"/>
      <c r="N803" s="65"/>
      <c r="O803" s="65"/>
      <c r="P803" s="65"/>
    </row>
    <row r="804" spans="3:16" s="1" customFormat="1" x14ac:dyDescent="0.25">
      <c r="C804" s="65"/>
      <c r="D804" s="55"/>
      <c r="E804" s="55"/>
      <c r="F804" s="55"/>
      <c r="G804" s="55"/>
      <c r="H804" s="55"/>
      <c r="I804" s="55"/>
      <c r="J804" s="55"/>
      <c r="K804" s="65"/>
      <c r="L804" s="65"/>
      <c r="M804" s="65"/>
      <c r="N804" s="65"/>
      <c r="O804" s="65"/>
      <c r="P804" s="65"/>
    </row>
    <row r="805" spans="3:16" s="1" customFormat="1" x14ac:dyDescent="0.25">
      <c r="C805" s="65"/>
      <c r="D805" s="55"/>
      <c r="E805" s="55"/>
      <c r="F805" s="55"/>
      <c r="G805" s="55"/>
      <c r="H805" s="55"/>
      <c r="I805" s="55"/>
      <c r="J805" s="55"/>
      <c r="K805" s="65"/>
      <c r="L805" s="65"/>
      <c r="M805" s="65"/>
      <c r="N805" s="65"/>
      <c r="O805" s="65"/>
      <c r="P805" s="65"/>
    </row>
    <row r="806" spans="3:16" s="1" customFormat="1" x14ac:dyDescent="0.25">
      <c r="C806" s="65"/>
      <c r="D806" s="55"/>
      <c r="E806" s="55"/>
      <c r="F806" s="55"/>
      <c r="G806" s="55"/>
      <c r="H806" s="55"/>
      <c r="I806" s="55"/>
      <c r="J806" s="55"/>
      <c r="K806" s="65"/>
      <c r="L806" s="65"/>
      <c r="M806" s="65"/>
      <c r="N806" s="65"/>
      <c r="O806" s="65"/>
      <c r="P806" s="65"/>
    </row>
    <row r="807" spans="3:16" s="1" customFormat="1" x14ac:dyDescent="0.25">
      <c r="C807" s="65"/>
      <c r="D807" s="55"/>
      <c r="E807" s="55"/>
      <c r="F807" s="55"/>
      <c r="G807" s="55"/>
      <c r="H807" s="55"/>
      <c r="I807" s="55"/>
      <c r="J807" s="55"/>
      <c r="K807" s="65"/>
      <c r="L807" s="65"/>
      <c r="M807" s="65"/>
      <c r="N807" s="65"/>
      <c r="O807" s="65"/>
      <c r="P807" s="65"/>
    </row>
    <row r="808" spans="3:16" s="1" customFormat="1" x14ac:dyDescent="0.25">
      <c r="C808" s="65"/>
      <c r="D808" s="55"/>
      <c r="E808" s="55"/>
      <c r="F808" s="55"/>
      <c r="G808" s="55"/>
      <c r="H808" s="55"/>
      <c r="I808" s="55"/>
      <c r="J808" s="55"/>
      <c r="K808" s="65"/>
      <c r="L808" s="65"/>
      <c r="M808" s="65"/>
      <c r="N808" s="65"/>
      <c r="O808" s="65"/>
      <c r="P808" s="65"/>
    </row>
    <row r="809" spans="3:16" s="1" customFormat="1" x14ac:dyDescent="0.25">
      <c r="C809" s="65"/>
      <c r="D809" s="55"/>
      <c r="E809" s="55"/>
      <c r="F809" s="55"/>
      <c r="G809" s="55"/>
      <c r="H809" s="55"/>
      <c r="I809" s="55"/>
      <c r="J809" s="55"/>
      <c r="K809" s="65"/>
      <c r="L809" s="65"/>
      <c r="M809" s="65"/>
      <c r="N809" s="65"/>
      <c r="O809" s="65"/>
      <c r="P809" s="65"/>
    </row>
    <row r="810" spans="3:16" s="1" customFormat="1" x14ac:dyDescent="0.25">
      <c r="C810" s="65"/>
      <c r="D810" s="55"/>
      <c r="E810" s="55"/>
      <c r="F810" s="55"/>
      <c r="G810" s="55"/>
      <c r="H810" s="55"/>
      <c r="I810" s="55"/>
      <c r="J810" s="55"/>
      <c r="K810" s="65"/>
      <c r="L810" s="65"/>
      <c r="M810" s="65"/>
      <c r="N810" s="65"/>
      <c r="O810" s="65"/>
      <c r="P810" s="65"/>
    </row>
    <row r="811" spans="3:16" s="1" customFormat="1" x14ac:dyDescent="0.25">
      <c r="C811" s="65"/>
      <c r="D811" s="55"/>
      <c r="E811" s="55"/>
      <c r="F811" s="55"/>
      <c r="G811" s="55"/>
      <c r="H811" s="55"/>
      <c r="I811" s="55"/>
      <c r="J811" s="55"/>
      <c r="K811" s="65"/>
      <c r="L811" s="65"/>
      <c r="M811" s="65"/>
      <c r="N811" s="65"/>
      <c r="O811" s="65"/>
      <c r="P811" s="65"/>
    </row>
    <row r="812" spans="3:16" s="1" customFormat="1" x14ac:dyDescent="0.25">
      <c r="C812" s="65"/>
      <c r="D812" s="55"/>
      <c r="E812" s="55"/>
      <c r="F812" s="55"/>
      <c r="G812" s="55"/>
      <c r="H812" s="55"/>
      <c r="I812" s="55"/>
      <c r="J812" s="55"/>
      <c r="K812" s="65"/>
      <c r="L812" s="65"/>
      <c r="M812" s="65"/>
      <c r="N812" s="65"/>
      <c r="O812" s="65"/>
      <c r="P812" s="65"/>
    </row>
    <row r="813" spans="3:16" s="1" customFormat="1" x14ac:dyDescent="0.25">
      <c r="C813" s="65"/>
      <c r="D813" s="55"/>
      <c r="E813" s="55"/>
      <c r="F813" s="55"/>
      <c r="G813" s="55"/>
      <c r="H813" s="55"/>
      <c r="I813" s="55"/>
      <c r="J813" s="55"/>
      <c r="K813" s="65"/>
      <c r="L813" s="65"/>
      <c r="M813" s="65"/>
      <c r="N813" s="65"/>
      <c r="O813" s="65"/>
      <c r="P813" s="65"/>
    </row>
    <row r="814" spans="3:16" s="1" customFormat="1" x14ac:dyDescent="0.25">
      <c r="C814" s="65"/>
      <c r="D814" s="55"/>
      <c r="E814" s="55"/>
      <c r="F814" s="55"/>
      <c r="G814" s="55"/>
      <c r="H814" s="55"/>
      <c r="I814" s="55"/>
      <c r="J814" s="55"/>
      <c r="K814" s="65"/>
      <c r="L814" s="65"/>
      <c r="M814" s="65"/>
      <c r="N814" s="65"/>
      <c r="O814" s="65"/>
      <c r="P814" s="65"/>
    </row>
    <row r="815" spans="3:16" s="1" customFormat="1" x14ac:dyDescent="0.25">
      <c r="C815" s="65"/>
      <c r="D815" s="55"/>
      <c r="E815" s="55"/>
      <c r="F815" s="55"/>
      <c r="G815" s="55"/>
      <c r="H815" s="55"/>
      <c r="I815" s="55"/>
      <c r="J815" s="55"/>
      <c r="K815" s="65"/>
      <c r="L815" s="65"/>
      <c r="M815" s="65"/>
      <c r="N815" s="65"/>
      <c r="O815" s="65"/>
      <c r="P815" s="65"/>
    </row>
    <row r="816" spans="3:16" s="1" customFormat="1" x14ac:dyDescent="0.25">
      <c r="C816" s="65"/>
      <c r="D816" s="55"/>
      <c r="E816" s="55"/>
      <c r="F816" s="55"/>
      <c r="G816" s="55"/>
      <c r="H816" s="55"/>
      <c r="I816" s="55"/>
      <c r="J816" s="55"/>
      <c r="K816" s="65"/>
      <c r="L816" s="65"/>
      <c r="M816" s="65"/>
      <c r="N816" s="65"/>
      <c r="O816" s="65"/>
      <c r="P816" s="65"/>
    </row>
    <row r="817" spans="3:16" s="1" customFormat="1" x14ac:dyDescent="0.25">
      <c r="C817" s="65"/>
      <c r="D817" s="55"/>
      <c r="E817" s="55"/>
      <c r="F817" s="55"/>
      <c r="G817" s="55"/>
      <c r="H817" s="55"/>
      <c r="I817" s="55"/>
      <c r="J817" s="55"/>
      <c r="K817" s="65"/>
      <c r="L817" s="65"/>
      <c r="M817" s="65"/>
      <c r="N817" s="65"/>
      <c r="O817" s="65"/>
      <c r="P817" s="65"/>
    </row>
    <row r="818" spans="3:16" s="1" customFormat="1" x14ac:dyDescent="0.25">
      <c r="C818" s="65"/>
      <c r="D818" s="55"/>
      <c r="E818" s="55"/>
      <c r="F818" s="55"/>
      <c r="G818" s="55"/>
      <c r="H818" s="55"/>
      <c r="I818" s="55"/>
      <c r="J818" s="55"/>
      <c r="K818" s="65"/>
      <c r="L818" s="65"/>
      <c r="M818" s="65"/>
      <c r="N818" s="65"/>
      <c r="O818" s="65"/>
      <c r="P818" s="65"/>
    </row>
    <row r="819" spans="3:16" s="1" customFormat="1" x14ac:dyDescent="0.25">
      <c r="C819" s="65"/>
      <c r="D819" s="55"/>
      <c r="E819" s="55"/>
      <c r="F819" s="55"/>
      <c r="G819" s="55"/>
      <c r="H819" s="55"/>
      <c r="I819" s="55"/>
      <c r="J819" s="55"/>
      <c r="K819" s="65"/>
      <c r="L819" s="65"/>
      <c r="M819" s="65"/>
      <c r="N819" s="65"/>
      <c r="O819" s="65"/>
      <c r="P819" s="65"/>
    </row>
    <row r="820" spans="3:16" s="1" customFormat="1" x14ac:dyDescent="0.25">
      <c r="C820" s="65"/>
      <c r="D820" s="55"/>
      <c r="E820" s="55"/>
      <c r="F820" s="55"/>
      <c r="G820" s="55"/>
      <c r="H820" s="55"/>
      <c r="I820" s="55"/>
      <c r="J820" s="55"/>
      <c r="K820" s="65"/>
      <c r="L820" s="65"/>
      <c r="M820" s="65"/>
      <c r="N820" s="65"/>
      <c r="O820" s="65"/>
      <c r="P820" s="65"/>
    </row>
    <row r="821" spans="3:16" s="1" customFormat="1" x14ac:dyDescent="0.25">
      <c r="C821" s="65"/>
      <c r="D821" s="55"/>
      <c r="E821" s="55"/>
      <c r="F821" s="55"/>
      <c r="G821" s="55"/>
      <c r="H821" s="55"/>
      <c r="I821" s="55"/>
      <c r="J821" s="55"/>
      <c r="K821" s="65"/>
      <c r="L821" s="65"/>
      <c r="M821" s="65"/>
      <c r="N821" s="65"/>
      <c r="O821" s="65"/>
      <c r="P821" s="65"/>
    </row>
    <row r="822" spans="3:16" s="1" customFormat="1" x14ac:dyDescent="0.25">
      <c r="C822" s="65"/>
      <c r="D822" s="55"/>
      <c r="E822" s="55"/>
      <c r="F822" s="55"/>
      <c r="G822" s="55"/>
      <c r="H822" s="55"/>
      <c r="I822" s="55"/>
      <c r="J822" s="55"/>
      <c r="K822" s="65"/>
      <c r="L822" s="65"/>
      <c r="M822" s="65"/>
      <c r="N822" s="65"/>
      <c r="O822" s="65"/>
      <c r="P822" s="65"/>
    </row>
    <row r="823" spans="3:16" s="1" customFormat="1" x14ac:dyDescent="0.25">
      <c r="C823" s="65"/>
      <c r="D823" s="55"/>
      <c r="E823" s="55"/>
      <c r="F823" s="55"/>
      <c r="G823" s="55"/>
      <c r="H823" s="55"/>
      <c r="I823" s="55"/>
      <c r="J823" s="55"/>
      <c r="K823" s="65"/>
      <c r="L823" s="65"/>
      <c r="M823" s="65"/>
      <c r="N823" s="65"/>
      <c r="O823" s="65"/>
      <c r="P823" s="65"/>
    </row>
    <row r="824" spans="3:16" s="1" customFormat="1" x14ac:dyDescent="0.25">
      <c r="C824" s="65"/>
      <c r="D824" s="55"/>
      <c r="E824" s="55"/>
      <c r="F824" s="55"/>
      <c r="G824" s="55"/>
      <c r="H824" s="55"/>
      <c r="I824" s="55"/>
      <c r="J824" s="55"/>
      <c r="K824" s="65"/>
      <c r="L824" s="65"/>
      <c r="M824" s="65"/>
      <c r="N824" s="65"/>
      <c r="O824" s="65"/>
      <c r="P824" s="65"/>
    </row>
    <row r="825" spans="3:16" s="1" customFormat="1" x14ac:dyDescent="0.25">
      <c r="C825" s="65"/>
      <c r="D825" s="55"/>
      <c r="E825" s="55"/>
      <c r="F825" s="55"/>
      <c r="G825" s="55"/>
      <c r="H825" s="55"/>
      <c r="I825" s="55"/>
      <c r="J825" s="55"/>
      <c r="K825" s="65"/>
      <c r="L825" s="65"/>
      <c r="M825" s="65"/>
      <c r="N825" s="65"/>
      <c r="O825" s="65"/>
      <c r="P825" s="65"/>
    </row>
    <row r="826" spans="3:16" s="1" customFormat="1" x14ac:dyDescent="0.25">
      <c r="C826" s="65"/>
      <c r="D826" s="55"/>
      <c r="E826" s="55"/>
      <c r="F826" s="55"/>
      <c r="G826" s="55"/>
      <c r="H826" s="55"/>
      <c r="I826" s="55"/>
      <c r="J826" s="55"/>
      <c r="K826" s="65"/>
      <c r="L826" s="65"/>
      <c r="M826" s="65"/>
      <c r="N826" s="65"/>
      <c r="O826" s="65"/>
      <c r="P826" s="65"/>
    </row>
    <row r="827" spans="3:16" s="1" customFormat="1" x14ac:dyDescent="0.25">
      <c r="C827" s="65"/>
      <c r="D827" s="55"/>
      <c r="E827" s="55"/>
      <c r="F827" s="55"/>
      <c r="G827" s="55"/>
      <c r="H827" s="55"/>
      <c r="I827" s="55"/>
      <c r="J827" s="55"/>
      <c r="K827" s="65"/>
      <c r="L827" s="65"/>
      <c r="M827" s="65"/>
      <c r="N827" s="65"/>
      <c r="O827" s="65"/>
      <c r="P827" s="65"/>
    </row>
    <row r="828" spans="3:16" s="1" customFormat="1" x14ac:dyDescent="0.25">
      <c r="C828" s="65"/>
      <c r="D828" s="55"/>
      <c r="E828" s="55"/>
      <c r="F828" s="55"/>
      <c r="G828" s="55"/>
      <c r="H828" s="55"/>
      <c r="I828" s="55"/>
      <c r="J828" s="55"/>
      <c r="K828" s="65"/>
      <c r="L828" s="65"/>
      <c r="M828" s="65"/>
      <c r="N828" s="65"/>
      <c r="O828" s="65"/>
      <c r="P828" s="65"/>
    </row>
    <row r="829" spans="3:16" s="1" customFormat="1" x14ac:dyDescent="0.25">
      <c r="C829" s="65"/>
      <c r="D829" s="55"/>
      <c r="E829" s="55"/>
      <c r="F829" s="55"/>
      <c r="G829" s="55"/>
      <c r="H829" s="55"/>
      <c r="I829" s="55"/>
      <c r="J829" s="55"/>
      <c r="K829" s="65"/>
      <c r="L829" s="65"/>
      <c r="M829" s="65"/>
      <c r="N829" s="65"/>
      <c r="O829" s="65"/>
      <c r="P829" s="65"/>
    </row>
    <row r="830" spans="3:16" s="1" customFormat="1" x14ac:dyDescent="0.25">
      <c r="C830" s="65"/>
      <c r="D830" s="55"/>
      <c r="E830" s="55"/>
      <c r="F830" s="55"/>
      <c r="G830" s="55"/>
      <c r="H830" s="55"/>
      <c r="I830" s="55"/>
      <c r="J830" s="55"/>
      <c r="K830" s="65"/>
      <c r="L830" s="65"/>
      <c r="M830" s="65"/>
      <c r="N830" s="65"/>
      <c r="O830" s="65"/>
      <c r="P830" s="65"/>
    </row>
    <row r="831" spans="3:16" s="1" customFormat="1" x14ac:dyDescent="0.25">
      <c r="C831" s="65"/>
      <c r="D831" s="55"/>
      <c r="E831" s="55"/>
      <c r="F831" s="55"/>
      <c r="G831" s="55"/>
      <c r="H831" s="55"/>
      <c r="I831" s="55"/>
      <c r="J831" s="55"/>
      <c r="K831" s="65"/>
      <c r="L831" s="65"/>
      <c r="M831" s="65"/>
      <c r="N831" s="65"/>
      <c r="O831" s="65"/>
      <c r="P831" s="65"/>
    </row>
    <row r="832" spans="3:16" s="1" customFormat="1" x14ac:dyDescent="0.25">
      <c r="C832" s="65"/>
      <c r="D832" s="55"/>
      <c r="E832" s="55"/>
      <c r="F832" s="55"/>
      <c r="G832" s="55"/>
      <c r="H832" s="55"/>
      <c r="I832" s="55"/>
      <c r="J832" s="55"/>
      <c r="K832" s="65"/>
      <c r="L832" s="65"/>
      <c r="M832" s="65"/>
      <c r="N832" s="65"/>
      <c r="O832" s="65"/>
      <c r="P832" s="65"/>
    </row>
    <row r="833" spans="3:16" s="1" customFormat="1" x14ac:dyDescent="0.25">
      <c r="C833" s="65"/>
      <c r="D833" s="55"/>
      <c r="E833" s="55"/>
      <c r="F833" s="55"/>
      <c r="G833" s="55"/>
      <c r="H833" s="55"/>
      <c r="I833" s="55"/>
      <c r="J833" s="55"/>
      <c r="K833" s="65"/>
      <c r="L833" s="65"/>
      <c r="M833" s="65"/>
      <c r="N833" s="65"/>
      <c r="O833" s="65"/>
      <c r="P833" s="65"/>
    </row>
    <row r="834" spans="3:16" s="1" customFormat="1" x14ac:dyDescent="0.25">
      <c r="C834" s="65"/>
      <c r="D834" s="55"/>
      <c r="E834" s="55"/>
      <c r="F834" s="55"/>
      <c r="G834" s="55"/>
      <c r="H834" s="55"/>
      <c r="I834" s="55"/>
      <c r="J834" s="55"/>
      <c r="K834" s="65"/>
      <c r="L834" s="65"/>
      <c r="M834" s="65"/>
      <c r="N834" s="65"/>
      <c r="O834" s="65"/>
      <c r="P834" s="65"/>
    </row>
    <row r="835" spans="3:16" s="1" customFormat="1" x14ac:dyDescent="0.25">
      <c r="C835" s="65"/>
      <c r="D835" s="55"/>
      <c r="E835" s="55"/>
      <c r="F835" s="55"/>
      <c r="G835" s="55"/>
      <c r="H835" s="55"/>
      <c r="I835" s="55"/>
      <c r="J835" s="55"/>
      <c r="K835" s="65"/>
      <c r="L835" s="65"/>
      <c r="M835" s="65"/>
      <c r="N835" s="65"/>
      <c r="O835" s="65"/>
      <c r="P835" s="65"/>
    </row>
    <row r="836" spans="3:16" s="1" customFormat="1" x14ac:dyDescent="0.25">
      <c r="C836" s="65"/>
      <c r="D836" s="55"/>
      <c r="E836" s="55"/>
      <c r="F836" s="55"/>
      <c r="G836" s="55"/>
      <c r="H836" s="55"/>
      <c r="I836" s="55"/>
      <c r="J836" s="55"/>
      <c r="K836" s="65"/>
      <c r="L836" s="65"/>
      <c r="M836" s="65"/>
      <c r="N836" s="65"/>
      <c r="O836" s="65"/>
      <c r="P836" s="65"/>
    </row>
    <row r="837" spans="3:16" s="1" customFormat="1" x14ac:dyDescent="0.25">
      <c r="C837" s="65"/>
      <c r="D837" s="55"/>
      <c r="E837" s="55"/>
      <c r="F837" s="55"/>
      <c r="G837" s="55"/>
      <c r="H837" s="55"/>
      <c r="I837" s="55"/>
      <c r="J837" s="55"/>
      <c r="K837" s="65"/>
      <c r="L837" s="65"/>
      <c r="M837" s="65"/>
      <c r="N837" s="65"/>
      <c r="O837" s="65"/>
      <c r="P837" s="65"/>
    </row>
    <row r="838" spans="3:16" s="1" customFormat="1" x14ac:dyDescent="0.25">
      <c r="C838" s="65"/>
      <c r="D838" s="55"/>
      <c r="E838" s="55"/>
      <c r="F838" s="55"/>
      <c r="G838" s="55"/>
      <c r="H838" s="55"/>
      <c r="I838" s="55"/>
      <c r="J838" s="55"/>
      <c r="K838" s="65"/>
      <c r="L838" s="65"/>
      <c r="M838" s="65"/>
      <c r="N838" s="65"/>
      <c r="O838" s="65"/>
      <c r="P838" s="65"/>
    </row>
    <row r="839" spans="3:16" s="1" customFormat="1" x14ac:dyDescent="0.25">
      <c r="C839" s="65"/>
      <c r="D839" s="55"/>
      <c r="E839" s="55"/>
      <c r="F839" s="55"/>
      <c r="G839" s="55"/>
      <c r="H839" s="55"/>
      <c r="I839" s="55"/>
      <c r="J839" s="55"/>
      <c r="K839" s="65"/>
      <c r="L839" s="65"/>
      <c r="M839" s="65"/>
      <c r="N839" s="65"/>
      <c r="O839" s="65"/>
      <c r="P839" s="65"/>
    </row>
    <row r="840" spans="3:16" s="1" customFormat="1" x14ac:dyDescent="0.25">
      <c r="C840" s="65"/>
      <c r="D840" s="55"/>
      <c r="E840" s="55"/>
      <c r="F840" s="55"/>
      <c r="G840" s="55"/>
      <c r="H840" s="55"/>
      <c r="I840" s="55"/>
      <c r="J840" s="55"/>
      <c r="K840" s="65"/>
      <c r="L840" s="65"/>
      <c r="M840" s="65"/>
      <c r="N840" s="65"/>
      <c r="O840" s="65"/>
      <c r="P840" s="65"/>
    </row>
    <row r="841" spans="3:16" s="1" customFormat="1" x14ac:dyDescent="0.25">
      <c r="C841" s="65"/>
      <c r="D841" s="55"/>
      <c r="E841" s="55"/>
      <c r="F841" s="55"/>
      <c r="G841" s="55"/>
      <c r="H841" s="55"/>
      <c r="I841" s="55"/>
      <c r="J841" s="55"/>
      <c r="K841" s="65"/>
      <c r="L841" s="65"/>
      <c r="M841" s="65"/>
      <c r="N841" s="65"/>
      <c r="O841" s="65"/>
      <c r="P841" s="65"/>
    </row>
    <row r="842" spans="3:16" s="1" customFormat="1" x14ac:dyDescent="0.25">
      <c r="C842" s="65"/>
      <c r="D842" s="55"/>
      <c r="E842" s="55"/>
      <c r="F842" s="55"/>
      <c r="G842" s="55"/>
      <c r="H842" s="55"/>
      <c r="I842" s="55"/>
      <c r="J842" s="55"/>
      <c r="K842" s="65"/>
      <c r="L842" s="65"/>
      <c r="M842" s="65"/>
      <c r="N842" s="65"/>
      <c r="O842" s="65"/>
      <c r="P842" s="65"/>
    </row>
    <row r="843" spans="3:16" s="1" customFormat="1" x14ac:dyDescent="0.25">
      <c r="C843" s="65"/>
      <c r="D843" s="55"/>
      <c r="E843" s="55"/>
      <c r="F843" s="55"/>
      <c r="G843" s="55"/>
      <c r="H843" s="55"/>
      <c r="I843" s="55"/>
      <c r="J843" s="55"/>
      <c r="K843" s="65"/>
      <c r="L843" s="65"/>
      <c r="M843" s="65"/>
      <c r="N843" s="65"/>
      <c r="O843" s="65"/>
      <c r="P843" s="65"/>
    </row>
    <row r="844" spans="3:16" s="1" customFormat="1" x14ac:dyDescent="0.25">
      <c r="C844" s="65"/>
      <c r="D844" s="55"/>
      <c r="E844" s="55"/>
      <c r="F844" s="55"/>
      <c r="G844" s="55"/>
      <c r="H844" s="55"/>
      <c r="I844" s="55"/>
      <c r="J844" s="55"/>
      <c r="K844" s="65"/>
      <c r="L844" s="65"/>
      <c r="M844" s="65"/>
      <c r="N844" s="65"/>
      <c r="O844" s="65"/>
      <c r="P844" s="65"/>
    </row>
    <row r="845" spans="3:16" s="1" customFormat="1" x14ac:dyDescent="0.25">
      <c r="C845" s="65"/>
      <c r="D845" s="55"/>
      <c r="E845" s="55"/>
      <c r="F845" s="55"/>
      <c r="G845" s="55"/>
      <c r="H845" s="55"/>
      <c r="I845" s="55"/>
      <c r="J845" s="55"/>
      <c r="K845" s="65"/>
      <c r="L845" s="65"/>
      <c r="M845" s="65"/>
      <c r="N845" s="65"/>
      <c r="O845" s="65"/>
      <c r="P845" s="65"/>
    </row>
    <row r="846" spans="3:16" s="1" customFormat="1" x14ac:dyDescent="0.25">
      <c r="C846" s="65"/>
      <c r="D846" s="55"/>
      <c r="E846" s="55"/>
      <c r="F846" s="55"/>
      <c r="G846" s="55"/>
      <c r="H846" s="55"/>
      <c r="I846" s="55"/>
      <c r="J846" s="55"/>
      <c r="K846" s="65"/>
      <c r="L846" s="65"/>
      <c r="M846" s="65"/>
      <c r="N846" s="65"/>
      <c r="O846" s="65"/>
      <c r="P846" s="65"/>
    </row>
    <row r="847" spans="3:16" s="1" customFormat="1" x14ac:dyDescent="0.25">
      <c r="C847" s="65"/>
      <c r="D847" s="55"/>
      <c r="E847" s="55"/>
      <c r="F847" s="55"/>
      <c r="G847" s="55"/>
      <c r="H847" s="55"/>
      <c r="I847" s="55"/>
      <c r="J847" s="55"/>
      <c r="K847" s="65"/>
      <c r="L847" s="65"/>
      <c r="M847" s="65"/>
      <c r="N847" s="65"/>
      <c r="O847" s="65"/>
      <c r="P847" s="65"/>
    </row>
    <row r="848" spans="3:16" s="1" customFormat="1" x14ac:dyDescent="0.25">
      <c r="C848" s="65"/>
      <c r="D848" s="55"/>
      <c r="E848" s="55"/>
      <c r="F848" s="55"/>
      <c r="G848" s="55"/>
      <c r="H848" s="55"/>
      <c r="I848" s="55"/>
      <c r="J848" s="55"/>
      <c r="K848" s="65"/>
      <c r="L848" s="65"/>
      <c r="M848" s="65"/>
      <c r="N848" s="65"/>
      <c r="O848" s="65"/>
      <c r="P848" s="65"/>
    </row>
    <row r="849" spans="3:16" s="1" customFormat="1" x14ac:dyDescent="0.25">
      <c r="C849" s="65"/>
      <c r="D849" s="55"/>
      <c r="E849" s="55"/>
      <c r="F849" s="55"/>
      <c r="G849" s="55"/>
      <c r="H849" s="55"/>
      <c r="I849" s="55"/>
      <c r="J849" s="55"/>
      <c r="K849" s="65"/>
      <c r="L849" s="65"/>
      <c r="M849" s="65"/>
      <c r="N849" s="65"/>
      <c r="O849" s="65"/>
      <c r="P849" s="65"/>
    </row>
    <row r="850" spans="3:16" s="1" customFormat="1" x14ac:dyDescent="0.25">
      <c r="C850" s="65"/>
      <c r="D850" s="55"/>
      <c r="E850" s="55"/>
      <c r="F850" s="55"/>
      <c r="G850" s="55"/>
      <c r="H850" s="55"/>
      <c r="I850" s="55"/>
      <c r="J850" s="55"/>
      <c r="K850" s="65"/>
      <c r="L850" s="65"/>
      <c r="M850" s="65"/>
      <c r="N850" s="65"/>
      <c r="O850" s="65"/>
      <c r="P850" s="65"/>
    </row>
    <row r="851" spans="3:16" s="1" customFormat="1" x14ac:dyDescent="0.25">
      <c r="C851" s="65"/>
      <c r="D851" s="55"/>
      <c r="E851" s="55"/>
      <c r="F851" s="55"/>
      <c r="G851" s="55"/>
      <c r="H851" s="55"/>
      <c r="I851" s="55"/>
      <c r="J851" s="55"/>
      <c r="K851" s="65"/>
      <c r="L851" s="65"/>
      <c r="M851" s="65"/>
      <c r="N851" s="65"/>
      <c r="O851" s="65"/>
      <c r="P851" s="65"/>
    </row>
    <row r="852" spans="3:16" s="1" customFormat="1" x14ac:dyDescent="0.25">
      <c r="C852" s="65"/>
      <c r="D852" s="55"/>
      <c r="E852" s="55"/>
      <c r="F852" s="55"/>
      <c r="G852" s="55"/>
      <c r="H852" s="55"/>
      <c r="I852" s="55"/>
      <c r="J852" s="55"/>
      <c r="K852" s="65"/>
      <c r="L852" s="65"/>
      <c r="M852" s="65"/>
      <c r="N852" s="65"/>
      <c r="O852" s="65"/>
      <c r="P852" s="65"/>
    </row>
    <row r="853" spans="3:16" s="1" customFormat="1" x14ac:dyDescent="0.25">
      <c r="C853" s="65"/>
      <c r="D853" s="55"/>
      <c r="E853" s="55"/>
      <c r="F853" s="55"/>
      <c r="G853" s="55"/>
      <c r="H853" s="55"/>
      <c r="I853" s="55"/>
      <c r="J853" s="55"/>
      <c r="K853" s="65"/>
      <c r="L853" s="65"/>
      <c r="M853" s="65"/>
      <c r="N853" s="65"/>
      <c r="O853" s="65"/>
      <c r="P853" s="65"/>
    </row>
    <row r="854" spans="3:16" s="1" customFormat="1" x14ac:dyDescent="0.25">
      <c r="C854" s="65"/>
      <c r="D854" s="55"/>
      <c r="E854" s="55"/>
      <c r="F854" s="55"/>
      <c r="G854" s="55"/>
      <c r="H854" s="55"/>
      <c r="I854" s="55"/>
      <c r="J854" s="55"/>
      <c r="K854" s="65"/>
      <c r="L854" s="65"/>
      <c r="M854" s="65"/>
      <c r="N854" s="65"/>
      <c r="O854" s="65"/>
      <c r="P854" s="65"/>
    </row>
    <row r="855" spans="3:16" s="1" customFormat="1" x14ac:dyDescent="0.25">
      <c r="C855" s="65"/>
      <c r="D855" s="55"/>
      <c r="E855" s="55"/>
      <c r="F855" s="55"/>
      <c r="G855" s="55"/>
      <c r="H855" s="55"/>
      <c r="I855" s="55"/>
      <c r="J855" s="55"/>
      <c r="K855" s="65"/>
      <c r="L855" s="65"/>
      <c r="M855" s="65"/>
      <c r="N855" s="65"/>
      <c r="O855" s="65"/>
      <c r="P855" s="65"/>
    </row>
    <row r="856" spans="3:16" s="1" customFormat="1" x14ac:dyDescent="0.25">
      <c r="C856" s="65"/>
      <c r="D856" s="55"/>
      <c r="E856" s="55"/>
      <c r="F856" s="55"/>
      <c r="G856" s="55"/>
      <c r="H856" s="55"/>
      <c r="I856" s="55"/>
      <c r="J856" s="55"/>
      <c r="K856" s="65"/>
      <c r="L856" s="65"/>
      <c r="M856" s="65"/>
      <c r="N856" s="65"/>
      <c r="O856" s="65"/>
      <c r="P856" s="65"/>
    </row>
    <row r="857" spans="3:16" s="1" customFormat="1" x14ac:dyDescent="0.25">
      <c r="C857" s="65"/>
      <c r="D857" s="55"/>
      <c r="E857" s="55"/>
      <c r="F857" s="55"/>
      <c r="G857" s="55"/>
      <c r="H857" s="55"/>
      <c r="I857" s="55"/>
      <c r="J857" s="55"/>
      <c r="K857" s="65"/>
      <c r="L857" s="65"/>
      <c r="M857" s="65"/>
      <c r="N857" s="65"/>
      <c r="O857" s="65"/>
      <c r="P857" s="65"/>
    </row>
    <row r="858" spans="3:16" s="1" customFormat="1" x14ac:dyDescent="0.25">
      <c r="C858" s="65"/>
      <c r="D858" s="55"/>
      <c r="E858" s="55"/>
      <c r="F858" s="55"/>
      <c r="G858" s="55"/>
      <c r="H858" s="55"/>
      <c r="I858" s="55"/>
      <c r="J858" s="55"/>
      <c r="K858" s="65"/>
      <c r="L858" s="65"/>
      <c r="M858" s="65"/>
      <c r="N858" s="65"/>
      <c r="O858" s="65"/>
      <c r="P858" s="65"/>
    </row>
    <row r="859" spans="3:16" s="1" customFormat="1" x14ac:dyDescent="0.25">
      <c r="C859" s="65"/>
      <c r="D859" s="55"/>
      <c r="E859" s="55"/>
      <c r="F859" s="55"/>
      <c r="G859" s="55"/>
      <c r="H859" s="55"/>
      <c r="I859" s="55"/>
      <c r="J859" s="55"/>
      <c r="K859" s="65"/>
      <c r="L859" s="65"/>
      <c r="M859" s="65"/>
      <c r="N859" s="65"/>
      <c r="O859" s="65"/>
      <c r="P859" s="65"/>
    </row>
    <row r="860" spans="3:16" s="1" customFormat="1" x14ac:dyDescent="0.25">
      <c r="C860" s="65"/>
      <c r="D860" s="55"/>
      <c r="E860" s="55"/>
      <c r="F860" s="55"/>
      <c r="G860" s="55"/>
      <c r="H860" s="55"/>
      <c r="I860" s="55"/>
      <c r="J860" s="55"/>
      <c r="K860" s="65"/>
      <c r="L860" s="65"/>
      <c r="M860" s="65"/>
      <c r="N860" s="65"/>
      <c r="O860" s="65"/>
      <c r="P860" s="65"/>
    </row>
    <row r="861" spans="3:16" s="1" customFormat="1" x14ac:dyDescent="0.25">
      <c r="C861" s="65"/>
      <c r="D861" s="55"/>
      <c r="E861" s="55"/>
      <c r="F861" s="55"/>
      <c r="G861" s="55"/>
      <c r="H861" s="55"/>
      <c r="I861" s="55"/>
      <c r="J861" s="55"/>
      <c r="K861" s="65"/>
      <c r="L861" s="65"/>
      <c r="M861" s="65"/>
      <c r="N861" s="65"/>
      <c r="O861" s="65"/>
      <c r="P861" s="65"/>
    </row>
    <row r="862" spans="3:16" s="1" customFormat="1" x14ac:dyDescent="0.25">
      <c r="C862" s="65"/>
      <c r="D862" s="55"/>
      <c r="E862" s="55"/>
      <c r="F862" s="55"/>
      <c r="G862" s="55"/>
      <c r="H862" s="55"/>
      <c r="I862" s="55"/>
      <c r="J862" s="55"/>
      <c r="K862" s="65"/>
      <c r="L862" s="65"/>
      <c r="M862" s="65"/>
      <c r="N862" s="65"/>
      <c r="O862" s="65"/>
      <c r="P862" s="65"/>
    </row>
    <row r="863" spans="3:16" s="1" customFormat="1" x14ac:dyDescent="0.25">
      <c r="C863" s="65"/>
      <c r="D863" s="55"/>
      <c r="E863" s="55"/>
      <c r="F863" s="55"/>
      <c r="G863" s="55"/>
      <c r="H863" s="55"/>
      <c r="I863" s="55"/>
      <c r="J863" s="55"/>
      <c r="K863" s="65"/>
      <c r="L863" s="65"/>
      <c r="M863" s="65"/>
      <c r="N863" s="65"/>
      <c r="O863" s="65"/>
      <c r="P863" s="65"/>
    </row>
    <row r="864" spans="3:16" s="1" customFormat="1" x14ac:dyDescent="0.25">
      <c r="C864" s="65"/>
      <c r="D864" s="55"/>
      <c r="E864" s="55"/>
      <c r="F864" s="55"/>
      <c r="G864" s="55"/>
      <c r="H864" s="55"/>
      <c r="I864" s="55"/>
      <c r="J864" s="55"/>
      <c r="K864" s="65"/>
      <c r="L864" s="65"/>
      <c r="M864" s="65"/>
      <c r="N864" s="65"/>
      <c r="O864" s="65"/>
      <c r="P864" s="65"/>
    </row>
    <row r="865" spans="3:16" s="1" customFormat="1" x14ac:dyDescent="0.25">
      <c r="C865" s="65"/>
      <c r="D865" s="55"/>
      <c r="E865" s="55"/>
      <c r="F865" s="55"/>
      <c r="G865" s="55"/>
      <c r="H865" s="55"/>
      <c r="I865" s="55"/>
      <c r="J865" s="55"/>
      <c r="K865" s="65"/>
      <c r="L865" s="65"/>
      <c r="M865" s="65"/>
      <c r="N865" s="65"/>
      <c r="O865" s="65"/>
      <c r="P865" s="65"/>
    </row>
    <row r="866" spans="3:16" s="1" customFormat="1" x14ac:dyDescent="0.25">
      <c r="C866" s="65"/>
      <c r="D866" s="55"/>
      <c r="E866" s="55"/>
      <c r="F866" s="55"/>
      <c r="G866" s="55"/>
      <c r="H866" s="55"/>
      <c r="I866" s="55"/>
      <c r="J866" s="55"/>
      <c r="K866" s="65"/>
      <c r="L866" s="65"/>
      <c r="M866" s="65"/>
      <c r="N866" s="65"/>
      <c r="O866" s="65"/>
      <c r="P866" s="65"/>
    </row>
    <row r="867" spans="3:16" s="1" customFormat="1" x14ac:dyDescent="0.25">
      <c r="C867" s="65"/>
      <c r="D867" s="55"/>
      <c r="E867" s="55"/>
      <c r="F867" s="55"/>
      <c r="G867" s="55"/>
      <c r="H867" s="55"/>
      <c r="I867" s="55"/>
      <c r="J867" s="55"/>
      <c r="K867" s="65"/>
      <c r="L867" s="65"/>
      <c r="M867" s="65"/>
      <c r="N867" s="65"/>
      <c r="O867" s="65"/>
      <c r="P867" s="65"/>
    </row>
    <row r="868" spans="3:16" s="1" customFormat="1" x14ac:dyDescent="0.25">
      <c r="C868" s="65"/>
      <c r="D868" s="55"/>
      <c r="E868" s="55"/>
      <c r="F868" s="55"/>
      <c r="G868" s="55"/>
      <c r="H868" s="55"/>
      <c r="I868" s="55"/>
      <c r="J868" s="55"/>
      <c r="K868" s="65"/>
      <c r="L868" s="65"/>
      <c r="M868" s="65"/>
      <c r="N868" s="65"/>
      <c r="O868" s="65"/>
      <c r="P868" s="65"/>
    </row>
    <row r="869" spans="3:16" s="1" customFormat="1" x14ac:dyDescent="0.25">
      <c r="C869" s="65"/>
      <c r="D869" s="55"/>
      <c r="E869" s="55"/>
      <c r="F869" s="55"/>
      <c r="G869" s="55"/>
      <c r="H869" s="55"/>
      <c r="I869" s="55"/>
      <c r="J869" s="55"/>
      <c r="K869" s="65"/>
      <c r="L869" s="65"/>
      <c r="M869" s="65"/>
      <c r="N869" s="65"/>
      <c r="O869" s="65"/>
      <c r="P869" s="65"/>
    </row>
    <row r="870" spans="3:16" s="1" customFormat="1" x14ac:dyDescent="0.25">
      <c r="C870" s="65"/>
      <c r="D870" s="55"/>
      <c r="E870" s="55"/>
      <c r="F870" s="55"/>
      <c r="G870" s="55"/>
      <c r="H870" s="55"/>
      <c r="I870" s="55"/>
      <c r="J870" s="55"/>
      <c r="K870" s="65"/>
      <c r="L870" s="65"/>
      <c r="M870" s="65"/>
      <c r="N870" s="65"/>
      <c r="O870" s="65"/>
      <c r="P870" s="65"/>
    </row>
    <row r="871" spans="3:16" s="1" customFormat="1" x14ac:dyDescent="0.25">
      <c r="C871" s="65"/>
      <c r="D871" s="55"/>
      <c r="E871" s="55"/>
      <c r="F871" s="55"/>
      <c r="G871" s="55"/>
      <c r="H871" s="55"/>
      <c r="I871" s="55"/>
      <c r="J871" s="55"/>
      <c r="K871" s="65"/>
      <c r="L871" s="65"/>
      <c r="M871" s="65"/>
      <c r="N871" s="65"/>
      <c r="O871" s="65"/>
      <c r="P871" s="65"/>
    </row>
    <row r="872" spans="3:16" s="1" customFormat="1" x14ac:dyDescent="0.25">
      <c r="C872" s="65"/>
      <c r="D872" s="55"/>
      <c r="E872" s="55"/>
      <c r="F872" s="55"/>
      <c r="G872" s="55"/>
      <c r="H872" s="55"/>
      <c r="I872" s="55"/>
      <c r="J872" s="55"/>
      <c r="K872" s="65"/>
      <c r="L872" s="65"/>
      <c r="M872" s="65"/>
      <c r="N872" s="65"/>
      <c r="O872" s="65"/>
      <c r="P872" s="65"/>
    </row>
    <row r="873" spans="3:16" s="1" customFormat="1" x14ac:dyDescent="0.25">
      <c r="C873" s="65"/>
      <c r="D873" s="55"/>
      <c r="E873" s="55"/>
      <c r="F873" s="55"/>
      <c r="G873" s="55"/>
      <c r="H873" s="55"/>
      <c r="I873" s="55"/>
      <c r="J873" s="55"/>
      <c r="K873" s="65"/>
      <c r="L873" s="65"/>
      <c r="M873" s="65"/>
      <c r="N873" s="65"/>
      <c r="O873" s="65"/>
      <c r="P873" s="65"/>
    </row>
    <row r="874" spans="3:16" s="1" customFormat="1" x14ac:dyDescent="0.25">
      <c r="C874" s="65"/>
      <c r="D874" s="55"/>
      <c r="E874" s="55"/>
      <c r="F874" s="55"/>
      <c r="G874" s="55"/>
      <c r="H874" s="55"/>
      <c r="I874" s="55"/>
      <c r="J874" s="55"/>
      <c r="K874" s="65"/>
      <c r="L874" s="65"/>
      <c r="M874" s="65"/>
      <c r="N874" s="65"/>
      <c r="O874" s="65"/>
      <c r="P874" s="65"/>
    </row>
    <row r="875" spans="3:16" s="1" customFormat="1" x14ac:dyDescent="0.25">
      <c r="C875" s="65"/>
      <c r="D875" s="55"/>
      <c r="E875" s="55"/>
      <c r="F875" s="55"/>
      <c r="G875" s="55"/>
      <c r="H875" s="55"/>
      <c r="I875" s="55"/>
      <c r="J875" s="55"/>
      <c r="K875" s="65"/>
      <c r="L875" s="65"/>
      <c r="M875" s="65"/>
      <c r="N875" s="65"/>
      <c r="O875" s="65"/>
      <c r="P875" s="65"/>
    </row>
    <row r="876" spans="3:16" s="1" customFormat="1" x14ac:dyDescent="0.25">
      <c r="C876" s="65"/>
      <c r="D876" s="55"/>
      <c r="E876" s="55"/>
      <c r="F876" s="55"/>
      <c r="G876" s="55"/>
      <c r="H876" s="55"/>
      <c r="I876" s="55"/>
      <c r="J876" s="55"/>
      <c r="K876" s="65"/>
      <c r="L876" s="65"/>
      <c r="M876" s="65"/>
      <c r="N876" s="65"/>
      <c r="O876" s="65"/>
      <c r="P876" s="65"/>
    </row>
    <row r="877" spans="3:16" s="1" customFormat="1" x14ac:dyDescent="0.25">
      <c r="C877" s="65"/>
      <c r="D877" s="55"/>
      <c r="E877" s="55"/>
      <c r="F877" s="55"/>
      <c r="G877" s="55"/>
      <c r="H877" s="55"/>
      <c r="I877" s="55"/>
      <c r="J877" s="55"/>
      <c r="K877" s="65"/>
      <c r="L877" s="65"/>
      <c r="M877" s="65"/>
      <c r="N877" s="65"/>
      <c r="O877" s="65"/>
      <c r="P877" s="65"/>
    </row>
    <row r="878" spans="3:16" s="1" customFormat="1" x14ac:dyDescent="0.25">
      <c r="C878" s="65"/>
      <c r="D878" s="55"/>
      <c r="E878" s="55"/>
      <c r="F878" s="55"/>
      <c r="G878" s="55"/>
      <c r="H878" s="55"/>
      <c r="I878" s="55"/>
      <c r="J878" s="55"/>
      <c r="K878" s="65"/>
      <c r="L878" s="65"/>
      <c r="M878" s="65"/>
      <c r="N878" s="65"/>
      <c r="O878" s="65"/>
      <c r="P878" s="65"/>
    </row>
    <row r="879" spans="3:16" s="1" customFormat="1" x14ac:dyDescent="0.25">
      <c r="C879" s="65"/>
      <c r="D879" s="55"/>
      <c r="E879" s="55"/>
      <c r="F879" s="55"/>
      <c r="G879" s="55"/>
      <c r="H879" s="55"/>
      <c r="I879" s="55"/>
      <c r="J879" s="55"/>
      <c r="K879" s="65"/>
      <c r="L879" s="65"/>
      <c r="M879" s="65"/>
      <c r="N879" s="65"/>
      <c r="O879" s="65"/>
      <c r="P879" s="65"/>
    </row>
    <row r="880" spans="3:16" s="1" customFormat="1" x14ac:dyDescent="0.25">
      <c r="C880" s="65"/>
      <c r="D880" s="55"/>
      <c r="E880" s="55"/>
      <c r="F880" s="55"/>
      <c r="G880" s="55"/>
      <c r="H880" s="55"/>
      <c r="I880" s="55"/>
      <c r="J880" s="55"/>
      <c r="K880" s="65"/>
      <c r="L880" s="65"/>
      <c r="M880" s="65"/>
      <c r="N880" s="65"/>
      <c r="O880" s="65"/>
      <c r="P880" s="65"/>
    </row>
    <row r="881" spans="3:16" s="1" customFormat="1" x14ac:dyDescent="0.25">
      <c r="C881" s="65"/>
      <c r="D881" s="55"/>
      <c r="E881" s="55"/>
      <c r="F881" s="55"/>
      <c r="G881" s="55"/>
      <c r="H881" s="55"/>
      <c r="I881" s="55"/>
      <c r="J881" s="55"/>
      <c r="K881" s="65"/>
      <c r="L881" s="65"/>
      <c r="M881" s="65"/>
      <c r="N881" s="65"/>
      <c r="O881" s="65"/>
      <c r="P881" s="65"/>
    </row>
    <row r="882" spans="3:16" s="1" customFormat="1" x14ac:dyDescent="0.25">
      <c r="C882" s="65"/>
      <c r="D882" s="55"/>
      <c r="E882" s="55"/>
      <c r="F882" s="55"/>
      <c r="G882" s="55"/>
      <c r="H882" s="55"/>
      <c r="I882" s="55"/>
      <c r="J882" s="55"/>
      <c r="K882" s="65"/>
      <c r="L882" s="65"/>
      <c r="M882" s="65"/>
      <c r="N882" s="65"/>
      <c r="O882" s="65"/>
      <c r="P882" s="65"/>
    </row>
    <row r="883" spans="3:16" s="1" customFormat="1" x14ac:dyDescent="0.25">
      <c r="C883" s="65"/>
      <c r="D883" s="55"/>
      <c r="E883" s="55"/>
      <c r="F883" s="55"/>
      <c r="G883" s="55"/>
      <c r="H883" s="55"/>
      <c r="I883" s="55"/>
      <c r="J883" s="55"/>
      <c r="K883" s="65"/>
      <c r="L883" s="65"/>
      <c r="M883" s="65"/>
      <c r="N883" s="65"/>
      <c r="O883" s="65"/>
      <c r="P883" s="65"/>
    </row>
    <row r="884" spans="3:16" s="1" customFormat="1" x14ac:dyDescent="0.25">
      <c r="C884" s="65"/>
      <c r="D884" s="55"/>
      <c r="E884" s="55"/>
      <c r="F884" s="55"/>
      <c r="G884" s="55"/>
      <c r="H884" s="55"/>
      <c r="I884" s="55"/>
      <c r="J884" s="55"/>
      <c r="K884" s="65"/>
      <c r="L884" s="65"/>
      <c r="M884" s="65"/>
      <c r="N884" s="65"/>
      <c r="O884" s="65"/>
      <c r="P884" s="65"/>
    </row>
    <row r="885" spans="3:16" s="1" customFormat="1" x14ac:dyDescent="0.25">
      <c r="C885" s="65"/>
      <c r="D885" s="55"/>
      <c r="E885" s="55"/>
      <c r="F885" s="55"/>
      <c r="G885" s="55"/>
      <c r="H885" s="55"/>
      <c r="I885" s="55"/>
      <c r="J885" s="55"/>
      <c r="K885" s="65"/>
      <c r="L885" s="65"/>
      <c r="M885" s="65"/>
      <c r="N885" s="65"/>
      <c r="O885" s="65"/>
      <c r="P885" s="65"/>
    </row>
    <row r="886" spans="3:16" s="1" customFormat="1" x14ac:dyDescent="0.25">
      <c r="C886" s="65"/>
      <c r="D886" s="55"/>
      <c r="E886" s="55"/>
      <c r="F886" s="55"/>
      <c r="G886" s="55"/>
      <c r="H886" s="55"/>
      <c r="I886" s="55"/>
      <c r="J886" s="55"/>
      <c r="K886" s="65"/>
      <c r="L886" s="65"/>
      <c r="M886" s="65"/>
      <c r="N886" s="65"/>
      <c r="O886" s="65"/>
      <c r="P886" s="65"/>
    </row>
    <row r="887" spans="3:16" s="1" customFormat="1" x14ac:dyDescent="0.25">
      <c r="C887" s="65"/>
      <c r="D887" s="55"/>
      <c r="E887" s="55"/>
      <c r="F887" s="55"/>
      <c r="G887" s="55"/>
      <c r="H887" s="55"/>
      <c r="I887" s="55"/>
      <c r="J887" s="55"/>
      <c r="K887" s="65"/>
      <c r="L887" s="65"/>
      <c r="M887" s="65"/>
      <c r="N887" s="65"/>
      <c r="O887" s="65"/>
      <c r="P887" s="65"/>
    </row>
    <row r="888" spans="3:16" s="1" customFormat="1" x14ac:dyDescent="0.25">
      <c r="C888" s="65"/>
      <c r="D888" s="55"/>
      <c r="E888" s="55"/>
      <c r="F888" s="55"/>
      <c r="G888" s="55"/>
      <c r="H888" s="55"/>
      <c r="I888" s="55"/>
      <c r="J888" s="55"/>
      <c r="K888" s="65"/>
      <c r="L888" s="65"/>
      <c r="M888" s="65"/>
      <c r="N888" s="65"/>
      <c r="O888" s="65"/>
      <c r="P888" s="65"/>
    </row>
    <row r="889" spans="3:16" s="1" customFormat="1" x14ac:dyDescent="0.25">
      <c r="C889" s="65"/>
      <c r="D889" s="55"/>
      <c r="E889" s="55"/>
      <c r="F889" s="55"/>
      <c r="G889" s="55"/>
      <c r="H889" s="55"/>
      <c r="I889" s="55"/>
      <c r="J889" s="55"/>
      <c r="K889" s="65"/>
      <c r="L889" s="65"/>
      <c r="M889" s="65"/>
      <c r="N889" s="65"/>
      <c r="O889" s="65"/>
      <c r="P889" s="65"/>
    </row>
    <row r="890" spans="3:16" s="1" customFormat="1" x14ac:dyDescent="0.25">
      <c r="C890" s="65"/>
      <c r="D890" s="55"/>
      <c r="E890" s="55"/>
      <c r="F890" s="55"/>
      <c r="G890" s="55"/>
      <c r="H890" s="55"/>
      <c r="I890" s="55"/>
      <c r="J890" s="55"/>
      <c r="K890" s="65"/>
      <c r="L890" s="65"/>
      <c r="M890" s="65"/>
      <c r="N890" s="65"/>
      <c r="O890" s="65"/>
      <c r="P890" s="65"/>
    </row>
    <row r="891" spans="3:16" s="1" customFormat="1" x14ac:dyDescent="0.25">
      <c r="C891" s="65"/>
      <c r="D891" s="55"/>
      <c r="E891" s="55"/>
      <c r="F891" s="55"/>
      <c r="G891" s="55"/>
      <c r="H891" s="55"/>
      <c r="I891" s="55"/>
      <c r="J891" s="55"/>
      <c r="K891" s="65"/>
      <c r="L891" s="65"/>
      <c r="M891" s="65"/>
      <c r="N891" s="65"/>
      <c r="O891" s="65"/>
      <c r="P891" s="65"/>
    </row>
    <row r="892" spans="3:16" s="1" customFormat="1" x14ac:dyDescent="0.25">
      <c r="C892" s="65"/>
      <c r="D892" s="55"/>
      <c r="E892" s="55"/>
      <c r="F892" s="55"/>
      <c r="G892" s="55"/>
      <c r="H892" s="55"/>
      <c r="I892" s="55"/>
      <c r="J892" s="55"/>
      <c r="K892" s="65"/>
      <c r="L892" s="65"/>
      <c r="M892" s="65"/>
      <c r="N892" s="65"/>
      <c r="O892" s="65"/>
      <c r="P892" s="65"/>
    </row>
    <row r="893" spans="3:16" s="1" customFormat="1" x14ac:dyDescent="0.25">
      <c r="C893" s="65"/>
      <c r="D893" s="55"/>
      <c r="E893" s="55"/>
      <c r="F893" s="55"/>
      <c r="G893" s="55"/>
      <c r="H893" s="55"/>
      <c r="I893" s="55"/>
      <c r="J893" s="55"/>
      <c r="K893" s="65"/>
      <c r="L893" s="65"/>
      <c r="M893" s="65"/>
      <c r="N893" s="65"/>
      <c r="O893" s="65"/>
      <c r="P893" s="65"/>
    </row>
    <row r="894" spans="3:16" s="1" customFormat="1" x14ac:dyDescent="0.25">
      <c r="C894" s="65"/>
      <c r="D894" s="55"/>
      <c r="E894" s="55"/>
      <c r="F894" s="55"/>
      <c r="G894" s="55"/>
      <c r="H894" s="55"/>
      <c r="I894" s="55"/>
      <c r="J894" s="55"/>
      <c r="K894" s="65"/>
      <c r="L894" s="65"/>
      <c r="M894" s="65"/>
      <c r="N894" s="65"/>
      <c r="O894" s="65"/>
      <c r="P894" s="65"/>
    </row>
    <row r="895" spans="3:16" s="1" customFormat="1" x14ac:dyDescent="0.25">
      <c r="C895" s="65"/>
      <c r="D895" s="55"/>
      <c r="E895" s="55"/>
      <c r="F895" s="55"/>
      <c r="G895" s="55"/>
      <c r="H895" s="55"/>
      <c r="I895" s="55"/>
      <c r="J895" s="55"/>
      <c r="K895" s="65"/>
      <c r="L895" s="65"/>
      <c r="M895" s="65"/>
      <c r="N895" s="65"/>
      <c r="O895" s="65"/>
      <c r="P895" s="65"/>
    </row>
    <row r="896" spans="3:16" s="1" customFormat="1" x14ac:dyDescent="0.25">
      <c r="C896" s="65"/>
      <c r="D896" s="55"/>
      <c r="E896" s="55"/>
      <c r="F896" s="55"/>
      <c r="G896" s="55"/>
      <c r="H896" s="55"/>
      <c r="I896" s="55"/>
      <c r="J896" s="55"/>
      <c r="K896" s="65"/>
      <c r="L896" s="65"/>
      <c r="M896" s="65"/>
      <c r="N896" s="65"/>
      <c r="O896" s="65"/>
      <c r="P896" s="65"/>
    </row>
    <row r="897" spans="3:16" s="1" customFormat="1" x14ac:dyDescent="0.25">
      <c r="C897" s="65"/>
      <c r="D897" s="55"/>
      <c r="E897" s="55"/>
      <c r="F897" s="55"/>
      <c r="G897" s="55"/>
      <c r="H897" s="55"/>
      <c r="I897" s="55"/>
      <c r="J897" s="55"/>
      <c r="K897" s="65"/>
      <c r="L897" s="65"/>
      <c r="M897" s="65"/>
      <c r="N897" s="65"/>
      <c r="O897" s="65"/>
      <c r="P897" s="65"/>
    </row>
    <row r="898" spans="3:16" s="1" customFormat="1" x14ac:dyDescent="0.25">
      <c r="C898" s="65"/>
      <c r="D898" s="55"/>
      <c r="E898" s="55"/>
      <c r="F898" s="55"/>
      <c r="G898" s="55"/>
      <c r="H898" s="55"/>
      <c r="I898" s="55"/>
      <c r="J898" s="55"/>
      <c r="K898" s="65"/>
      <c r="L898" s="65"/>
      <c r="M898" s="65"/>
      <c r="N898" s="65"/>
      <c r="O898" s="65"/>
      <c r="P898" s="65"/>
    </row>
    <row r="899" spans="3:16" s="1" customFormat="1" x14ac:dyDescent="0.25">
      <c r="C899" s="65"/>
      <c r="D899" s="55"/>
      <c r="E899" s="55"/>
      <c r="F899" s="55"/>
      <c r="G899" s="55"/>
      <c r="H899" s="55"/>
      <c r="I899" s="55"/>
      <c r="J899" s="55"/>
      <c r="K899" s="65"/>
      <c r="L899" s="65"/>
      <c r="M899" s="65"/>
      <c r="N899" s="65"/>
      <c r="O899" s="65"/>
      <c r="P899" s="65"/>
    </row>
    <row r="900" spans="3:16" s="1" customFormat="1" x14ac:dyDescent="0.25">
      <c r="C900" s="65"/>
      <c r="D900" s="55"/>
      <c r="E900" s="55"/>
      <c r="F900" s="55"/>
      <c r="G900" s="55"/>
      <c r="H900" s="55"/>
      <c r="I900" s="55"/>
      <c r="J900" s="55"/>
      <c r="K900" s="65"/>
      <c r="L900" s="65"/>
      <c r="M900" s="65"/>
      <c r="N900" s="65"/>
      <c r="O900" s="65"/>
      <c r="P900" s="65"/>
    </row>
    <row r="901" spans="3:16" s="1" customFormat="1" x14ac:dyDescent="0.25">
      <c r="C901" s="65"/>
      <c r="D901" s="55"/>
      <c r="E901" s="55"/>
      <c r="F901" s="55"/>
      <c r="G901" s="55"/>
      <c r="H901" s="55"/>
      <c r="I901" s="55"/>
      <c r="J901" s="55"/>
      <c r="K901" s="65"/>
      <c r="L901" s="65"/>
      <c r="M901" s="65"/>
      <c r="N901" s="65"/>
      <c r="O901" s="65"/>
      <c r="P901" s="65"/>
    </row>
    <row r="902" spans="3:16" s="1" customFormat="1" x14ac:dyDescent="0.25">
      <c r="C902" s="65"/>
      <c r="D902" s="55"/>
      <c r="E902" s="55"/>
      <c r="F902" s="55"/>
      <c r="G902" s="55"/>
      <c r="H902" s="55"/>
      <c r="I902" s="55"/>
      <c r="J902" s="55"/>
      <c r="K902" s="65"/>
      <c r="L902" s="65"/>
      <c r="M902" s="65"/>
      <c r="N902" s="65"/>
      <c r="O902" s="65"/>
      <c r="P902" s="65"/>
    </row>
    <row r="903" spans="3:16" s="1" customFormat="1" x14ac:dyDescent="0.25">
      <c r="C903" s="65"/>
      <c r="D903" s="55"/>
      <c r="E903" s="55"/>
      <c r="F903" s="55"/>
      <c r="G903" s="55"/>
      <c r="H903" s="55"/>
      <c r="I903" s="55"/>
      <c r="J903" s="55"/>
      <c r="K903" s="65"/>
      <c r="L903" s="65"/>
      <c r="M903" s="65"/>
      <c r="N903" s="65"/>
      <c r="O903" s="65"/>
      <c r="P903" s="65"/>
    </row>
    <row r="904" spans="3:16" s="1" customFormat="1" x14ac:dyDescent="0.25">
      <c r="C904" s="65"/>
      <c r="D904" s="55"/>
      <c r="E904" s="55"/>
      <c r="F904" s="55"/>
      <c r="G904" s="55"/>
      <c r="H904" s="55"/>
      <c r="I904" s="55"/>
      <c r="J904" s="55"/>
      <c r="K904" s="65"/>
      <c r="L904" s="65"/>
      <c r="M904" s="65"/>
      <c r="N904" s="65"/>
      <c r="O904" s="65"/>
      <c r="P904" s="65"/>
    </row>
    <row r="905" spans="3:16" s="1" customFormat="1" x14ac:dyDescent="0.25">
      <c r="C905" s="65"/>
      <c r="D905" s="55"/>
      <c r="E905" s="55"/>
      <c r="F905" s="55"/>
      <c r="G905" s="55"/>
      <c r="H905" s="55"/>
      <c r="I905" s="55"/>
      <c r="J905" s="55"/>
      <c r="K905" s="65"/>
      <c r="L905" s="65"/>
      <c r="M905" s="65"/>
      <c r="N905" s="65"/>
      <c r="O905" s="65"/>
      <c r="P905" s="65"/>
    </row>
    <row r="906" spans="3:16" s="1" customFormat="1" x14ac:dyDescent="0.25">
      <c r="C906" s="65"/>
      <c r="D906" s="55"/>
      <c r="E906" s="55"/>
      <c r="F906" s="55"/>
      <c r="G906" s="55"/>
      <c r="H906" s="55"/>
      <c r="I906" s="55"/>
      <c r="J906" s="55"/>
      <c r="K906" s="65"/>
      <c r="L906" s="65"/>
      <c r="M906" s="65"/>
      <c r="N906" s="65"/>
      <c r="O906" s="65"/>
      <c r="P906" s="65"/>
    </row>
    <row r="907" spans="3:16" s="1" customFormat="1" x14ac:dyDescent="0.25">
      <c r="C907" s="65"/>
      <c r="D907" s="55"/>
      <c r="E907" s="55"/>
      <c r="F907" s="55"/>
      <c r="G907" s="55"/>
      <c r="H907" s="55"/>
      <c r="I907" s="55"/>
      <c r="J907" s="55"/>
      <c r="K907" s="65"/>
      <c r="L907" s="65"/>
      <c r="M907" s="65"/>
      <c r="N907" s="65"/>
      <c r="O907" s="65"/>
      <c r="P907" s="65"/>
    </row>
    <row r="908" spans="3:16" s="1" customFormat="1" x14ac:dyDescent="0.25">
      <c r="C908" s="65"/>
      <c r="D908" s="55"/>
      <c r="E908" s="55"/>
      <c r="F908" s="55"/>
      <c r="G908" s="55"/>
      <c r="H908" s="55"/>
      <c r="I908" s="55"/>
      <c r="J908" s="55"/>
      <c r="K908" s="65"/>
      <c r="L908" s="65"/>
      <c r="M908" s="65"/>
      <c r="N908" s="65"/>
      <c r="O908" s="65"/>
      <c r="P908" s="65"/>
    </row>
    <row r="909" spans="3:16" s="1" customFormat="1" x14ac:dyDescent="0.25">
      <c r="C909" s="65"/>
      <c r="D909" s="55"/>
      <c r="E909" s="55"/>
      <c r="F909" s="55"/>
      <c r="G909" s="55"/>
      <c r="H909" s="55"/>
      <c r="I909" s="55"/>
      <c r="J909" s="55"/>
      <c r="K909" s="65"/>
      <c r="L909" s="65"/>
      <c r="M909" s="65"/>
      <c r="N909" s="65"/>
      <c r="O909" s="65"/>
      <c r="P909" s="65"/>
    </row>
    <row r="910" spans="3:16" s="1" customFormat="1" x14ac:dyDescent="0.25">
      <c r="C910" s="65"/>
      <c r="D910" s="55"/>
      <c r="E910" s="55"/>
      <c r="F910" s="55"/>
      <c r="G910" s="55"/>
      <c r="H910" s="55"/>
      <c r="I910" s="55"/>
      <c r="J910" s="55"/>
      <c r="K910" s="65"/>
      <c r="L910" s="65"/>
      <c r="M910" s="65"/>
      <c r="N910" s="65"/>
      <c r="O910" s="65"/>
      <c r="P910" s="65"/>
    </row>
    <row r="911" spans="3:16" s="1" customFormat="1" x14ac:dyDescent="0.25">
      <c r="C911" s="65"/>
      <c r="D911" s="55"/>
      <c r="E911" s="55"/>
      <c r="F911" s="55"/>
      <c r="G911" s="55"/>
      <c r="H911" s="55"/>
      <c r="I911" s="55"/>
      <c r="J911" s="55"/>
      <c r="K911" s="65"/>
      <c r="L911" s="65"/>
      <c r="M911" s="65"/>
      <c r="N911" s="65"/>
      <c r="O911" s="65"/>
      <c r="P911" s="65"/>
    </row>
    <row r="912" spans="3:16" s="1" customFormat="1" x14ac:dyDescent="0.25">
      <c r="C912" s="65"/>
      <c r="D912" s="55"/>
      <c r="E912" s="55"/>
      <c r="F912" s="55"/>
      <c r="G912" s="55"/>
      <c r="H912" s="55"/>
      <c r="I912" s="55"/>
      <c r="J912" s="55"/>
      <c r="K912" s="65"/>
      <c r="L912" s="65"/>
      <c r="M912" s="65"/>
      <c r="N912" s="65"/>
      <c r="O912" s="65"/>
      <c r="P912" s="65"/>
    </row>
    <row r="913" spans="3:16" s="1" customFormat="1" x14ac:dyDescent="0.25">
      <c r="C913" s="65"/>
      <c r="D913" s="55"/>
      <c r="E913" s="55"/>
      <c r="F913" s="55"/>
      <c r="G913" s="55"/>
      <c r="H913" s="55"/>
      <c r="I913" s="55"/>
      <c r="J913" s="55"/>
      <c r="K913" s="65"/>
      <c r="L913" s="65"/>
      <c r="M913" s="65"/>
      <c r="N913" s="65"/>
      <c r="O913" s="65"/>
      <c r="P913" s="65"/>
    </row>
    <row r="914" spans="3:16" s="1" customFormat="1" x14ac:dyDescent="0.25">
      <c r="C914" s="65"/>
      <c r="D914" s="55"/>
      <c r="E914" s="55"/>
      <c r="F914" s="55"/>
      <c r="G914" s="55"/>
      <c r="H914" s="55"/>
      <c r="I914" s="55"/>
      <c r="J914" s="55"/>
      <c r="K914" s="65"/>
      <c r="L914" s="65"/>
      <c r="M914" s="65"/>
      <c r="N914" s="65"/>
      <c r="O914" s="65"/>
      <c r="P914" s="65"/>
    </row>
    <row r="915" spans="3:16" s="1" customFormat="1" x14ac:dyDescent="0.25">
      <c r="C915" s="65"/>
      <c r="D915" s="55"/>
      <c r="E915" s="55"/>
      <c r="F915" s="55"/>
      <c r="G915" s="55"/>
      <c r="H915" s="55"/>
      <c r="I915" s="55"/>
      <c r="J915" s="55"/>
      <c r="K915" s="65"/>
      <c r="L915" s="65"/>
      <c r="M915" s="65"/>
      <c r="N915" s="65"/>
      <c r="O915" s="65"/>
      <c r="P915" s="65"/>
    </row>
    <row r="916" spans="3:16" s="1" customFormat="1" x14ac:dyDescent="0.25">
      <c r="C916" s="65"/>
      <c r="D916" s="55"/>
      <c r="E916" s="55"/>
      <c r="F916" s="55"/>
      <c r="G916" s="55"/>
      <c r="H916" s="55"/>
      <c r="I916" s="55"/>
      <c r="J916" s="55"/>
      <c r="K916" s="65"/>
      <c r="L916" s="65"/>
      <c r="M916" s="65"/>
      <c r="N916" s="65"/>
      <c r="O916" s="65"/>
      <c r="P916" s="65"/>
    </row>
    <row r="917" spans="3:16" s="1" customFormat="1" x14ac:dyDescent="0.25">
      <c r="C917" s="65"/>
      <c r="D917" s="55"/>
      <c r="E917" s="55"/>
      <c r="F917" s="55"/>
      <c r="G917" s="55"/>
      <c r="H917" s="55"/>
      <c r="I917" s="55"/>
      <c r="J917" s="55"/>
      <c r="K917" s="65"/>
      <c r="L917" s="65"/>
      <c r="M917" s="65"/>
      <c r="N917" s="65"/>
      <c r="O917" s="65"/>
      <c r="P917" s="65"/>
    </row>
    <row r="918" spans="3:16" s="1" customFormat="1" x14ac:dyDescent="0.25">
      <c r="C918" s="65"/>
      <c r="D918" s="55"/>
      <c r="E918" s="55"/>
      <c r="F918" s="55"/>
      <c r="G918" s="55"/>
      <c r="H918" s="55"/>
      <c r="I918" s="55"/>
      <c r="J918" s="55"/>
      <c r="K918" s="65"/>
      <c r="L918" s="65"/>
      <c r="M918" s="65"/>
      <c r="N918" s="65"/>
      <c r="O918" s="65"/>
      <c r="P918" s="65"/>
    </row>
    <row r="919" spans="3:16" s="1" customFormat="1" x14ac:dyDescent="0.25">
      <c r="C919" s="65"/>
      <c r="D919" s="55"/>
      <c r="E919" s="55"/>
      <c r="F919" s="55"/>
      <c r="G919" s="55"/>
      <c r="H919" s="55"/>
      <c r="I919" s="55"/>
      <c r="J919" s="55"/>
      <c r="K919" s="65"/>
      <c r="L919" s="65"/>
      <c r="M919" s="65"/>
      <c r="N919" s="65"/>
      <c r="O919" s="65"/>
      <c r="P919" s="65"/>
    </row>
    <row r="920" spans="3:16" s="1" customFormat="1" x14ac:dyDescent="0.25">
      <c r="C920" s="65"/>
      <c r="D920" s="55"/>
      <c r="E920" s="55"/>
      <c r="F920" s="55"/>
      <c r="G920" s="55"/>
      <c r="H920" s="55"/>
      <c r="I920" s="55"/>
      <c r="J920" s="55"/>
      <c r="K920" s="65"/>
      <c r="L920" s="65"/>
      <c r="M920" s="65"/>
      <c r="N920" s="65"/>
      <c r="O920" s="65"/>
      <c r="P920" s="65"/>
    </row>
    <row r="921" spans="3:16" s="1" customFormat="1" x14ac:dyDescent="0.25">
      <c r="C921" s="65"/>
      <c r="D921" s="55"/>
      <c r="E921" s="55"/>
      <c r="F921" s="55"/>
      <c r="G921" s="55"/>
      <c r="H921" s="55"/>
      <c r="I921" s="55"/>
      <c r="J921" s="55"/>
      <c r="K921" s="65"/>
      <c r="L921" s="65"/>
      <c r="M921" s="65"/>
      <c r="N921" s="65"/>
      <c r="O921" s="65"/>
      <c r="P921" s="65"/>
    </row>
    <row r="922" spans="3:16" s="1" customFormat="1" x14ac:dyDescent="0.25">
      <c r="C922" s="65"/>
      <c r="D922" s="55"/>
      <c r="E922" s="55"/>
      <c r="F922" s="55"/>
      <c r="G922" s="55"/>
      <c r="H922" s="55"/>
      <c r="I922" s="55"/>
      <c r="J922" s="55"/>
      <c r="K922" s="65"/>
      <c r="L922" s="65"/>
      <c r="M922" s="65"/>
      <c r="N922" s="65"/>
      <c r="O922" s="65"/>
      <c r="P922" s="65"/>
    </row>
    <row r="923" spans="3:16" s="1" customFormat="1" x14ac:dyDescent="0.25">
      <c r="C923" s="65"/>
      <c r="D923" s="55"/>
      <c r="E923" s="55"/>
      <c r="F923" s="55"/>
      <c r="G923" s="55"/>
      <c r="H923" s="55"/>
      <c r="I923" s="55"/>
      <c r="J923" s="55"/>
      <c r="K923" s="65"/>
      <c r="L923" s="65"/>
      <c r="M923" s="65"/>
      <c r="N923" s="65"/>
      <c r="O923" s="65"/>
      <c r="P923" s="65"/>
    </row>
    <row r="924" spans="3:16" s="1" customFormat="1" x14ac:dyDescent="0.25">
      <c r="C924" s="65"/>
      <c r="D924" s="55"/>
      <c r="E924" s="55"/>
      <c r="F924" s="55"/>
      <c r="G924" s="55"/>
      <c r="H924" s="55"/>
      <c r="I924" s="55"/>
      <c r="J924" s="55"/>
      <c r="K924" s="65"/>
      <c r="L924" s="65"/>
      <c r="M924" s="65"/>
      <c r="N924" s="65"/>
      <c r="O924" s="65"/>
      <c r="P924" s="65"/>
    </row>
    <row r="925" spans="3:16" s="1" customFormat="1" x14ac:dyDescent="0.25">
      <c r="C925" s="65"/>
      <c r="D925" s="55"/>
      <c r="E925" s="55"/>
      <c r="F925" s="55"/>
      <c r="G925" s="55"/>
      <c r="H925" s="55"/>
      <c r="I925" s="55"/>
      <c r="J925" s="55"/>
      <c r="K925" s="65"/>
      <c r="L925" s="65"/>
      <c r="M925" s="65"/>
      <c r="N925" s="65"/>
      <c r="O925" s="65"/>
      <c r="P925" s="65"/>
    </row>
    <row r="926" spans="3:16" s="1" customFormat="1" x14ac:dyDescent="0.25">
      <c r="C926" s="65"/>
      <c r="D926" s="55"/>
      <c r="E926" s="55"/>
      <c r="F926" s="55"/>
      <c r="G926" s="55"/>
      <c r="H926" s="55"/>
      <c r="I926" s="55"/>
      <c r="J926" s="55"/>
      <c r="K926" s="65"/>
      <c r="L926" s="65"/>
      <c r="M926" s="65"/>
      <c r="N926" s="65"/>
      <c r="O926" s="65"/>
      <c r="P926" s="65"/>
    </row>
    <row r="927" spans="3:16" s="1" customFormat="1" x14ac:dyDescent="0.25">
      <c r="C927" s="65"/>
      <c r="D927" s="55"/>
      <c r="E927" s="55"/>
      <c r="F927" s="55"/>
      <c r="G927" s="55"/>
      <c r="H927" s="55"/>
      <c r="I927" s="55"/>
      <c r="J927" s="55"/>
      <c r="K927" s="65"/>
      <c r="L927" s="65"/>
      <c r="M927" s="65"/>
      <c r="N927" s="65"/>
      <c r="O927" s="65"/>
      <c r="P927" s="65"/>
    </row>
    <row r="928" spans="3:16" s="1" customFormat="1" x14ac:dyDescent="0.25">
      <c r="C928" s="65"/>
      <c r="D928" s="55"/>
      <c r="E928" s="55"/>
      <c r="F928" s="55"/>
      <c r="G928" s="55"/>
      <c r="H928" s="55"/>
      <c r="I928" s="55"/>
      <c r="J928" s="55"/>
      <c r="K928" s="65"/>
      <c r="L928" s="65"/>
      <c r="M928" s="65"/>
      <c r="N928" s="65"/>
      <c r="O928" s="65"/>
      <c r="P928" s="65"/>
    </row>
    <row r="929" spans="3:16" s="1" customFormat="1" x14ac:dyDescent="0.25">
      <c r="C929" s="65"/>
      <c r="D929" s="55"/>
      <c r="E929" s="55"/>
      <c r="F929" s="55"/>
      <c r="G929" s="55"/>
      <c r="H929" s="55"/>
      <c r="I929" s="55"/>
      <c r="J929" s="55"/>
      <c r="K929" s="65"/>
      <c r="L929" s="65"/>
      <c r="M929" s="65"/>
      <c r="N929" s="65"/>
      <c r="O929" s="65"/>
      <c r="P929" s="65"/>
    </row>
    <row r="930" spans="3:16" s="1" customFormat="1" x14ac:dyDescent="0.25">
      <c r="C930" s="65"/>
      <c r="D930" s="55"/>
      <c r="E930" s="55"/>
      <c r="F930" s="55"/>
      <c r="G930" s="55"/>
      <c r="H930" s="55"/>
      <c r="I930" s="55"/>
      <c r="J930" s="55"/>
      <c r="K930" s="65"/>
      <c r="L930" s="65"/>
      <c r="M930" s="65"/>
      <c r="N930" s="65"/>
      <c r="O930" s="65"/>
      <c r="P930" s="65"/>
    </row>
    <row r="931" spans="3:16" s="1" customFormat="1" x14ac:dyDescent="0.25">
      <c r="C931" s="65"/>
      <c r="D931" s="55"/>
      <c r="E931" s="55"/>
      <c r="F931" s="55"/>
      <c r="G931" s="55"/>
      <c r="H931" s="55"/>
      <c r="I931" s="55"/>
      <c r="J931" s="55"/>
      <c r="K931" s="65"/>
      <c r="L931" s="65"/>
      <c r="M931" s="65"/>
      <c r="N931" s="65"/>
      <c r="O931" s="65"/>
      <c r="P931" s="65"/>
    </row>
    <row r="932" spans="3:16" s="1" customFormat="1" x14ac:dyDescent="0.25">
      <c r="C932" s="65"/>
      <c r="D932" s="55"/>
      <c r="E932" s="55"/>
      <c r="F932" s="55"/>
      <c r="G932" s="55"/>
      <c r="H932" s="55"/>
      <c r="I932" s="55"/>
      <c r="J932" s="55"/>
      <c r="K932" s="65"/>
      <c r="L932" s="65"/>
      <c r="M932" s="65"/>
      <c r="N932" s="65"/>
      <c r="O932" s="65"/>
      <c r="P932" s="65"/>
    </row>
    <row r="933" spans="3:16" s="1" customFormat="1" x14ac:dyDescent="0.25">
      <c r="C933" s="65"/>
      <c r="D933" s="55"/>
      <c r="E933" s="55"/>
      <c r="F933" s="55"/>
      <c r="G933" s="55"/>
      <c r="H933" s="55"/>
      <c r="I933" s="55"/>
      <c r="J933" s="55"/>
      <c r="K933" s="65"/>
      <c r="L933" s="65"/>
      <c r="M933" s="65"/>
      <c r="N933" s="65"/>
      <c r="O933" s="65"/>
      <c r="P933" s="65"/>
    </row>
    <row r="934" spans="3:16" s="1" customFormat="1" x14ac:dyDescent="0.25">
      <c r="C934" s="65"/>
      <c r="D934" s="55"/>
      <c r="E934" s="55"/>
      <c r="F934" s="55"/>
      <c r="G934" s="55"/>
      <c r="H934" s="55"/>
      <c r="I934" s="55"/>
      <c r="J934" s="55"/>
      <c r="K934" s="65"/>
      <c r="L934" s="65"/>
      <c r="M934" s="65"/>
      <c r="N934" s="65"/>
      <c r="O934" s="65"/>
      <c r="P934" s="65"/>
    </row>
    <row r="935" spans="3:16" s="1" customFormat="1" x14ac:dyDescent="0.25">
      <c r="C935" s="65"/>
      <c r="D935" s="55"/>
      <c r="E935" s="55"/>
      <c r="F935" s="55"/>
      <c r="G935" s="55"/>
      <c r="H935" s="55"/>
      <c r="I935" s="55"/>
      <c r="J935" s="55"/>
      <c r="K935" s="65"/>
      <c r="L935" s="65"/>
      <c r="M935" s="65"/>
      <c r="N935" s="65"/>
      <c r="O935" s="65"/>
      <c r="P935" s="65"/>
    </row>
    <row r="936" spans="3:16" s="1" customFormat="1" x14ac:dyDescent="0.25">
      <c r="C936" s="65"/>
      <c r="D936" s="55"/>
      <c r="E936" s="55"/>
      <c r="F936" s="55"/>
      <c r="G936" s="55"/>
      <c r="H936" s="55"/>
      <c r="I936" s="55"/>
      <c r="J936" s="55"/>
      <c r="K936" s="65"/>
      <c r="L936" s="65"/>
      <c r="M936" s="65"/>
      <c r="N936" s="65"/>
      <c r="O936" s="65"/>
      <c r="P936" s="65"/>
    </row>
    <row r="937" spans="3:16" s="1" customFormat="1" x14ac:dyDescent="0.25">
      <c r="C937" s="65"/>
      <c r="D937" s="55"/>
      <c r="E937" s="55"/>
      <c r="F937" s="55"/>
      <c r="G937" s="55"/>
      <c r="H937" s="55"/>
      <c r="I937" s="55"/>
      <c r="J937" s="55"/>
      <c r="K937" s="65"/>
      <c r="L937" s="65"/>
      <c r="M937" s="65"/>
      <c r="N937" s="65"/>
      <c r="O937" s="65"/>
      <c r="P937" s="65"/>
    </row>
    <row r="938" spans="3:16" s="1" customFormat="1" x14ac:dyDescent="0.25">
      <c r="C938" s="65"/>
      <c r="D938" s="55"/>
      <c r="E938" s="55"/>
      <c r="F938" s="55"/>
      <c r="G938" s="55"/>
      <c r="H938" s="55"/>
      <c r="I938" s="55"/>
      <c r="J938" s="55"/>
      <c r="K938" s="65"/>
      <c r="L938" s="65"/>
      <c r="M938" s="65"/>
      <c r="N938" s="65"/>
      <c r="O938" s="65"/>
      <c r="P938" s="65"/>
    </row>
    <row r="939" spans="3:16" s="1" customFormat="1" x14ac:dyDescent="0.25">
      <c r="C939" s="65"/>
      <c r="D939" s="55"/>
      <c r="E939" s="55"/>
      <c r="F939" s="55"/>
      <c r="G939" s="55"/>
      <c r="H939" s="55"/>
      <c r="I939" s="55"/>
      <c r="J939" s="55"/>
      <c r="K939" s="65"/>
      <c r="L939" s="65"/>
      <c r="M939" s="65"/>
      <c r="N939" s="65"/>
      <c r="O939" s="65"/>
      <c r="P939" s="65"/>
    </row>
    <row r="940" spans="3:16" s="1" customFormat="1" x14ac:dyDescent="0.25">
      <c r="C940" s="65"/>
      <c r="D940" s="55"/>
      <c r="E940" s="55"/>
      <c r="F940" s="55"/>
      <c r="G940" s="55"/>
      <c r="H940" s="55"/>
      <c r="I940" s="55"/>
      <c r="J940" s="55"/>
      <c r="K940" s="65"/>
      <c r="L940" s="65"/>
      <c r="M940" s="65"/>
      <c r="N940" s="65"/>
      <c r="O940" s="65"/>
      <c r="P940" s="65"/>
    </row>
    <row r="941" spans="3:16" s="1" customFormat="1" x14ac:dyDescent="0.25">
      <c r="C941" s="65"/>
      <c r="D941" s="55"/>
      <c r="E941" s="55"/>
      <c r="F941" s="55"/>
      <c r="G941" s="55"/>
      <c r="H941" s="55"/>
      <c r="I941" s="55"/>
      <c r="J941" s="55"/>
      <c r="K941" s="65"/>
      <c r="L941" s="65"/>
      <c r="M941" s="65"/>
      <c r="N941" s="65"/>
      <c r="O941" s="65"/>
      <c r="P941" s="65"/>
    </row>
    <row r="942" spans="3:16" s="1" customFormat="1" x14ac:dyDescent="0.25">
      <c r="C942" s="65"/>
      <c r="D942" s="55"/>
      <c r="E942" s="55"/>
      <c r="F942" s="55"/>
      <c r="G942" s="55"/>
      <c r="H942" s="55"/>
      <c r="I942" s="55"/>
      <c r="J942" s="55"/>
      <c r="K942" s="65"/>
      <c r="L942" s="65"/>
      <c r="M942" s="65"/>
      <c r="N942" s="65"/>
      <c r="O942" s="65"/>
      <c r="P942" s="65"/>
    </row>
    <row r="943" spans="3:16" s="1" customFormat="1" x14ac:dyDescent="0.25">
      <c r="C943" s="65"/>
      <c r="D943" s="55"/>
      <c r="E943" s="55"/>
      <c r="F943" s="55"/>
      <c r="G943" s="55"/>
      <c r="H943" s="55"/>
      <c r="I943" s="55"/>
      <c r="J943" s="55"/>
      <c r="K943" s="65"/>
      <c r="L943" s="65"/>
      <c r="M943" s="65"/>
      <c r="N943" s="65"/>
      <c r="O943" s="65"/>
      <c r="P943" s="65"/>
    </row>
    <row r="944" spans="3:16" s="1" customFormat="1" x14ac:dyDescent="0.25">
      <c r="C944" s="65"/>
      <c r="D944" s="55"/>
      <c r="E944" s="55"/>
      <c r="F944" s="55"/>
      <c r="G944" s="55"/>
      <c r="H944" s="55"/>
      <c r="I944" s="55"/>
      <c r="J944" s="55"/>
      <c r="K944" s="65"/>
      <c r="L944" s="65"/>
      <c r="M944" s="65"/>
      <c r="N944" s="65"/>
      <c r="O944" s="65"/>
      <c r="P944" s="65"/>
    </row>
    <row r="945" spans="3:16" s="1" customFormat="1" x14ac:dyDescent="0.25">
      <c r="C945" s="65"/>
      <c r="D945" s="55"/>
      <c r="E945" s="55"/>
      <c r="F945" s="55"/>
      <c r="G945" s="55"/>
      <c r="H945" s="55"/>
      <c r="I945" s="55"/>
      <c r="J945" s="55"/>
      <c r="K945" s="65"/>
      <c r="L945" s="65"/>
      <c r="M945" s="65"/>
      <c r="N945" s="65"/>
      <c r="O945" s="65"/>
      <c r="P945" s="65"/>
    </row>
    <row r="946" spans="3:16" s="1" customFormat="1" x14ac:dyDescent="0.25">
      <c r="C946" s="65"/>
      <c r="D946" s="55"/>
      <c r="E946" s="55"/>
      <c r="F946" s="55"/>
      <c r="G946" s="55"/>
      <c r="H946" s="55"/>
      <c r="I946" s="55"/>
      <c r="J946" s="55"/>
      <c r="K946" s="65"/>
      <c r="L946" s="65"/>
      <c r="M946" s="65"/>
      <c r="N946" s="65"/>
      <c r="O946" s="65"/>
      <c r="P946" s="65"/>
    </row>
    <row r="947" spans="3:16" s="1" customFormat="1" x14ac:dyDescent="0.25">
      <c r="C947" s="65"/>
      <c r="D947" s="55"/>
      <c r="E947" s="55"/>
      <c r="F947" s="55"/>
      <c r="G947" s="55"/>
      <c r="H947" s="55"/>
      <c r="I947" s="55"/>
      <c r="J947" s="55"/>
      <c r="K947" s="65"/>
      <c r="L947" s="65"/>
      <c r="M947" s="65"/>
      <c r="N947" s="65"/>
      <c r="O947" s="65"/>
      <c r="P947" s="65"/>
    </row>
    <row r="948" spans="3:16" s="1" customFormat="1" x14ac:dyDescent="0.25">
      <c r="C948" s="65"/>
      <c r="D948" s="55"/>
      <c r="E948" s="55"/>
      <c r="F948" s="55"/>
      <c r="G948" s="55"/>
      <c r="H948" s="55"/>
      <c r="I948" s="55"/>
      <c r="J948" s="55"/>
      <c r="K948" s="65"/>
      <c r="L948" s="65"/>
      <c r="M948" s="65"/>
      <c r="N948" s="65"/>
      <c r="O948" s="65"/>
      <c r="P948" s="65"/>
    </row>
    <row r="949" spans="3:16" s="1" customFormat="1" x14ac:dyDescent="0.25">
      <c r="C949" s="65"/>
      <c r="D949" s="55"/>
      <c r="E949" s="55"/>
      <c r="F949" s="55"/>
      <c r="G949" s="55"/>
      <c r="H949" s="55"/>
      <c r="I949" s="55"/>
      <c r="J949" s="55"/>
      <c r="K949" s="65"/>
      <c r="L949" s="65"/>
      <c r="M949" s="65"/>
      <c r="N949" s="65"/>
      <c r="O949" s="65"/>
      <c r="P949" s="65"/>
    </row>
    <row r="950" spans="3:16" s="1" customFormat="1" x14ac:dyDescent="0.25">
      <c r="C950" s="65"/>
      <c r="D950" s="55"/>
      <c r="E950" s="55"/>
      <c r="F950" s="55"/>
      <c r="G950" s="55"/>
      <c r="H950" s="55"/>
      <c r="I950" s="55"/>
      <c r="J950" s="55"/>
      <c r="K950" s="65"/>
      <c r="L950" s="65"/>
      <c r="M950" s="65"/>
      <c r="N950" s="65"/>
      <c r="O950" s="65"/>
      <c r="P950" s="65"/>
    </row>
    <row r="951" spans="3:16" s="1" customFormat="1" x14ac:dyDescent="0.25">
      <c r="C951" s="65"/>
      <c r="D951" s="55"/>
      <c r="E951" s="55"/>
      <c r="F951" s="55"/>
      <c r="G951" s="55"/>
      <c r="H951" s="55"/>
      <c r="I951" s="55"/>
      <c r="J951" s="55"/>
      <c r="K951" s="65"/>
      <c r="L951" s="65"/>
      <c r="M951" s="65"/>
      <c r="N951" s="65"/>
      <c r="O951" s="65"/>
      <c r="P951" s="65"/>
    </row>
    <row r="952" spans="3:16" s="1" customFormat="1" x14ac:dyDescent="0.25">
      <c r="C952" s="65"/>
      <c r="D952" s="55"/>
      <c r="E952" s="55"/>
      <c r="F952" s="55"/>
      <c r="G952" s="55"/>
      <c r="H952" s="55"/>
      <c r="I952" s="55"/>
      <c r="J952" s="55"/>
      <c r="K952" s="65"/>
      <c r="L952" s="65"/>
      <c r="M952" s="65"/>
      <c r="N952" s="65"/>
      <c r="O952" s="65"/>
      <c r="P952" s="65"/>
    </row>
    <row r="953" spans="3:16" s="1" customFormat="1" x14ac:dyDescent="0.25">
      <c r="C953" s="65"/>
      <c r="D953" s="55"/>
      <c r="E953" s="55"/>
      <c r="F953" s="55"/>
      <c r="G953" s="55"/>
      <c r="H953" s="55"/>
      <c r="I953" s="55"/>
      <c r="J953" s="55"/>
      <c r="K953" s="65"/>
      <c r="L953" s="65"/>
      <c r="M953" s="65"/>
      <c r="N953" s="65"/>
      <c r="O953" s="65"/>
      <c r="P953" s="65"/>
    </row>
    <row r="954" spans="3:16" s="1" customFormat="1" x14ac:dyDescent="0.25">
      <c r="C954" s="65"/>
      <c r="D954" s="55"/>
      <c r="E954" s="55"/>
      <c r="F954" s="55"/>
      <c r="G954" s="55"/>
      <c r="H954" s="55"/>
      <c r="I954" s="55"/>
      <c r="J954" s="55"/>
      <c r="K954" s="65"/>
      <c r="L954" s="65"/>
      <c r="M954" s="65"/>
      <c r="N954" s="65"/>
      <c r="O954" s="65"/>
      <c r="P954" s="65"/>
    </row>
    <row r="955" spans="3:16" s="1" customFormat="1" x14ac:dyDescent="0.25">
      <c r="C955" s="65"/>
      <c r="D955" s="55"/>
      <c r="E955" s="55"/>
      <c r="F955" s="55"/>
      <c r="G955" s="55"/>
      <c r="H955" s="55"/>
      <c r="I955" s="55"/>
      <c r="J955" s="55"/>
      <c r="K955" s="65"/>
      <c r="L955" s="65"/>
      <c r="M955" s="65"/>
      <c r="N955" s="65"/>
      <c r="O955" s="65"/>
      <c r="P955" s="65"/>
    </row>
    <row r="956" spans="3:16" s="1" customFormat="1" x14ac:dyDescent="0.25">
      <c r="C956" s="65"/>
      <c r="D956" s="55"/>
      <c r="E956" s="55"/>
      <c r="F956" s="55"/>
      <c r="G956" s="55"/>
      <c r="H956" s="55"/>
      <c r="I956" s="55"/>
      <c r="J956" s="55"/>
      <c r="K956" s="65"/>
      <c r="L956" s="65"/>
      <c r="M956" s="65"/>
      <c r="N956" s="65"/>
      <c r="O956" s="65"/>
      <c r="P956" s="65"/>
    </row>
    <row r="957" spans="3:16" s="1" customFormat="1" x14ac:dyDescent="0.25">
      <c r="C957" s="65"/>
      <c r="D957" s="55"/>
      <c r="E957" s="55"/>
      <c r="F957" s="55"/>
      <c r="G957" s="55"/>
      <c r="H957" s="55"/>
      <c r="I957" s="55"/>
      <c r="J957" s="55"/>
      <c r="K957" s="65"/>
      <c r="L957" s="65"/>
      <c r="M957" s="65"/>
      <c r="N957" s="65"/>
      <c r="O957" s="65"/>
      <c r="P957" s="65"/>
    </row>
    <row r="958" spans="3:16" s="1" customFormat="1" x14ac:dyDescent="0.25">
      <c r="C958" s="65"/>
      <c r="D958" s="55"/>
      <c r="E958" s="55"/>
      <c r="F958" s="55"/>
      <c r="G958" s="55"/>
      <c r="H958" s="55"/>
      <c r="I958" s="55"/>
      <c r="J958" s="55"/>
      <c r="K958" s="65"/>
      <c r="L958" s="65"/>
      <c r="M958" s="65"/>
      <c r="N958" s="65"/>
      <c r="O958" s="65"/>
      <c r="P958" s="65"/>
    </row>
    <row r="959" spans="3:16" s="1" customFormat="1" x14ac:dyDescent="0.25">
      <c r="C959" s="65"/>
      <c r="D959" s="55"/>
      <c r="E959" s="55"/>
      <c r="F959" s="55"/>
      <c r="G959" s="55"/>
      <c r="H959" s="55"/>
      <c r="I959" s="55"/>
      <c r="J959" s="55"/>
      <c r="K959" s="65"/>
      <c r="L959" s="65"/>
      <c r="M959" s="65"/>
      <c r="N959" s="65"/>
      <c r="O959" s="65"/>
      <c r="P959" s="65"/>
    </row>
    <row r="960" spans="3:16" s="1" customFormat="1" x14ac:dyDescent="0.25">
      <c r="C960" s="65"/>
      <c r="D960" s="55"/>
      <c r="E960" s="55"/>
      <c r="F960" s="55"/>
      <c r="G960" s="55"/>
      <c r="H960" s="55"/>
      <c r="I960" s="55"/>
      <c r="J960" s="55"/>
      <c r="K960" s="65"/>
      <c r="L960" s="65"/>
      <c r="M960" s="65"/>
      <c r="N960" s="65"/>
      <c r="O960" s="65"/>
      <c r="P960" s="65"/>
    </row>
    <row r="961" spans="3:16" s="1" customFormat="1" x14ac:dyDescent="0.25">
      <c r="C961" s="65"/>
      <c r="D961" s="55"/>
      <c r="E961" s="55"/>
      <c r="F961" s="55"/>
      <c r="G961" s="55"/>
      <c r="H961" s="55"/>
      <c r="I961" s="55"/>
      <c r="J961" s="55"/>
      <c r="K961" s="65"/>
      <c r="L961" s="65"/>
      <c r="M961" s="65"/>
      <c r="N961" s="65"/>
      <c r="O961" s="65"/>
      <c r="P961" s="65"/>
    </row>
    <row r="962" spans="3:16" s="1" customFormat="1" x14ac:dyDescent="0.25">
      <c r="C962" s="65"/>
      <c r="D962" s="55"/>
      <c r="E962" s="55"/>
      <c r="F962" s="55"/>
      <c r="G962" s="55"/>
      <c r="H962" s="55"/>
      <c r="I962" s="55"/>
      <c r="J962" s="55"/>
      <c r="K962" s="65"/>
      <c r="L962" s="65"/>
      <c r="M962" s="65"/>
      <c r="N962" s="65"/>
      <c r="O962" s="65"/>
      <c r="P962" s="65"/>
    </row>
    <row r="963" spans="3:16" s="1" customFormat="1" x14ac:dyDescent="0.25">
      <c r="C963" s="65"/>
      <c r="D963" s="55"/>
      <c r="E963" s="55"/>
      <c r="F963" s="55"/>
      <c r="G963" s="55"/>
      <c r="H963" s="55"/>
      <c r="I963" s="55"/>
      <c r="J963" s="55"/>
      <c r="K963" s="65"/>
      <c r="L963" s="65"/>
      <c r="M963" s="65"/>
      <c r="N963" s="65"/>
      <c r="O963" s="65"/>
      <c r="P963" s="65"/>
    </row>
    <row r="964" spans="3:16" s="1" customFormat="1" x14ac:dyDescent="0.25">
      <c r="C964" s="65"/>
      <c r="D964" s="55"/>
      <c r="E964" s="55"/>
      <c r="F964" s="55"/>
      <c r="G964" s="55"/>
      <c r="H964" s="55"/>
      <c r="I964" s="55"/>
      <c r="J964" s="55"/>
      <c r="K964" s="65"/>
      <c r="L964" s="65"/>
      <c r="M964" s="65"/>
      <c r="N964" s="65"/>
      <c r="O964" s="65"/>
      <c r="P964" s="65"/>
    </row>
    <row r="965" spans="3:16" s="1" customFormat="1" x14ac:dyDescent="0.25">
      <c r="C965" s="65"/>
      <c r="D965" s="55"/>
      <c r="E965" s="55"/>
      <c r="F965" s="55"/>
      <c r="G965" s="55"/>
      <c r="H965" s="55"/>
      <c r="I965" s="55"/>
      <c r="J965" s="55"/>
      <c r="K965" s="65"/>
      <c r="L965" s="65"/>
      <c r="M965" s="65"/>
      <c r="N965" s="65"/>
      <c r="O965" s="65"/>
      <c r="P965" s="65"/>
    </row>
    <row r="966" spans="3:16" s="1" customFormat="1" x14ac:dyDescent="0.25">
      <c r="C966" s="65"/>
      <c r="D966" s="55"/>
      <c r="E966" s="55"/>
      <c r="F966" s="55"/>
      <c r="G966" s="55"/>
      <c r="H966" s="55"/>
      <c r="I966" s="55"/>
      <c r="J966" s="55"/>
      <c r="K966" s="65"/>
      <c r="L966" s="65"/>
      <c r="M966" s="65"/>
      <c r="N966" s="65"/>
      <c r="O966" s="65"/>
      <c r="P966" s="65"/>
    </row>
    <row r="967" spans="3:16" s="1" customFormat="1" x14ac:dyDescent="0.25">
      <c r="C967" s="65"/>
      <c r="D967" s="55"/>
      <c r="E967" s="55"/>
      <c r="F967" s="55"/>
      <c r="G967" s="55"/>
      <c r="H967" s="55"/>
      <c r="I967" s="55"/>
      <c r="J967" s="55"/>
      <c r="K967" s="65"/>
      <c r="L967" s="65"/>
      <c r="M967" s="65"/>
      <c r="N967" s="65"/>
      <c r="O967" s="65"/>
      <c r="P967" s="65"/>
    </row>
    <row r="968" spans="3:16" s="1" customFormat="1" x14ac:dyDescent="0.25">
      <c r="C968" s="65"/>
      <c r="D968" s="55"/>
      <c r="E968" s="55"/>
      <c r="F968" s="55"/>
      <c r="G968" s="55"/>
      <c r="H968" s="55"/>
      <c r="I968" s="55"/>
      <c r="J968" s="55"/>
      <c r="K968" s="65"/>
      <c r="L968" s="65"/>
      <c r="M968" s="65"/>
      <c r="N968" s="65"/>
      <c r="O968" s="65"/>
      <c r="P968" s="65"/>
    </row>
    <row r="969" spans="3:16" s="1" customFormat="1" x14ac:dyDescent="0.25">
      <c r="C969" s="65"/>
      <c r="D969" s="55"/>
      <c r="E969" s="55"/>
      <c r="F969" s="55"/>
      <c r="G969" s="55"/>
      <c r="H969" s="55"/>
      <c r="I969" s="55"/>
      <c r="J969" s="55"/>
      <c r="K969" s="65"/>
      <c r="L969" s="65"/>
      <c r="M969" s="65"/>
      <c r="N969" s="65"/>
      <c r="O969" s="65"/>
      <c r="P969" s="65"/>
    </row>
    <row r="970" spans="3:16" s="1" customFormat="1" x14ac:dyDescent="0.25">
      <c r="C970" s="65"/>
      <c r="D970" s="55"/>
      <c r="E970" s="55"/>
      <c r="F970" s="55"/>
      <c r="G970" s="55"/>
      <c r="H970" s="55"/>
      <c r="I970" s="55"/>
      <c r="J970" s="55"/>
      <c r="K970" s="65"/>
      <c r="L970" s="65"/>
      <c r="M970" s="65"/>
      <c r="N970" s="65"/>
      <c r="O970" s="65"/>
      <c r="P970" s="65"/>
    </row>
    <row r="971" spans="3:16" s="1" customFormat="1" x14ac:dyDescent="0.25">
      <c r="C971" s="65"/>
      <c r="D971" s="55"/>
      <c r="E971" s="55"/>
      <c r="F971" s="55"/>
      <c r="G971" s="55"/>
      <c r="H971" s="55"/>
      <c r="I971" s="55"/>
      <c r="J971" s="55"/>
      <c r="K971" s="65"/>
      <c r="L971" s="65"/>
      <c r="M971" s="65"/>
      <c r="N971" s="65"/>
      <c r="O971" s="65"/>
      <c r="P971" s="65"/>
    </row>
    <row r="972" spans="3:16" s="1" customFormat="1" x14ac:dyDescent="0.25">
      <c r="C972" s="65"/>
      <c r="D972" s="55"/>
      <c r="E972" s="55"/>
      <c r="F972" s="55"/>
      <c r="G972" s="55"/>
      <c r="H972" s="55"/>
      <c r="I972" s="55"/>
      <c r="J972" s="55"/>
      <c r="K972" s="65"/>
      <c r="L972" s="65"/>
      <c r="M972" s="65"/>
      <c r="N972" s="65"/>
      <c r="O972" s="65"/>
      <c r="P972" s="65"/>
    </row>
    <row r="973" spans="3:16" s="1" customFormat="1" x14ac:dyDescent="0.25">
      <c r="C973" s="65"/>
      <c r="D973" s="55"/>
      <c r="E973" s="55"/>
      <c r="F973" s="55"/>
      <c r="G973" s="55"/>
      <c r="H973" s="55"/>
      <c r="I973" s="55"/>
      <c r="J973" s="55"/>
      <c r="K973" s="65"/>
      <c r="L973" s="65"/>
      <c r="M973" s="65"/>
      <c r="N973" s="65"/>
      <c r="O973" s="65"/>
      <c r="P973" s="65"/>
    </row>
    <row r="974" spans="3:16" s="1" customFormat="1" x14ac:dyDescent="0.25">
      <c r="C974" s="65"/>
      <c r="D974" s="55"/>
      <c r="E974" s="55"/>
      <c r="F974" s="55"/>
      <c r="G974" s="55"/>
      <c r="H974" s="55"/>
      <c r="I974" s="55"/>
      <c r="J974" s="55"/>
      <c r="K974" s="65"/>
      <c r="L974" s="65"/>
      <c r="M974" s="65"/>
      <c r="N974" s="65"/>
      <c r="O974" s="65"/>
      <c r="P974" s="65"/>
    </row>
    <row r="975" spans="3:16" s="1" customFormat="1" x14ac:dyDescent="0.25">
      <c r="C975" s="65"/>
      <c r="D975" s="55"/>
      <c r="E975" s="55"/>
      <c r="F975" s="55"/>
      <c r="G975" s="55"/>
      <c r="H975" s="55"/>
      <c r="I975" s="55"/>
      <c r="J975" s="55"/>
      <c r="K975" s="65"/>
      <c r="L975" s="65"/>
      <c r="M975" s="65"/>
      <c r="N975" s="65"/>
      <c r="O975" s="65"/>
      <c r="P975" s="65"/>
    </row>
    <row r="976" spans="3:16" s="1" customFormat="1" x14ac:dyDescent="0.25">
      <c r="C976" s="65"/>
      <c r="D976" s="55"/>
      <c r="E976" s="55"/>
      <c r="F976" s="55"/>
      <c r="G976" s="55"/>
      <c r="H976" s="55"/>
      <c r="I976" s="55"/>
      <c r="J976" s="55"/>
      <c r="K976" s="65"/>
      <c r="L976" s="65"/>
      <c r="M976" s="65"/>
      <c r="N976" s="65"/>
      <c r="O976" s="65"/>
      <c r="P976" s="65"/>
    </row>
    <row r="977" spans="3:16" s="1" customFormat="1" x14ac:dyDescent="0.25">
      <c r="C977" s="65"/>
      <c r="D977" s="55"/>
      <c r="E977" s="55"/>
      <c r="F977" s="55"/>
      <c r="G977" s="55"/>
      <c r="H977" s="55"/>
      <c r="I977" s="55"/>
      <c r="J977" s="55"/>
      <c r="K977" s="65"/>
      <c r="L977" s="65"/>
      <c r="M977" s="65"/>
      <c r="N977" s="65"/>
      <c r="O977" s="65"/>
      <c r="P977" s="65"/>
    </row>
    <row r="978" spans="3:16" s="1" customFormat="1" x14ac:dyDescent="0.25">
      <c r="C978" s="65"/>
      <c r="D978" s="55"/>
      <c r="E978" s="55"/>
      <c r="F978" s="55"/>
      <c r="G978" s="55"/>
      <c r="H978" s="55"/>
      <c r="I978" s="55"/>
      <c r="J978" s="55"/>
      <c r="K978" s="65"/>
      <c r="L978" s="65"/>
      <c r="M978" s="65"/>
      <c r="N978" s="65"/>
      <c r="O978" s="65"/>
      <c r="P978" s="65"/>
    </row>
    <row r="979" spans="3:16" s="1" customFormat="1" x14ac:dyDescent="0.25">
      <c r="C979" s="65"/>
      <c r="D979" s="55"/>
      <c r="E979" s="55"/>
      <c r="F979" s="55"/>
      <c r="G979" s="55"/>
      <c r="H979" s="55"/>
      <c r="I979" s="55"/>
      <c r="J979" s="55"/>
      <c r="K979" s="65"/>
      <c r="L979" s="65"/>
      <c r="M979" s="65"/>
      <c r="N979" s="65"/>
      <c r="O979" s="65"/>
      <c r="P979" s="65"/>
    </row>
    <row r="980" spans="3:16" s="1" customFormat="1" x14ac:dyDescent="0.25">
      <c r="C980" s="65"/>
      <c r="D980" s="55"/>
      <c r="E980" s="55"/>
      <c r="F980" s="55"/>
      <c r="G980" s="55"/>
      <c r="H980" s="55"/>
      <c r="I980" s="55"/>
      <c r="J980" s="55"/>
      <c r="K980" s="65"/>
      <c r="L980" s="65"/>
      <c r="M980" s="65"/>
      <c r="N980" s="65"/>
      <c r="O980" s="65"/>
      <c r="P980" s="65"/>
    </row>
    <row r="981" spans="3:16" s="1" customFormat="1" x14ac:dyDescent="0.25">
      <c r="C981" s="65"/>
      <c r="D981" s="55"/>
      <c r="E981" s="55"/>
      <c r="F981" s="55"/>
      <c r="G981" s="55"/>
      <c r="H981" s="55"/>
      <c r="I981" s="55"/>
      <c r="J981" s="55"/>
      <c r="K981" s="65"/>
      <c r="L981" s="65"/>
      <c r="M981" s="65"/>
      <c r="N981" s="65"/>
      <c r="O981" s="65"/>
      <c r="P981" s="65"/>
    </row>
    <row r="982" spans="3:16" s="1" customFormat="1" x14ac:dyDescent="0.25">
      <c r="C982" s="65"/>
      <c r="D982" s="55"/>
      <c r="E982" s="55"/>
      <c r="F982" s="55"/>
      <c r="G982" s="55"/>
      <c r="H982" s="55"/>
      <c r="I982" s="55"/>
      <c r="J982" s="55"/>
      <c r="K982" s="65"/>
      <c r="L982" s="65"/>
      <c r="M982" s="65"/>
      <c r="N982" s="65"/>
      <c r="O982" s="65"/>
      <c r="P982" s="65"/>
    </row>
    <row r="983" spans="3:16" s="1" customFormat="1" x14ac:dyDescent="0.25">
      <c r="C983" s="65"/>
      <c r="D983" s="55"/>
      <c r="E983" s="55"/>
      <c r="F983" s="55"/>
      <c r="G983" s="55"/>
      <c r="H983" s="55"/>
      <c r="I983" s="55"/>
      <c r="J983" s="55"/>
      <c r="K983" s="65"/>
      <c r="L983" s="65"/>
      <c r="M983" s="65"/>
      <c r="N983" s="65"/>
      <c r="O983" s="65"/>
      <c r="P983" s="65"/>
    </row>
    <row r="984" spans="3:16" s="1" customFormat="1" x14ac:dyDescent="0.25">
      <c r="C984" s="65"/>
      <c r="D984" s="55"/>
      <c r="E984" s="55"/>
      <c r="F984" s="55"/>
      <c r="G984" s="55"/>
      <c r="H984" s="55"/>
      <c r="I984" s="55"/>
      <c r="J984" s="55"/>
      <c r="K984" s="65"/>
      <c r="L984" s="65"/>
      <c r="M984" s="65"/>
      <c r="N984" s="65"/>
      <c r="O984" s="65"/>
      <c r="P984" s="65"/>
    </row>
    <row r="985" spans="3:16" s="1" customFormat="1" x14ac:dyDescent="0.25">
      <c r="C985" s="65"/>
      <c r="D985" s="55"/>
      <c r="E985" s="55"/>
      <c r="F985" s="55"/>
      <c r="G985" s="55"/>
      <c r="H985" s="55"/>
      <c r="I985" s="55"/>
      <c r="J985" s="55"/>
      <c r="K985" s="65"/>
      <c r="L985" s="65"/>
      <c r="M985" s="65"/>
      <c r="N985" s="65"/>
      <c r="O985" s="65"/>
      <c r="P985" s="65"/>
    </row>
    <row r="986" spans="3:16" s="1" customFormat="1" x14ac:dyDescent="0.25">
      <c r="C986" s="65"/>
      <c r="D986" s="55"/>
      <c r="E986" s="55"/>
      <c r="F986" s="55"/>
      <c r="G986" s="55"/>
      <c r="H986" s="55"/>
      <c r="I986" s="55"/>
      <c r="J986" s="55"/>
      <c r="K986" s="65"/>
      <c r="L986" s="65"/>
      <c r="M986" s="65"/>
      <c r="N986" s="65"/>
      <c r="O986" s="65"/>
      <c r="P986" s="65"/>
    </row>
    <row r="987" spans="3:16" s="1" customFormat="1" x14ac:dyDescent="0.25">
      <c r="C987" s="65"/>
      <c r="D987" s="55"/>
      <c r="E987" s="55"/>
      <c r="F987" s="55"/>
      <c r="G987" s="55"/>
      <c r="H987" s="55"/>
      <c r="I987" s="55"/>
      <c r="J987" s="55"/>
      <c r="K987" s="65"/>
      <c r="L987" s="65"/>
      <c r="M987" s="65"/>
      <c r="N987" s="65"/>
      <c r="O987" s="65"/>
      <c r="P987" s="65"/>
    </row>
    <row r="988" spans="3:16" s="1" customFormat="1" x14ac:dyDescent="0.25">
      <c r="C988" s="65"/>
      <c r="D988" s="55"/>
      <c r="E988" s="55"/>
      <c r="F988" s="55"/>
      <c r="G988" s="55"/>
      <c r="H988" s="55"/>
      <c r="I988" s="55"/>
      <c r="J988" s="55"/>
      <c r="K988" s="65"/>
      <c r="L988" s="65"/>
      <c r="M988" s="65"/>
      <c r="N988" s="65"/>
      <c r="O988" s="65"/>
      <c r="P988" s="65"/>
    </row>
    <row r="989" spans="3:16" s="1" customFormat="1" x14ac:dyDescent="0.25">
      <c r="C989" s="65"/>
      <c r="D989" s="55"/>
      <c r="E989" s="55"/>
      <c r="F989" s="55"/>
      <c r="G989" s="55"/>
      <c r="H989" s="55"/>
      <c r="I989" s="55"/>
      <c r="J989" s="55"/>
      <c r="K989" s="65"/>
      <c r="L989" s="65"/>
      <c r="M989" s="65"/>
      <c r="N989" s="65"/>
      <c r="O989" s="65"/>
      <c r="P989" s="65"/>
    </row>
    <row r="990" spans="3:16" s="1" customFormat="1" x14ac:dyDescent="0.25">
      <c r="C990" s="65"/>
      <c r="D990" s="55"/>
      <c r="E990" s="55"/>
      <c r="F990" s="55"/>
      <c r="G990" s="55"/>
      <c r="H990" s="55"/>
      <c r="I990" s="55"/>
      <c r="J990" s="55"/>
      <c r="K990" s="65"/>
      <c r="L990" s="65"/>
      <c r="M990" s="65"/>
      <c r="N990" s="65"/>
      <c r="O990" s="65"/>
      <c r="P990" s="65"/>
    </row>
    <row r="991" spans="3:16" s="1" customFormat="1" x14ac:dyDescent="0.25">
      <c r="C991" s="65"/>
      <c r="D991" s="55"/>
      <c r="E991" s="55"/>
      <c r="F991" s="55"/>
      <c r="G991" s="55"/>
      <c r="H991" s="55"/>
      <c r="I991" s="55"/>
      <c r="J991" s="55"/>
      <c r="K991" s="65"/>
      <c r="L991" s="65"/>
      <c r="M991" s="65"/>
      <c r="N991" s="65"/>
      <c r="O991" s="65"/>
      <c r="P991" s="65"/>
    </row>
    <row r="992" spans="3:16" s="1" customFormat="1" x14ac:dyDescent="0.25">
      <c r="C992" s="65"/>
      <c r="D992" s="55"/>
      <c r="E992" s="55"/>
      <c r="F992" s="55"/>
      <c r="G992" s="55"/>
      <c r="H992" s="55"/>
      <c r="I992" s="55"/>
      <c r="J992" s="55"/>
      <c r="K992" s="65"/>
      <c r="L992" s="65"/>
      <c r="M992" s="65"/>
      <c r="N992" s="65"/>
      <c r="O992" s="65"/>
      <c r="P992" s="65"/>
    </row>
    <row r="993" spans="3:16" s="1" customFormat="1" x14ac:dyDescent="0.25">
      <c r="C993" s="65"/>
      <c r="D993" s="55"/>
      <c r="E993" s="55"/>
      <c r="F993" s="55"/>
      <c r="G993" s="55"/>
      <c r="H993" s="55"/>
      <c r="I993" s="55"/>
      <c r="J993" s="55"/>
      <c r="K993" s="65"/>
      <c r="L993" s="65"/>
      <c r="M993" s="65"/>
      <c r="N993" s="65"/>
      <c r="O993" s="65"/>
      <c r="P993" s="65"/>
    </row>
    <row r="994" spans="3:16" s="1" customFormat="1" x14ac:dyDescent="0.25">
      <c r="C994" s="65"/>
      <c r="D994" s="55"/>
      <c r="E994" s="55"/>
      <c r="F994" s="55"/>
      <c r="G994" s="55"/>
      <c r="H994" s="55"/>
      <c r="I994" s="55"/>
      <c r="J994" s="55"/>
      <c r="K994" s="65"/>
      <c r="L994" s="65"/>
      <c r="M994" s="65"/>
      <c r="N994" s="65"/>
      <c r="O994" s="65"/>
      <c r="P994" s="65"/>
    </row>
    <row r="995" spans="3:16" s="1" customFormat="1" x14ac:dyDescent="0.25">
      <c r="C995" s="65"/>
      <c r="D995" s="55"/>
      <c r="E995" s="55"/>
      <c r="F995" s="55"/>
      <c r="G995" s="55"/>
      <c r="H995" s="55"/>
      <c r="I995" s="55"/>
      <c r="J995" s="55"/>
      <c r="K995" s="65"/>
      <c r="L995" s="65"/>
      <c r="M995" s="65"/>
      <c r="N995" s="65"/>
      <c r="O995" s="65"/>
      <c r="P995" s="65"/>
    </row>
    <row r="996" spans="3:16" s="1" customFormat="1" x14ac:dyDescent="0.25">
      <c r="C996" s="65"/>
      <c r="D996" s="55"/>
      <c r="E996" s="55"/>
      <c r="F996" s="55"/>
      <c r="G996" s="55"/>
      <c r="H996" s="55"/>
      <c r="I996" s="55"/>
      <c r="J996" s="55"/>
      <c r="K996" s="65"/>
      <c r="L996" s="65"/>
      <c r="M996" s="65"/>
      <c r="N996" s="65"/>
      <c r="O996" s="65"/>
      <c r="P996" s="65"/>
    </row>
    <row r="997" spans="3:16" s="1" customFormat="1" x14ac:dyDescent="0.25">
      <c r="C997" s="65"/>
      <c r="D997" s="55"/>
      <c r="E997" s="55"/>
      <c r="F997" s="55"/>
      <c r="G997" s="55"/>
      <c r="H997" s="55"/>
      <c r="I997" s="55"/>
      <c r="J997" s="55"/>
      <c r="K997" s="65"/>
      <c r="L997" s="65"/>
      <c r="M997" s="65"/>
      <c r="N997" s="65"/>
      <c r="O997" s="65"/>
      <c r="P997" s="65"/>
    </row>
    <row r="998" spans="3:16" s="1" customFormat="1" x14ac:dyDescent="0.25">
      <c r="C998" s="65"/>
      <c r="D998" s="55"/>
      <c r="E998" s="55"/>
      <c r="F998" s="55"/>
      <c r="G998" s="55"/>
      <c r="H998" s="55"/>
      <c r="I998" s="55"/>
      <c r="J998" s="55"/>
      <c r="K998" s="65"/>
      <c r="L998" s="65"/>
      <c r="M998" s="65"/>
      <c r="N998" s="65"/>
      <c r="O998" s="65"/>
      <c r="P998" s="65"/>
    </row>
    <row r="999" spans="3:16" s="1" customFormat="1" x14ac:dyDescent="0.25">
      <c r="C999" s="65"/>
      <c r="D999" s="55"/>
      <c r="E999" s="55"/>
      <c r="F999" s="55"/>
      <c r="G999" s="55"/>
      <c r="H999" s="55"/>
      <c r="I999" s="55"/>
      <c r="J999" s="55"/>
      <c r="K999" s="65"/>
      <c r="L999" s="65"/>
      <c r="M999" s="65"/>
      <c r="N999" s="65"/>
      <c r="O999" s="65"/>
      <c r="P999" s="65"/>
    </row>
    <row r="1000" spans="3:16" s="1" customFormat="1" x14ac:dyDescent="0.25">
      <c r="C1000" s="65"/>
      <c r="D1000" s="55"/>
      <c r="E1000" s="55"/>
      <c r="F1000" s="55"/>
      <c r="G1000" s="55"/>
      <c r="H1000" s="55"/>
      <c r="I1000" s="55"/>
      <c r="J1000" s="55"/>
      <c r="K1000" s="65"/>
      <c r="L1000" s="65"/>
      <c r="M1000" s="65"/>
      <c r="N1000" s="65"/>
      <c r="O1000" s="65"/>
      <c r="P1000" s="65"/>
    </row>
    <row r="1001" spans="3:16" s="1" customFormat="1" x14ac:dyDescent="0.25">
      <c r="C1001" s="65"/>
      <c r="D1001" s="55"/>
      <c r="E1001" s="55"/>
      <c r="F1001" s="55"/>
      <c r="G1001" s="55"/>
      <c r="H1001" s="55"/>
      <c r="I1001" s="55"/>
      <c r="J1001" s="55"/>
      <c r="K1001" s="65"/>
      <c r="L1001" s="65"/>
      <c r="M1001" s="65"/>
      <c r="N1001" s="65"/>
      <c r="O1001" s="65"/>
      <c r="P1001" s="65"/>
    </row>
    <row r="1002" spans="3:16" s="1" customFormat="1" x14ac:dyDescent="0.25">
      <c r="C1002" s="65"/>
      <c r="D1002" s="55"/>
      <c r="E1002" s="55"/>
      <c r="F1002" s="55"/>
      <c r="G1002" s="55"/>
      <c r="H1002" s="55"/>
      <c r="I1002" s="55"/>
      <c r="J1002" s="55"/>
      <c r="K1002" s="65"/>
      <c r="L1002" s="65"/>
      <c r="M1002" s="65"/>
      <c r="N1002" s="65"/>
      <c r="O1002" s="65"/>
      <c r="P1002" s="65"/>
    </row>
    <row r="1003" spans="3:16" s="1" customFormat="1" x14ac:dyDescent="0.25">
      <c r="C1003" s="65"/>
      <c r="D1003" s="55"/>
      <c r="E1003" s="55"/>
      <c r="F1003" s="55"/>
      <c r="G1003" s="55"/>
      <c r="H1003" s="55"/>
      <c r="I1003" s="55"/>
      <c r="J1003" s="55"/>
      <c r="K1003" s="65"/>
      <c r="L1003" s="65"/>
      <c r="M1003" s="65"/>
      <c r="N1003" s="65"/>
      <c r="O1003" s="65"/>
      <c r="P1003" s="65"/>
    </row>
    <row r="1004" spans="3:16" s="1" customFormat="1" x14ac:dyDescent="0.25">
      <c r="C1004" s="65"/>
      <c r="D1004" s="55"/>
      <c r="E1004" s="55"/>
      <c r="F1004" s="55"/>
      <c r="G1004" s="55"/>
      <c r="H1004" s="55"/>
      <c r="I1004" s="55"/>
      <c r="J1004" s="55"/>
      <c r="K1004" s="65"/>
      <c r="L1004" s="65"/>
      <c r="M1004" s="65"/>
      <c r="N1004" s="65"/>
      <c r="O1004" s="65"/>
      <c r="P1004" s="65"/>
    </row>
    <row r="1005" spans="3:16" s="1" customFormat="1" x14ac:dyDescent="0.25">
      <c r="C1005" s="65"/>
      <c r="D1005" s="55"/>
      <c r="E1005" s="55"/>
      <c r="F1005" s="55"/>
      <c r="G1005" s="55"/>
      <c r="H1005" s="55"/>
      <c r="I1005" s="55"/>
      <c r="J1005" s="55"/>
      <c r="K1005" s="65"/>
      <c r="L1005" s="65"/>
      <c r="M1005" s="65"/>
      <c r="N1005" s="65"/>
      <c r="O1005" s="65"/>
      <c r="P1005" s="65"/>
    </row>
    <row r="1006" spans="3:16" s="1" customFormat="1" x14ac:dyDescent="0.25">
      <c r="C1006" s="65"/>
      <c r="D1006" s="55"/>
      <c r="E1006" s="55"/>
      <c r="F1006" s="55"/>
      <c r="G1006" s="55"/>
      <c r="H1006" s="55"/>
      <c r="I1006" s="55"/>
      <c r="J1006" s="55"/>
      <c r="K1006" s="65"/>
      <c r="L1006" s="65"/>
      <c r="M1006" s="65"/>
      <c r="N1006" s="65"/>
      <c r="O1006" s="65"/>
      <c r="P1006" s="65"/>
    </row>
    <row r="1007" spans="3:16" s="1" customFormat="1" x14ac:dyDescent="0.25">
      <c r="C1007" s="65"/>
      <c r="D1007" s="55"/>
      <c r="E1007" s="55"/>
      <c r="F1007" s="55"/>
      <c r="G1007" s="55"/>
      <c r="H1007" s="55"/>
      <c r="I1007" s="55"/>
      <c r="J1007" s="55"/>
      <c r="K1007" s="65"/>
      <c r="L1007" s="65"/>
      <c r="M1007" s="65"/>
      <c r="N1007" s="65"/>
      <c r="O1007" s="65"/>
      <c r="P1007" s="65"/>
    </row>
    <row r="1008" spans="3:16" s="1" customFormat="1" x14ac:dyDescent="0.25">
      <c r="C1008" s="65"/>
      <c r="D1008" s="55"/>
      <c r="E1008" s="55"/>
      <c r="F1008" s="55"/>
      <c r="G1008" s="55"/>
      <c r="H1008" s="55"/>
      <c r="I1008" s="55"/>
      <c r="J1008" s="55"/>
      <c r="K1008" s="65"/>
      <c r="L1008" s="65"/>
      <c r="M1008" s="65"/>
      <c r="N1008" s="65"/>
      <c r="O1008" s="65"/>
      <c r="P1008" s="65"/>
    </row>
    <row r="1009" spans="3:16" s="1" customFormat="1" x14ac:dyDescent="0.25">
      <c r="C1009" s="65"/>
      <c r="D1009" s="55"/>
      <c r="E1009" s="55"/>
      <c r="F1009" s="55"/>
      <c r="G1009" s="55"/>
      <c r="H1009" s="55"/>
      <c r="I1009" s="55"/>
      <c r="J1009" s="55"/>
      <c r="K1009" s="65"/>
      <c r="L1009" s="65"/>
      <c r="M1009" s="65"/>
      <c r="N1009" s="65"/>
      <c r="O1009" s="65"/>
      <c r="P1009" s="65"/>
    </row>
    <row r="1010" spans="3:16" s="1" customFormat="1" x14ac:dyDescent="0.25">
      <c r="C1010" s="65"/>
      <c r="D1010" s="55"/>
      <c r="E1010" s="55"/>
      <c r="F1010" s="55"/>
      <c r="G1010" s="55"/>
      <c r="H1010" s="55"/>
      <c r="I1010" s="55"/>
      <c r="J1010" s="55"/>
      <c r="K1010" s="65"/>
      <c r="L1010" s="65"/>
      <c r="M1010" s="65"/>
      <c r="N1010" s="65"/>
      <c r="O1010" s="65"/>
      <c r="P1010" s="65"/>
    </row>
    <row r="1011" spans="3:16" s="1" customFormat="1" x14ac:dyDescent="0.25">
      <c r="C1011" s="65"/>
      <c r="D1011" s="55"/>
      <c r="E1011" s="55"/>
      <c r="F1011" s="55"/>
      <c r="G1011" s="55"/>
      <c r="H1011" s="55"/>
      <c r="I1011" s="55"/>
      <c r="J1011" s="55"/>
      <c r="K1011" s="65"/>
      <c r="L1011" s="65"/>
      <c r="M1011" s="65"/>
      <c r="N1011" s="65"/>
      <c r="O1011" s="65"/>
      <c r="P1011" s="65"/>
    </row>
    <row r="1012" spans="3:16" s="1" customFormat="1" x14ac:dyDescent="0.25">
      <c r="C1012" s="65"/>
      <c r="D1012" s="55"/>
      <c r="E1012" s="55"/>
      <c r="F1012" s="55"/>
      <c r="G1012" s="55"/>
      <c r="H1012" s="55"/>
      <c r="I1012" s="55"/>
      <c r="J1012" s="55"/>
      <c r="K1012" s="65"/>
      <c r="L1012" s="65"/>
      <c r="M1012" s="65"/>
      <c r="N1012" s="65"/>
      <c r="O1012" s="65"/>
      <c r="P1012" s="65"/>
    </row>
    <row r="1013" spans="3:16" s="1" customFormat="1" x14ac:dyDescent="0.25">
      <c r="C1013" s="65"/>
      <c r="D1013" s="55"/>
      <c r="E1013" s="55"/>
      <c r="F1013" s="55"/>
      <c r="G1013" s="55"/>
      <c r="H1013" s="55"/>
      <c r="I1013" s="55"/>
      <c r="J1013" s="55"/>
      <c r="K1013" s="65"/>
      <c r="L1013" s="65"/>
      <c r="M1013" s="65"/>
      <c r="N1013" s="65"/>
      <c r="O1013" s="65"/>
      <c r="P1013" s="65"/>
    </row>
    <row r="1014" spans="3:16" s="1" customFormat="1" x14ac:dyDescent="0.25">
      <c r="C1014" s="65"/>
      <c r="D1014" s="55"/>
      <c r="E1014" s="55"/>
      <c r="F1014" s="55"/>
      <c r="G1014" s="55"/>
      <c r="H1014" s="55"/>
      <c r="I1014" s="55"/>
      <c r="J1014" s="55"/>
      <c r="K1014" s="65"/>
      <c r="L1014" s="65"/>
      <c r="M1014" s="65"/>
      <c r="N1014" s="65"/>
      <c r="O1014" s="65"/>
      <c r="P1014" s="65"/>
    </row>
    <row r="1015" spans="3:16" s="1" customFormat="1" x14ac:dyDescent="0.25">
      <c r="C1015" s="65"/>
      <c r="D1015" s="55"/>
      <c r="E1015" s="55"/>
      <c r="F1015" s="55"/>
      <c r="G1015" s="55"/>
      <c r="H1015" s="55"/>
      <c r="I1015" s="55"/>
      <c r="J1015" s="55"/>
      <c r="K1015" s="65"/>
      <c r="L1015" s="65"/>
      <c r="M1015" s="65"/>
      <c r="N1015" s="65"/>
      <c r="O1015" s="65"/>
      <c r="P1015" s="65"/>
    </row>
    <row r="1016" spans="3:16" s="1" customFormat="1" x14ac:dyDescent="0.25">
      <c r="C1016" s="65"/>
      <c r="D1016" s="55"/>
      <c r="E1016" s="55"/>
      <c r="F1016" s="55"/>
      <c r="G1016" s="55"/>
      <c r="H1016" s="55"/>
      <c r="I1016" s="55"/>
      <c r="J1016" s="55"/>
      <c r="K1016" s="65"/>
      <c r="L1016" s="65"/>
      <c r="M1016" s="65"/>
      <c r="N1016" s="65"/>
      <c r="O1016" s="65"/>
      <c r="P1016" s="65"/>
    </row>
    <row r="1017" spans="3:16" s="1" customFormat="1" x14ac:dyDescent="0.25">
      <c r="C1017" s="65"/>
      <c r="D1017" s="55"/>
      <c r="E1017" s="55"/>
      <c r="F1017" s="55"/>
      <c r="G1017" s="55"/>
      <c r="H1017" s="55"/>
      <c r="I1017" s="55"/>
      <c r="J1017" s="55"/>
      <c r="K1017" s="65"/>
      <c r="L1017" s="65"/>
      <c r="M1017" s="65"/>
      <c r="N1017" s="65"/>
      <c r="O1017" s="65"/>
      <c r="P1017" s="65"/>
    </row>
    <row r="1018" spans="3:16" s="1" customFormat="1" x14ac:dyDescent="0.25">
      <c r="C1018" s="65"/>
      <c r="D1018" s="55"/>
      <c r="E1018" s="55"/>
      <c r="F1018" s="55"/>
      <c r="G1018" s="55"/>
      <c r="H1018" s="55"/>
      <c r="I1018" s="55"/>
      <c r="J1018" s="55"/>
      <c r="K1018" s="65"/>
      <c r="L1018" s="65"/>
      <c r="M1018" s="65"/>
      <c r="N1018" s="65"/>
      <c r="O1018" s="65"/>
      <c r="P1018" s="65"/>
    </row>
    <row r="1019" spans="3:16" s="1" customFormat="1" x14ac:dyDescent="0.25">
      <c r="C1019" s="65"/>
      <c r="D1019" s="55"/>
      <c r="E1019" s="55"/>
      <c r="F1019" s="55"/>
      <c r="G1019" s="55"/>
      <c r="H1019" s="55"/>
      <c r="I1019" s="55"/>
      <c r="J1019" s="55"/>
      <c r="K1019" s="65"/>
      <c r="L1019" s="65"/>
      <c r="M1019" s="65"/>
      <c r="N1019" s="65"/>
      <c r="O1019" s="65"/>
      <c r="P1019" s="65"/>
    </row>
    <row r="1020" spans="3:16" s="1" customFormat="1" x14ac:dyDescent="0.25">
      <c r="C1020" s="65"/>
      <c r="D1020" s="55"/>
      <c r="E1020" s="55"/>
      <c r="F1020" s="55"/>
      <c r="G1020" s="55"/>
      <c r="H1020" s="55"/>
      <c r="I1020" s="55"/>
      <c r="J1020" s="55"/>
      <c r="K1020" s="65"/>
      <c r="L1020" s="65"/>
      <c r="M1020" s="65"/>
      <c r="N1020" s="65"/>
      <c r="O1020" s="65"/>
      <c r="P1020" s="65"/>
    </row>
    <row r="1021" spans="3:16" s="1" customFormat="1" x14ac:dyDescent="0.25">
      <c r="C1021" s="65"/>
      <c r="D1021" s="55"/>
      <c r="E1021" s="55"/>
      <c r="F1021" s="55"/>
      <c r="G1021" s="55"/>
      <c r="H1021" s="55"/>
      <c r="I1021" s="55"/>
      <c r="J1021" s="55"/>
      <c r="K1021" s="65"/>
      <c r="L1021" s="65"/>
      <c r="M1021" s="65"/>
      <c r="N1021" s="65"/>
      <c r="O1021" s="65"/>
      <c r="P1021" s="65"/>
    </row>
    <row r="1022" spans="3:16" s="1" customFormat="1" x14ac:dyDescent="0.25">
      <c r="C1022" s="65"/>
      <c r="D1022" s="55"/>
      <c r="E1022" s="55"/>
      <c r="F1022" s="55"/>
      <c r="G1022" s="55"/>
      <c r="H1022" s="55"/>
      <c r="I1022" s="55"/>
      <c r="J1022" s="55"/>
      <c r="K1022" s="65"/>
      <c r="L1022" s="65"/>
      <c r="M1022" s="65"/>
      <c r="N1022" s="65"/>
      <c r="O1022" s="65"/>
      <c r="P1022" s="65"/>
    </row>
    <row r="1023" spans="3:16" s="1" customFormat="1" x14ac:dyDescent="0.25">
      <c r="C1023" s="65"/>
      <c r="D1023" s="55"/>
      <c r="E1023" s="55"/>
      <c r="F1023" s="55"/>
      <c r="G1023" s="55"/>
      <c r="H1023" s="55"/>
      <c r="I1023" s="55"/>
      <c r="J1023" s="55"/>
      <c r="K1023" s="65"/>
      <c r="L1023" s="65"/>
      <c r="M1023" s="65"/>
      <c r="N1023" s="65"/>
      <c r="O1023" s="65"/>
      <c r="P1023" s="65"/>
    </row>
    <row r="1024" spans="3:16" s="1" customFormat="1" x14ac:dyDescent="0.25">
      <c r="C1024" s="65"/>
      <c r="D1024" s="55"/>
      <c r="E1024" s="55"/>
      <c r="F1024" s="55"/>
      <c r="G1024" s="55"/>
      <c r="H1024" s="55"/>
      <c r="I1024" s="55"/>
      <c r="J1024" s="55"/>
      <c r="K1024" s="65"/>
      <c r="L1024" s="65"/>
      <c r="M1024" s="65"/>
      <c r="N1024" s="65"/>
      <c r="O1024" s="65"/>
      <c r="P1024" s="65"/>
    </row>
    <row r="1025" spans="3:16" s="1" customFormat="1" x14ac:dyDescent="0.25">
      <c r="C1025" s="65"/>
      <c r="D1025" s="55"/>
      <c r="E1025" s="55"/>
      <c r="F1025" s="55"/>
      <c r="G1025" s="55"/>
      <c r="H1025" s="55"/>
      <c r="I1025" s="55"/>
      <c r="J1025" s="55"/>
      <c r="K1025" s="65"/>
      <c r="L1025" s="65"/>
      <c r="M1025" s="65"/>
      <c r="N1025" s="65"/>
      <c r="O1025" s="65"/>
      <c r="P1025" s="65"/>
    </row>
    <row r="1026" spans="3:16" s="1" customFormat="1" x14ac:dyDescent="0.25">
      <c r="C1026" s="65"/>
      <c r="D1026" s="55"/>
      <c r="E1026" s="55"/>
      <c r="F1026" s="55"/>
      <c r="G1026" s="55"/>
      <c r="H1026" s="55"/>
      <c r="I1026" s="55"/>
      <c r="J1026" s="55"/>
      <c r="K1026" s="65"/>
      <c r="L1026" s="65"/>
      <c r="M1026" s="65"/>
      <c r="N1026" s="65"/>
      <c r="O1026" s="65"/>
      <c r="P1026" s="65"/>
    </row>
    <row r="1027" spans="3:16" s="1" customFormat="1" x14ac:dyDescent="0.25">
      <c r="C1027" s="65"/>
      <c r="D1027" s="55"/>
      <c r="E1027" s="55"/>
      <c r="F1027" s="55"/>
      <c r="G1027" s="55"/>
      <c r="H1027" s="55"/>
      <c r="I1027" s="55"/>
      <c r="J1027" s="55"/>
      <c r="K1027" s="65"/>
      <c r="L1027" s="65"/>
      <c r="M1027" s="65"/>
      <c r="N1027" s="65"/>
      <c r="O1027" s="65"/>
      <c r="P1027" s="65"/>
    </row>
    <row r="1028" spans="3:16" s="1" customFormat="1" x14ac:dyDescent="0.25">
      <c r="C1028" s="65"/>
      <c r="D1028" s="55"/>
      <c r="E1028" s="55"/>
      <c r="F1028" s="55"/>
      <c r="G1028" s="55"/>
      <c r="H1028" s="55"/>
      <c r="I1028" s="55"/>
      <c r="J1028" s="55"/>
      <c r="K1028" s="65"/>
      <c r="L1028" s="65"/>
      <c r="M1028" s="65"/>
      <c r="N1028" s="65"/>
      <c r="O1028" s="65"/>
      <c r="P1028" s="65"/>
    </row>
    <row r="1029" spans="3:16" s="1" customFormat="1" x14ac:dyDescent="0.25">
      <c r="C1029" s="65"/>
      <c r="D1029" s="55"/>
      <c r="E1029" s="55"/>
      <c r="F1029" s="55"/>
      <c r="G1029" s="55"/>
      <c r="H1029" s="55"/>
      <c r="I1029" s="55"/>
      <c r="J1029" s="55"/>
      <c r="K1029" s="65"/>
      <c r="L1029" s="65"/>
      <c r="M1029" s="65"/>
      <c r="N1029" s="65"/>
      <c r="O1029" s="65"/>
      <c r="P1029" s="65"/>
    </row>
    <row r="1030" spans="3:16" s="1" customFormat="1" x14ac:dyDescent="0.25">
      <c r="C1030" s="65"/>
      <c r="D1030" s="55"/>
      <c r="E1030" s="55"/>
      <c r="F1030" s="55"/>
      <c r="G1030" s="55"/>
      <c r="H1030" s="55"/>
      <c r="I1030" s="55"/>
      <c r="J1030" s="55"/>
      <c r="K1030" s="65"/>
      <c r="L1030" s="65"/>
      <c r="M1030" s="65"/>
      <c r="N1030" s="65"/>
      <c r="O1030" s="65"/>
      <c r="P1030" s="65"/>
    </row>
    <row r="1031" spans="3:16" s="1" customFormat="1" x14ac:dyDescent="0.25">
      <c r="C1031" s="65"/>
      <c r="D1031" s="55"/>
      <c r="E1031" s="55"/>
      <c r="F1031" s="55"/>
      <c r="G1031" s="55"/>
      <c r="H1031" s="55"/>
      <c r="I1031" s="55"/>
      <c r="J1031" s="55"/>
      <c r="K1031" s="65"/>
      <c r="L1031" s="65"/>
      <c r="M1031" s="65"/>
      <c r="N1031" s="65"/>
      <c r="O1031" s="65"/>
      <c r="P1031" s="65"/>
    </row>
    <row r="1032" spans="3:16" s="1" customFormat="1" x14ac:dyDescent="0.25">
      <c r="C1032" s="65"/>
      <c r="D1032" s="55"/>
      <c r="E1032" s="55"/>
      <c r="F1032" s="55"/>
      <c r="G1032" s="55"/>
      <c r="H1032" s="55"/>
      <c r="I1032" s="55"/>
      <c r="J1032" s="55"/>
      <c r="K1032" s="65"/>
      <c r="L1032" s="65"/>
      <c r="M1032" s="65"/>
      <c r="N1032" s="65"/>
      <c r="O1032" s="65"/>
      <c r="P1032" s="65"/>
    </row>
    <row r="1033" spans="3:16" s="1" customFormat="1" x14ac:dyDescent="0.25">
      <c r="C1033" s="65"/>
      <c r="D1033" s="55"/>
      <c r="E1033" s="55"/>
      <c r="F1033" s="55"/>
      <c r="G1033" s="55"/>
      <c r="H1033" s="55"/>
      <c r="I1033" s="55"/>
      <c r="J1033" s="55"/>
      <c r="K1033" s="65"/>
      <c r="L1033" s="65"/>
      <c r="M1033" s="65"/>
      <c r="N1033" s="65"/>
      <c r="O1033" s="65"/>
      <c r="P1033" s="65"/>
    </row>
    <row r="1034" spans="3:16" s="1" customFormat="1" x14ac:dyDescent="0.25">
      <c r="C1034" s="65"/>
      <c r="D1034" s="55"/>
      <c r="E1034" s="55"/>
      <c r="F1034" s="55"/>
      <c r="G1034" s="55"/>
      <c r="H1034" s="55"/>
      <c r="I1034" s="55"/>
      <c r="J1034" s="55"/>
      <c r="K1034" s="65"/>
      <c r="L1034" s="65"/>
      <c r="M1034" s="65"/>
      <c r="N1034" s="65"/>
      <c r="O1034" s="65"/>
      <c r="P1034" s="65"/>
    </row>
    <row r="1035" spans="3:16" s="1" customFormat="1" x14ac:dyDescent="0.25">
      <c r="C1035" s="65"/>
      <c r="D1035" s="55"/>
      <c r="E1035" s="55"/>
      <c r="F1035" s="55"/>
      <c r="G1035" s="55"/>
      <c r="H1035" s="55"/>
      <c r="I1035" s="55"/>
      <c r="J1035" s="55"/>
      <c r="K1035" s="65"/>
      <c r="L1035" s="65"/>
      <c r="M1035" s="65"/>
      <c r="N1035" s="65"/>
      <c r="O1035" s="65"/>
      <c r="P1035" s="65"/>
    </row>
    <row r="1036" spans="3:16" s="1" customFormat="1" x14ac:dyDescent="0.25">
      <c r="C1036" s="65"/>
      <c r="D1036" s="55"/>
      <c r="E1036" s="55"/>
      <c r="F1036" s="55"/>
      <c r="G1036" s="55"/>
      <c r="H1036" s="55"/>
      <c r="I1036" s="55"/>
      <c r="J1036" s="55"/>
      <c r="K1036" s="65"/>
      <c r="L1036" s="65"/>
      <c r="M1036" s="65"/>
      <c r="N1036" s="65"/>
      <c r="O1036" s="65"/>
      <c r="P1036" s="65"/>
    </row>
    <row r="1037" spans="3:16" s="1" customFormat="1" x14ac:dyDescent="0.25">
      <c r="C1037" s="65"/>
      <c r="D1037" s="55"/>
      <c r="E1037" s="55"/>
      <c r="F1037" s="55"/>
      <c r="G1037" s="55"/>
      <c r="H1037" s="55"/>
      <c r="I1037" s="55"/>
      <c r="J1037" s="55"/>
      <c r="K1037" s="65"/>
      <c r="L1037" s="65"/>
      <c r="M1037" s="65"/>
      <c r="N1037" s="65"/>
      <c r="O1037" s="65"/>
      <c r="P1037" s="65"/>
    </row>
    <row r="1038" spans="3:16" s="1" customFormat="1" x14ac:dyDescent="0.25">
      <c r="C1038" s="65"/>
      <c r="D1038" s="55"/>
      <c r="E1038" s="55"/>
      <c r="F1038" s="55"/>
      <c r="G1038" s="55"/>
      <c r="H1038" s="55"/>
      <c r="I1038" s="55"/>
      <c r="J1038" s="55"/>
      <c r="K1038" s="65"/>
      <c r="L1038" s="65"/>
      <c r="M1038" s="65"/>
      <c r="N1038" s="65"/>
      <c r="O1038" s="65"/>
      <c r="P1038" s="65"/>
    </row>
    <row r="1039" spans="3:16" s="1" customFormat="1" x14ac:dyDescent="0.25">
      <c r="C1039" s="65"/>
      <c r="D1039" s="55"/>
      <c r="E1039" s="55"/>
      <c r="F1039" s="55"/>
      <c r="G1039" s="55"/>
      <c r="H1039" s="55"/>
      <c r="I1039" s="55"/>
      <c r="J1039" s="55"/>
      <c r="K1039" s="65"/>
      <c r="L1039" s="65"/>
      <c r="M1039" s="65"/>
      <c r="N1039" s="65"/>
      <c r="O1039" s="65"/>
      <c r="P1039" s="65"/>
    </row>
    <row r="1040" spans="3:16" s="1" customFormat="1" x14ac:dyDescent="0.25">
      <c r="C1040" s="65"/>
      <c r="D1040" s="55"/>
      <c r="E1040" s="55"/>
      <c r="F1040" s="55"/>
      <c r="G1040" s="55"/>
      <c r="H1040" s="55"/>
      <c r="I1040" s="55"/>
      <c r="J1040" s="55"/>
      <c r="K1040" s="65"/>
      <c r="L1040" s="65"/>
      <c r="M1040" s="65"/>
      <c r="N1040" s="65"/>
      <c r="O1040" s="65"/>
      <c r="P1040" s="65"/>
    </row>
    <row r="1041" spans="3:16" s="1" customFormat="1" x14ac:dyDescent="0.25">
      <c r="C1041" s="65"/>
      <c r="D1041" s="55"/>
      <c r="E1041" s="55"/>
      <c r="F1041" s="55"/>
      <c r="G1041" s="55"/>
      <c r="H1041" s="55"/>
      <c r="I1041" s="55"/>
      <c r="J1041" s="55"/>
      <c r="K1041" s="65"/>
      <c r="L1041" s="65"/>
      <c r="M1041" s="65"/>
      <c r="N1041" s="65"/>
      <c r="O1041" s="65"/>
      <c r="P1041" s="65"/>
    </row>
    <row r="1042" spans="3:16" s="1" customFormat="1" x14ac:dyDescent="0.25">
      <c r="C1042" s="65"/>
      <c r="D1042" s="55"/>
      <c r="E1042" s="55"/>
      <c r="F1042" s="55"/>
      <c r="G1042" s="55"/>
      <c r="H1042" s="55"/>
      <c r="I1042" s="55"/>
      <c r="J1042" s="55"/>
      <c r="K1042" s="65"/>
      <c r="L1042" s="65"/>
      <c r="M1042" s="65"/>
      <c r="N1042" s="65"/>
      <c r="O1042" s="65"/>
      <c r="P1042" s="65"/>
    </row>
    <row r="1043" spans="3:16" s="1" customFormat="1" x14ac:dyDescent="0.25">
      <c r="C1043" s="65"/>
      <c r="D1043" s="55"/>
      <c r="E1043" s="55"/>
      <c r="F1043" s="55"/>
      <c r="G1043" s="55"/>
      <c r="H1043" s="55"/>
      <c r="I1043" s="55"/>
      <c r="J1043" s="55"/>
      <c r="K1043" s="65"/>
      <c r="L1043" s="65"/>
      <c r="M1043" s="65"/>
      <c r="N1043" s="65"/>
      <c r="O1043" s="65"/>
      <c r="P1043" s="65"/>
    </row>
    <row r="1044" spans="3:16" s="1" customFormat="1" x14ac:dyDescent="0.25">
      <c r="C1044" s="65"/>
      <c r="D1044" s="55"/>
      <c r="E1044" s="55"/>
      <c r="F1044" s="55"/>
      <c r="G1044" s="55"/>
      <c r="H1044" s="55"/>
      <c r="I1044" s="55"/>
      <c r="J1044" s="55"/>
      <c r="K1044" s="65"/>
      <c r="L1044" s="65"/>
      <c r="M1044" s="65"/>
      <c r="N1044" s="65"/>
      <c r="O1044" s="65"/>
      <c r="P1044" s="65"/>
    </row>
    <row r="1045" spans="3:16" s="1" customFormat="1" x14ac:dyDescent="0.25">
      <c r="C1045" s="65"/>
      <c r="D1045" s="55"/>
      <c r="E1045" s="55"/>
      <c r="F1045" s="55"/>
      <c r="G1045" s="55"/>
      <c r="H1045" s="55"/>
      <c r="I1045" s="55"/>
      <c r="J1045" s="55"/>
      <c r="K1045" s="65"/>
      <c r="L1045" s="65"/>
      <c r="M1045" s="65"/>
      <c r="N1045" s="65"/>
      <c r="O1045" s="65"/>
      <c r="P1045" s="65"/>
    </row>
    <row r="1046" spans="3:16" s="1" customFormat="1" x14ac:dyDescent="0.25">
      <c r="C1046" s="65"/>
      <c r="D1046" s="55"/>
      <c r="E1046" s="55"/>
      <c r="F1046" s="55"/>
      <c r="G1046" s="55"/>
      <c r="H1046" s="55"/>
      <c r="I1046" s="55"/>
      <c r="J1046" s="55"/>
      <c r="K1046" s="65"/>
      <c r="L1046" s="65"/>
      <c r="M1046" s="65"/>
      <c r="N1046" s="65"/>
      <c r="O1046" s="65"/>
      <c r="P1046" s="65"/>
    </row>
    <row r="1047" spans="3:16" s="1" customFormat="1" x14ac:dyDescent="0.25">
      <c r="C1047" s="65"/>
      <c r="D1047" s="55"/>
      <c r="E1047" s="55"/>
      <c r="F1047" s="55"/>
      <c r="G1047" s="55"/>
      <c r="H1047" s="55"/>
      <c r="I1047" s="55"/>
      <c r="J1047" s="55"/>
      <c r="K1047" s="65"/>
      <c r="L1047" s="65"/>
      <c r="M1047" s="65"/>
      <c r="N1047" s="65"/>
      <c r="O1047" s="65"/>
      <c r="P1047" s="65"/>
    </row>
    <row r="1048" spans="3:16" s="1" customFormat="1" x14ac:dyDescent="0.25">
      <c r="C1048" s="65"/>
      <c r="D1048" s="55"/>
      <c r="E1048" s="55"/>
      <c r="F1048" s="55"/>
      <c r="G1048" s="55"/>
      <c r="H1048" s="55"/>
      <c r="I1048" s="55"/>
      <c r="J1048" s="55"/>
      <c r="K1048" s="65"/>
      <c r="L1048" s="65"/>
      <c r="M1048" s="65"/>
      <c r="N1048" s="65"/>
      <c r="O1048" s="65"/>
      <c r="P1048" s="65"/>
    </row>
    <row r="1049" spans="3:16" s="1" customFormat="1" x14ac:dyDescent="0.25">
      <c r="C1049" s="65"/>
      <c r="D1049" s="55"/>
      <c r="E1049" s="55"/>
      <c r="F1049" s="55"/>
      <c r="G1049" s="55"/>
      <c r="H1049" s="55"/>
      <c r="I1049" s="55"/>
      <c r="J1049" s="55"/>
      <c r="K1049" s="65"/>
      <c r="L1049" s="65"/>
      <c r="M1049" s="65"/>
      <c r="N1049" s="65"/>
      <c r="O1049" s="65"/>
      <c r="P1049" s="65"/>
    </row>
    <row r="1050" spans="3:16" s="1" customFormat="1" x14ac:dyDescent="0.25">
      <c r="C1050" s="65"/>
      <c r="D1050" s="55"/>
      <c r="E1050" s="55"/>
      <c r="F1050" s="55"/>
      <c r="G1050" s="55"/>
      <c r="H1050" s="55"/>
      <c r="I1050" s="55"/>
      <c r="J1050" s="55"/>
      <c r="K1050" s="65"/>
      <c r="L1050" s="65"/>
      <c r="M1050" s="65"/>
      <c r="N1050" s="65"/>
      <c r="O1050" s="65"/>
      <c r="P1050" s="65"/>
    </row>
    <row r="1051" spans="3:16" s="1" customFormat="1" x14ac:dyDescent="0.25">
      <c r="C1051" s="65"/>
      <c r="D1051" s="55"/>
      <c r="E1051" s="55"/>
      <c r="F1051" s="55"/>
      <c r="G1051" s="55"/>
      <c r="H1051" s="55"/>
      <c r="I1051" s="55"/>
      <c r="J1051" s="55"/>
      <c r="K1051" s="65"/>
      <c r="L1051" s="65"/>
      <c r="M1051" s="65"/>
      <c r="N1051" s="65"/>
      <c r="O1051" s="65"/>
      <c r="P1051" s="65"/>
    </row>
    <row r="1052" spans="3:16" s="1" customFormat="1" x14ac:dyDescent="0.25">
      <c r="C1052" s="65"/>
      <c r="D1052" s="55"/>
      <c r="E1052" s="55"/>
      <c r="F1052" s="55"/>
      <c r="G1052" s="55"/>
      <c r="H1052" s="55"/>
      <c r="I1052" s="55"/>
      <c r="J1052" s="55"/>
      <c r="K1052" s="65"/>
      <c r="L1052" s="65"/>
      <c r="M1052" s="65"/>
      <c r="N1052" s="65"/>
      <c r="O1052" s="65"/>
      <c r="P1052" s="65"/>
    </row>
    <row r="1053" spans="3:16" s="1" customFormat="1" x14ac:dyDescent="0.25">
      <c r="C1053" s="65"/>
      <c r="D1053" s="55"/>
      <c r="E1053" s="55"/>
      <c r="F1053" s="55"/>
      <c r="G1053" s="55"/>
      <c r="H1053" s="55"/>
      <c r="I1053" s="55"/>
      <c r="J1053" s="55"/>
      <c r="K1053" s="65"/>
      <c r="L1053" s="65"/>
      <c r="M1053" s="65"/>
      <c r="N1053" s="65"/>
      <c r="O1053" s="65"/>
      <c r="P1053" s="65"/>
    </row>
    <row r="1054" spans="3:16" s="1" customFormat="1" x14ac:dyDescent="0.25">
      <c r="C1054" s="65"/>
      <c r="D1054" s="55"/>
      <c r="E1054" s="55"/>
      <c r="F1054" s="55"/>
      <c r="G1054" s="55"/>
      <c r="H1054" s="55"/>
      <c r="I1054" s="55"/>
      <c r="J1054" s="55"/>
      <c r="K1054" s="65"/>
      <c r="L1054" s="65"/>
      <c r="M1054" s="65"/>
      <c r="N1054" s="65"/>
      <c r="O1054" s="65"/>
      <c r="P1054" s="65"/>
    </row>
    <row r="1055" spans="3:16" s="1" customFormat="1" x14ac:dyDescent="0.25">
      <c r="C1055" s="65"/>
      <c r="D1055" s="55"/>
      <c r="E1055" s="55"/>
      <c r="F1055" s="55"/>
      <c r="G1055" s="55"/>
      <c r="H1055" s="55"/>
      <c r="I1055" s="55"/>
      <c r="J1055" s="55"/>
      <c r="K1055" s="65"/>
      <c r="L1055" s="65"/>
      <c r="M1055" s="65"/>
      <c r="N1055" s="65"/>
      <c r="O1055" s="65"/>
      <c r="P1055" s="65"/>
    </row>
    <row r="1056" spans="3:16" s="1" customFormat="1" x14ac:dyDescent="0.25">
      <c r="C1056" s="65"/>
      <c r="D1056" s="55"/>
      <c r="E1056" s="55"/>
      <c r="F1056" s="55"/>
      <c r="G1056" s="55"/>
      <c r="H1056" s="55"/>
      <c r="I1056" s="55"/>
      <c r="J1056" s="55"/>
      <c r="K1056" s="65"/>
      <c r="L1056" s="65"/>
      <c r="M1056" s="65"/>
      <c r="N1056" s="65"/>
      <c r="O1056" s="65"/>
      <c r="P1056" s="65"/>
    </row>
    <row r="1057" spans="3:16" s="1" customFormat="1" x14ac:dyDescent="0.25">
      <c r="C1057" s="65"/>
      <c r="D1057" s="55"/>
      <c r="E1057" s="55"/>
      <c r="F1057" s="55"/>
      <c r="G1057" s="55"/>
      <c r="H1057" s="55"/>
      <c r="I1057" s="55"/>
      <c r="J1057" s="55"/>
      <c r="K1057" s="65"/>
      <c r="L1057" s="65"/>
      <c r="M1057" s="65"/>
      <c r="N1057" s="65"/>
      <c r="O1057" s="65"/>
      <c r="P1057" s="65"/>
    </row>
    <row r="1058" spans="3:16" s="1" customFormat="1" x14ac:dyDescent="0.25">
      <c r="C1058" s="65"/>
      <c r="D1058" s="55"/>
      <c r="E1058" s="55"/>
      <c r="F1058" s="55"/>
      <c r="G1058" s="55"/>
      <c r="H1058" s="55"/>
      <c r="I1058" s="55"/>
      <c r="J1058" s="55"/>
      <c r="K1058" s="65"/>
      <c r="L1058" s="65"/>
      <c r="M1058" s="65"/>
      <c r="N1058" s="65"/>
      <c r="O1058" s="65"/>
      <c r="P1058" s="65"/>
    </row>
    <row r="1059" spans="3:16" s="1" customFormat="1" x14ac:dyDescent="0.25">
      <c r="C1059" s="65"/>
      <c r="D1059" s="55"/>
      <c r="E1059" s="55"/>
      <c r="F1059" s="55"/>
      <c r="G1059" s="55"/>
      <c r="H1059" s="55"/>
      <c r="I1059" s="55"/>
      <c r="J1059" s="55"/>
      <c r="K1059" s="65"/>
      <c r="L1059" s="65"/>
      <c r="M1059" s="65"/>
      <c r="N1059" s="65"/>
      <c r="O1059" s="65"/>
      <c r="P1059" s="65"/>
    </row>
    <row r="1060" spans="3:16" s="1" customFormat="1" x14ac:dyDescent="0.25">
      <c r="C1060" s="65"/>
      <c r="D1060" s="55"/>
      <c r="E1060" s="55"/>
      <c r="F1060" s="55"/>
      <c r="G1060" s="55"/>
      <c r="H1060" s="55"/>
      <c r="I1060" s="55"/>
      <c r="J1060" s="55"/>
      <c r="K1060" s="65"/>
      <c r="L1060" s="65"/>
      <c r="M1060" s="65"/>
      <c r="N1060" s="65"/>
      <c r="O1060" s="65"/>
      <c r="P1060" s="65"/>
    </row>
    <row r="1061" spans="3:16" s="1" customFormat="1" x14ac:dyDescent="0.25">
      <c r="C1061" s="65"/>
      <c r="D1061" s="55"/>
      <c r="E1061" s="55"/>
      <c r="F1061" s="55"/>
      <c r="G1061" s="55"/>
      <c r="H1061" s="55"/>
      <c r="I1061" s="55"/>
      <c r="J1061" s="55"/>
      <c r="K1061" s="65"/>
      <c r="L1061" s="65"/>
      <c r="M1061" s="65"/>
      <c r="N1061" s="65"/>
      <c r="O1061" s="65"/>
      <c r="P1061" s="65"/>
    </row>
    <row r="1062" spans="3:16" s="1" customFormat="1" x14ac:dyDescent="0.25">
      <c r="C1062" s="65"/>
      <c r="D1062" s="55"/>
      <c r="E1062" s="55"/>
      <c r="F1062" s="55"/>
      <c r="G1062" s="55"/>
      <c r="H1062" s="55"/>
      <c r="I1062" s="55"/>
      <c r="J1062" s="55"/>
      <c r="K1062" s="65"/>
      <c r="L1062" s="65"/>
      <c r="M1062" s="65"/>
      <c r="N1062" s="65"/>
      <c r="O1062" s="65"/>
      <c r="P1062" s="65"/>
    </row>
    <row r="1063" spans="3:16" s="1" customFormat="1" x14ac:dyDescent="0.25">
      <c r="C1063" s="65"/>
      <c r="D1063" s="55"/>
      <c r="E1063" s="55"/>
      <c r="F1063" s="55"/>
      <c r="G1063" s="55"/>
      <c r="H1063" s="55"/>
      <c r="I1063" s="55"/>
      <c r="J1063" s="55"/>
      <c r="K1063" s="65"/>
      <c r="L1063" s="65"/>
      <c r="M1063" s="65"/>
      <c r="N1063" s="65"/>
      <c r="O1063" s="65"/>
      <c r="P1063" s="65"/>
    </row>
    <row r="1064" spans="3:16" s="1" customFormat="1" x14ac:dyDescent="0.25">
      <c r="C1064" s="65"/>
      <c r="D1064" s="55"/>
      <c r="E1064" s="55"/>
      <c r="F1064" s="55"/>
      <c r="G1064" s="55"/>
      <c r="H1064" s="55"/>
      <c r="I1064" s="55"/>
      <c r="J1064" s="55"/>
      <c r="K1064" s="65"/>
      <c r="L1064" s="65"/>
      <c r="M1064" s="65"/>
      <c r="N1064" s="65"/>
      <c r="O1064" s="65"/>
      <c r="P1064" s="65"/>
    </row>
    <row r="1065" spans="3:16" s="1" customFormat="1" x14ac:dyDescent="0.25">
      <c r="C1065" s="65"/>
      <c r="D1065" s="55"/>
      <c r="E1065" s="55"/>
      <c r="F1065" s="55"/>
      <c r="G1065" s="55"/>
      <c r="H1065" s="55"/>
      <c r="I1065" s="55"/>
      <c r="J1065" s="55"/>
      <c r="K1065" s="65"/>
      <c r="L1065" s="65"/>
      <c r="M1065" s="65"/>
      <c r="N1065" s="65"/>
      <c r="O1065" s="65"/>
      <c r="P1065" s="65"/>
    </row>
    <row r="1066" spans="3:16" s="1" customFormat="1" x14ac:dyDescent="0.25">
      <c r="C1066" s="65"/>
      <c r="D1066" s="55"/>
      <c r="E1066" s="55"/>
      <c r="F1066" s="55"/>
      <c r="G1066" s="55"/>
      <c r="H1066" s="55"/>
      <c r="I1066" s="55"/>
      <c r="J1066" s="55"/>
      <c r="K1066" s="65"/>
      <c r="L1066" s="65"/>
      <c r="M1066" s="65"/>
      <c r="N1066" s="65"/>
      <c r="O1066" s="65"/>
      <c r="P1066" s="65"/>
    </row>
    <row r="1067" spans="3:16" s="1" customFormat="1" x14ac:dyDescent="0.25">
      <c r="C1067" s="65"/>
      <c r="D1067" s="55"/>
      <c r="E1067" s="55"/>
      <c r="F1067" s="55"/>
      <c r="G1067" s="55"/>
      <c r="H1067" s="55"/>
      <c r="I1067" s="55"/>
      <c r="J1067" s="55"/>
      <c r="K1067" s="65"/>
      <c r="L1067" s="65"/>
      <c r="M1067" s="65"/>
      <c r="N1067" s="65"/>
      <c r="O1067" s="65"/>
      <c r="P1067" s="65"/>
    </row>
    <row r="1068" spans="3:16" s="1" customFormat="1" x14ac:dyDescent="0.25">
      <c r="C1068" s="65"/>
      <c r="D1068" s="55"/>
      <c r="E1068" s="55"/>
      <c r="F1068" s="55"/>
      <c r="G1068" s="55"/>
      <c r="H1068" s="55"/>
      <c r="I1068" s="55"/>
      <c r="J1068" s="55"/>
      <c r="K1068" s="65"/>
      <c r="L1068" s="65"/>
      <c r="M1068" s="65"/>
      <c r="N1068" s="65"/>
      <c r="O1068" s="65"/>
      <c r="P1068" s="65"/>
    </row>
    <row r="1069" spans="3:16" s="1" customFormat="1" x14ac:dyDescent="0.25">
      <c r="C1069" s="65"/>
      <c r="D1069" s="55"/>
      <c r="E1069" s="55"/>
      <c r="F1069" s="55"/>
      <c r="G1069" s="55"/>
      <c r="H1069" s="55"/>
      <c r="I1069" s="55"/>
      <c r="J1069" s="55"/>
      <c r="K1069" s="65"/>
      <c r="L1069" s="65"/>
      <c r="M1069" s="65"/>
      <c r="N1069" s="65"/>
      <c r="O1069" s="65"/>
      <c r="P1069" s="65"/>
    </row>
    <row r="1070" spans="3:16" s="1" customFormat="1" x14ac:dyDescent="0.25">
      <c r="C1070" s="65"/>
      <c r="D1070" s="55"/>
      <c r="E1070" s="55"/>
      <c r="F1070" s="55"/>
      <c r="G1070" s="55"/>
      <c r="H1070" s="55"/>
      <c r="I1070" s="55"/>
      <c r="J1070" s="55"/>
      <c r="K1070" s="65"/>
      <c r="L1070" s="65"/>
      <c r="M1070" s="65"/>
      <c r="N1070" s="65"/>
      <c r="O1070" s="65"/>
      <c r="P1070" s="65"/>
    </row>
    <row r="1071" spans="3:16" s="1" customFormat="1" x14ac:dyDescent="0.25">
      <c r="C1071" s="65"/>
      <c r="D1071" s="55"/>
      <c r="E1071" s="55"/>
      <c r="F1071" s="55"/>
      <c r="G1071" s="55"/>
      <c r="H1071" s="55"/>
      <c r="I1071" s="55"/>
      <c r="J1071" s="55"/>
      <c r="K1071" s="65"/>
      <c r="L1071" s="65"/>
      <c r="M1071" s="65"/>
      <c r="N1071" s="65"/>
      <c r="O1071" s="65"/>
      <c r="P1071" s="65"/>
    </row>
    <row r="1072" spans="3:16" s="1" customFormat="1" x14ac:dyDescent="0.25">
      <c r="C1072" s="65"/>
      <c r="D1072" s="55"/>
      <c r="E1072" s="55"/>
      <c r="F1072" s="55"/>
      <c r="G1072" s="55"/>
      <c r="H1072" s="55"/>
      <c r="I1072" s="55"/>
      <c r="J1072" s="55"/>
      <c r="K1072" s="65"/>
      <c r="L1072" s="65"/>
      <c r="M1072" s="65"/>
      <c r="N1072" s="65"/>
      <c r="O1072" s="65"/>
      <c r="P1072" s="65"/>
    </row>
    <row r="1073" spans="3:16" s="1" customFormat="1" x14ac:dyDescent="0.25">
      <c r="C1073" s="65"/>
      <c r="D1073" s="55"/>
      <c r="E1073" s="55"/>
      <c r="F1073" s="55"/>
      <c r="G1073" s="55"/>
      <c r="H1073" s="55"/>
      <c r="I1073" s="55"/>
      <c r="J1073" s="55"/>
      <c r="K1073" s="65"/>
      <c r="L1073" s="65"/>
      <c r="M1073" s="65"/>
      <c r="N1073" s="65"/>
      <c r="O1073" s="65"/>
      <c r="P1073" s="65"/>
    </row>
    <row r="1074" spans="3:16" s="1" customFormat="1" x14ac:dyDescent="0.25">
      <c r="C1074" s="65"/>
      <c r="D1074" s="55"/>
      <c r="E1074" s="55"/>
      <c r="F1074" s="55"/>
      <c r="G1074" s="55"/>
      <c r="H1074" s="55"/>
      <c r="I1074" s="55"/>
      <c r="J1074" s="55"/>
      <c r="K1074" s="65"/>
      <c r="L1074" s="65"/>
      <c r="M1074" s="65"/>
      <c r="N1074" s="65"/>
      <c r="O1074" s="65"/>
      <c r="P1074" s="65"/>
    </row>
    <row r="1075" spans="3:16" s="1" customFormat="1" x14ac:dyDescent="0.25">
      <c r="C1075" s="65"/>
      <c r="D1075" s="55"/>
      <c r="E1075" s="55"/>
      <c r="F1075" s="55"/>
      <c r="G1075" s="55"/>
      <c r="H1075" s="55"/>
      <c r="I1075" s="55"/>
      <c r="J1075" s="55"/>
      <c r="K1075" s="65"/>
      <c r="L1075" s="65"/>
      <c r="M1075" s="65"/>
      <c r="N1075" s="65"/>
      <c r="O1075" s="65"/>
      <c r="P1075" s="65"/>
    </row>
    <row r="1076" spans="3:16" s="1" customFormat="1" x14ac:dyDescent="0.25">
      <c r="C1076" s="65"/>
      <c r="D1076" s="55"/>
      <c r="E1076" s="55"/>
      <c r="F1076" s="55"/>
      <c r="G1076" s="55"/>
      <c r="H1076" s="55"/>
      <c r="I1076" s="55"/>
      <c r="J1076" s="55"/>
      <c r="K1076" s="65"/>
      <c r="L1076" s="65"/>
      <c r="M1076" s="65"/>
      <c r="N1076" s="65"/>
      <c r="O1076" s="65"/>
      <c r="P1076" s="65"/>
    </row>
    <row r="1077" spans="3:16" s="1" customFormat="1" x14ac:dyDescent="0.25">
      <c r="C1077" s="65"/>
      <c r="D1077" s="55"/>
      <c r="E1077" s="55"/>
      <c r="F1077" s="55"/>
      <c r="G1077" s="55"/>
      <c r="H1077" s="55"/>
      <c r="I1077" s="55"/>
      <c r="J1077" s="55"/>
      <c r="K1077" s="65"/>
      <c r="L1077" s="65"/>
      <c r="M1077" s="65"/>
      <c r="N1077" s="65"/>
      <c r="O1077" s="65"/>
      <c r="P1077" s="65"/>
    </row>
    <row r="1078" spans="3:16" s="1" customFormat="1" x14ac:dyDescent="0.25">
      <c r="C1078" s="65"/>
      <c r="D1078" s="55"/>
      <c r="E1078" s="55"/>
      <c r="F1078" s="55"/>
      <c r="G1078" s="55"/>
      <c r="H1078" s="55"/>
      <c r="I1078" s="55"/>
      <c r="J1078" s="55"/>
      <c r="K1078" s="65"/>
      <c r="L1078" s="65"/>
      <c r="M1078" s="65"/>
      <c r="N1078" s="65"/>
      <c r="O1078" s="65"/>
      <c r="P1078" s="65"/>
    </row>
    <row r="1079" spans="3:16" s="1" customFormat="1" x14ac:dyDescent="0.25">
      <c r="C1079" s="65"/>
      <c r="D1079" s="55"/>
      <c r="E1079" s="55"/>
      <c r="F1079" s="55"/>
      <c r="G1079" s="55"/>
      <c r="H1079" s="55"/>
      <c r="I1079" s="55"/>
      <c r="J1079" s="55"/>
      <c r="K1079" s="65"/>
      <c r="L1079" s="65"/>
      <c r="M1079" s="65"/>
      <c r="N1079" s="65"/>
      <c r="O1079" s="65"/>
      <c r="P1079" s="65"/>
    </row>
    <row r="1080" spans="3:16" s="1" customFormat="1" x14ac:dyDescent="0.25">
      <c r="C1080" s="65"/>
      <c r="D1080" s="55"/>
      <c r="E1080" s="55"/>
      <c r="F1080" s="55"/>
      <c r="G1080" s="55"/>
      <c r="H1080" s="55"/>
      <c r="I1080" s="55"/>
      <c r="J1080" s="55"/>
      <c r="K1080" s="65"/>
      <c r="L1080" s="65"/>
      <c r="M1080" s="65"/>
      <c r="N1080" s="65"/>
      <c r="O1080" s="65"/>
      <c r="P1080" s="65"/>
    </row>
    <row r="1081" spans="3:16" s="1" customFormat="1" x14ac:dyDescent="0.25">
      <c r="C1081" s="65"/>
      <c r="D1081" s="55"/>
      <c r="E1081" s="55"/>
      <c r="F1081" s="55"/>
      <c r="G1081" s="55"/>
      <c r="H1081" s="55"/>
      <c r="I1081" s="55"/>
      <c r="J1081" s="55"/>
      <c r="K1081" s="65"/>
      <c r="L1081" s="65"/>
      <c r="M1081" s="65"/>
      <c r="N1081" s="65"/>
      <c r="O1081" s="65"/>
      <c r="P1081" s="65"/>
    </row>
    <row r="1082" spans="3:16" s="1" customFormat="1" x14ac:dyDescent="0.25">
      <c r="C1082" s="65"/>
      <c r="D1082" s="55"/>
      <c r="E1082" s="55"/>
      <c r="F1082" s="55"/>
      <c r="G1082" s="55"/>
      <c r="H1082" s="55"/>
      <c r="I1082" s="55"/>
      <c r="J1082" s="55"/>
      <c r="K1082" s="65"/>
      <c r="L1082" s="65"/>
      <c r="M1082" s="65"/>
      <c r="N1082" s="65"/>
      <c r="O1082" s="65"/>
      <c r="P1082" s="65"/>
    </row>
    <row r="1083" spans="3:16" s="1" customFormat="1" x14ac:dyDescent="0.25">
      <c r="C1083" s="65"/>
      <c r="D1083" s="55"/>
      <c r="E1083" s="55"/>
      <c r="F1083" s="55"/>
      <c r="G1083" s="55"/>
      <c r="H1083" s="55"/>
      <c r="I1083" s="55"/>
      <c r="J1083" s="55"/>
      <c r="K1083" s="65"/>
      <c r="L1083" s="65"/>
      <c r="M1083" s="65"/>
      <c r="N1083" s="65"/>
      <c r="O1083" s="65"/>
      <c r="P1083" s="65"/>
    </row>
    <row r="1084" spans="3:16" s="1" customFormat="1" x14ac:dyDescent="0.25">
      <c r="C1084" s="65"/>
      <c r="D1084" s="55"/>
      <c r="E1084" s="55"/>
      <c r="F1084" s="55"/>
      <c r="G1084" s="55"/>
      <c r="H1084" s="55"/>
      <c r="I1084" s="55"/>
      <c r="J1084" s="55"/>
      <c r="K1084" s="65"/>
      <c r="L1084" s="65"/>
      <c r="M1084" s="65"/>
      <c r="N1084" s="65"/>
      <c r="O1084" s="65"/>
      <c r="P1084" s="65"/>
    </row>
    <row r="1085" spans="3:16" s="1" customFormat="1" x14ac:dyDescent="0.25">
      <c r="C1085" s="65"/>
      <c r="D1085" s="55"/>
      <c r="E1085" s="55"/>
      <c r="F1085" s="55"/>
      <c r="G1085" s="55"/>
      <c r="H1085" s="55"/>
      <c r="I1085" s="55"/>
      <c r="J1085" s="55"/>
      <c r="K1085" s="65"/>
      <c r="L1085" s="65"/>
      <c r="M1085" s="65"/>
      <c r="N1085" s="65"/>
      <c r="O1085" s="65"/>
      <c r="P1085" s="65"/>
    </row>
    <row r="1086" spans="3:16" s="1" customFormat="1" x14ac:dyDescent="0.25">
      <c r="C1086" s="65"/>
      <c r="D1086" s="55"/>
      <c r="E1086" s="55"/>
      <c r="F1086" s="55"/>
      <c r="G1086" s="55"/>
      <c r="H1086" s="55"/>
      <c r="I1086" s="55"/>
      <c r="J1086" s="55"/>
      <c r="K1086" s="65"/>
      <c r="L1086" s="65"/>
      <c r="M1086" s="65"/>
      <c r="N1086" s="65"/>
      <c r="O1086" s="65"/>
      <c r="P1086" s="65"/>
    </row>
    <row r="1087" spans="3:16" s="1" customFormat="1" x14ac:dyDescent="0.25">
      <c r="C1087" s="65"/>
      <c r="D1087" s="55"/>
      <c r="E1087" s="55"/>
      <c r="F1087" s="55"/>
      <c r="G1087" s="55"/>
      <c r="H1087" s="55"/>
      <c r="I1087" s="55"/>
      <c r="J1087" s="55"/>
      <c r="K1087" s="65"/>
      <c r="L1087" s="65"/>
      <c r="M1087" s="65"/>
      <c r="N1087" s="65"/>
      <c r="O1087" s="65"/>
      <c r="P1087" s="65"/>
    </row>
    <row r="1088" spans="3:16" s="1" customFormat="1" x14ac:dyDescent="0.25">
      <c r="C1088" s="65"/>
      <c r="D1088" s="55"/>
      <c r="E1088" s="55"/>
      <c r="F1088" s="55"/>
      <c r="G1088" s="55"/>
      <c r="H1088" s="55"/>
      <c r="I1088" s="55"/>
      <c r="J1088" s="55"/>
      <c r="K1088" s="65"/>
      <c r="L1088" s="65"/>
      <c r="M1088" s="65"/>
      <c r="N1088" s="65"/>
      <c r="O1088" s="65"/>
      <c r="P1088" s="65"/>
    </row>
    <row r="1089" spans="3:16" s="1" customFormat="1" x14ac:dyDescent="0.25">
      <c r="C1089" s="65"/>
      <c r="D1089" s="55"/>
      <c r="E1089" s="55"/>
      <c r="F1089" s="55"/>
      <c r="G1089" s="55"/>
      <c r="H1089" s="55"/>
      <c r="I1089" s="55"/>
      <c r="J1089" s="55"/>
      <c r="K1089" s="65"/>
      <c r="L1089" s="65"/>
      <c r="M1089" s="65"/>
      <c r="N1089" s="65"/>
      <c r="O1089" s="65"/>
      <c r="P1089" s="65"/>
    </row>
    <row r="1090" spans="3:16" s="1" customFormat="1" x14ac:dyDescent="0.25">
      <c r="C1090" s="65"/>
      <c r="D1090" s="55"/>
      <c r="E1090" s="55"/>
      <c r="F1090" s="55"/>
      <c r="G1090" s="55"/>
      <c r="H1090" s="55"/>
      <c r="I1090" s="55"/>
      <c r="J1090" s="55"/>
      <c r="K1090" s="65"/>
      <c r="L1090" s="65"/>
      <c r="M1090" s="65"/>
      <c r="N1090" s="65"/>
      <c r="O1090" s="65"/>
      <c r="P1090" s="65"/>
    </row>
    <row r="1091" spans="3:16" s="1" customFormat="1" x14ac:dyDescent="0.25">
      <c r="C1091" s="65"/>
      <c r="D1091" s="55"/>
      <c r="E1091" s="55"/>
      <c r="F1091" s="55"/>
      <c r="G1091" s="55"/>
      <c r="H1091" s="55"/>
      <c r="I1091" s="55"/>
      <c r="J1091" s="55"/>
      <c r="K1091" s="65"/>
      <c r="L1091" s="65"/>
      <c r="M1091" s="65"/>
      <c r="N1091" s="65"/>
      <c r="O1091" s="65"/>
      <c r="P1091" s="65"/>
    </row>
    <row r="1092" spans="3:16" s="1" customFormat="1" x14ac:dyDescent="0.25">
      <c r="C1092" s="65"/>
      <c r="D1092" s="55"/>
      <c r="E1092" s="55"/>
      <c r="F1092" s="55"/>
      <c r="G1092" s="55"/>
      <c r="H1092" s="55"/>
      <c r="I1092" s="55"/>
      <c r="J1092" s="55"/>
      <c r="K1092" s="65"/>
      <c r="L1092" s="65"/>
      <c r="M1092" s="65"/>
      <c r="N1092" s="65"/>
      <c r="O1092" s="65"/>
      <c r="P1092" s="65"/>
    </row>
    <row r="1093" spans="3:16" s="1" customFormat="1" x14ac:dyDescent="0.25">
      <c r="C1093" s="65"/>
      <c r="D1093" s="55"/>
      <c r="E1093" s="55"/>
      <c r="F1093" s="55"/>
      <c r="G1093" s="55"/>
      <c r="H1093" s="55"/>
      <c r="I1093" s="55"/>
      <c r="J1093" s="55"/>
      <c r="K1093" s="65"/>
      <c r="L1093" s="65"/>
      <c r="M1093" s="65"/>
      <c r="N1093" s="65"/>
      <c r="O1093" s="65"/>
      <c r="P1093" s="65"/>
    </row>
    <row r="1094" spans="3:16" s="1" customFormat="1" x14ac:dyDescent="0.25">
      <c r="C1094" s="65"/>
      <c r="D1094" s="55"/>
      <c r="E1094" s="55"/>
      <c r="F1094" s="55"/>
      <c r="G1094" s="55"/>
      <c r="H1094" s="55"/>
      <c r="I1094" s="55"/>
      <c r="J1094" s="55"/>
      <c r="K1094" s="65"/>
      <c r="L1094" s="65"/>
      <c r="M1094" s="65"/>
      <c r="N1094" s="65"/>
      <c r="O1094" s="65"/>
      <c r="P1094" s="65"/>
    </row>
    <row r="1095" spans="3:16" s="1" customFormat="1" x14ac:dyDescent="0.25">
      <c r="C1095" s="65"/>
      <c r="D1095" s="55"/>
      <c r="E1095" s="55"/>
      <c r="F1095" s="55"/>
      <c r="G1095" s="55"/>
      <c r="H1095" s="55"/>
      <c r="I1095" s="55"/>
      <c r="J1095" s="55"/>
      <c r="K1095" s="65"/>
      <c r="L1095" s="65"/>
      <c r="M1095" s="65"/>
      <c r="N1095" s="65"/>
      <c r="O1095" s="65"/>
      <c r="P1095" s="65"/>
    </row>
    <row r="1096" spans="3:16" s="1" customFormat="1" x14ac:dyDescent="0.25">
      <c r="C1096" s="65"/>
      <c r="D1096" s="55"/>
      <c r="E1096" s="55"/>
      <c r="F1096" s="55"/>
      <c r="G1096" s="55"/>
      <c r="H1096" s="55"/>
      <c r="I1096" s="55"/>
      <c r="J1096" s="55"/>
      <c r="K1096" s="65"/>
      <c r="L1096" s="65"/>
      <c r="M1096" s="65"/>
      <c r="N1096" s="65"/>
      <c r="O1096" s="65"/>
      <c r="P1096" s="65"/>
    </row>
    <row r="1097" spans="3:16" s="1" customFormat="1" x14ac:dyDescent="0.25">
      <c r="C1097" s="65"/>
      <c r="D1097" s="55"/>
      <c r="E1097" s="55"/>
      <c r="F1097" s="55"/>
      <c r="G1097" s="55"/>
      <c r="H1097" s="55"/>
      <c r="I1097" s="55"/>
      <c r="J1097" s="55"/>
      <c r="K1097" s="65"/>
      <c r="L1097" s="65"/>
      <c r="M1097" s="65"/>
      <c r="N1097" s="65"/>
      <c r="O1097" s="65"/>
      <c r="P1097" s="65"/>
    </row>
    <row r="1098" spans="3:16" s="1" customFormat="1" x14ac:dyDescent="0.25">
      <c r="C1098" s="65"/>
      <c r="D1098" s="55"/>
      <c r="E1098" s="55"/>
      <c r="F1098" s="55"/>
      <c r="G1098" s="55"/>
      <c r="H1098" s="55"/>
      <c r="I1098" s="55"/>
      <c r="J1098" s="55"/>
      <c r="K1098" s="65"/>
      <c r="L1098" s="65"/>
      <c r="M1098" s="65"/>
      <c r="N1098" s="65"/>
      <c r="O1098" s="65"/>
      <c r="P1098" s="65"/>
    </row>
    <row r="1099" spans="3:16" s="1" customFormat="1" x14ac:dyDescent="0.25">
      <c r="C1099" s="65"/>
      <c r="D1099" s="55"/>
      <c r="E1099" s="55"/>
      <c r="F1099" s="55"/>
      <c r="G1099" s="55"/>
      <c r="H1099" s="55"/>
      <c r="I1099" s="55"/>
      <c r="J1099" s="55"/>
      <c r="K1099" s="65"/>
      <c r="L1099" s="65"/>
      <c r="M1099" s="65"/>
      <c r="N1099" s="65"/>
      <c r="O1099" s="65"/>
      <c r="P1099" s="65"/>
    </row>
    <row r="1100" spans="3:16" s="1" customFormat="1" x14ac:dyDescent="0.25">
      <c r="C1100" s="65"/>
      <c r="D1100" s="55"/>
      <c r="E1100" s="55"/>
      <c r="F1100" s="55"/>
      <c r="G1100" s="55"/>
      <c r="H1100" s="55"/>
      <c r="I1100" s="55"/>
      <c r="J1100" s="55"/>
      <c r="K1100" s="65"/>
      <c r="L1100" s="65"/>
      <c r="M1100" s="65"/>
      <c r="N1100" s="65"/>
      <c r="O1100" s="65"/>
      <c r="P1100" s="65"/>
    </row>
    <row r="1101" spans="3:16" s="1" customFormat="1" x14ac:dyDescent="0.25">
      <c r="C1101" s="65"/>
      <c r="D1101" s="55"/>
      <c r="E1101" s="55"/>
      <c r="F1101" s="55"/>
      <c r="G1101" s="55"/>
      <c r="H1101" s="55"/>
      <c r="I1101" s="55"/>
      <c r="J1101" s="55"/>
      <c r="K1101" s="65"/>
      <c r="L1101" s="65"/>
      <c r="M1101" s="65"/>
      <c r="N1101" s="65"/>
      <c r="O1101" s="65"/>
      <c r="P1101" s="65"/>
    </row>
    <row r="1102" spans="3:16" s="1" customFormat="1" x14ac:dyDescent="0.25">
      <c r="C1102" s="65"/>
      <c r="D1102" s="55"/>
      <c r="E1102" s="55"/>
      <c r="F1102" s="55"/>
      <c r="G1102" s="55"/>
      <c r="H1102" s="55"/>
      <c r="I1102" s="55"/>
      <c r="J1102" s="55"/>
      <c r="K1102" s="65"/>
      <c r="L1102" s="65"/>
      <c r="M1102" s="65"/>
      <c r="N1102" s="65"/>
      <c r="O1102" s="65"/>
      <c r="P1102" s="65"/>
    </row>
    <row r="1103" spans="3:16" s="1" customFormat="1" x14ac:dyDescent="0.25">
      <c r="C1103" s="65"/>
      <c r="D1103" s="55"/>
      <c r="E1103" s="55"/>
      <c r="F1103" s="55"/>
      <c r="G1103" s="55"/>
      <c r="H1103" s="55"/>
      <c r="I1103" s="55"/>
      <c r="J1103" s="55"/>
      <c r="K1103" s="65"/>
      <c r="L1103" s="65"/>
      <c r="M1103" s="65"/>
      <c r="N1103" s="65"/>
      <c r="O1103" s="65"/>
      <c r="P1103" s="65"/>
    </row>
    <row r="1104" spans="3:16" s="1" customFormat="1" x14ac:dyDescent="0.25">
      <c r="C1104" s="65"/>
      <c r="D1104" s="55"/>
      <c r="E1104" s="55"/>
      <c r="F1104" s="55"/>
      <c r="G1104" s="55"/>
      <c r="H1104" s="55"/>
      <c r="I1104" s="55"/>
      <c r="J1104" s="55"/>
      <c r="K1104" s="65"/>
      <c r="L1104" s="65"/>
      <c r="M1104" s="65"/>
      <c r="N1104" s="65"/>
      <c r="O1104" s="65"/>
      <c r="P1104" s="65"/>
    </row>
    <row r="1105" spans="3:16" s="1" customFormat="1" x14ac:dyDescent="0.25">
      <c r="C1105" s="65"/>
      <c r="D1105" s="55"/>
      <c r="E1105" s="55"/>
      <c r="F1105" s="55"/>
      <c r="G1105" s="55"/>
      <c r="H1105" s="55"/>
      <c r="I1105" s="55"/>
      <c r="J1105" s="55"/>
      <c r="K1105" s="65"/>
      <c r="L1105" s="65"/>
      <c r="M1105" s="65"/>
      <c r="N1105" s="65"/>
      <c r="O1105" s="65"/>
      <c r="P1105" s="65"/>
    </row>
    <row r="1106" spans="3:16" s="1" customFormat="1" x14ac:dyDescent="0.25">
      <c r="C1106" s="65"/>
      <c r="D1106" s="55"/>
      <c r="E1106" s="55"/>
      <c r="F1106" s="55"/>
      <c r="G1106" s="55"/>
      <c r="H1106" s="55"/>
      <c r="I1106" s="55"/>
      <c r="J1106" s="55"/>
      <c r="K1106" s="65"/>
      <c r="L1106" s="65"/>
      <c r="M1106" s="65"/>
      <c r="N1106" s="65"/>
      <c r="O1106" s="65"/>
      <c r="P1106" s="65"/>
    </row>
    <row r="1107" spans="3:16" s="1" customFormat="1" x14ac:dyDescent="0.25">
      <c r="C1107" s="65"/>
      <c r="D1107" s="55"/>
      <c r="E1107" s="55"/>
      <c r="F1107" s="55"/>
      <c r="G1107" s="55"/>
      <c r="H1107" s="55"/>
      <c r="I1107" s="55"/>
      <c r="J1107" s="55"/>
      <c r="K1107" s="65"/>
      <c r="L1107" s="65"/>
      <c r="M1107" s="65"/>
      <c r="N1107" s="65"/>
      <c r="O1107" s="65"/>
      <c r="P1107" s="65"/>
    </row>
    <row r="1108" spans="3:16" s="1" customFormat="1" x14ac:dyDescent="0.25">
      <c r="C1108" s="65"/>
      <c r="D1108" s="55"/>
      <c r="E1108" s="55"/>
      <c r="F1108" s="55"/>
      <c r="G1108" s="55"/>
      <c r="H1108" s="55"/>
      <c r="I1108" s="55"/>
      <c r="J1108" s="55"/>
      <c r="K1108" s="65"/>
      <c r="L1108" s="65"/>
      <c r="M1108" s="65"/>
      <c r="N1108" s="65"/>
      <c r="O1108" s="65"/>
      <c r="P1108" s="65"/>
    </row>
    <row r="1109" spans="3:16" s="1" customFormat="1" x14ac:dyDescent="0.25">
      <c r="C1109" s="65"/>
      <c r="D1109" s="55"/>
      <c r="E1109" s="55"/>
      <c r="F1109" s="55"/>
      <c r="G1109" s="55"/>
      <c r="H1109" s="55"/>
      <c r="I1109" s="55"/>
      <c r="J1109" s="55"/>
      <c r="K1109" s="65"/>
      <c r="L1109" s="65"/>
      <c r="M1109" s="65"/>
      <c r="N1109" s="65"/>
      <c r="O1109" s="65"/>
      <c r="P1109" s="65"/>
    </row>
    <row r="1110" spans="3:16" s="1" customFormat="1" x14ac:dyDescent="0.25">
      <c r="C1110" s="65"/>
      <c r="D1110" s="55"/>
      <c r="E1110" s="55"/>
      <c r="F1110" s="55"/>
      <c r="G1110" s="55"/>
      <c r="H1110" s="55"/>
      <c r="I1110" s="55"/>
      <c r="J1110" s="55"/>
      <c r="K1110" s="65"/>
      <c r="L1110" s="65"/>
      <c r="M1110" s="65"/>
      <c r="N1110" s="65"/>
      <c r="O1110" s="65"/>
      <c r="P1110" s="65"/>
    </row>
    <row r="1111" spans="3:16" s="1" customFormat="1" x14ac:dyDescent="0.25">
      <c r="C1111" s="65"/>
      <c r="D1111" s="55"/>
      <c r="E1111" s="55"/>
      <c r="F1111" s="55"/>
      <c r="G1111" s="55"/>
      <c r="H1111" s="55"/>
      <c r="I1111" s="55"/>
      <c r="J1111" s="55"/>
      <c r="K1111" s="65"/>
      <c r="L1111" s="65"/>
      <c r="M1111" s="65"/>
      <c r="N1111" s="65"/>
      <c r="O1111" s="65"/>
      <c r="P1111" s="65"/>
    </row>
    <row r="1112" spans="3:16" s="1" customFormat="1" x14ac:dyDescent="0.25">
      <c r="C1112" s="65"/>
      <c r="D1112" s="55"/>
      <c r="E1112" s="55"/>
      <c r="F1112" s="55"/>
      <c r="G1112" s="55"/>
      <c r="H1112" s="55"/>
      <c r="I1112" s="55"/>
      <c r="J1112" s="55"/>
      <c r="K1112" s="65"/>
      <c r="L1112" s="65"/>
      <c r="M1112" s="65"/>
      <c r="N1112" s="65"/>
      <c r="O1112" s="65"/>
      <c r="P1112" s="65"/>
    </row>
    <row r="1113" spans="3:16" s="1" customFormat="1" x14ac:dyDescent="0.25">
      <c r="C1113" s="65"/>
      <c r="D1113" s="55"/>
      <c r="E1113" s="55"/>
      <c r="F1113" s="55"/>
      <c r="G1113" s="55"/>
      <c r="H1113" s="55"/>
      <c r="I1113" s="55"/>
      <c r="J1113" s="55"/>
      <c r="K1113" s="65"/>
      <c r="L1113" s="65"/>
      <c r="M1113" s="65"/>
      <c r="N1113" s="65"/>
      <c r="O1113" s="65"/>
      <c r="P1113" s="65"/>
    </row>
    <row r="1114" spans="3:16" s="1" customFormat="1" x14ac:dyDescent="0.25">
      <c r="C1114" s="65"/>
      <c r="D1114" s="55"/>
      <c r="E1114" s="55"/>
      <c r="F1114" s="55"/>
      <c r="G1114" s="55"/>
      <c r="H1114" s="55"/>
      <c r="I1114" s="55"/>
      <c r="J1114" s="55"/>
      <c r="K1114" s="65"/>
      <c r="L1114" s="65"/>
      <c r="M1114" s="65"/>
      <c r="N1114" s="65"/>
      <c r="O1114" s="65"/>
      <c r="P1114" s="65"/>
    </row>
    <row r="1115" spans="3:16" s="1" customFormat="1" x14ac:dyDescent="0.25">
      <c r="C1115" s="65"/>
      <c r="D1115" s="55"/>
      <c r="E1115" s="55"/>
      <c r="F1115" s="55"/>
      <c r="G1115" s="55"/>
      <c r="H1115" s="55"/>
      <c r="I1115" s="55"/>
      <c r="J1115" s="55"/>
      <c r="K1115" s="65"/>
      <c r="L1115" s="65"/>
      <c r="M1115" s="65"/>
      <c r="N1115" s="65"/>
      <c r="O1115" s="65"/>
      <c r="P1115" s="65"/>
    </row>
    <row r="1116" spans="3:16" s="1" customFormat="1" x14ac:dyDescent="0.25">
      <c r="C1116" s="65"/>
      <c r="D1116" s="55"/>
      <c r="E1116" s="55"/>
      <c r="F1116" s="55"/>
      <c r="G1116" s="55"/>
      <c r="H1116" s="55"/>
      <c r="I1116" s="55"/>
      <c r="J1116" s="55"/>
      <c r="K1116" s="65"/>
      <c r="L1116" s="65"/>
      <c r="M1116" s="65"/>
      <c r="N1116" s="65"/>
      <c r="O1116" s="65"/>
      <c r="P1116" s="65"/>
    </row>
    <row r="1117" spans="3:16" s="1" customFormat="1" x14ac:dyDescent="0.25">
      <c r="C1117" s="65"/>
      <c r="D1117" s="55"/>
      <c r="E1117" s="55"/>
      <c r="F1117" s="55"/>
      <c r="G1117" s="55"/>
      <c r="H1117" s="55"/>
      <c r="I1117" s="55"/>
      <c r="J1117" s="55"/>
      <c r="K1117" s="65"/>
      <c r="L1117" s="65"/>
      <c r="M1117" s="65"/>
      <c r="N1117" s="65"/>
      <c r="O1117" s="65"/>
      <c r="P1117" s="65"/>
    </row>
    <row r="1118" spans="3:16" s="1" customFormat="1" x14ac:dyDescent="0.25">
      <c r="C1118" s="65"/>
      <c r="D1118" s="55"/>
      <c r="E1118" s="55"/>
      <c r="F1118" s="55"/>
      <c r="G1118" s="55"/>
      <c r="H1118" s="55"/>
      <c r="I1118" s="55"/>
      <c r="J1118" s="55"/>
      <c r="K1118" s="65"/>
      <c r="L1118" s="65"/>
      <c r="M1118" s="65"/>
      <c r="N1118" s="65"/>
      <c r="O1118" s="65"/>
      <c r="P1118" s="65"/>
    </row>
    <row r="1119" spans="3:16" s="1" customFormat="1" x14ac:dyDescent="0.25">
      <c r="C1119" s="65"/>
      <c r="D1119" s="55"/>
      <c r="E1119" s="55"/>
      <c r="F1119" s="55"/>
      <c r="G1119" s="55"/>
      <c r="H1119" s="55"/>
      <c r="I1119" s="55"/>
      <c r="J1119" s="55"/>
      <c r="K1119" s="65"/>
      <c r="L1119" s="65"/>
      <c r="M1119" s="65"/>
      <c r="N1119" s="65"/>
      <c r="O1119" s="65"/>
      <c r="P1119" s="65"/>
    </row>
    <row r="1120" spans="3:16" s="1" customFormat="1" x14ac:dyDescent="0.25">
      <c r="C1120" s="65"/>
      <c r="D1120" s="55"/>
      <c r="E1120" s="55"/>
      <c r="F1120" s="55"/>
      <c r="G1120" s="55"/>
      <c r="H1120" s="55"/>
      <c r="I1120" s="55"/>
      <c r="J1120" s="55"/>
      <c r="K1120" s="65"/>
      <c r="L1120" s="65"/>
      <c r="M1120" s="65"/>
      <c r="N1120" s="65"/>
      <c r="O1120" s="65"/>
      <c r="P1120" s="65"/>
    </row>
    <row r="1121" spans="3:16" s="1" customFormat="1" x14ac:dyDescent="0.25">
      <c r="C1121" s="65"/>
      <c r="D1121" s="55"/>
      <c r="E1121" s="55"/>
      <c r="F1121" s="55"/>
      <c r="G1121" s="55"/>
      <c r="H1121" s="55"/>
      <c r="I1121" s="55"/>
      <c r="J1121" s="55"/>
      <c r="K1121" s="65"/>
      <c r="L1121" s="65"/>
      <c r="M1121" s="65"/>
      <c r="N1121" s="65"/>
      <c r="O1121" s="65"/>
      <c r="P1121" s="65"/>
    </row>
    <row r="1122" spans="3:16" s="1" customFormat="1" x14ac:dyDescent="0.25">
      <c r="C1122" s="65"/>
      <c r="D1122" s="55"/>
      <c r="E1122" s="55"/>
      <c r="F1122" s="55"/>
      <c r="G1122" s="55"/>
      <c r="H1122" s="55"/>
      <c r="I1122" s="55"/>
      <c r="J1122" s="55"/>
      <c r="K1122" s="65"/>
      <c r="L1122" s="65"/>
      <c r="M1122" s="65"/>
      <c r="N1122" s="65"/>
      <c r="O1122" s="65"/>
      <c r="P1122" s="65"/>
    </row>
    <row r="1123" spans="3:16" s="1" customFormat="1" x14ac:dyDescent="0.25">
      <c r="C1123" s="65"/>
      <c r="D1123" s="55"/>
      <c r="E1123" s="55"/>
      <c r="F1123" s="55"/>
      <c r="G1123" s="55"/>
      <c r="H1123" s="55"/>
      <c r="I1123" s="55"/>
      <c r="J1123" s="55"/>
      <c r="K1123" s="65"/>
      <c r="L1123" s="65"/>
      <c r="M1123" s="65"/>
      <c r="N1123" s="65"/>
      <c r="O1123" s="65"/>
      <c r="P1123" s="65"/>
    </row>
    <row r="1124" spans="3:16" s="1" customFormat="1" x14ac:dyDescent="0.25">
      <c r="C1124" s="65"/>
      <c r="D1124" s="55"/>
      <c r="E1124" s="55"/>
      <c r="F1124" s="55"/>
      <c r="G1124" s="55"/>
      <c r="H1124" s="55"/>
      <c r="I1124" s="55"/>
      <c r="J1124" s="55"/>
      <c r="K1124" s="65"/>
      <c r="L1124" s="65"/>
      <c r="M1124" s="65"/>
      <c r="N1124" s="65"/>
      <c r="O1124" s="65"/>
      <c r="P1124" s="65"/>
    </row>
    <row r="1125" spans="3:16" s="1" customFormat="1" x14ac:dyDescent="0.25">
      <c r="C1125" s="65"/>
      <c r="D1125" s="55"/>
      <c r="E1125" s="55"/>
      <c r="F1125" s="55"/>
      <c r="G1125" s="55"/>
      <c r="H1125" s="55"/>
      <c r="I1125" s="55"/>
      <c r="J1125" s="55"/>
      <c r="K1125" s="65"/>
      <c r="L1125" s="65"/>
      <c r="M1125" s="65"/>
      <c r="N1125" s="65"/>
      <c r="O1125" s="65"/>
      <c r="P1125" s="65"/>
    </row>
    <row r="1126" spans="3:16" s="1" customFormat="1" x14ac:dyDescent="0.25">
      <c r="C1126" s="65"/>
      <c r="D1126" s="55"/>
      <c r="E1126" s="55"/>
      <c r="F1126" s="55"/>
      <c r="G1126" s="55"/>
      <c r="H1126" s="55"/>
      <c r="I1126" s="55"/>
      <c r="J1126" s="55"/>
      <c r="K1126" s="65"/>
      <c r="L1126" s="65"/>
      <c r="M1126" s="65"/>
      <c r="N1126" s="65"/>
      <c r="O1126" s="65"/>
      <c r="P1126" s="65"/>
    </row>
    <row r="1127" spans="3:16" s="1" customFormat="1" x14ac:dyDescent="0.25">
      <c r="C1127" s="65"/>
      <c r="D1127" s="55"/>
      <c r="E1127" s="55"/>
      <c r="F1127" s="55"/>
      <c r="G1127" s="55"/>
      <c r="H1127" s="55"/>
      <c r="I1127" s="55"/>
      <c r="J1127" s="55"/>
      <c r="K1127" s="65"/>
      <c r="L1127" s="65"/>
      <c r="M1127" s="65"/>
      <c r="N1127" s="65"/>
      <c r="O1127" s="65"/>
      <c r="P1127" s="65"/>
    </row>
    <row r="1128" spans="3:16" s="1" customFormat="1" x14ac:dyDescent="0.25">
      <c r="C1128" s="65"/>
      <c r="D1128" s="55"/>
      <c r="E1128" s="55"/>
      <c r="F1128" s="55"/>
      <c r="G1128" s="55"/>
      <c r="H1128" s="55"/>
      <c r="I1128" s="55"/>
      <c r="J1128" s="55"/>
      <c r="K1128" s="65"/>
      <c r="L1128" s="65"/>
      <c r="M1128" s="65"/>
      <c r="N1128" s="65"/>
      <c r="O1128" s="65"/>
      <c r="P1128" s="65"/>
    </row>
    <row r="1129" spans="3:16" s="1" customFormat="1" x14ac:dyDescent="0.25">
      <c r="C1129" s="65"/>
      <c r="D1129" s="55"/>
      <c r="E1129" s="55"/>
      <c r="F1129" s="55"/>
      <c r="G1129" s="55"/>
      <c r="H1129" s="55"/>
      <c r="I1129" s="55"/>
      <c r="J1129" s="55"/>
      <c r="K1129" s="65"/>
      <c r="L1129" s="65"/>
      <c r="M1129" s="65"/>
      <c r="N1129" s="65"/>
      <c r="O1129" s="65"/>
      <c r="P1129" s="65"/>
    </row>
    <row r="1130" spans="3:16" s="1" customFormat="1" x14ac:dyDescent="0.25">
      <c r="C1130" s="65"/>
      <c r="D1130" s="55"/>
      <c r="E1130" s="55"/>
      <c r="F1130" s="55"/>
      <c r="G1130" s="55"/>
      <c r="H1130" s="55"/>
      <c r="I1130" s="55"/>
      <c r="J1130" s="55"/>
      <c r="K1130" s="65"/>
      <c r="L1130" s="65"/>
      <c r="M1130" s="65"/>
      <c r="N1130" s="65"/>
      <c r="O1130" s="65"/>
      <c r="P1130" s="65"/>
    </row>
    <row r="1131" spans="3:16" s="1" customFormat="1" x14ac:dyDescent="0.25">
      <c r="C1131" s="65"/>
      <c r="D1131" s="55"/>
      <c r="E1131" s="55"/>
      <c r="F1131" s="55"/>
      <c r="G1131" s="55"/>
      <c r="H1131" s="55"/>
      <c r="I1131" s="55"/>
      <c r="J1131" s="55"/>
      <c r="K1131" s="65"/>
      <c r="L1131" s="65"/>
      <c r="M1131" s="65"/>
      <c r="N1131" s="65"/>
      <c r="O1131" s="65"/>
      <c r="P1131" s="65"/>
    </row>
    <row r="1132" spans="3:16" s="1" customFormat="1" x14ac:dyDescent="0.25">
      <c r="C1132" s="65"/>
      <c r="D1132" s="55"/>
      <c r="E1132" s="55"/>
      <c r="F1132" s="55"/>
      <c r="G1132" s="55"/>
      <c r="H1132" s="55"/>
      <c r="I1132" s="55"/>
      <c r="J1132" s="55"/>
      <c r="K1132" s="65"/>
      <c r="L1132" s="65"/>
      <c r="M1132" s="65"/>
      <c r="N1132" s="65"/>
      <c r="O1132" s="65"/>
      <c r="P1132" s="65"/>
    </row>
    <row r="1133" spans="3:16" s="1" customFormat="1" x14ac:dyDescent="0.25">
      <c r="C1133" s="65"/>
      <c r="D1133" s="55"/>
      <c r="E1133" s="55"/>
      <c r="F1133" s="55"/>
      <c r="G1133" s="55"/>
      <c r="H1133" s="55"/>
      <c r="I1133" s="55"/>
      <c r="J1133" s="55"/>
      <c r="K1133" s="65"/>
      <c r="L1133" s="65"/>
      <c r="M1133" s="65"/>
      <c r="N1133" s="65"/>
      <c r="O1133" s="65"/>
      <c r="P1133" s="65"/>
    </row>
    <row r="1134" spans="3:16" s="1" customFormat="1" x14ac:dyDescent="0.25">
      <c r="C1134" s="65"/>
      <c r="D1134" s="55"/>
      <c r="E1134" s="55"/>
      <c r="F1134" s="55"/>
      <c r="G1134" s="55"/>
      <c r="H1134" s="55"/>
      <c r="I1134" s="55"/>
      <c r="J1134" s="55"/>
      <c r="K1134" s="65"/>
      <c r="L1134" s="65"/>
      <c r="M1134" s="65"/>
      <c r="N1134" s="65"/>
      <c r="O1134" s="65"/>
      <c r="P1134" s="65"/>
    </row>
    <row r="1135" spans="3:16" s="1" customFormat="1" x14ac:dyDescent="0.25">
      <c r="C1135" s="65"/>
      <c r="D1135" s="55"/>
      <c r="E1135" s="55"/>
      <c r="F1135" s="55"/>
      <c r="G1135" s="55"/>
      <c r="H1135" s="55"/>
      <c r="I1135" s="55"/>
      <c r="J1135" s="55"/>
      <c r="K1135" s="65"/>
      <c r="L1135" s="65"/>
      <c r="M1135" s="65"/>
      <c r="N1135" s="65"/>
      <c r="O1135" s="65"/>
      <c r="P1135" s="65"/>
    </row>
    <row r="1136" spans="3:16" s="1" customFormat="1" x14ac:dyDescent="0.25">
      <c r="C1136" s="65"/>
      <c r="D1136" s="55"/>
      <c r="E1136" s="55"/>
      <c r="F1136" s="55"/>
      <c r="G1136" s="55"/>
      <c r="H1136" s="55"/>
      <c r="I1136" s="55"/>
      <c r="J1136" s="55"/>
      <c r="K1136" s="65"/>
      <c r="L1136" s="65"/>
      <c r="M1136" s="65"/>
      <c r="N1136" s="65"/>
      <c r="O1136" s="65"/>
      <c r="P1136" s="65"/>
    </row>
    <row r="1137" spans="3:16" s="1" customFormat="1" x14ac:dyDescent="0.25">
      <c r="C1137" s="65"/>
      <c r="D1137" s="55"/>
      <c r="E1137" s="55"/>
      <c r="F1137" s="55"/>
      <c r="G1137" s="55"/>
      <c r="H1137" s="55"/>
      <c r="I1137" s="55"/>
      <c r="J1137" s="55"/>
      <c r="K1137" s="65"/>
      <c r="L1137" s="65"/>
      <c r="M1137" s="65"/>
      <c r="N1137" s="65"/>
      <c r="O1137" s="65"/>
      <c r="P1137" s="65"/>
    </row>
    <row r="1138" spans="3:16" s="1" customFormat="1" x14ac:dyDescent="0.25">
      <c r="C1138" s="65"/>
      <c r="D1138" s="55"/>
      <c r="E1138" s="55"/>
      <c r="F1138" s="55"/>
      <c r="G1138" s="55"/>
      <c r="H1138" s="55"/>
      <c r="I1138" s="55"/>
      <c r="J1138" s="55"/>
      <c r="K1138" s="65"/>
      <c r="L1138" s="65"/>
      <c r="M1138" s="65"/>
      <c r="N1138" s="65"/>
      <c r="O1138" s="65"/>
      <c r="P1138" s="65"/>
    </row>
    <row r="1139" spans="3:16" s="1" customFormat="1" x14ac:dyDescent="0.25">
      <c r="C1139" s="65"/>
      <c r="D1139" s="55"/>
      <c r="E1139" s="55"/>
      <c r="F1139" s="55"/>
      <c r="G1139" s="55"/>
      <c r="H1139" s="55"/>
      <c r="I1139" s="55"/>
      <c r="J1139" s="55"/>
      <c r="K1139" s="65"/>
      <c r="L1139" s="65"/>
      <c r="M1139" s="65"/>
      <c r="N1139" s="65"/>
      <c r="O1139" s="65"/>
      <c r="P1139" s="65"/>
    </row>
    <row r="1140" spans="3:16" s="1" customFormat="1" x14ac:dyDescent="0.25">
      <c r="C1140" s="65"/>
      <c r="D1140" s="55"/>
      <c r="E1140" s="55"/>
      <c r="F1140" s="55"/>
      <c r="G1140" s="55"/>
      <c r="H1140" s="55"/>
      <c r="I1140" s="55"/>
      <c r="J1140" s="55"/>
      <c r="K1140" s="65"/>
      <c r="L1140" s="65"/>
      <c r="M1140" s="65"/>
      <c r="N1140" s="65"/>
      <c r="O1140" s="65"/>
      <c r="P1140" s="65"/>
    </row>
    <row r="1141" spans="3:16" s="1" customFormat="1" x14ac:dyDescent="0.25">
      <c r="C1141" s="65"/>
      <c r="D1141" s="55"/>
      <c r="E1141" s="55"/>
      <c r="F1141" s="55"/>
      <c r="G1141" s="55"/>
      <c r="H1141" s="55"/>
      <c r="I1141" s="55"/>
      <c r="J1141" s="55"/>
      <c r="K1141" s="65"/>
      <c r="L1141" s="65"/>
      <c r="M1141" s="65"/>
      <c r="N1141" s="65"/>
      <c r="O1141" s="65"/>
      <c r="P1141" s="65"/>
    </row>
    <row r="1142" spans="3:16" s="1" customFormat="1" x14ac:dyDescent="0.25">
      <c r="C1142" s="65"/>
      <c r="D1142" s="55"/>
      <c r="E1142" s="55"/>
      <c r="F1142" s="55"/>
      <c r="G1142" s="55"/>
      <c r="H1142" s="55"/>
      <c r="I1142" s="55"/>
      <c r="J1142" s="55"/>
      <c r="K1142" s="65"/>
      <c r="L1142" s="65"/>
      <c r="M1142" s="65"/>
      <c r="N1142" s="65"/>
      <c r="O1142" s="65"/>
      <c r="P1142" s="65"/>
    </row>
    <row r="1143" spans="3:16" s="1" customFormat="1" x14ac:dyDescent="0.25">
      <c r="C1143" s="65"/>
      <c r="D1143" s="55"/>
      <c r="E1143" s="55"/>
      <c r="F1143" s="55"/>
      <c r="G1143" s="55"/>
      <c r="H1143" s="55"/>
      <c r="I1143" s="55"/>
      <c r="J1143" s="55"/>
      <c r="K1143" s="65"/>
      <c r="L1143" s="65"/>
      <c r="M1143" s="65"/>
      <c r="N1143" s="65"/>
      <c r="O1143" s="65"/>
      <c r="P1143" s="65"/>
    </row>
    <row r="1144" spans="3:16" s="1" customFormat="1" x14ac:dyDescent="0.25">
      <c r="C1144" s="65"/>
      <c r="D1144" s="55"/>
      <c r="E1144" s="55"/>
      <c r="F1144" s="55"/>
      <c r="G1144" s="55"/>
      <c r="H1144" s="55"/>
      <c r="I1144" s="55"/>
      <c r="J1144" s="55"/>
      <c r="K1144" s="65"/>
      <c r="L1144" s="65"/>
      <c r="M1144" s="65"/>
      <c r="N1144" s="65"/>
      <c r="O1144" s="65"/>
      <c r="P1144" s="65"/>
    </row>
    <row r="1145" spans="3:16" s="1" customFormat="1" x14ac:dyDescent="0.25">
      <c r="C1145" s="65"/>
      <c r="D1145" s="55"/>
      <c r="E1145" s="55"/>
      <c r="F1145" s="55"/>
      <c r="G1145" s="55"/>
      <c r="H1145" s="55"/>
      <c r="I1145" s="55"/>
      <c r="J1145" s="55"/>
      <c r="K1145" s="65"/>
      <c r="L1145" s="65"/>
      <c r="M1145" s="65"/>
      <c r="N1145" s="65"/>
      <c r="O1145" s="65"/>
      <c r="P1145" s="65"/>
    </row>
    <row r="1146" spans="3:16" s="1" customFormat="1" x14ac:dyDescent="0.25">
      <c r="C1146" s="65"/>
      <c r="D1146" s="55"/>
      <c r="E1146" s="55"/>
      <c r="F1146" s="55"/>
      <c r="G1146" s="55"/>
      <c r="H1146" s="55"/>
      <c r="I1146" s="55"/>
      <c r="J1146" s="55"/>
      <c r="K1146" s="65"/>
      <c r="L1146" s="65"/>
      <c r="M1146" s="65"/>
      <c r="N1146" s="65"/>
      <c r="O1146" s="65"/>
      <c r="P1146" s="65"/>
    </row>
    <row r="1147" spans="3:16" s="1" customFormat="1" x14ac:dyDescent="0.25">
      <c r="C1147" s="65"/>
      <c r="D1147" s="55"/>
      <c r="E1147" s="55"/>
      <c r="F1147" s="55"/>
      <c r="G1147" s="55"/>
      <c r="H1147" s="55"/>
      <c r="I1147" s="55"/>
      <c r="J1147" s="55"/>
      <c r="K1147" s="65"/>
      <c r="L1147" s="65"/>
      <c r="M1147" s="65"/>
      <c r="N1147" s="65"/>
      <c r="O1147" s="65"/>
      <c r="P1147" s="65"/>
    </row>
    <row r="1148" spans="3:16" s="1" customFormat="1" x14ac:dyDescent="0.25">
      <c r="C1148" s="65"/>
      <c r="D1148" s="55"/>
      <c r="E1148" s="55"/>
      <c r="F1148" s="55"/>
      <c r="G1148" s="55"/>
      <c r="H1148" s="55"/>
      <c r="I1148" s="55"/>
      <c r="J1148" s="55"/>
      <c r="K1148" s="65"/>
      <c r="L1148" s="65"/>
      <c r="M1148" s="65"/>
      <c r="N1148" s="65"/>
      <c r="O1148" s="65"/>
      <c r="P1148" s="65"/>
    </row>
    <row r="1149" spans="3:16" s="1" customFormat="1" x14ac:dyDescent="0.25">
      <c r="C1149" s="65"/>
      <c r="D1149" s="55"/>
      <c r="E1149" s="55"/>
      <c r="F1149" s="55"/>
      <c r="G1149" s="55"/>
      <c r="H1149" s="55"/>
      <c r="I1149" s="55"/>
      <c r="J1149" s="55"/>
      <c r="K1149" s="65"/>
      <c r="L1149" s="65"/>
      <c r="M1149" s="65"/>
      <c r="N1149" s="65"/>
      <c r="O1149" s="65"/>
      <c r="P1149" s="65"/>
    </row>
    <row r="1150" spans="3:16" s="1" customFormat="1" x14ac:dyDescent="0.25">
      <c r="C1150" s="65"/>
      <c r="D1150" s="55"/>
      <c r="E1150" s="55"/>
      <c r="F1150" s="55"/>
      <c r="G1150" s="55"/>
      <c r="H1150" s="55"/>
      <c r="I1150" s="55"/>
      <c r="J1150" s="55"/>
      <c r="K1150" s="65"/>
      <c r="L1150" s="65"/>
      <c r="M1150" s="65"/>
      <c r="N1150" s="65"/>
      <c r="O1150" s="65"/>
      <c r="P1150" s="65"/>
    </row>
    <row r="1151" spans="3:16" s="1" customFormat="1" x14ac:dyDescent="0.25">
      <c r="C1151" s="65"/>
      <c r="D1151" s="55"/>
      <c r="E1151" s="55"/>
      <c r="F1151" s="55"/>
      <c r="G1151" s="55"/>
      <c r="H1151" s="55"/>
      <c r="I1151" s="55"/>
      <c r="J1151" s="55"/>
      <c r="K1151" s="65"/>
      <c r="L1151" s="65"/>
      <c r="M1151" s="65"/>
      <c r="N1151" s="65"/>
      <c r="O1151" s="65"/>
      <c r="P1151" s="65"/>
    </row>
    <row r="1152" spans="3:16" s="1" customFormat="1" x14ac:dyDescent="0.25">
      <c r="C1152" s="65"/>
      <c r="D1152" s="55"/>
      <c r="E1152" s="55"/>
      <c r="F1152" s="55"/>
      <c r="G1152" s="55"/>
      <c r="H1152" s="55"/>
      <c r="I1152" s="55"/>
      <c r="J1152" s="55"/>
      <c r="K1152" s="65"/>
      <c r="L1152" s="65"/>
      <c r="M1152" s="65"/>
      <c r="N1152" s="65"/>
      <c r="O1152" s="65"/>
      <c r="P1152" s="65"/>
    </row>
    <row r="1153" spans="3:16" s="1" customFormat="1" x14ac:dyDescent="0.25">
      <c r="C1153" s="65"/>
      <c r="D1153" s="55"/>
      <c r="E1153" s="55"/>
      <c r="F1153" s="55"/>
      <c r="G1153" s="55"/>
      <c r="H1153" s="55"/>
      <c r="I1153" s="55"/>
      <c r="J1153" s="55"/>
      <c r="K1153" s="65"/>
      <c r="L1153" s="65"/>
      <c r="M1153" s="65"/>
      <c r="N1153" s="65"/>
      <c r="O1153" s="65"/>
      <c r="P1153" s="65"/>
    </row>
    <row r="1154" spans="3:16" s="1" customFormat="1" x14ac:dyDescent="0.25">
      <c r="C1154" s="65"/>
      <c r="D1154" s="55"/>
      <c r="E1154" s="55"/>
      <c r="F1154" s="55"/>
      <c r="G1154" s="55"/>
      <c r="H1154" s="55"/>
      <c r="I1154" s="55"/>
      <c r="J1154" s="55"/>
      <c r="K1154" s="65"/>
      <c r="L1154" s="65"/>
      <c r="M1154" s="65"/>
      <c r="N1154" s="65"/>
      <c r="O1154" s="65"/>
      <c r="P1154" s="65"/>
    </row>
    <row r="1155" spans="3:16" s="1" customFormat="1" x14ac:dyDescent="0.25">
      <c r="C1155" s="65"/>
      <c r="D1155" s="55"/>
      <c r="E1155" s="55"/>
      <c r="F1155" s="55"/>
      <c r="G1155" s="55"/>
      <c r="H1155" s="55"/>
      <c r="I1155" s="55"/>
      <c r="J1155" s="55"/>
      <c r="K1155" s="65"/>
      <c r="L1155" s="65"/>
      <c r="M1155" s="65"/>
      <c r="N1155" s="65"/>
      <c r="O1155" s="65"/>
      <c r="P1155" s="65"/>
    </row>
    <row r="1156" spans="3:16" s="1" customFormat="1" x14ac:dyDescent="0.25">
      <c r="C1156" s="65"/>
      <c r="D1156" s="55"/>
      <c r="E1156" s="55"/>
      <c r="F1156" s="55"/>
      <c r="G1156" s="55"/>
      <c r="H1156" s="55"/>
      <c r="I1156" s="55"/>
      <c r="J1156" s="55"/>
      <c r="K1156" s="65"/>
      <c r="L1156" s="65"/>
      <c r="M1156" s="65"/>
      <c r="N1156" s="65"/>
      <c r="O1156" s="65"/>
      <c r="P1156" s="65"/>
    </row>
    <row r="1157" spans="3:16" s="1" customFormat="1" x14ac:dyDescent="0.25">
      <c r="C1157" s="65"/>
      <c r="D1157" s="55"/>
      <c r="E1157" s="55"/>
      <c r="F1157" s="55"/>
      <c r="G1157" s="55"/>
      <c r="H1157" s="55"/>
      <c r="I1157" s="55"/>
      <c r="J1157" s="55"/>
      <c r="K1157" s="65"/>
      <c r="L1157" s="65"/>
      <c r="M1157" s="65"/>
      <c r="N1157" s="65"/>
      <c r="O1157" s="65"/>
      <c r="P1157" s="65"/>
    </row>
    <row r="1158" spans="3:16" s="1" customFormat="1" x14ac:dyDescent="0.25">
      <c r="C1158" s="65"/>
      <c r="D1158" s="55"/>
      <c r="E1158" s="55"/>
      <c r="F1158" s="55"/>
      <c r="G1158" s="55"/>
      <c r="H1158" s="55"/>
      <c r="I1158" s="55"/>
      <c r="J1158" s="55"/>
      <c r="K1158" s="65"/>
      <c r="L1158" s="65"/>
      <c r="M1158" s="65"/>
      <c r="N1158" s="65"/>
      <c r="O1158" s="65"/>
      <c r="P1158" s="65"/>
    </row>
    <row r="1159" spans="3:16" s="1" customFormat="1" x14ac:dyDescent="0.25">
      <c r="C1159" s="65"/>
      <c r="D1159" s="55"/>
      <c r="E1159" s="55"/>
      <c r="F1159" s="55"/>
      <c r="G1159" s="55"/>
      <c r="H1159" s="55"/>
      <c r="I1159" s="55"/>
      <c r="J1159" s="55"/>
      <c r="K1159" s="65"/>
      <c r="L1159" s="65"/>
      <c r="M1159" s="65"/>
      <c r="N1159" s="65"/>
      <c r="O1159" s="65"/>
      <c r="P1159" s="65"/>
    </row>
    <row r="1160" spans="3:16" s="1" customFormat="1" x14ac:dyDescent="0.25">
      <c r="C1160" s="65"/>
      <c r="D1160" s="55"/>
      <c r="E1160" s="55"/>
      <c r="F1160" s="55"/>
      <c r="G1160" s="55"/>
      <c r="H1160" s="55"/>
      <c r="I1160" s="55"/>
      <c r="J1160" s="55"/>
      <c r="K1160" s="65"/>
      <c r="L1160" s="65"/>
      <c r="M1160" s="65"/>
      <c r="N1160" s="65"/>
      <c r="O1160" s="65"/>
      <c r="P1160" s="65"/>
    </row>
    <row r="1161" spans="3:16" s="1" customFormat="1" x14ac:dyDescent="0.25">
      <c r="C1161" s="65"/>
      <c r="D1161" s="55"/>
      <c r="E1161" s="55"/>
      <c r="F1161" s="55"/>
      <c r="G1161" s="55"/>
      <c r="H1161" s="55"/>
      <c r="I1161" s="55"/>
      <c r="J1161" s="55"/>
      <c r="K1161" s="65"/>
      <c r="L1161" s="65"/>
      <c r="M1161" s="65"/>
      <c r="N1161" s="65"/>
      <c r="O1161" s="65"/>
      <c r="P1161" s="65"/>
    </row>
    <row r="1162" spans="3:16" s="1" customFormat="1" x14ac:dyDescent="0.25">
      <c r="C1162" s="65"/>
      <c r="D1162" s="55"/>
      <c r="E1162" s="55"/>
      <c r="F1162" s="55"/>
      <c r="G1162" s="55"/>
      <c r="H1162" s="55"/>
      <c r="I1162" s="55"/>
      <c r="J1162" s="55"/>
      <c r="K1162" s="65"/>
      <c r="L1162" s="65"/>
      <c r="M1162" s="65"/>
      <c r="N1162" s="65"/>
      <c r="O1162" s="65"/>
      <c r="P1162" s="65"/>
    </row>
    <row r="1163" spans="3:16" s="1" customFormat="1" x14ac:dyDescent="0.25">
      <c r="C1163" s="65"/>
      <c r="D1163" s="55"/>
      <c r="E1163" s="55"/>
      <c r="F1163" s="55"/>
      <c r="G1163" s="55"/>
      <c r="H1163" s="55"/>
      <c r="I1163" s="55"/>
      <c r="J1163" s="55"/>
      <c r="K1163" s="65"/>
      <c r="L1163" s="65"/>
      <c r="M1163" s="65"/>
      <c r="N1163" s="65"/>
      <c r="O1163" s="65"/>
      <c r="P1163" s="65"/>
    </row>
    <row r="1164" spans="3:16" s="1" customFormat="1" x14ac:dyDescent="0.25">
      <c r="C1164" s="65"/>
      <c r="D1164" s="55"/>
      <c r="E1164" s="55"/>
      <c r="F1164" s="55"/>
      <c r="G1164" s="55"/>
      <c r="H1164" s="55"/>
      <c r="I1164" s="55"/>
      <c r="J1164" s="55"/>
      <c r="K1164" s="65"/>
      <c r="L1164" s="65"/>
      <c r="M1164" s="65"/>
      <c r="N1164" s="65"/>
      <c r="O1164" s="65"/>
      <c r="P1164" s="65"/>
    </row>
    <row r="1165" spans="3:16" s="1" customFormat="1" x14ac:dyDescent="0.25">
      <c r="C1165" s="65"/>
      <c r="D1165" s="55"/>
      <c r="E1165" s="55"/>
      <c r="F1165" s="55"/>
      <c r="G1165" s="55"/>
      <c r="H1165" s="55"/>
      <c r="I1165" s="55"/>
      <c r="J1165" s="55"/>
      <c r="K1165" s="65"/>
      <c r="L1165" s="65"/>
      <c r="M1165" s="65"/>
      <c r="N1165" s="65"/>
      <c r="O1165" s="65"/>
      <c r="P1165" s="65"/>
    </row>
    <row r="1166" spans="3:16" s="1" customFormat="1" x14ac:dyDescent="0.25">
      <c r="C1166" s="65"/>
      <c r="D1166" s="55"/>
      <c r="E1166" s="55"/>
      <c r="F1166" s="55"/>
      <c r="G1166" s="55"/>
      <c r="H1166" s="55"/>
      <c r="I1166" s="55"/>
      <c r="J1166" s="55"/>
      <c r="K1166" s="65"/>
      <c r="L1166" s="65"/>
      <c r="M1166" s="65"/>
      <c r="N1166" s="65"/>
      <c r="O1166" s="65"/>
      <c r="P1166" s="65"/>
    </row>
    <row r="1167" spans="3:16" s="1" customFormat="1" x14ac:dyDescent="0.25">
      <c r="C1167" s="65"/>
      <c r="D1167" s="55"/>
      <c r="E1167" s="55"/>
      <c r="F1167" s="55"/>
      <c r="G1167" s="55"/>
      <c r="H1167" s="55"/>
      <c r="I1167" s="55"/>
      <c r="J1167" s="55"/>
      <c r="K1167" s="65"/>
      <c r="L1167" s="65"/>
      <c r="M1167" s="65"/>
      <c r="N1167" s="65"/>
      <c r="O1167" s="65"/>
      <c r="P1167" s="65"/>
    </row>
    <row r="1168" spans="3:16" s="1" customFormat="1" x14ac:dyDescent="0.25">
      <c r="C1168" s="65"/>
      <c r="D1168" s="55"/>
      <c r="E1168" s="55"/>
      <c r="F1168" s="55"/>
      <c r="G1168" s="55"/>
      <c r="H1168" s="55"/>
      <c r="I1168" s="55"/>
      <c r="J1168" s="55"/>
      <c r="K1168" s="65"/>
      <c r="L1168" s="65"/>
      <c r="M1168" s="65"/>
      <c r="N1168" s="65"/>
      <c r="O1168" s="65"/>
      <c r="P1168" s="65"/>
    </row>
    <row r="1169" spans="3:16" s="1" customFormat="1" x14ac:dyDescent="0.25">
      <c r="C1169" s="65"/>
      <c r="D1169" s="55"/>
      <c r="E1169" s="55"/>
      <c r="F1169" s="55"/>
      <c r="G1169" s="55"/>
      <c r="H1169" s="55"/>
      <c r="I1169" s="55"/>
      <c r="J1169" s="55"/>
      <c r="K1169" s="65"/>
      <c r="L1169" s="65"/>
      <c r="M1169" s="65"/>
      <c r="N1169" s="65"/>
      <c r="O1169" s="65"/>
      <c r="P1169" s="65"/>
    </row>
    <row r="1170" spans="3:16" s="1" customFormat="1" x14ac:dyDescent="0.25">
      <c r="C1170" s="65"/>
      <c r="D1170" s="55"/>
      <c r="E1170" s="55"/>
      <c r="F1170" s="55"/>
      <c r="G1170" s="55"/>
      <c r="H1170" s="55"/>
      <c r="I1170" s="55"/>
      <c r="J1170" s="55"/>
      <c r="K1170" s="65"/>
      <c r="L1170" s="65"/>
      <c r="M1170" s="65"/>
      <c r="N1170" s="65"/>
      <c r="O1170" s="65"/>
      <c r="P1170" s="65"/>
    </row>
    <row r="1171" spans="3:16" s="1" customFormat="1" x14ac:dyDescent="0.25">
      <c r="C1171" s="65"/>
      <c r="D1171" s="55"/>
      <c r="E1171" s="55"/>
      <c r="F1171" s="55"/>
      <c r="G1171" s="55"/>
      <c r="H1171" s="55"/>
      <c r="I1171" s="55"/>
      <c r="J1171" s="55"/>
      <c r="K1171" s="65"/>
      <c r="L1171" s="65"/>
      <c r="M1171" s="65"/>
      <c r="N1171" s="65"/>
      <c r="O1171" s="65"/>
      <c r="P1171" s="65"/>
    </row>
    <row r="1172" spans="3:16" s="1" customFormat="1" x14ac:dyDescent="0.25">
      <c r="C1172" s="65"/>
      <c r="D1172" s="55"/>
      <c r="E1172" s="55"/>
      <c r="F1172" s="55"/>
      <c r="G1172" s="55"/>
      <c r="H1172" s="55"/>
      <c r="I1172" s="55"/>
      <c r="J1172" s="55"/>
      <c r="K1172" s="65"/>
      <c r="L1172" s="65"/>
      <c r="M1172" s="65"/>
      <c r="N1172" s="65"/>
      <c r="O1172" s="65"/>
      <c r="P1172" s="65"/>
    </row>
    <row r="1173" spans="3:16" s="1" customFormat="1" x14ac:dyDescent="0.25">
      <c r="C1173" s="65"/>
      <c r="D1173" s="55"/>
      <c r="E1173" s="55"/>
      <c r="F1173" s="55"/>
      <c r="G1173" s="55"/>
      <c r="H1173" s="55"/>
      <c r="I1173" s="55"/>
      <c r="J1173" s="55"/>
      <c r="K1173" s="65"/>
      <c r="L1173" s="65"/>
      <c r="M1173" s="65"/>
      <c r="N1173" s="65"/>
      <c r="O1173" s="65"/>
      <c r="P1173" s="65"/>
    </row>
    <row r="1174" spans="3:16" s="1" customFormat="1" x14ac:dyDescent="0.25">
      <c r="C1174" s="65"/>
      <c r="D1174" s="55"/>
      <c r="E1174" s="55"/>
      <c r="F1174" s="55"/>
      <c r="G1174" s="55"/>
      <c r="H1174" s="55"/>
      <c r="I1174" s="55"/>
      <c r="J1174" s="55"/>
      <c r="K1174" s="65"/>
      <c r="L1174" s="65"/>
      <c r="M1174" s="65"/>
      <c r="N1174" s="65"/>
      <c r="O1174" s="65"/>
      <c r="P1174" s="65"/>
    </row>
    <row r="1175" spans="3:16" s="1" customFormat="1" x14ac:dyDescent="0.25">
      <c r="C1175" s="65"/>
      <c r="D1175" s="55"/>
      <c r="E1175" s="55"/>
      <c r="F1175" s="55"/>
      <c r="G1175" s="55"/>
      <c r="H1175" s="55"/>
      <c r="I1175" s="55"/>
      <c r="J1175" s="55"/>
      <c r="K1175" s="65"/>
      <c r="L1175" s="65"/>
      <c r="M1175" s="65"/>
      <c r="N1175" s="65"/>
      <c r="O1175" s="65"/>
      <c r="P1175" s="65"/>
    </row>
    <row r="1176" spans="3:16" s="1" customFormat="1" x14ac:dyDescent="0.25">
      <c r="C1176" s="65"/>
      <c r="D1176" s="55"/>
      <c r="E1176" s="55"/>
      <c r="F1176" s="55"/>
      <c r="G1176" s="55"/>
      <c r="H1176" s="55"/>
      <c r="I1176" s="55"/>
      <c r="J1176" s="55"/>
      <c r="K1176" s="65"/>
      <c r="L1176" s="65"/>
      <c r="M1176" s="65"/>
      <c r="N1176" s="65"/>
      <c r="O1176" s="65"/>
      <c r="P1176" s="65"/>
    </row>
    <row r="1177" spans="3:16" s="1" customFormat="1" x14ac:dyDescent="0.25">
      <c r="C1177" s="65"/>
      <c r="D1177" s="55"/>
      <c r="E1177" s="55"/>
      <c r="F1177" s="55"/>
      <c r="G1177" s="55"/>
      <c r="H1177" s="55"/>
      <c r="I1177" s="55"/>
      <c r="J1177" s="55"/>
      <c r="K1177" s="65"/>
      <c r="L1177" s="65"/>
      <c r="M1177" s="65"/>
      <c r="N1177" s="65"/>
      <c r="O1177" s="65"/>
      <c r="P1177" s="65"/>
    </row>
    <row r="1178" spans="3:16" s="1" customFormat="1" x14ac:dyDescent="0.25">
      <c r="C1178" s="65"/>
      <c r="D1178" s="55"/>
      <c r="E1178" s="55"/>
      <c r="F1178" s="55"/>
      <c r="G1178" s="55"/>
      <c r="H1178" s="55"/>
      <c r="I1178" s="55"/>
      <c r="J1178" s="55"/>
      <c r="K1178" s="65"/>
      <c r="L1178" s="65"/>
      <c r="M1178" s="65"/>
      <c r="N1178" s="65"/>
      <c r="O1178" s="65"/>
      <c r="P1178" s="65"/>
    </row>
    <row r="1179" spans="3:16" s="1" customFormat="1" x14ac:dyDescent="0.25">
      <c r="C1179" s="65"/>
      <c r="D1179" s="55"/>
      <c r="E1179" s="55"/>
      <c r="F1179" s="55"/>
      <c r="G1179" s="55"/>
      <c r="H1179" s="55"/>
      <c r="I1179" s="55"/>
      <c r="J1179" s="55"/>
      <c r="K1179" s="65"/>
      <c r="L1179" s="65"/>
      <c r="M1179" s="65"/>
      <c r="N1179" s="65"/>
      <c r="O1179" s="65"/>
      <c r="P1179" s="65"/>
    </row>
    <row r="1180" spans="3:16" s="1" customFormat="1" x14ac:dyDescent="0.25">
      <c r="C1180" s="65"/>
      <c r="D1180" s="55"/>
      <c r="E1180" s="55"/>
      <c r="F1180" s="55"/>
      <c r="G1180" s="55"/>
      <c r="H1180" s="55"/>
      <c r="I1180" s="55"/>
      <c r="J1180" s="55"/>
      <c r="K1180" s="65"/>
      <c r="L1180" s="65"/>
      <c r="M1180" s="65"/>
      <c r="N1180" s="65"/>
      <c r="O1180" s="65"/>
      <c r="P1180" s="65"/>
    </row>
    <row r="1181" spans="3:16" s="1" customFormat="1" x14ac:dyDescent="0.25">
      <c r="C1181" s="65"/>
      <c r="D1181" s="55"/>
      <c r="E1181" s="55"/>
      <c r="F1181" s="55"/>
      <c r="G1181" s="55"/>
      <c r="H1181" s="55"/>
      <c r="I1181" s="55"/>
      <c r="J1181" s="55"/>
      <c r="K1181" s="65"/>
      <c r="L1181" s="65"/>
      <c r="M1181" s="65"/>
      <c r="N1181" s="65"/>
      <c r="O1181" s="65"/>
      <c r="P1181" s="65"/>
    </row>
    <row r="1182" spans="3:16" s="1" customFormat="1" x14ac:dyDescent="0.25">
      <c r="C1182" s="65"/>
      <c r="D1182" s="55"/>
      <c r="E1182" s="55"/>
      <c r="F1182" s="55"/>
      <c r="G1182" s="55"/>
      <c r="H1182" s="55"/>
      <c r="I1182" s="55"/>
      <c r="J1182" s="55"/>
      <c r="K1182" s="65"/>
      <c r="L1182" s="65"/>
      <c r="M1182" s="65"/>
      <c r="N1182" s="65"/>
      <c r="O1182" s="65"/>
      <c r="P1182" s="65"/>
    </row>
    <row r="1183" spans="3:16" s="1" customFormat="1" x14ac:dyDescent="0.25">
      <c r="C1183" s="65"/>
      <c r="D1183" s="55"/>
      <c r="E1183" s="55"/>
      <c r="F1183" s="55"/>
      <c r="G1183" s="55"/>
      <c r="H1183" s="55"/>
      <c r="I1183" s="55"/>
      <c r="J1183" s="55"/>
      <c r="K1183" s="65"/>
      <c r="L1183" s="65"/>
      <c r="M1183" s="65"/>
      <c r="N1183" s="65"/>
      <c r="O1183" s="65"/>
      <c r="P1183" s="65"/>
    </row>
    <row r="1184" spans="3:16" s="1" customFormat="1" x14ac:dyDescent="0.25">
      <c r="C1184" s="65"/>
      <c r="D1184" s="55"/>
      <c r="E1184" s="55"/>
      <c r="F1184" s="55"/>
      <c r="G1184" s="55"/>
      <c r="H1184" s="55"/>
      <c r="I1184" s="55"/>
      <c r="J1184" s="55"/>
      <c r="K1184" s="65"/>
      <c r="L1184" s="65"/>
      <c r="M1184" s="65"/>
      <c r="N1184" s="65"/>
      <c r="O1184" s="65"/>
      <c r="P1184" s="65"/>
    </row>
    <row r="1185" spans="3:16" s="1" customFormat="1" x14ac:dyDescent="0.25">
      <c r="C1185" s="65"/>
      <c r="D1185" s="55"/>
      <c r="E1185" s="55"/>
      <c r="F1185" s="55"/>
      <c r="G1185" s="55"/>
      <c r="H1185" s="55"/>
      <c r="I1185" s="55"/>
      <c r="J1185" s="55"/>
      <c r="K1185" s="65"/>
      <c r="L1185" s="65"/>
      <c r="M1185" s="65"/>
      <c r="N1185" s="65"/>
      <c r="O1185" s="65"/>
      <c r="P1185" s="65"/>
    </row>
    <row r="1186" spans="3:16" s="1" customFormat="1" x14ac:dyDescent="0.25">
      <c r="C1186" s="65"/>
      <c r="D1186" s="55"/>
      <c r="E1186" s="55"/>
      <c r="F1186" s="55"/>
      <c r="G1186" s="55"/>
      <c r="H1186" s="55"/>
      <c r="I1186" s="55"/>
      <c r="J1186" s="55"/>
      <c r="K1186" s="65"/>
      <c r="L1186" s="65"/>
      <c r="M1186" s="65"/>
      <c r="N1186" s="65"/>
      <c r="O1186" s="65"/>
      <c r="P1186" s="65"/>
    </row>
    <row r="1187" spans="3:16" s="1" customFormat="1" x14ac:dyDescent="0.25">
      <c r="C1187" s="65"/>
      <c r="D1187" s="55"/>
      <c r="E1187" s="55"/>
      <c r="F1187" s="55"/>
      <c r="G1187" s="55"/>
      <c r="H1187" s="55"/>
      <c r="I1187" s="55"/>
      <c r="J1187" s="55"/>
      <c r="K1187" s="65"/>
      <c r="L1187" s="65"/>
      <c r="M1187" s="65"/>
      <c r="N1187" s="65"/>
      <c r="O1187" s="65"/>
      <c r="P1187" s="65"/>
    </row>
    <row r="1188" spans="3:16" s="1" customFormat="1" x14ac:dyDescent="0.25">
      <c r="C1188" s="65"/>
      <c r="D1188" s="55"/>
      <c r="E1188" s="55"/>
      <c r="F1188" s="55"/>
      <c r="G1188" s="55"/>
      <c r="H1188" s="55"/>
      <c r="I1188" s="55"/>
      <c r="J1188" s="55"/>
      <c r="K1188" s="65"/>
      <c r="L1188" s="65"/>
      <c r="M1188" s="65"/>
      <c r="N1188" s="65"/>
      <c r="O1188" s="65"/>
      <c r="P1188" s="65"/>
    </row>
    <row r="1189" spans="3:16" s="1" customFormat="1" x14ac:dyDescent="0.25">
      <c r="C1189" s="65"/>
      <c r="D1189" s="55"/>
      <c r="E1189" s="55"/>
      <c r="F1189" s="55"/>
      <c r="G1189" s="55"/>
      <c r="H1189" s="55"/>
      <c r="I1189" s="55"/>
      <c r="J1189" s="55"/>
      <c r="K1189" s="65"/>
      <c r="L1189" s="65"/>
      <c r="M1189" s="65"/>
      <c r="N1189" s="65"/>
      <c r="O1189" s="65"/>
      <c r="P1189" s="65"/>
    </row>
    <row r="1190" spans="3:16" s="1" customFormat="1" x14ac:dyDescent="0.25">
      <c r="C1190" s="65"/>
      <c r="D1190" s="55"/>
      <c r="E1190" s="55"/>
      <c r="F1190" s="55"/>
      <c r="G1190" s="55"/>
      <c r="H1190" s="55"/>
      <c r="I1190" s="55"/>
      <c r="J1190" s="55"/>
      <c r="K1190" s="65"/>
      <c r="L1190" s="65"/>
      <c r="M1190" s="65"/>
      <c r="N1190" s="65"/>
      <c r="O1190" s="65"/>
      <c r="P1190" s="65"/>
    </row>
    <row r="1191" spans="3:16" s="1" customFormat="1" x14ac:dyDescent="0.25">
      <c r="C1191" s="65"/>
      <c r="D1191" s="55"/>
      <c r="E1191" s="55"/>
      <c r="F1191" s="55"/>
      <c r="G1191" s="55"/>
      <c r="H1191" s="55"/>
      <c r="I1191" s="55"/>
      <c r="J1191" s="55"/>
      <c r="K1191" s="65"/>
      <c r="L1191" s="65"/>
      <c r="M1191" s="65"/>
      <c r="N1191" s="65"/>
      <c r="O1191" s="65"/>
      <c r="P1191" s="65"/>
    </row>
    <row r="1192" spans="3:16" s="1" customFormat="1" x14ac:dyDescent="0.25">
      <c r="C1192" s="65"/>
      <c r="D1192" s="55"/>
      <c r="E1192" s="55"/>
      <c r="F1192" s="55"/>
      <c r="G1192" s="55"/>
      <c r="H1192" s="55"/>
      <c r="I1192" s="55"/>
      <c r="J1192" s="55"/>
      <c r="K1192" s="65"/>
      <c r="L1192" s="65"/>
      <c r="M1192" s="65"/>
      <c r="N1192" s="65"/>
      <c r="O1192" s="65"/>
      <c r="P1192" s="65"/>
    </row>
    <row r="1193" spans="3:16" s="1" customFormat="1" x14ac:dyDescent="0.25">
      <c r="C1193" s="65"/>
      <c r="D1193" s="55"/>
      <c r="E1193" s="55"/>
      <c r="F1193" s="55"/>
      <c r="G1193" s="55"/>
      <c r="H1193" s="55"/>
      <c r="I1193" s="55"/>
      <c r="J1193" s="55"/>
      <c r="K1193" s="65"/>
      <c r="L1193" s="65"/>
      <c r="M1193" s="65"/>
      <c r="N1193" s="65"/>
      <c r="O1193" s="65"/>
      <c r="P1193" s="65"/>
    </row>
    <row r="1194" spans="3:16" s="1" customFormat="1" x14ac:dyDescent="0.25">
      <c r="C1194" s="65"/>
      <c r="D1194" s="55"/>
      <c r="E1194" s="55"/>
      <c r="F1194" s="55"/>
      <c r="G1194" s="55"/>
      <c r="H1194" s="55"/>
      <c r="I1194" s="55"/>
      <c r="J1194" s="55"/>
      <c r="K1194" s="65"/>
      <c r="L1194" s="65"/>
      <c r="M1194" s="65"/>
      <c r="N1194" s="65"/>
      <c r="O1194" s="65"/>
      <c r="P1194" s="65"/>
    </row>
    <row r="1195" spans="3:16" s="1" customFormat="1" x14ac:dyDescent="0.25">
      <c r="C1195" s="65"/>
      <c r="D1195" s="55"/>
      <c r="E1195" s="55"/>
      <c r="F1195" s="55"/>
      <c r="G1195" s="55"/>
      <c r="H1195" s="55"/>
      <c r="I1195" s="55"/>
      <c r="J1195" s="55"/>
      <c r="K1195" s="65"/>
      <c r="L1195" s="65"/>
      <c r="M1195" s="65"/>
      <c r="N1195" s="65"/>
      <c r="O1195" s="65"/>
      <c r="P1195" s="65"/>
    </row>
    <row r="1196" spans="3:16" s="1" customFormat="1" x14ac:dyDescent="0.25">
      <c r="C1196" s="65"/>
      <c r="D1196" s="55"/>
      <c r="E1196" s="55"/>
      <c r="F1196" s="55"/>
      <c r="G1196" s="55"/>
      <c r="H1196" s="55"/>
      <c r="I1196" s="55"/>
      <c r="J1196" s="55"/>
      <c r="K1196" s="65"/>
      <c r="L1196" s="65"/>
      <c r="M1196" s="65"/>
      <c r="N1196" s="65"/>
      <c r="O1196" s="65"/>
      <c r="P1196" s="65"/>
    </row>
    <row r="1197" spans="3:16" s="1" customFormat="1" x14ac:dyDescent="0.25">
      <c r="C1197" s="65"/>
      <c r="D1197" s="55"/>
      <c r="E1197" s="55"/>
      <c r="F1197" s="55"/>
      <c r="G1197" s="55"/>
      <c r="H1197" s="55"/>
      <c r="I1197" s="55"/>
      <c r="J1197" s="55"/>
      <c r="K1197" s="65"/>
      <c r="L1197" s="65"/>
      <c r="M1197" s="65"/>
      <c r="N1197" s="65"/>
      <c r="O1197" s="65"/>
      <c r="P1197" s="65"/>
    </row>
    <row r="1198" spans="3:16" s="1" customFormat="1" x14ac:dyDescent="0.25">
      <c r="C1198" s="65"/>
      <c r="D1198" s="55"/>
      <c r="E1198" s="55"/>
      <c r="F1198" s="55"/>
      <c r="G1198" s="55"/>
      <c r="H1198" s="55"/>
      <c r="I1198" s="55"/>
      <c r="J1198" s="55"/>
      <c r="K1198" s="65"/>
      <c r="L1198" s="65"/>
      <c r="M1198" s="65"/>
      <c r="N1198" s="65"/>
      <c r="O1198" s="65"/>
      <c r="P1198" s="65"/>
    </row>
    <row r="1199" spans="3:16" s="1" customFormat="1" x14ac:dyDescent="0.25">
      <c r="C1199" s="65"/>
      <c r="D1199" s="55"/>
      <c r="E1199" s="55"/>
      <c r="F1199" s="55"/>
      <c r="G1199" s="55"/>
      <c r="H1199" s="55"/>
      <c r="I1199" s="55"/>
      <c r="J1199" s="55"/>
      <c r="K1199" s="65"/>
      <c r="L1199" s="65"/>
      <c r="M1199" s="65"/>
      <c r="N1199" s="65"/>
      <c r="O1199" s="65"/>
      <c r="P1199" s="65"/>
    </row>
    <row r="1200" spans="3:16" s="1" customFormat="1" x14ac:dyDescent="0.25">
      <c r="C1200" s="65"/>
      <c r="D1200" s="55"/>
      <c r="E1200" s="55"/>
      <c r="F1200" s="55"/>
      <c r="G1200" s="55"/>
      <c r="H1200" s="55"/>
      <c r="I1200" s="55"/>
      <c r="J1200" s="55"/>
      <c r="K1200" s="65"/>
      <c r="L1200" s="65"/>
      <c r="M1200" s="65"/>
      <c r="N1200" s="65"/>
      <c r="O1200" s="65"/>
      <c r="P1200" s="65"/>
    </row>
    <row r="1201" spans="3:16" s="1" customFormat="1" x14ac:dyDescent="0.25">
      <c r="C1201" s="65"/>
      <c r="D1201" s="55"/>
      <c r="E1201" s="55"/>
      <c r="F1201" s="55"/>
      <c r="G1201" s="55"/>
      <c r="H1201" s="55"/>
      <c r="I1201" s="55"/>
      <c r="J1201" s="55"/>
      <c r="K1201" s="65"/>
      <c r="L1201" s="65"/>
      <c r="M1201" s="65"/>
      <c r="N1201" s="65"/>
      <c r="O1201" s="65"/>
      <c r="P1201" s="65"/>
    </row>
    <row r="1202" spans="3:16" s="1" customFormat="1" x14ac:dyDescent="0.25">
      <c r="C1202" s="65"/>
      <c r="D1202" s="55"/>
      <c r="E1202" s="55"/>
      <c r="F1202" s="55"/>
      <c r="G1202" s="55"/>
      <c r="H1202" s="55"/>
      <c r="I1202" s="55"/>
      <c r="J1202" s="55"/>
      <c r="K1202" s="65"/>
      <c r="L1202" s="65"/>
      <c r="M1202" s="65"/>
      <c r="N1202" s="65"/>
      <c r="O1202" s="65"/>
      <c r="P1202" s="65"/>
    </row>
    <row r="1203" spans="3:16" s="1" customFormat="1" x14ac:dyDescent="0.25">
      <c r="C1203" s="65"/>
      <c r="D1203" s="55"/>
      <c r="E1203" s="55"/>
      <c r="F1203" s="55"/>
      <c r="G1203" s="55"/>
      <c r="H1203" s="55"/>
      <c r="I1203" s="55"/>
      <c r="J1203" s="55"/>
      <c r="K1203" s="65"/>
      <c r="L1203" s="65"/>
      <c r="M1203" s="65"/>
      <c r="N1203" s="65"/>
      <c r="O1203" s="65"/>
      <c r="P1203" s="65"/>
    </row>
    <row r="1204" spans="3:16" s="1" customFormat="1" x14ac:dyDescent="0.25">
      <c r="C1204" s="65"/>
      <c r="D1204" s="55"/>
      <c r="E1204" s="55"/>
      <c r="F1204" s="55"/>
      <c r="G1204" s="55"/>
      <c r="H1204" s="55"/>
      <c r="I1204" s="55"/>
      <c r="J1204" s="55"/>
      <c r="K1204" s="65"/>
      <c r="L1204" s="65"/>
      <c r="M1204" s="65"/>
      <c r="N1204" s="65"/>
      <c r="O1204" s="65"/>
      <c r="P1204" s="65"/>
    </row>
    <row r="1205" spans="3:16" s="1" customFormat="1" x14ac:dyDescent="0.25">
      <c r="C1205" s="65"/>
      <c r="D1205" s="55"/>
      <c r="E1205" s="55"/>
      <c r="F1205" s="55"/>
      <c r="G1205" s="55"/>
      <c r="H1205" s="55"/>
      <c r="I1205" s="55"/>
      <c r="J1205" s="55"/>
      <c r="K1205" s="65"/>
      <c r="L1205" s="65"/>
      <c r="M1205" s="65"/>
      <c r="N1205" s="65"/>
      <c r="O1205" s="65"/>
      <c r="P1205" s="65"/>
    </row>
    <row r="1206" spans="3:16" s="1" customFormat="1" x14ac:dyDescent="0.25">
      <c r="C1206" s="65"/>
      <c r="D1206" s="55"/>
      <c r="E1206" s="55"/>
      <c r="F1206" s="55"/>
      <c r="G1206" s="55"/>
      <c r="H1206" s="55"/>
      <c r="I1206" s="55"/>
      <c r="J1206" s="55"/>
      <c r="K1206" s="65"/>
      <c r="L1206" s="65"/>
      <c r="M1206" s="65"/>
      <c r="N1206" s="65"/>
      <c r="O1206" s="65"/>
      <c r="P1206" s="65"/>
    </row>
    <row r="1207" spans="3:16" s="1" customFormat="1" x14ac:dyDescent="0.25">
      <c r="C1207" s="65"/>
      <c r="D1207" s="55"/>
      <c r="E1207" s="55"/>
      <c r="F1207" s="55"/>
      <c r="G1207" s="55"/>
      <c r="H1207" s="55"/>
      <c r="I1207" s="55"/>
      <c r="J1207" s="55"/>
      <c r="K1207" s="65"/>
      <c r="L1207" s="65"/>
      <c r="M1207" s="65"/>
      <c r="N1207" s="65"/>
      <c r="O1207" s="65"/>
      <c r="P1207" s="65"/>
    </row>
    <row r="1208" spans="3:16" s="1" customFormat="1" x14ac:dyDescent="0.25">
      <c r="C1208" s="65"/>
      <c r="D1208" s="55"/>
      <c r="E1208" s="55"/>
      <c r="F1208" s="55"/>
      <c r="G1208" s="55"/>
      <c r="H1208" s="55"/>
      <c r="I1208" s="55"/>
      <c r="J1208" s="55"/>
      <c r="K1208" s="65"/>
      <c r="L1208" s="65"/>
      <c r="M1208" s="65"/>
      <c r="N1208" s="65"/>
      <c r="O1208" s="65"/>
      <c r="P1208" s="65"/>
    </row>
    <row r="1209" spans="3:16" s="1" customFormat="1" x14ac:dyDescent="0.25">
      <c r="C1209" s="65"/>
      <c r="D1209" s="55"/>
      <c r="E1209" s="55"/>
      <c r="F1209" s="55"/>
      <c r="G1209" s="55"/>
      <c r="H1209" s="55"/>
      <c r="I1209" s="55"/>
      <c r="J1209" s="55"/>
      <c r="K1209" s="65"/>
      <c r="L1209" s="65"/>
      <c r="M1209" s="65"/>
      <c r="N1209" s="65"/>
      <c r="O1209" s="65"/>
      <c r="P1209" s="65"/>
    </row>
    <row r="1210" spans="3:16" s="1" customFormat="1" x14ac:dyDescent="0.25">
      <c r="C1210" s="65"/>
      <c r="D1210" s="55"/>
      <c r="E1210" s="55"/>
      <c r="F1210" s="55"/>
      <c r="G1210" s="55"/>
      <c r="H1210" s="55"/>
      <c r="I1210" s="55"/>
      <c r="J1210" s="55"/>
      <c r="K1210" s="65"/>
      <c r="L1210" s="65"/>
      <c r="M1210" s="65"/>
      <c r="N1210" s="65"/>
      <c r="O1210" s="65"/>
      <c r="P1210" s="65"/>
    </row>
    <row r="1211" spans="3:16" s="1" customFormat="1" x14ac:dyDescent="0.25">
      <c r="C1211" s="65"/>
      <c r="D1211" s="55"/>
      <c r="E1211" s="55"/>
      <c r="F1211" s="55"/>
      <c r="G1211" s="55"/>
      <c r="H1211" s="55"/>
      <c r="I1211" s="55"/>
      <c r="J1211" s="55"/>
      <c r="K1211" s="65"/>
      <c r="L1211" s="65"/>
      <c r="M1211" s="65"/>
      <c r="N1211" s="65"/>
      <c r="O1211" s="65"/>
      <c r="P1211" s="65"/>
    </row>
    <row r="1212" spans="3:16" s="1" customFormat="1" x14ac:dyDescent="0.25">
      <c r="C1212" s="65"/>
      <c r="D1212" s="55"/>
      <c r="E1212" s="55"/>
      <c r="F1212" s="55"/>
      <c r="G1212" s="55"/>
      <c r="H1212" s="55"/>
      <c r="I1212" s="55"/>
      <c r="J1212" s="55"/>
      <c r="K1212" s="65"/>
      <c r="L1212" s="65"/>
      <c r="M1212" s="65"/>
      <c r="N1212" s="65"/>
      <c r="O1212" s="65"/>
      <c r="P1212" s="65"/>
    </row>
    <row r="1213" spans="3:16" s="1" customFormat="1" x14ac:dyDescent="0.25">
      <c r="C1213" s="65"/>
      <c r="D1213" s="55"/>
      <c r="E1213" s="55"/>
      <c r="F1213" s="55"/>
      <c r="G1213" s="55"/>
      <c r="H1213" s="55"/>
      <c r="I1213" s="55"/>
      <c r="J1213" s="55"/>
      <c r="K1213" s="65"/>
      <c r="L1213" s="65"/>
      <c r="M1213" s="65"/>
      <c r="N1213" s="65"/>
      <c r="O1213" s="65"/>
      <c r="P1213" s="65"/>
    </row>
    <row r="1214" spans="3:16" s="1" customFormat="1" x14ac:dyDescent="0.25">
      <c r="C1214" s="65"/>
      <c r="D1214" s="55"/>
      <c r="E1214" s="55"/>
      <c r="F1214" s="55"/>
      <c r="G1214" s="55"/>
      <c r="H1214" s="55"/>
      <c r="I1214" s="55"/>
      <c r="J1214" s="55"/>
      <c r="K1214" s="65"/>
      <c r="L1214" s="65"/>
      <c r="M1214" s="65"/>
      <c r="N1214" s="65"/>
      <c r="O1214" s="65"/>
      <c r="P1214" s="65"/>
    </row>
    <row r="1215" spans="3:16" s="1" customFormat="1" x14ac:dyDescent="0.25">
      <c r="C1215" s="65"/>
      <c r="D1215" s="55"/>
      <c r="E1215" s="55"/>
      <c r="F1215" s="55"/>
      <c r="G1215" s="55"/>
      <c r="H1215" s="55"/>
      <c r="I1215" s="55"/>
      <c r="J1215" s="55"/>
      <c r="K1215" s="65"/>
      <c r="L1215" s="65"/>
      <c r="M1215" s="65"/>
      <c r="N1215" s="65"/>
      <c r="O1215" s="65"/>
      <c r="P1215" s="65"/>
    </row>
    <row r="1216" spans="3:16" s="1" customFormat="1" x14ac:dyDescent="0.25">
      <c r="C1216" s="65"/>
      <c r="D1216" s="55"/>
      <c r="E1216" s="55"/>
      <c r="F1216" s="55"/>
      <c r="G1216" s="55"/>
      <c r="H1216" s="55"/>
      <c r="I1216" s="55"/>
      <c r="J1216" s="55"/>
      <c r="K1216" s="65"/>
      <c r="L1216" s="65"/>
      <c r="M1216" s="65"/>
      <c r="N1216" s="65"/>
      <c r="O1216" s="65"/>
      <c r="P1216" s="65"/>
    </row>
    <row r="1217" spans="3:16" s="1" customFormat="1" x14ac:dyDescent="0.25">
      <c r="C1217" s="65"/>
      <c r="D1217" s="55"/>
      <c r="E1217" s="55"/>
      <c r="F1217" s="55"/>
      <c r="G1217" s="55"/>
      <c r="H1217" s="55"/>
      <c r="I1217" s="55"/>
      <c r="J1217" s="55"/>
      <c r="K1217" s="65"/>
      <c r="L1217" s="65"/>
      <c r="M1217" s="65"/>
      <c r="N1217" s="65"/>
      <c r="O1217" s="65"/>
      <c r="P1217" s="65"/>
    </row>
    <row r="1218" spans="3:16" s="1" customFormat="1" x14ac:dyDescent="0.25">
      <c r="C1218" s="65"/>
      <c r="D1218" s="55"/>
      <c r="E1218" s="55"/>
      <c r="F1218" s="55"/>
      <c r="G1218" s="55"/>
      <c r="H1218" s="55"/>
      <c r="I1218" s="55"/>
      <c r="J1218" s="55"/>
      <c r="K1218" s="65"/>
      <c r="L1218" s="65"/>
      <c r="M1218" s="65"/>
      <c r="N1218" s="65"/>
      <c r="O1218" s="65"/>
      <c r="P1218" s="65"/>
    </row>
    <row r="1219" spans="3:16" s="1" customFormat="1" x14ac:dyDescent="0.25">
      <c r="C1219" s="65"/>
      <c r="D1219" s="55"/>
      <c r="E1219" s="55"/>
      <c r="F1219" s="55"/>
      <c r="G1219" s="55"/>
      <c r="H1219" s="55"/>
      <c r="I1219" s="55"/>
      <c r="J1219" s="55"/>
      <c r="K1219" s="65"/>
      <c r="L1219" s="65"/>
      <c r="M1219" s="65"/>
      <c r="N1219" s="65"/>
      <c r="O1219" s="65"/>
      <c r="P1219" s="65"/>
    </row>
    <row r="1220" spans="3:16" s="1" customFormat="1" x14ac:dyDescent="0.25">
      <c r="C1220" s="65"/>
      <c r="D1220" s="55"/>
      <c r="E1220" s="55"/>
      <c r="F1220" s="55"/>
      <c r="G1220" s="55"/>
      <c r="H1220" s="55"/>
      <c r="I1220" s="55"/>
      <c r="J1220" s="55"/>
      <c r="K1220" s="65"/>
      <c r="L1220" s="65"/>
      <c r="M1220" s="65"/>
      <c r="N1220" s="65"/>
      <c r="O1220" s="65"/>
      <c r="P1220" s="65"/>
    </row>
    <row r="1221" spans="3:16" s="1" customFormat="1" x14ac:dyDescent="0.25">
      <c r="C1221" s="65"/>
      <c r="D1221" s="55"/>
      <c r="E1221" s="55"/>
      <c r="F1221" s="55"/>
      <c r="G1221" s="55"/>
      <c r="H1221" s="55"/>
      <c r="I1221" s="55"/>
      <c r="J1221" s="55"/>
      <c r="K1221" s="65"/>
      <c r="L1221" s="65"/>
      <c r="M1221" s="65"/>
      <c r="N1221" s="65"/>
      <c r="O1221" s="65"/>
      <c r="P1221" s="65"/>
    </row>
    <row r="1222" spans="3:16" s="1" customFormat="1" x14ac:dyDescent="0.25">
      <c r="C1222" s="65"/>
      <c r="D1222" s="55"/>
      <c r="E1222" s="55"/>
      <c r="F1222" s="55"/>
      <c r="G1222" s="55"/>
      <c r="H1222" s="55"/>
      <c r="I1222" s="55"/>
      <c r="J1222" s="55"/>
      <c r="K1222" s="65"/>
      <c r="L1222" s="65"/>
      <c r="M1222" s="65"/>
      <c r="N1222" s="65"/>
      <c r="O1222" s="65"/>
      <c r="P1222" s="65"/>
    </row>
    <row r="1223" spans="3:16" s="1" customFormat="1" x14ac:dyDescent="0.25">
      <c r="C1223" s="65"/>
      <c r="D1223" s="55"/>
      <c r="E1223" s="55"/>
      <c r="F1223" s="55"/>
      <c r="G1223" s="55"/>
      <c r="H1223" s="55"/>
      <c r="I1223" s="55"/>
      <c r="J1223" s="55"/>
      <c r="K1223" s="65"/>
      <c r="L1223" s="65"/>
      <c r="M1223" s="65"/>
      <c r="N1223" s="65"/>
      <c r="O1223" s="65"/>
      <c r="P1223" s="65"/>
    </row>
    <row r="1224" spans="3:16" s="1" customFormat="1" x14ac:dyDescent="0.25">
      <c r="C1224" s="65"/>
      <c r="D1224" s="55"/>
      <c r="E1224" s="55"/>
      <c r="F1224" s="55"/>
      <c r="G1224" s="55"/>
      <c r="H1224" s="55"/>
      <c r="I1224" s="55"/>
      <c r="J1224" s="55"/>
      <c r="K1224" s="65"/>
      <c r="L1224" s="65"/>
      <c r="M1224" s="65"/>
      <c r="N1224" s="65"/>
      <c r="O1224" s="65"/>
      <c r="P1224" s="65"/>
    </row>
    <row r="1225" spans="3:16" s="1" customFormat="1" x14ac:dyDescent="0.25">
      <c r="C1225" s="65"/>
      <c r="D1225" s="55"/>
      <c r="E1225" s="55"/>
      <c r="F1225" s="55"/>
      <c r="G1225" s="55"/>
      <c r="H1225" s="55"/>
      <c r="I1225" s="55"/>
      <c r="J1225" s="55"/>
      <c r="K1225" s="65"/>
      <c r="L1225" s="65"/>
      <c r="M1225" s="65"/>
      <c r="N1225" s="65"/>
      <c r="O1225" s="65"/>
      <c r="P1225" s="65"/>
    </row>
    <row r="1226" spans="3:16" s="1" customFormat="1" x14ac:dyDescent="0.25">
      <c r="C1226" s="65"/>
      <c r="D1226" s="55"/>
      <c r="E1226" s="55"/>
      <c r="F1226" s="55"/>
      <c r="G1226" s="55"/>
      <c r="H1226" s="55"/>
      <c r="I1226" s="55"/>
      <c r="J1226" s="55"/>
      <c r="K1226" s="65"/>
      <c r="L1226" s="65"/>
      <c r="M1226" s="65"/>
      <c r="N1226" s="65"/>
      <c r="O1226" s="65"/>
      <c r="P1226" s="65"/>
    </row>
    <row r="1227" spans="3:16" s="1" customFormat="1" x14ac:dyDescent="0.25">
      <c r="C1227" s="65"/>
      <c r="D1227" s="55"/>
      <c r="E1227" s="55"/>
      <c r="F1227" s="55"/>
      <c r="G1227" s="55"/>
      <c r="H1227" s="55"/>
      <c r="I1227" s="55"/>
      <c r="J1227" s="55"/>
      <c r="K1227" s="65"/>
      <c r="L1227" s="65"/>
      <c r="M1227" s="65"/>
      <c r="N1227" s="65"/>
      <c r="O1227" s="65"/>
      <c r="P1227" s="65"/>
    </row>
    <row r="1228" spans="3:16" s="1" customFormat="1" x14ac:dyDescent="0.25">
      <c r="C1228" s="65"/>
      <c r="D1228" s="55"/>
      <c r="E1228" s="55"/>
      <c r="F1228" s="55"/>
      <c r="G1228" s="55"/>
      <c r="H1228" s="55"/>
      <c r="I1228" s="55"/>
      <c r="J1228" s="55"/>
      <c r="K1228" s="65"/>
      <c r="L1228" s="65"/>
      <c r="M1228" s="65"/>
      <c r="N1228" s="65"/>
      <c r="O1228" s="65"/>
      <c r="P1228" s="65"/>
    </row>
    <row r="1229" spans="3:16" s="1" customFormat="1" x14ac:dyDescent="0.25">
      <c r="C1229" s="65"/>
      <c r="D1229" s="55"/>
      <c r="E1229" s="55"/>
      <c r="F1229" s="55"/>
      <c r="G1229" s="55"/>
      <c r="H1229" s="55"/>
      <c r="I1229" s="55"/>
      <c r="J1229" s="55"/>
      <c r="K1229" s="65"/>
      <c r="L1229" s="65"/>
      <c r="M1229" s="65"/>
      <c r="N1229" s="65"/>
      <c r="O1229" s="65"/>
      <c r="P1229" s="65"/>
    </row>
    <row r="1230" spans="3:16" s="1" customFormat="1" x14ac:dyDescent="0.25">
      <c r="C1230" s="65"/>
      <c r="D1230" s="55"/>
      <c r="E1230" s="55"/>
      <c r="F1230" s="55"/>
      <c r="G1230" s="55"/>
      <c r="H1230" s="55"/>
      <c r="I1230" s="55"/>
      <c r="J1230" s="55"/>
      <c r="K1230" s="65"/>
      <c r="L1230" s="65"/>
      <c r="M1230" s="65"/>
      <c r="N1230" s="65"/>
      <c r="O1230" s="65"/>
      <c r="P1230" s="65"/>
    </row>
    <row r="1231" spans="3:16" s="1" customFormat="1" x14ac:dyDescent="0.25">
      <c r="C1231" s="65"/>
      <c r="D1231" s="55"/>
      <c r="E1231" s="55"/>
      <c r="F1231" s="55"/>
      <c r="G1231" s="55"/>
      <c r="H1231" s="55"/>
      <c r="I1231" s="55"/>
      <c r="J1231" s="55"/>
      <c r="K1231" s="65"/>
      <c r="L1231" s="65"/>
      <c r="M1231" s="65"/>
      <c r="N1231" s="65"/>
      <c r="O1231" s="65"/>
      <c r="P1231" s="65"/>
    </row>
    <row r="1232" spans="3:16" s="1" customFormat="1" x14ac:dyDescent="0.25">
      <c r="C1232" s="65"/>
      <c r="D1232" s="55"/>
      <c r="E1232" s="55"/>
      <c r="F1232" s="55"/>
      <c r="G1232" s="55"/>
      <c r="H1232" s="55"/>
      <c r="I1232" s="55"/>
      <c r="J1232" s="55"/>
      <c r="K1232" s="65"/>
      <c r="L1232" s="65"/>
      <c r="M1232" s="65"/>
      <c r="N1232" s="65"/>
      <c r="O1232" s="65"/>
      <c r="P1232" s="65"/>
    </row>
    <row r="1233" spans="3:16" s="1" customFormat="1" x14ac:dyDescent="0.25">
      <c r="C1233" s="65"/>
      <c r="D1233" s="55"/>
      <c r="E1233" s="55"/>
      <c r="F1233" s="55"/>
      <c r="G1233" s="55"/>
      <c r="H1233" s="55"/>
      <c r="I1233" s="55"/>
      <c r="J1233" s="55"/>
      <c r="K1233" s="65"/>
      <c r="L1233" s="65"/>
      <c r="M1233" s="65"/>
      <c r="N1233" s="65"/>
      <c r="O1233" s="65"/>
      <c r="P1233" s="65"/>
    </row>
    <row r="1234" spans="3:16" s="1" customFormat="1" x14ac:dyDescent="0.25">
      <c r="C1234" s="65"/>
      <c r="D1234" s="55"/>
      <c r="E1234" s="55"/>
      <c r="F1234" s="55"/>
      <c r="G1234" s="55"/>
      <c r="H1234" s="55"/>
      <c r="I1234" s="55"/>
      <c r="J1234" s="55"/>
      <c r="K1234" s="65"/>
      <c r="L1234" s="65"/>
      <c r="M1234" s="65"/>
      <c r="N1234" s="65"/>
      <c r="O1234" s="65"/>
      <c r="P1234" s="65"/>
    </row>
    <row r="1235" spans="3:16" s="1" customFormat="1" x14ac:dyDescent="0.25">
      <c r="C1235" s="65"/>
      <c r="D1235" s="55"/>
      <c r="E1235" s="55"/>
      <c r="F1235" s="55"/>
      <c r="G1235" s="55"/>
      <c r="H1235" s="55"/>
      <c r="I1235" s="55"/>
      <c r="J1235" s="55"/>
      <c r="K1235" s="65"/>
      <c r="L1235" s="65"/>
      <c r="M1235" s="65"/>
      <c r="N1235" s="65"/>
      <c r="O1235" s="65"/>
      <c r="P1235" s="65"/>
    </row>
    <row r="1236" spans="3:16" s="1" customFormat="1" x14ac:dyDescent="0.25">
      <c r="C1236" s="65"/>
      <c r="D1236" s="55"/>
      <c r="E1236" s="55"/>
      <c r="F1236" s="55"/>
      <c r="G1236" s="55"/>
      <c r="H1236" s="55"/>
      <c r="I1236" s="55"/>
      <c r="J1236" s="55"/>
      <c r="K1236" s="65"/>
      <c r="L1236" s="65"/>
      <c r="M1236" s="65"/>
      <c r="N1236" s="65"/>
      <c r="O1236" s="65"/>
      <c r="P1236" s="65"/>
    </row>
    <row r="1237" spans="3:16" s="1" customFormat="1" x14ac:dyDescent="0.25">
      <c r="C1237" s="65"/>
      <c r="D1237" s="55"/>
      <c r="E1237" s="55"/>
      <c r="F1237" s="55"/>
      <c r="G1237" s="55"/>
      <c r="H1237" s="55"/>
      <c r="I1237" s="55"/>
      <c r="J1237" s="55"/>
      <c r="K1237" s="65"/>
      <c r="L1237" s="65"/>
      <c r="M1237" s="65"/>
      <c r="N1237" s="65"/>
      <c r="O1237" s="65"/>
      <c r="P1237" s="65"/>
    </row>
    <row r="1238" spans="3:16" s="1" customFormat="1" x14ac:dyDescent="0.25">
      <c r="C1238" s="65"/>
      <c r="D1238" s="55"/>
      <c r="E1238" s="55"/>
      <c r="F1238" s="55"/>
      <c r="G1238" s="55"/>
      <c r="H1238" s="55"/>
      <c r="I1238" s="55"/>
      <c r="J1238" s="55"/>
      <c r="K1238" s="65"/>
      <c r="L1238" s="65"/>
      <c r="M1238" s="65"/>
      <c r="N1238" s="65"/>
      <c r="O1238" s="65"/>
      <c r="P1238" s="65"/>
    </row>
    <row r="1239" spans="3:16" s="1" customFormat="1" x14ac:dyDescent="0.25">
      <c r="C1239" s="65"/>
      <c r="D1239" s="55"/>
      <c r="E1239" s="55"/>
      <c r="F1239" s="55"/>
      <c r="G1239" s="55"/>
      <c r="H1239" s="55"/>
      <c r="I1239" s="55"/>
      <c r="J1239" s="55"/>
      <c r="K1239" s="65"/>
      <c r="L1239" s="65"/>
      <c r="M1239" s="65"/>
      <c r="N1239" s="65"/>
      <c r="O1239" s="65"/>
      <c r="P1239" s="65"/>
    </row>
    <row r="1240" spans="3:16" s="1" customFormat="1" x14ac:dyDescent="0.25">
      <c r="C1240" s="65"/>
      <c r="D1240" s="55"/>
      <c r="E1240" s="55"/>
      <c r="F1240" s="55"/>
      <c r="G1240" s="55"/>
      <c r="H1240" s="55"/>
      <c r="I1240" s="55"/>
      <c r="J1240" s="55"/>
      <c r="K1240" s="65"/>
      <c r="L1240" s="65"/>
      <c r="M1240" s="65"/>
      <c r="N1240" s="65"/>
      <c r="O1240" s="65"/>
      <c r="P1240" s="65"/>
    </row>
    <row r="1241" spans="3:16" s="1" customFormat="1" x14ac:dyDescent="0.25">
      <c r="C1241" s="65"/>
      <c r="D1241" s="55"/>
      <c r="E1241" s="55"/>
      <c r="F1241" s="55"/>
      <c r="G1241" s="55"/>
      <c r="H1241" s="55"/>
      <c r="I1241" s="55"/>
      <c r="J1241" s="55"/>
      <c r="K1241" s="65"/>
      <c r="L1241" s="65"/>
      <c r="M1241" s="65"/>
      <c r="N1241" s="65"/>
      <c r="O1241" s="65"/>
      <c r="P1241" s="65"/>
    </row>
    <row r="1242" spans="3:16" s="1" customFormat="1" x14ac:dyDescent="0.25">
      <c r="C1242" s="65"/>
      <c r="D1242" s="55"/>
      <c r="E1242" s="55"/>
      <c r="F1242" s="55"/>
      <c r="G1242" s="55"/>
      <c r="H1242" s="55"/>
      <c r="I1242" s="55"/>
      <c r="J1242" s="55"/>
      <c r="K1242" s="65"/>
      <c r="L1242" s="65"/>
      <c r="M1242" s="65"/>
      <c r="N1242" s="65"/>
      <c r="O1242" s="65"/>
      <c r="P1242" s="65"/>
    </row>
    <row r="1243" spans="3:16" s="1" customFormat="1" x14ac:dyDescent="0.25">
      <c r="C1243" s="65"/>
      <c r="D1243" s="55"/>
      <c r="E1243" s="55"/>
      <c r="F1243" s="55"/>
      <c r="G1243" s="55"/>
      <c r="H1243" s="55"/>
      <c r="I1243" s="55"/>
      <c r="J1243" s="55"/>
      <c r="K1243" s="65"/>
      <c r="L1243" s="65"/>
      <c r="M1243" s="65"/>
      <c r="N1243" s="65"/>
      <c r="O1243" s="65"/>
      <c r="P1243" s="65"/>
    </row>
    <row r="1244" spans="3:16" s="1" customFormat="1" x14ac:dyDescent="0.25">
      <c r="C1244" s="65"/>
      <c r="D1244" s="55"/>
      <c r="E1244" s="55"/>
      <c r="F1244" s="55"/>
      <c r="G1244" s="55"/>
      <c r="H1244" s="55"/>
      <c r="I1244" s="55"/>
      <c r="J1244" s="55"/>
      <c r="K1244" s="65"/>
      <c r="L1244" s="65"/>
      <c r="M1244" s="65"/>
      <c r="N1244" s="65"/>
      <c r="O1244" s="65"/>
      <c r="P1244" s="65"/>
    </row>
    <row r="1245" spans="3:16" s="1" customFormat="1" x14ac:dyDescent="0.25">
      <c r="C1245" s="65"/>
      <c r="D1245" s="55"/>
      <c r="E1245" s="55"/>
      <c r="F1245" s="55"/>
      <c r="G1245" s="55"/>
      <c r="H1245" s="55"/>
      <c r="I1245" s="55"/>
      <c r="J1245" s="55"/>
      <c r="K1245" s="65"/>
      <c r="L1245" s="65"/>
      <c r="M1245" s="65"/>
      <c r="N1245" s="65"/>
      <c r="O1245" s="65"/>
      <c r="P1245" s="65"/>
    </row>
    <row r="1246" spans="3:16" s="1" customFormat="1" x14ac:dyDescent="0.25">
      <c r="C1246" s="65"/>
      <c r="D1246" s="55"/>
      <c r="E1246" s="55"/>
      <c r="F1246" s="55"/>
      <c r="G1246" s="55"/>
      <c r="H1246" s="55"/>
      <c r="I1246" s="55"/>
      <c r="J1246" s="55"/>
      <c r="K1246" s="65"/>
      <c r="L1246" s="65"/>
      <c r="M1246" s="65"/>
      <c r="N1246" s="65"/>
      <c r="O1246" s="65"/>
      <c r="P1246" s="65"/>
    </row>
    <row r="1247" spans="3:16" s="1" customFormat="1" x14ac:dyDescent="0.25">
      <c r="C1247" s="65"/>
      <c r="D1247" s="55"/>
      <c r="E1247" s="55"/>
      <c r="F1247" s="55"/>
      <c r="G1247" s="55"/>
      <c r="H1247" s="55"/>
      <c r="I1247" s="55"/>
      <c r="J1247" s="55"/>
      <c r="K1247" s="65"/>
      <c r="L1247" s="65"/>
      <c r="M1247" s="65"/>
      <c r="N1247" s="65"/>
      <c r="O1247" s="65"/>
      <c r="P1247" s="65"/>
    </row>
    <row r="1248" spans="3:16" s="1" customFormat="1" x14ac:dyDescent="0.25">
      <c r="C1248" s="65"/>
      <c r="D1248" s="55"/>
      <c r="E1248" s="55"/>
      <c r="F1248" s="55"/>
      <c r="G1248" s="55"/>
      <c r="H1248" s="55"/>
      <c r="I1248" s="55"/>
      <c r="J1248" s="55"/>
      <c r="K1248" s="65"/>
      <c r="L1248" s="65"/>
      <c r="M1248" s="65"/>
      <c r="N1248" s="65"/>
      <c r="O1248" s="65"/>
      <c r="P1248" s="65"/>
    </row>
    <row r="1249" spans="3:16" s="1" customFormat="1" x14ac:dyDescent="0.25">
      <c r="C1249" s="65"/>
      <c r="D1249" s="55"/>
      <c r="E1249" s="55"/>
      <c r="F1249" s="55"/>
      <c r="G1249" s="55"/>
      <c r="H1249" s="55"/>
      <c r="I1249" s="55"/>
      <c r="J1249" s="55"/>
      <c r="K1249" s="65"/>
      <c r="L1249" s="65"/>
      <c r="M1249" s="65"/>
      <c r="N1249" s="65"/>
      <c r="O1249" s="65"/>
      <c r="P1249" s="65"/>
    </row>
    <row r="1250" spans="3:16" s="1" customFormat="1" x14ac:dyDescent="0.25">
      <c r="C1250" s="65"/>
      <c r="D1250" s="55"/>
      <c r="E1250" s="55"/>
      <c r="F1250" s="55"/>
      <c r="G1250" s="55"/>
      <c r="H1250" s="55"/>
      <c r="I1250" s="55"/>
      <c r="J1250" s="55"/>
      <c r="K1250" s="65"/>
      <c r="L1250" s="65"/>
      <c r="M1250" s="65"/>
      <c r="N1250" s="65"/>
      <c r="O1250" s="65"/>
      <c r="P1250" s="65"/>
    </row>
    <row r="1251" spans="3:16" s="1" customFormat="1" x14ac:dyDescent="0.25">
      <c r="C1251" s="65"/>
      <c r="D1251" s="55"/>
      <c r="E1251" s="55"/>
      <c r="F1251" s="55"/>
      <c r="G1251" s="55"/>
      <c r="H1251" s="55"/>
      <c r="I1251" s="55"/>
      <c r="J1251" s="55"/>
      <c r="K1251" s="65"/>
      <c r="L1251" s="65"/>
      <c r="M1251" s="65"/>
      <c r="N1251" s="65"/>
      <c r="O1251" s="65"/>
      <c r="P1251" s="65"/>
    </row>
    <row r="1252" spans="3:16" s="1" customFormat="1" x14ac:dyDescent="0.25">
      <c r="C1252" s="65"/>
      <c r="D1252" s="55"/>
      <c r="E1252" s="55"/>
      <c r="F1252" s="55"/>
      <c r="G1252" s="55"/>
      <c r="H1252" s="55"/>
      <c r="I1252" s="55"/>
      <c r="J1252" s="55"/>
      <c r="K1252" s="65"/>
      <c r="L1252" s="65"/>
      <c r="M1252" s="65"/>
      <c r="N1252" s="65"/>
      <c r="O1252" s="65"/>
      <c r="P1252" s="65"/>
    </row>
    <row r="1253" spans="3:16" s="1" customFormat="1" x14ac:dyDescent="0.25">
      <c r="C1253" s="65"/>
      <c r="D1253" s="55"/>
      <c r="E1253" s="55"/>
      <c r="F1253" s="55"/>
      <c r="G1253" s="55"/>
      <c r="H1253" s="55"/>
      <c r="I1253" s="55"/>
      <c r="J1253" s="55"/>
      <c r="K1253" s="65"/>
      <c r="L1253" s="65"/>
      <c r="M1253" s="65"/>
      <c r="N1253" s="65"/>
      <c r="O1253" s="65"/>
      <c r="P1253" s="65"/>
    </row>
    <row r="1254" spans="3:16" s="1" customFormat="1" x14ac:dyDescent="0.25">
      <c r="C1254" s="65"/>
      <c r="D1254" s="55"/>
      <c r="E1254" s="55"/>
      <c r="F1254" s="55"/>
      <c r="G1254" s="55"/>
      <c r="H1254" s="55"/>
      <c r="I1254" s="55"/>
      <c r="J1254" s="55"/>
      <c r="K1254" s="65"/>
      <c r="L1254" s="65"/>
      <c r="M1254" s="65"/>
      <c r="N1254" s="65"/>
      <c r="O1254" s="65"/>
      <c r="P1254" s="65"/>
    </row>
    <row r="1255" spans="3:16" s="1" customFormat="1" x14ac:dyDescent="0.25">
      <c r="C1255" s="65"/>
      <c r="D1255" s="55"/>
      <c r="E1255" s="55"/>
      <c r="F1255" s="55"/>
      <c r="G1255" s="55"/>
      <c r="H1255" s="55"/>
      <c r="I1255" s="55"/>
      <c r="J1255" s="55"/>
      <c r="K1255" s="65"/>
      <c r="L1255" s="65"/>
      <c r="M1255" s="65"/>
      <c r="N1255" s="65"/>
      <c r="O1255" s="65"/>
      <c r="P1255" s="65"/>
    </row>
    <row r="1256" spans="3:16" s="1" customFormat="1" x14ac:dyDescent="0.25">
      <c r="C1256" s="65"/>
      <c r="D1256" s="55"/>
      <c r="E1256" s="55"/>
      <c r="F1256" s="55"/>
      <c r="G1256" s="55"/>
      <c r="H1256" s="55"/>
      <c r="I1256" s="55"/>
      <c r="J1256" s="55"/>
      <c r="K1256" s="65"/>
      <c r="L1256" s="65"/>
      <c r="M1256" s="65"/>
      <c r="N1256" s="65"/>
      <c r="O1256" s="65"/>
      <c r="P1256" s="65"/>
    </row>
    <row r="1257" spans="3:16" s="1" customFormat="1" x14ac:dyDescent="0.25">
      <c r="C1257" s="65"/>
      <c r="D1257" s="55"/>
      <c r="E1257" s="55"/>
      <c r="F1257" s="55"/>
      <c r="G1257" s="55"/>
      <c r="H1257" s="55"/>
      <c r="I1257" s="55"/>
      <c r="J1257" s="55"/>
      <c r="K1257" s="65"/>
      <c r="L1257" s="65"/>
      <c r="M1257" s="65"/>
      <c r="N1257" s="65"/>
      <c r="O1257" s="65"/>
      <c r="P1257" s="65"/>
    </row>
    <row r="1258" spans="3:16" s="1" customFormat="1" x14ac:dyDescent="0.25">
      <c r="C1258" s="65"/>
      <c r="D1258" s="55"/>
      <c r="E1258" s="55"/>
      <c r="F1258" s="55"/>
      <c r="G1258" s="55"/>
      <c r="H1258" s="55"/>
      <c r="I1258" s="55"/>
      <c r="J1258" s="55"/>
      <c r="K1258" s="65"/>
      <c r="L1258" s="65"/>
      <c r="M1258" s="65"/>
      <c r="N1258" s="65"/>
      <c r="O1258" s="65"/>
      <c r="P1258" s="65"/>
    </row>
    <row r="1259" spans="3:16" s="1" customFormat="1" x14ac:dyDescent="0.25">
      <c r="C1259" s="65"/>
      <c r="D1259" s="55"/>
      <c r="E1259" s="55"/>
      <c r="F1259" s="55"/>
      <c r="G1259" s="55"/>
      <c r="H1259" s="55"/>
      <c r="I1259" s="55"/>
      <c r="J1259" s="55"/>
      <c r="K1259" s="65"/>
      <c r="L1259" s="65"/>
      <c r="M1259" s="65"/>
      <c r="N1259" s="65"/>
      <c r="O1259" s="65"/>
      <c r="P1259" s="65"/>
    </row>
    <row r="1260" spans="3:16" s="1" customFormat="1" x14ac:dyDescent="0.25">
      <c r="C1260" s="65"/>
      <c r="D1260" s="55"/>
      <c r="E1260" s="55"/>
      <c r="F1260" s="55"/>
      <c r="G1260" s="55"/>
      <c r="H1260" s="55"/>
      <c r="I1260" s="55"/>
      <c r="J1260" s="55"/>
      <c r="K1260" s="65"/>
      <c r="L1260" s="65"/>
      <c r="M1260" s="65"/>
      <c r="N1260" s="65"/>
      <c r="O1260" s="65"/>
      <c r="P1260" s="65"/>
    </row>
    <row r="1261" spans="3:16" s="1" customFormat="1" x14ac:dyDescent="0.25">
      <c r="C1261" s="65"/>
      <c r="D1261" s="55"/>
      <c r="E1261" s="55"/>
      <c r="F1261" s="55"/>
      <c r="G1261" s="55"/>
      <c r="H1261" s="55"/>
      <c r="I1261" s="55"/>
      <c r="J1261" s="55"/>
      <c r="K1261" s="65"/>
      <c r="L1261" s="65"/>
      <c r="M1261" s="65"/>
      <c r="N1261" s="65"/>
      <c r="O1261" s="65"/>
      <c r="P1261" s="65"/>
    </row>
    <row r="1262" spans="3:16" s="1" customFormat="1" x14ac:dyDescent="0.25">
      <c r="C1262" s="65"/>
      <c r="D1262" s="55"/>
      <c r="E1262" s="55"/>
      <c r="F1262" s="55"/>
      <c r="G1262" s="55"/>
      <c r="H1262" s="55"/>
      <c r="I1262" s="55"/>
      <c r="J1262" s="55"/>
      <c r="K1262" s="65"/>
      <c r="L1262" s="65"/>
      <c r="M1262" s="65"/>
      <c r="N1262" s="65"/>
      <c r="O1262" s="65"/>
      <c r="P1262" s="65"/>
    </row>
    <row r="1263" spans="3:16" s="1" customFormat="1" x14ac:dyDescent="0.25">
      <c r="C1263" s="65"/>
      <c r="D1263" s="55"/>
      <c r="E1263" s="55"/>
      <c r="F1263" s="55"/>
      <c r="G1263" s="55"/>
      <c r="H1263" s="55"/>
      <c r="I1263" s="55"/>
      <c r="J1263" s="55"/>
      <c r="K1263" s="65"/>
      <c r="L1263" s="65"/>
      <c r="M1263" s="65"/>
      <c r="N1263" s="65"/>
      <c r="O1263" s="65"/>
      <c r="P1263" s="65"/>
    </row>
    <row r="1264" spans="3:16" s="1" customFormat="1" x14ac:dyDescent="0.25">
      <c r="C1264" s="65"/>
      <c r="D1264" s="55"/>
      <c r="E1264" s="55"/>
      <c r="F1264" s="55"/>
      <c r="G1264" s="55"/>
      <c r="H1264" s="55"/>
      <c r="I1264" s="55"/>
      <c r="J1264" s="55"/>
      <c r="K1264" s="65"/>
      <c r="L1264" s="65"/>
      <c r="M1264" s="65"/>
      <c r="N1264" s="65"/>
      <c r="O1264" s="65"/>
      <c r="P1264" s="65"/>
    </row>
    <row r="1265" spans="3:16" s="1" customFormat="1" x14ac:dyDescent="0.25">
      <c r="C1265" s="65"/>
      <c r="D1265" s="55"/>
      <c r="E1265" s="55"/>
      <c r="F1265" s="55"/>
      <c r="G1265" s="55"/>
      <c r="H1265" s="55"/>
      <c r="I1265" s="55"/>
      <c r="J1265" s="55"/>
      <c r="K1265" s="65"/>
      <c r="L1265" s="65"/>
      <c r="M1265" s="65"/>
      <c r="N1265" s="65"/>
      <c r="O1265" s="65"/>
      <c r="P1265" s="65"/>
    </row>
    <row r="1266" spans="3:16" s="1" customFormat="1" x14ac:dyDescent="0.25">
      <c r="C1266" s="65"/>
      <c r="D1266" s="55"/>
      <c r="E1266" s="55"/>
      <c r="F1266" s="55"/>
      <c r="G1266" s="55"/>
      <c r="H1266" s="55"/>
      <c r="I1266" s="55"/>
      <c r="J1266" s="55"/>
      <c r="K1266" s="65"/>
      <c r="L1266" s="65"/>
      <c r="M1266" s="65"/>
      <c r="N1266" s="65"/>
      <c r="O1266" s="65"/>
      <c r="P1266" s="65"/>
    </row>
    <row r="1267" spans="3:16" s="1" customFormat="1" x14ac:dyDescent="0.25">
      <c r="C1267" s="65"/>
      <c r="D1267" s="55"/>
      <c r="E1267" s="55"/>
      <c r="F1267" s="55"/>
      <c r="G1267" s="55"/>
      <c r="H1267" s="55"/>
      <c r="I1267" s="55"/>
      <c r="J1267" s="55"/>
      <c r="K1267" s="65"/>
      <c r="L1267" s="65"/>
      <c r="M1267" s="65"/>
      <c r="N1267" s="65"/>
      <c r="O1267" s="65"/>
      <c r="P1267" s="65"/>
    </row>
    <row r="1268" spans="3:16" s="1" customFormat="1" x14ac:dyDescent="0.25">
      <c r="C1268" s="65"/>
      <c r="D1268" s="55"/>
      <c r="E1268" s="55"/>
      <c r="F1268" s="55"/>
      <c r="G1268" s="55"/>
      <c r="H1268" s="55"/>
      <c r="I1268" s="55"/>
      <c r="J1268" s="55"/>
      <c r="K1268" s="65"/>
      <c r="L1268" s="65"/>
      <c r="M1268" s="65"/>
      <c r="N1268" s="65"/>
      <c r="O1268" s="65"/>
      <c r="P1268" s="65"/>
    </row>
    <row r="1269" spans="3:16" s="1" customFormat="1" x14ac:dyDescent="0.25">
      <c r="C1269" s="65"/>
      <c r="D1269" s="55"/>
      <c r="E1269" s="55"/>
      <c r="F1269" s="55"/>
      <c r="G1269" s="55"/>
      <c r="H1269" s="55"/>
      <c r="I1269" s="55"/>
      <c r="J1269" s="55"/>
      <c r="K1269" s="65"/>
      <c r="L1269" s="65"/>
      <c r="M1269" s="65"/>
      <c r="N1269" s="65"/>
      <c r="O1269" s="65"/>
      <c r="P1269" s="65"/>
    </row>
    <row r="1270" spans="3:16" s="1" customFormat="1" x14ac:dyDescent="0.25">
      <c r="C1270" s="65"/>
      <c r="D1270" s="55"/>
      <c r="E1270" s="55"/>
      <c r="F1270" s="55"/>
      <c r="G1270" s="55"/>
      <c r="H1270" s="55"/>
      <c r="I1270" s="55"/>
      <c r="J1270" s="55"/>
      <c r="K1270" s="65"/>
      <c r="L1270" s="65"/>
      <c r="M1270" s="65"/>
      <c r="N1270" s="65"/>
      <c r="O1270" s="65"/>
      <c r="P1270" s="65"/>
    </row>
    <row r="1271" spans="3:16" s="1" customFormat="1" x14ac:dyDescent="0.25">
      <c r="C1271" s="65"/>
      <c r="D1271" s="55"/>
      <c r="E1271" s="55"/>
      <c r="F1271" s="55"/>
      <c r="G1271" s="55"/>
      <c r="H1271" s="55"/>
      <c r="I1271" s="55"/>
      <c r="J1271" s="55"/>
      <c r="K1271" s="65"/>
      <c r="L1271" s="65"/>
      <c r="M1271" s="65"/>
      <c r="N1271" s="65"/>
      <c r="O1271" s="65"/>
      <c r="P1271" s="65"/>
    </row>
    <row r="1272" spans="3:16" s="1" customFormat="1" x14ac:dyDescent="0.25">
      <c r="C1272" s="65"/>
      <c r="D1272" s="55"/>
      <c r="E1272" s="55"/>
      <c r="F1272" s="55"/>
      <c r="G1272" s="55"/>
      <c r="H1272" s="55"/>
      <c r="I1272" s="55"/>
      <c r="J1272" s="55"/>
      <c r="K1272" s="65"/>
      <c r="L1272" s="65"/>
      <c r="M1272" s="65"/>
      <c r="N1272" s="65"/>
      <c r="O1272" s="65"/>
      <c r="P1272" s="65"/>
    </row>
    <row r="1273" spans="3:16" s="1" customFormat="1" x14ac:dyDescent="0.25">
      <c r="C1273" s="65"/>
      <c r="D1273" s="55"/>
      <c r="E1273" s="55"/>
      <c r="F1273" s="55"/>
      <c r="G1273" s="55"/>
      <c r="H1273" s="55"/>
      <c r="I1273" s="55"/>
      <c r="J1273" s="55"/>
      <c r="K1273" s="65"/>
      <c r="L1273" s="65"/>
      <c r="M1273" s="65"/>
      <c r="N1273" s="65"/>
      <c r="O1273" s="65"/>
      <c r="P1273" s="65"/>
    </row>
    <row r="1274" spans="3:16" s="1" customFormat="1" x14ac:dyDescent="0.25">
      <c r="C1274" s="65"/>
      <c r="D1274" s="55"/>
      <c r="E1274" s="55"/>
      <c r="F1274" s="55"/>
      <c r="G1274" s="55"/>
      <c r="H1274" s="55"/>
      <c r="I1274" s="55"/>
      <c r="J1274" s="55"/>
      <c r="K1274" s="65"/>
      <c r="L1274" s="65"/>
      <c r="M1274" s="65"/>
      <c r="N1274" s="65"/>
      <c r="O1274" s="65"/>
      <c r="P1274" s="65"/>
    </row>
    <row r="1275" spans="3:16" s="1" customFormat="1" x14ac:dyDescent="0.25">
      <c r="C1275" s="65"/>
      <c r="D1275" s="55"/>
      <c r="E1275" s="55"/>
      <c r="F1275" s="55"/>
      <c r="G1275" s="55"/>
      <c r="H1275" s="55"/>
      <c r="I1275" s="55"/>
      <c r="J1275" s="55"/>
      <c r="K1275" s="65"/>
      <c r="L1275" s="65"/>
      <c r="M1275" s="65"/>
      <c r="N1275" s="65"/>
      <c r="O1275" s="65"/>
      <c r="P1275" s="65"/>
    </row>
    <row r="1276" spans="3:16" s="1" customFormat="1" x14ac:dyDescent="0.25">
      <c r="C1276" s="65"/>
      <c r="D1276" s="55"/>
      <c r="E1276" s="55"/>
      <c r="F1276" s="55"/>
      <c r="G1276" s="55"/>
      <c r="H1276" s="55"/>
      <c r="I1276" s="55"/>
      <c r="J1276" s="55"/>
      <c r="K1276" s="65"/>
      <c r="L1276" s="65"/>
      <c r="M1276" s="65"/>
      <c r="N1276" s="65"/>
      <c r="O1276" s="65"/>
      <c r="P1276" s="65"/>
    </row>
    <row r="1277" spans="3:16" s="1" customFormat="1" x14ac:dyDescent="0.25">
      <c r="C1277" s="65"/>
      <c r="D1277" s="55"/>
      <c r="E1277" s="55"/>
      <c r="F1277" s="55"/>
      <c r="G1277" s="55"/>
      <c r="H1277" s="55"/>
      <c r="I1277" s="55"/>
      <c r="J1277" s="55"/>
      <c r="K1277" s="65"/>
      <c r="L1277" s="65"/>
      <c r="M1277" s="65"/>
      <c r="N1277" s="65"/>
      <c r="O1277" s="65"/>
      <c r="P1277" s="65"/>
    </row>
    <row r="1278" spans="3:16" s="1" customFormat="1" x14ac:dyDescent="0.25">
      <c r="C1278" s="65"/>
      <c r="D1278" s="55"/>
      <c r="E1278" s="55"/>
      <c r="F1278" s="55"/>
      <c r="G1278" s="55"/>
      <c r="H1278" s="55"/>
      <c r="I1278" s="55"/>
      <c r="J1278" s="55"/>
      <c r="K1278" s="65"/>
      <c r="L1278" s="65"/>
      <c r="M1278" s="65"/>
      <c r="N1278" s="65"/>
      <c r="O1278" s="65"/>
      <c r="P1278" s="65"/>
    </row>
    <row r="1279" spans="3:16" s="1" customFormat="1" x14ac:dyDescent="0.25">
      <c r="C1279" s="65"/>
      <c r="D1279" s="55"/>
      <c r="E1279" s="55"/>
      <c r="F1279" s="55"/>
      <c r="G1279" s="55"/>
      <c r="H1279" s="55"/>
      <c r="I1279" s="55"/>
      <c r="J1279" s="55"/>
      <c r="K1279" s="65"/>
      <c r="L1279" s="65"/>
      <c r="M1279" s="65"/>
      <c r="N1279" s="65"/>
      <c r="O1279" s="65"/>
      <c r="P1279" s="65"/>
    </row>
    <row r="1280" spans="3:16" s="1" customFormat="1" x14ac:dyDescent="0.25">
      <c r="C1280" s="65"/>
      <c r="D1280" s="55"/>
      <c r="E1280" s="55"/>
      <c r="F1280" s="55"/>
      <c r="G1280" s="55"/>
      <c r="H1280" s="55"/>
      <c r="I1280" s="55"/>
      <c r="J1280" s="55"/>
      <c r="K1280" s="65"/>
      <c r="L1280" s="65"/>
      <c r="M1280" s="65"/>
      <c r="N1280" s="65"/>
      <c r="O1280" s="65"/>
      <c r="P1280" s="65"/>
    </row>
    <row r="1281" spans="3:16" s="1" customFormat="1" x14ac:dyDescent="0.25">
      <c r="C1281" s="65"/>
      <c r="D1281" s="55"/>
      <c r="E1281" s="55"/>
      <c r="F1281" s="55"/>
      <c r="G1281" s="55"/>
      <c r="H1281" s="55"/>
      <c r="I1281" s="55"/>
      <c r="J1281" s="55"/>
      <c r="K1281" s="65"/>
      <c r="L1281" s="65"/>
      <c r="M1281" s="65"/>
      <c r="N1281" s="65"/>
      <c r="O1281" s="65"/>
      <c r="P1281" s="65"/>
    </row>
    <row r="1282" spans="3:16" s="1" customFormat="1" x14ac:dyDescent="0.25">
      <c r="C1282" s="65"/>
      <c r="D1282" s="55"/>
      <c r="E1282" s="55"/>
      <c r="F1282" s="55"/>
      <c r="G1282" s="55"/>
      <c r="H1282" s="55"/>
      <c r="I1282" s="55"/>
      <c r="J1282" s="55"/>
      <c r="K1282" s="65"/>
      <c r="L1282" s="65"/>
      <c r="M1282" s="65"/>
      <c r="N1282" s="65"/>
      <c r="O1282" s="65"/>
      <c r="P1282" s="65"/>
    </row>
    <row r="1283" spans="3:16" s="1" customFormat="1" x14ac:dyDescent="0.25">
      <c r="C1283" s="65"/>
      <c r="D1283" s="55"/>
      <c r="E1283" s="55"/>
      <c r="F1283" s="55"/>
      <c r="G1283" s="55"/>
      <c r="H1283" s="55"/>
      <c r="I1283" s="55"/>
      <c r="J1283" s="55"/>
      <c r="K1283" s="65"/>
      <c r="L1283" s="65"/>
      <c r="M1283" s="65"/>
      <c r="N1283" s="65"/>
      <c r="O1283" s="65"/>
      <c r="P1283" s="65"/>
    </row>
    <row r="1284" spans="3:16" s="1" customFormat="1" x14ac:dyDescent="0.25">
      <c r="C1284" s="65"/>
      <c r="D1284" s="55"/>
      <c r="E1284" s="55"/>
      <c r="F1284" s="55"/>
      <c r="G1284" s="55"/>
      <c r="H1284" s="55"/>
      <c r="I1284" s="55"/>
      <c r="J1284" s="55"/>
      <c r="K1284" s="65"/>
      <c r="L1284" s="65"/>
      <c r="M1284" s="65"/>
      <c r="N1284" s="65"/>
      <c r="O1284" s="65"/>
      <c r="P1284" s="65"/>
    </row>
    <row r="1285" spans="3:16" s="1" customFormat="1" x14ac:dyDescent="0.25">
      <c r="C1285" s="65"/>
      <c r="D1285" s="55"/>
      <c r="E1285" s="55"/>
      <c r="F1285" s="55"/>
      <c r="G1285" s="55"/>
      <c r="H1285" s="55"/>
      <c r="I1285" s="55"/>
      <c r="J1285" s="55"/>
      <c r="K1285" s="65"/>
      <c r="L1285" s="65"/>
      <c r="M1285" s="65"/>
      <c r="N1285" s="65"/>
      <c r="O1285" s="65"/>
      <c r="P1285" s="65"/>
    </row>
    <row r="1286" spans="3:16" s="1" customFormat="1" x14ac:dyDescent="0.25">
      <c r="C1286" s="65"/>
      <c r="D1286" s="55"/>
      <c r="E1286" s="55"/>
      <c r="F1286" s="55"/>
      <c r="G1286" s="55"/>
      <c r="H1286" s="55"/>
      <c r="I1286" s="55"/>
      <c r="J1286" s="55"/>
      <c r="K1286" s="65"/>
      <c r="L1286" s="65"/>
      <c r="M1286" s="65"/>
      <c r="N1286" s="65"/>
      <c r="O1286" s="65"/>
      <c r="P1286" s="65"/>
    </row>
    <row r="1287" spans="3:16" s="1" customFormat="1" x14ac:dyDescent="0.25">
      <c r="C1287" s="65"/>
      <c r="D1287" s="55"/>
      <c r="E1287" s="55"/>
      <c r="F1287" s="55"/>
      <c r="G1287" s="55"/>
      <c r="H1287" s="55"/>
      <c r="I1287" s="55"/>
      <c r="J1287" s="55"/>
      <c r="K1287" s="65"/>
      <c r="L1287" s="65"/>
      <c r="M1287" s="65"/>
      <c r="N1287" s="65"/>
      <c r="O1287" s="65"/>
      <c r="P1287" s="65"/>
    </row>
    <row r="1288" spans="3:16" s="1" customFormat="1" x14ac:dyDescent="0.25">
      <c r="C1288" s="65"/>
      <c r="D1288" s="55"/>
      <c r="E1288" s="55"/>
      <c r="F1288" s="55"/>
      <c r="G1288" s="55"/>
      <c r="H1288" s="55"/>
      <c r="I1288" s="55"/>
      <c r="J1288" s="55"/>
      <c r="K1288" s="65"/>
      <c r="L1288" s="65"/>
      <c r="M1288" s="65"/>
      <c r="N1288" s="65"/>
      <c r="O1288" s="65"/>
      <c r="P1288" s="65"/>
    </row>
    <row r="1289" spans="3:16" s="1" customFormat="1" x14ac:dyDescent="0.25">
      <c r="C1289" s="65"/>
      <c r="D1289" s="55"/>
      <c r="E1289" s="55"/>
      <c r="F1289" s="55"/>
      <c r="G1289" s="55"/>
      <c r="H1289" s="55"/>
      <c r="I1289" s="55"/>
      <c r="J1289" s="55"/>
      <c r="K1289" s="65"/>
      <c r="L1289" s="65"/>
      <c r="M1289" s="65"/>
      <c r="N1289" s="65"/>
      <c r="O1289" s="65"/>
      <c r="P1289" s="65"/>
    </row>
    <row r="1290" spans="3:16" s="1" customFormat="1" x14ac:dyDescent="0.25">
      <c r="C1290" s="65"/>
      <c r="D1290" s="55"/>
      <c r="E1290" s="55"/>
      <c r="F1290" s="55"/>
      <c r="G1290" s="55"/>
      <c r="H1290" s="55"/>
      <c r="I1290" s="55"/>
      <c r="J1290" s="55"/>
      <c r="K1290" s="65"/>
      <c r="L1290" s="65"/>
      <c r="M1290" s="65"/>
      <c r="N1290" s="65"/>
      <c r="O1290" s="65"/>
      <c r="P1290" s="65"/>
    </row>
    <row r="1291" spans="3:16" s="1" customFormat="1" x14ac:dyDescent="0.25">
      <c r="C1291" s="65"/>
      <c r="D1291" s="55"/>
      <c r="E1291" s="55"/>
      <c r="F1291" s="55"/>
      <c r="G1291" s="55"/>
      <c r="H1291" s="55"/>
      <c r="I1291" s="55"/>
      <c r="J1291" s="55"/>
      <c r="K1291" s="65"/>
      <c r="L1291" s="65"/>
      <c r="M1291" s="65"/>
      <c r="N1291" s="65"/>
      <c r="O1291" s="65"/>
      <c r="P1291" s="65"/>
    </row>
    <row r="1292" spans="3:16" s="1" customFormat="1" x14ac:dyDescent="0.25">
      <c r="C1292" s="65"/>
      <c r="D1292" s="55"/>
      <c r="E1292" s="55"/>
      <c r="F1292" s="55"/>
      <c r="G1292" s="55"/>
      <c r="H1292" s="55"/>
      <c r="I1292" s="55"/>
      <c r="J1292" s="55"/>
      <c r="K1292" s="65"/>
      <c r="L1292" s="65"/>
      <c r="M1292" s="65"/>
      <c r="N1292" s="65"/>
      <c r="O1292" s="65"/>
      <c r="P1292" s="65"/>
    </row>
    <row r="1293" spans="3:16" s="1" customFormat="1" x14ac:dyDescent="0.25">
      <c r="C1293" s="65"/>
      <c r="D1293" s="55"/>
      <c r="E1293" s="55"/>
      <c r="F1293" s="55"/>
      <c r="G1293" s="55"/>
      <c r="H1293" s="55"/>
      <c r="I1293" s="55"/>
      <c r="J1293" s="55"/>
      <c r="K1293" s="65"/>
      <c r="L1293" s="65"/>
      <c r="M1293" s="65"/>
      <c r="N1293" s="65"/>
      <c r="O1293" s="65"/>
      <c r="P1293" s="65"/>
    </row>
    <row r="1294" spans="3:16" s="1" customFormat="1" x14ac:dyDescent="0.25">
      <c r="C1294" s="65"/>
      <c r="D1294" s="55"/>
      <c r="E1294" s="55"/>
      <c r="F1294" s="55"/>
      <c r="G1294" s="55"/>
      <c r="H1294" s="55"/>
      <c r="I1294" s="55"/>
      <c r="J1294" s="55"/>
      <c r="K1294" s="65"/>
      <c r="L1294" s="65"/>
      <c r="M1294" s="65"/>
      <c r="N1294" s="65"/>
      <c r="O1294" s="65"/>
      <c r="P1294" s="65"/>
    </row>
    <row r="1295" spans="3:16" s="1" customFormat="1" x14ac:dyDescent="0.25">
      <c r="C1295" s="65"/>
      <c r="D1295" s="55"/>
      <c r="E1295" s="55"/>
      <c r="F1295" s="55"/>
      <c r="G1295" s="55"/>
      <c r="H1295" s="55"/>
      <c r="I1295" s="55"/>
      <c r="J1295" s="55"/>
      <c r="K1295" s="65"/>
      <c r="L1295" s="65"/>
      <c r="M1295" s="65"/>
      <c r="N1295" s="65"/>
      <c r="O1295" s="65"/>
      <c r="P1295" s="65"/>
    </row>
    <row r="1296" spans="3:16" s="1" customFormat="1" x14ac:dyDescent="0.25">
      <c r="C1296" s="65"/>
      <c r="D1296" s="55"/>
      <c r="E1296" s="55"/>
      <c r="F1296" s="55"/>
      <c r="G1296" s="55"/>
      <c r="H1296" s="55"/>
      <c r="I1296" s="55"/>
      <c r="J1296" s="55"/>
      <c r="K1296" s="65"/>
      <c r="L1296" s="65"/>
      <c r="M1296" s="65"/>
      <c r="N1296" s="65"/>
      <c r="O1296" s="65"/>
      <c r="P1296" s="65"/>
    </row>
    <row r="1297" spans="3:16" s="1" customFormat="1" x14ac:dyDescent="0.25">
      <c r="C1297" s="65"/>
      <c r="D1297" s="55"/>
      <c r="E1297" s="55"/>
      <c r="F1297" s="55"/>
      <c r="G1297" s="55"/>
      <c r="H1297" s="55"/>
      <c r="I1297" s="55"/>
      <c r="J1297" s="55"/>
      <c r="K1297" s="65"/>
      <c r="L1297" s="65"/>
      <c r="M1297" s="65"/>
      <c r="N1297" s="65"/>
      <c r="O1297" s="65"/>
      <c r="P1297" s="65"/>
    </row>
    <row r="1298" spans="3:16" s="1" customFormat="1" x14ac:dyDescent="0.25">
      <c r="C1298" s="65"/>
      <c r="D1298" s="55"/>
      <c r="E1298" s="55"/>
      <c r="F1298" s="55"/>
      <c r="G1298" s="55"/>
      <c r="H1298" s="55"/>
      <c r="I1298" s="55"/>
      <c r="J1298" s="55"/>
      <c r="K1298" s="65"/>
      <c r="L1298" s="65"/>
      <c r="M1298" s="65"/>
      <c r="N1298" s="65"/>
      <c r="O1298" s="65"/>
      <c r="P1298" s="65"/>
    </row>
    <row r="1299" spans="3:16" s="1" customFormat="1" x14ac:dyDescent="0.25">
      <c r="C1299" s="65"/>
      <c r="D1299" s="55"/>
      <c r="E1299" s="55"/>
      <c r="F1299" s="55"/>
      <c r="G1299" s="55"/>
      <c r="H1299" s="55"/>
      <c r="I1299" s="55"/>
      <c r="J1299" s="55"/>
      <c r="K1299" s="65"/>
      <c r="L1299" s="65"/>
      <c r="M1299" s="65"/>
      <c r="N1299" s="65"/>
      <c r="O1299" s="65"/>
      <c r="P1299" s="65"/>
    </row>
    <row r="1300" spans="3:16" s="1" customFormat="1" x14ac:dyDescent="0.25">
      <c r="C1300" s="65"/>
      <c r="D1300" s="55"/>
      <c r="E1300" s="55"/>
      <c r="F1300" s="55"/>
      <c r="G1300" s="55"/>
      <c r="H1300" s="55"/>
      <c r="I1300" s="55"/>
      <c r="J1300" s="55"/>
      <c r="K1300" s="65"/>
      <c r="L1300" s="65"/>
      <c r="M1300" s="65"/>
      <c r="N1300" s="65"/>
      <c r="O1300" s="65"/>
      <c r="P1300" s="65"/>
    </row>
    <row r="1301" spans="3:16" s="1" customFormat="1" x14ac:dyDescent="0.25">
      <c r="C1301" s="65"/>
      <c r="D1301" s="55"/>
      <c r="E1301" s="55"/>
      <c r="F1301" s="55"/>
      <c r="G1301" s="55"/>
      <c r="H1301" s="55"/>
      <c r="I1301" s="55"/>
      <c r="J1301" s="55"/>
      <c r="K1301" s="65"/>
      <c r="L1301" s="65"/>
      <c r="M1301" s="65"/>
      <c r="N1301" s="65"/>
      <c r="O1301" s="65"/>
      <c r="P1301" s="65"/>
    </row>
    <row r="1302" spans="3:16" s="1" customFormat="1" x14ac:dyDescent="0.25">
      <c r="C1302" s="65"/>
      <c r="D1302" s="55"/>
      <c r="E1302" s="55"/>
      <c r="F1302" s="55"/>
      <c r="G1302" s="55"/>
      <c r="H1302" s="55"/>
      <c r="I1302" s="55"/>
      <c r="J1302" s="55"/>
      <c r="K1302" s="65"/>
      <c r="L1302" s="65"/>
      <c r="M1302" s="65"/>
      <c r="N1302" s="65"/>
      <c r="O1302" s="65"/>
      <c r="P1302" s="65"/>
    </row>
    <row r="1303" spans="3:16" s="1" customFormat="1" x14ac:dyDescent="0.25">
      <c r="C1303" s="65"/>
      <c r="D1303" s="55"/>
      <c r="E1303" s="55"/>
      <c r="F1303" s="55"/>
      <c r="G1303" s="55"/>
      <c r="H1303" s="55"/>
      <c r="I1303" s="55"/>
      <c r="J1303" s="55"/>
      <c r="K1303" s="65"/>
      <c r="L1303" s="65"/>
      <c r="M1303" s="65"/>
      <c r="N1303" s="65"/>
      <c r="O1303" s="65"/>
      <c r="P1303" s="65"/>
    </row>
    <row r="1304" spans="3:16" s="1" customFormat="1" x14ac:dyDescent="0.25">
      <c r="C1304" s="65"/>
      <c r="D1304" s="55"/>
      <c r="E1304" s="55"/>
      <c r="F1304" s="55"/>
      <c r="G1304" s="55"/>
      <c r="H1304" s="55"/>
      <c r="I1304" s="55"/>
      <c r="J1304" s="55"/>
      <c r="K1304" s="65"/>
      <c r="L1304" s="65"/>
      <c r="M1304" s="65"/>
      <c r="N1304" s="65"/>
      <c r="O1304" s="65"/>
      <c r="P1304" s="65"/>
    </row>
    <row r="1305" spans="3:16" s="1" customFormat="1" x14ac:dyDescent="0.25">
      <c r="C1305" s="65"/>
      <c r="D1305" s="55"/>
      <c r="E1305" s="55"/>
      <c r="F1305" s="55"/>
      <c r="G1305" s="55"/>
      <c r="H1305" s="55"/>
      <c r="I1305" s="55"/>
      <c r="J1305" s="55"/>
      <c r="K1305" s="65"/>
      <c r="L1305" s="65"/>
      <c r="M1305" s="65"/>
      <c r="N1305" s="65"/>
      <c r="O1305" s="65"/>
      <c r="P1305" s="65"/>
    </row>
    <row r="1306" spans="3:16" s="1" customFormat="1" x14ac:dyDescent="0.25">
      <c r="C1306" s="65"/>
      <c r="D1306" s="55"/>
      <c r="E1306" s="55"/>
      <c r="F1306" s="55"/>
      <c r="G1306" s="55"/>
      <c r="H1306" s="55"/>
      <c r="I1306" s="55"/>
      <c r="J1306" s="55"/>
      <c r="K1306" s="65"/>
      <c r="L1306" s="65"/>
      <c r="M1306" s="65"/>
      <c r="N1306" s="65"/>
      <c r="O1306" s="65"/>
      <c r="P1306" s="65"/>
    </row>
    <row r="1307" spans="3:16" s="1" customFormat="1" x14ac:dyDescent="0.25">
      <c r="C1307" s="65"/>
      <c r="D1307" s="55"/>
      <c r="E1307" s="55"/>
      <c r="F1307" s="55"/>
      <c r="G1307" s="55"/>
      <c r="H1307" s="55"/>
      <c r="I1307" s="55"/>
      <c r="J1307" s="55"/>
      <c r="K1307" s="65"/>
      <c r="L1307" s="65"/>
      <c r="M1307" s="65"/>
      <c r="N1307" s="65"/>
      <c r="O1307" s="65"/>
      <c r="P1307" s="65"/>
    </row>
    <row r="1308" spans="3:16" s="1" customFormat="1" x14ac:dyDescent="0.25">
      <c r="C1308" s="65"/>
      <c r="D1308" s="55"/>
      <c r="E1308" s="55"/>
      <c r="F1308" s="55"/>
      <c r="G1308" s="55"/>
      <c r="H1308" s="55"/>
      <c r="I1308" s="55"/>
      <c r="J1308" s="55"/>
      <c r="K1308" s="65"/>
      <c r="L1308" s="65"/>
      <c r="M1308" s="65"/>
      <c r="N1308" s="65"/>
      <c r="O1308" s="65"/>
      <c r="P1308" s="65"/>
    </row>
    <row r="1309" spans="3:16" s="1" customFormat="1" x14ac:dyDescent="0.25">
      <c r="C1309" s="65"/>
      <c r="D1309" s="55"/>
      <c r="E1309" s="55"/>
      <c r="F1309" s="55"/>
      <c r="G1309" s="55"/>
      <c r="H1309" s="55"/>
      <c r="I1309" s="55"/>
      <c r="J1309" s="55"/>
      <c r="K1309" s="65"/>
      <c r="L1309" s="65"/>
      <c r="M1309" s="65"/>
      <c r="N1309" s="65"/>
      <c r="O1309" s="65"/>
      <c r="P1309" s="65"/>
    </row>
    <row r="1310" spans="3:16" s="1" customFormat="1" x14ac:dyDescent="0.25">
      <c r="C1310" s="65"/>
      <c r="D1310" s="55"/>
      <c r="E1310" s="55"/>
      <c r="F1310" s="55"/>
      <c r="G1310" s="55"/>
      <c r="H1310" s="55"/>
      <c r="I1310" s="55"/>
      <c r="J1310" s="55"/>
      <c r="K1310" s="65"/>
      <c r="L1310" s="65"/>
      <c r="M1310" s="65"/>
      <c r="N1310" s="65"/>
      <c r="O1310" s="65"/>
      <c r="P1310" s="65"/>
    </row>
    <row r="1311" spans="3:16" s="1" customFormat="1" x14ac:dyDescent="0.25">
      <c r="C1311" s="65"/>
      <c r="D1311" s="55"/>
      <c r="E1311" s="55"/>
      <c r="F1311" s="55"/>
      <c r="G1311" s="55"/>
      <c r="H1311" s="55"/>
      <c r="I1311" s="55"/>
      <c r="J1311" s="55"/>
      <c r="K1311" s="65"/>
      <c r="L1311" s="65"/>
      <c r="M1311" s="65"/>
      <c r="N1311" s="65"/>
      <c r="O1311" s="65"/>
      <c r="P1311" s="65"/>
    </row>
    <row r="1312" spans="3:16" s="1" customFormat="1" x14ac:dyDescent="0.25">
      <c r="C1312" s="65"/>
      <c r="D1312" s="55"/>
      <c r="E1312" s="55"/>
      <c r="F1312" s="55"/>
      <c r="G1312" s="55"/>
      <c r="H1312" s="55"/>
      <c r="I1312" s="55"/>
      <c r="J1312" s="55"/>
      <c r="K1312" s="65"/>
      <c r="L1312" s="65"/>
      <c r="M1312" s="65"/>
      <c r="N1312" s="65"/>
      <c r="O1312" s="65"/>
      <c r="P1312" s="65"/>
    </row>
    <row r="1313" spans="3:16" s="1" customFormat="1" x14ac:dyDescent="0.25">
      <c r="C1313" s="65"/>
      <c r="D1313" s="55"/>
      <c r="E1313" s="55"/>
      <c r="F1313" s="55"/>
      <c r="G1313" s="55"/>
      <c r="H1313" s="55"/>
      <c r="I1313" s="55"/>
      <c r="J1313" s="55"/>
      <c r="K1313" s="65"/>
      <c r="L1313" s="65"/>
      <c r="M1313" s="65"/>
      <c r="N1313" s="65"/>
      <c r="O1313" s="65"/>
      <c r="P1313" s="65"/>
    </row>
    <row r="1314" spans="3:16" s="1" customFormat="1" x14ac:dyDescent="0.25">
      <c r="C1314" s="65"/>
      <c r="D1314" s="55"/>
      <c r="E1314" s="55"/>
      <c r="F1314" s="55"/>
      <c r="G1314" s="55"/>
      <c r="H1314" s="55"/>
      <c r="I1314" s="55"/>
      <c r="J1314" s="55"/>
      <c r="K1314" s="65"/>
      <c r="L1314" s="65"/>
      <c r="M1314" s="65"/>
      <c r="N1314" s="65"/>
      <c r="O1314" s="65"/>
      <c r="P1314" s="65"/>
    </row>
    <row r="1315" spans="3:16" s="1" customFormat="1" x14ac:dyDescent="0.25">
      <c r="C1315" s="65"/>
      <c r="D1315" s="55"/>
      <c r="E1315" s="55"/>
      <c r="F1315" s="55"/>
      <c r="G1315" s="55"/>
      <c r="H1315" s="55"/>
      <c r="I1315" s="55"/>
      <c r="J1315" s="55"/>
      <c r="K1315" s="65"/>
      <c r="L1315" s="65"/>
      <c r="M1315" s="65"/>
      <c r="N1315" s="65"/>
      <c r="O1315" s="65"/>
      <c r="P1315" s="65"/>
    </row>
    <row r="1316" spans="3:16" s="1" customFormat="1" x14ac:dyDescent="0.25">
      <c r="C1316" s="65"/>
      <c r="D1316" s="55"/>
      <c r="E1316" s="55"/>
      <c r="F1316" s="55"/>
      <c r="G1316" s="55"/>
      <c r="H1316" s="55"/>
      <c r="I1316" s="55"/>
      <c r="J1316" s="55"/>
      <c r="K1316" s="65"/>
      <c r="L1316" s="65"/>
      <c r="M1316" s="65"/>
      <c r="N1316" s="65"/>
      <c r="O1316" s="65"/>
      <c r="P1316" s="65"/>
    </row>
    <row r="1317" spans="3:16" s="1" customFormat="1" x14ac:dyDescent="0.25">
      <c r="C1317" s="65"/>
      <c r="D1317" s="55"/>
      <c r="E1317" s="55"/>
      <c r="F1317" s="55"/>
      <c r="G1317" s="55"/>
      <c r="H1317" s="55"/>
      <c r="I1317" s="55"/>
      <c r="J1317" s="55"/>
      <c r="K1317" s="65"/>
      <c r="L1317" s="65"/>
      <c r="M1317" s="65"/>
      <c r="N1317" s="65"/>
      <c r="O1317" s="65"/>
      <c r="P1317" s="65"/>
    </row>
    <row r="1318" spans="3:16" s="1" customFormat="1" x14ac:dyDescent="0.25">
      <c r="C1318" s="65"/>
      <c r="D1318" s="55"/>
      <c r="E1318" s="55"/>
      <c r="F1318" s="55"/>
      <c r="G1318" s="55"/>
      <c r="H1318" s="55"/>
      <c r="I1318" s="55"/>
      <c r="J1318" s="55"/>
      <c r="K1318" s="65"/>
      <c r="L1318" s="65"/>
      <c r="M1318" s="65"/>
      <c r="N1318" s="65"/>
      <c r="O1318" s="65"/>
      <c r="P1318" s="65"/>
    </row>
    <row r="1319" spans="3:16" s="1" customFormat="1" x14ac:dyDescent="0.25">
      <c r="C1319" s="65"/>
      <c r="D1319" s="55"/>
      <c r="E1319" s="55"/>
      <c r="F1319" s="55"/>
      <c r="G1319" s="55"/>
      <c r="H1319" s="55"/>
      <c r="I1319" s="55"/>
      <c r="J1319" s="55"/>
      <c r="K1319" s="65"/>
      <c r="L1319" s="65"/>
      <c r="M1319" s="65"/>
      <c r="N1319" s="65"/>
      <c r="O1319" s="65"/>
      <c r="P1319" s="65"/>
    </row>
    <row r="1320" spans="3:16" s="1" customFormat="1" x14ac:dyDescent="0.25">
      <c r="C1320" s="65"/>
      <c r="D1320" s="55"/>
      <c r="E1320" s="55"/>
      <c r="F1320" s="55"/>
      <c r="G1320" s="55"/>
      <c r="H1320" s="55"/>
      <c r="I1320" s="55"/>
      <c r="J1320" s="55"/>
      <c r="K1320" s="65"/>
      <c r="L1320" s="65"/>
      <c r="M1320" s="65"/>
      <c r="N1320" s="65"/>
      <c r="O1320" s="65"/>
      <c r="P1320" s="65"/>
    </row>
    <row r="1321" spans="3:16" s="1" customFormat="1" x14ac:dyDescent="0.25">
      <c r="C1321" s="65"/>
      <c r="D1321" s="55"/>
      <c r="E1321" s="55"/>
      <c r="F1321" s="55"/>
      <c r="G1321" s="55"/>
      <c r="H1321" s="55"/>
      <c r="I1321" s="55"/>
      <c r="J1321" s="55"/>
      <c r="K1321" s="65"/>
      <c r="L1321" s="65"/>
      <c r="M1321" s="65"/>
      <c r="N1321" s="65"/>
      <c r="O1321" s="65"/>
      <c r="P1321" s="65"/>
    </row>
    <row r="1322" spans="3:16" s="1" customFormat="1" x14ac:dyDescent="0.25">
      <c r="C1322" s="65"/>
      <c r="D1322" s="55"/>
      <c r="E1322" s="55"/>
      <c r="F1322" s="55"/>
      <c r="G1322" s="55"/>
      <c r="H1322" s="55"/>
      <c r="I1322" s="55"/>
      <c r="J1322" s="55"/>
      <c r="K1322" s="65"/>
      <c r="L1322" s="65"/>
      <c r="M1322" s="65"/>
      <c r="N1322" s="65"/>
      <c r="O1322" s="65"/>
      <c r="P1322" s="65"/>
    </row>
    <row r="1323" spans="3:16" s="1" customFormat="1" x14ac:dyDescent="0.25">
      <c r="C1323" s="65"/>
      <c r="D1323" s="55"/>
      <c r="E1323" s="55"/>
      <c r="F1323" s="55"/>
      <c r="G1323" s="55"/>
      <c r="H1323" s="55"/>
      <c r="I1323" s="55"/>
      <c r="J1323" s="55"/>
      <c r="K1323" s="65"/>
      <c r="L1323" s="65"/>
      <c r="M1323" s="65"/>
      <c r="N1323" s="65"/>
      <c r="O1323" s="65"/>
      <c r="P1323" s="65"/>
    </row>
    <row r="1324" spans="3:16" s="1" customFormat="1" x14ac:dyDescent="0.25">
      <c r="C1324" s="65"/>
      <c r="D1324" s="55"/>
      <c r="E1324" s="55"/>
      <c r="F1324" s="55"/>
      <c r="G1324" s="55"/>
      <c r="H1324" s="55"/>
      <c r="I1324" s="55"/>
      <c r="J1324" s="55"/>
      <c r="K1324" s="65"/>
      <c r="L1324" s="65"/>
      <c r="M1324" s="65"/>
      <c r="N1324" s="65"/>
      <c r="O1324" s="65"/>
      <c r="P1324" s="65"/>
    </row>
    <row r="1325" spans="3:16" s="1" customFormat="1" x14ac:dyDescent="0.25">
      <c r="C1325" s="65"/>
      <c r="D1325" s="55"/>
      <c r="E1325" s="55"/>
      <c r="F1325" s="55"/>
      <c r="G1325" s="55"/>
      <c r="H1325" s="55"/>
      <c r="I1325" s="55"/>
      <c r="J1325" s="55"/>
      <c r="K1325" s="65"/>
      <c r="L1325" s="65"/>
      <c r="M1325" s="65"/>
      <c r="N1325" s="65"/>
      <c r="O1325" s="65"/>
      <c r="P1325" s="65"/>
    </row>
    <row r="1326" spans="3:16" s="1" customFormat="1" x14ac:dyDescent="0.25">
      <c r="C1326" s="65"/>
      <c r="D1326" s="55"/>
      <c r="E1326" s="55"/>
      <c r="F1326" s="55"/>
      <c r="G1326" s="55"/>
      <c r="H1326" s="55"/>
      <c r="I1326" s="55"/>
      <c r="J1326" s="55"/>
      <c r="K1326" s="65"/>
      <c r="L1326" s="65"/>
      <c r="M1326" s="65"/>
      <c r="N1326" s="65"/>
      <c r="O1326" s="65"/>
      <c r="P1326" s="65"/>
    </row>
    <row r="1327" spans="3:16" s="1" customFormat="1" x14ac:dyDescent="0.25">
      <c r="C1327" s="65"/>
      <c r="D1327" s="55"/>
      <c r="E1327" s="55"/>
      <c r="F1327" s="55"/>
      <c r="G1327" s="55"/>
      <c r="H1327" s="55"/>
      <c r="I1327" s="55"/>
      <c r="J1327" s="55"/>
      <c r="K1327" s="65"/>
      <c r="L1327" s="65"/>
      <c r="M1327" s="65"/>
      <c r="N1327" s="65"/>
      <c r="O1327" s="65"/>
      <c r="P1327" s="65"/>
    </row>
    <row r="1328" spans="3:16" s="1" customFormat="1" x14ac:dyDescent="0.25">
      <c r="C1328" s="65"/>
      <c r="D1328" s="55"/>
      <c r="E1328" s="55"/>
      <c r="F1328" s="55"/>
      <c r="G1328" s="55"/>
      <c r="H1328" s="55"/>
      <c r="I1328" s="55"/>
      <c r="J1328" s="55"/>
      <c r="K1328" s="65"/>
      <c r="L1328" s="65"/>
      <c r="M1328" s="65"/>
      <c r="N1328" s="65"/>
      <c r="O1328" s="65"/>
      <c r="P1328" s="65"/>
    </row>
    <row r="1329" spans="3:16" s="1" customFormat="1" x14ac:dyDescent="0.25">
      <c r="C1329" s="65"/>
      <c r="D1329" s="55"/>
      <c r="E1329" s="55"/>
      <c r="F1329" s="55"/>
      <c r="G1329" s="55"/>
      <c r="H1329" s="55"/>
      <c r="I1329" s="55"/>
      <c r="J1329" s="55"/>
      <c r="K1329" s="65"/>
      <c r="L1329" s="65"/>
      <c r="M1329" s="65"/>
      <c r="N1329" s="65"/>
      <c r="O1329" s="65"/>
      <c r="P1329" s="65"/>
    </row>
    <row r="1330" spans="3:16" s="1" customFormat="1" x14ac:dyDescent="0.25">
      <c r="C1330" s="65"/>
      <c r="D1330" s="55"/>
      <c r="E1330" s="55"/>
      <c r="F1330" s="55"/>
      <c r="G1330" s="55"/>
      <c r="H1330" s="55"/>
      <c r="I1330" s="55"/>
      <c r="J1330" s="55"/>
      <c r="K1330" s="65"/>
      <c r="L1330" s="65"/>
      <c r="M1330" s="65"/>
      <c r="N1330" s="65"/>
      <c r="O1330" s="65"/>
      <c r="P1330" s="65"/>
    </row>
    <row r="1331" spans="3:16" s="1" customFormat="1" x14ac:dyDescent="0.25">
      <c r="C1331" s="65"/>
      <c r="D1331" s="55"/>
      <c r="E1331" s="55"/>
      <c r="F1331" s="55"/>
      <c r="G1331" s="55"/>
      <c r="H1331" s="55"/>
      <c r="I1331" s="55"/>
      <c r="J1331" s="55"/>
      <c r="K1331" s="65"/>
      <c r="L1331" s="65"/>
      <c r="M1331" s="65"/>
      <c r="N1331" s="65"/>
      <c r="O1331" s="65"/>
      <c r="P1331" s="65"/>
    </row>
    <row r="1332" spans="3:16" s="1" customFormat="1" x14ac:dyDescent="0.25">
      <c r="C1332" s="65"/>
      <c r="D1332" s="55"/>
      <c r="E1332" s="55"/>
      <c r="F1332" s="55"/>
      <c r="G1332" s="55"/>
      <c r="H1332" s="55"/>
      <c r="I1332" s="55"/>
      <c r="J1332" s="55"/>
      <c r="K1332" s="65"/>
      <c r="L1332" s="65"/>
      <c r="M1332" s="65"/>
      <c r="N1332" s="65"/>
      <c r="O1332" s="65"/>
      <c r="P1332" s="65"/>
    </row>
    <row r="1333" spans="3:16" s="1" customFormat="1" x14ac:dyDescent="0.25">
      <c r="C1333" s="65"/>
      <c r="D1333" s="55"/>
      <c r="E1333" s="55"/>
      <c r="F1333" s="55"/>
      <c r="G1333" s="55"/>
      <c r="H1333" s="55"/>
      <c r="I1333" s="55"/>
      <c r="J1333" s="55"/>
      <c r="K1333" s="65"/>
      <c r="L1333" s="65"/>
      <c r="M1333" s="65"/>
      <c r="N1333" s="65"/>
      <c r="O1333" s="65"/>
      <c r="P1333" s="65"/>
    </row>
    <row r="1334" spans="3:16" s="1" customFormat="1" x14ac:dyDescent="0.25">
      <c r="C1334" s="65"/>
      <c r="D1334" s="55"/>
      <c r="E1334" s="55"/>
      <c r="F1334" s="55"/>
      <c r="G1334" s="55"/>
      <c r="H1334" s="55"/>
      <c r="I1334" s="55"/>
      <c r="J1334" s="55"/>
      <c r="K1334" s="65"/>
      <c r="L1334" s="65"/>
      <c r="M1334" s="65"/>
      <c r="N1334" s="65"/>
      <c r="O1334" s="65"/>
      <c r="P1334" s="65"/>
    </row>
    <row r="1335" spans="3:16" s="1" customFormat="1" x14ac:dyDescent="0.25">
      <c r="C1335" s="65"/>
      <c r="D1335" s="55"/>
      <c r="E1335" s="55"/>
      <c r="F1335" s="55"/>
      <c r="G1335" s="55"/>
      <c r="H1335" s="55"/>
      <c r="I1335" s="55"/>
      <c r="J1335" s="55"/>
      <c r="K1335" s="65"/>
      <c r="L1335" s="65"/>
      <c r="M1335" s="65"/>
      <c r="N1335" s="65"/>
      <c r="O1335" s="65"/>
      <c r="P1335" s="65"/>
    </row>
    <row r="1336" spans="3:16" s="1" customFormat="1" x14ac:dyDescent="0.25">
      <c r="C1336" s="65"/>
      <c r="D1336" s="55"/>
      <c r="E1336" s="55"/>
      <c r="F1336" s="55"/>
      <c r="G1336" s="55"/>
      <c r="H1336" s="55"/>
      <c r="I1336" s="55"/>
      <c r="J1336" s="55"/>
      <c r="K1336" s="65"/>
      <c r="L1336" s="65"/>
      <c r="M1336" s="65"/>
      <c r="N1336" s="65"/>
      <c r="O1336" s="65"/>
      <c r="P1336" s="65"/>
    </row>
    <row r="1337" spans="3:16" s="1" customFormat="1" x14ac:dyDescent="0.25">
      <c r="C1337" s="65"/>
      <c r="D1337" s="55"/>
      <c r="E1337" s="55"/>
      <c r="F1337" s="55"/>
      <c r="G1337" s="55"/>
      <c r="H1337" s="55"/>
      <c r="I1337" s="55"/>
      <c r="J1337" s="55"/>
      <c r="K1337" s="65"/>
      <c r="L1337" s="65"/>
      <c r="M1337" s="65"/>
      <c r="N1337" s="65"/>
      <c r="O1337" s="65"/>
      <c r="P1337" s="65"/>
    </row>
    <row r="1338" spans="3:16" s="1" customFormat="1" x14ac:dyDescent="0.25">
      <c r="C1338" s="65"/>
      <c r="D1338" s="55"/>
      <c r="E1338" s="55"/>
      <c r="F1338" s="55"/>
      <c r="G1338" s="55"/>
      <c r="H1338" s="55"/>
      <c r="I1338" s="55"/>
      <c r="J1338" s="55"/>
      <c r="K1338" s="65"/>
      <c r="L1338" s="65"/>
      <c r="M1338" s="65"/>
      <c r="N1338" s="65"/>
      <c r="O1338" s="65"/>
      <c r="P1338" s="65"/>
    </row>
    <row r="1339" spans="3:16" s="1" customFormat="1" x14ac:dyDescent="0.25">
      <c r="C1339" s="65"/>
      <c r="D1339" s="55"/>
      <c r="E1339" s="55"/>
      <c r="F1339" s="55"/>
      <c r="G1339" s="55"/>
      <c r="H1339" s="55"/>
      <c r="I1339" s="55"/>
      <c r="J1339" s="55"/>
      <c r="K1339" s="65"/>
      <c r="L1339" s="65"/>
      <c r="M1339" s="65"/>
      <c r="N1339" s="65"/>
      <c r="O1339" s="65"/>
      <c r="P1339" s="65"/>
    </row>
    <row r="1340" spans="3:16" s="1" customFormat="1" x14ac:dyDescent="0.25">
      <c r="C1340" s="65"/>
      <c r="D1340" s="55"/>
      <c r="E1340" s="55"/>
      <c r="F1340" s="55"/>
      <c r="G1340" s="55"/>
      <c r="H1340" s="55"/>
      <c r="I1340" s="55"/>
      <c r="J1340" s="55"/>
      <c r="K1340" s="65"/>
      <c r="L1340" s="65"/>
      <c r="M1340" s="65"/>
      <c r="N1340" s="65"/>
      <c r="O1340" s="65"/>
      <c r="P1340" s="65"/>
    </row>
    <row r="1341" spans="3:16" s="1" customFormat="1" x14ac:dyDescent="0.25">
      <c r="C1341" s="65"/>
      <c r="D1341" s="55"/>
      <c r="E1341" s="55"/>
      <c r="F1341" s="55"/>
      <c r="G1341" s="55"/>
      <c r="H1341" s="55"/>
      <c r="I1341" s="55"/>
      <c r="J1341" s="55"/>
      <c r="K1341" s="65"/>
      <c r="L1341" s="65"/>
      <c r="M1341" s="65"/>
      <c r="N1341" s="65"/>
      <c r="O1341" s="65"/>
      <c r="P1341" s="65"/>
    </row>
    <row r="1342" spans="3:16" s="1" customFormat="1" x14ac:dyDescent="0.25">
      <c r="C1342" s="65"/>
      <c r="D1342" s="55"/>
      <c r="E1342" s="55"/>
      <c r="F1342" s="55"/>
      <c r="G1342" s="55"/>
      <c r="H1342" s="55"/>
      <c r="I1342" s="55"/>
      <c r="J1342" s="55"/>
      <c r="K1342" s="65"/>
      <c r="L1342" s="65"/>
      <c r="M1342" s="65"/>
      <c r="N1342" s="65"/>
      <c r="O1342" s="65"/>
      <c r="P1342" s="65"/>
    </row>
    <row r="1343" spans="3:16" s="1" customFormat="1" x14ac:dyDescent="0.25">
      <c r="C1343" s="65"/>
      <c r="D1343" s="55"/>
      <c r="E1343" s="55"/>
      <c r="F1343" s="55"/>
      <c r="G1343" s="55"/>
      <c r="H1343" s="55"/>
      <c r="I1343" s="55"/>
      <c r="J1343" s="55"/>
      <c r="K1343" s="65"/>
      <c r="L1343" s="65"/>
      <c r="M1343" s="65"/>
      <c r="N1343" s="65"/>
      <c r="O1343" s="65"/>
      <c r="P1343" s="65"/>
    </row>
    <row r="1344" spans="3:16" s="1" customFormat="1" x14ac:dyDescent="0.25">
      <c r="C1344" s="65"/>
      <c r="D1344" s="55"/>
      <c r="E1344" s="55"/>
      <c r="F1344" s="55"/>
      <c r="G1344" s="55"/>
      <c r="H1344" s="55"/>
      <c r="I1344" s="55"/>
      <c r="J1344" s="55"/>
      <c r="K1344" s="65"/>
      <c r="L1344" s="65"/>
      <c r="M1344" s="65"/>
      <c r="N1344" s="65"/>
      <c r="O1344" s="65"/>
      <c r="P1344" s="65"/>
    </row>
    <row r="1345" spans="3:16" s="1" customFormat="1" x14ac:dyDescent="0.25">
      <c r="C1345" s="65"/>
      <c r="D1345" s="55"/>
      <c r="E1345" s="55"/>
      <c r="F1345" s="55"/>
      <c r="G1345" s="55"/>
      <c r="H1345" s="55"/>
      <c r="I1345" s="55"/>
      <c r="J1345" s="55"/>
      <c r="K1345" s="65"/>
      <c r="L1345" s="65"/>
      <c r="M1345" s="65"/>
      <c r="N1345" s="65"/>
      <c r="O1345" s="65"/>
      <c r="P1345" s="65"/>
    </row>
    <row r="1346" spans="3:16" s="1" customFormat="1" x14ac:dyDescent="0.25">
      <c r="C1346" s="65"/>
      <c r="D1346" s="55"/>
      <c r="E1346" s="55"/>
      <c r="F1346" s="55"/>
      <c r="G1346" s="55"/>
      <c r="H1346" s="55"/>
      <c r="I1346" s="55"/>
      <c r="J1346" s="55"/>
      <c r="K1346" s="65"/>
      <c r="L1346" s="65"/>
      <c r="M1346" s="65"/>
      <c r="N1346" s="65"/>
      <c r="O1346" s="65"/>
      <c r="P1346" s="65"/>
    </row>
    <row r="1347" spans="3:16" s="1" customFormat="1" x14ac:dyDescent="0.25">
      <c r="C1347" s="65"/>
      <c r="D1347" s="55"/>
      <c r="E1347" s="55"/>
      <c r="F1347" s="55"/>
      <c r="G1347" s="55"/>
      <c r="H1347" s="55"/>
      <c r="I1347" s="55"/>
      <c r="J1347" s="55"/>
      <c r="K1347" s="65"/>
      <c r="L1347" s="65"/>
      <c r="M1347" s="65"/>
      <c r="N1347" s="65"/>
      <c r="O1347" s="65"/>
      <c r="P1347" s="65"/>
    </row>
    <row r="1348" spans="3:16" s="1" customFormat="1" x14ac:dyDescent="0.25">
      <c r="C1348" s="65"/>
      <c r="D1348" s="55"/>
      <c r="E1348" s="55"/>
      <c r="F1348" s="55"/>
      <c r="G1348" s="55"/>
      <c r="H1348" s="55"/>
      <c r="I1348" s="55"/>
      <c r="J1348" s="55"/>
      <c r="K1348" s="65"/>
      <c r="L1348" s="65"/>
      <c r="M1348" s="65"/>
      <c r="N1348" s="65"/>
      <c r="O1348" s="65"/>
      <c r="P1348" s="65"/>
    </row>
    <row r="1349" spans="3:16" s="1" customFormat="1" x14ac:dyDescent="0.25">
      <c r="C1349" s="65"/>
      <c r="D1349" s="55"/>
      <c r="E1349" s="55"/>
      <c r="F1349" s="55"/>
      <c r="G1349" s="55"/>
      <c r="H1349" s="55"/>
      <c r="I1349" s="55"/>
      <c r="J1349" s="55"/>
      <c r="K1349" s="65"/>
      <c r="L1349" s="65"/>
      <c r="M1349" s="65"/>
      <c r="N1349" s="65"/>
      <c r="O1349" s="65"/>
      <c r="P1349" s="65"/>
    </row>
    <row r="1350" spans="3:16" s="1" customFormat="1" x14ac:dyDescent="0.25">
      <c r="C1350" s="65"/>
      <c r="D1350" s="55"/>
      <c r="E1350" s="55"/>
      <c r="F1350" s="55"/>
      <c r="G1350" s="55"/>
      <c r="H1350" s="55"/>
      <c r="I1350" s="55"/>
      <c r="J1350" s="55"/>
      <c r="K1350" s="65"/>
      <c r="L1350" s="65"/>
      <c r="M1350" s="65"/>
      <c r="N1350" s="65"/>
      <c r="O1350" s="65"/>
      <c r="P1350" s="65"/>
    </row>
    <row r="1351" spans="3:16" s="1" customFormat="1" x14ac:dyDescent="0.25">
      <c r="C1351" s="65"/>
      <c r="D1351" s="55"/>
      <c r="E1351" s="55"/>
      <c r="F1351" s="55"/>
      <c r="G1351" s="55"/>
      <c r="H1351" s="55"/>
      <c r="I1351" s="55"/>
      <c r="J1351" s="55"/>
      <c r="K1351" s="65"/>
      <c r="L1351" s="65"/>
      <c r="M1351" s="65"/>
      <c r="N1351" s="65"/>
      <c r="O1351" s="65"/>
      <c r="P1351" s="65"/>
    </row>
    <row r="1352" spans="3:16" s="1" customFormat="1" x14ac:dyDescent="0.25">
      <c r="C1352" s="65"/>
      <c r="D1352" s="55"/>
      <c r="E1352" s="55"/>
      <c r="F1352" s="55"/>
      <c r="G1352" s="55"/>
      <c r="H1352" s="55"/>
      <c r="I1352" s="55"/>
      <c r="J1352" s="55"/>
      <c r="K1352" s="65"/>
      <c r="L1352" s="65"/>
      <c r="M1352" s="65"/>
      <c r="N1352" s="65"/>
      <c r="O1352" s="65"/>
      <c r="P1352" s="65"/>
    </row>
    <row r="1353" spans="3:16" s="1" customFormat="1" x14ac:dyDescent="0.25">
      <c r="C1353" s="65"/>
      <c r="D1353" s="55"/>
      <c r="E1353" s="55"/>
      <c r="F1353" s="55"/>
      <c r="G1353" s="55"/>
      <c r="H1353" s="55"/>
      <c r="I1353" s="55"/>
      <c r="J1353" s="55"/>
      <c r="K1353" s="65"/>
      <c r="L1353" s="65"/>
      <c r="M1353" s="65"/>
      <c r="N1353" s="65"/>
      <c r="O1353" s="65"/>
      <c r="P1353" s="65"/>
    </row>
    <row r="1354" spans="3:16" s="1" customFormat="1" x14ac:dyDescent="0.25">
      <c r="C1354" s="65"/>
      <c r="D1354" s="55"/>
      <c r="E1354" s="55"/>
      <c r="F1354" s="55"/>
      <c r="G1354" s="55"/>
      <c r="H1354" s="55"/>
      <c r="I1354" s="55"/>
      <c r="J1354" s="55"/>
      <c r="K1354" s="65"/>
      <c r="L1354" s="65"/>
      <c r="M1354" s="65"/>
      <c r="N1354" s="65"/>
      <c r="O1354" s="65"/>
      <c r="P1354" s="65"/>
    </row>
    <row r="1355" spans="3:16" s="1" customFormat="1" x14ac:dyDescent="0.25">
      <c r="C1355" s="65"/>
      <c r="D1355" s="55"/>
      <c r="E1355" s="55"/>
      <c r="F1355" s="55"/>
      <c r="G1355" s="55"/>
      <c r="H1355" s="55"/>
      <c r="I1355" s="55"/>
      <c r="J1355" s="55"/>
      <c r="K1355" s="65"/>
      <c r="L1355" s="65"/>
      <c r="M1355" s="65"/>
      <c r="N1355" s="65"/>
      <c r="O1355" s="65"/>
      <c r="P1355" s="65"/>
    </row>
    <row r="1356" spans="3:16" s="1" customFormat="1" x14ac:dyDescent="0.25">
      <c r="C1356" s="65"/>
      <c r="D1356" s="55"/>
      <c r="E1356" s="55"/>
      <c r="F1356" s="55"/>
      <c r="G1356" s="55"/>
      <c r="H1356" s="55"/>
      <c r="I1356" s="55"/>
      <c r="J1356" s="55"/>
      <c r="K1356" s="65"/>
      <c r="L1356" s="65"/>
      <c r="M1356" s="65"/>
      <c r="N1356" s="65"/>
      <c r="O1356" s="65"/>
      <c r="P1356" s="65"/>
    </row>
    <row r="1357" spans="3:16" s="1" customFormat="1" x14ac:dyDescent="0.25">
      <c r="C1357" s="65"/>
      <c r="D1357" s="55"/>
      <c r="E1357" s="55"/>
      <c r="F1357" s="55"/>
      <c r="G1357" s="55"/>
      <c r="H1357" s="55"/>
      <c r="I1357" s="55"/>
      <c r="J1357" s="55"/>
      <c r="K1357" s="65"/>
      <c r="L1357" s="65"/>
      <c r="M1357" s="65"/>
      <c r="N1357" s="65"/>
      <c r="O1357" s="65"/>
      <c r="P1357" s="65"/>
    </row>
    <row r="1358" spans="3:16" s="1" customFormat="1" x14ac:dyDescent="0.25">
      <c r="C1358" s="65"/>
      <c r="D1358" s="55"/>
      <c r="E1358" s="55"/>
      <c r="F1358" s="55"/>
      <c r="G1358" s="55"/>
      <c r="H1358" s="55"/>
      <c r="I1358" s="55"/>
      <c r="J1358" s="55"/>
      <c r="K1358" s="65"/>
      <c r="L1358" s="65"/>
      <c r="M1358" s="65"/>
      <c r="N1358" s="65"/>
      <c r="O1358" s="65"/>
      <c r="P1358" s="65"/>
    </row>
    <row r="1359" spans="3:16" s="1" customFormat="1" x14ac:dyDescent="0.25">
      <c r="C1359" s="65"/>
      <c r="D1359" s="55"/>
      <c r="E1359" s="55"/>
      <c r="F1359" s="55"/>
      <c r="G1359" s="55"/>
      <c r="H1359" s="55"/>
      <c r="I1359" s="55"/>
      <c r="J1359" s="55"/>
      <c r="K1359" s="65"/>
      <c r="L1359" s="65"/>
      <c r="M1359" s="65"/>
      <c r="N1359" s="65"/>
      <c r="O1359" s="65"/>
      <c r="P1359" s="65"/>
    </row>
    <row r="1360" spans="3:16" s="1" customFormat="1" x14ac:dyDescent="0.25">
      <c r="C1360" s="65"/>
      <c r="D1360" s="55"/>
      <c r="E1360" s="55"/>
      <c r="F1360" s="55"/>
      <c r="G1360" s="55"/>
      <c r="H1360" s="55"/>
      <c r="I1360" s="55"/>
      <c r="J1360" s="55"/>
      <c r="K1360" s="65"/>
      <c r="L1360" s="65"/>
      <c r="M1360" s="65"/>
      <c r="N1360" s="65"/>
      <c r="O1360" s="65"/>
      <c r="P1360" s="65"/>
    </row>
    <row r="1361" spans="3:16" s="1" customFormat="1" x14ac:dyDescent="0.25">
      <c r="C1361" s="65"/>
      <c r="D1361" s="55"/>
      <c r="E1361" s="55"/>
      <c r="F1361" s="55"/>
      <c r="G1361" s="55"/>
      <c r="H1361" s="55"/>
      <c r="I1361" s="55"/>
      <c r="J1361" s="55"/>
      <c r="K1361" s="65"/>
      <c r="L1361" s="65"/>
      <c r="M1361" s="65"/>
      <c r="N1361" s="65"/>
      <c r="O1361" s="65"/>
      <c r="P1361" s="65"/>
    </row>
    <row r="1362" spans="3:16" s="1" customFormat="1" x14ac:dyDescent="0.25">
      <c r="C1362" s="65"/>
      <c r="D1362" s="55"/>
      <c r="E1362" s="55"/>
      <c r="F1362" s="55"/>
      <c r="G1362" s="55"/>
      <c r="H1362" s="55"/>
      <c r="I1362" s="55"/>
      <c r="J1362" s="55"/>
      <c r="K1362" s="65"/>
      <c r="L1362" s="65"/>
      <c r="M1362" s="65"/>
      <c r="N1362" s="65"/>
      <c r="O1362" s="65"/>
      <c r="P1362" s="65"/>
    </row>
    <row r="1363" spans="3:16" s="1" customFormat="1" x14ac:dyDescent="0.25">
      <c r="C1363" s="65"/>
      <c r="D1363" s="55"/>
      <c r="E1363" s="55"/>
      <c r="F1363" s="55"/>
      <c r="G1363" s="55"/>
      <c r="H1363" s="55"/>
      <c r="I1363" s="55"/>
      <c r="J1363" s="55"/>
      <c r="K1363" s="65"/>
      <c r="L1363" s="65"/>
      <c r="M1363" s="65"/>
      <c r="N1363" s="65"/>
      <c r="O1363" s="65"/>
      <c r="P1363" s="65"/>
    </row>
    <row r="1364" spans="3:16" s="1" customFormat="1" x14ac:dyDescent="0.25">
      <c r="C1364" s="65"/>
      <c r="D1364" s="55"/>
      <c r="E1364" s="55"/>
      <c r="F1364" s="55"/>
      <c r="G1364" s="55"/>
      <c r="H1364" s="55"/>
      <c r="I1364" s="55"/>
      <c r="J1364" s="55"/>
      <c r="K1364" s="65"/>
      <c r="L1364" s="65"/>
      <c r="M1364" s="65"/>
      <c r="N1364" s="65"/>
      <c r="O1364" s="65"/>
      <c r="P1364" s="65"/>
    </row>
    <row r="1365" spans="3:16" s="1" customFormat="1" x14ac:dyDescent="0.25">
      <c r="C1365" s="65"/>
      <c r="D1365" s="55"/>
      <c r="E1365" s="55"/>
      <c r="F1365" s="55"/>
      <c r="G1365" s="55"/>
      <c r="H1365" s="55"/>
      <c r="I1365" s="55"/>
      <c r="J1365" s="55"/>
      <c r="K1365" s="65"/>
      <c r="L1365" s="65"/>
      <c r="M1365" s="65"/>
      <c r="N1365" s="65"/>
      <c r="O1365" s="65"/>
      <c r="P1365" s="65"/>
    </row>
    <row r="1366" spans="3:16" s="1" customFormat="1" x14ac:dyDescent="0.25">
      <c r="C1366" s="65"/>
      <c r="D1366" s="55"/>
      <c r="E1366" s="55"/>
      <c r="F1366" s="55"/>
      <c r="G1366" s="55"/>
      <c r="H1366" s="55"/>
      <c r="I1366" s="55"/>
      <c r="J1366" s="55"/>
      <c r="K1366" s="65"/>
      <c r="L1366" s="65"/>
      <c r="M1366" s="65"/>
      <c r="N1366" s="65"/>
      <c r="O1366" s="65"/>
      <c r="P1366" s="65"/>
    </row>
    <row r="1367" spans="3:16" s="1" customFormat="1" x14ac:dyDescent="0.25">
      <c r="C1367" s="65"/>
      <c r="D1367" s="55"/>
      <c r="E1367" s="55"/>
      <c r="F1367" s="55"/>
      <c r="G1367" s="55"/>
      <c r="H1367" s="55"/>
      <c r="I1367" s="55"/>
      <c r="J1367" s="55"/>
      <c r="K1367" s="65"/>
      <c r="L1367" s="65"/>
      <c r="M1367" s="65"/>
      <c r="N1367" s="65"/>
      <c r="O1367" s="65"/>
      <c r="P1367" s="65"/>
    </row>
    <row r="1368" spans="3:16" s="1" customFormat="1" x14ac:dyDescent="0.25">
      <c r="C1368" s="65"/>
      <c r="D1368" s="55"/>
      <c r="E1368" s="55"/>
      <c r="F1368" s="55"/>
      <c r="G1368" s="55"/>
      <c r="H1368" s="55"/>
      <c r="I1368" s="55"/>
      <c r="J1368" s="55"/>
      <c r="K1368" s="65"/>
      <c r="L1368" s="65"/>
      <c r="M1368" s="65"/>
      <c r="N1368" s="65"/>
      <c r="O1368" s="65"/>
      <c r="P1368" s="65"/>
    </row>
    <row r="1369" spans="3:16" s="1" customFormat="1" x14ac:dyDescent="0.25">
      <c r="C1369" s="65"/>
      <c r="D1369" s="55"/>
      <c r="E1369" s="55"/>
      <c r="F1369" s="55"/>
      <c r="G1369" s="55"/>
      <c r="H1369" s="55"/>
      <c r="I1369" s="55"/>
      <c r="J1369" s="55"/>
      <c r="K1369" s="65"/>
      <c r="L1369" s="65"/>
      <c r="M1369" s="65"/>
      <c r="N1369" s="65"/>
      <c r="O1369" s="65"/>
      <c r="P1369" s="65"/>
    </row>
    <row r="1370" spans="3:16" s="1" customFormat="1" x14ac:dyDescent="0.25">
      <c r="C1370" s="65"/>
      <c r="D1370" s="55"/>
      <c r="E1370" s="55"/>
      <c r="F1370" s="55"/>
      <c r="G1370" s="55"/>
      <c r="H1370" s="55"/>
      <c r="I1370" s="55"/>
      <c r="J1370" s="55"/>
      <c r="K1370" s="65"/>
      <c r="L1370" s="65"/>
      <c r="M1370" s="65"/>
      <c r="N1370" s="65"/>
      <c r="O1370" s="65"/>
      <c r="P1370" s="65"/>
    </row>
    <row r="1371" spans="3:16" s="1" customFormat="1" x14ac:dyDescent="0.25">
      <c r="C1371" s="65"/>
      <c r="D1371" s="55"/>
      <c r="E1371" s="55"/>
      <c r="F1371" s="55"/>
      <c r="G1371" s="55"/>
      <c r="H1371" s="55"/>
      <c r="I1371" s="55"/>
      <c r="J1371" s="55"/>
      <c r="K1371" s="65"/>
      <c r="L1371" s="65"/>
      <c r="M1371" s="65"/>
      <c r="N1371" s="65"/>
      <c r="O1371" s="65"/>
      <c r="P1371" s="65"/>
    </row>
    <row r="1372" spans="3:16" s="1" customFormat="1" x14ac:dyDescent="0.25">
      <c r="C1372" s="65"/>
      <c r="D1372" s="55"/>
      <c r="E1372" s="55"/>
      <c r="F1372" s="55"/>
      <c r="G1372" s="55"/>
      <c r="H1372" s="55"/>
      <c r="I1372" s="55"/>
      <c r="J1372" s="55"/>
      <c r="K1372" s="65"/>
      <c r="L1372" s="65"/>
      <c r="M1372" s="65"/>
      <c r="N1372" s="65"/>
      <c r="O1372" s="65"/>
      <c r="P1372" s="65"/>
    </row>
    <row r="1373" spans="3:16" s="1" customFormat="1" x14ac:dyDescent="0.25">
      <c r="C1373" s="65"/>
      <c r="D1373" s="55"/>
      <c r="E1373" s="55"/>
      <c r="F1373" s="55"/>
      <c r="G1373" s="55"/>
      <c r="H1373" s="55"/>
      <c r="I1373" s="55"/>
      <c r="J1373" s="55"/>
      <c r="K1373" s="65"/>
      <c r="L1373" s="65"/>
      <c r="M1373" s="65"/>
      <c r="N1373" s="65"/>
      <c r="O1373" s="65"/>
      <c r="P1373" s="65"/>
    </row>
    <row r="1374" spans="3:16" s="1" customFormat="1" x14ac:dyDescent="0.25">
      <c r="C1374" s="65"/>
      <c r="D1374" s="55"/>
      <c r="E1374" s="55"/>
      <c r="F1374" s="55"/>
      <c r="G1374" s="55"/>
      <c r="H1374" s="55"/>
      <c r="I1374" s="55"/>
      <c r="J1374" s="55"/>
      <c r="K1374" s="65"/>
      <c r="L1374" s="65"/>
      <c r="M1374" s="65"/>
      <c r="N1374" s="65"/>
      <c r="O1374" s="65"/>
      <c r="P1374" s="65"/>
    </row>
    <row r="1375" spans="3:16" s="1" customFormat="1" x14ac:dyDescent="0.25">
      <c r="C1375" s="65"/>
      <c r="D1375" s="55"/>
      <c r="E1375" s="55"/>
      <c r="F1375" s="55"/>
      <c r="G1375" s="55"/>
      <c r="H1375" s="55"/>
      <c r="I1375" s="55"/>
      <c r="J1375" s="55"/>
      <c r="K1375" s="65"/>
      <c r="L1375" s="65"/>
      <c r="M1375" s="65"/>
      <c r="N1375" s="65"/>
      <c r="O1375" s="65"/>
      <c r="P1375" s="65"/>
    </row>
    <row r="1376" spans="3:16" s="1" customFormat="1" x14ac:dyDescent="0.25">
      <c r="C1376" s="65"/>
      <c r="D1376" s="55"/>
      <c r="E1376" s="55"/>
      <c r="F1376" s="55"/>
      <c r="G1376" s="55"/>
      <c r="H1376" s="55"/>
      <c r="I1376" s="55"/>
      <c r="J1376" s="55"/>
      <c r="K1376" s="65"/>
      <c r="L1376" s="65"/>
      <c r="M1376" s="65"/>
      <c r="N1376" s="65"/>
      <c r="O1376" s="65"/>
      <c r="P1376" s="65"/>
    </row>
    <row r="1377" spans="3:16" s="1" customFormat="1" x14ac:dyDescent="0.25">
      <c r="C1377" s="65"/>
      <c r="D1377" s="55"/>
      <c r="E1377" s="55"/>
      <c r="F1377" s="55"/>
      <c r="G1377" s="55"/>
      <c r="H1377" s="55"/>
      <c r="I1377" s="55"/>
      <c r="J1377" s="55"/>
      <c r="K1377" s="65"/>
      <c r="L1377" s="65"/>
      <c r="M1377" s="65"/>
      <c r="N1377" s="65"/>
      <c r="O1377" s="65"/>
      <c r="P1377" s="65"/>
    </row>
    <row r="1378" spans="3:16" s="1" customFormat="1" x14ac:dyDescent="0.25">
      <c r="C1378" s="65"/>
      <c r="D1378" s="55"/>
      <c r="E1378" s="55"/>
      <c r="F1378" s="55"/>
      <c r="G1378" s="55"/>
      <c r="H1378" s="55"/>
      <c r="I1378" s="55"/>
      <c r="J1378" s="55"/>
      <c r="K1378" s="65"/>
      <c r="L1378" s="65"/>
      <c r="M1378" s="65"/>
      <c r="N1378" s="65"/>
      <c r="O1378" s="65"/>
      <c r="P1378" s="65"/>
    </row>
    <row r="1379" spans="3:16" s="1" customFormat="1" x14ac:dyDescent="0.25">
      <c r="C1379" s="65"/>
      <c r="D1379" s="55"/>
      <c r="E1379" s="55"/>
      <c r="F1379" s="55"/>
      <c r="G1379" s="55"/>
      <c r="H1379" s="55"/>
      <c r="I1379" s="55"/>
      <c r="J1379" s="55"/>
      <c r="K1379" s="65"/>
      <c r="L1379" s="65"/>
      <c r="M1379" s="65"/>
      <c r="N1379" s="65"/>
      <c r="O1379" s="65"/>
      <c r="P1379" s="65"/>
    </row>
    <row r="1380" spans="3:16" s="1" customFormat="1" x14ac:dyDescent="0.25">
      <c r="C1380" s="65"/>
      <c r="D1380" s="55"/>
      <c r="E1380" s="55"/>
      <c r="F1380" s="55"/>
      <c r="G1380" s="55"/>
      <c r="H1380" s="55"/>
      <c r="I1380" s="55"/>
      <c r="J1380" s="55"/>
      <c r="K1380" s="65"/>
      <c r="L1380" s="65"/>
      <c r="M1380" s="65"/>
      <c r="N1380" s="65"/>
      <c r="O1380" s="65"/>
      <c r="P1380" s="65"/>
    </row>
    <row r="1381" spans="3:16" s="1" customFormat="1" x14ac:dyDescent="0.25">
      <c r="C1381" s="65"/>
      <c r="D1381" s="55"/>
      <c r="E1381" s="55"/>
      <c r="F1381" s="55"/>
      <c r="G1381" s="55"/>
      <c r="H1381" s="55"/>
      <c r="I1381" s="55"/>
      <c r="J1381" s="55"/>
      <c r="K1381" s="65"/>
      <c r="L1381" s="65"/>
      <c r="M1381" s="65"/>
      <c r="N1381" s="65"/>
      <c r="O1381" s="65"/>
      <c r="P1381" s="65"/>
    </row>
    <row r="1382" spans="3:16" s="1" customFormat="1" x14ac:dyDescent="0.25">
      <c r="C1382" s="65"/>
      <c r="D1382" s="55"/>
      <c r="E1382" s="55"/>
      <c r="F1382" s="55"/>
      <c r="G1382" s="55"/>
      <c r="H1382" s="55"/>
      <c r="I1382" s="55"/>
      <c r="J1382" s="55"/>
      <c r="K1382" s="65"/>
      <c r="L1382" s="65"/>
      <c r="M1382" s="65"/>
      <c r="N1382" s="65"/>
      <c r="O1382" s="65"/>
      <c r="P1382" s="65"/>
    </row>
    <row r="1383" spans="3:16" s="1" customFormat="1" x14ac:dyDescent="0.25">
      <c r="C1383" s="65"/>
      <c r="D1383" s="55"/>
      <c r="E1383" s="55"/>
      <c r="F1383" s="55"/>
      <c r="G1383" s="55"/>
      <c r="H1383" s="55"/>
      <c r="I1383" s="55"/>
      <c r="J1383" s="55"/>
      <c r="K1383" s="65"/>
      <c r="L1383" s="65"/>
      <c r="M1383" s="65"/>
      <c r="N1383" s="65"/>
      <c r="O1383" s="65"/>
      <c r="P1383" s="65"/>
    </row>
    <row r="1384" spans="3:16" s="1" customFormat="1" x14ac:dyDescent="0.25">
      <c r="C1384" s="65"/>
      <c r="D1384" s="55"/>
      <c r="E1384" s="55"/>
      <c r="F1384" s="55"/>
      <c r="G1384" s="55"/>
      <c r="H1384" s="55"/>
      <c r="I1384" s="55"/>
      <c r="J1384" s="55"/>
      <c r="K1384" s="65"/>
      <c r="L1384" s="65"/>
      <c r="M1384" s="65"/>
      <c r="N1384" s="65"/>
      <c r="O1384" s="65"/>
      <c r="P1384" s="65"/>
    </row>
    <row r="1385" spans="3:16" s="1" customFormat="1" x14ac:dyDescent="0.25">
      <c r="C1385" s="65"/>
      <c r="D1385" s="55"/>
      <c r="E1385" s="55"/>
      <c r="F1385" s="55"/>
      <c r="G1385" s="55"/>
      <c r="H1385" s="55"/>
      <c r="I1385" s="55"/>
      <c r="J1385" s="55"/>
      <c r="K1385" s="65"/>
      <c r="L1385" s="65"/>
      <c r="M1385" s="65"/>
      <c r="N1385" s="65"/>
      <c r="O1385" s="65"/>
      <c r="P1385" s="65"/>
    </row>
    <row r="1386" spans="3:16" s="1" customFormat="1" x14ac:dyDescent="0.25">
      <c r="C1386" s="65"/>
      <c r="D1386" s="55"/>
      <c r="E1386" s="55"/>
      <c r="F1386" s="55"/>
      <c r="G1386" s="55"/>
      <c r="H1386" s="55"/>
      <c r="I1386" s="55"/>
      <c r="J1386" s="55"/>
      <c r="K1386" s="65"/>
      <c r="L1386" s="65"/>
      <c r="M1386" s="65"/>
      <c r="N1386" s="65"/>
      <c r="O1386" s="65"/>
      <c r="P1386" s="65"/>
    </row>
    <row r="1387" spans="3:16" s="1" customFormat="1" x14ac:dyDescent="0.25">
      <c r="C1387" s="65"/>
      <c r="D1387" s="55"/>
      <c r="E1387" s="55"/>
      <c r="F1387" s="55"/>
      <c r="G1387" s="55"/>
      <c r="H1387" s="55"/>
      <c r="I1387" s="55"/>
      <c r="J1387" s="55"/>
      <c r="K1387" s="65"/>
      <c r="L1387" s="65"/>
      <c r="M1387" s="65"/>
      <c r="N1387" s="65"/>
      <c r="O1387" s="65"/>
      <c r="P1387" s="65"/>
    </row>
    <row r="1388" spans="3:16" s="1" customFormat="1" x14ac:dyDescent="0.25">
      <c r="C1388" s="65"/>
      <c r="D1388" s="55"/>
      <c r="E1388" s="55"/>
      <c r="F1388" s="55"/>
      <c r="G1388" s="55"/>
      <c r="H1388" s="55"/>
      <c r="I1388" s="55"/>
      <c r="J1388" s="55"/>
      <c r="K1388" s="65"/>
      <c r="L1388" s="65"/>
      <c r="M1388" s="65"/>
      <c r="N1388" s="65"/>
      <c r="O1388" s="65"/>
      <c r="P1388" s="65"/>
    </row>
    <row r="1389" spans="3:16" s="1" customFormat="1" x14ac:dyDescent="0.25">
      <c r="C1389" s="65"/>
      <c r="D1389" s="55"/>
      <c r="E1389" s="55"/>
      <c r="F1389" s="55"/>
      <c r="G1389" s="55"/>
      <c r="H1389" s="55"/>
      <c r="I1389" s="55"/>
      <c r="J1389" s="55"/>
      <c r="K1389" s="65"/>
      <c r="L1389" s="65"/>
      <c r="M1389" s="65"/>
      <c r="N1389" s="65"/>
      <c r="O1389" s="65"/>
      <c r="P1389" s="65"/>
    </row>
    <row r="1390" spans="3:16" s="1" customFormat="1" x14ac:dyDescent="0.25">
      <c r="C1390" s="65"/>
      <c r="D1390" s="55"/>
      <c r="E1390" s="55"/>
      <c r="F1390" s="55"/>
      <c r="G1390" s="55"/>
      <c r="H1390" s="55"/>
      <c r="I1390" s="55"/>
      <c r="J1390" s="55"/>
      <c r="K1390" s="65"/>
      <c r="L1390" s="65"/>
      <c r="M1390" s="65"/>
      <c r="N1390" s="65"/>
      <c r="O1390" s="65"/>
      <c r="P1390" s="65"/>
    </row>
    <row r="1391" spans="3:16" s="1" customFormat="1" x14ac:dyDescent="0.25">
      <c r="C1391" s="65"/>
      <c r="D1391" s="55"/>
      <c r="E1391" s="55"/>
      <c r="F1391" s="55"/>
      <c r="G1391" s="55"/>
      <c r="H1391" s="55"/>
      <c r="I1391" s="55"/>
      <c r="J1391" s="55"/>
      <c r="K1391" s="65"/>
      <c r="L1391" s="65"/>
      <c r="M1391" s="65"/>
      <c r="N1391" s="65"/>
      <c r="O1391" s="65"/>
      <c r="P1391" s="65"/>
    </row>
    <row r="1392" spans="3:16" s="1" customFormat="1" x14ac:dyDescent="0.25">
      <c r="C1392" s="65"/>
      <c r="D1392" s="55"/>
      <c r="E1392" s="55"/>
      <c r="F1392" s="55"/>
      <c r="G1392" s="55"/>
      <c r="H1392" s="55"/>
      <c r="I1392" s="55"/>
      <c r="J1392" s="55"/>
      <c r="K1392" s="65"/>
      <c r="L1392" s="65"/>
      <c r="M1392" s="65"/>
      <c r="N1392" s="65"/>
      <c r="O1392" s="65"/>
      <c r="P1392" s="65"/>
    </row>
    <row r="1393" spans="3:16" s="1" customFormat="1" x14ac:dyDescent="0.25">
      <c r="C1393" s="65"/>
      <c r="D1393" s="55"/>
      <c r="E1393" s="55"/>
      <c r="F1393" s="55"/>
      <c r="G1393" s="55"/>
      <c r="H1393" s="55"/>
      <c r="I1393" s="55"/>
      <c r="J1393" s="55"/>
      <c r="K1393" s="65"/>
      <c r="L1393" s="65"/>
      <c r="M1393" s="65"/>
      <c r="N1393" s="65"/>
      <c r="O1393" s="65"/>
      <c r="P1393" s="65"/>
    </row>
    <row r="1394" spans="3:16" s="1" customFormat="1" x14ac:dyDescent="0.25">
      <c r="C1394" s="65"/>
      <c r="D1394" s="55"/>
      <c r="E1394" s="55"/>
      <c r="F1394" s="55"/>
      <c r="G1394" s="55"/>
      <c r="H1394" s="55"/>
      <c r="I1394" s="55"/>
      <c r="J1394" s="55"/>
      <c r="K1394" s="65"/>
      <c r="L1394" s="65"/>
      <c r="M1394" s="65"/>
      <c r="N1394" s="65"/>
      <c r="O1394" s="65"/>
      <c r="P1394" s="65"/>
    </row>
    <row r="1395" spans="3:16" s="1" customFormat="1" x14ac:dyDescent="0.25">
      <c r="C1395" s="65"/>
      <c r="D1395" s="55"/>
      <c r="E1395" s="55"/>
      <c r="F1395" s="55"/>
      <c r="G1395" s="55"/>
      <c r="H1395" s="55"/>
      <c r="I1395" s="55"/>
      <c r="J1395" s="55"/>
      <c r="K1395" s="65"/>
      <c r="L1395" s="65"/>
      <c r="M1395" s="65"/>
      <c r="N1395" s="65"/>
      <c r="O1395" s="65"/>
      <c r="P1395" s="65"/>
    </row>
    <row r="1396" spans="3:16" s="1" customFormat="1" x14ac:dyDescent="0.25">
      <c r="C1396" s="65"/>
      <c r="D1396" s="55"/>
      <c r="E1396" s="55"/>
      <c r="F1396" s="55"/>
      <c r="G1396" s="55"/>
      <c r="H1396" s="55"/>
      <c r="I1396" s="55"/>
      <c r="J1396" s="55"/>
      <c r="K1396" s="65"/>
      <c r="L1396" s="65"/>
      <c r="M1396" s="65"/>
      <c r="N1396" s="65"/>
      <c r="O1396" s="65"/>
      <c r="P1396" s="65"/>
    </row>
    <row r="1397" spans="3:16" s="1" customFormat="1" x14ac:dyDescent="0.25">
      <c r="C1397" s="65"/>
      <c r="D1397" s="55"/>
      <c r="E1397" s="55"/>
      <c r="F1397" s="55"/>
      <c r="G1397" s="55"/>
      <c r="H1397" s="55"/>
      <c r="I1397" s="55"/>
      <c r="J1397" s="55"/>
      <c r="K1397" s="65"/>
      <c r="L1397" s="65"/>
      <c r="M1397" s="65"/>
      <c r="N1397" s="65"/>
      <c r="O1397" s="65"/>
      <c r="P1397" s="65"/>
    </row>
    <row r="1398" spans="3:16" s="1" customFormat="1" x14ac:dyDescent="0.25">
      <c r="C1398" s="65"/>
      <c r="D1398" s="55"/>
      <c r="E1398" s="55"/>
      <c r="F1398" s="55"/>
      <c r="G1398" s="55"/>
      <c r="H1398" s="55"/>
      <c r="I1398" s="55"/>
      <c r="J1398" s="55"/>
      <c r="K1398" s="65"/>
      <c r="L1398" s="65"/>
      <c r="M1398" s="65"/>
      <c r="N1398" s="65"/>
      <c r="O1398" s="65"/>
      <c r="P1398" s="65"/>
    </row>
    <row r="1399" spans="3:16" s="1" customFormat="1" x14ac:dyDescent="0.25">
      <c r="C1399" s="65"/>
      <c r="D1399" s="55"/>
      <c r="E1399" s="55"/>
      <c r="F1399" s="55"/>
      <c r="G1399" s="55"/>
      <c r="H1399" s="55"/>
      <c r="I1399" s="55"/>
      <c r="J1399" s="55"/>
      <c r="K1399" s="65"/>
      <c r="L1399" s="65"/>
      <c r="M1399" s="65"/>
      <c r="N1399" s="65"/>
      <c r="O1399" s="65"/>
      <c r="P1399" s="65"/>
    </row>
    <row r="1400" spans="3:16" s="1" customFormat="1" x14ac:dyDescent="0.25">
      <c r="C1400" s="65"/>
      <c r="D1400" s="55"/>
      <c r="E1400" s="55"/>
      <c r="F1400" s="55"/>
      <c r="G1400" s="55"/>
      <c r="H1400" s="55"/>
      <c r="I1400" s="55"/>
      <c r="J1400" s="55"/>
      <c r="K1400" s="65"/>
      <c r="L1400" s="65"/>
      <c r="M1400" s="65"/>
      <c r="N1400" s="65"/>
      <c r="O1400" s="65"/>
      <c r="P1400" s="65"/>
    </row>
    <row r="1401" spans="3:16" s="1" customFormat="1" x14ac:dyDescent="0.25">
      <c r="C1401" s="65"/>
      <c r="D1401" s="55"/>
      <c r="E1401" s="55"/>
      <c r="F1401" s="55"/>
      <c r="G1401" s="55"/>
      <c r="H1401" s="55"/>
      <c r="I1401" s="55"/>
      <c r="J1401" s="55"/>
      <c r="K1401" s="65"/>
      <c r="L1401" s="65"/>
      <c r="M1401" s="65"/>
      <c r="N1401" s="65"/>
      <c r="O1401" s="65"/>
      <c r="P1401" s="65"/>
    </row>
    <row r="1402" spans="3:16" s="1" customFormat="1" x14ac:dyDescent="0.25">
      <c r="C1402" s="65"/>
      <c r="D1402" s="55"/>
      <c r="E1402" s="55"/>
      <c r="F1402" s="55"/>
      <c r="G1402" s="55"/>
      <c r="H1402" s="55"/>
      <c r="I1402" s="55"/>
      <c r="J1402" s="55"/>
      <c r="K1402" s="65"/>
      <c r="L1402" s="65"/>
      <c r="M1402" s="65"/>
      <c r="N1402" s="65"/>
      <c r="O1402" s="65"/>
      <c r="P1402" s="65"/>
    </row>
    <row r="1403" spans="3:16" s="1" customFormat="1" x14ac:dyDescent="0.25">
      <c r="C1403" s="65"/>
      <c r="D1403" s="55"/>
      <c r="E1403" s="55"/>
      <c r="F1403" s="55"/>
      <c r="G1403" s="55"/>
      <c r="H1403" s="55"/>
      <c r="I1403" s="55"/>
      <c r="J1403" s="55"/>
      <c r="K1403" s="65"/>
      <c r="L1403" s="65"/>
      <c r="M1403" s="65"/>
      <c r="N1403" s="65"/>
      <c r="O1403" s="65"/>
      <c r="P1403" s="65"/>
    </row>
    <row r="1404" spans="3:16" s="1" customFormat="1" x14ac:dyDescent="0.25">
      <c r="C1404" s="65"/>
      <c r="D1404" s="55"/>
      <c r="E1404" s="55"/>
      <c r="F1404" s="55"/>
      <c r="G1404" s="55"/>
      <c r="H1404" s="55"/>
      <c r="I1404" s="55"/>
      <c r="J1404" s="55"/>
      <c r="K1404" s="65"/>
      <c r="L1404" s="65"/>
      <c r="M1404" s="65"/>
      <c r="N1404" s="65"/>
      <c r="O1404" s="65"/>
      <c r="P1404" s="65"/>
    </row>
    <row r="1405" spans="3:16" s="1" customFormat="1" x14ac:dyDescent="0.25">
      <c r="C1405" s="65"/>
      <c r="D1405" s="55"/>
      <c r="E1405" s="55"/>
      <c r="F1405" s="55"/>
      <c r="G1405" s="55"/>
      <c r="H1405" s="55"/>
      <c r="I1405" s="55"/>
      <c r="J1405" s="55"/>
      <c r="K1405" s="65"/>
      <c r="L1405" s="65"/>
      <c r="M1405" s="65"/>
      <c r="N1405" s="65"/>
      <c r="O1405" s="65"/>
      <c r="P1405" s="65"/>
    </row>
    <row r="1406" spans="3:16" s="1" customFormat="1" x14ac:dyDescent="0.25">
      <c r="C1406" s="65"/>
      <c r="D1406" s="55"/>
      <c r="E1406" s="55"/>
      <c r="F1406" s="55"/>
      <c r="G1406" s="55"/>
      <c r="H1406" s="55"/>
      <c r="I1406" s="55"/>
      <c r="J1406" s="55"/>
      <c r="K1406" s="65"/>
      <c r="L1406" s="65"/>
      <c r="M1406" s="65"/>
      <c r="N1406" s="65"/>
      <c r="O1406" s="65"/>
      <c r="P1406" s="65"/>
    </row>
    <row r="1407" spans="3:16" s="1" customFormat="1" x14ac:dyDescent="0.25">
      <c r="C1407" s="65"/>
      <c r="D1407" s="55"/>
      <c r="E1407" s="55"/>
      <c r="F1407" s="55"/>
      <c r="G1407" s="55"/>
      <c r="H1407" s="55"/>
      <c r="I1407" s="55"/>
      <c r="J1407" s="55"/>
      <c r="K1407" s="65"/>
      <c r="L1407" s="65"/>
      <c r="M1407" s="65"/>
      <c r="N1407" s="65"/>
      <c r="O1407" s="65"/>
      <c r="P1407" s="65"/>
    </row>
    <row r="1408" spans="3:16" s="1" customFormat="1" x14ac:dyDescent="0.25">
      <c r="C1408" s="65"/>
      <c r="D1408" s="55"/>
      <c r="E1408" s="55"/>
      <c r="F1408" s="55"/>
      <c r="G1408" s="55"/>
      <c r="H1408" s="55"/>
      <c r="I1408" s="55"/>
      <c r="J1408" s="55"/>
      <c r="K1408" s="65"/>
      <c r="L1408" s="65"/>
      <c r="M1408" s="65"/>
      <c r="N1408" s="65"/>
      <c r="O1408" s="65"/>
      <c r="P1408" s="65"/>
    </row>
    <row r="1409" spans="3:16" s="1" customFormat="1" x14ac:dyDescent="0.25">
      <c r="C1409" s="65"/>
      <c r="D1409" s="55"/>
      <c r="E1409" s="55"/>
      <c r="F1409" s="55"/>
      <c r="G1409" s="55"/>
      <c r="H1409" s="55"/>
      <c r="I1409" s="55"/>
      <c r="J1409" s="55"/>
      <c r="K1409" s="65"/>
      <c r="L1409" s="65"/>
      <c r="M1409" s="65"/>
      <c r="N1409" s="65"/>
      <c r="O1409" s="65"/>
      <c r="P1409" s="65"/>
    </row>
    <row r="1410" spans="3:16" s="1" customFormat="1" x14ac:dyDescent="0.25">
      <c r="C1410" s="65"/>
      <c r="D1410" s="55"/>
      <c r="E1410" s="55"/>
      <c r="F1410" s="55"/>
      <c r="G1410" s="55"/>
      <c r="H1410" s="55"/>
      <c r="I1410" s="55"/>
      <c r="J1410" s="55"/>
      <c r="K1410" s="65"/>
      <c r="L1410" s="65"/>
      <c r="M1410" s="65"/>
      <c r="N1410" s="65"/>
      <c r="O1410" s="65"/>
      <c r="P1410" s="65"/>
    </row>
    <row r="1411" spans="3:16" s="1" customFormat="1" x14ac:dyDescent="0.25">
      <c r="C1411" s="65"/>
      <c r="D1411" s="55"/>
      <c r="E1411" s="55"/>
      <c r="F1411" s="55"/>
      <c r="G1411" s="55"/>
      <c r="H1411" s="55"/>
      <c r="I1411" s="55"/>
      <c r="J1411" s="55"/>
      <c r="K1411" s="65"/>
      <c r="L1411" s="65"/>
      <c r="M1411" s="65"/>
      <c r="N1411" s="65"/>
      <c r="O1411" s="65"/>
      <c r="P1411" s="65"/>
    </row>
    <row r="1412" spans="3:16" s="1" customFormat="1" x14ac:dyDescent="0.25">
      <c r="C1412" s="65"/>
      <c r="D1412" s="55"/>
      <c r="E1412" s="55"/>
      <c r="F1412" s="55"/>
      <c r="G1412" s="55"/>
      <c r="H1412" s="55"/>
      <c r="I1412" s="55"/>
      <c r="J1412" s="55"/>
      <c r="K1412" s="65"/>
      <c r="L1412" s="65"/>
      <c r="M1412" s="65"/>
      <c r="N1412" s="65"/>
      <c r="O1412" s="65"/>
      <c r="P1412" s="65"/>
    </row>
    <row r="1413" spans="3:16" s="1" customFormat="1" x14ac:dyDescent="0.25">
      <c r="C1413" s="65"/>
      <c r="D1413" s="55"/>
      <c r="E1413" s="55"/>
      <c r="F1413" s="55"/>
      <c r="G1413" s="55"/>
      <c r="H1413" s="55"/>
      <c r="I1413" s="55"/>
      <c r="J1413" s="55"/>
      <c r="K1413" s="65"/>
      <c r="L1413" s="65"/>
      <c r="M1413" s="65"/>
      <c r="N1413" s="65"/>
      <c r="O1413" s="65"/>
      <c r="P1413" s="65"/>
    </row>
    <row r="1414" spans="3:16" s="1" customFormat="1" x14ac:dyDescent="0.25">
      <c r="C1414" s="65"/>
      <c r="D1414" s="55"/>
      <c r="E1414" s="55"/>
      <c r="F1414" s="55"/>
      <c r="G1414" s="55"/>
      <c r="H1414" s="55"/>
      <c r="I1414" s="55"/>
      <c r="J1414" s="55"/>
      <c r="K1414" s="65"/>
      <c r="L1414" s="65"/>
      <c r="M1414" s="65"/>
      <c r="N1414" s="65"/>
      <c r="O1414" s="65"/>
      <c r="P1414" s="65"/>
    </row>
    <row r="1415" spans="3:16" s="1" customFormat="1" x14ac:dyDescent="0.25">
      <c r="C1415" s="65"/>
      <c r="D1415" s="55"/>
      <c r="E1415" s="55"/>
      <c r="F1415" s="55"/>
      <c r="G1415" s="55"/>
      <c r="H1415" s="55"/>
      <c r="I1415" s="55"/>
      <c r="J1415" s="55"/>
      <c r="K1415" s="65"/>
      <c r="L1415" s="65"/>
      <c r="M1415" s="65"/>
      <c r="N1415" s="65"/>
      <c r="O1415" s="65"/>
      <c r="P1415" s="65"/>
    </row>
    <row r="1416" spans="3:16" s="1" customFormat="1" x14ac:dyDescent="0.25">
      <c r="C1416" s="65"/>
      <c r="D1416" s="55"/>
      <c r="E1416" s="55"/>
      <c r="F1416" s="55"/>
      <c r="G1416" s="55"/>
      <c r="H1416" s="55"/>
      <c r="I1416" s="55"/>
      <c r="J1416" s="55"/>
      <c r="K1416" s="65"/>
      <c r="L1416" s="65"/>
      <c r="M1416" s="65"/>
      <c r="N1416" s="65"/>
      <c r="O1416" s="65"/>
      <c r="P1416" s="65"/>
    </row>
    <row r="1417" spans="3:16" s="1" customFormat="1" x14ac:dyDescent="0.25">
      <c r="C1417" s="65"/>
      <c r="D1417" s="55"/>
      <c r="E1417" s="55"/>
      <c r="F1417" s="55"/>
      <c r="G1417" s="55"/>
      <c r="H1417" s="55"/>
      <c r="I1417" s="55"/>
      <c r="J1417" s="55"/>
      <c r="K1417" s="65"/>
      <c r="L1417" s="65"/>
      <c r="M1417" s="65"/>
      <c r="N1417" s="65"/>
      <c r="O1417" s="65"/>
      <c r="P1417" s="65"/>
    </row>
    <row r="1418" spans="3:16" s="1" customFormat="1" x14ac:dyDescent="0.25">
      <c r="C1418" s="65"/>
      <c r="D1418" s="55"/>
      <c r="E1418" s="55"/>
      <c r="F1418" s="55"/>
      <c r="G1418" s="55"/>
      <c r="H1418" s="55"/>
      <c r="I1418" s="55"/>
      <c r="J1418" s="55"/>
      <c r="K1418" s="65"/>
      <c r="L1418" s="65"/>
      <c r="M1418" s="65"/>
      <c r="N1418" s="65"/>
      <c r="O1418" s="65"/>
      <c r="P1418" s="65"/>
    </row>
    <row r="1419" spans="3:16" s="1" customFormat="1" x14ac:dyDescent="0.25">
      <c r="C1419" s="65"/>
      <c r="D1419" s="55"/>
      <c r="E1419" s="55"/>
      <c r="F1419" s="55"/>
      <c r="G1419" s="55"/>
      <c r="H1419" s="55"/>
      <c r="I1419" s="55"/>
      <c r="J1419" s="55"/>
      <c r="K1419" s="65"/>
      <c r="L1419" s="65"/>
      <c r="M1419" s="65"/>
      <c r="N1419" s="65"/>
      <c r="O1419" s="65"/>
      <c r="P1419" s="65"/>
    </row>
    <row r="1420" spans="3:16" s="1" customFormat="1" x14ac:dyDescent="0.25">
      <c r="C1420" s="65"/>
      <c r="D1420" s="55"/>
      <c r="E1420" s="55"/>
      <c r="F1420" s="55"/>
      <c r="G1420" s="55"/>
      <c r="H1420" s="55"/>
      <c r="I1420" s="55"/>
      <c r="J1420" s="55"/>
      <c r="K1420" s="65"/>
      <c r="L1420" s="65"/>
      <c r="M1420" s="65"/>
      <c r="N1420" s="65"/>
      <c r="O1420" s="65"/>
      <c r="P1420" s="65"/>
    </row>
    <row r="1421" spans="3:16" s="1" customFormat="1" x14ac:dyDescent="0.25">
      <c r="C1421" s="65"/>
      <c r="D1421" s="55"/>
      <c r="E1421" s="55"/>
      <c r="F1421" s="55"/>
      <c r="G1421" s="55"/>
      <c r="H1421" s="55"/>
      <c r="I1421" s="55"/>
      <c r="J1421" s="55"/>
      <c r="K1421" s="65"/>
      <c r="L1421" s="65"/>
      <c r="M1421" s="65"/>
      <c r="N1421" s="65"/>
      <c r="O1421" s="65"/>
      <c r="P1421" s="65"/>
    </row>
    <row r="1422" spans="3:16" s="1" customFormat="1" x14ac:dyDescent="0.25">
      <c r="C1422" s="65"/>
      <c r="D1422" s="55"/>
      <c r="E1422" s="55"/>
      <c r="F1422" s="55"/>
      <c r="G1422" s="55"/>
      <c r="H1422" s="55"/>
      <c r="I1422" s="55"/>
      <c r="J1422" s="55"/>
      <c r="K1422" s="65"/>
      <c r="L1422" s="65"/>
      <c r="M1422" s="65"/>
      <c r="N1422" s="65"/>
      <c r="O1422" s="65"/>
      <c r="P1422" s="65"/>
    </row>
    <row r="1423" spans="3:16" s="1" customFormat="1" x14ac:dyDescent="0.25">
      <c r="C1423" s="65"/>
      <c r="D1423" s="55"/>
      <c r="E1423" s="55"/>
      <c r="F1423" s="55"/>
      <c r="G1423" s="55"/>
      <c r="H1423" s="55"/>
      <c r="I1423" s="55"/>
      <c r="J1423" s="55"/>
      <c r="K1423" s="65"/>
      <c r="L1423" s="65"/>
      <c r="M1423" s="65"/>
      <c r="N1423" s="65"/>
      <c r="O1423" s="65"/>
      <c r="P1423" s="65"/>
    </row>
    <row r="1424" spans="3:16" s="1" customFormat="1" x14ac:dyDescent="0.25">
      <c r="C1424" s="65"/>
      <c r="D1424" s="55"/>
      <c r="E1424" s="55"/>
      <c r="F1424" s="55"/>
      <c r="G1424" s="55"/>
      <c r="H1424" s="55"/>
      <c r="I1424" s="55"/>
      <c r="J1424" s="55"/>
      <c r="K1424" s="65"/>
      <c r="L1424" s="65"/>
      <c r="M1424" s="65"/>
      <c r="N1424" s="65"/>
      <c r="O1424" s="65"/>
      <c r="P1424" s="65"/>
    </row>
    <row r="1425" spans="3:16" s="1" customFormat="1" x14ac:dyDescent="0.25">
      <c r="C1425" s="65"/>
      <c r="D1425" s="55"/>
      <c r="E1425" s="55"/>
      <c r="F1425" s="55"/>
      <c r="G1425" s="55"/>
      <c r="H1425" s="55"/>
      <c r="I1425" s="55"/>
      <c r="J1425" s="55"/>
      <c r="K1425" s="65"/>
      <c r="L1425" s="65"/>
      <c r="M1425" s="65"/>
      <c r="N1425" s="65"/>
      <c r="O1425" s="65"/>
      <c r="P1425" s="65"/>
    </row>
    <row r="1426" spans="3:16" s="1" customFormat="1" x14ac:dyDescent="0.25">
      <c r="C1426" s="65"/>
      <c r="D1426" s="55"/>
      <c r="E1426" s="55"/>
      <c r="F1426" s="55"/>
      <c r="G1426" s="55"/>
      <c r="H1426" s="55"/>
      <c r="I1426" s="55"/>
      <c r="J1426" s="55"/>
      <c r="K1426" s="65"/>
      <c r="L1426" s="65"/>
      <c r="M1426" s="65"/>
      <c r="N1426" s="65"/>
      <c r="O1426" s="65"/>
      <c r="P1426" s="65"/>
    </row>
    <row r="1427" spans="3:16" s="1" customFormat="1" x14ac:dyDescent="0.25">
      <c r="C1427" s="65"/>
      <c r="D1427" s="55"/>
      <c r="E1427" s="55"/>
      <c r="F1427" s="55"/>
      <c r="G1427" s="55"/>
      <c r="H1427" s="55"/>
      <c r="I1427" s="55"/>
      <c r="J1427" s="55"/>
      <c r="K1427" s="65"/>
      <c r="L1427" s="65"/>
      <c r="M1427" s="65"/>
      <c r="N1427" s="65"/>
      <c r="O1427" s="65"/>
      <c r="P1427" s="65"/>
    </row>
    <row r="1428" spans="3:16" s="1" customFormat="1" x14ac:dyDescent="0.25">
      <c r="C1428" s="65"/>
      <c r="D1428" s="55"/>
      <c r="E1428" s="55"/>
      <c r="F1428" s="55"/>
      <c r="G1428" s="55"/>
      <c r="H1428" s="55"/>
      <c r="I1428" s="55"/>
      <c r="J1428" s="55"/>
      <c r="K1428" s="65"/>
      <c r="L1428" s="65"/>
      <c r="M1428" s="65"/>
      <c r="N1428" s="65"/>
      <c r="O1428" s="65"/>
      <c r="P1428" s="65"/>
    </row>
    <row r="1429" spans="3:16" s="1" customFormat="1" x14ac:dyDescent="0.25">
      <c r="C1429" s="65"/>
      <c r="D1429" s="55"/>
      <c r="E1429" s="55"/>
      <c r="F1429" s="55"/>
      <c r="G1429" s="55"/>
      <c r="H1429" s="55"/>
      <c r="I1429" s="55"/>
      <c r="J1429" s="55"/>
      <c r="K1429" s="65"/>
      <c r="L1429" s="65"/>
      <c r="M1429" s="65"/>
      <c r="N1429" s="65"/>
      <c r="O1429" s="65"/>
      <c r="P1429" s="65"/>
    </row>
    <row r="1430" spans="3:16" s="1" customFormat="1" x14ac:dyDescent="0.25">
      <c r="C1430" s="65"/>
      <c r="D1430" s="55"/>
      <c r="E1430" s="55"/>
      <c r="F1430" s="55"/>
      <c r="G1430" s="55"/>
      <c r="H1430" s="55"/>
      <c r="I1430" s="55"/>
      <c r="J1430" s="55"/>
      <c r="K1430" s="65"/>
      <c r="L1430" s="65"/>
      <c r="M1430" s="65"/>
      <c r="N1430" s="65"/>
      <c r="O1430" s="65"/>
      <c r="P1430" s="65"/>
    </row>
    <row r="1431" spans="3:16" s="1" customFormat="1" x14ac:dyDescent="0.25">
      <c r="C1431" s="65"/>
      <c r="D1431" s="55"/>
      <c r="E1431" s="55"/>
      <c r="F1431" s="55"/>
      <c r="G1431" s="55"/>
      <c r="H1431" s="55"/>
      <c r="I1431" s="55"/>
      <c r="J1431" s="55"/>
      <c r="K1431" s="65"/>
      <c r="L1431" s="65"/>
      <c r="M1431" s="65"/>
      <c r="N1431" s="65"/>
      <c r="O1431" s="65"/>
      <c r="P1431" s="65"/>
    </row>
    <row r="1432" spans="3:16" s="1" customFormat="1" x14ac:dyDescent="0.25">
      <c r="C1432" s="65"/>
      <c r="D1432" s="55"/>
      <c r="E1432" s="55"/>
      <c r="F1432" s="55"/>
      <c r="G1432" s="55"/>
      <c r="H1432" s="55"/>
      <c r="I1432" s="55"/>
      <c r="J1432" s="55"/>
      <c r="K1432" s="65"/>
      <c r="L1432" s="65"/>
      <c r="M1432" s="65"/>
      <c r="N1432" s="65"/>
      <c r="O1432" s="65"/>
      <c r="P1432" s="65"/>
    </row>
    <row r="1433" spans="3:16" s="1" customFormat="1" x14ac:dyDescent="0.25">
      <c r="C1433" s="65"/>
      <c r="D1433" s="55"/>
      <c r="E1433" s="55"/>
      <c r="F1433" s="55"/>
      <c r="G1433" s="55"/>
      <c r="H1433" s="55"/>
      <c r="I1433" s="55"/>
      <c r="J1433" s="55"/>
      <c r="K1433" s="65"/>
      <c r="L1433" s="65"/>
      <c r="M1433" s="65"/>
      <c r="N1433" s="65"/>
      <c r="O1433" s="65"/>
      <c r="P1433" s="65"/>
    </row>
    <row r="1434" spans="3:16" s="1" customFormat="1" x14ac:dyDescent="0.25">
      <c r="C1434" s="65"/>
      <c r="D1434" s="55"/>
      <c r="E1434" s="55"/>
      <c r="F1434" s="55"/>
      <c r="G1434" s="55"/>
      <c r="H1434" s="55"/>
      <c r="I1434" s="55"/>
      <c r="J1434" s="55"/>
      <c r="K1434" s="65"/>
      <c r="L1434" s="65"/>
      <c r="M1434" s="65"/>
      <c r="N1434" s="65"/>
      <c r="O1434" s="65"/>
      <c r="P1434" s="65"/>
    </row>
    <row r="1435" spans="3:16" s="1" customFormat="1" x14ac:dyDescent="0.25">
      <c r="C1435" s="65"/>
      <c r="D1435" s="55"/>
      <c r="E1435" s="55"/>
      <c r="F1435" s="55"/>
      <c r="G1435" s="55"/>
      <c r="H1435" s="55"/>
      <c r="I1435" s="55"/>
      <c r="J1435" s="55"/>
      <c r="K1435" s="65"/>
      <c r="L1435" s="65"/>
      <c r="M1435" s="65"/>
      <c r="N1435" s="65"/>
      <c r="O1435" s="65"/>
      <c r="P1435" s="65"/>
    </row>
    <row r="1436" spans="3:16" s="1" customFormat="1" x14ac:dyDescent="0.25">
      <c r="C1436" s="65"/>
      <c r="D1436" s="55"/>
      <c r="E1436" s="55"/>
      <c r="F1436" s="55"/>
      <c r="G1436" s="55"/>
      <c r="H1436" s="55"/>
      <c r="I1436" s="55"/>
      <c r="J1436" s="55"/>
      <c r="K1436" s="65"/>
      <c r="L1436" s="65"/>
      <c r="M1436" s="65"/>
      <c r="N1436" s="65"/>
      <c r="O1436" s="65"/>
      <c r="P1436" s="65"/>
    </row>
    <row r="1437" spans="3:16" s="1" customFormat="1" x14ac:dyDescent="0.25">
      <c r="C1437" s="65"/>
      <c r="D1437" s="55"/>
      <c r="E1437" s="55"/>
      <c r="F1437" s="55"/>
      <c r="G1437" s="55"/>
      <c r="H1437" s="55"/>
      <c r="I1437" s="55"/>
      <c r="J1437" s="55"/>
      <c r="K1437" s="65"/>
      <c r="L1437" s="65"/>
      <c r="M1437" s="65"/>
      <c r="N1437" s="65"/>
      <c r="O1437" s="65"/>
      <c r="P1437" s="65"/>
    </row>
    <row r="1438" spans="3:16" s="1" customFormat="1" x14ac:dyDescent="0.25">
      <c r="C1438" s="65"/>
      <c r="D1438" s="55"/>
      <c r="E1438" s="55"/>
      <c r="F1438" s="55"/>
      <c r="G1438" s="55"/>
      <c r="H1438" s="55"/>
      <c r="I1438" s="55"/>
      <c r="J1438" s="55"/>
      <c r="K1438" s="65"/>
      <c r="L1438" s="65"/>
      <c r="M1438" s="65"/>
      <c r="N1438" s="65"/>
      <c r="O1438" s="65"/>
      <c r="P1438" s="65"/>
    </row>
    <row r="1439" spans="3:16" s="1" customFormat="1" x14ac:dyDescent="0.25">
      <c r="C1439" s="65"/>
      <c r="D1439" s="55"/>
      <c r="E1439" s="55"/>
      <c r="F1439" s="55"/>
      <c r="G1439" s="55"/>
      <c r="H1439" s="55"/>
      <c r="I1439" s="55"/>
      <c r="J1439" s="55"/>
      <c r="K1439" s="65"/>
      <c r="L1439" s="65"/>
      <c r="M1439" s="65"/>
      <c r="N1439" s="65"/>
      <c r="O1439" s="65"/>
      <c r="P1439" s="65"/>
    </row>
    <row r="1440" spans="3:16" s="1" customFormat="1" x14ac:dyDescent="0.25">
      <c r="C1440" s="65"/>
      <c r="D1440" s="55"/>
      <c r="E1440" s="55"/>
      <c r="F1440" s="55"/>
      <c r="G1440" s="55"/>
      <c r="H1440" s="55"/>
      <c r="I1440" s="55"/>
      <c r="J1440" s="55"/>
      <c r="K1440" s="65"/>
      <c r="L1440" s="65"/>
      <c r="M1440" s="65"/>
      <c r="N1440" s="65"/>
      <c r="O1440" s="65"/>
      <c r="P1440" s="65"/>
    </row>
    <row r="1441" spans="3:16" s="1" customFormat="1" x14ac:dyDescent="0.25">
      <c r="C1441" s="65"/>
      <c r="D1441" s="55"/>
      <c r="E1441" s="55"/>
      <c r="F1441" s="55"/>
      <c r="G1441" s="55"/>
      <c r="H1441" s="55"/>
      <c r="I1441" s="55"/>
      <c r="J1441" s="55"/>
      <c r="K1441" s="65"/>
      <c r="L1441" s="65"/>
      <c r="M1441" s="65"/>
      <c r="N1441" s="65"/>
      <c r="O1441" s="65"/>
      <c r="P1441" s="65"/>
    </row>
    <row r="1442" spans="3:16" s="1" customFormat="1" x14ac:dyDescent="0.25">
      <c r="C1442" s="65"/>
      <c r="D1442" s="55"/>
      <c r="E1442" s="55"/>
      <c r="F1442" s="55"/>
      <c r="G1442" s="55"/>
      <c r="H1442" s="55"/>
      <c r="I1442" s="55"/>
      <c r="J1442" s="55"/>
      <c r="K1442" s="65"/>
      <c r="L1442" s="65"/>
      <c r="M1442" s="65"/>
      <c r="N1442" s="65"/>
      <c r="O1442" s="65"/>
      <c r="P1442" s="65"/>
    </row>
    <row r="1443" spans="3:16" s="1" customFormat="1" x14ac:dyDescent="0.25">
      <c r="C1443" s="65"/>
      <c r="D1443" s="55"/>
      <c r="E1443" s="55"/>
      <c r="F1443" s="55"/>
      <c r="G1443" s="55"/>
      <c r="H1443" s="55"/>
      <c r="I1443" s="55"/>
      <c r="J1443" s="55"/>
      <c r="K1443" s="65"/>
      <c r="L1443" s="65"/>
      <c r="M1443" s="65"/>
      <c r="N1443" s="65"/>
      <c r="O1443" s="65"/>
      <c r="P1443" s="65"/>
    </row>
    <row r="1444" spans="3:16" s="1" customFormat="1" x14ac:dyDescent="0.25">
      <c r="C1444" s="65"/>
      <c r="D1444" s="55"/>
      <c r="E1444" s="55"/>
      <c r="F1444" s="55"/>
      <c r="G1444" s="55"/>
      <c r="H1444" s="55"/>
      <c r="I1444" s="55"/>
      <c r="J1444" s="55"/>
      <c r="K1444" s="65"/>
      <c r="L1444" s="65"/>
      <c r="M1444" s="65"/>
      <c r="N1444" s="65"/>
      <c r="O1444" s="65"/>
      <c r="P1444" s="65"/>
    </row>
    <row r="1445" spans="3:16" s="1" customFormat="1" x14ac:dyDescent="0.25">
      <c r="C1445" s="65"/>
      <c r="D1445" s="55"/>
      <c r="E1445" s="55"/>
      <c r="F1445" s="55"/>
      <c r="G1445" s="55"/>
      <c r="H1445" s="55"/>
      <c r="I1445" s="55"/>
      <c r="J1445" s="55"/>
      <c r="K1445" s="65"/>
      <c r="L1445" s="65"/>
      <c r="M1445" s="65"/>
      <c r="N1445" s="65"/>
      <c r="O1445" s="65"/>
      <c r="P1445" s="65"/>
    </row>
    <row r="1446" spans="3:16" s="1" customFormat="1" x14ac:dyDescent="0.25">
      <c r="C1446" s="65"/>
      <c r="D1446" s="55"/>
      <c r="E1446" s="55"/>
      <c r="F1446" s="55"/>
      <c r="G1446" s="55"/>
      <c r="H1446" s="55"/>
      <c r="I1446" s="55"/>
      <c r="J1446" s="55"/>
      <c r="K1446" s="65"/>
      <c r="L1446" s="65"/>
      <c r="M1446" s="65"/>
      <c r="N1446" s="65"/>
      <c r="O1446" s="65"/>
      <c r="P1446" s="65"/>
    </row>
    <row r="1447" spans="3:16" s="1" customFormat="1" x14ac:dyDescent="0.25">
      <c r="C1447" s="65"/>
      <c r="D1447" s="55"/>
      <c r="E1447" s="55"/>
      <c r="F1447" s="55"/>
      <c r="G1447" s="55"/>
      <c r="H1447" s="55"/>
      <c r="I1447" s="55"/>
      <c r="J1447" s="55"/>
      <c r="K1447" s="65"/>
      <c r="L1447" s="65"/>
      <c r="M1447" s="65"/>
      <c r="N1447" s="65"/>
      <c r="O1447" s="65"/>
      <c r="P1447" s="65"/>
    </row>
    <row r="1448" spans="3:16" s="1" customFormat="1" x14ac:dyDescent="0.25">
      <c r="C1448" s="65"/>
      <c r="D1448" s="55"/>
      <c r="E1448" s="55"/>
      <c r="F1448" s="55"/>
      <c r="G1448" s="55"/>
      <c r="H1448" s="55"/>
      <c r="I1448" s="55"/>
      <c r="J1448" s="55"/>
      <c r="K1448" s="65"/>
      <c r="L1448" s="65"/>
      <c r="M1448" s="65"/>
      <c r="N1448" s="65"/>
      <c r="O1448" s="65"/>
      <c r="P1448" s="65"/>
    </row>
    <row r="1449" spans="3:16" s="1" customFormat="1" x14ac:dyDescent="0.25">
      <c r="C1449" s="65"/>
      <c r="D1449" s="55"/>
      <c r="E1449" s="55"/>
      <c r="F1449" s="55"/>
      <c r="G1449" s="55"/>
      <c r="H1449" s="55"/>
      <c r="I1449" s="55"/>
      <c r="J1449" s="55"/>
      <c r="K1449" s="65"/>
      <c r="L1449" s="65"/>
      <c r="M1449" s="65"/>
      <c r="N1449" s="65"/>
      <c r="O1449" s="65"/>
      <c r="P1449" s="65"/>
    </row>
    <row r="1450" spans="3:16" s="1" customFormat="1" x14ac:dyDescent="0.25">
      <c r="C1450" s="65"/>
      <c r="D1450" s="55"/>
      <c r="E1450" s="55"/>
      <c r="F1450" s="55"/>
      <c r="G1450" s="55"/>
      <c r="H1450" s="55"/>
      <c r="I1450" s="55"/>
      <c r="J1450" s="55"/>
      <c r="K1450" s="65"/>
      <c r="L1450" s="65"/>
      <c r="M1450" s="65"/>
      <c r="N1450" s="65"/>
      <c r="O1450" s="65"/>
      <c r="P1450" s="65"/>
    </row>
    <row r="1451" spans="3:16" s="1" customFormat="1" x14ac:dyDescent="0.25">
      <c r="C1451" s="65"/>
      <c r="D1451" s="55"/>
      <c r="E1451" s="55"/>
      <c r="F1451" s="55"/>
      <c r="G1451" s="55"/>
      <c r="H1451" s="55"/>
      <c r="I1451" s="55"/>
      <c r="J1451" s="55"/>
      <c r="K1451" s="65"/>
      <c r="L1451" s="65"/>
      <c r="M1451" s="65"/>
      <c r="N1451" s="65"/>
      <c r="O1451" s="65"/>
      <c r="P1451" s="65"/>
    </row>
    <row r="1452" spans="3:16" s="1" customFormat="1" x14ac:dyDescent="0.25">
      <c r="C1452" s="65"/>
      <c r="D1452" s="55"/>
      <c r="E1452" s="55"/>
      <c r="F1452" s="55"/>
      <c r="G1452" s="55"/>
      <c r="H1452" s="55"/>
      <c r="I1452" s="55"/>
      <c r="J1452" s="55"/>
      <c r="K1452" s="65"/>
      <c r="L1452" s="65"/>
      <c r="M1452" s="65"/>
      <c r="N1452" s="65"/>
      <c r="O1452" s="65"/>
      <c r="P1452" s="65"/>
    </row>
    <row r="1453" spans="3:16" s="1" customFormat="1" x14ac:dyDescent="0.25">
      <c r="C1453" s="65"/>
      <c r="D1453" s="55"/>
      <c r="E1453" s="55"/>
      <c r="F1453" s="55"/>
      <c r="G1453" s="55"/>
      <c r="H1453" s="55"/>
      <c r="I1453" s="55"/>
      <c r="J1453" s="55"/>
      <c r="K1453" s="65"/>
      <c r="L1453" s="65"/>
      <c r="M1453" s="65"/>
      <c r="N1453" s="65"/>
      <c r="O1453" s="65"/>
      <c r="P1453" s="65"/>
    </row>
    <row r="1454" spans="3:16" s="1" customFormat="1" x14ac:dyDescent="0.25">
      <c r="C1454" s="65"/>
      <c r="D1454" s="55"/>
      <c r="E1454" s="55"/>
      <c r="F1454" s="55"/>
      <c r="G1454" s="55"/>
      <c r="H1454" s="55"/>
      <c r="I1454" s="55"/>
      <c r="J1454" s="55"/>
      <c r="K1454" s="65"/>
      <c r="L1454" s="65"/>
      <c r="M1454" s="65"/>
      <c r="N1454" s="65"/>
      <c r="O1454" s="65"/>
      <c r="P1454" s="65"/>
    </row>
    <row r="1455" spans="3:16" s="1" customFormat="1" x14ac:dyDescent="0.25">
      <c r="C1455" s="65"/>
      <c r="D1455" s="55"/>
      <c r="E1455" s="55"/>
      <c r="F1455" s="55"/>
      <c r="G1455" s="55"/>
      <c r="H1455" s="55"/>
      <c r="I1455" s="55"/>
      <c r="J1455" s="55"/>
      <c r="K1455" s="65"/>
      <c r="L1455" s="65"/>
      <c r="M1455" s="65"/>
      <c r="N1455" s="65"/>
      <c r="O1455" s="65"/>
      <c r="P1455" s="65"/>
    </row>
    <row r="1456" spans="3:16" s="1" customFormat="1" x14ac:dyDescent="0.25">
      <c r="C1456" s="65"/>
      <c r="D1456" s="55"/>
      <c r="E1456" s="55"/>
      <c r="F1456" s="55"/>
      <c r="G1456" s="55"/>
      <c r="H1456" s="55"/>
      <c r="I1456" s="55"/>
      <c r="J1456" s="55"/>
      <c r="K1456" s="65"/>
      <c r="L1456" s="65"/>
      <c r="M1456" s="65"/>
      <c r="N1456" s="65"/>
      <c r="O1456" s="65"/>
      <c r="P1456" s="65"/>
    </row>
    <row r="1457" spans="3:16" s="1" customFormat="1" x14ac:dyDescent="0.25">
      <c r="C1457" s="65"/>
      <c r="D1457" s="55"/>
      <c r="E1457" s="55"/>
      <c r="F1457" s="55"/>
      <c r="G1457" s="55"/>
      <c r="H1457" s="55"/>
      <c r="I1457" s="55"/>
      <c r="J1457" s="55"/>
      <c r="K1457" s="65"/>
      <c r="L1457" s="65"/>
      <c r="M1457" s="65"/>
      <c r="N1457" s="65"/>
      <c r="O1457" s="65"/>
      <c r="P1457" s="65"/>
    </row>
    <row r="1458" spans="3:16" s="1" customFormat="1" x14ac:dyDescent="0.25">
      <c r="C1458" s="65"/>
      <c r="D1458" s="55"/>
      <c r="E1458" s="55"/>
      <c r="F1458" s="55"/>
      <c r="G1458" s="55"/>
      <c r="H1458" s="55"/>
      <c r="I1458" s="55"/>
      <c r="J1458" s="55"/>
      <c r="K1458" s="65"/>
      <c r="L1458" s="65"/>
      <c r="M1458" s="65"/>
      <c r="N1458" s="65"/>
      <c r="O1458" s="65"/>
      <c r="P1458" s="65"/>
    </row>
    <row r="1459" spans="3:16" s="1" customFormat="1" x14ac:dyDescent="0.25">
      <c r="C1459" s="65"/>
      <c r="D1459" s="55"/>
      <c r="E1459" s="55"/>
      <c r="F1459" s="55"/>
      <c r="G1459" s="55"/>
      <c r="H1459" s="55"/>
      <c r="I1459" s="55"/>
      <c r="J1459" s="55"/>
      <c r="K1459" s="65"/>
      <c r="L1459" s="65"/>
      <c r="M1459" s="65"/>
      <c r="N1459" s="65"/>
      <c r="O1459" s="65"/>
      <c r="P1459" s="65"/>
    </row>
    <row r="1460" spans="3:16" s="1" customFormat="1" x14ac:dyDescent="0.25">
      <c r="C1460" s="65"/>
      <c r="D1460" s="55"/>
      <c r="E1460" s="55"/>
      <c r="F1460" s="55"/>
      <c r="G1460" s="55"/>
      <c r="H1460" s="55"/>
      <c r="I1460" s="55"/>
      <c r="J1460" s="55"/>
      <c r="K1460" s="65"/>
      <c r="L1460" s="65"/>
      <c r="M1460" s="65"/>
      <c r="N1460" s="65"/>
      <c r="O1460" s="65"/>
      <c r="P1460" s="65"/>
    </row>
    <row r="1461" spans="3:16" s="1" customFormat="1" x14ac:dyDescent="0.25">
      <c r="C1461" s="65"/>
      <c r="D1461" s="55"/>
      <c r="E1461" s="55"/>
      <c r="F1461" s="55"/>
      <c r="G1461" s="55"/>
      <c r="H1461" s="55"/>
      <c r="I1461" s="55"/>
      <c r="J1461" s="55"/>
      <c r="K1461" s="65"/>
      <c r="L1461" s="65"/>
      <c r="M1461" s="65"/>
      <c r="N1461" s="65"/>
      <c r="O1461" s="65"/>
      <c r="P1461" s="65"/>
    </row>
    <row r="1462" spans="3:16" s="1" customFormat="1" x14ac:dyDescent="0.25">
      <c r="C1462" s="65"/>
      <c r="D1462" s="55"/>
      <c r="E1462" s="55"/>
      <c r="F1462" s="55"/>
      <c r="G1462" s="55"/>
      <c r="H1462" s="55"/>
      <c r="I1462" s="55"/>
      <c r="J1462" s="55"/>
      <c r="K1462" s="65"/>
      <c r="L1462" s="65"/>
      <c r="M1462" s="65"/>
      <c r="N1462" s="65"/>
      <c r="O1462" s="65"/>
      <c r="P1462" s="65"/>
    </row>
    <row r="1463" spans="3:16" s="1" customFormat="1" x14ac:dyDescent="0.25">
      <c r="C1463" s="65"/>
      <c r="D1463" s="55"/>
      <c r="E1463" s="55"/>
      <c r="F1463" s="55"/>
      <c r="G1463" s="55"/>
      <c r="H1463" s="55"/>
      <c r="I1463" s="55"/>
      <c r="J1463" s="55"/>
      <c r="K1463" s="65"/>
      <c r="L1463" s="65"/>
      <c r="M1463" s="65"/>
      <c r="N1463" s="65"/>
      <c r="O1463" s="65"/>
      <c r="P1463" s="65"/>
    </row>
    <row r="1464" spans="3:16" s="1" customFormat="1" x14ac:dyDescent="0.25">
      <c r="C1464" s="65"/>
      <c r="D1464" s="55"/>
      <c r="E1464" s="55"/>
      <c r="F1464" s="55"/>
      <c r="G1464" s="55"/>
      <c r="H1464" s="55"/>
      <c r="I1464" s="55"/>
      <c r="J1464" s="55"/>
      <c r="K1464" s="65"/>
      <c r="L1464" s="65"/>
      <c r="M1464" s="65"/>
      <c r="N1464" s="65"/>
      <c r="O1464" s="65"/>
      <c r="P1464" s="65"/>
    </row>
    <row r="1465" spans="3:16" s="1" customFormat="1" x14ac:dyDescent="0.25">
      <c r="C1465" s="65"/>
      <c r="D1465" s="55"/>
      <c r="E1465" s="55"/>
      <c r="F1465" s="55"/>
      <c r="G1465" s="55"/>
      <c r="H1465" s="55"/>
      <c r="I1465" s="55"/>
      <c r="J1465" s="55"/>
      <c r="K1465" s="65"/>
      <c r="L1465" s="65"/>
      <c r="M1465" s="65"/>
      <c r="N1465" s="65"/>
      <c r="O1465" s="65"/>
      <c r="P1465" s="65"/>
    </row>
    <row r="1466" spans="3:16" s="1" customFormat="1" x14ac:dyDescent="0.25">
      <c r="C1466" s="65"/>
      <c r="D1466" s="55"/>
      <c r="E1466" s="55"/>
      <c r="F1466" s="55"/>
      <c r="G1466" s="55"/>
      <c r="H1466" s="55"/>
      <c r="I1466" s="55"/>
      <c r="J1466" s="55"/>
      <c r="K1466" s="65"/>
      <c r="L1466" s="65"/>
      <c r="M1466" s="65"/>
      <c r="N1466" s="65"/>
      <c r="O1466" s="65"/>
      <c r="P1466" s="65"/>
    </row>
    <row r="1467" spans="3:16" s="1" customFormat="1" x14ac:dyDescent="0.25">
      <c r="C1467" s="65"/>
      <c r="D1467" s="55"/>
      <c r="E1467" s="55"/>
      <c r="F1467" s="55"/>
      <c r="G1467" s="55"/>
      <c r="H1467" s="55"/>
      <c r="I1467" s="55"/>
      <c r="J1467" s="55"/>
      <c r="K1467" s="65"/>
      <c r="L1467" s="65"/>
      <c r="M1467" s="65"/>
      <c r="N1467" s="65"/>
      <c r="O1467" s="65"/>
      <c r="P1467" s="65"/>
    </row>
    <row r="1468" spans="3:16" s="1" customFormat="1" x14ac:dyDescent="0.25">
      <c r="C1468" s="65"/>
      <c r="D1468" s="55"/>
      <c r="E1468" s="55"/>
      <c r="F1468" s="55"/>
      <c r="G1468" s="55"/>
      <c r="H1468" s="55"/>
      <c r="I1468" s="55"/>
      <c r="J1468" s="55"/>
      <c r="K1468" s="65"/>
      <c r="L1468" s="65"/>
      <c r="M1468" s="65"/>
      <c r="N1468" s="65"/>
      <c r="O1468" s="65"/>
      <c r="P1468" s="65"/>
    </row>
    <row r="1469" spans="3:16" s="1" customFormat="1" x14ac:dyDescent="0.25">
      <c r="C1469" s="65"/>
      <c r="D1469" s="55"/>
      <c r="E1469" s="55"/>
      <c r="F1469" s="55"/>
      <c r="G1469" s="55"/>
      <c r="H1469" s="55"/>
      <c r="I1469" s="55"/>
      <c r="J1469" s="55"/>
      <c r="K1469" s="65"/>
      <c r="L1469" s="65"/>
      <c r="M1469" s="65"/>
      <c r="N1469" s="65"/>
      <c r="O1469" s="65"/>
      <c r="P1469" s="65"/>
    </row>
    <row r="1470" spans="3:16" s="1" customFormat="1" x14ac:dyDescent="0.25">
      <c r="C1470" s="65"/>
      <c r="D1470" s="55"/>
      <c r="E1470" s="55"/>
      <c r="F1470" s="55"/>
      <c r="G1470" s="55"/>
      <c r="H1470" s="55"/>
      <c r="I1470" s="55"/>
      <c r="J1470" s="55"/>
      <c r="K1470" s="65"/>
      <c r="L1470" s="65"/>
      <c r="M1470" s="65"/>
      <c r="N1470" s="65"/>
      <c r="O1470" s="65"/>
      <c r="P1470" s="65"/>
    </row>
    <row r="1471" spans="3:16" s="1" customFormat="1" x14ac:dyDescent="0.25">
      <c r="C1471" s="65"/>
      <c r="D1471" s="55"/>
      <c r="E1471" s="55"/>
      <c r="F1471" s="55"/>
      <c r="G1471" s="55"/>
      <c r="H1471" s="55"/>
      <c r="I1471" s="55"/>
      <c r="J1471" s="55"/>
      <c r="K1471" s="65"/>
      <c r="L1471" s="65"/>
      <c r="M1471" s="65"/>
      <c r="N1471" s="65"/>
      <c r="O1471" s="65"/>
      <c r="P1471" s="65"/>
    </row>
    <row r="1472" spans="3:16" s="1" customFormat="1" x14ac:dyDescent="0.25">
      <c r="C1472" s="65"/>
      <c r="D1472" s="55"/>
      <c r="E1472" s="55"/>
      <c r="F1472" s="55"/>
      <c r="G1472" s="55"/>
      <c r="H1472" s="55"/>
      <c r="I1472" s="55"/>
      <c r="J1472" s="55"/>
      <c r="K1472" s="65"/>
      <c r="L1472" s="65"/>
      <c r="M1472" s="65"/>
      <c r="N1472" s="65"/>
      <c r="O1472" s="65"/>
      <c r="P1472" s="65"/>
    </row>
    <row r="1473" spans="3:16" s="1" customFormat="1" x14ac:dyDescent="0.25">
      <c r="C1473" s="65"/>
      <c r="D1473" s="55"/>
      <c r="E1473" s="55"/>
      <c r="F1473" s="55"/>
      <c r="G1473" s="55"/>
      <c r="H1473" s="55"/>
      <c r="I1473" s="55"/>
      <c r="J1473" s="55"/>
      <c r="K1473" s="65"/>
      <c r="L1473" s="65"/>
      <c r="M1473" s="65"/>
      <c r="N1473" s="65"/>
      <c r="O1473" s="65"/>
      <c r="P1473" s="65"/>
    </row>
    <row r="1474" spans="3:16" s="1" customFormat="1" x14ac:dyDescent="0.25">
      <c r="C1474" s="65"/>
      <c r="D1474" s="55"/>
      <c r="E1474" s="55"/>
      <c r="F1474" s="55"/>
      <c r="G1474" s="55"/>
      <c r="H1474" s="55"/>
      <c r="I1474" s="55"/>
      <c r="J1474" s="55"/>
      <c r="K1474" s="65"/>
      <c r="L1474" s="65"/>
      <c r="M1474" s="65"/>
      <c r="N1474" s="65"/>
      <c r="O1474" s="65"/>
      <c r="P1474" s="65"/>
    </row>
    <row r="1475" spans="3:16" s="1" customFormat="1" x14ac:dyDescent="0.25">
      <c r="C1475" s="65"/>
      <c r="D1475" s="55"/>
      <c r="E1475" s="55"/>
      <c r="F1475" s="55"/>
      <c r="G1475" s="55"/>
      <c r="H1475" s="55"/>
      <c r="I1475" s="55"/>
      <c r="J1475" s="55"/>
      <c r="K1475" s="65"/>
      <c r="L1475" s="65"/>
      <c r="M1475" s="65"/>
      <c r="N1475" s="65"/>
      <c r="O1475" s="65"/>
      <c r="P1475" s="65"/>
    </row>
    <row r="1476" spans="3:16" s="1" customFormat="1" x14ac:dyDescent="0.25">
      <c r="C1476" s="65"/>
      <c r="D1476" s="55"/>
      <c r="E1476" s="55"/>
      <c r="F1476" s="55"/>
      <c r="G1476" s="55"/>
      <c r="H1476" s="55"/>
      <c r="I1476" s="55"/>
      <c r="J1476" s="55"/>
      <c r="K1476" s="65"/>
      <c r="L1476" s="65"/>
      <c r="M1476" s="65"/>
      <c r="N1476" s="65"/>
      <c r="O1476" s="65"/>
      <c r="P1476" s="65"/>
    </row>
    <row r="1477" spans="3:16" s="1" customFormat="1" x14ac:dyDescent="0.25">
      <c r="C1477" s="65"/>
      <c r="D1477" s="55"/>
      <c r="E1477" s="55"/>
      <c r="F1477" s="55"/>
      <c r="G1477" s="55"/>
      <c r="H1477" s="55"/>
      <c r="I1477" s="55"/>
      <c r="J1477" s="55"/>
      <c r="K1477" s="65"/>
      <c r="L1477" s="65"/>
      <c r="M1477" s="65"/>
      <c r="N1477" s="65"/>
      <c r="O1477" s="65"/>
      <c r="P1477" s="65"/>
    </row>
    <row r="1478" spans="3:16" s="1" customFormat="1" x14ac:dyDescent="0.25">
      <c r="C1478" s="65"/>
      <c r="D1478" s="55"/>
      <c r="E1478" s="55"/>
      <c r="F1478" s="55"/>
      <c r="G1478" s="55"/>
      <c r="H1478" s="55"/>
      <c r="I1478" s="55"/>
      <c r="J1478" s="55"/>
      <c r="K1478" s="65"/>
      <c r="L1478" s="65"/>
      <c r="M1478" s="65"/>
      <c r="N1478" s="65"/>
      <c r="O1478" s="65"/>
      <c r="P1478" s="65"/>
    </row>
    <row r="1479" spans="3:16" s="1" customFormat="1" x14ac:dyDescent="0.25">
      <c r="C1479" s="65"/>
      <c r="D1479" s="55"/>
      <c r="E1479" s="55"/>
      <c r="F1479" s="55"/>
      <c r="G1479" s="55"/>
      <c r="H1479" s="55"/>
      <c r="I1479" s="55"/>
      <c r="J1479" s="55"/>
      <c r="K1479" s="65"/>
      <c r="L1479" s="65"/>
      <c r="M1479" s="65"/>
      <c r="N1479" s="65"/>
      <c r="O1479" s="65"/>
      <c r="P1479" s="65"/>
    </row>
    <row r="1480" spans="3:16" s="1" customFormat="1" x14ac:dyDescent="0.25">
      <c r="C1480" s="65"/>
      <c r="D1480" s="55"/>
      <c r="E1480" s="55"/>
      <c r="F1480" s="55"/>
      <c r="G1480" s="55"/>
      <c r="H1480" s="55"/>
      <c r="I1480" s="55"/>
      <c r="J1480" s="55"/>
      <c r="K1480" s="65"/>
      <c r="L1480" s="65"/>
      <c r="M1480" s="65"/>
      <c r="N1480" s="65"/>
      <c r="O1480" s="65"/>
      <c r="P1480" s="65"/>
    </row>
    <row r="1481" spans="3:16" s="1" customFormat="1" x14ac:dyDescent="0.25">
      <c r="C1481" s="65"/>
      <c r="D1481" s="55"/>
      <c r="E1481" s="55"/>
      <c r="F1481" s="55"/>
      <c r="G1481" s="55"/>
      <c r="H1481" s="55"/>
      <c r="I1481" s="55"/>
      <c r="J1481" s="55"/>
      <c r="K1481" s="65"/>
      <c r="L1481" s="65"/>
      <c r="M1481" s="65"/>
      <c r="N1481" s="65"/>
      <c r="O1481" s="65"/>
      <c r="P1481" s="65"/>
    </row>
    <row r="1482" spans="3:16" s="1" customFormat="1" x14ac:dyDescent="0.25">
      <c r="C1482" s="65"/>
      <c r="D1482" s="55"/>
      <c r="E1482" s="55"/>
      <c r="F1482" s="55"/>
      <c r="G1482" s="55"/>
      <c r="H1482" s="55"/>
      <c r="I1482" s="55"/>
      <c r="J1482" s="55"/>
      <c r="K1482" s="65"/>
      <c r="L1482" s="65"/>
      <c r="M1482" s="65"/>
      <c r="N1482" s="65"/>
      <c r="O1482" s="65"/>
      <c r="P1482" s="65"/>
    </row>
    <row r="1483" spans="3:16" s="1" customFormat="1" x14ac:dyDescent="0.25">
      <c r="C1483" s="65"/>
      <c r="D1483" s="55"/>
      <c r="E1483" s="55"/>
      <c r="F1483" s="55"/>
      <c r="G1483" s="55"/>
      <c r="H1483" s="55"/>
      <c r="I1483" s="55"/>
      <c r="J1483" s="55"/>
      <c r="K1483" s="65"/>
      <c r="L1483" s="65"/>
      <c r="M1483" s="65"/>
      <c r="N1483" s="65"/>
      <c r="O1483" s="65"/>
      <c r="P1483" s="65"/>
    </row>
    <row r="1484" spans="3:16" s="1" customFormat="1" x14ac:dyDescent="0.25">
      <c r="C1484" s="65"/>
      <c r="D1484" s="55"/>
      <c r="E1484" s="55"/>
      <c r="F1484" s="55"/>
      <c r="G1484" s="55"/>
      <c r="H1484" s="55"/>
      <c r="I1484" s="55"/>
      <c r="J1484" s="55"/>
      <c r="K1484" s="65"/>
      <c r="L1484" s="65"/>
      <c r="M1484" s="65"/>
      <c r="N1484" s="65"/>
      <c r="O1484" s="65"/>
      <c r="P1484" s="65"/>
    </row>
    <row r="1485" spans="3:16" s="1" customFormat="1" x14ac:dyDescent="0.25">
      <c r="C1485" s="65"/>
      <c r="D1485" s="55"/>
      <c r="E1485" s="55"/>
      <c r="F1485" s="55"/>
      <c r="G1485" s="55"/>
      <c r="H1485" s="55"/>
      <c r="I1485" s="55"/>
      <c r="J1485" s="55"/>
      <c r="K1485" s="65"/>
      <c r="L1485" s="65"/>
      <c r="M1485" s="65"/>
      <c r="N1485" s="65"/>
      <c r="O1485" s="65"/>
      <c r="P1485" s="65"/>
    </row>
    <row r="1486" spans="3:16" s="1" customFormat="1" x14ac:dyDescent="0.25">
      <c r="C1486" s="65"/>
      <c r="D1486" s="55"/>
      <c r="E1486" s="55"/>
      <c r="F1486" s="55"/>
      <c r="G1486" s="55"/>
      <c r="H1486" s="55"/>
      <c r="I1486" s="55"/>
      <c r="J1486" s="55"/>
      <c r="K1486" s="65"/>
      <c r="L1486" s="65"/>
      <c r="M1486" s="65"/>
      <c r="N1486" s="65"/>
      <c r="O1486" s="65"/>
      <c r="P1486" s="65"/>
    </row>
    <row r="1487" spans="3:16" s="1" customFormat="1" x14ac:dyDescent="0.25">
      <c r="C1487" s="65"/>
      <c r="D1487" s="55"/>
      <c r="E1487" s="55"/>
      <c r="F1487" s="55"/>
      <c r="G1487" s="55"/>
      <c r="H1487" s="55"/>
      <c r="I1487" s="55"/>
      <c r="J1487" s="55"/>
      <c r="K1487" s="65"/>
      <c r="L1487" s="65"/>
      <c r="M1487" s="65"/>
      <c r="N1487" s="65"/>
      <c r="O1487" s="65"/>
      <c r="P1487" s="65"/>
    </row>
    <row r="1488" spans="3:16" s="1" customFormat="1" x14ac:dyDescent="0.25">
      <c r="C1488" s="65"/>
      <c r="D1488" s="55"/>
      <c r="E1488" s="55"/>
      <c r="F1488" s="55"/>
      <c r="G1488" s="55"/>
      <c r="H1488" s="55"/>
      <c r="I1488" s="55"/>
      <c r="J1488" s="55"/>
      <c r="K1488" s="65"/>
      <c r="L1488" s="65"/>
      <c r="M1488" s="65"/>
      <c r="N1488" s="65"/>
      <c r="O1488" s="65"/>
      <c r="P1488" s="65"/>
    </row>
    <row r="1489" spans="3:16" s="1" customFormat="1" x14ac:dyDescent="0.25">
      <c r="C1489" s="65"/>
      <c r="D1489" s="55"/>
      <c r="E1489" s="55"/>
      <c r="F1489" s="55"/>
      <c r="G1489" s="55"/>
      <c r="H1489" s="55"/>
      <c r="I1489" s="55"/>
      <c r="J1489" s="55"/>
      <c r="K1489" s="65"/>
      <c r="L1489" s="65"/>
      <c r="M1489" s="65"/>
      <c r="N1489" s="65"/>
      <c r="O1489" s="65"/>
      <c r="P1489" s="65"/>
    </row>
    <row r="1490" spans="3:16" s="1" customFormat="1" x14ac:dyDescent="0.25">
      <c r="C1490" s="65"/>
      <c r="D1490" s="55"/>
      <c r="E1490" s="55"/>
      <c r="F1490" s="55"/>
      <c r="G1490" s="55"/>
      <c r="H1490" s="55"/>
      <c r="I1490" s="55"/>
      <c r="J1490" s="55"/>
      <c r="K1490" s="65"/>
      <c r="L1490" s="65"/>
      <c r="M1490" s="65"/>
      <c r="N1490" s="65"/>
      <c r="O1490" s="65"/>
      <c r="P1490" s="65"/>
    </row>
    <row r="1491" spans="3:16" s="1" customFormat="1" x14ac:dyDescent="0.25">
      <c r="C1491" s="65"/>
      <c r="D1491" s="55"/>
      <c r="E1491" s="55"/>
      <c r="F1491" s="55"/>
      <c r="G1491" s="55"/>
      <c r="H1491" s="55"/>
      <c r="I1491" s="55"/>
      <c r="J1491" s="55"/>
      <c r="K1491" s="65"/>
      <c r="L1491" s="65"/>
      <c r="M1491" s="65"/>
      <c r="N1491" s="65"/>
      <c r="O1491" s="65"/>
      <c r="P1491" s="65"/>
    </row>
    <row r="1492" spans="3:16" s="1" customFormat="1" x14ac:dyDescent="0.25">
      <c r="C1492" s="65"/>
      <c r="D1492" s="55"/>
      <c r="E1492" s="55"/>
      <c r="F1492" s="55"/>
      <c r="G1492" s="55"/>
      <c r="H1492" s="55"/>
      <c r="I1492" s="55"/>
      <c r="J1492" s="55"/>
      <c r="K1492" s="65"/>
      <c r="L1492" s="65"/>
      <c r="M1492" s="65"/>
      <c r="N1492" s="65"/>
      <c r="O1492" s="65"/>
      <c r="P1492" s="65"/>
    </row>
    <row r="1493" spans="3:16" s="1" customFormat="1" x14ac:dyDescent="0.25">
      <c r="C1493" s="65"/>
      <c r="D1493" s="55"/>
      <c r="E1493" s="55"/>
      <c r="F1493" s="55"/>
      <c r="G1493" s="55"/>
      <c r="H1493" s="55"/>
      <c r="I1493" s="55"/>
      <c r="J1493" s="55"/>
      <c r="K1493" s="65"/>
      <c r="L1493" s="65"/>
      <c r="M1493" s="65"/>
      <c r="N1493" s="65"/>
      <c r="O1493" s="65"/>
      <c r="P1493" s="65"/>
    </row>
    <row r="1494" spans="3:16" s="1" customFormat="1" x14ac:dyDescent="0.25">
      <c r="C1494" s="65"/>
      <c r="D1494" s="55"/>
      <c r="E1494" s="55"/>
      <c r="F1494" s="55"/>
      <c r="G1494" s="55"/>
      <c r="H1494" s="55"/>
      <c r="I1494" s="55"/>
      <c r="J1494" s="55"/>
      <c r="K1494" s="65"/>
      <c r="L1494" s="65"/>
      <c r="M1494" s="65"/>
      <c r="N1494" s="65"/>
      <c r="O1494" s="65"/>
      <c r="P1494" s="65"/>
    </row>
    <row r="1495" spans="3:16" s="1" customFormat="1" x14ac:dyDescent="0.25">
      <c r="C1495" s="65"/>
      <c r="D1495" s="55"/>
      <c r="E1495" s="55"/>
      <c r="F1495" s="55"/>
      <c r="G1495" s="55"/>
      <c r="H1495" s="55"/>
      <c r="I1495" s="55"/>
      <c r="J1495" s="55"/>
      <c r="K1495" s="65"/>
      <c r="L1495" s="65"/>
      <c r="M1495" s="65"/>
      <c r="N1495" s="65"/>
      <c r="O1495" s="65"/>
      <c r="P1495" s="65"/>
    </row>
    <row r="1496" spans="3:16" s="1" customFormat="1" x14ac:dyDescent="0.25">
      <c r="C1496" s="65"/>
      <c r="D1496" s="55"/>
      <c r="E1496" s="55"/>
      <c r="F1496" s="55"/>
      <c r="G1496" s="55"/>
      <c r="H1496" s="55"/>
      <c r="I1496" s="55"/>
      <c r="J1496" s="55"/>
      <c r="K1496" s="65"/>
      <c r="L1496" s="65"/>
      <c r="M1496" s="65"/>
      <c r="N1496" s="65"/>
      <c r="O1496" s="65"/>
      <c r="P1496" s="65"/>
    </row>
    <row r="1497" spans="3:16" s="1" customFormat="1" x14ac:dyDescent="0.25">
      <c r="C1497" s="65"/>
      <c r="D1497" s="55"/>
      <c r="E1497" s="55"/>
      <c r="F1497" s="55"/>
      <c r="G1497" s="55"/>
      <c r="H1497" s="55"/>
      <c r="I1497" s="55"/>
      <c r="J1497" s="55"/>
      <c r="K1497" s="65"/>
      <c r="L1497" s="65"/>
      <c r="M1497" s="65"/>
      <c r="N1497" s="65"/>
      <c r="O1497" s="65"/>
      <c r="P1497" s="65"/>
    </row>
    <row r="1498" spans="3:16" s="1" customFormat="1" x14ac:dyDescent="0.25">
      <c r="C1498" s="65"/>
      <c r="D1498" s="55"/>
      <c r="E1498" s="55"/>
      <c r="F1498" s="55"/>
      <c r="G1498" s="55"/>
      <c r="H1498" s="55"/>
      <c r="I1498" s="55"/>
      <c r="J1498" s="55"/>
      <c r="K1498" s="65"/>
      <c r="L1498" s="65"/>
      <c r="M1498" s="65"/>
      <c r="N1498" s="65"/>
      <c r="O1498" s="65"/>
      <c r="P1498" s="65"/>
    </row>
    <row r="1499" spans="3:16" s="1" customFormat="1" x14ac:dyDescent="0.25">
      <c r="C1499" s="65"/>
      <c r="D1499" s="55"/>
      <c r="E1499" s="55"/>
      <c r="F1499" s="55"/>
      <c r="G1499" s="55"/>
      <c r="H1499" s="55"/>
      <c r="I1499" s="55"/>
      <c r="J1499" s="55"/>
      <c r="K1499" s="65"/>
      <c r="L1499" s="65"/>
      <c r="M1499" s="65"/>
      <c r="N1499" s="65"/>
      <c r="O1499" s="65"/>
      <c r="P1499" s="65"/>
    </row>
    <row r="1500" spans="3:16" s="1" customFormat="1" x14ac:dyDescent="0.25">
      <c r="C1500" s="65"/>
      <c r="D1500" s="55"/>
      <c r="E1500" s="55"/>
      <c r="F1500" s="55"/>
      <c r="G1500" s="55"/>
      <c r="H1500" s="55"/>
      <c r="I1500" s="55"/>
      <c r="J1500" s="55"/>
      <c r="K1500" s="65"/>
      <c r="L1500" s="65"/>
      <c r="M1500" s="65"/>
      <c r="N1500" s="65"/>
      <c r="O1500" s="65"/>
      <c r="P1500" s="65"/>
    </row>
    <row r="1501" spans="3:16" s="1" customFormat="1" x14ac:dyDescent="0.25">
      <c r="C1501" s="65"/>
      <c r="D1501" s="55"/>
      <c r="E1501" s="55"/>
      <c r="F1501" s="55"/>
      <c r="G1501" s="55"/>
      <c r="H1501" s="55"/>
      <c r="I1501" s="55"/>
      <c r="J1501" s="55"/>
      <c r="K1501" s="65"/>
      <c r="L1501" s="65"/>
      <c r="M1501" s="65"/>
      <c r="N1501" s="65"/>
      <c r="O1501" s="65"/>
      <c r="P1501" s="65"/>
    </row>
    <row r="1502" spans="3:16" s="1" customFormat="1" x14ac:dyDescent="0.25">
      <c r="C1502" s="65"/>
      <c r="D1502" s="55"/>
      <c r="E1502" s="55"/>
      <c r="F1502" s="55"/>
      <c r="G1502" s="55"/>
      <c r="H1502" s="55"/>
      <c r="I1502" s="55"/>
      <c r="J1502" s="55"/>
      <c r="K1502" s="65"/>
      <c r="L1502" s="65"/>
      <c r="M1502" s="65"/>
      <c r="N1502" s="65"/>
      <c r="O1502" s="65"/>
      <c r="P1502" s="65"/>
    </row>
    <row r="1503" spans="3:16" s="1" customFormat="1" x14ac:dyDescent="0.25">
      <c r="C1503" s="65"/>
      <c r="D1503" s="55"/>
      <c r="E1503" s="55"/>
      <c r="F1503" s="55"/>
      <c r="G1503" s="55"/>
      <c r="H1503" s="55"/>
      <c r="I1503" s="55"/>
      <c r="J1503" s="55"/>
      <c r="K1503" s="65"/>
      <c r="L1503" s="65"/>
      <c r="M1503" s="65"/>
      <c r="N1503" s="65"/>
      <c r="O1503" s="65"/>
      <c r="P1503" s="65"/>
    </row>
    <row r="1504" spans="3:16" s="1" customFormat="1" x14ac:dyDescent="0.25">
      <c r="C1504" s="65"/>
      <c r="D1504" s="55"/>
      <c r="E1504" s="55"/>
      <c r="F1504" s="55"/>
      <c r="G1504" s="55"/>
      <c r="H1504" s="55"/>
      <c r="I1504" s="55"/>
      <c r="J1504" s="55"/>
      <c r="K1504" s="65"/>
      <c r="L1504" s="65"/>
      <c r="M1504" s="65"/>
      <c r="N1504" s="65"/>
      <c r="O1504" s="65"/>
      <c r="P1504" s="65"/>
    </row>
    <row r="1505" spans="3:16" s="1" customFormat="1" x14ac:dyDescent="0.25">
      <c r="C1505" s="65"/>
      <c r="D1505" s="55"/>
      <c r="E1505" s="55"/>
      <c r="F1505" s="55"/>
      <c r="G1505" s="55"/>
      <c r="H1505" s="55"/>
      <c r="I1505" s="55"/>
      <c r="J1505" s="55"/>
      <c r="K1505" s="65"/>
      <c r="L1505" s="65"/>
      <c r="M1505" s="65"/>
      <c r="N1505" s="65"/>
      <c r="O1505" s="65"/>
      <c r="P1505" s="65"/>
    </row>
    <row r="1506" spans="3:16" s="1" customFormat="1" x14ac:dyDescent="0.25">
      <c r="C1506" s="65"/>
      <c r="D1506" s="55"/>
      <c r="E1506" s="55"/>
      <c r="F1506" s="55"/>
      <c r="G1506" s="55"/>
      <c r="H1506" s="55"/>
      <c r="I1506" s="55"/>
      <c r="J1506" s="55"/>
      <c r="K1506" s="65"/>
      <c r="L1506" s="65"/>
      <c r="M1506" s="65"/>
      <c r="N1506" s="65"/>
      <c r="O1506" s="65"/>
      <c r="P1506" s="65"/>
    </row>
    <row r="1507" spans="3:16" s="1" customFormat="1" x14ac:dyDescent="0.25">
      <c r="C1507" s="65"/>
      <c r="D1507" s="55"/>
      <c r="E1507" s="55"/>
      <c r="F1507" s="55"/>
      <c r="G1507" s="55"/>
      <c r="H1507" s="55"/>
      <c r="I1507" s="55"/>
      <c r="J1507" s="55"/>
      <c r="K1507" s="65"/>
      <c r="L1507" s="65"/>
      <c r="M1507" s="65"/>
      <c r="N1507" s="65"/>
      <c r="O1507" s="65"/>
      <c r="P1507" s="65"/>
    </row>
    <row r="1508" spans="3:16" s="1" customFormat="1" x14ac:dyDescent="0.25">
      <c r="C1508" s="65"/>
      <c r="D1508" s="55"/>
      <c r="E1508" s="55"/>
      <c r="F1508" s="55"/>
      <c r="G1508" s="55"/>
      <c r="H1508" s="55"/>
      <c r="I1508" s="55"/>
      <c r="J1508" s="55"/>
      <c r="K1508" s="65"/>
      <c r="L1508" s="65"/>
      <c r="M1508" s="65"/>
      <c r="N1508" s="65"/>
      <c r="O1508" s="65"/>
      <c r="P1508" s="65"/>
    </row>
    <row r="1509" spans="3:16" s="1" customFormat="1" x14ac:dyDescent="0.25">
      <c r="C1509" s="65"/>
      <c r="D1509" s="55"/>
      <c r="E1509" s="55"/>
      <c r="F1509" s="55"/>
      <c r="G1509" s="55"/>
      <c r="H1509" s="55"/>
      <c r="I1509" s="55"/>
      <c r="J1509" s="55"/>
      <c r="K1509" s="65"/>
      <c r="L1509" s="65"/>
      <c r="M1509" s="65"/>
      <c r="N1509" s="65"/>
      <c r="O1509" s="65"/>
      <c r="P1509" s="65"/>
    </row>
    <row r="1510" spans="3:16" s="1" customFormat="1" x14ac:dyDescent="0.25">
      <c r="C1510" s="65"/>
      <c r="D1510" s="55"/>
      <c r="E1510" s="55"/>
      <c r="F1510" s="55"/>
      <c r="G1510" s="55"/>
      <c r="H1510" s="55"/>
      <c r="I1510" s="55"/>
      <c r="J1510" s="55"/>
      <c r="K1510" s="65"/>
      <c r="L1510" s="65"/>
      <c r="M1510" s="65"/>
      <c r="N1510" s="65"/>
      <c r="O1510" s="65"/>
      <c r="P1510" s="65"/>
    </row>
    <row r="1511" spans="3:16" s="1" customFormat="1" x14ac:dyDescent="0.25">
      <c r="C1511" s="65"/>
      <c r="D1511" s="55"/>
      <c r="E1511" s="55"/>
      <c r="F1511" s="55"/>
      <c r="G1511" s="55"/>
      <c r="H1511" s="55"/>
      <c r="I1511" s="55"/>
      <c r="J1511" s="55"/>
      <c r="K1511" s="65"/>
      <c r="L1511" s="65"/>
      <c r="M1511" s="65"/>
      <c r="N1511" s="65"/>
      <c r="O1511" s="65"/>
      <c r="P1511" s="65"/>
    </row>
    <row r="1512" spans="3:16" s="1" customFormat="1" x14ac:dyDescent="0.25">
      <c r="C1512" s="65"/>
      <c r="D1512" s="55"/>
      <c r="E1512" s="55"/>
      <c r="F1512" s="55"/>
      <c r="G1512" s="55"/>
      <c r="H1512" s="55"/>
      <c r="I1512" s="55"/>
      <c r="J1512" s="55"/>
      <c r="K1512" s="65"/>
      <c r="L1512" s="65"/>
      <c r="M1512" s="65"/>
      <c r="N1512" s="65"/>
      <c r="O1512" s="65"/>
      <c r="P1512" s="65"/>
    </row>
    <row r="1513" spans="3:16" s="1" customFormat="1" x14ac:dyDescent="0.25">
      <c r="C1513" s="65"/>
      <c r="D1513" s="55"/>
      <c r="E1513" s="55"/>
      <c r="F1513" s="55"/>
      <c r="G1513" s="55"/>
      <c r="H1513" s="55"/>
      <c r="I1513" s="55"/>
      <c r="J1513" s="55"/>
      <c r="K1513" s="65"/>
      <c r="L1513" s="65"/>
      <c r="M1513" s="65"/>
      <c r="N1513" s="65"/>
      <c r="O1513" s="65"/>
      <c r="P1513" s="65"/>
    </row>
    <row r="1514" spans="3:16" s="1" customFormat="1" x14ac:dyDescent="0.25">
      <c r="C1514" s="65"/>
      <c r="D1514" s="55"/>
      <c r="E1514" s="55"/>
      <c r="F1514" s="55"/>
      <c r="G1514" s="55"/>
      <c r="H1514" s="55"/>
      <c r="I1514" s="55"/>
      <c r="J1514" s="55"/>
      <c r="K1514" s="65"/>
      <c r="L1514" s="65"/>
      <c r="M1514" s="65"/>
      <c r="N1514" s="65"/>
      <c r="O1514" s="65"/>
      <c r="P1514" s="65"/>
    </row>
    <row r="1515" spans="3:16" s="1" customFormat="1" x14ac:dyDescent="0.25">
      <c r="C1515" s="65"/>
      <c r="D1515" s="55"/>
      <c r="E1515" s="55"/>
      <c r="F1515" s="55"/>
      <c r="G1515" s="55"/>
      <c r="H1515" s="55"/>
      <c r="I1515" s="55"/>
      <c r="J1515" s="55"/>
      <c r="K1515" s="65"/>
      <c r="L1515" s="65"/>
      <c r="M1515" s="65"/>
      <c r="N1515" s="65"/>
      <c r="O1515" s="65"/>
      <c r="P1515" s="65"/>
    </row>
    <row r="1516" spans="3:16" s="1" customFormat="1" x14ac:dyDescent="0.25">
      <c r="C1516" s="65"/>
      <c r="D1516" s="55"/>
      <c r="E1516" s="55"/>
      <c r="F1516" s="55"/>
      <c r="G1516" s="55"/>
      <c r="H1516" s="55"/>
      <c r="I1516" s="55"/>
      <c r="J1516" s="55"/>
      <c r="K1516" s="65"/>
      <c r="L1516" s="65"/>
      <c r="M1516" s="65"/>
      <c r="N1516" s="65"/>
      <c r="O1516" s="65"/>
      <c r="P1516" s="65"/>
    </row>
    <row r="1517" spans="3:16" s="1" customFormat="1" x14ac:dyDescent="0.25">
      <c r="C1517" s="65"/>
      <c r="D1517" s="55"/>
      <c r="E1517" s="55"/>
      <c r="F1517" s="55"/>
      <c r="G1517" s="55"/>
      <c r="H1517" s="55"/>
      <c r="I1517" s="55"/>
      <c r="J1517" s="55"/>
      <c r="K1517" s="65"/>
      <c r="L1517" s="65"/>
      <c r="M1517" s="65"/>
      <c r="N1517" s="65"/>
      <c r="O1517" s="65"/>
      <c r="P1517" s="65"/>
    </row>
    <row r="1518" spans="3:16" s="1" customFormat="1" x14ac:dyDescent="0.25">
      <c r="C1518" s="65"/>
      <c r="D1518" s="55"/>
      <c r="E1518" s="55"/>
      <c r="F1518" s="55"/>
      <c r="G1518" s="55"/>
      <c r="H1518" s="55"/>
      <c r="I1518" s="55"/>
      <c r="J1518" s="55"/>
      <c r="K1518" s="65"/>
      <c r="L1518" s="65"/>
      <c r="M1518" s="65"/>
      <c r="N1518" s="65"/>
      <c r="O1518" s="65"/>
      <c r="P1518" s="65"/>
    </row>
    <row r="1519" spans="3:16" s="1" customFormat="1" x14ac:dyDescent="0.25">
      <c r="C1519" s="65"/>
      <c r="D1519" s="55"/>
      <c r="E1519" s="55"/>
      <c r="F1519" s="55"/>
      <c r="G1519" s="55"/>
      <c r="H1519" s="55"/>
      <c r="I1519" s="55"/>
      <c r="J1519" s="55"/>
      <c r="K1519" s="65"/>
      <c r="L1519" s="65"/>
      <c r="M1519" s="65"/>
      <c r="N1519" s="65"/>
      <c r="O1519" s="65"/>
      <c r="P1519" s="65"/>
    </row>
    <row r="1520" spans="3:16" s="1" customFormat="1" x14ac:dyDescent="0.25">
      <c r="C1520" s="65"/>
      <c r="D1520" s="55"/>
      <c r="E1520" s="55"/>
      <c r="F1520" s="55"/>
      <c r="G1520" s="55"/>
      <c r="H1520" s="55"/>
      <c r="I1520" s="55"/>
      <c r="J1520" s="55"/>
      <c r="K1520" s="65"/>
      <c r="L1520" s="65"/>
      <c r="M1520" s="65"/>
      <c r="N1520" s="65"/>
      <c r="O1520" s="65"/>
      <c r="P1520" s="65"/>
    </row>
    <row r="1521" spans="3:16" s="1" customFormat="1" x14ac:dyDescent="0.25">
      <c r="C1521" s="65"/>
      <c r="D1521" s="55"/>
      <c r="E1521" s="55"/>
      <c r="F1521" s="55"/>
      <c r="G1521" s="55"/>
      <c r="H1521" s="55"/>
      <c r="I1521" s="55"/>
      <c r="J1521" s="55"/>
      <c r="K1521" s="65"/>
      <c r="L1521" s="65"/>
      <c r="M1521" s="65"/>
      <c r="N1521" s="65"/>
      <c r="O1521" s="65"/>
      <c r="P1521" s="65"/>
    </row>
    <row r="1522" spans="3:16" s="1" customFormat="1" x14ac:dyDescent="0.25">
      <c r="C1522" s="65"/>
      <c r="D1522" s="55"/>
      <c r="E1522" s="55"/>
      <c r="F1522" s="55"/>
      <c r="G1522" s="55"/>
      <c r="H1522" s="55"/>
      <c r="I1522" s="55"/>
      <c r="J1522" s="55"/>
      <c r="K1522" s="65"/>
      <c r="L1522" s="65"/>
      <c r="M1522" s="65"/>
      <c r="N1522" s="65"/>
      <c r="O1522" s="65"/>
      <c r="P1522" s="65"/>
    </row>
    <row r="1523" spans="3:16" s="1" customFormat="1" x14ac:dyDescent="0.25">
      <c r="C1523" s="65"/>
      <c r="D1523" s="55"/>
      <c r="E1523" s="55"/>
      <c r="F1523" s="55"/>
      <c r="G1523" s="55"/>
      <c r="H1523" s="55"/>
      <c r="I1523" s="55"/>
      <c r="J1523" s="55"/>
      <c r="K1523" s="65"/>
      <c r="L1523" s="65"/>
      <c r="M1523" s="65"/>
      <c r="N1523" s="65"/>
      <c r="O1523" s="65"/>
      <c r="P1523" s="65"/>
    </row>
    <row r="1524" spans="3:16" s="1" customFormat="1" x14ac:dyDescent="0.25">
      <c r="C1524" s="65"/>
      <c r="D1524" s="55"/>
      <c r="E1524" s="55"/>
      <c r="F1524" s="55"/>
      <c r="G1524" s="55"/>
      <c r="H1524" s="55"/>
      <c r="I1524" s="55"/>
      <c r="J1524" s="55"/>
      <c r="K1524" s="65"/>
      <c r="L1524" s="65"/>
      <c r="M1524" s="65"/>
      <c r="N1524" s="65"/>
      <c r="O1524" s="65"/>
      <c r="P1524" s="65"/>
    </row>
    <row r="1525" spans="3:16" s="1" customFormat="1" x14ac:dyDescent="0.25">
      <c r="C1525" s="65"/>
      <c r="D1525" s="55"/>
      <c r="E1525" s="55"/>
      <c r="F1525" s="55"/>
      <c r="G1525" s="55"/>
      <c r="H1525" s="55"/>
      <c r="I1525" s="55"/>
      <c r="J1525" s="55"/>
      <c r="K1525" s="65"/>
      <c r="L1525" s="65"/>
      <c r="M1525" s="65"/>
      <c r="N1525" s="65"/>
      <c r="O1525" s="65"/>
      <c r="P1525" s="65"/>
    </row>
    <row r="1526" spans="3:16" s="1" customFormat="1" x14ac:dyDescent="0.25">
      <c r="C1526" s="65"/>
      <c r="D1526" s="55"/>
      <c r="E1526" s="55"/>
      <c r="F1526" s="55"/>
      <c r="G1526" s="55"/>
      <c r="H1526" s="55"/>
      <c r="I1526" s="55"/>
      <c r="J1526" s="55"/>
      <c r="K1526" s="65"/>
      <c r="L1526" s="65"/>
      <c r="M1526" s="65"/>
      <c r="N1526" s="65"/>
      <c r="O1526" s="65"/>
      <c r="P1526" s="65"/>
    </row>
    <row r="1527" spans="3:16" s="1" customFormat="1" x14ac:dyDescent="0.25">
      <c r="C1527" s="65"/>
      <c r="D1527" s="55"/>
      <c r="E1527" s="55"/>
      <c r="F1527" s="55"/>
      <c r="G1527" s="55"/>
      <c r="H1527" s="55"/>
      <c r="I1527" s="55"/>
      <c r="J1527" s="55"/>
      <c r="K1527" s="65"/>
      <c r="L1527" s="65"/>
      <c r="M1527" s="65"/>
      <c r="N1527" s="65"/>
      <c r="O1527" s="65"/>
      <c r="P1527" s="65"/>
    </row>
    <row r="1528" spans="3:16" s="1" customFormat="1" x14ac:dyDescent="0.25">
      <c r="C1528" s="65"/>
      <c r="D1528" s="55"/>
      <c r="E1528" s="55"/>
      <c r="F1528" s="55"/>
      <c r="G1528" s="55"/>
      <c r="H1528" s="55"/>
      <c r="I1528" s="55"/>
      <c r="J1528" s="55"/>
      <c r="K1528" s="65"/>
      <c r="L1528" s="65"/>
      <c r="M1528" s="65"/>
      <c r="N1528" s="65"/>
      <c r="O1528" s="65"/>
      <c r="P1528" s="65"/>
    </row>
    <row r="1529" spans="3:16" s="1" customFormat="1" x14ac:dyDescent="0.25">
      <c r="C1529" s="65"/>
      <c r="D1529" s="55"/>
      <c r="E1529" s="55"/>
      <c r="F1529" s="55"/>
      <c r="G1529" s="55"/>
      <c r="H1529" s="55"/>
      <c r="I1529" s="55"/>
      <c r="J1529" s="55"/>
      <c r="K1529" s="65"/>
      <c r="L1529" s="65"/>
      <c r="M1529" s="65"/>
      <c r="N1529" s="65"/>
      <c r="O1529" s="65"/>
      <c r="P1529" s="65"/>
    </row>
    <row r="1530" spans="3:16" s="1" customFormat="1" x14ac:dyDescent="0.25">
      <c r="C1530" s="65"/>
      <c r="D1530" s="55"/>
      <c r="E1530" s="55"/>
      <c r="F1530" s="55"/>
      <c r="G1530" s="55"/>
      <c r="H1530" s="55"/>
      <c r="I1530" s="55"/>
      <c r="J1530" s="55"/>
      <c r="K1530" s="65"/>
      <c r="L1530" s="65"/>
      <c r="M1530" s="65"/>
      <c r="N1530" s="65"/>
      <c r="O1530" s="65"/>
      <c r="P1530" s="65"/>
    </row>
    <row r="1531" spans="3:16" s="1" customFormat="1" x14ac:dyDescent="0.25">
      <c r="C1531" s="65"/>
      <c r="D1531" s="55"/>
      <c r="E1531" s="55"/>
      <c r="F1531" s="55"/>
      <c r="G1531" s="55"/>
      <c r="H1531" s="55"/>
      <c r="I1531" s="55"/>
      <c r="J1531" s="55"/>
      <c r="K1531" s="65"/>
      <c r="L1531" s="65"/>
      <c r="M1531" s="65"/>
      <c r="N1531" s="65"/>
      <c r="O1531" s="65"/>
      <c r="P1531" s="65"/>
    </row>
    <row r="1532" spans="3:16" s="1" customFormat="1" x14ac:dyDescent="0.25">
      <c r="C1532" s="65"/>
      <c r="D1532" s="55"/>
      <c r="E1532" s="55"/>
      <c r="F1532" s="55"/>
      <c r="G1532" s="55"/>
      <c r="H1532" s="55"/>
      <c r="I1532" s="55"/>
      <c r="J1532" s="55"/>
      <c r="K1532" s="65"/>
      <c r="L1532" s="65"/>
      <c r="M1532" s="65"/>
      <c r="N1532" s="65"/>
      <c r="O1532" s="65"/>
      <c r="P1532" s="65"/>
    </row>
    <row r="1533" spans="3:16" s="1" customFormat="1" x14ac:dyDescent="0.25">
      <c r="C1533" s="65"/>
      <c r="D1533" s="55"/>
      <c r="E1533" s="55"/>
      <c r="F1533" s="55"/>
      <c r="G1533" s="55"/>
      <c r="H1533" s="55"/>
      <c r="I1533" s="55"/>
      <c r="J1533" s="55"/>
      <c r="K1533" s="65"/>
      <c r="L1533" s="65"/>
      <c r="M1533" s="65"/>
      <c r="N1533" s="65"/>
      <c r="O1533" s="65"/>
      <c r="P1533" s="65"/>
    </row>
    <row r="1534" spans="3:16" s="1" customFormat="1" x14ac:dyDescent="0.25">
      <c r="C1534" s="65"/>
      <c r="D1534" s="55"/>
      <c r="E1534" s="55"/>
      <c r="F1534" s="55"/>
      <c r="G1534" s="55"/>
      <c r="H1534" s="55"/>
      <c r="I1534" s="55"/>
      <c r="J1534" s="55"/>
      <c r="K1534" s="65"/>
      <c r="L1534" s="65"/>
      <c r="M1534" s="65"/>
      <c r="N1534" s="65"/>
      <c r="O1534" s="65"/>
      <c r="P1534" s="65"/>
    </row>
    <row r="1535" spans="3:16" s="1" customFormat="1" x14ac:dyDescent="0.25">
      <c r="C1535" s="65"/>
      <c r="D1535" s="55"/>
      <c r="E1535" s="55"/>
      <c r="F1535" s="55"/>
      <c r="G1535" s="55"/>
      <c r="H1535" s="55"/>
      <c r="I1535" s="55"/>
      <c r="J1535" s="55"/>
      <c r="K1535" s="65"/>
      <c r="L1535" s="65"/>
      <c r="M1535" s="65"/>
      <c r="N1535" s="65"/>
      <c r="O1535" s="65"/>
      <c r="P1535" s="65"/>
    </row>
    <row r="1536" spans="3:16" s="1" customFormat="1" x14ac:dyDescent="0.25">
      <c r="C1536" s="65"/>
      <c r="D1536" s="55"/>
      <c r="E1536" s="55"/>
      <c r="F1536" s="55"/>
      <c r="G1536" s="55"/>
      <c r="H1536" s="55"/>
      <c r="I1536" s="55"/>
      <c r="J1536" s="55"/>
      <c r="K1536" s="65"/>
      <c r="L1536" s="65"/>
      <c r="M1536" s="65"/>
      <c r="N1536" s="65"/>
      <c r="O1536" s="65"/>
      <c r="P1536" s="65"/>
    </row>
    <row r="1537" spans="3:16" s="1" customFormat="1" x14ac:dyDescent="0.25">
      <c r="C1537" s="65"/>
      <c r="D1537" s="55"/>
      <c r="E1537" s="55"/>
      <c r="F1537" s="55"/>
      <c r="G1537" s="55"/>
      <c r="H1537" s="55"/>
      <c r="I1537" s="55"/>
      <c r="J1537" s="55"/>
      <c r="K1537" s="65"/>
      <c r="L1537" s="65"/>
      <c r="M1537" s="65"/>
      <c r="N1537" s="65"/>
      <c r="O1537" s="65"/>
      <c r="P1537" s="65"/>
    </row>
    <row r="1538" spans="3:16" s="1" customFormat="1" x14ac:dyDescent="0.25">
      <c r="C1538" s="65"/>
      <c r="D1538" s="55"/>
      <c r="E1538" s="55"/>
      <c r="F1538" s="55"/>
      <c r="G1538" s="55"/>
      <c r="H1538" s="55"/>
      <c r="I1538" s="55"/>
      <c r="J1538" s="55"/>
      <c r="K1538" s="65"/>
      <c r="L1538" s="65"/>
      <c r="M1538" s="65"/>
      <c r="N1538" s="65"/>
      <c r="O1538" s="65"/>
      <c r="P1538" s="65"/>
    </row>
    <row r="1539" spans="3:16" s="1" customFormat="1" x14ac:dyDescent="0.25">
      <c r="C1539" s="65"/>
      <c r="D1539" s="55"/>
      <c r="E1539" s="55"/>
      <c r="F1539" s="55"/>
      <c r="G1539" s="55"/>
      <c r="H1539" s="55"/>
      <c r="I1539" s="55"/>
      <c r="J1539" s="55"/>
      <c r="K1539" s="65"/>
      <c r="L1539" s="65"/>
      <c r="M1539" s="65"/>
      <c r="N1539" s="65"/>
      <c r="O1539" s="65"/>
      <c r="P1539" s="65"/>
    </row>
    <row r="1540" spans="3:16" s="1" customFormat="1" x14ac:dyDescent="0.25">
      <c r="C1540" s="65"/>
      <c r="D1540" s="55"/>
      <c r="E1540" s="55"/>
      <c r="F1540" s="55"/>
      <c r="G1540" s="55"/>
      <c r="H1540" s="55"/>
      <c r="I1540" s="55"/>
      <c r="J1540" s="55"/>
      <c r="K1540" s="65"/>
      <c r="L1540" s="65"/>
      <c r="M1540" s="65"/>
      <c r="N1540" s="65"/>
      <c r="O1540" s="65"/>
      <c r="P1540" s="65"/>
    </row>
    <row r="1541" spans="3:16" s="1" customFormat="1" x14ac:dyDescent="0.25">
      <c r="C1541" s="65"/>
      <c r="D1541" s="55"/>
      <c r="E1541" s="55"/>
      <c r="F1541" s="55"/>
      <c r="G1541" s="55"/>
      <c r="H1541" s="55"/>
      <c r="I1541" s="55"/>
      <c r="J1541" s="55"/>
      <c r="K1541" s="65"/>
      <c r="L1541" s="65"/>
      <c r="M1541" s="65"/>
      <c r="N1541" s="65"/>
      <c r="O1541" s="65"/>
      <c r="P1541" s="65"/>
    </row>
    <row r="1542" spans="3:16" s="1" customFormat="1" x14ac:dyDescent="0.25">
      <c r="C1542" s="65"/>
      <c r="D1542" s="55"/>
      <c r="E1542" s="55"/>
      <c r="F1542" s="55"/>
      <c r="G1542" s="55"/>
      <c r="H1542" s="55"/>
      <c r="I1542" s="55"/>
      <c r="J1542" s="55"/>
      <c r="K1542" s="65"/>
      <c r="L1542" s="65"/>
      <c r="M1542" s="65"/>
      <c r="N1542" s="65"/>
      <c r="O1542" s="65"/>
      <c r="P1542" s="65"/>
    </row>
    <row r="1543" spans="3:16" s="1" customFormat="1" x14ac:dyDescent="0.25">
      <c r="C1543" s="65"/>
      <c r="D1543" s="55"/>
      <c r="E1543" s="55"/>
      <c r="F1543" s="55"/>
      <c r="G1543" s="55"/>
      <c r="H1543" s="55"/>
      <c r="I1543" s="55"/>
      <c r="J1543" s="55"/>
      <c r="K1543" s="65"/>
      <c r="L1543" s="65"/>
      <c r="M1543" s="65"/>
      <c r="N1543" s="65"/>
      <c r="O1543" s="65"/>
      <c r="P1543" s="65"/>
    </row>
    <row r="1544" spans="3:16" s="1" customFormat="1" x14ac:dyDescent="0.25">
      <c r="C1544" s="65"/>
      <c r="D1544" s="55"/>
      <c r="E1544" s="55"/>
      <c r="F1544" s="55"/>
      <c r="G1544" s="55"/>
      <c r="H1544" s="55"/>
      <c r="I1544" s="55"/>
      <c r="J1544" s="55"/>
      <c r="K1544" s="65"/>
      <c r="L1544" s="65"/>
      <c r="M1544" s="65"/>
      <c r="N1544" s="65"/>
      <c r="O1544" s="65"/>
      <c r="P1544" s="65"/>
    </row>
    <row r="1545" spans="3:16" s="1" customFormat="1" x14ac:dyDescent="0.25">
      <c r="C1545" s="65"/>
      <c r="D1545" s="55"/>
      <c r="E1545" s="55"/>
      <c r="F1545" s="55"/>
      <c r="G1545" s="55"/>
      <c r="H1545" s="55"/>
      <c r="I1545" s="55"/>
      <c r="J1545" s="55"/>
      <c r="K1545" s="65"/>
      <c r="L1545" s="65"/>
      <c r="M1545" s="65"/>
      <c r="N1545" s="65"/>
      <c r="O1545" s="65"/>
      <c r="P1545" s="65"/>
    </row>
    <row r="1546" spans="3:16" s="1" customFormat="1" x14ac:dyDescent="0.25">
      <c r="C1546" s="65"/>
      <c r="D1546" s="55"/>
      <c r="E1546" s="55"/>
      <c r="F1546" s="55"/>
      <c r="G1546" s="55"/>
      <c r="H1546" s="55"/>
      <c r="I1546" s="55"/>
      <c r="J1546" s="55"/>
      <c r="K1546" s="65"/>
      <c r="L1546" s="65"/>
      <c r="M1546" s="65"/>
      <c r="N1546" s="65"/>
      <c r="O1546" s="65"/>
      <c r="P1546" s="65"/>
    </row>
    <row r="1547" spans="3:16" s="1" customFormat="1" x14ac:dyDescent="0.25">
      <c r="C1547" s="65"/>
      <c r="D1547" s="55"/>
      <c r="E1547" s="55"/>
      <c r="F1547" s="55"/>
      <c r="G1547" s="55"/>
      <c r="H1547" s="55"/>
      <c r="I1547" s="55"/>
      <c r="J1547" s="55"/>
      <c r="K1547" s="65"/>
      <c r="L1547" s="65"/>
      <c r="M1547" s="65"/>
      <c r="N1547" s="65"/>
      <c r="O1547" s="65"/>
      <c r="P1547" s="65"/>
    </row>
    <row r="1548" spans="3:16" s="1" customFormat="1" x14ac:dyDescent="0.25">
      <c r="C1548" s="65"/>
      <c r="D1548" s="55"/>
      <c r="E1548" s="55"/>
      <c r="F1548" s="55"/>
      <c r="G1548" s="55"/>
      <c r="H1548" s="55"/>
      <c r="I1548" s="55"/>
      <c r="J1548" s="55"/>
      <c r="K1548" s="65"/>
      <c r="L1548" s="65"/>
      <c r="M1548" s="65"/>
      <c r="N1548" s="65"/>
      <c r="O1548" s="65"/>
      <c r="P1548" s="65"/>
    </row>
    <row r="1549" spans="3:16" s="1" customFormat="1" x14ac:dyDescent="0.25">
      <c r="C1549" s="65"/>
      <c r="D1549" s="55"/>
      <c r="E1549" s="55"/>
      <c r="F1549" s="55"/>
      <c r="G1549" s="55"/>
      <c r="H1549" s="55"/>
      <c r="I1549" s="55"/>
      <c r="J1549" s="55"/>
      <c r="K1549" s="65"/>
      <c r="L1549" s="65"/>
      <c r="M1549" s="65"/>
      <c r="N1549" s="65"/>
      <c r="O1549" s="65"/>
      <c r="P1549" s="65"/>
    </row>
    <row r="1550" spans="3:16" s="1" customFormat="1" x14ac:dyDescent="0.25">
      <c r="C1550" s="65"/>
      <c r="D1550" s="55"/>
      <c r="E1550" s="55"/>
      <c r="F1550" s="55"/>
      <c r="G1550" s="55"/>
      <c r="H1550" s="55"/>
      <c r="I1550" s="55"/>
      <c r="J1550" s="55"/>
      <c r="K1550" s="65"/>
      <c r="L1550" s="65"/>
      <c r="M1550" s="65"/>
      <c r="N1550" s="65"/>
      <c r="O1550" s="65"/>
      <c r="P1550" s="65"/>
    </row>
    <row r="1551" spans="3:16" s="1" customFormat="1" x14ac:dyDescent="0.25">
      <c r="C1551" s="65"/>
      <c r="D1551" s="55"/>
      <c r="E1551" s="55"/>
      <c r="F1551" s="55"/>
      <c r="G1551" s="55"/>
      <c r="H1551" s="55"/>
      <c r="I1551" s="55"/>
      <c r="J1551" s="55"/>
      <c r="K1551" s="65"/>
      <c r="L1551" s="65"/>
      <c r="M1551" s="65"/>
      <c r="N1551" s="65"/>
      <c r="O1551" s="65"/>
      <c r="P1551" s="65"/>
    </row>
    <row r="1552" spans="3:16" s="1" customFormat="1" x14ac:dyDescent="0.25">
      <c r="C1552" s="65"/>
      <c r="D1552" s="55"/>
      <c r="E1552" s="55"/>
      <c r="F1552" s="55"/>
      <c r="G1552" s="55"/>
      <c r="H1552" s="55"/>
      <c r="I1552" s="55"/>
      <c r="J1552" s="55"/>
      <c r="K1552" s="65"/>
      <c r="L1552" s="65"/>
      <c r="M1552" s="65"/>
      <c r="N1552" s="65"/>
      <c r="O1552" s="65"/>
      <c r="P1552" s="65"/>
    </row>
    <row r="1553" spans="3:16" s="1" customFormat="1" x14ac:dyDescent="0.25">
      <c r="C1553" s="65"/>
      <c r="D1553" s="55"/>
      <c r="E1553" s="55"/>
      <c r="F1553" s="55"/>
      <c r="G1553" s="55"/>
      <c r="H1553" s="55"/>
      <c r="I1553" s="55"/>
      <c r="J1553" s="55"/>
      <c r="K1553" s="65"/>
      <c r="L1553" s="65"/>
      <c r="M1553" s="65"/>
      <c r="N1553" s="65"/>
      <c r="O1553" s="65"/>
      <c r="P1553" s="65"/>
    </row>
    <row r="1554" spans="3:16" s="1" customFormat="1" x14ac:dyDescent="0.25">
      <c r="C1554" s="65"/>
      <c r="D1554" s="55"/>
      <c r="E1554" s="55"/>
      <c r="F1554" s="55"/>
      <c r="G1554" s="55"/>
      <c r="H1554" s="55"/>
      <c r="I1554" s="55"/>
      <c r="J1554" s="55"/>
      <c r="K1554" s="65"/>
      <c r="L1554" s="65"/>
      <c r="M1554" s="65"/>
      <c r="N1554" s="65"/>
      <c r="O1554" s="65"/>
      <c r="P1554" s="65"/>
    </row>
    <row r="1555" spans="3:16" s="1" customFormat="1" x14ac:dyDescent="0.25">
      <c r="C1555" s="65"/>
      <c r="D1555" s="55"/>
      <c r="E1555" s="55"/>
      <c r="F1555" s="55"/>
      <c r="G1555" s="55"/>
      <c r="H1555" s="55"/>
      <c r="I1555" s="55"/>
      <c r="J1555" s="55"/>
      <c r="K1555" s="65"/>
      <c r="L1555" s="65"/>
      <c r="M1555" s="65"/>
      <c r="N1555" s="65"/>
      <c r="O1555" s="65"/>
      <c r="P1555" s="65"/>
    </row>
    <row r="1556" spans="3:16" s="1" customFormat="1" x14ac:dyDescent="0.25">
      <c r="C1556" s="65"/>
      <c r="D1556" s="55"/>
      <c r="E1556" s="55"/>
      <c r="F1556" s="55"/>
      <c r="G1556" s="55"/>
      <c r="H1556" s="55"/>
      <c r="I1556" s="55"/>
      <c r="J1556" s="55"/>
      <c r="K1556" s="65"/>
      <c r="L1556" s="65"/>
      <c r="M1556" s="65"/>
      <c r="N1556" s="65"/>
      <c r="O1556" s="65"/>
      <c r="P1556" s="65"/>
    </row>
    <row r="1557" spans="3:16" s="1" customFormat="1" x14ac:dyDescent="0.25">
      <c r="C1557" s="65"/>
      <c r="D1557" s="55"/>
      <c r="E1557" s="55"/>
      <c r="F1557" s="55"/>
      <c r="G1557" s="55"/>
      <c r="H1557" s="55"/>
      <c r="I1557" s="55"/>
      <c r="J1557" s="55"/>
      <c r="K1557" s="65"/>
      <c r="L1557" s="65"/>
      <c r="M1557" s="65"/>
      <c r="N1557" s="65"/>
      <c r="O1557" s="65"/>
      <c r="P1557" s="65"/>
    </row>
    <row r="1558" spans="3:16" s="1" customFormat="1" x14ac:dyDescent="0.25">
      <c r="C1558" s="65"/>
      <c r="D1558" s="55"/>
      <c r="E1558" s="55"/>
      <c r="F1558" s="55"/>
      <c r="G1558" s="55"/>
      <c r="H1558" s="55"/>
      <c r="I1558" s="55"/>
      <c r="J1558" s="55"/>
      <c r="K1558" s="65"/>
      <c r="L1558" s="65"/>
      <c r="M1558" s="65"/>
      <c r="N1558" s="65"/>
      <c r="O1558" s="65"/>
      <c r="P1558" s="65"/>
    </row>
    <row r="1559" spans="3:16" s="1" customFormat="1" x14ac:dyDescent="0.25">
      <c r="C1559" s="65"/>
      <c r="D1559" s="55"/>
      <c r="E1559" s="55"/>
      <c r="F1559" s="55"/>
      <c r="G1559" s="55"/>
      <c r="H1559" s="55"/>
      <c r="I1559" s="55"/>
      <c r="J1559" s="55"/>
      <c r="K1559" s="65"/>
      <c r="L1559" s="65"/>
      <c r="M1559" s="65"/>
      <c r="N1559" s="65"/>
      <c r="O1559" s="65"/>
      <c r="P1559" s="65"/>
    </row>
    <row r="1560" spans="3:16" s="1" customFormat="1" x14ac:dyDescent="0.25">
      <c r="C1560" s="65"/>
      <c r="D1560" s="55"/>
      <c r="E1560" s="55"/>
      <c r="F1560" s="55"/>
      <c r="G1560" s="55"/>
      <c r="H1560" s="55"/>
      <c r="I1560" s="55"/>
      <c r="J1560" s="55"/>
      <c r="K1560" s="65"/>
      <c r="L1560" s="65"/>
      <c r="M1560" s="65"/>
      <c r="N1560" s="65"/>
      <c r="O1560" s="65"/>
      <c r="P1560" s="65"/>
    </row>
    <row r="1561" spans="3:16" s="1" customFormat="1" x14ac:dyDescent="0.25">
      <c r="C1561" s="65"/>
      <c r="D1561" s="55"/>
      <c r="E1561" s="55"/>
      <c r="F1561" s="55"/>
      <c r="G1561" s="55"/>
      <c r="H1561" s="55"/>
      <c r="I1561" s="55"/>
      <c r="J1561" s="55"/>
      <c r="K1561" s="65"/>
      <c r="L1561" s="65"/>
      <c r="M1561" s="65"/>
      <c r="N1561" s="65"/>
      <c r="O1561" s="65"/>
      <c r="P1561" s="65"/>
    </row>
    <row r="1562" spans="3:16" s="1" customFormat="1" x14ac:dyDescent="0.25">
      <c r="C1562" s="65"/>
      <c r="D1562" s="55"/>
      <c r="E1562" s="55"/>
      <c r="F1562" s="55"/>
      <c r="G1562" s="55"/>
      <c r="H1562" s="55"/>
      <c r="I1562" s="55"/>
      <c r="J1562" s="55"/>
      <c r="K1562" s="65"/>
      <c r="L1562" s="65"/>
      <c r="M1562" s="65"/>
      <c r="N1562" s="65"/>
      <c r="O1562" s="65"/>
      <c r="P1562" s="65"/>
    </row>
    <row r="1563" spans="3:16" s="1" customFormat="1" x14ac:dyDescent="0.25">
      <c r="C1563" s="65"/>
      <c r="D1563" s="55"/>
      <c r="E1563" s="55"/>
      <c r="F1563" s="55"/>
      <c r="G1563" s="55"/>
      <c r="H1563" s="55"/>
      <c r="I1563" s="55"/>
      <c r="J1563" s="55"/>
      <c r="K1563" s="65"/>
      <c r="L1563" s="65"/>
      <c r="M1563" s="65"/>
      <c r="N1563" s="65"/>
      <c r="O1563" s="65"/>
      <c r="P1563" s="65"/>
    </row>
    <row r="1564" spans="3:16" s="1" customFormat="1" x14ac:dyDescent="0.25">
      <c r="C1564" s="65"/>
      <c r="D1564" s="55"/>
      <c r="E1564" s="55"/>
      <c r="F1564" s="55"/>
      <c r="G1564" s="55"/>
      <c r="H1564" s="55"/>
      <c r="I1564" s="55"/>
      <c r="J1564" s="55"/>
      <c r="K1564" s="65"/>
      <c r="L1564" s="65"/>
      <c r="M1564" s="65"/>
      <c r="N1564" s="65"/>
      <c r="O1564" s="65"/>
      <c r="P1564" s="65"/>
    </row>
    <row r="1565" spans="3:16" s="1" customFormat="1" x14ac:dyDescent="0.25">
      <c r="C1565" s="65"/>
      <c r="D1565" s="55"/>
      <c r="E1565" s="55"/>
      <c r="F1565" s="55"/>
      <c r="G1565" s="55"/>
      <c r="H1565" s="55"/>
      <c r="I1565" s="55"/>
      <c r="J1565" s="55"/>
      <c r="K1565" s="65"/>
      <c r="L1565" s="65"/>
      <c r="M1565" s="65"/>
      <c r="N1565" s="65"/>
      <c r="O1565" s="65"/>
      <c r="P1565" s="65"/>
    </row>
    <row r="1566" spans="3:16" s="1" customFormat="1" x14ac:dyDescent="0.25">
      <c r="C1566" s="65"/>
      <c r="D1566" s="55"/>
      <c r="E1566" s="55"/>
      <c r="F1566" s="55"/>
      <c r="G1566" s="55"/>
      <c r="H1566" s="55"/>
      <c r="I1566" s="55"/>
      <c r="J1566" s="55"/>
      <c r="K1566" s="65"/>
      <c r="L1566" s="65"/>
      <c r="M1566" s="65"/>
      <c r="N1566" s="65"/>
      <c r="O1566" s="65"/>
      <c r="P1566" s="65"/>
    </row>
    <row r="1567" spans="3:16" s="1" customFormat="1" x14ac:dyDescent="0.25">
      <c r="C1567" s="65"/>
      <c r="D1567" s="55"/>
      <c r="E1567" s="55"/>
      <c r="F1567" s="55"/>
      <c r="G1567" s="55"/>
      <c r="H1567" s="55"/>
      <c r="I1567" s="55"/>
      <c r="J1567" s="55"/>
      <c r="K1567" s="65"/>
      <c r="L1567" s="65"/>
      <c r="M1567" s="65"/>
      <c r="N1567" s="65"/>
      <c r="O1567" s="65"/>
      <c r="P1567" s="65"/>
    </row>
    <row r="1568" spans="3:16" s="1" customFormat="1" x14ac:dyDescent="0.25">
      <c r="C1568" s="65"/>
      <c r="D1568" s="55"/>
      <c r="E1568" s="55"/>
      <c r="F1568" s="55"/>
      <c r="G1568" s="55"/>
      <c r="H1568" s="55"/>
      <c r="I1568" s="55"/>
      <c r="J1568" s="55"/>
      <c r="K1568" s="65"/>
      <c r="L1568" s="65"/>
      <c r="M1568" s="65"/>
      <c r="N1568" s="65"/>
      <c r="O1568" s="65"/>
      <c r="P1568" s="65"/>
    </row>
    <row r="1569" spans="3:16" s="1" customFormat="1" x14ac:dyDescent="0.25">
      <c r="C1569" s="65"/>
      <c r="D1569" s="55"/>
      <c r="E1569" s="55"/>
      <c r="F1569" s="55"/>
      <c r="G1569" s="55"/>
      <c r="H1569" s="55"/>
      <c r="I1569" s="55"/>
      <c r="J1569" s="55"/>
      <c r="K1569" s="65"/>
      <c r="L1569" s="65"/>
      <c r="M1569" s="65"/>
      <c r="N1569" s="65"/>
      <c r="O1569" s="65"/>
      <c r="P1569" s="65"/>
    </row>
    <row r="1570" spans="3:16" s="1" customFormat="1" x14ac:dyDescent="0.25">
      <c r="C1570" s="65"/>
      <c r="D1570" s="55"/>
      <c r="E1570" s="55"/>
      <c r="F1570" s="55"/>
      <c r="G1570" s="55"/>
      <c r="H1570" s="55"/>
      <c r="I1570" s="55"/>
      <c r="J1570" s="55"/>
      <c r="K1570" s="65"/>
      <c r="L1570" s="65"/>
      <c r="M1570" s="65"/>
      <c r="N1570" s="65"/>
      <c r="O1570" s="65"/>
      <c r="P1570" s="65"/>
    </row>
    <row r="1571" spans="3:16" s="1" customFormat="1" x14ac:dyDescent="0.25">
      <c r="C1571" s="65"/>
      <c r="D1571" s="55"/>
      <c r="E1571" s="55"/>
      <c r="F1571" s="55"/>
      <c r="G1571" s="55"/>
      <c r="H1571" s="55"/>
      <c r="I1571" s="55"/>
      <c r="J1571" s="55"/>
      <c r="K1571" s="65"/>
      <c r="L1571" s="65"/>
      <c r="M1571" s="65"/>
      <c r="N1571" s="65"/>
      <c r="O1571" s="65"/>
      <c r="P1571" s="65"/>
    </row>
    <row r="1572" spans="3:16" s="1" customFormat="1" x14ac:dyDescent="0.25">
      <c r="C1572" s="65"/>
      <c r="D1572" s="55"/>
      <c r="E1572" s="55"/>
      <c r="F1572" s="55"/>
      <c r="G1572" s="55"/>
      <c r="H1572" s="55"/>
      <c r="I1572" s="55"/>
      <c r="J1572" s="55"/>
      <c r="K1572" s="65"/>
      <c r="L1572" s="65"/>
      <c r="M1572" s="65"/>
      <c r="N1572" s="65"/>
      <c r="O1572" s="65"/>
      <c r="P1572" s="65"/>
    </row>
    <row r="1573" spans="3:16" s="1" customFormat="1" x14ac:dyDescent="0.25">
      <c r="C1573" s="65"/>
      <c r="D1573" s="55"/>
      <c r="E1573" s="55"/>
      <c r="F1573" s="55"/>
      <c r="G1573" s="55"/>
      <c r="H1573" s="55"/>
      <c r="I1573" s="55"/>
      <c r="J1573" s="55"/>
      <c r="K1573" s="65"/>
      <c r="L1573" s="65"/>
      <c r="M1573" s="65"/>
      <c r="N1573" s="65"/>
      <c r="O1573" s="65"/>
      <c r="P1573" s="65"/>
    </row>
    <row r="1574" spans="3:16" s="1" customFormat="1" x14ac:dyDescent="0.25">
      <c r="C1574" s="65"/>
      <c r="D1574" s="55"/>
      <c r="E1574" s="55"/>
      <c r="F1574" s="55"/>
      <c r="G1574" s="55"/>
      <c r="H1574" s="55"/>
      <c r="I1574" s="55"/>
      <c r="J1574" s="55"/>
      <c r="K1574" s="65"/>
      <c r="L1574" s="65"/>
      <c r="M1574" s="65"/>
      <c r="N1574" s="65"/>
      <c r="O1574" s="65"/>
      <c r="P1574" s="65"/>
    </row>
    <row r="1575" spans="3:16" s="1" customFormat="1" x14ac:dyDescent="0.25">
      <c r="C1575" s="65"/>
      <c r="D1575" s="55"/>
      <c r="E1575" s="55"/>
      <c r="F1575" s="55"/>
      <c r="G1575" s="55"/>
      <c r="H1575" s="55"/>
      <c r="I1575" s="55"/>
      <c r="J1575" s="55"/>
      <c r="K1575" s="65"/>
      <c r="L1575" s="65"/>
      <c r="M1575" s="65"/>
      <c r="N1575" s="65"/>
      <c r="O1575" s="65"/>
      <c r="P1575" s="65"/>
    </row>
    <row r="1576" spans="3:16" s="1" customFormat="1" x14ac:dyDescent="0.25">
      <c r="C1576" s="65"/>
      <c r="D1576" s="55"/>
      <c r="E1576" s="55"/>
      <c r="F1576" s="55"/>
      <c r="G1576" s="55"/>
      <c r="H1576" s="55"/>
      <c r="I1576" s="55"/>
      <c r="J1576" s="55"/>
      <c r="K1576" s="65"/>
      <c r="L1576" s="65"/>
      <c r="M1576" s="65"/>
      <c r="N1576" s="65"/>
      <c r="O1576" s="65"/>
      <c r="P1576" s="65"/>
    </row>
    <row r="1577" spans="3:16" s="1" customFormat="1" x14ac:dyDescent="0.25">
      <c r="C1577" s="65"/>
      <c r="D1577" s="55"/>
      <c r="E1577" s="55"/>
      <c r="F1577" s="55"/>
      <c r="G1577" s="55"/>
      <c r="H1577" s="55"/>
      <c r="I1577" s="55"/>
      <c r="J1577" s="55"/>
      <c r="K1577" s="65"/>
      <c r="L1577" s="65"/>
      <c r="M1577" s="65"/>
      <c r="N1577" s="65"/>
      <c r="O1577" s="65"/>
      <c r="P1577" s="65"/>
    </row>
    <row r="1578" spans="3:16" s="1" customFormat="1" x14ac:dyDescent="0.25">
      <c r="C1578" s="65"/>
      <c r="D1578" s="55"/>
      <c r="E1578" s="55"/>
      <c r="F1578" s="55"/>
      <c r="G1578" s="55"/>
      <c r="H1578" s="55"/>
      <c r="I1578" s="55"/>
      <c r="J1578" s="55"/>
      <c r="K1578" s="65"/>
      <c r="L1578" s="65"/>
      <c r="M1578" s="65"/>
      <c r="N1578" s="65"/>
      <c r="O1578" s="65"/>
      <c r="P1578" s="65"/>
    </row>
    <row r="1579" spans="3:16" s="1" customFormat="1" x14ac:dyDescent="0.25">
      <c r="C1579" s="65"/>
      <c r="D1579" s="55"/>
      <c r="E1579" s="55"/>
      <c r="F1579" s="55"/>
      <c r="G1579" s="55"/>
      <c r="H1579" s="55"/>
      <c r="I1579" s="55"/>
      <c r="J1579" s="55"/>
      <c r="K1579" s="65"/>
      <c r="L1579" s="65"/>
      <c r="M1579" s="65"/>
      <c r="N1579" s="65"/>
      <c r="O1579" s="65"/>
      <c r="P1579" s="65"/>
    </row>
    <row r="1580" spans="3:16" s="1" customFormat="1" x14ac:dyDescent="0.25">
      <c r="C1580" s="65"/>
      <c r="D1580" s="55"/>
      <c r="E1580" s="55"/>
      <c r="F1580" s="55"/>
      <c r="G1580" s="55"/>
      <c r="H1580" s="55"/>
      <c r="I1580" s="55"/>
      <c r="J1580" s="55"/>
      <c r="K1580" s="65"/>
      <c r="L1580" s="65"/>
      <c r="M1580" s="65"/>
      <c r="N1580" s="65"/>
      <c r="O1580" s="65"/>
      <c r="P1580" s="65"/>
    </row>
    <row r="1581" spans="3:16" s="1" customFormat="1" x14ac:dyDescent="0.25">
      <c r="C1581" s="65"/>
      <c r="D1581" s="55"/>
      <c r="E1581" s="55"/>
      <c r="F1581" s="55"/>
      <c r="G1581" s="55"/>
      <c r="H1581" s="55"/>
      <c r="I1581" s="55"/>
      <c r="J1581" s="55"/>
      <c r="K1581" s="65"/>
      <c r="L1581" s="65"/>
      <c r="M1581" s="65"/>
      <c r="N1581" s="65"/>
      <c r="O1581" s="65"/>
      <c r="P1581" s="65"/>
    </row>
    <row r="1582" spans="3:16" s="1" customFormat="1" x14ac:dyDescent="0.25">
      <c r="C1582" s="65"/>
      <c r="D1582" s="55"/>
      <c r="E1582" s="55"/>
      <c r="F1582" s="55"/>
      <c r="G1582" s="55"/>
      <c r="H1582" s="55"/>
      <c r="I1582" s="55"/>
      <c r="J1582" s="55"/>
      <c r="K1582" s="65"/>
      <c r="L1582" s="65"/>
      <c r="M1582" s="65"/>
      <c r="N1582" s="65"/>
      <c r="O1582" s="65"/>
      <c r="P1582" s="65"/>
    </row>
    <row r="1583" spans="3:16" s="1" customFormat="1" x14ac:dyDescent="0.25">
      <c r="C1583" s="65"/>
      <c r="D1583" s="55"/>
      <c r="E1583" s="55"/>
      <c r="F1583" s="55"/>
      <c r="G1583" s="55"/>
      <c r="H1583" s="55"/>
      <c r="I1583" s="55"/>
      <c r="J1583" s="55"/>
      <c r="K1583" s="65"/>
      <c r="L1583" s="65"/>
      <c r="M1583" s="65"/>
      <c r="N1583" s="65"/>
      <c r="O1583" s="65"/>
      <c r="P1583" s="65"/>
    </row>
    <row r="1584" spans="3:16" s="1" customFormat="1" x14ac:dyDescent="0.25">
      <c r="C1584" s="65"/>
      <c r="D1584" s="55"/>
      <c r="E1584" s="55"/>
      <c r="F1584" s="55"/>
      <c r="G1584" s="55"/>
      <c r="H1584" s="55"/>
      <c r="I1584" s="55"/>
      <c r="J1584" s="55"/>
      <c r="K1584" s="65"/>
      <c r="L1584" s="65"/>
      <c r="M1584" s="65"/>
      <c r="N1584" s="65"/>
      <c r="O1584" s="65"/>
      <c r="P1584" s="65"/>
    </row>
    <row r="1585" spans="3:16" s="1" customFormat="1" x14ac:dyDescent="0.25">
      <c r="C1585" s="65"/>
      <c r="D1585" s="55"/>
      <c r="E1585" s="55"/>
      <c r="F1585" s="55"/>
      <c r="G1585" s="55"/>
      <c r="H1585" s="55"/>
      <c r="I1585" s="55"/>
      <c r="J1585" s="55"/>
      <c r="K1585" s="65"/>
      <c r="L1585" s="65"/>
      <c r="M1585" s="65"/>
      <c r="N1585" s="65"/>
      <c r="O1585" s="65"/>
      <c r="P1585" s="65"/>
    </row>
    <row r="1586" spans="3:16" s="1" customFormat="1" x14ac:dyDescent="0.25">
      <c r="C1586" s="65"/>
      <c r="D1586" s="55"/>
      <c r="E1586" s="55"/>
      <c r="F1586" s="55"/>
      <c r="G1586" s="55"/>
      <c r="H1586" s="55"/>
      <c r="I1586" s="55"/>
      <c r="J1586" s="55"/>
      <c r="K1586" s="65"/>
      <c r="L1586" s="65"/>
      <c r="M1586" s="65"/>
      <c r="N1586" s="65"/>
      <c r="O1586" s="65"/>
      <c r="P1586" s="65"/>
    </row>
    <row r="1587" spans="3:16" s="1" customFormat="1" x14ac:dyDescent="0.25">
      <c r="C1587" s="65"/>
      <c r="D1587" s="55"/>
      <c r="E1587" s="55"/>
      <c r="F1587" s="55"/>
      <c r="G1587" s="55"/>
      <c r="H1587" s="55"/>
      <c r="I1587" s="55"/>
      <c r="J1587" s="55"/>
      <c r="K1587" s="65"/>
      <c r="L1587" s="65"/>
      <c r="M1587" s="65"/>
      <c r="N1587" s="65"/>
      <c r="O1587" s="65"/>
      <c r="P1587" s="65"/>
    </row>
    <row r="1588" spans="3:16" s="1" customFormat="1" x14ac:dyDescent="0.25">
      <c r="C1588" s="65"/>
      <c r="D1588" s="55"/>
      <c r="E1588" s="55"/>
      <c r="F1588" s="55"/>
      <c r="G1588" s="55"/>
      <c r="H1588" s="55"/>
      <c r="I1588" s="55"/>
      <c r="J1588" s="55"/>
      <c r="K1588" s="65"/>
      <c r="L1588" s="65"/>
      <c r="M1588" s="65"/>
      <c r="N1588" s="65"/>
      <c r="O1588" s="65"/>
      <c r="P1588" s="65"/>
    </row>
    <row r="1589" spans="3:16" s="1" customFormat="1" x14ac:dyDescent="0.25">
      <c r="C1589" s="65"/>
      <c r="D1589" s="55"/>
      <c r="E1589" s="55"/>
      <c r="F1589" s="55"/>
      <c r="G1589" s="55"/>
      <c r="H1589" s="55"/>
      <c r="I1589" s="55"/>
      <c r="J1589" s="55"/>
      <c r="K1589" s="65"/>
      <c r="L1589" s="65"/>
      <c r="M1589" s="65"/>
      <c r="N1589" s="65"/>
      <c r="O1589" s="65"/>
      <c r="P1589" s="65"/>
    </row>
    <row r="1590" spans="3:16" s="1" customFormat="1" x14ac:dyDescent="0.25">
      <c r="C1590" s="65"/>
      <c r="D1590" s="55"/>
      <c r="E1590" s="55"/>
      <c r="F1590" s="55"/>
      <c r="G1590" s="55"/>
      <c r="H1590" s="55"/>
      <c r="I1590" s="55"/>
      <c r="J1590" s="55"/>
      <c r="K1590" s="65"/>
      <c r="L1590" s="65"/>
      <c r="M1590" s="65"/>
      <c r="N1590" s="65"/>
      <c r="O1590" s="65"/>
      <c r="P1590" s="65"/>
    </row>
    <row r="1591" spans="3:16" s="1" customFormat="1" x14ac:dyDescent="0.25">
      <c r="C1591" s="65"/>
      <c r="D1591" s="55"/>
      <c r="E1591" s="55"/>
      <c r="F1591" s="55"/>
      <c r="G1591" s="55"/>
      <c r="H1591" s="55"/>
      <c r="I1591" s="55"/>
      <c r="J1591" s="55"/>
      <c r="K1591" s="65"/>
      <c r="L1591" s="65"/>
      <c r="M1591" s="65"/>
      <c r="N1591" s="65"/>
      <c r="O1591" s="65"/>
      <c r="P1591" s="65"/>
    </row>
    <row r="1592" spans="3:16" s="1" customFormat="1" x14ac:dyDescent="0.25">
      <c r="C1592" s="65"/>
      <c r="D1592" s="55"/>
      <c r="E1592" s="55"/>
      <c r="F1592" s="55"/>
      <c r="G1592" s="55"/>
      <c r="H1592" s="55"/>
      <c r="I1592" s="55"/>
      <c r="J1592" s="55"/>
      <c r="K1592" s="65"/>
      <c r="L1592" s="65"/>
      <c r="M1592" s="65"/>
      <c r="N1592" s="65"/>
      <c r="O1592" s="65"/>
      <c r="P1592" s="65"/>
    </row>
    <row r="1593" spans="3:16" s="1" customFormat="1" x14ac:dyDescent="0.25">
      <c r="C1593" s="65"/>
      <c r="D1593" s="55"/>
      <c r="E1593" s="55"/>
      <c r="F1593" s="55"/>
      <c r="G1593" s="55"/>
      <c r="H1593" s="55"/>
      <c r="I1593" s="55"/>
      <c r="J1593" s="55"/>
      <c r="K1593" s="65"/>
      <c r="L1593" s="65"/>
      <c r="M1593" s="65"/>
      <c r="N1593" s="65"/>
      <c r="O1593" s="65"/>
      <c r="P1593" s="65"/>
    </row>
    <row r="1594" spans="3:16" s="1" customFormat="1" x14ac:dyDescent="0.25">
      <c r="C1594" s="65"/>
      <c r="D1594" s="55"/>
      <c r="E1594" s="55"/>
      <c r="F1594" s="55"/>
      <c r="G1594" s="55"/>
      <c r="H1594" s="55"/>
      <c r="I1594" s="55"/>
      <c r="J1594" s="55"/>
      <c r="K1594" s="65"/>
      <c r="L1594" s="65"/>
      <c r="M1594" s="65"/>
      <c r="N1594" s="65"/>
      <c r="O1594" s="65"/>
      <c r="P1594" s="65"/>
    </row>
    <row r="1595" spans="3:16" s="1" customFormat="1" x14ac:dyDescent="0.25">
      <c r="C1595" s="65"/>
      <c r="D1595" s="55"/>
      <c r="E1595" s="55"/>
      <c r="F1595" s="55"/>
      <c r="G1595" s="55"/>
      <c r="H1595" s="55"/>
      <c r="I1595" s="55"/>
      <c r="J1595" s="55"/>
      <c r="K1595" s="65"/>
      <c r="L1595" s="65"/>
      <c r="M1595" s="65"/>
      <c r="N1595" s="65"/>
      <c r="O1595" s="65"/>
      <c r="P1595" s="65"/>
    </row>
    <row r="1596" spans="3:16" s="1" customFormat="1" x14ac:dyDescent="0.25">
      <c r="C1596" s="65"/>
      <c r="D1596" s="55"/>
      <c r="E1596" s="55"/>
      <c r="F1596" s="55"/>
      <c r="G1596" s="55"/>
      <c r="H1596" s="55"/>
      <c r="I1596" s="55"/>
      <c r="J1596" s="55"/>
      <c r="K1596" s="65"/>
      <c r="L1596" s="65"/>
      <c r="M1596" s="65"/>
      <c r="N1596" s="65"/>
      <c r="O1596" s="65"/>
      <c r="P1596" s="65"/>
    </row>
    <row r="1597" spans="3:16" s="1" customFormat="1" x14ac:dyDescent="0.25">
      <c r="C1597" s="65"/>
      <c r="D1597" s="55"/>
      <c r="E1597" s="55"/>
      <c r="F1597" s="55"/>
      <c r="G1597" s="55"/>
      <c r="H1597" s="55"/>
      <c r="I1597" s="55"/>
      <c r="J1597" s="55"/>
      <c r="K1597" s="65"/>
      <c r="L1597" s="65"/>
      <c r="M1597" s="65"/>
      <c r="N1597" s="65"/>
      <c r="O1597" s="65"/>
      <c r="P1597" s="65"/>
    </row>
    <row r="1598" spans="3:16" s="1" customFormat="1" x14ac:dyDescent="0.25">
      <c r="C1598" s="65"/>
      <c r="D1598" s="55"/>
      <c r="E1598" s="55"/>
      <c r="F1598" s="55"/>
      <c r="G1598" s="55"/>
      <c r="H1598" s="55"/>
      <c r="I1598" s="55"/>
      <c r="J1598" s="55"/>
      <c r="K1598" s="65"/>
      <c r="L1598" s="65"/>
      <c r="M1598" s="65"/>
      <c r="N1598" s="65"/>
      <c r="O1598" s="65"/>
      <c r="P1598" s="65"/>
    </row>
    <row r="1599" spans="3:16" s="1" customFormat="1" x14ac:dyDescent="0.25">
      <c r="C1599" s="65"/>
      <c r="D1599" s="55"/>
      <c r="E1599" s="55"/>
      <c r="F1599" s="55"/>
      <c r="G1599" s="55"/>
      <c r="H1599" s="55"/>
      <c r="I1599" s="55"/>
      <c r="J1599" s="55"/>
      <c r="K1599" s="65"/>
      <c r="L1599" s="65"/>
      <c r="M1599" s="65"/>
      <c r="N1599" s="65"/>
      <c r="O1599" s="65"/>
      <c r="P1599" s="65"/>
    </row>
    <row r="1600" spans="3:16" s="1" customFormat="1" x14ac:dyDescent="0.25">
      <c r="C1600" s="65"/>
      <c r="D1600" s="55"/>
      <c r="E1600" s="55"/>
      <c r="F1600" s="55"/>
      <c r="G1600" s="55"/>
      <c r="H1600" s="55"/>
      <c r="I1600" s="55"/>
      <c r="J1600" s="55"/>
      <c r="K1600" s="65"/>
      <c r="L1600" s="65"/>
      <c r="M1600" s="65"/>
      <c r="N1600" s="65"/>
      <c r="O1600" s="65"/>
      <c r="P1600" s="65"/>
    </row>
    <row r="1601" spans="3:16" s="1" customFormat="1" x14ac:dyDescent="0.25">
      <c r="C1601" s="65"/>
      <c r="D1601" s="55"/>
      <c r="E1601" s="55"/>
      <c r="F1601" s="55"/>
      <c r="G1601" s="55"/>
      <c r="H1601" s="55"/>
      <c r="I1601" s="55"/>
      <c r="J1601" s="55"/>
      <c r="K1601" s="65"/>
      <c r="L1601" s="65"/>
      <c r="M1601" s="65"/>
      <c r="N1601" s="65"/>
      <c r="O1601" s="65"/>
      <c r="P1601" s="65"/>
    </row>
    <row r="1602" spans="3:16" s="1" customFormat="1" x14ac:dyDescent="0.25">
      <c r="C1602" s="65"/>
      <c r="D1602" s="55"/>
      <c r="E1602" s="55"/>
      <c r="F1602" s="55"/>
      <c r="G1602" s="55"/>
      <c r="H1602" s="55"/>
      <c r="I1602" s="55"/>
      <c r="J1602" s="55"/>
      <c r="K1602" s="65"/>
      <c r="L1602" s="65"/>
      <c r="M1602" s="65"/>
      <c r="N1602" s="65"/>
      <c r="O1602" s="65"/>
      <c r="P1602" s="65"/>
    </row>
    <row r="1603" spans="3:16" s="1" customFormat="1" x14ac:dyDescent="0.25">
      <c r="C1603" s="65"/>
      <c r="D1603" s="55"/>
      <c r="E1603" s="55"/>
      <c r="F1603" s="55"/>
      <c r="G1603" s="55"/>
      <c r="H1603" s="55"/>
      <c r="I1603" s="55"/>
      <c r="J1603" s="55"/>
      <c r="K1603" s="65"/>
      <c r="L1603" s="65"/>
      <c r="M1603" s="65"/>
      <c r="N1603" s="65"/>
      <c r="O1603" s="65"/>
      <c r="P1603" s="65"/>
    </row>
    <row r="1604" spans="3:16" s="1" customFormat="1" x14ac:dyDescent="0.25">
      <c r="C1604" s="65"/>
      <c r="D1604" s="55"/>
      <c r="E1604" s="55"/>
      <c r="F1604" s="55"/>
      <c r="G1604" s="55"/>
      <c r="H1604" s="55"/>
      <c r="I1604" s="55"/>
      <c r="J1604" s="55"/>
      <c r="K1604" s="65"/>
      <c r="L1604" s="65"/>
      <c r="M1604" s="65"/>
      <c r="N1604" s="65"/>
      <c r="O1604" s="65"/>
      <c r="P1604" s="65"/>
    </row>
    <row r="1605" spans="3:16" s="1" customFormat="1" x14ac:dyDescent="0.25">
      <c r="C1605" s="65"/>
      <c r="D1605" s="55"/>
      <c r="E1605" s="55"/>
      <c r="F1605" s="55"/>
      <c r="G1605" s="55"/>
      <c r="H1605" s="55"/>
      <c r="I1605" s="55"/>
      <c r="J1605" s="55"/>
      <c r="K1605" s="65"/>
      <c r="L1605" s="65"/>
      <c r="M1605" s="65"/>
      <c r="N1605" s="65"/>
      <c r="O1605" s="65"/>
      <c r="P1605" s="65"/>
    </row>
    <row r="1606" spans="3:16" s="1" customFormat="1" x14ac:dyDescent="0.25">
      <c r="C1606" s="65"/>
      <c r="D1606" s="55"/>
      <c r="E1606" s="55"/>
      <c r="F1606" s="55"/>
      <c r="G1606" s="55"/>
      <c r="H1606" s="55"/>
      <c r="I1606" s="55"/>
      <c r="J1606" s="55"/>
      <c r="K1606" s="65"/>
      <c r="L1606" s="65"/>
      <c r="M1606" s="65"/>
      <c r="N1606" s="65"/>
      <c r="O1606" s="65"/>
      <c r="P1606" s="65"/>
    </row>
    <row r="1607" spans="3:16" s="1" customFormat="1" x14ac:dyDescent="0.25">
      <c r="C1607" s="65"/>
      <c r="D1607" s="55"/>
      <c r="E1607" s="55"/>
      <c r="F1607" s="55"/>
      <c r="G1607" s="55"/>
      <c r="H1607" s="55"/>
      <c r="I1607" s="55"/>
      <c r="J1607" s="55"/>
      <c r="K1607" s="65"/>
      <c r="L1607" s="65"/>
      <c r="M1607" s="65"/>
      <c r="N1607" s="65"/>
      <c r="O1607" s="65"/>
      <c r="P1607" s="65"/>
    </row>
    <row r="1608" spans="3:16" s="1" customFormat="1" x14ac:dyDescent="0.25">
      <c r="C1608" s="65"/>
      <c r="D1608" s="55"/>
      <c r="E1608" s="55"/>
      <c r="F1608" s="55"/>
      <c r="G1608" s="55"/>
      <c r="H1608" s="55"/>
      <c r="I1608" s="55"/>
      <c r="J1608" s="55"/>
      <c r="K1608" s="65"/>
      <c r="L1608" s="65"/>
      <c r="M1608" s="65"/>
      <c r="N1608" s="65"/>
      <c r="O1608" s="65"/>
      <c r="P1608" s="65"/>
    </row>
    <row r="1609" spans="3:16" s="1" customFormat="1" x14ac:dyDescent="0.25">
      <c r="C1609" s="65"/>
      <c r="D1609" s="55"/>
      <c r="E1609" s="55"/>
      <c r="F1609" s="55"/>
      <c r="G1609" s="55"/>
      <c r="H1609" s="55"/>
      <c r="I1609" s="55"/>
      <c r="J1609" s="55"/>
      <c r="K1609" s="65"/>
      <c r="L1609" s="65"/>
      <c r="M1609" s="65"/>
      <c r="N1609" s="65"/>
      <c r="O1609" s="65"/>
      <c r="P1609" s="65"/>
    </row>
    <row r="1610" spans="3:16" s="1" customFormat="1" x14ac:dyDescent="0.25">
      <c r="C1610" s="65"/>
      <c r="D1610" s="55"/>
      <c r="E1610" s="55"/>
      <c r="F1610" s="55"/>
      <c r="G1610" s="55"/>
      <c r="H1610" s="55"/>
      <c r="I1610" s="55"/>
      <c r="J1610" s="55"/>
      <c r="K1610" s="65"/>
      <c r="L1610" s="65"/>
      <c r="M1610" s="65"/>
      <c r="N1610" s="65"/>
      <c r="O1610" s="65"/>
      <c r="P1610" s="65"/>
    </row>
    <row r="1611" spans="3:16" s="1" customFormat="1" x14ac:dyDescent="0.25">
      <c r="C1611" s="65"/>
      <c r="D1611" s="55"/>
      <c r="E1611" s="55"/>
      <c r="F1611" s="55"/>
      <c r="G1611" s="55"/>
      <c r="H1611" s="55"/>
      <c r="I1611" s="55"/>
      <c r="J1611" s="55"/>
      <c r="K1611" s="65"/>
      <c r="L1611" s="65"/>
      <c r="M1611" s="65"/>
      <c r="N1611" s="65"/>
      <c r="O1611" s="65"/>
      <c r="P1611" s="65"/>
    </row>
    <row r="1612" spans="3:16" s="1" customFormat="1" x14ac:dyDescent="0.25">
      <c r="C1612" s="65"/>
      <c r="D1612" s="55"/>
      <c r="E1612" s="55"/>
      <c r="F1612" s="55"/>
      <c r="G1612" s="55"/>
      <c r="H1612" s="55"/>
      <c r="I1612" s="55"/>
      <c r="J1612" s="55"/>
      <c r="K1612" s="65"/>
      <c r="L1612" s="65"/>
      <c r="M1612" s="65"/>
      <c r="N1612" s="65"/>
      <c r="O1612" s="65"/>
      <c r="P1612" s="65"/>
    </row>
    <row r="1613" spans="3:16" s="1" customFormat="1" x14ac:dyDescent="0.25">
      <c r="C1613" s="65"/>
      <c r="D1613" s="55"/>
      <c r="E1613" s="55"/>
      <c r="F1613" s="55"/>
      <c r="G1613" s="55"/>
      <c r="H1613" s="55"/>
      <c r="I1613" s="55"/>
      <c r="J1613" s="55"/>
      <c r="K1613" s="65"/>
      <c r="L1613" s="65"/>
      <c r="M1613" s="65"/>
      <c r="N1613" s="65"/>
      <c r="O1613" s="65"/>
      <c r="P1613" s="65"/>
    </row>
    <row r="1614" spans="3:16" s="1" customFormat="1" x14ac:dyDescent="0.25">
      <c r="C1614" s="65"/>
      <c r="D1614" s="55"/>
      <c r="E1614" s="55"/>
      <c r="F1614" s="55"/>
      <c r="G1614" s="55"/>
      <c r="H1614" s="55"/>
      <c r="I1614" s="55"/>
      <c r="J1614" s="55"/>
      <c r="K1614" s="65"/>
      <c r="L1614" s="65"/>
      <c r="M1614" s="65"/>
      <c r="N1614" s="65"/>
      <c r="O1614" s="65"/>
      <c r="P1614" s="65"/>
    </row>
    <row r="1615" spans="3:16" s="1" customFormat="1" x14ac:dyDescent="0.25">
      <c r="C1615" s="65"/>
      <c r="D1615" s="55"/>
      <c r="E1615" s="55"/>
      <c r="F1615" s="55"/>
      <c r="G1615" s="55"/>
      <c r="H1615" s="55"/>
      <c r="I1615" s="55"/>
      <c r="J1615" s="55"/>
      <c r="K1615" s="65"/>
      <c r="L1615" s="65"/>
      <c r="M1615" s="65"/>
      <c r="N1615" s="65"/>
      <c r="O1615" s="65"/>
      <c r="P1615" s="65"/>
    </row>
    <row r="1616" spans="3:16" s="1" customFormat="1" x14ac:dyDescent="0.25">
      <c r="C1616" s="65"/>
      <c r="D1616" s="55"/>
      <c r="E1616" s="55"/>
      <c r="F1616" s="55"/>
      <c r="G1616" s="55"/>
      <c r="H1616" s="55"/>
      <c r="I1616" s="55"/>
      <c r="J1616" s="55"/>
      <c r="K1616" s="65"/>
      <c r="L1616" s="65"/>
      <c r="M1616" s="65"/>
      <c r="N1616" s="65"/>
      <c r="O1616" s="65"/>
      <c r="P1616" s="65"/>
    </row>
    <row r="1617" spans="3:16" s="1" customFormat="1" x14ac:dyDescent="0.25">
      <c r="C1617" s="65"/>
      <c r="D1617" s="55"/>
      <c r="E1617" s="55"/>
      <c r="F1617" s="55"/>
      <c r="G1617" s="55"/>
      <c r="H1617" s="55"/>
      <c r="I1617" s="55"/>
      <c r="J1617" s="55"/>
      <c r="K1617" s="65"/>
      <c r="L1617" s="65"/>
      <c r="M1617" s="65"/>
      <c r="N1617" s="65"/>
      <c r="O1617" s="65"/>
      <c r="P1617" s="65"/>
    </row>
    <row r="1618" spans="3:16" s="1" customFormat="1" x14ac:dyDescent="0.25">
      <c r="C1618" s="65"/>
      <c r="D1618" s="55"/>
      <c r="E1618" s="55"/>
      <c r="F1618" s="55"/>
      <c r="G1618" s="55"/>
      <c r="H1618" s="55"/>
      <c r="I1618" s="55"/>
      <c r="J1618" s="55"/>
      <c r="K1618" s="65"/>
      <c r="L1618" s="65"/>
      <c r="M1618" s="65"/>
      <c r="N1618" s="65"/>
      <c r="O1618" s="65"/>
      <c r="P1618" s="65"/>
    </row>
    <row r="1619" spans="3:16" s="1" customFormat="1" x14ac:dyDescent="0.25">
      <c r="C1619" s="65"/>
      <c r="D1619" s="55"/>
      <c r="E1619" s="55"/>
      <c r="F1619" s="55"/>
      <c r="G1619" s="55"/>
      <c r="H1619" s="55"/>
      <c r="I1619" s="55"/>
      <c r="J1619" s="55"/>
      <c r="K1619" s="65"/>
      <c r="L1619" s="65"/>
      <c r="M1619" s="65"/>
      <c r="N1619" s="65"/>
      <c r="O1619" s="65"/>
      <c r="P1619" s="65"/>
    </row>
    <row r="1620" spans="3:16" s="1" customFormat="1" x14ac:dyDescent="0.25">
      <c r="C1620" s="65"/>
      <c r="D1620" s="55"/>
      <c r="E1620" s="55"/>
      <c r="F1620" s="55"/>
      <c r="G1620" s="55"/>
      <c r="H1620" s="55"/>
      <c r="I1620" s="55"/>
      <c r="J1620" s="55"/>
      <c r="K1620" s="65"/>
      <c r="L1620" s="65"/>
      <c r="M1620" s="65"/>
      <c r="N1620" s="65"/>
      <c r="O1620" s="65"/>
      <c r="P1620" s="65"/>
    </row>
    <row r="1621" spans="3:16" s="1" customFormat="1" x14ac:dyDescent="0.25">
      <c r="C1621" s="65"/>
      <c r="D1621" s="55"/>
      <c r="E1621" s="55"/>
      <c r="F1621" s="55"/>
      <c r="G1621" s="55"/>
      <c r="H1621" s="55"/>
      <c r="I1621" s="55"/>
      <c r="J1621" s="55"/>
      <c r="K1621" s="65"/>
      <c r="L1621" s="65"/>
      <c r="M1621" s="65"/>
      <c r="N1621" s="65"/>
      <c r="O1621" s="65"/>
      <c r="P1621" s="65"/>
    </row>
    <row r="1622" spans="3:16" s="1" customFormat="1" x14ac:dyDescent="0.25">
      <c r="C1622" s="65"/>
      <c r="D1622" s="55"/>
      <c r="E1622" s="55"/>
      <c r="F1622" s="55"/>
      <c r="G1622" s="55"/>
      <c r="H1622" s="55"/>
      <c r="I1622" s="55"/>
      <c r="J1622" s="55"/>
      <c r="K1622" s="65"/>
      <c r="L1622" s="65"/>
      <c r="M1622" s="65"/>
      <c r="N1622" s="65"/>
      <c r="O1622" s="65"/>
      <c r="P1622" s="65"/>
    </row>
    <row r="1623" spans="3:16" s="1" customFormat="1" x14ac:dyDescent="0.25">
      <c r="C1623" s="65"/>
      <c r="D1623" s="55"/>
      <c r="E1623" s="55"/>
      <c r="F1623" s="55"/>
      <c r="G1623" s="55"/>
      <c r="H1623" s="55"/>
      <c r="I1623" s="55"/>
      <c r="J1623" s="55"/>
      <c r="K1623" s="65"/>
      <c r="L1623" s="65"/>
      <c r="M1623" s="65"/>
      <c r="N1623" s="65"/>
      <c r="O1623" s="65"/>
      <c r="P1623" s="65"/>
    </row>
    <row r="1624" spans="3:16" s="1" customFormat="1" x14ac:dyDescent="0.25">
      <c r="C1624" s="65"/>
      <c r="D1624" s="55"/>
      <c r="E1624" s="55"/>
      <c r="F1624" s="55"/>
      <c r="G1624" s="55"/>
      <c r="H1624" s="55"/>
      <c r="I1624" s="55"/>
      <c r="J1624" s="55"/>
      <c r="K1624" s="65"/>
      <c r="L1624" s="65"/>
      <c r="M1624" s="65"/>
      <c r="N1624" s="65"/>
      <c r="O1624" s="65"/>
      <c r="P1624" s="65"/>
    </row>
    <row r="1625" spans="3:16" s="1" customFormat="1" x14ac:dyDescent="0.25">
      <c r="C1625" s="65"/>
      <c r="D1625" s="55"/>
      <c r="E1625" s="55"/>
      <c r="F1625" s="55"/>
      <c r="G1625" s="55"/>
      <c r="H1625" s="55"/>
      <c r="I1625" s="55"/>
      <c r="J1625" s="55"/>
      <c r="K1625" s="65"/>
      <c r="L1625" s="65"/>
      <c r="M1625" s="65"/>
      <c r="N1625" s="65"/>
      <c r="O1625" s="65"/>
      <c r="P1625" s="65"/>
    </row>
    <row r="1626" spans="3:16" s="1" customFormat="1" x14ac:dyDescent="0.25">
      <c r="C1626" s="65"/>
      <c r="D1626" s="55"/>
      <c r="E1626" s="55"/>
      <c r="F1626" s="55"/>
      <c r="G1626" s="55"/>
      <c r="H1626" s="55"/>
      <c r="I1626" s="55"/>
      <c r="J1626" s="55"/>
      <c r="K1626" s="65"/>
      <c r="L1626" s="65"/>
      <c r="M1626" s="65"/>
      <c r="N1626" s="65"/>
      <c r="O1626" s="65"/>
      <c r="P1626" s="65"/>
    </row>
    <row r="1627" spans="3:16" s="1" customFormat="1" x14ac:dyDescent="0.25">
      <c r="C1627" s="65"/>
      <c r="D1627" s="55"/>
      <c r="E1627" s="55"/>
      <c r="F1627" s="55"/>
      <c r="G1627" s="55"/>
      <c r="H1627" s="55"/>
      <c r="I1627" s="55"/>
      <c r="J1627" s="55"/>
      <c r="K1627" s="65"/>
      <c r="L1627" s="65"/>
      <c r="M1627" s="65"/>
      <c r="N1627" s="65"/>
      <c r="O1627" s="65"/>
      <c r="P1627" s="65"/>
    </row>
    <row r="1628" spans="3:16" s="1" customFormat="1" x14ac:dyDescent="0.25">
      <c r="C1628" s="65"/>
      <c r="D1628" s="55"/>
      <c r="E1628" s="55"/>
      <c r="F1628" s="55"/>
      <c r="G1628" s="55"/>
      <c r="H1628" s="55"/>
      <c r="I1628" s="55"/>
      <c r="J1628" s="55"/>
      <c r="K1628" s="65"/>
      <c r="L1628" s="65"/>
      <c r="M1628" s="65"/>
      <c r="N1628" s="65"/>
      <c r="O1628" s="65"/>
      <c r="P1628" s="65"/>
    </row>
    <row r="1629" spans="3:16" s="1" customFormat="1" x14ac:dyDescent="0.25">
      <c r="C1629" s="65"/>
      <c r="D1629" s="55"/>
      <c r="E1629" s="55"/>
      <c r="F1629" s="55"/>
      <c r="G1629" s="55"/>
      <c r="H1629" s="55"/>
      <c r="I1629" s="55"/>
      <c r="J1629" s="55"/>
      <c r="K1629" s="65"/>
      <c r="L1629" s="65"/>
      <c r="M1629" s="65"/>
      <c r="N1629" s="65"/>
      <c r="O1629" s="65"/>
      <c r="P1629" s="65"/>
    </row>
    <row r="1630" spans="3:16" s="1" customFormat="1" x14ac:dyDescent="0.25">
      <c r="C1630" s="65"/>
      <c r="D1630" s="55"/>
      <c r="E1630" s="55"/>
      <c r="F1630" s="55"/>
      <c r="G1630" s="55"/>
      <c r="H1630" s="55"/>
      <c r="I1630" s="55"/>
      <c r="J1630" s="55"/>
      <c r="K1630" s="65"/>
      <c r="L1630" s="65"/>
      <c r="M1630" s="65"/>
      <c r="N1630" s="65"/>
      <c r="O1630" s="65"/>
      <c r="P1630" s="65"/>
    </row>
    <row r="1631" spans="3:16" s="1" customFormat="1" x14ac:dyDescent="0.25">
      <c r="C1631" s="65"/>
      <c r="D1631" s="55"/>
      <c r="E1631" s="55"/>
      <c r="F1631" s="55"/>
      <c r="G1631" s="55"/>
      <c r="H1631" s="55"/>
      <c r="I1631" s="55"/>
      <c r="J1631" s="55"/>
      <c r="K1631" s="65"/>
      <c r="L1631" s="65"/>
      <c r="M1631" s="65"/>
      <c r="N1631" s="65"/>
      <c r="O1631" s="65"/>
      <c r="P1631" s="65"/>
    </row>
    <row r="1632" spans="3:16" s="1" customFormat="1" x14ac:dyDescent="0.25">
      <c r="C1632" s="65"/>
      <c r="D1632" s="55"/>
      <c r="E1632" s="55"/>
      <c r="F1632" s="55"/>
      <c r="G1632" s="55"/>
      <c r="H1632" s="55"/>
      <c r="I1632" s="55"/>
      <c r="J1632" s="55"/>
      <c r="K1632" s="65"/>
      <c r="L1632" s="65"/>
      <c r="M1632" s="65"/>
      <c r="N1632" s="65"/>
      <c r="O1632" s="65"/>
      <c r="P1632" s="65"/>
    </row>
    <row r="1633" spans="3:16" s="1" customFormat="1" x14ac:dyDescent="0.25">
      <c r="C1633" s="65"/>
      <c r="D1633" s="55"/>
      <c r="E1633" s="55"/>
      <c r="F1633" s="55"/>
      <c r="G1633" s="55"/>
      <c r="H1633" s="55"/>
      <c r="I1633" s="55"/>
      <c r="J1633" s="55"/>
      <c r="K1633" s="65"/>
      <c r="L1633" s="65"/>
      <c r="M1633" s="65"/>
      <c r="N1633" s="65"/>
      <c r="O1633" s="65"/>
      <c r="P1633" s="65"/>
    </row>
    <row r="1634" spans="3:16" s="1" customFormat="1" x14ac:dyDescent="0.25">
      <c r="C1634" s="65"/>
      <c r="D1634" s="55"/>
      <c r="E1634" s="55"/>
      <c r="F1634" s="55"/>
      <c r="G1634" s="55"/>
      <c r="H1634" s="55"/>
      <c r="I1634" s="55"/>
      <c r="J1634" s="55"/>
      <c r="K1634" s="65"/>
      <c r="L1634" s="65"/>
      <c r="M1634" s="65"/>
      <c r="N1634" s="65"/>
      <c r="O1634" s="65"/>
      <c r="P1634" s="65"/>
    </row>
    <row r="1635" spans="3:16" s="1" customFormat="1" x14ac:dyDescent="0.25">
      <c r="C1635" s="65"/>
      <c r="D1635" s="55"/>
      <c r="E1635" s="55"/>
      <c r="F1635" s="55"/>
      <c r="G1635" s="55"/>
      <c r="H1635" s="55"/>
      <c r="I1635" s="55"/>
      <c r="J1635" s="55"/>
      <c r="K1635" s="65"/>
      <c r="L1635" s="65"/>
      <c r="M1635" s="65"/>
      <c r="N1635" s="65"/>
      <c r="O1635" s="65"/>
      <c r="P1635" s="65"/>
    </row>
    <row r="1636" spans="3:16" s="1" customFormat="1" x14ac:dyDescent="0.25">
      <c r="C1636" s="65"/>
      <c r="D1636" s="55"/>
      <c r="E1636" s="55"/>
      <c r="F1636" s="55"/>
      <c r="G1636" s="55"/>
      <c r="H1636" s="55"/>
      <c r="I1636" s="55"/>
      <c r="J1636" s="55"/>
      <c r="K1636" s="65"/>
      <c r="L1636" s="65"/>
      <c r="M1636" s="65"/>
      <c r="N1636" s="65"/>
      <c r="O1636" s="65"/>
      <c r="P1636" s="65"/>
    </row>
    <row r="1637" spans="3:16" s="1" customFormat="1" x14ac:dyDescent="0.25">
      <c r="C1637" s="65"/>
      <c r="D1637" s="55"/>
      <c r="E1637" s="55"/>
      <c r="F1637" s="55"/>
      <c r="G1637" s="55"/>
      <c r="H1637" s="55"/>
      <c r="I1637" s="55"/>
      <c r="J1637" s="55"/>
      <c r="K1637" s="65"/>
      <c r="L1637" s="65"/>
      <c r="M1637" s="65"/>
      <c r="N1637" s="65"/>
      <c r="O1637" s="65"/>
      <c r="P1637" s="65"/>
    </row>
    <row r="1638" spans="3:16" s="1" customFormat="1" x14ac:dyDescent="0.25">
      <c r="C1638" s="65"/>
      <c r="D1638" s="55"/>
      <c r="E1638" s="55"/>
      <c r="F1638" s="55"/>
      <c r="G1638" s="55"/>
      <c r="H1638" s="55"/>
      <c r="I1638" s="55"/>
      <c r="J1638" s="55"/>
      <c r="K1638" s="65"/>
      <c r="L1638" s="65"/>
      <c r="M1638" s="65"/>
      <c r="N1638" s="65"/>
      <c r="O1638" s="65"/>
      <c r="P1638" s="65"/>
    </row>
    <row r="1639" spans="3:16" s="1" customFormat="1" x14ac:dyDescent="0.25">
      <c r="C1639" s="65"/>
      <c r="D1639" s="55"/>
      <c r="E1639" s="55"/>
      <c r="F1639" s="55"/>
      <c r="G1639" s="55"/>
      <c r="H1639" s="55"/>
      <c r="I1639" s="55"/>
      <c r="J1639" s="55"/>
      <c r="K1639" s="65"/>
      <c r="L1639" s="65"/>
      <c r="M1639" s="65"/>
      <c r="N1639" s="65"/>
      <c r="O1639" s="65"/>
      <c r="P1639" s="65"/>
    </row>
    <row r="1640" spans="3:16" s="1" customFormat="1" x14ac:dyDescent="0.25">
      <c r="C1640" s="65"/>
      <c r="D1640" s="55"/>
      <c r="E1640" s="55"/>
      <c r="F1640" s="55"/>
      <c r="G1640" s="55"/>
      <c r="H1640" s="55"/>
      <c r="I1640" s="55"/>
      <c r="J1640" s="55"/>
      <c r="K1640" s="65"/>
      <c r="L1640" s="65"/>
      <c r="M1640" s="65"/>
      <c r="N1640" s="65"/>
      <c r="O1640" s="65"/>
      <c r="P1640" s="65"/>
    </row>
    <row r="1641" spans="3:16" s="1" customFormat="1" x14ac:dyDescent="0.25">
      <c r="C1641" s="65"/>
      <c r="D1641" s="55"/>
      <c r="E1641" s="55"/>
      <c r="F1641" s="55"/>
      <c r="G1641" s="55"/>
      <c r="H1641" s="55"/>
      <c r="I1641" s="55"/>
      <c r="J1641" s="55"/>
      <c r="K1641" s="65"/>
      <c r="L1641" s="65"/>
      <c r="M1641" s="65"/>
      <c r="N1641" s="65"/>
      <c r="O1641" s="65"/>
      <c r="P1641" s="65"/>
    </row>
    <row r="1642" spans="3:16" s="1" customFormat="1" x14ac:dyDescent="0.25">
      <c r="C1642" s="65"/>
      <c r="D1642" s="55"/>
      <c r="E1642" s="55"/>
      <c r="F1642" s="55"/>
      <c r="G1642" s="55"/>
      <c r="H1642" s="55"/>
      <c r="I1642" s="55"/>
      <c r="J1642" s="55"/>
      <c r="K1642" s="65"/>
      <c r="L1642" s="65"/>
      <c r="M1642" s="65"/>
      <c r="N1642" s="65"/>
      <c r="O1642" s="65"/>
      <c r="P1642" s="65"/>
    </row>
    <row r="1643" spans="3:16" s="1" customFormat="1" x14ac:dyDescent="0.25">
      <c r="C1643" s="65"/>
      <c r="D1643" s="55"/>
      <c r="E1643" s="55"/>
      <c r="F1643" s="55"/>
      <c r="G1643" s="55"/>
      <c r="H1643" s="55"/>
      <c r="I1643" s="55"/>
      <c r="J1643" s="55"/>
      <c r="K1643" s="65"/>
      <c r="L1643" s="65"/>
      <c r="M1643" s="65"/>
      <c r="N1643" s="65"/>
      <c r="O1643" s="65"/>
      <c r="P1643" s="65"/>
    </row>
    <row r="1644" spans="3:16" s="1" customFormat="1" x14ac:dyDescent="0.25">
      <c r="C1644" s="65"/>
      <c r="D1644" s="55"/>
      <c r="E1644" s="55"/>
      <c r="F1644" s="55"/>
      <c r="G1644" s="55"/>
      <c r="H1644" s="55"/>
      <c r="I1644" s="55"/>
      <c r="J1644" s="55"/>
      <c r="K1644" s="65"/>
      <c r="L1644" s="65"/>
      <c r="M1644" s="65"/>
      <c r="N1644" s="65"/>
      <c r="O1644" s="65"/>
      <c r="P1644" s="65"/>
    </row>
    <row r="1645" spans="3:16" s="1" customFormat="1" x14ac:dyDescent="0.25">
      <c r="C1645" s="65"/>
      <c r="D1645" s="55"/>
      <c r="E1645" s="55"/>
      <c r="F1645" s="55"/>
      <c r="G1645" s="55"/>
      <c r="H1645" s="55"/>
      <c r="I1645" s="55"/>
      <c r="J1645" s="55"/>
      <c r="K1645" s="65"/>
      <c r="L1645" s="65"/>
      <c r="M1645" s="65"/>
      <c r="N1645" s="65"/>
      <c r="O1645" s="65"/>
      <c r="P1645" s="65"/>
    </row>
    <row r="1646" spans="3:16" s="1" customFormat="1" x14ac:dyDescent="0.25">
      <c r="C1646" s="65"/>
      <c r="D1646" s="55"/>
      <c r="E1646" s="55"/>
      <c r="F1646" s="55"/>
      <c r="G1646" s="55"/>
      <c r="H1646" s="55"/>
      <c r="I1646" s="55"/>
      <c r="J1646" s="55"/>
      <c r="K1646" s="65"/>
      <c r="L1646" s="65"/>
      <c r="M1646" s="65"/>
      <c r="N1646" s="65"/>
      <c r="O1646" s="65"/>
      <c r="P1646" s="65"/>
    </row>
    <row r="1647" spans="3:16" s="1" customFormat="1" x14ac:dyDescent="0.25">
      <c r="C1647" s="65"/>
      <c r="D1647" s="55"/>
      <c r="E1647" s="55"/>
      <c r="F1647" s="55"/>
      <c r="G1647" s="55"/>
      <c r="H1647" s="55"/>
      <c r="I1647" s="55"/>
      <c r="J1647" s="55"/>
      <c r="K1647" s="65"/>
      <c r="L1647" s="65"/>
      <c r="M1647" s="65"/>
      <c r="N1647" s="65"/>
      <c r="O1647" s="65"/>
      <c r="P1647" s="65"/>
    </row>
    <row r="1648" spans="3:16" s="1" customFormat="1" x14ac:dyDescent="0.25">
      <c r="C1648" s="65"/>
      <c r="D1648" s="55"/>
      <c r="E1648" s="55"/>
      <c r="F1648" s="55"/>
      <c r="G1648" s="55"/>
      <c r="H1648" s="55"/>
      <c r="I1648" s="55"/>
      <c r="J1648" s="55"/>
      <c r="K1648" s="65"/>
      <c r="L1648" s="65"/>
      <c r="M1648" s="65"/>
      <c r="N1648" s="65"/>
      <c r="O1648" s="65"/>
      <c r="P1648" s="65"/>
    </row>
    <row r="1649" spans="3:16" s="1" customFormat="1" x14ac:dyDescent="0.25">
      <c r="C1649" s="65"/>
      <c r="D1649" s="55"/>
      <c r="E1649" s="55"/>
      <c r="F1649" s="55"/>
      <c r="G1649" s="55"/>
      <c r="H1649" s="55"/>
      <c r="I1649" s="55"/>
      <c r="J1649" s="55"/>
      <c r="K1649" s="65"/>
      <c r="L1649" s="65"/>
      <c r="M1649" s="65"/>
      <c r="N1649" s="65"/>
      <c r="O1649" s="65"/>
      <c r="P1649" s="65"/>
    </row>
    <row r="1650" spans="3:16" s="1" customFormat="1" x14ac:dyDescent="0.25">
      <c r="C1650" s="65"/>
      <c r="D1650" s="55"/>
      <c r="E1650" s="55"/>
      <c r="F1650" s="55"/>
      <c r="G1650" s="55"/>
      <c r="H1650" s="55"/>
      <c r="I1650" s="55"/>
      <c r="J1650" s="55"/>
      <c r="K1650" s="65"/>
      <c r="L1650" s="65"/>
      <c r="M1650" s="65"/>
      <c r="N1650" s="65"/>
      <c r="O1650" s="65"/>
      <c r="P1650" s="65"/>
    </row>
    <row r="1651" spans="3:16" s="1" customFormat="1" x14ac:dyDescent="0.25">
      <c r="C1651" s="65"/>
      <c r="D1651" s="55"/>
      <c r="E1651" s="55"/>
      <c r="F1651" s="55"/>
      <c r="G1651" s="55"/>
      <c r="H1651" s="55"/>
      <c r="I1651" s="55"/>
      <c r="J1651" s="55"/>
      <c r="K1651" s="65"/>
      <c r="L1651" s="65"/>
      <c r="M1651" s="65"/>
      <c r="N1651" s="65"/>
      <c r="O1651" s="65"/>
      <c r="P1651" s="65"/>
    </row>
    <row r="1652" spans="3:16" s="1" customFormat="1" x14ac:dyDescent="0.25">
      <c r="C1652" s="65"/>
      <c r="D1652" s="55"/>
      <c r="E1652" s="55"/>
      <c r="F1652" s="55"/>
      <c r="G1652" s="55"/>
      <c r="H1652" s="55"/>
      <c r="I1652" s="55"/>
      <c r="J1652" s="55"/>
      <c r="K1652" s="65"/>
      <c r="L1652" s="65"/>
      <c r="M1652" s="65"/>
      <c r="N1652" s="65"/>
      <c r="O1652" s="65"/>
      <c r="P1652" s="65"/>
    </row>
    <row r="1653" spans="3:16" s="1" customFormat="1" x14ac:dyDescent="0.25">
      <c r="C1653" s="65"/>
      <c r="D1653" s="55"/>
      <c r="E1653" s="55"/>
      <c r="F1653" s="55"/>
      <c r="G1653" s="55"/>
      <c r="H1653" s="55"/>
      <c r="I1653" s="55"/>
      <c r="J1653" s="55"/>
      <c r="K1653" s="65"/>
      <c r="L1653" s="65"/>
      <c r="M1653" s="65"/>
      <c r="N1653" s="65"/>
      <c r="O1653" s="65"/>
      <c r="P1653" s="65"/>
    </row>
    <row r="1654" spans="3:16" s="1" customFormat="1" x14ac:dyDescent="0.25">
      <c r="C1654" s="65"/>
      <c r="D1654" s="55"/>
      <c r="E1654" s="55"/>
      <c r="F1654" s="55"/>
      <c r="G1654" s="55"/>
      <c r="H1654" s="55"/>
      <c r="I1654" s="55"/>
      <c r="J1654" s="55"/>
      <c r="K1654" s="65"/>
      <c r="L1654" s="65"/>
      <c r="M1654" s="65"/>
      <c r="N1654" s="65"/>
      <c r="O1654" s="65"/>
      <c r="P1654" s="65"/>
    </row>
    <row r="1655" spans="3:16" s="1" customFormat="1" x14ac:dyDescent="0.25">
      <c r="C1655" s="65"/>
      <c r="D1655" s="55"/>
      <c r="E1655" s="55"/>
      <c r="F1655" s="55"/>
      <c r="G1655" s="55"/>
      <c r="H1655" s="55"/>
      <c r="I1655" s="55"/>
      <c r="J1655" s="55"/>
      <c r="K1655" s="65"/>
      <c r="L1655" s="65"/>
      <c r="M1655" s="65"/>
      <c r="N1655" s="65"/>
      <c r="O1655" s="65"/>
      <c r="P1655" s="65"/>
    </row>
    <row r="1656" spans="3:16" s="1" customFormat="1" x14ac:dyDescent="0.25">
      <c r="C1656" s="65"/>
      <c r="D1656" s="55"/>
      <c r="E1656" s="55"/>
      <c r="F1656" s="55"/>
      <c r="G1656" s="55"/>
      <c r="H1656" s="55"/>
      <c r="I1656" s="55"/>
      <c r="J1656" s="55"/>
      <c r="K1656" s="65"/>
      <c r="L1656" s="65"/>
      <c r="M1656" s="65"/>
      <c r="N1656" s="65"/>
      <c r="O1656" s="65"/>
      <c r="P1656" s="65"/>
    </row>
    <row r="1657" spans="3:16" s="1" customFormat="1" x14ac:dyDescent="0.25">
      <c r="C1657" s="65"/>
      <c r="D1657" s="55"/>
      <c r="E1657" s="55"/>
      <c r="F1657" s="55"/>
      <c r="G1657" s="55"/>
      <c r="H1657" s="55"/>
      <c r="I1657" s="55"/>
      <c r="J1657" s="55"/>
      <c r="K1657" s="65"/>
      <c r="L1657" s="65"/>
      <c r="M1657" s="65"/>
      <c r="N1657" s="65"/>
      <c r="O1657" s="65"/>
      <c r="P1657" s="65"/>
    </row>
    <row r="1658" spans="3:16" s="1" customFormat="1" x14ac:dyDescent="0.25">
      <c r="C1658" s="65"/>
      <c r="D1658" s="55"/>
      <c r="E1658" s="55"/>
      <c r="F1658" s="55"/>
      <c r="G1658" s="55"/>
      <c r="H1658" s="55"/>
      <c r="I1658" s="55"/>
      <c r="J1658" s="55"/>
      <c r="K1658" s="65"/>
      <c r="L1658" s="65"/>
      <c r="M1658" s="65"/>
      <c r="N1658" s="65"/>
      <c r="O1658" s="65"/>
      <c r="P1658" s="65"/>
    </row>
    <row r="1659" spans="3:16" s="1" customFormat="1" x14ac:dyDescent="0.25">
      <c r="C1659" s="65"/>
      <c r="D1659" s="55"/>
      <c r="E1659" s="55"/>
      <c r="F1659" s="55"/>
      <c r="G1659" s="55"/>
      <c r="H1659" s="55"/>
      <c r="I1659" s="55"/>
      <c r="J1659" s="55"/>
      <c r="K1659" s="65"/>
      <c r="L1659" s="65"/>
      <c r="M1659" s="65"/>
      <c r="N1659" s="65"/>
      <c r="O1659" s="65"/>
      <c r="P1659" s="65"/>
    </row>
    <row r="1660" spans="3:16" s="1" customFormat="1" x14ac:dyDescent="0.25">
      <c r="C1660" s="65"/>
      <c r="D1660" s="55"/>
      <c r="E1660" s="55"/>
      <c r="F1660" s="55"/>
      <c r="G1660" s="55"/>
      <c r="H1660" s="55"/>
      <c r="I1660" s="55"/>
      <c r="J1660" s="55"/>
      <c r="K1660" s="65"/>
      <c r="L1660" s="65"/>
      <c r="M1660" s="65"/>
      <c r="N1660" s="65"/>
      <c r="O1660" s="65"/>
      <c r="P1660" s="65"/>
    </row>
    <row r="1661" spans="3:16" s="1" customFormat="1" x14ac:dyDescent="0.25">
      <c r="C1661" s="65"/>
      <c r="D1661" s="55"/>
      <c r="E1661" s="55"/>
      <c r="F1661" s="55"/>
      <c r="G1661" s="55"/>
      <c r="H1661" s="55"/>
      <c r="I1661" s="55"/>
      <c r="J1661" s="55"/>
      <c r="K1661" s="65"/>
      <c r="L1661" s="65"/>
      <c r="M1661" s="65"/>
      <c r="N1661" s="65"/>
      <c r="O1661" s="65"/>
      <c r="P1661" s="65"/>
    </row>
    <row r="1662" spans="3:16" s="1" customFormat="1" x14ac:dyDescent="0.25">
      <c r="C1662" s="65"/>
      <c r="D1662" s="55"/>
      <c r="E1662" s="55"/>
      <c r="F1662" s="55"/>
      <c r="G1662" s="55"/>
      <c r="H1662" s="55"/>
      <c r="I1662" s="55"/>
      <c r="J1662" s="55"/>
      <c r="K1662" s="65"/>
      <c r="L1662" s="65"/>
      <c r="M1662" s="65"/>
      <c r="N1662" s="65"/>
      <c r="O1662" s="65"/>
      <c r="P1662" s="65"/>
    </row>
    <row r="1663" spans="3:16" s="1" customFormat="1" x14ac:dyDescent="0.25">
      <c r="C1663" s="65"/>
      <c r="D1663" s="55"/>
      <c r="E1663" s="55"/>
      <c r="F1663" s="55"/>
      <c r="G1663" s="55"/>
      <c r="H1663" s="55"/>
      <c r="I1663" s="55"/>
      <c r="J1663" s="55"/>
      <c r="K1663" s="65"/>
      <c r="L1663" s="65"/>
      <c r="M1663" s="65"/>
      <c r="N1663" s="65"/>
      <c r="O1663" s="65"/>
      <c r="P1663" s="65"/>
    </row>
    <row r="1664" spans="3:16" s="1" customFormat="1" x14ac:dyDescent="0.25">
      <c r="C1664" s="65"/>
      <c r="D1664" s="55"/>
      <c r="E1664" s="55"/>
      <c r="F1664" s="55"/>
      <c r="G1664" s="55"/>
      <c r="H1664" s="55"/>
      <c r="I1664" s="55"/>
      <c r="J1664" s="55"/>
      <c r="K1664" s="65"/>
      <c r="L1664" s="65"/>
      <c r="M1664" s="65"/>
      <c r="N1664" s="65"/>
      <c r="O1664" s="65"/>
      <c r="P1664" s="65"/>
    </row>
    <row r="1665" spans="3:16" s="1" customFormat="1" x14ac:dyDescent="0.25">
      <c r="C1665" s="65"/>
      <c r="D1665" s="55"/>
      <c r="E1665" s="55"/>
      <c r="F1665" s="55"/>
      <c r="G1665" s="55"/>
      <c r="H1665" s="55"/>
      <c r="I1665" s="55"/>
      <c r="J1665" s="55"/>
      <c r="K1665" s="65"/>
      <c r="L1665" s="65"/>
      <c r="M1665" s="65"/>
      <c r="N1665" s="65"/>
      <c r="O1665" s="65"/>
      <c r="P1665" s="65"/>
    </row>
    <row r="1666" spans="3:16" s="1" customFormat="1" x14ac:dyDescent="0.25">
      <c r="C1666" s="65"/>
      <c r="D1666" s="55"/>
      <c r="E1666" s="55"/>
      <c r="F1666" s="55"/>
      <c r="G1666" s="55"/>
      <c r="H1666" s="55"/>
      <c r="I1666" s="55"/>
      <c r="J1666" s="55"/>
      <c r="K1666" s="65"/>
      <c r="L1666" s="65"/>
      <c r="M1666" s="65"/>
      <c r="N1666" s="65"/>
      <c r="O1666" s="65"/>
      <c r="P1666" s="65"/>
    </row>
    <row r="1667" spans="3:16" s="1" customFormat="1" x14ac:dyDescent="0.25">
      <c r="C1667" s="65"/>
      <c r="D1667" s="55"/>
      <c r="E1667" s="55"/>
      <c r="F1667" s="55"/>
      <c r="G1667" s="55"/>
      <c r="H1667" s="55"/>
      <c r="I1667" s="55"/>
      <c r="J1667" s="55"/>
      <c r="K1667" s="65"/>
      <c r="L1667" s="65"/>
      <c r="M1667" s="65"/>
      <c r="N1667" s="65"/>
      <c r="O1667" s="65"/>
      <c r="P1667" s="65"/>
    </row>
    <row r="1668" spans="3:16" s="1" customFormat="1" x14ac:dyDescent="0.25">
      <c r="C1668" s="65"/>
      <c r="D1668" s="55"/>
      <c r="E1668" s="55"/>
      <c r="F1668" s="55"/>
      <c r="G1668" s="55"/>
      <c r="H1668" s="55"/>
      <c r="I1668" s="55"/>
      <c r="J1668" s="55"/>
      <c r="K1668" s="65"/>
      <c r="L1668" s="65"/>
      <c r="M1668" s="65"/>
      <c r="N1668" s="65"/>
      <c r="O1668" s="65"/>
      <c r="P1668" s="65"/>
    </row>
    <row r="1669" spans="3:16" s="1" customFormat="1" x14ac:dyDescent="0.25">
      <c r="C1669" s="65"/>
      <c r="D1669" s="55"/>
      <c r="E1669" s="55"/>
      <c r="F1669" s="55"/>
      <c r="G1669" s="55"/>
      <c r="H1669" s="55"/>
      <c r="I1669" s="55"/>
      <c r="J1669" s="55"/>
      <c r="K1669" s="65"/>
      <c r="L1669" s="65"/>
      <c r="M1669" s="65"/>
      <c r="N1669" s="65"/>
      <c r="O1669" s="65"/>
      <c r="P1669" s="65"/>
    </row>
    <row r="1670" spans="3:16" s="1" customFormat="1" x14ac:dyDescent="0.25">
      <c r="C1670" s="65"/>
      <c r="D1670" s="55"/>
      <c r="E1670" s="55"/>
      <c r="F1670" s="55"/>
      <c r="G1670" s="55"/>
      <c r="H1670" s="55"/>
      <c r="I1670" s="55"/>
      <c r="J1670" s="55"/>
      <c r="K1670" s="65"/>
      <c r="L1670" s="65"/>
      <c r="M1670" s="65"/>
      <c r="N1670" s="65"/>
      <c r="O1670" s="65"/>
      <c r="P1670" s="65"/>
    </row>
    <row r="1671" spans="3:16" s="1" customFormat="1" x14ac:dyDescent="0.25">
      <c r="C1671" s="65"/>
      <c r="D1671" s="55"/>
      <c r="E1671" s="55"/>
      <c r="F1671" s="55"/>
      <c r="G1671" s="55"/>
      <c r="H1671" s="55"/>
      <c r="I1671" s="55"/>
      <c r="J1671" s="55"/>
      <c r="K1671" s="65"/>
      <c r="L1671" s="65"/>
      <c r="M1671" s="65"/>
      <c r="N1671" s="65"/>
      <c r="O1671" s="65"/>
      <c r="P1671" s="65"/>
    </row>
    <row r="1672" spans="3:16" s="1" customFormat="1" x14ac:dyDescent="0.25">
      <c r="C1672" s="65"/>
      <c r="D1672" s="55"/>
      <c r="E1672" s="55"/>
      <c r="F1672" s="55"/>
      <c r="G1672" s="55"/>
      <c r="H1672" s="55"/>
      <c r="I1672" s="55"/>
      <c r="J1672" s="55"/>
      <c r="K1672" s="65"/>
      <c r="L1672" s="65"/>
      <c r="M1672" s="65"/>
      <c r="N1672" s="65"/>
      <c r="O1672" s="65"/>
      <c r="P1672" s="65"/>
    </row>
    <row r="1673" spans="3:16" s="1" customFormat="1" x14ac:dyDescent="0.25">
      <c r="C1673" s="65"/>
      <c r="D1673" s="55"/>
      <c r="E1673" s="55"/>
      <c r="F1673" s="55"/>
      <c r="G1673" s="55"/>
      <c r="H1673" s="55"/>
      <c r="I1673" s="55"/>
      <c r="J1673" s="55"/>
      <c r="K1673" s="65"/>
      <c r="L1673" s="65"/>
      <c r="M1673" s="65"/>
      <c r="N1673" s="65"/>
      <c r="O1673" s="65"/>
      <c r="P1673" s="65"/>
    </row>
    <row r="1674" spans="3:16" s="1" customFormat="1" x14ac:dyDescent="0.25">
      <c r="C1674" s="65"/>
      <c r="D1674" s="55"/>
      <c r="E1674" s="55"/>
      <c r="F1674" s="55"/>
      <c r="G1674" s="55"/>
      <c r="H1674" s="55"/>
      <c r="I1674" s="55"/>
      <c r="J1674" s="55"/>
      <c r="K1674" s="65"/>
      <c r="L1674" s="65"/>
      <c r="M1674" s="65"/>
      <c r="N1674" s="65"/>
      <c r="O1674" s="65"/>
      <c r="P1674" s="65"/>
    </row>
    <row r="1675" spans="3:16" s="1" customFormat="1" x14ac:dyDescent="0.25">
      <c r="C1675" s="65"/>
      <c r="D1675" s="55"/>
      <c r="E1675" s="55"/>
      <c r="F1675" s="55"/>
      <c r="G1675" s="55"/>
      <c r="H1675" s="55"/>
      <c r="I1675" s="55"/>
      <c r="J1675" s="55"/>
      <c r="K1675" s="65"/>
      <c r="L1675" s="65"/>
      <c r="M1675" s="65"/>
      <c r="N1675" s="65"/>
      <c r="O1675" s="65"/>
      <c r="P1675" s="65"/>
    </row>
    <row r="1676" spans="3:16" s="1" customFormat="1" x14ac:dyDescent="0.25">
      <c r="C1676" s="65"/>
      <c r="D1676" s="55"/>
      <c r="E1676" s="55"/>
      <c r="F1676" s="55"/>
      <c r="G1676" s="55"/>
      <c r="H1676" s="55"/>
      <c r="I1676" s="55"/>
      <c r="J1676" s="55"/>
      <c r="K1676" s="65"/>
      <c r="L1676" s="65"/>
      <c r="M1676" s="65"/>
      <c r="N1676" s="65"/>
      <c r="O1676" s="65"/>
      <c r="P1676" s="65"/>
    </row>
    <row r="1677" spans="3:16" s="1" customFormat="1" x14ac:dyDescent="0.25">
      <c r="C1677" s="65"/>
      <c r="D1677" s="55"/>
      <c r="E1677" s="55"/>
      <c r="F1677" s="55"/>
      <c r="G1677" s="55"/>
      <c r="H1677" s="55"/>
      <c r="I1677" s="55"/>
      <c r="J1677" s="55"/>
      <c r="K1677" s="65"/>
      <c r="L1677" s="65"/>
      <c r="M1677" s="65"/>
      <c r="N1677" s="65"/>
      <c r="O1677" s="65"/>
      <c r="P1677" s="65"/>
    </row>
    <row r="1678" spans="3:16" s="1" customFormat="1" x14ac:dyDescent="0.25">
      <c r="C1678" s="65"/>
      <c r="D1678" s="55"/>
      <c r="E1678" s="55"/>
      <c r="F1678" s="55"/>
      <c r="G1678" s="55"/>
      <c r="H1678" s="55"/>
      <c r="I1678" s="55"/>
      <c r="J1678" s="55"/>
      <c r="K1678" s="65"/>
      <c r="L1678" s="65"/>
      <c r="M1678" s="65"/>
      <c r="N1678" s="65"/>
      <c r="O1678" s="65"/>
      <c r="P1678" s="65"/>
    </row>
    <row r="1679" spans="3:16" s="1" customFormat="1" x14ac:dyDescent="0.25">
      <c r="C1679" s="65"/>
      <c r="D1679" s="55"/>
      <c r="E1679" s="55"/>
      <c r="F1679" s="55"/>
      <c r="G1679" s="55"/>
      <c r="H1679" s="55"/>
      <c r="I1679" s="55"/>
      <c r="J1679" s="55"/>
      <c r="K1679" s="65"/>
      <c r="L1679" s="65"/>
      <c r="M1679" s="65"/>
      <c r="N1679" s="65"/>
      <c r="O1679" s="65"/>
      <c r="P1679" s="65"/>
    </row>
    <row r="1680" spans="3:16" s="1" customFormat="1" x14ac:dyDescent="0.25">
      <c r="C1680" s="65"/>
      <c r="D1680" s="55"/>
      <c r="E1680" s="55"/>
      <c r="F1680" s="55"/>
      <c r="G1680" s="55"/>
      <c r="H1680" s="55"/>
      <c r="I1680" s="55"/>
      <c r="J1680" s="55"/>
      <c r="K1680" s="65"/>
      <c r="L1680" s="65"/>
      <c r="M1680" s="65"/>
      <c r="N1680" s="65"/>
      <c r="O1680" s="65"/>
      <c r="P1680" s="65"/>
    </row>
    <row r="1681" spans="3:16" s="1" customFormat="1" x14ac:dyDescent="0.25">
      <c r="C1681" s="65"/>
      <c r="D1681" s="55"/>
      <c r="E1681" s="55"/>
      <c r="F1681" s="55"/>
      <c r="G1681" s="55"/>
      <c r="H1681" s="55"/>
      <c r="I1681" s="55"/>
      <c r="J1681" s="55"/>
      <c r="K1681" s="65"/>
      <c r="L1681" s="65"/>
      <c r="M1681" s="65"/>
      <c r="N1681" s="65"/>
      <c r="O1681" s="65"/>
      <c r="P1681" s="65"/>
    </row>
    <row r="1682" spans="3:16" s="1" customFormat="1" x14ac:dyDescent="0.25">
      <c r="C1682" s="65"/>
      <c r="D1682" s="55"/>
      <c r="E1682" s="55"/>
      <c r="F1682" s="55"/>
      <c r="G1682" s="55"/>
      <c r="H1682" s="55"/>
      <c r="I1682" s="55"/>
      <c r="J1682" s="55"/>
      <c r="K1682" s="65"/>
      <c r="L1682" s="65"/>
      <c r="M1682" s="65"/>
      <c r="N1682" s="65"/>
      <c r="O1682" s="65"/>
      <c r="P1682" s="65"/>
    </row>
    <row r="1683" spans="3:16" s="1" customFormat="1" x14ac:dyDescent="0.25">
      <c r="C1683" s="65"/>
      <c r="D1683" s="55"/>
      <c r="E1683" s="55"/>
      <c r="F1683" s="55"/>
      <c r="G1683" s="55"/>
      <c r="H1683" s="55"/>
      <c r="I1683" s="55"/>
      <c r="J1683" s="55"/>
      <c r="K1683" s="65"/>
      <c r="L1683" s="65"/>
      <c r="M1683" s="65"/>
      <c r="N1683" s="65"/>
      <c r="O1683" s="65"/>
      <c r="P1683" s="65"/>
    </row>
    <row r="1684" spans="3:16" s="1" customFormat="1" x14ac:dyDescent="0.25">
      <c r="C1684" s="65"/>
      <c r="D1684" s="55"/>
      <c r="E1684" s="55"/>
      <c r="F1684" s="55"/>
      <c r="G1684" s="55"/>
      <c r="H1684" s="55"/>
      <c r="I1684" s="55"/>
      <c r="J1684" s="55"/>
      <c r="K1684" s="65"/>
      <c r="L1684" s="65"/>
      <c r="M1684" s="65"/>
      <c r="N1684" s="65"/>
      <c r="O1684" s="65"/>
      <c r="P1684" s="65"/>
    </row>
    <row r="1685" spans="3:16" s="1" customFormat="1" x14ac:dyDescent="0.25">
      <c r="C1685" s="65"/>
      <c r="D1685" s="55"/>
      <c r="E1685" s="55"/>
      <c r="F1685" s="55"/>
      <c r="G1685" s="55"/>
      <c r="H1685" s="55"/>
      <c r="I1685" s="55"/>
      <c r="J1685" s="55"/>
      <c r="K1685" s="65"/>
      <c r="L1685" s="65"/>
      <c r="M1685" s="65"/>
      <c r="N1685" s="65"/>
      <c r="O1685" s="65"/>
      <c r="P1685" s="65"/>
    </row>
    <row r="1686" spans="3:16" s="1" customFormat="1" x14ac:dyDescent="0.25">
      <c r="C1686" s="65"/>
      <c r="D1686" s="55"/>
      <c r="E1686" s="55"/>
      <c r="F1686" s="55"/>
      <c r="G1686" s="55"/>
      <c r="H1686" s="55"/>
      <c r="I1686" s="55"/>
      <c r="J1686" s="55"/>
      <c r="K1686" s="65"/>
      <c r="L1686" s="65"/>
      <c r="M1686" s="65"/>
      <c r="N1686" s="65"/>
      <c r="O1686" s="65"/>
      <c r="P1686" s="65"/>
    </row>
    <row r="1687" spans="3:16" s="1" customFormat="1" x14ac:dyDescent="0.25">
      <c r="C1687" s="65"/>
      <c r="D1687" s="55"/>
      <c r="E1687" s="55"/>
      <c r="F1687" s="55"/>
      <c r="G1687" s="55"/>
      <c r="H1687" s="55"/>
      <c r="I1687" s="55"/>
      <c r="J1687" s="55"/>
      <c r="K1687" s="65"/>
      <c r="L1687" s="65"/>
      <c r="M1687" s="65"/>
      <c r="N1687" s="65"/>
      <c r="O1687" s="65"/>
      <c r="P1687" s="65"/>
    </row>
    <row r="1688" spans="3:16" s="1" customFormat="1" x14ac:dyDescent="0.25">
      <c r="C1688" s="65"/>
      <c r="D1688" s="55"/>
      <c r="E1688" s="55"/>
      <c r="F1688" s="55"/>
      <c r="G1688" s="55"/>
      <c r="H1688" s="55"/>
      <c r="I1688" s="55"/>
      <c r="J1688" s="55"/>
      <c r="K1688" s="65"/>
      <c r="L1688" s="65"/>
      <c r="M1688" s="65"/>
      <c r="N1688" s="65"/>
      <c r="O1688" s="65"/>
      <c r="P1688" s="65"/>
    </row>
    <row r="1689" spans="3:16" s="1" customFormat="1" x14ac:dyDescent="0.25">
      <c r="C1689" s="65"/>
      <c r="D1689" s="55"/>
      <c r="E1689" s="55"/>
      <c r="F1689" s="55"/>
      <c r="G1689" s="55"/>
      <c r="H1689" s="55"/>
      <c r="I1689" s="55"/>
      <c r="J1689" s="55"/>
      <c r="K1689" s="65"/>
      <c r="L1689" s="65"/>
      <c r="M1689" s="65"/>
      <c r="N1689" s="65"/>
      <c r="O1689" s="65"/>
      <c r="P1689" s="65"/>
    </row>
    <row r="1690" spans="3:16" s="1" customFormat="1" x14ac:dyDescent="0.25">
      <c r="C1690" s="65"/>
      <c r="D1690" s="55"/>
      <c r="E1690" s="55"/>
      <c r="F1690" s="55"/>
      <c r="G1690" s="55"/>
      <c r="H1690" s="55"/>
      <c r="I1690" s="55"/>
      <c r="J1690" s="55"/>
      <c r="K1690" s="65"/>
      <c r="L1690" s="65"/>
      <c r="M1690" s="65"/>
      <c r="N1690" s="65"/>
      <c r="O1690" s="65"/>
      <c r="P1690" s="65"/>
    </row>
    <row r="1691" spans="3:16" s="1" customFormat="1" x14ac:dyDescent="0.25">
      <c r="C1691" s="65"/>
      <c r="D1691" s="55"/>
      <c r="E1691" s="55"/>
      <c r="F1691" s="55"/>
      <c r="G1691" s="55"/>
      <c r="H1691" s="55"/>
      <c r="I1691" s="55"/>
      <c r="J1691" s="55"/>
      <c r="K1691" s="65"/>
      <c r="L1691" s="65"/>
      <c r="M1691" s="65"/>
      <c r="N1691" s="65"/>
      <c r="O1691" s="65"/>
      <c r="P1691" s="65"/>
    </row>
    <row r="1692" spans="3:16" s="1" customFormat="1" x14ac:dyDescent="0.25">
      <c r="C1692" s="65"/>
      <c r="D1692" s="55"/>
      <c r="E1692" s="55"/>
      <c r="F1692" s="55"/>
      <c r="G1692" s="55"/>
      <c r="H1692" s="55"/>
      <c r="I1692" s="55"/>
      <c r="J1692" s="55"/>
      <c r="K1692" s="65"/>
      <c r="L1692" s="65"/>
      <c r="M1692" s="65"/>
      <c r="N1692" s="65"/>
      <c r="O1692" s="65"/>
      <c r="P1692" s="65"/>
    </row>
    <row r="1693" spans="3:16" s="1" customFormat="1" x14ac:dyDescent="0.25">
      <c r="C1693" s="65"/>
      <c r="D1693" s="55"/>
      <c r="E1693" s="55"/>
      <c r="F1693" s="55"/>
      <c r="G1693" s="55"/>
      <c r="H1693" s="55"/>
      <c r="I1693" s="55"/>
      <c r="J1693" s="55"/>
      <c r="K1693" s="65"/>
      <c r="L1693" s="65"/>
      <c r="M1693" s="65"/>
      <c r="N1693" s="65"/>
      <c r="O1693" s="65"/>
      <c r="P1693" s="65"/>
    </row>
    <row r="1694" spans="3:16" s="1" customFormat="1" x14ac:dyDescent="0.25">
      <c r="C1694" s="65"/>
      <c r="D1694" s="55"/>
      <c r="E1694" s="55"/>
      <c r="F1694" s="55"/>
      <c r="G1694" s="55"/>
      <c r="H1694" s="55"/>
      <c r="I1694" s="55"/>
      <c r="J1694" s="55"/>
      <c r="K1694" s="65"/>
      <c r="L1694" s="65"/>
      <c r="M1694" s="65"/>
      <c r="N1694" s="65"/>
      <c r="O1694" s="65"/>
      <c r="P1694" s="65"/>
    </row>
    <row r="1695" spans="3:16" s="1" customFormat="1" x14ac:dyDescent="0.25">
      <c r="C1695" s="65"/>
      <c r="D1695" s="55"/>
      <c r="E1695" s="55"/>
      <c r="F1695" s="55"/>
      <c r="G1695" s="55"/>
      <c r="H1695" s="55"/>
      <c r="I1695" s="55"/>
      <c r="J1695" s="55"/>
      <c r="K1695" s="65"/>
      <c r="L1695" s="65"/>
      <c r="M1695" s="65"/>
      <c r="N1695" s="65"/>
      <c r="O1695" s="65"/>
      <c r="P1695" s="65"/>
    </row>
    <row r="1696" spans="3:16" s="1" customFormat="1" x14ac:dyDescent="0.25">
      <c r="C1696" s="65"/>
      <c r="D1696" s="55"/>
      <c r="E1696" s="55"/>
      <c r="F1696" s="55"/>
      <c r="G1696" s="55"/>
      <c r="H1696" s="55"/>
      <c r="I1696" s="55"/>
      <c r="J1696" s="55"/>
      <c r="K1696" s="65"/>
      <c r="L1696" s="65"/>
      <c r="M1696" s="65"/>
      <c r="N1696" s="65"/>
      <c r="O1696" s="65"/>
      <c r="P1696" s="65"/>
    </row>
    <row r="1697" spans="3:16" s="1" customFormat="1" x14ac:dyDescent="0.25">
      <c r="C1697" s="65"/>
      <c r="D1697" s="55"/>
      <c r="E1697" s="55"/>
      <c r="F1697" s="55"/>
      <c r="G1697" s="55"/>
      <c r="H1697" s="55"/>
      <c r="I1697" s="55"/>
      <c r="J1697" s="55"/>
      <c r="K1697" s="65"/>
      <c r="L1697" s="65"/>
      <c r="M1697" s="65"/>
      <c r="N1697" s="65"/>
      <c r="O1697" s="65"/>
      <c r="P1697" s="65"/>
    </row>
    <row r="1698" spans="3:16" s="1" customFormat="1" x14ac:dyDescent="0.25">
      <c r="C1698" s="65"/>
      <c r="D1698" s="55"/>
      <c r="E1698" s="55"/>
      <c r="F1698" s="55"/>
      <c r="G1698" s="55"/>
      <c r="H1698" s="55"/>
      <c r="I1698" s="55"/>
      <c r="J1698" s="55"/>
      <c r="K1698" s="65"/>
      <c r="L1698" s="65"/>
      <c r="M1698" s="65"/>
      <c r="N1698" s="65"/>
      <c r="O1698" s="65"/>
      <c r="P1698" s="65"/>
    </row>
    <row r="1699" spans="3:16" s="1" customFormat="1" x14ac:dyDescent="0.25">
      <c r="C1699" s="65"/>
      <c r="D1699" s="55"/>
      <c r="E1699" s="55"/>
      <c r="F1699" s="55"/>
      <c r="G1699" s="55"/>
      <c r="H1699" s="55"/>
      <c r="I1699" s="55"/>
      <c r="J1699" s="55"/>
      <c r="K1699" s="65"/>
      <c r="L1699" s="65"/>
      <c r="M1699" s="65"/>
      <c r="N1699" s="65"/>
      <c r="O1699" s="65"/>
      <c r="P1699" s="65"/>
    </row>
    <row r="1700" spans="3:16" s="1" customFormat="1" x14ac:dyDescent="0.25">
      <c r="C1700" s="65"/>
      <c r="D1700" s="55"/>
      <c r="E1700" s="55"/>
      <c r="F1700" s="55"/>
      <c r="G1700" s="55"/>
      <c r="H1700" s="55"/>
      <c r="I1700" s="55"/>
      <c r="J1700" s="55"/>
      <c r="K1700" s="65"/>
      <c r="L1700" s="65"/>
      <c r="M1700" s="65"/>
      <c r="N1700" s="65"/>
      <c r="O1700" s="65"/>
      <c r="P1700" s="65"/>
    </row>
    <row r="1701" spans="3:16" s="1" customFormat="1" x14ac:dyDescent="0.25">
      <c r="C1701" s="65"/>
      <c r="D1701" s="55"/>
      <c r="E1701" s="55"/>
      <c r="F1701" s="55"/>
      <c r="G1701" s="55"/>
      <c r="H1701" s="55"/>
      <c r="I1701" s="55"/>
      <c r="J1701" s="55"/>
      <c r="K1701" s="65"/>
      <c r="L1701" s="65"/>
      <c r="M1701" s="65"/>
      <c r="N1701" s="65"/>
      <c r="O1701" s="65"/>
      <c r="P1701" s="65"/>
    </row>
    <row r="1702" spans="3:16" s="1" customFormat="1" x14ac:dyDescent="0.25">
      <c r="C1702" s="65"/>
      <c r="D1702" s="55"/>
      <c r="E1702" s="55"/>
      <c r="F1702" s="55"/>
      <c r="G1702" s="55"/>
      <c r="H1702" s="55"/>
      <c r="I1702" s="55"/>
      <c r="J1702" s="55"/>
      <c r="K1702" s="65"/>
      <c r="L1702" s="65"/>
      <c r="M1702" s="65"/>
      <c r="N1702" s="65"/>
      <c r="O1702" s="65"/>
      <c r="P1702" s="65"/>
    </row>
    <row r="1703" spans="3:16" s="1" customFormat="1" x14ac:dyDescent="0.25">
      <c r="C1703" s="65"/>
      <c r="D1703" s="55"/>
      <c r="E1703" s="55"/>
      <c r="F1703" s="55"/>
      <c r="G1703" s="55"/>
      <c r="H1703" s="55"/>
      <c r="I1703" s="55"/>
      <c r="J1703" s="55"/>
      <c r="K1703" s="65"/>
      <c r="L1703" s="65"/>
      <c r="M1703" s="65"/>
      <c r="N1703" s="65"/>
      <c r="O1703" s="65"/>
      <c r="P1703" s="65"/>
    </row>
    <row r="1704" spans="3:16" s="1" customFormat="1" x14ac:dyDescent="0.25">
      <c r="C1704" s="65"/>
      <c r="D1704" s="55"/>
      <c r="E1704" s="55"/>
      <c r="F1704" s="55"/>
      <c r="G1704" s="55"/>
      <c r="H1704" s="55"/>
      <c r="I1704" s="55"/>
      <c r="J1704" s="55"/>
      <c r="K1704" s="65"/>
      <c r="L1704" s="65"/>
      <c r="M1704" s="65"/>
      <c r="N1704" s="65"/>
      <c r="O1704" s="65"/>
      <c r="P1704" s="65"/>
    </row>
    <row r="1705" spans="3:16" s="1" customFormat="1" x14ac:dyDescent="0.25">
      <c r="C1705" s="65"/>
      <c r="D1705" s="55"/>
      <c r="E1705" s="55"/>
      <c r="F1705" s="55"/>
      <c r="G1705" s="55"/>
      <c r="H1705" s="55"/>
      <c r="I1705" s="55"/>
      <c r="J1705" s="55"/>
      <c r="K1705" s="65"/>
      <c r="L1705" s="65"/>
      <c r="M1705" s="65"/>
      <c r="N1705" s="65"/>
      <c r="O1705" s="65"/>
      <c r="P1705" s="65"/>
    </row>
    <row r="1706" spans="3:16" s="1" customFormat="1" x14ac:dyDescent="0.25">
      <c r="C1706" s="65"/>
      <c r="D1706" s="55"/>
      <c r="E1706" s="55"/>
      <c r="F1706" s="55"/>
      <c r="G1706" s="55"/>
      <c r="H1706" s="55"/>
      <c r="I1706" s="55"/>
      <c r="J1706" s="55"/>
      <c r="K1706" s="65"/>
      <c r="L1706" s="65"/>
      <c r="M1706" s="65"/>
      <c r="N1706" s="65"/>
      <c r="O1706" s="65"/>
      <c r="P1706" s="65"/>
    </row>
    <row r="1707" spans="3:16" s="1" customFormat="1" x14ac:dyDescent="0.25">
      <c r="C1707" s="65"/>
      <c r="D1707" s="55"/>
      <c r="E1707" s="55"/>
      <c r="F1707" s="55"/>
      <c r="G1707" s="55"/>
      <c r="H1707" s="55"/>
      <c r="I1707" s="55"/>
      <c r="J1707" s="55"/>
      <c r="K1707" s="65"/>
      <c r="L1707" s="65"/>
      <c r="M1707" s="65"/>
      <c r="N1707" s="65"/>
      <c r="O1707" s="65"/>
      <c r="P1707" s="65"/>
    </row>
    <row r="1708" spans="3:16" s="1" customFormat="1" x14ac:dyDescent="0.25">
      <c r="C1708" s="65"/>
      <c r="D1708" s="55"/>
      <c r="E1708" s="55"/>
      <c r="F1708" s="55"/>
      <c r="G1708" s="55"/>
      <c r="H1708" s="55"/>
      <c r="I1708" s="55"/>
      <c r="J1708" s="55"/>
      <c r="K1708" s="65"/>
      <c r="L1708" s="65"/>
      <c r="M1708" s="65"/>
      <c r="N1708" s="65"/>
      <c r="O1708" s="65"/>
      <c r="P1708" s="65"/>
    </row>
    <row r="1709" spans="3:16" s="1" customFormat="1" x14ac:dyDescent="0.25">
      <c r="C1709" s="65"/>
      <c r="D1709" s="55"/>
      <c r="E1709" s="55"/>
      <c r="F1709" s="55"/>
      <c r="G1709" s="55"/>
      <c r="H1709" s="55"/>
      <c r="I1709" s="55"/>
      <c r="J1709" s="55"/>
      <c r="K1709" s="65"/>
      <c r="L1709" s="65"/>
      <c r="M1709" s="65"/>
      <c r="N1709" s="65"/>
      <c r="O1709" s="65"/>
      <c r="P1709" s="65"/>
    </row>
    <row r="1710" spans="3:16" s="1" customFormat="1" x14ac:dyDescent="0.25">
      <c r="C1710" s="65"/>
      <c r="D1710" s="55"/>
      <c r="E1710" s="55"/>
      <c r="F1710" s="55"/>
      <c r="G1710" s="55"/>
      <c r="H1710" s="55"/>
      <c r="I1710" s="55"/>
      <c r="J1710" s="55"/>
      <c r="K1710" s="65"/>
      <c r="L1710" s="65"/>
      <c r="M1710" s="65"/>
      <c r="N1710" s="65"/>
      <c r="O1710" s="65"/>
      <c r="P1710" s="65"/>
    </row>
    <row r="1711" spans="3:16" s="1" customFormat="1" x14ac:dyDescent="0.25">
      <c r="C1711" s="65"/>
      <c r="D1711" s="55"/>
      <c r="E1711" s="55"/>
      <c r="F1711" s="55"/>
      <c r="G1711" s="55"/>
      <c r="H1711" s="55"/>
      <c r="I1711" s="55"/>
      <c r="J1711" s="55"/>
      <c r="K1711" s="65"/>
      <c r="L1711" s="65"/>
      <c r="M1711" s="65"/>
      <c r="N1711" s="65"/>
      <c r="O1711" s="65"/>
      <c r="P1711" s="65"/>
    </row>
    <row r="1712" spans="3:16" s="1" customFormat="1" x14ac:dyDescent="0.25">
      <c r="C1712" s="65"/>
      <c r="D1712" s="55"/>
      <c r="E1712" s="55"/>
      <c r="F1712" s="55"/>
      <c r="G1712" s="55"/>
      <c r="H1712" s="55"/>
      <c r="I1712" s="55"/>
      <c r="J1712" s="55"/>
      <c r="K1712" s="65"/>
      <c r="L1712" s="65"/>
      <c r="M1712" s="65"/>
      <c r="N1712" s="65"/>
      <c r="O1712" s="65"/>
      <c r="P1712" s="65"/>
    </row>
    <row r="1713" spans="3:16" s="1" customFormat="1" x14ac:dyDescent="0.25">
      <c r="C1713" s="65"/>
      <c r="D1713" s="55"/>
      <c r="E1713" s="55"/>
      <c r="F1713" s="55"/>
      <c r="G1713" s="55"/>
      <c r="H1713" s="55"/>
      <c r="I1713" s="55"/>
      <c r="J1713" s="55"/>
      <c r="K1713" s="65"/>
      <c r="L1713" s="65"/>
      <c r="M1713" s="65"/>
      <c r="N1713" s="65"/>
      <c r="O1713" s="65"/>
      <c r="P1713" s="65"/>
    </row>
    <row r="1714" spans="3:16" s="1" customFormat="1" x14ac:dyDescent="0.25">
      <c r="C1714" s="65"/>
      <c r="D1714" s="55"/>
      <c r="E1714" s="55"/>
      <c r="F1714" s="55"/>
      <c r="G1714" s="55"/>
      <c r="H1714" s="55"/>
      <c r="I1714" s="55"/>
      <c r="J1714" s="55"/>
      <c r="K1714" s="65"/>
      <c r="L1714" s="65"/>
      <c r="M1714" s="65"/>
      <c r="N1714" s="65"/>
      <c r="O1714" s="65"/>
      <c r="P1714" s="65"/>
    </row>
    <row r="1715" spans="3:16" s="1" customFormat="1" x14ac:dyDescent="0.25">
      <c r="C1715" s="65"/>
      <c r="D1715" s="55"/>
      <c r="E1715" s="55"/>
      <c r="F1715" s="55"/>
      <c r="G1715" s="55"/>
      <c r="H1715" s="55"/>
      <c r="I1715" s="55"/>
      <c r="J1715" s="55"/>
      <c r="K1715" s="65"/>
      <c r="L1715" s="65"/>
      <c r="M1715" s="65"/>
      <c r="N1715" s="65"/>
      <c r="O1715" s="65"/>
      <c r="P1715" s="65"/>
    </row>
    <row r="1716" spans="3:16" s="1" customFormat="1" x14ac:dyDescent="0.25">
      <c r="C1716" s="65"/>
      <c r="D1716" s="55"/>
      <c r="E1716" s="55"/>
      <c r="F1716" s="55"/>
      <c r="G1716" s="55"/>
      <c r="H1716" s="55"/>
      <c r="I1716" s="55"/>
      <c r="J1716" s="55"/>
      <c r="K1716" s="65"/>
      <c r="L1716" s="65"/>
      <c r="M1716" s="65"/>
      <c r="N1716" s="65"/>
      <c r="O1716" s="65"/>
      <c r="P1716" s="65"/>
    </row>
    <row r="1717" spans="3:16" s="1" customFormat="1" x14ac:dyDescent="0.25">
      <c r="C1717" s="65"/>
      <c r="D1717" s="55"/>
      <c r="E1717" s="55"/>
      <c r="F1717" s="55"/>
      <c r="G1717" s="55"/>
      <c r="H1717" s="55"/>
      <c r="I1717" s="55"/>
      <c r="J1717" s="55"/>
      <c r="K1717" s="65"/>
      <c r="L1717" s="65"/>
      <c r="M1717" s="65"/>
      <c r="N1717" s="65"/>
      <c r="O1717" s="65"/>
      <c r="P1717" s="65"/>
    </row>
    <row r="1718" spans="3:16" s="1" customFormat="1" x14ac:dyDescent="0.25">
      <c r="C1718" s="65"/>
      <c r="D1718" s="55"/>
      <c r="E1718" s="55"/>
      <c r="F1718" s="55"/>
      <c r="G1718" s="55"/>
      <c r="H1718" s="55"/>
      <c r="I1718" s="55"/>
      <c r="J1718" s="55"/>
      <c r="K1718" s="65"/>
      <c r="L1718" s="65"/>
      <c r="M1718" s="65"/>
      <c r="N1718" s="65"/>
      <c r="O1718" s="65"/>
      <c r="P1718" s="65"/>
    </row>
    <row r="1719" spans="3:16" s="1" customFormat="1" x14ac:dyDescent="0.25">
      <c r="C1719" s="65"/>
      <c r="D1719" s="55"/>
      <c r="E1719" s="55"/>
      <c r="F1719" s="55"/>
      <c r="G1719" s="55"/>
      <c r="H1719" s="55"/>
      <c r="I1719" s="55"/>
      <c r="J1719" s="55"/>
      <c r="K1719" s="65"/>
      <c r="L1719" s="65"/>
      <c r="M1719" s="65"/>
      <c r="N1719" s="65"/>
      <c r="O1719" s="65"/>
      <c r="P1719" s="65"/>
    </row>
    <row r="1720" spans="3:16" s="1" customFormat="1" x14ac:dyDescent="0.25">
      <c r="C1720" s="65"/>
      <c r="D1720" s="55"/>
      <c r="E1720" s="55"/>
      <c r="F1720" s="55"/>
      <c r="G1720" s="55"/>
      <c r="H1720" s="55"/>
      <c r="I1720" s="55"/>
      <c r="J1720" s="55"/>
      <c r="K1720" s="65"/>
      <c r="L1720" s="65"/>
      <c r="M1720" s="65"/>
      <c r="N1720" s="65"/>
      <c r="O1720" s="65"/>
      <c r="P1720" s="65"/>
    </row>
    <row r="1721" spans="3:16" s="1" customFormat="1" x14ac:dyDescent="0.25">
      <c r="C1721" s="65"/>
      <c r="D1721" s="55"/>
      <c r="E1721" s="55"/>
      <c r="F1721" s="55"/>
      <c r="G1721" s="55"/>
      <c r="H1721" s="55"/>
      <c r="I1721" s="55"/>
      <c r="J1721" s="55"/>
      <c r="K1721" s="65"/>
      <c r="L1721" s="65"/>
      <c r="M1721" s="65"/>
      <c r="N1721" s="65"/>
      <c r="O1721" s="65"/>
      <c r="P1721" s="65"/>
    </row>
    <row r="1722" spans="3:16" s="1" customFormat="1" x14ac:dyDescent="0.25">
      <c r="C1722" s="65"/>
      <c r="D1722" s="55"/>
      <c r="E1722" s="55"/>
      <c r="F1722" s="55"/>
      <c r="G1722" s="55"/>
      <c r="H1722" s="55"/>
      <c r="I1722" s="55"/>
      <c r="J1722" s="55"/>
      <c r="K1722" s="65"/>
      <c r="L1722" s="65"/>
      <c r="M1722" s="65"/>
      <c r="N1722" s="65"/>
      <c r="O1722" s="65"/>
      <c r="P1722" s="65"/>
    </row>
    <row r="1723" spans="3:16" s="1" customFormat="1" x14ac:dyDescent="0.25">
      <c r="C1723" s="65"/>
      <c r="D1723" s="55"/>
      <c r="E1723" s="55"/>
      <c r="F1723" s="55"/>
      <c r="G1723" s="55"/>
      <c r="H1723" s="55"/>
      <c r="I1723" s="55"/>
      <c r="J1723" s="55"/>
      <c r="K1723" s="65"/>
      <c r="L1723" s="65"/>
      <c r="M1723" s="65"/>
      <c r="N1723" s="65"/>
      <c r="O1723" s="65"/>
      <c r="P1723" s="65"/>
    </row>
    <row r="1724" spans="3:16" s="1" customFormat="1" x14ac:dyDescent="0.25">
      <c r="C1724" s="65"/>
      <c r="D1724" s="55"/>
      <c r="E1724" s="55"/>
      <c r="F1724" s="55"/>
      <c r="G1724" s="55"/>
      <c r="H1724" s="55"/>
      <c r="I1724" s="55"/>
      <c r="J1724" s="55"/>
      <c r="K1724" s="65"/>
      <c r="L1724" s="65"/>
      <c r="M1724" s="65"/>
      <c r="N1724" s="65"/>
      <c r="O1724" s="65"/>
      <c r="P1724" s="65"/>
    </row>
    <row r="1725" spans="3:16" s="1" customFormat="1" x14ac:dyDescent="0.25">
      <c r="C1725" s="65"/>
      <c r="D1725" s="55"/>
      <c r="E1725" s="55"/>
      <c r="F1725" s="55"/>
      <c r="G1725" s="55"/>
      <c r="H1725" s="55"/>
      <c r="I1725" s="55"/>
      <c r="J1725" s="55"/>
      <c r="K1725" s="65"/>
      <c r="L1725" s="65"/>
      <c r="M1725" s="65"/>
      <c r="N1725" s="65"/>
      <c r="O1725" s="65"/>
      <c r="P1725" s="65"/>
    </row>
    <row r="1726" spans="3:16" s="1" customFormat="1" x14ac:dyDescent="0.25">
      <c r="C1726" s="65"/>
      <c r="D1726" s="55"/>
      <c r="E1726" s="55"/>
      <c r="F1726" s="55"/>
      <c r="G1726" s="55"/>
      <c r="H1726" s="55"/>
      <c r="I1726" s="55"/>
      <c r="J1726" s="55"/>
      <c r="K1726" s="65"/>
      <c r="L1726" s="65"/>
      <c r="M1726" s="65"/>
      <c r="N1726" s="65"/>
      <c r="O1726" s="65"/>
      <c r="P1726" s="65"/>
    </row>
    <row r="1727" spans="3:16" s="1" customFormat="1" x14ac:dyDescent="0.25">
      <c r="C1727" s="65"/>
      <c r="D1727" s="55"/>
      <c r="E1727" s="55"/>
      <c r="F1727" s="55"/>
      <c r="G1727" s="55"/>
      <c r="H1727" s="55"/>
      <c r="I1727" s="55"/>
      <c r="J1727" s="55"/>
      <c r="K1727" s="65"/>
      <c r="L1727" s="65"/>
      <c r="M1727" s="65"/>
      <c r="N1727" s="65"/>
      <c r="O1727" s="65"/>
      <c r="P1727" s="65"/>
    </row>
    <row r="1728" spans="3:16" s="1" customFormat="1" x14ac:dyDescent="0.25">
      <c r="C1728" s="65"/>
      <c r="D1728" s="55"/>
      <c r="E1728" s="55"/>
      <c r="F1728" s="55"/>
      <c r="G1728" s="55"/>
      <c r="H1728" s="55"/>
      <c r="I1728" s="55"/>
      <c r="J1728" s="55"/>
      <c r="K1728" s="65"/>
      <c r="L1728" s="65"/>
      <c r="M1728" s="65"/>
      <c r="N1728" s="65"/>
      <c r="O1728" s="65"/>
      <c r="P1728" s="65"/>
    </row>
    <row r="1729" spans="3:16" s="1" customFormat="1" x14ac:dyDescent="0.25">
      <c r="C1729" s="65"/>
      <c r="D1729" s="55"/>
      <c r="E1729" s="55"/>
      <c r="F1729" s="55"/>
      <c r="G1729" s="55"/>
      <c r="H1729" s="55"/>
      <c r="I1729" s="55"/>
      <c r="J1729" s="55"/>
      <c r="K1729" s="65"/>
      <c r="L1729" s="65"/>
      <c r="M1729" s="65"/>
      <c r="N1729" s="65"/>
      <c r="O1729" s="65"/>
      <c r="P1729" s="65"/>
    </row>
    <row r="1730" spans="3:16" s="1" customFormat="1" x14ac:dyDescent="0.25">
      <c r="C1730" s="65"/>
      <c r="D1730" s="55"/>
      <c r="E1730" s="55"/>
      <c r="F1730" s="55"/>
      <c r="G1730" s="55"/>
      <c r="H1730" s="55"/>
      <c r="I1730" s="55"/>
      <c r="J1730" s="55"/>
      <c r="K1730" s="65"/>
      <c r="L1730" s="65"/>
      <c r="M1730" s="65"/>
      <c r="N1730" s="65"/>
      <c r="O1730" s="65"/>
      <c r="P1730" s="65"/>
    </row>
    <row r="1731" spans="3:16" s="1" customFormat="1" x14ac:dyDescent="0.25">
      <c r="C1731" s="65"/>
      <c r="D1731" s="55"/>
      <c r="E1731" s="55"/>
      <c r="F1731" s="55"/>
      <c r="G1731" s="55"/>
      <c r="H1731" s="55"/>
      <c r="I1731" s="55"/>
      <c r="J1731" s="55"/>
      <c r="K1731" s="65"/>
      <c r="L1731" s="65"/>
      <c r="M1731" s="65"/>
      <c r="N1731" s="65"/>
      <c r="O1731" s="65"/>
      <c r="P1731" s="65"/>
    </row>
    <row r="1732" spans="3:16" s="1" customFormat="1" x14ac:dyDescent="0.25">
      <c r="C1732" s="65"/>
      <c r="D1732" s="55"/>
      <c r="E1732" s="55"/>
      <c r="F1732" s="55"/>
      <c r="G1732" s="55"/>
      <c r="H1732" s="55"/>
      <c r="I1732" s="55"/>
      <c r="J1732" s="55"/>
      <c r="K1732" s="65"/>
      <c r="L1732" s="65"/>
      <c r="M1732" s="65"/>
      <c r="N1732" s="65"/>
      <c r="O1732" s="65"/>
      <c r="P1732" s="65"/>
    </row>
    <row r="1733" spans="3:16" s="1" customFormat="1" x14ac:dyDescent="0.25">
      <c r="C1733" s="65"/>
      <c r="D1733" s="55"/>
      <c r="E1733" s="55"/>
      <c r="F1733" s="55"/>
      <c r="G1733" s="55"/>
      <c r="H1733" s="55"/>
      <c r="I1733" s="55"/>
      <c r="J1733" s="55"/>
      <c r="K1733" s="65"/>
      <c r="L1733" s="65"/>
      <c r="M1733" s="65"/>
      <c r="N1733" s="65"/>
      <c r="O1733" s="65"/>
      <c r="P1733" s="65"/>
    </row>
    <row r="1734" spans="3:16" s="1" customFormat="1" x14ac:dyDescent="0.25">
      <c r="C1734" s="65"/>
      <c r="D1734" s="55"/>
      <c r="E1734" s="55"/>
      <c r="F1734" s="55"/>
      <c r="G1734" s="55"/>
      <c r="H1734" s="55"/>
      <c r="I1734" s="55"/>
      <c r="J1734" s="55"/>
      <c r="K1734" s="65"/>
      <c r="L1734" s="65"/>
      <c r="M1734" s="65"/>
      <c r="N1734" s="65"/>
      <c r="O1734" s="65"/>
      <c r="P1734" s="65"/>
    </row>
    <row r="1735" spans="3:16" s="1" customFormat="1" x14ac:dyDescent="0.25">
      <c r="C1735" s="65"/>
      <c r="D1735" s="55"/>
      <c r="E1735" s="55"/>
      <c r="F1735" s="55"/>
      <c r="G1735" s="55"/>
      <c r="H1735" s="55"/>
      <c r="I1735" s="55"/>
      <c r="J1735" s="55"/>
      <c r="K1735" s="65"/>
      <c r="L1735" s="65"/>
      <c r="M1735" s="65"/>
      <c r="N1735" s="65"/>
      <c r="O1735" s="65"/>
      <c r="P1735" s="65"/>
    </row>
    <row r="1736" spans="3:16" s="1" customFormat="1" x14ac:dyDescent="0.25">
      <c r="C1736" s="65"/>
      <c r="D1736" s="55"/>
      <c r="E1736" s="55"/>
      <c r="F1736" s="55"/>
      <c r="G1736" s="55"/>
      <c r="H1736" s="55"/>
      <c r="I1736" s="55"/>
      <c r="J1736" s="55"/>
      <c r="K1736" s="65"/>
      <c r="L1736" s="65"/>
      <c r="M1736" s="65"/>
      <c r="N1736" s="65"/>
      <c r="O1736" s="65"/>
      <c r="P1736" s="65"/>
    </row>
    <row r="1737" spans="3:16" s="1" customFormat="1" x14ac:dyDescent="0.25">
      <c r="C1737" s="65"/>
      <c r="D1737" s="55"/>
      <c r="E1737" s="55"/>
      <c r="F1737" s="55"/>
      <c r="G1737" s="55"/>
      <c r="H1737" s="55"/>
      <c r="I1737" s="55"/>
      <c r="J1737" s="55"/>
      <c r="K1737" s="65"/>
      <c r="L1737" s="65"/>
      <c r="M1737" s="65"/>
      <c r="N1737" s="65"/>
      <c r="O1737" s="65"/>
      <c r="P1737" s="65"/>
    </row>
    <row r="1738" spans="3:16" s="1" customFormat="1" x14ac:dyDescent="0.25">
      <c r="C1738" s="65"/>
      <c r="D1738" s="55"/>
      <c r="E1738" s="55"/>
      <c r="F1738" s="55"/>
      <c r="G1738" s="55"/>
      <c r="H1738" s="55"/>
      <c r="I1738" s="55"/>
      <c r="J1738" s="55"/>
      <c r="K1738" s="65"/>
      <c r="L1738" s="65"/>
      <c r="M1738" s="65"/>
      <c r="N1738" s="65"/>
      <c r="O1738" s="65"/>
      <c r="P1738" s="65"/>
    </row>
    <row r="1739" spans="3:16" s="1" customFormat="1" x14ac:dyDescent="0.25">
      <c r="C1739" s="65"/>
      <c r="D1739" s="55"/>
      <c r="E1739" s="55"/>
      <c r="F1739" s="55"/>
      <c r="G1739" s="55"/>
      <c r="H1739" s="55"/>
      <c r="I1739" s="55"/>
      <c r="J1739" s="55"/>
      <c r="K1739" s="65"/>
      <c r="L1739" s="65"/>
      <c r="M1739" s="65"/>
      <c r="N1739" s="65"/>
      <c r="O1739" s="65"/>
      <c r="P1739" s="65"/>
    </row>
    <row r="1740" spans="3:16" s="1" customFormat="1" x14ac:dyDescent="0.25">
      <c r="C1740" s="65"/>
      <c r="D1740" s="55"/>
      <c r="E1740" s="55"/>
      <c r="F1740" s="55"/>
      <c r="G1740" s="55"/>
      <c r="H1740" s="55"/>
      <c r="I1740" s="55"/>
      <c r="J1740" s="55"/>
      <c r="K1740" s="65"/>
      <c r="L1740" s="65"/>
      <c r="M1740" s="65"/>
      <c r="N1740" s="65"/>
      <c r="O1740" s="65"/>
      <c r="P1740" s="65"/>
    </row>
    <row r="1741" spans="3:16" s="1" customFormat="1" x14ac:dyDescent="0.25">
      <c r="C1741" s="65"/>
      <c r="D1741" s="55"/>
      <c r="E1741" s="55"/>
      <c r="F1741" s="55"/>
      <c r="G1741" s="55"/>
      <c r="H1741" s="55"/>
      <c r="I1741" s="55"/>
      <c r="J1741" s="55"/>
      <c r="K1741" s="65"/>
      <c r="L1741" s="65"/>
      <c r="M1741" s="65"/>
      <c r="N1741" s="65"/>
      <c r="O1741" s="65"/>
      <c r="P1741" s="65"/>
    </row>
    <row r="1742" spans="3:16" s="1" customFormat="1" x14ac:dyDescent="0.25">
      <c r="C1742" s="65"/>
      <c r="D1742" s="55"/>
      <c r="E1742" s="55"/>
      <c r="F1742" s="55"/>
      <c r="G1742" s="55"/>
      <c r="H1742" s="55"/>
      <c r="I1742" s="55"/>
      <c r="J1742" s="55"/>
      <c r="K1742" s="65"/>
      <c r="L1742" s="65"/>
      <c r="M1742" s="65"/>
      <c r="N1742" s="65"/>
      <c r="O1742" s="65"/>
      <c r="P1742" s="65"/>
    </row>
    <row r="1743" spans="3:16" s="1" customFormat="1" x14ac:dyDescent="0.25">
      <c r="C1743" s="65"/>
      <c r="D1743" s="55"/>
      <c r="E1743" s="55"/>
      <c r="F1743" s="55"/>
      <c r="G1743" s="55"/>
      <c r="H1743" s="55"/>
      <c r="I1743" s="55"/>
      <c r="J1743" s="55"/>
      <c r="K1743" s="65"/>
      <c r="L1743" s="65"/>
      <c r="M1743" s="65"/>
      <c r="N1743" s="65"/>
      <c r="O1743" s="65"/>
      <c r="P1743" s="65"/>
    </row>
    <row r="1744" spans="3:16" s="1" customFormat="1" x14ac:dyDescent="0.25">
      <c r="C1744" s="65"/>
      <c r="D1744" s="55"/>
      <c r="E1744" s="55"/>
      <c r="F1744" s="55"/>
      <c r="G1744" s="55"/>
      <c r="H1744" s="55"/>
      <c r="I1744" s="55"/>
      <c r="J1744" s="55"/>
      <c r="K1744" s="65"/>
      <c r="L1744" s="65"/>
      <c r="M1744" s="65"/>
      <c r="N1744" s="65"/>
      <c r="O1744" s="65"/>
      <c r="P1744" s="65"/>
    </row>
    <row r="1745" spans="3:16" s="1" customFormat="1" x14ac:dyDescent="0.25">
      <c r="C1745" s="65"/>
      <c r="D1745" s="55"/>
      <c r="E1745" s="55"/>
      <c r="F1745" s="55"/>
      <c r="G1745" s="55"/>
      <c r="H1745" s="55"/>
      <c r="I1745" s="55"/>
      <c r="J1745" s="55"/>
      <c r="K1745" s="65"/>
      <c r="L1745" s="65"/>
      <c r="M1745" s="65"/>
      <c r="N1745" s="65"/>
      <c r="O1745" s="65"/>
      <c r="P1745" s="65"/>
    </row>
    <row r="1746" spans="3:16" s="1" customFormat="1" x14ac:dyDescent="0.25">
      <c r="C1746" s="65"/>
      <c r="D1746" s="55"/>
      <c r="E1746" s="55"/>
      <c r="F1746" s="55"/>
      <c r="G1746" s="55"/>
      <c r="H1746" s="55"/>
      <c r="I1746" s="55"/>
      <c r="J1746" s="55"/>
      <c r="K1746" s="65"/>
      <c r="L1746" s="65"/>
      <c r="M1746" s="65"/>
      <c r="N1746" s="65"/>
      <c r="O1746" s="65"/>
      <c r="P1746" s="65"/>
    </row>
    <row r="1747" spans="3:16" s="1" customFormat="1" x14ac:dyDescent="0.25">
      <c r="C1747" s="65"/>
      <c r="D1747" s="55"/>
      <c r="E1747" s="55"/>
      <c r="F1747" s="55"/>
      <c r="G1747" s="55"/>
      <c r="H1747" s="55"/>
      <c r="I1747" s="55"/>
      <c r="J1747" s="55"/>
      <c r="K1747" s="65"/>
      <c r="L1747" s="65"/>
      <c r="M1747" s="65"/>
      <c r="N1747" s="65"/>
      <c r="O1747" s="65"/>
      <c r="P1747" s="65"/>
    </row>
    <row r="1748" spans="3:16" s="1" customFormat="1" x14ac:dyDescent="0.25">
      <c r="C1748" s="65"/>
      <c r="D1748" s="55"/>
      <c r="E1748" s="55"/>
      <c r="F1748" s="55"/>
      <c r="G1748" s="55"/>
      <c r="H1748" s="55"/>
      <c r="I1748" s="55"/>
      <c r="J1748" s="55"/>
      <c r="K1748" s="65"/>
      <c r="L1748" s="65"/>
      <c r="M1748" s="65"/>
      <c r="N1748" s="65"/>
      <c r="O1748" s="65"/>
      <c r="P1748" s="65"/>
    </row>
    <row r="1749" spans="3:16" s="1" customFormat="1" x14ac:dyDescent="0.25">
      <c r="C1749" s="65"/>
      <c r="D1749" s="55"/>
      <c r="E1749" s="55"/>
      <c r="F1749" s="55"/>
      <c r="G1749" s="55"/>
      <c r="H1749" s="55"/>
      <c r="I1749" s="55"/>
      <c r="J1749" s="55"/>
      <c r="K1749" s="65"/>
      <c r="L1749" s="65"/>
      <c r="M1749" s="65"/>
      <c r="N1749" s="65"/>
      <c r="O1749" s="65"/>
      <c r="P1749" s="65"/>
    </row>
    <row r="1750" spans="3:16" s="1" customFormat="1" x14ac:dyDescent="0.25">
      <c r="C1750" s="65"/>
      <c r="D1750" s="55"/>
      <c r="E1750" s="55"/>
      <c r="F1750" s="55"/>
      <c r="G1750" s="55"/>
      <c r="H1750" s="55"/>
      <c r="I1750" s="55"/>
      <c r="J1750" s="55"/>
      <c r="K1750" s="65"/>
      <c r="L1750" s="65"/>
      <c r="M1750" s="65"/>
      <c r="N1750" s="65"/>
      <c r="O1750" s="65"/>
      <c r="P1750" s="65"/>
    </row>
    <row r="1751" spans="3:16" s="1" customFormat="1" x14ac:dyDescent="0.25">
      <c r="C1751" s="65"/>
      <c r="D1751" s="55"/>
      <c r="E1751" s="55"/>
      <c r="F1751" s="55"/>
      <c r="G1751" s="55"/>
      <c r="H1751" s="55"/>
      <c r="I1751" s="55"/>
      <c r="J1751" s="55"/>
      <c r="K1751" s="65"/>
      <c r="L1751" s="65"/>
      <c r="M1751" s="65"/>
      <c r="N1751" s="65"/>
      <c r="O1751" s="65"/>
      <c r="P1751" s="65"/>
    </row>
    <row r="1752" spans="3:16" s="1" customFormat="1" x14ac:dyDescent="0.25">
      <c r="C1752" s="65"/>
      <c r="D1752" s="55"/>
      <c r="E1752" s="55"/>
      <c r="F1752" s="55"/>
      <c r="G1752" s="55"/>
      <c r="H1752" s="55"/>
      <c r="I1752" s="55"/>
      <c r="J1752" s="55"/>
      <c r="K1752" s="65"/>
      <c r="L1752" s="65"/>
      <c r="M1752" s="65"/>
      <c r="N1752" s="65"/>
      <c r="O1752" s="65"/>
      <c r="P1752" s="65"/>
    </row>
    <row r="1753" spans="3:16" s="1" customFormat="1" x14ac:dyDescent="0.25">
      <c r="C1753" s="65"/>
      <c r="D1753" s="55"/>
      <c r="E1753" s="55"/>
      <c r="F1753" s="55"/>
      <c r="G1753" s="55"/>
      <c r="H1753" s="55"/>
      <c r="I1753" s="55"/>
      <c r="J1753" s="55"/>
      <c r="K1753" s="65"/>
      <c r="L1753" s="65"/>
      <c r="M1753" s="65"/>
      <c r="N1753" s="65"/>
      <c r="O1753" s="65"/>
      <c r="P1753" s="65"/>
    </row>
    <row r="1754" spans="3:16" s="1" customFormat="1" x14ac:dyDescent="0.25">
      <c r="C1754" s="65"/>
      <c r="D1754" s="55"/>
      <c r="E1754" s="55"/>
      <c r="F1754" s="55"/>
      <c r="G1754" s="55"/>
      <c r="H1754" s="55"/>
      <c r="I1754" s="55"/>
      <c r="J1754" s="55"/>
      <c r="K1754" s="65"/>
      <c r="L1754" s="65"/>
      <c r="M1754" s="65"/>
      <c r="N1754" s="65"/>
      <c r="O1754" s="65"/>
      <c r="P1754" s="65"/>
    </row>
    <row r="1755" spans="3:16" s="1" customFormat="1" x14ac:dyDescent="0.25">
      <c r="C1755" s="65"/>
      <c r="D1755" s="55"/>
      <c r="E1755" s="55"/>
      <c r="F1755" s="55"/>
      <c r="G1755" s="55"/>
      <c r="H1755" s="55"/>
      <c r="I1755" s="55"/>
      <c r="J1755" s="55"/>
      <c r="K1755" s="65"/>
      <c r="L1755" s="65"/>
      <c r="M1755" s="65"/>
      <c r="N1755" s="65"/>
      <c r="O1755" s="65"/>
      <c r="P1755" s="65"/>
    </row>
    <row r="1756" spans="3:16" s="1" customFormat="1" x14ac:dyDescent="0.25">
      <c r="C1756" s="65"/>
      <c r="D1756" s="55"/>
      <c r="E1756" s="55"/>
      <c r="F1756" s="55"/>
      <c r="G1756" s="55"/>
      <c r="H1756" s="55"/>
      <c r="I1756" s="55"/>
      <c r="J1756" s="55"/>
      <c r="K1756" s="65"/>
      <c r="L1756" s="65"/>
      <c r="M1756" s="65"/>
      <c r="N1756" s="65"/>
      <c r="O1756" s="65"/>
      <c r="P1756" s="65"/>
    </row>
    <row r="1757" spans="3:16" s="1" customFormat="1" x14ac:dyDescent="0.25">
      <c r="C1757" s="65"/>
      <c r="D1757" s="55"/>
      <c r="E1757" s="55"/>
      <c r="F1757" s="55"/>
      <c r="G1757" s="55"/>
      <c r="H1757" s="55"/>
      <c r="I1757" s="55"/>
      <c r="J1757" s="55"/>
      <c r="K1757" s="65"/>
      <c r="L1757" s="65"/>
      <c r="M1757" s="65"/>
      <c r="N1757" s="65"/>
      <c r="O1757" s="65"/>
      <c r="P1757" s="65"/>
    </row>
    <row r="1758" spans="3:16" s="1" customFormat="1" x14ac:dyDescent="0.25">
      <c r="C1758" s="65"/>
      <c r="D1758" s="55"/>
      <c r="E1758" s="55"/>
      <c r="F1758" s="55"/>
      <c r="G1758" s="55"/>
      <c r="H1758" s="55"/>
      <c r="I1758" s="55"/>
      <c r="J1758" s="55"/>
      <c r="K1758" s="65"/>
      <c r="L1758" s="65"/>
      <c r="M1758" s="65"/>
      <c r="N1758" s="65"/>
      <c r="O1758" s="65"/>
      <c r="P1758" s="65"/>
    </row>
    <row r="1759" spans="3:16" s="1" customFormat="1" x14ac:dyDescent="0.25">
      <c r="C1759" s="65"/>
      <c r="D1759" s="55"/>
      <c r="E1759" s="55"/>
      <c r="F1759" s="55"/>
      <c r="G1759" s="55"/>
      <c r="H1759" s="55"/>
      <c r="I1759" s="55"/>
      <c r="J1759" s="55"/>
      <c r="K1759" s="65"/>
      <c r="L1759" s="65"/>
      <c r="M1759" s="65"/>
      <c r="N1759" s="65"/>
      <c r="O1759" s="65"/>
      <c r="P1759" s="65"/>
    </row>
    <row r="1760" spans="3:16" s="1" customFormat="1" x14ac:dyDescent="0.25">
      <c r="C1760" s="65"/>
      <c r="D1760" s="55"/>
      <c r="E1760" s="55"/>
      <c r="F1760" s="55"/>
      <c r="G1760" s="55"/>
      <c r="H1760" s="55"/>
      <c r="I1760" s="55"/>
      <c r="J1760" s="55"/>
      <c r="K1760" s="65"/>
      <c r="L1760" s="65"/>
      <c r="M1760" s="65"/>
      <c r="N1760" s="65"/>
      <c r="O1760" s="65"/>
      <c r="P1760" s="65"/>
    </row>
    <row r="1761" spans="3:16" s="1" customFormat="1" x14ac:dyDescent="0.25">
      <c r="C1761" s="65"/>
      <c r="D1761" s="55"/>
      <c r="E1761" s="55"/>
      <c r="F1761" s="55"/>
      <c r="G1761" s="55"/>
      <c r="H1761" s="55"/>
      <c r="I1761" s="55"/>
      <c r="J1761" s="55"/>
      <c r="K1761" s="65"/>
      <c r="L1761" s="65"/>
      <c r="M1761" s="65"/>
      <c r="N1761" s="65"/>
      <c r="O1761" s="65"/>
      <c r="P1761" s="65"/>
    </row>
    <row r="1762" spans="3:16" s="1" customFormat="1" x14ac:dyDescent="0.25">
      <c r="C1762" s="65"/>
      <c r="D1762" s="55"/>
      <c r="E1762" s="55"/>
      <c r="F1762" s="55"/>
      <c r="G1762" s="55"/>
      <c r="H1762" s="55"/>
      <c r="I1762" s="55"/>
      <c r="J1762" s="55"/>
      <c r="K1762" s="65"/>
      <c r="L1762" s="65"/>
      <c r="M1762" s="65"/>
      <c r="N1762" s="65"/>
      <c r="O1762" s="65"/>
      <c r="P1762" s="65"/>
    </row>
    <row r="1763" spans="3:16" s="1" customFormat="1" x14ac:dyDescent="0.25">
      <c r="C1763" s="65"/>
      <c r="D1763" s="55"/>
      <c r="E1763" s="55"/>
      <c r="F1763" s="55"/>
      <c r="G1763" s="55"/>
      <c r="H1763" s="55"/>
      <c r="I1763" s="55"/>
      <c r="J1763" s="55"/>
      <c r="K1763" s="65"/>
      <c r="L1763" s="65"/>
      <c r="M1763" s="65"/>
      <c r="N1763" s="65"/>
      <c r="O1763" s="65"/>
      <c r="P1763" s="65"/>
    </row>
    <row r="1764" spans="3:16" s="1" customFormat="1" x14ac:dyDescent="0.25">
      <c r="C1764" s="65"/>
      <c r="D1764" s="55"/>
      <c r="E1764" s="55"/>
      <c r="F1764" s="55"/>
      <c r="G1764" s="55"/>
      <c r="H1764" s="55"/>
      <c r="I1764" s="55"/>
      <c r="J1764" s="55"/>
      <c r="K1764" s="65"/>
      <c r="L1764" s="65"/>
      <c r="M1764" s="65"/>
      <c r="N1764" s="65"/>
      <c r="O1764" s="65"/>
      <c r="P1764" s="65"/>
    </row>
    <row r="1765" spans="3:16" s="1" customFormat="1" x14ac:dyDescent="0.25">
      <c r="C1765" s="65"/>
      <c r="D1765" s="55"/>
      <c r="E1765" s="55"/>
      <c r="F1765" s="55"/>
      <c r="G1765" s="55"/>
      <c r="H1765" s="55"/>
      <c r="I1765" s="55"/>
      <c r="J1765" s="55"/>
      <c r="K1765" s="65"/>
      <c r="L1765" s="65"/>
      <c r="M1765" s="65"/>
      <c r="N1765" s="65"/>
      <c r="O1765" s="65"/>
      <c r="P1765" s="65"/>
    </row>
    <row r="1766" spans="3:16" s="1" customFormat="1" x14ac:dyDescent="0.25">
      <c r="C1766" s="65"/>
      <c r="D1766" s="55"/>
      <c r="E1766" s="55"/>
      <c r="F1766" s="55"/>
      <c r="G1766" s="55"/>
      <c r="H1766" s="55"/>
      <c r="I1766" s="55"/>
      <c r="J1766" s="55"/>
      <c r="K1766" s="65"/>
      <c r="L1766" s="65"/>
      <c r="M1766" s="65"/>
      <c r="N1766" s="65"/>
      <c r="O1766" s="65"/>
      <c r="P1766" s="65"/>
    </row>
    <row r="1767" spans="3:16" s="1" customFormat="1" x14ac:dyDescent="0.25">
      <c r="C1767" s="65"/>
      <c r="D1767" s="55"/>
      <c r="E1767" s="55"/>
      <c r="F1767" s="55"/>
      <c r="G1767" s="55"/>
      <c r="H1767" s="55"/>
      <c r="I1767" s="55"/>
      <c r="J1767" s="55"/>
      <c r="K1767" s="65"/>
      <c r="L1767" s="65"/>
      <c r="M1767" s="65"/>
      <c r="N1767" s="65"/>
      <c r="O1767" s="65"/>
      <c r="P1767" s="65"/>
    </row>
    <row r="1768" spans="3:16" s="1" customFormat="1" x14ac:dyDescent="0.25">
      <c r="C1768" s="65"/>
      <c r="D1768" s="55"/>
      <c r="E1768" s="55"/>
      <c r="F1768" s="55"/>
      <c r="G1768" s="55"/>
      <c r="H1768" s="55"/>
      <c r="I1768" s="55"/>
      <c r="J1768" s="55"/>
      <c r="K1768" s="65"/>
      <c r="L1768" s="65"/>
      <c r="M1768" s="65"/>
      <c r="N1768" s="65"/>
      <c r="O1768" s="65"/>
      <c r="P1768" s="65"/>
    </row>
    <row r="1769" spans="3:16" s="1" customFormat="1" x14ac:dyDescent="0.25">
      <c r="C1769" s="65"/>
      <c r="D1769" s="55"/>
      <c r="E1769" s="55"/>
      <c r="F1769" s="55"/>
      <c r="G1769" s="55"/>
      <c r="H1769" s="55"/>
      <c r="I1769" s="55"/>
      <c r="J1769" s="55"/>
      <c r="K1769" s="65"/>
      <c r="L1769" s="65"/>
      <c r="M1769" s="65"/>
      <c r="N1769" s="65"/>
      <c r="O1769" s="65"/>
      <c r="P1769" s="65"/>
    </row>
    <row r="1770" spans="3:16" s="1" customFormat="1" x14ac:dyDescent="0.25">
      <c r="C1770" s="65"/>
      <c r="D1770" s="55"/>
      <c r="E1770" s="55"/>
      <c r="F1770" s="55"/>
      <c r="G1770" s="55"/>
      <c r="H1770" s="55"/>
      <c r="I1770" s="55"/>
      <c r="J1770" s="55"/>
      <c r="K1770" s="65"/>
      <c r="L1770" s="65"/>
      <c r="M1770" s="65"/>
      <c r="N1770" s="65"/>
      <c r="O1770" s="65"/>
      <c r="P1770" s="65"/>
    </row>
    <row r="1771" spans="3:16" s="1" customFormat="1" x14ac:dyDescent="0.25">
      <c r="C1771" s="65"/>
      <c r="D1771" s="55"/>
      <c r="E1771" s="55"/>
      <c r="F1771" s="55"/>
      <c r="G1771" s="55"/>
      <c r="H1771" s="55"/>
      <c r="I1771" s="55"/>
      <c r="J1771" s="55"/>
      <c r="K1771" s="65"/>
      <c r="L1771" s="65"/>
      <c r="M1771" s="65"/>
      <c r="N1771" s="65"/>
      <c r="O1771" s="65"/>
      <c r="P1771" s="65"/>
    </row>
    <row r="1772" spans="3:16" s="1" customFormat="1" x14ac:dyDescent="0.25">
      <c r="C1772" s="65"/>
      <c r="D1772" s="55"/>
      <c r="E1772" s="55"/>
      <c r="F1772" s="55"/>
      <c r="G1772" s="55"/>
      <c r="H1772" s="55"/>
      <c r="I1772" s="55"/>
      <c r="J1772" s="55"/>
      <c r="K1772" s="65"/>
      <c r="L1772" s="65"/>
      <c r="M1772" s="65"/>
      <c r="N1772" s="65"/>
      <c r="O1772" s="65"/>
      <c r="P1772" s="65"/>
    </row>
    <row r="1773" spans="3:16" s="1" customFormat="1" x14ac:dyDescent="0.25">
      <c r="C1773" s="65"/>
      <c r="D1773" s="55"/>
      <c r="E1773" s="55"/>
      <c r="F1773" s="55"/>
      <c r="G1773" s="55"/>
      <c r="H1773" s="55"/>
      <c r="I1773" s="55"/>
      <c r="J1773" s="55"/>
      <c r="K1773" s="65"/>
      <c r="L1773" s="65"/>
      <c r="M1773" s="65"/>
      <c r="N1773" s="65"/>
      <c r="O1773" s="65"/>
      <c r="P1773" s="65"/>
    </row>
    <row r="1774" spans="3:16" s="1" customFormat="1" x14ac:dyDescent="0.25">
      <c r="C1774" s="65"/>
      <c r="D1774" s="55"/>
      <c r="E1774" s="55"/>
      <c r="F1774" s="55"/>
      <c r="G1774" s="55"/>
      <c r="H1774" s="55"/>
      <c r="I1774" s="55"/>
      <c r="J1774" s="55"/>
      <c r="K1774" s="65"/>
      <c r="L1774" s="65"/>
      <c r="M1774" s="65"/>
      <c r="N1774" s="65"/>
      <c r="O1774" s="65"/>
      <c r="P1774" s="65"/>
    </row>
    <row r="1775" spans="3:16" s="1" customFormat="1" x14ac:dyDescent="0.25">
      <c r="C1775" s="65"/>
      <c r="D1775" s="55"/>
      <c r="E1775" s="55"/>
      <c r="F1775" s="55"/>
      <c r="G1775" s="55"/>
      <c r="H1775" s="55"/>
      <c r="I1775" s="55"/>
      <c r="J1775" s="55"/>
      <c r="K1775" s="65"/>
      <c r="L1775" s="65"/>
      <c r="M1775" s="65"/>
      <c r="N1775" s="65"/>
      <c r="O1775" s="65"/>
      <c r="P1775" s="65"/>
    </row>
    <row r="1776" spans="3:16" s="1" customFormat="1" x14ac:dyDescent="0.25">
      <c r="C1776" s="65"/>
      <c r="D1776" s="55"/>
      <c r="E1776" s="55"/>
      <c r="F1776" s="55"/>
      <c r="G1776" s="55"/>
      <c r="H1776" s="55"/>
      <c r="I1776" s="55"/>
      <c r="J1776" s="55"/>
      <c r="K1776" s="65"/>
      <c r="L1776" s="65"/>
      <c r="M1776" s="65"/>
      <c r="N1776" s="65"/>
      <c r="O1776" s="65"/>
      <c r="P1776" s="65"/>
    </row>
    <row r="1777" spans="3:16" s="1" customFormat="1" x14ac:dyDescent="0.25">
      <c r="C1777" s="65"/>
      <c r="D1777" s="55"/>
      <c r="E1777" s="55"/>
      <c r="F1777" s="55"/>
      <c r="G1777" s="55"/>
      <c r="H1777" s="55"/>
      <c r="I1777" s="55"/>
      <c r="J1777" s="55"/>
      <c r="K1777" s="65"/>
      <c r="L1777" s="65"/>
      <c r="M1777" s="65"/>
      <c r="N1777" s="65"/>
      <c r="O1777" s="65"/>
      <c r="P1777" s="65"/>
    </row>
    <row r="1778" spans="3:16" s="1" customFormat="1" x14ac:dyDescent="0.25">
      <c r="C1778" s="65"/>
      <c r="D1778" s="55"/>
      <c r="E1778" s="55"/>
      <c r="F1778" s="55"/>
      <c r="G1778" s="55"/>
      <c r="H1778" s="55"/>
      <c r="I1778" s="55"/>
      <c r="J1778" s="55"/>
      <c r="K1778" s="65"/>
      <c r="L1778" s="65"/>
      <c r="M1778" s="65"/>
      <c r="N1778" s="65"/>
      <c r="O1778" s="65"/>
      <c r="P1778" s="65"/>
    </row>
    <row r="1779" spans="3:16" s="1" customFormat="1" x14ac:dyDescent="0.25">
      <c r="C1779" s="65"/>
      <c r="D1779" s="55"/>
      <c r="E1779" s="55"/>
      <c r="F1779" s="55"/>
      <c r="G1779" s="55"/>
      <c r="H1779" s="55"/>
      <c r="I1779" s="55"/>
      <c r="J1779" s="55"/>
      <c r="K1779" s="65"/>
      <c r="L1779" s="65"/>
      <c r="M1779" s="65"/>
      <c r="N1779" s="65"/>
      <c r="O1779" s="65"/>
      <c r="P1779" s="65"/>
    </row>
    <row r="1780" spans="3:16" s="1" customFormat="1" x14ac:dyDescent="0.25">
      <c r="C1780" s="65"/>
      <c r="D1780" s="55"/>
      <c r="E1780" s="55"/>
      <c r="F1780" s="55"/>
      <c r="G1780" s="55"/>
      <c r="H1780" s="55"/>
      <c r="I1780" s="55"/>
      <c r="J1780" s="55"/>
      <c r="K1780" s="65"/>
      <c r="L1780" s="65"/>
      <c r="M1780" s="65"/>
      <c r="N1780" s="65"/>
      <c r="O1780" s="65"/>
      <c r="P1780" s="65"/>
    </row>
    <row r="1781" spans="3:16" s="1" customFormat="1" x14ac:dyDescent="0.25">
      <c r="C1781" s="65"/>
      <c r="D1781" s="55"/>
      <c r="E1781" s="55"/>
      <c r="F1781" s="55"/>
      <c r="G1781" s="55"/>
      <c r="H1781" s="55"/>
      <c r="I1781" s="55"/>
      <c r="J1781" s="55"/>
      <c r="K1781" s="65"/>
      <c r="L1781" s="65"/>
      <c r="M1781" s="65"/>
      <c r="N1781" s="65"/>
      <c r="O1781" s="65"/>
      <c r="P1781" s="65"/>
    </row>
    <row r="1782" spans="3:16" s="1" customFormat="1" x14ac:dyDescent="0.25">
      <c r="C1782" s="65"/>
      <c r="D1782" s="55"/>
      <c r="E1782" s="55"/>
      <c r="F1782" s="55"/>
      <c r="G1782" s="55"/>
      <c r="H1782" s="55"/>
      <c r="I1782" s="55"/>
      <c r="J1782" s="55"/>
      <c r="K1782" s="65"/>
      <c r="L1782" s="65"/>
      <c r="M1782" s="65"/>
      <c r="N1782" s="65"/>
      <c r="O1782" s="65"/>
      <c r="P1782" s="65"/>
    </row>
    <row r="1783" spans="3:16" s="1" customFormat="1" x14ac:dyDescent="0.25">
      <c r="C1783" s="65"/>
      <c r="D1783" s="55"/>
      <c r="E1783" s="55"/>
      <c r="F1783" s="55"/>
      <c r="G1783" s="55"/>
      <c r="H1783" s="55"/>
      <c r="I1783" s="55"/>
      <c r="J1783" s="55"/>
      <c r="K1783" s="65"/>
      <c r="L1783" s="65"/>
      <c r="M1783" s="65"/>
      <c r="N1783" s="65"/>
      <c r="O1783" s="65"/>
      <c r="P1783" s="65"/>
    </row>
    <row r="1784" spans="3:16" s="1" customFormat="1" x14ac:dyDescent="0.25">
      <c r="C1784" s="65"/>
      <c r="D1784" s="55"/>
      <c r="E1784" s="55"/>
      <c r="F1784" s="55"/>
      <c r="G1784" s="55"/>
      <c r="H1784" s="55"/>
      <c r="I1784" s="55"/>
      <c r="J1784" s="55"/>
      <c r="K1784" s="65"/>
      <c r="L1784" s="65"/>
      <c r="M1784" s="65"/>
      <c r="N1784" s="65"/>
      <c r="O1784" s="65"/>
      <c r="P1784" s="65"/>
    </row>
    <row r="1785" spans="3:16" s="1" customFormat="1" x14ac:dyDescent="0.25">
      <c r="C1785" s="65"/>
      <c r="D1785" s="55"/>
      <c r="E1785" s="55"/>
      <c r="F1785" s="55"/>
      <c r="G1785" s="55"/>
      <c r="H1785" s="55"/>
      <c r="I1785" s="55"/>
      <c r="J1785" s="55"/>
      <c r="K1785" s="65"/>
      <c r="L1785" s="65"/>
      <c r="M1785" s="65"/>
      <c r="N1785" s="65"/>
      <c r="O1785" s="65"/>
      <c r="P1785" s="65"/>
    </row>
    <row r="1786" spans="3:16" s="1" customFormat="1" x14ac:dyDescent="0.25">
      <c r="C1786" s="65"/>
      <c r="D1786" s="55"/>
      <c r="E1786" s="55"/>
      <c r="F1786" s="55"/>
      <c r="G1786" s="55"/>
      <c r="H1786" s="55"/>
      <c r="I1786" s="55"/>
      <c r="J1786" s="55"/>
      <c r="K1786" s="65"/>
      <c r="L1786" s="65"/>
      <c r="M1786" s="65"/>
      <c r="N1786" s="65"/>
      <c r="O1786" s="65"/>
      <c r="P1786" s="65"/>
    </row>
    <row r="1787" spans="3:16" s="1" customFormat="1" x14ac:dyDescent="0.25">
      <c r="C1787" s="65"/>
      <c r="D1787" s="55"/>
      <c r="E1787" s="55"/>
      <c r="F1787" s="55"/>
      <c r="G1787" s="55"/>
      <c r="H1787" s="55"/>
      <c r="I1787" s="55"/>
      <c r="J1787" s="55"/>
      <c r="K1787" s="65"/>
      <c r="L1787" s="65"/>
      <c r="M1787" s="65"/>
      <c r="N1787" s="65"/>
      <c r="O1787" s="65"/>
      <c r="P1787" s="65"/>
    </row>
    <row r="1788" spans="3:16" s="1" customFormat="1" x14ac:dyDescent="0.25">
      <c r="C1788" s="65"/>
      <c r="D1788" s="55"/>
      <c r="E1788" s="55"/>
      <c r="F1788" s="55"/>
      <c r="G1788" s="55"/>
      <c r="H1788" s="55"/>
      <c r="I1788" s="55"/>
      <c r="J1788" s="55"/>
      <c r="K1788" s="65"/>
      <c r="L1788" s="65"/>
      <c r="M1788" s="65"/>
      <c r="N1788" s="65"/>
      <c r="O1788" s="65"/>
      <c r="P1788" s="65"/>
    </row>
    <row r="1789" spans="3:16" s="1" customFormat="1" x14ac:dyDescent="0.25">
      <c r="C1789" s="65"/>
      <c r="D1789" s="55"/>
      <c r="E1789" s="55"/>
      <c r="F1789" s="55"/>
      <c r="G1789" s="55"/>
      <c r="H1789" s="55"/>
      <c r="I1789" s="55"/>
      <c r="J1789" s="55"/>
      <c r="K1789" s="65"/>
      <c r="L1789" s="65"/>
      <c r="M1789" s="65"/>
      <c r="N1789" s="65"/>
      <c r="O1789" s="65"/>
      <c r="P1789" s="65"/>
    </row>
    <row r="1790" spans="3:16" s="1" customFormat="1" x14ac:dyDescent="0.25">
      <c r="C1790" s="65"/>
      <c r="D1790" s="55"/>
      <c r="E1790" s="55"/>
      <c r="F1790" s="55"/>
      <c r="G1790" s="55"/>
      <c r="H1790" s="55"/>
      <c r="I1790" s="55"/>
      <c r="J1790" s="55"/>
      <c r="K1790" s="65"/>
      <c r="L1790" s="65"/>
      <c r="M1790" s="65"/>
      <c r="N1790" s="65"/>
      <c r="O1790" s="65"/>
      <c r="P1790" s="65"/>
    </row>
    <row r="1791" spans="3:16" s="1" customFormat="1" x14ac:dyDescent="0.25">
      <c r="C1791" s="65"/>
      <c r="D1791" s="55"/>
      <c r="E1791" s="55"/>
      <c r="F1791" s="55"/>
      <c r="G1791" s="55"/>
      <c r="H1791" s="55"/>
      <c r="I1791" s="55"/>
      <c r="J1791" s="55"/>
      <c r="K1791" s="65"/>
      <c r="L1791" s="65"/>
      <c r="M1791" s="65"/>
      <c r="N1791" s="65"/>
      <c r="O1791" s="65"/>
      <c r="P1791" s="65"/>
    </row>
    <row r="1792" spans="3:16" s="1" customFormat="1" x14ac:dyDescent="0.25">
      <c r="C1792" s="65"/>
      <c r="D1792" s="55"/>
      <c r="E1792" s="55"/>
      <c r="F1792" s="55"/>
      <c r="G1792" s="55"/>
      <c r="H1792" s="55"/>
      <c r="I1792" s="55"/>
      <c r="J1792" s="55"/>
      <c r="K1792" s="65"/>
      <c r="L1792" s="65"/>
      <c r="M1792" s="65"/>
      <c r="N1792" s="65"/>
      <c r="O1792" s="65"/>
      <c r="P1792" s="65"/>
    </row>
    <row r="1793" spans="3:16" s="1" customFormat="1" x14ac:dyDescent="0.25">
      <c r="C1793" s="65"/>
      <c r="D1793" s="55"/>
      <c r="E1793" s="55"/>
      <c r="F1793" s="55"/>
      <c r="G1793" s="55"/>
      <c r="H1793" s="55"/>
      <c r="I1793" s="55"/>
      <c r="J1793" s="55"/>
      <c r="K1793" s="65"/>
      <c r="L1793" s="65"/>
      <c r="M1793" s="65"/>
      <c r="N1793" s="65"/>
      <c r="O1793" s="65"/>
      <c r="P1793" s="65"/>
    </row>
    <row r="1794" spans="3:16" s="1" customFormat="1" x14ac:dyDescent="0.25">
      <c r="C1794" s="65"/>
      <c r="D1794" s="55"/>
      <c r="E1794" s="55"/>
      <c r="F1794" s="55"/>
      <c r="G1794" s="55"/>
      <c r="H1794" s="55"/>
      <c r="I1794" s="55"/>
      <c r="J1794" s="55"/>
      <c r="K1794" s="65"/>
      <c r="L1794" s="65"/>
      <c r="M1794" s="65"/>
      <c r="N1794" s="65"/>
      <c r="O1794" s="65"/>
      <c r="P1794" s="65"/>
    </row>
    <row r="1795" spans="3:16" s="1" customFormat="1" x14ac:dyDescent="0.25">
      <c r="C1795" s="65"/>
      <c r="D1795" s="55"/>
      <c r="E1795" s="55"/>
      <c r="F1795" s="55"/>
      <c r="G1795" s="55"/>
      <c r="H1795" s="55"/>
      <c r="I1795" s="55"/>
      <c r="J1795" s="55"/>
      <c r="K1795" s="65"/>
      <c r="L1795" s="65"/>
      <c r="M1795" s="65"/>
      <c r="N1795" s="65"/>
      <c r="O1795" s="65"/>
      <c r="P1795" s="65"/>
    </row>
    <row r="1796" spans="3:16" s="1" customFormat="1" x14ac:dyDescent="0.25">
      <c r="C1796" s="65"/>
      <c r="D1796" s="55"/>
      <c r="E1796" s="55"/>
      <c r="F1796" s="55"/>
      <c r="G1796" s="55"/>
      <c r="H1796" s="55"/>
      <c r="I1796" s="55"/>
      <c r="J1796" s="55"/>
      <c r="K1796" s="65"/>
      <c r="L1796" s="65"/>
      <c r="M1796" s="65"/>
      <c r="N1796" s="65"/>
      <c r="O1796" s="65"/>
      <c r="P1796" s="65"/>
    </row>
    <row r="1797" spans="3:16" s="1" customFormat="1" x14ac:dyDescent="0.25">
      <c r="C1797" s="65"/>
      <c r="D1797" s="55"/>
      <c r="E1797" s="55"/>
      <c r="F1797" s="55"/>
      <c r="G1797" s="55"/>
      <c r="H1797" s="55"/>
      <c r="I1797" s="55"/>
      <c r="J1797" s="55"/>
      <c r="K1797" s="65"/>
      <c r="L1797" s="65"/>
      <c r="M1797" s="65"/>
      <c r="N1797" s="65"/>
      <c r="O1797" s="65"/>
      <c r="P1797" s="65"/>
    </row>
    <row r="1798" spans="3:16" s="1" customFormat="1" x14ac:dyDescent="0.25">
      <c r="C1798" s="65"/>
      <c r="D1798" s="55"/>
      <c r="E1798" s="55"/>
      <c r="F1798" s="55"/>
      <c r="G1798" s="55"/>
      <c r="H1798" s="55"/>
      <c r="I1798" s="55"/>
      <c r="J1798" s="55"/>
      <c r="K1798" s="65"/>
      <c r="L1798" s="65"/>
      <c r="M1798" s="65"/>
      <c r="N1798" s="65"/>
      <c r="O1798" s="65"/>
      <c r="P1798" s="65"/>
    </row>
    <row r="1799" spans="3:16" s="1" customFormat="1" x14ac:dyDescent="0.25">
      <c r="C1799" s="65"/>
      <c r="D1799" s="55"/>
      <c r="E1799" s="55"/>
      <c r="F1799" s="55"/>
      <c r="G1799" s="55"/>
      <c r="H1799" s="55"/>
      <c r="I1799" s="55"/>
      <c r="J1799" s="55"/>
      <c r="K1799" s="65"/>
      <c r="L1799" s="65"/>
      <c r="M1799" s="65"/>
      <c r="N1799" s="65"/>
      <c r="O1799" s="65"/>
      <c r="P1799" s="65"/>
    </row>
    <row r="1800" spans="3:16" s="1" customFormat="1" x14ac:dyDescent="0.25">
      <c r="C1800" s="65"/>
      <c r="D1800" s="55"/>
      <c r="E1800" s="55"/>
      <c r="F1800" s="55"/>
      <c r="G1800" s="55"/>
      <c r="H1800" s="55"/>
      <c r="I1800" s="55"/>
      <c r="J1800" s="55"/>
      <c r="K1800" s="65"/>
      <c r="L1800" s="65"/>
      <c r="M1800" s="65"/>
      <c r="N1800" s="65"/>
      <c r="O1800" s="65"/>
      <c r="P1800" s="65"/>
    </row>
    <row r="1801" spans="3:16" s="1" customFormat="1" x14ac:dyDescent="0.25">
      <c r="C1801" s="65"/>
      <c r="D1801" s="55"/>
      <c r="E1801" s="55"/>
      <c r="F1801" s="55"/>
      <c r="G1801" s="55"/>
      <c r="H1801" s="55"/>
      <c r="I1801" s="55"/>
      <c r="J1801" s="55"/>
      <c r="K1801" s="65"/>
      <c r="L1801" s="65"/>
      <c r="M1801" s="65"/>
      <c r="N1801" s="65"/>
      <c r="O1801" s="65"/>
      <c r="P1801" s="65"/>
    </row>
    <row r="1802" spans="3:16" s="1" customFormat="1" x14ac:dyDescent="0.25">
      <c r="C1802" s="65"/>
      <c r="D1802" s="55"/>
      <c r="E1802" s="55"/>
      <c r="F1802" s="55"/>
      <c r="G1802" s="55"/>
      <c r="H1802" s="55"/>
      <c r="I1802" s="55"/>
      <c r="J1802" s="55"/>
      <c r="K1802" s="65"/>
      <c r="L1802" s="65"/>
      <c r="M1802" s="65"/>
      <c r="N1802" s="65"/>
      <c r="O1802" s="65"/>
      <c r="P1802" s="65"/>
    </row>
    <row r="1803" spans="3:16" s="1" customFormat="1" x14ac:dyDescent="0.25">
      <c r="C1803" s="65"/>
      <c r="D1803" s="55"/>
      <c r="E1803" s="55"/>
      <c r="F1803" s="55"/>
      <c r="G1803" s="55"/>
      <c r="H1803" s="55"/>
      <c r="I1803" s="55"/>
      <c r="J1803" s="55"/>
      <c r="K1803" s="65"/>
      <c r="L1803" s="65"/>
      <c r="M1803" s="65"/>
      <c r="N1803" s="65"/>
      <c r="O1803" s="65"/>
      <c r="P1803" s="65"/>
    </row>
    <row r="1804" spans="3:16" s="1" customFormat="1" x14ac:dyDescent="0.25">
      <c r="C1804" s="65"/>
      <c r="D1804" s="55"/>
      <c r="E1804" s="55"/>
      <c r="F1804" s="55"/>
      <c r="G1804" s="55"/>
      <c r="H1804" s="55"/>
      <c r="I1804" s="55"/>
      <c r="J1804" s="55"/>
      <c r="K1804" s="65"/>
      <c r="L1804" s="65"/>
      <c r="M1804" s="65"/>
      <c r="N1804" s="65"/>
      <c r="O1804" s="65"/>
      <c r="P1804" s="65"/>
    </row>
    <row r="1805" spans="3:16" s="1" customFormat="1" x14ac:dyDescent="0.25">
      <c r="C1805" s="65"/>
      <c r="D1805" s="55"/>
      <c r="E1805" s="55"/>
      <c r="F1805" s="55"/>
      <c r="G1805" s="55"/>
      <c r="H1805" s="55"/>
      <c r="I1805" s="55"/>
      <c r="J1805" s="55"/>
      <c r="K1805" s="65"/>
      <c r="L1805" s="65"/>
      <c r="M1805" s="65"/>
      <c r="N1805" s="65"/>
      <c r="O1805" s="65"/>
      <c r="P1805" s="65"/>
    </row>
    <row r="1806" spans="3:16" s="1" customFormat="1" x14ac:dyDescent="0.25">
      <c r="C1806" s="65"/>
      <c r="D1806" s="55"/>
      <c r="E1806" s="55"/>
      <c r="F1806" s="55"/>
      <c r="G1806" s="55"/>
      <c r="H1806" s="55"/>
      <c r="I1806" s="55"/>
      <c r="J1806" s="55"/>
      <c r="K1806" s="65"/>
      <c r="L1806" s="65"/>
      <c r="M1806" s="65"/>
      <c r="N1806" s="65"/>
      <c r="O1806" s="65"/>
      <c r="P1806" s="65"/>
    </row>
    <row r="1807" spans="3:16" s="1" customFormat="1" x14ac:dyDescent="0.25">
      <c r="C1807" s="65"/>
      <c r="D1807" s="55"/>
      <c r="E1807" s="55"/>
      <c r="F1807" s="55"/>
      <c r="G1807" s="55"/>
      <c r="H1807" s="55"/>
      <c r="I1807" s="55"/>
      <c r="J1807" s="55"/>
      <c r="K1807" s="65"/>
      <c r="L1807" s="65"/>
      <c r="M1807" s="65"/>
      <c r="N1807" s="65"/>
      <c r="O1807" s="65"/>
      <c r="P1807" s="65"/>
    </row>
    <row r="1808" spans="3:16" s="1" customFormat="1" x14ac:dyDescent="0.25">
      <c r="C1808" s="65"/>
      <c r="D1808" s="55"/>
      <c r="E1808" s="55"/>
      <c r="F1808" s="55"/>
      <c r="G1808" s="55"/>
      <c r="H1808" s="55"/>
      <c r="I1808" s="55"/>
      <c r="J1808" s="55"/>
      <c r="K1808" s="65"/>
      <c r="L1808" s="65"/>
      <c r="M1808" s="65"/>
      <c r="N1808" s="65"/>
      <c r="O1808" s="65"/>
      <c r="P1808" s="65"/>
    </row>
    <row r="1809" spans="3:16" s="1" customFormat="1" x14ac:dyDescent="0.25">
      <c r="C1809" s="65"/>
      <c r="D1809" s="55"/>
      <c r="E1809" s="55"/>
      <c r="F1809" s="55"/>
      <c r="G1809" s="55"/>
      <c r="H1809" s="55"/>
      <c r="I1809" s="55"/>
      <c r="J1809" s="55"/>
      <c r="K1809" s="65"/>
      <c r="L1809" s="65"/>
      <c r="M1809" s="65"/>
      <c r="N1809" s="65"/>
      <c r="O1809" s="65"/>
      <c r="P1809" s="65"/>
    </row>
    <row r="1810" spans="3:16" s="1" customFormat="1" x14ac:dyDescent="0.25">
      <c r="C1810" s="65"/>
      <c r="D1810" s="55"/>
      <c r="E1810" s="55"/>
      <c r="F1810" s="55"/>
      <c r="G1810" s="55"/>
      <c r="H1810" s="55"/>
      <c r="I1810" s="55"/>
      <c r="J1810" s="55"/>
      <c r="K1810" s="65"/>
      <c r="L1810" s="65"/>
      <c r="M1810" s="65"/>
      <c r="N1810" s="65"/>
      <c r="O1810" s="65"/>
      <c r="P1810" s="65"/>
    </row>
    <row r="1811" spans="3:16" s="1" customFormat="1" x14ac:dyDescent="0.25">
      <c r="C1811" s="65"/>
      <c r="D1811" s="55"/>
      <c r="E1811" s="55"/>
      <c r="F1811" s="55"/>
      <c r="G1811" s="55"/>
      <c r="H1811" s="55"/>
      <c r="I1811" s="55"/>
      <c r="J1811" s="55"/>
      <c r="K1811" s="65"/>
      <c r="L1811" s="65"/>
      <c r="M1811" s="65"/>
      <c r="N1811" s="65"/>
      <c r="O1811" s="65"/>
      <c r="P1811" s="65"/>
    </row>
    <row r="1812" spans="3:16" s="1" customFormat="1" x14ac:dyDescent="0.25">
      <c r="C1812" s="65"/>
      <c r="D1812" s="55"/>
      <c r="E1812" s="55"/>
      <c r="F1812" s="55"/>
      <c r="G1812" s="55"/>
      <c r="H1812" s="55"/>
      <c r="I1812" s="55"/>
      <c r="J1812" s="55"/>
      <c r="K1812" s="65"/>
      <c r="L1812" s="65"/>
      <c r="M1812" s="65"/>
      <c r="N1812" s="65"/>
      <c r="O1812" s="65"/>
      <c r="P1812" s="65"/>
    </row>
    <row r="1813" spans="3:16" s="1" customFormat="1" x14ac:dyDescent="0.25">
      <c r="C1813" s="65"/>
      <c r="D1813" s="55"/>
      <c r="E1813" s="55"/>
      <c r="F1813" s="55"/>
      <c r="G1813" s="55"/>
      <c r="H1813" s="55"/>
      <c r="I1813" s="55"/>
      <c r="J1813" s="55"/>
      <c r="K1813" s="65"/>
      <c r="L1813" s="65"/>
      <c r="M1813" s="65"/>
      <c r="N1813" s="65"/>
      <c r="O1813" s="65"/>
      <c r="P1813" s="65"/>
    </row>
    <row r="1814" spans="3:16" s="1" customFormat="1" x14ac:dyDescent="0.25">
      <c r="C1814" s="65"/>
      <c r="D1814" s="55"/>
      <c r="E1814" s="55"/>
      <c r="F1814" s="55"/>
      <c r="G1814" s="55"/>
      <c r="H1814" s="55"/>
      <c r="I1814" s="55"/>
      <c r="J1814" s="55"/>
      <c r="K1814" s="65"/>
      <c r="L1814" s="65"/>
      <c r="M1814" s="65"/>
      <c r="N1814" s="65"/>
      <c r="O1814" s="65"/>
      <c r="P1814" s="65"/>
    </row>
    <row r="1815" spans="3:16" s="1" customFormat="1" x14ac:dyDescent="0.25">
      <c r="C1815" s="65"/>
      <c r="D1815" s="55"/>
      <c r="E1815" s="55"/>
      <c r="F1815" s="55"/>
      <c r="G1815" s="55"/>
      <c r="H1815" s="55"/>
      <c r="I1815" s="55"/>
      <c r="J1815" s="55"/>
      <c r="K1815" s="65"/>
      <c r="L1815" s="65"/>
      <c r="M1815" s="65"/>
      <c r="N1815" s="65"/>
      <c r="O1815" s="65"/>
      <c r="P1815" s="65"/>
    </row>
    <row r="1816" spans="3:16" s="1" customFormat="1" x14ac:dyDescent="0.25">
      <c r="C1816" s="65"/>
      <c r="D1816" s="55"/>
      <c r="E1816" s="55"/>
      <c r="F1816" s="55"/>
      <c r="G1816" s="55"/>
      <c r="H1816" s="55"/>
      <c r="I1816" s="55"/>
      <c r="J1816" s="55"/>
      <c r="K1816" s="65"/>
      <c r="L1816" s="65"/>
      <c r="M1816" s="65"/>
      <c r="N1816" s="65"/>
      <c r="O1816" s="65"/>
      <c r="P1816" s="65"/>
    </row>
    <row r="1817" spans="3:16" s="1" customFormat="1" x14ac:dyDescent="0.25">
      <c r="C1817" s="65"/>
      <c r="D1817" s="55"/>
      <c r="E1817" s="55"/>
      <c r="F1817" s="55"/>
      <c r="G1817" s="55"/>
      <c r="H1817" s="55"/>
      <c r="I1817" s="55"/>
      <c r="J1817" s="55"/>
      <c r="K1817" s="65"/>
      <c r="L1817" s="65"/>
      <c r="M1817" s="65"/>
      <c r="N1817" s="65"/>
      <c r="O1817" s="65"/>
      <c r="P1817" s="65"/>
    </row>
    <row r="1818" spans="3:16" s="1" customFormat="1" x14ac:dyDescent="0.25">
      <c r="C1818" s="65"/>
      <c r="D1818" s="55"/>
      <c r="E1818" s="55"/>
      <c r="F1818" s="55"/>
      <c r="G1818" s="55"/>
      <c r="H1818" s="55"/>
      <c r="I1818" s="55"/>
      <c r="J1818" s="55"/>
      <c r="K1818" s="65"/>
      <c r="L1818" s="65"/>
      <c r="M1818" s="65"/>
      <c r="N1818" s="65"/>
      <c r="O1818" s="65"/>
      <c r="P1818" s="65"/>
    </row>
    <row r="1819" spans="3:16" s="1" customFormat="1" x14ac:dyDescent="0.25">
      <c r="C1819" s="65"/>
      <c r="D1819" s="55"/>
      <c r="E1819" s="55"/>
      <c r="F1819" s="55"/>
      <c r="G1819" s="55"/>
      <c r="H1819" s="55"/>
      <c r="I1819" s="55"/>
      <c r="J1819" s="55"/>
      <c r="K1819" s="65"/>
      <c r="L1819" s="65"/>
      <c r="M1819" s="65"/>
      <c r="N1819" s="65"/>
      <c r="O1819" s="65"/>
      <c r="P1819" s="65"/>
    </row>
    <row r="1820" spans="3:16" s="1" customFormat="1" x14ac:dyDescent="0.25">
      <c r="C1820" s="65"/>
      <c r="D1820" s="55"/>
      <c r="E1820" s="55"/>
      <c r="F1820" s="55"/>
      <c r="G1820" s="55"/>
      <c r="H1820" s="55"/>
      <c r="I1820" s="55"/>
      <c r="J1820" s="55"/>
      <c r="K1820" s="65"/>
      <c r="L1820" s="65"/>
      <c r="M1820" s="65"/>
      <c r="N1820" s="65"/>
      <c r="O1820" s="65"/>
      <c r="P1820" s="65"/>
    </row>
    <row r="1821" spans="3:16" s="1" customFormat="1" x14ac:dyDescent="0.25">
      <c r="C1821" s="65"/>
      <c r="D1821" s="55"/>
      <c r="E1821" s="55"/>
      <c r="F1821" s="55"/>
      <c r="G1821" s="55"/>
      <c r="H1821" s="55"/>
      <c r="I1821" s="55"/>
      <c r="J1821" s="55"/>
      <c r="K1821" s="65"/>
      <c r="L1821" s="65"/>
      <c r="M1821" s="65"/>
      <c r="N1821" s="65"/>
      <c r="O1821" s="65"/>
      <c r="P1821" s="65"/>
    </row>
    <row r="1822" spans="3:16" s="1" customFormat="1" x14ac:dyDescent="0.25">
      <c r="C1822" s="65"/>
      <c r="D1822" s="55"/>
      <c r="E1822" s="55"/>
      <c r="F1822" s="55"/>
      <c r="G1822" s="55"/>
      <c r="H1822" s="55"/>
      <c r="I1822" s="55"/>
      <c r="J1822" s="55"/>
      <c r="K1822" s="65"/>
      <c r="L1822" s="65"/>
      <c r="M1822" s="65"/>
      <c r="N1822" s="65"/>
      <c r="O1822" s="65"/>
      <c r="P1822" s="65"/>
    </row>
    <row r="1823" spans="3:16" s="1" customFormat="1" x14ac:dyDescent="0.25">
      <c r="C1823" s="65"/>
      <c r="D1823" s="55"/>
      <c r="E1823" s="55"/>
      <c r="F1823" s="55"/>
      <c r="G1823" s="55"/>
      <c r="H1823" s="55"/>
      <c r="I1823" s="55"/>
      <c r="J1823" s="55"/>
      <c r="K1823" s="65"/>
      <c r="L1823" s="65"/>
      <c r="M1823" s="65"/>
      <c r="N1823" s="65"/>
      <c r="O1823" s="65"/>
      <c r="P1823" s="65"/>
    </row>
    <row r="1824" spans="3:16" s="1" customFormat="1" x14ac:dyDescent="0.25">
      <c r="C1824" s="65"/>
      <c r="D1824" s="55"/>
      <c r="E1824" s="55"/>
      <c r="F1824" s="55"/>
      <c r="G1824" s="55"/>
      <c r="H1824" s="55"/>
      <c r="I1824" s="55"/>
      <c r="J1824" s="55"/>
      <c r="K1824" s="65"/>
      <c r="L1824" s="65"/>
      <c r="M1824" s="65"/>
      <c r="N1824" s="65"/>
      <c r="O1824" s="65"/>
      <c r="P1824" s="65"/>
    </row>
    <row r="1825" spans="3:16" s="1" customFormat="1" x14ac:dyDescent="0.25">
      <c r="C1825" s="65"/>
      <c r="D1825" s="55"/>
      <c r="E1825" s="55"/>
      <c r="F1825" s="55"/>
      <c r="G1825" s="55"/>
      <c r="H1825" s="55"/>
      <c r="I1825" s="55"/>
      <c r="J1825" s="55"/>
      <c r="K1825" s="65"/>
      <c r="L1825" s="65"/>
      <c r="M1825" s="65"/>
      <c r="N1825" s="65"/>
      <c r="O1825" s="65"/>
      <c r="P1825" s="65"/>
    </row>
    <row r="1826" spans="3:16" s="1" customFormat="1" x14ac:dyDescent="0.25">
      <c r="C1826" s="65"/>
      <c r="D1826" s="55"/>
      <c r="E1826" s="55"/>
      <c r="F1826" s="55"/>
      <c r="G1826" s="55"/>
      <c r="H1826" s="55"/>
      <c r="I1826" s="55"/>
      <c r="J1826" s="55"/>
      <c r="K1826" s="65"/>
      <c r="L1826" s="65"/>
      <c r="M1826" s="65"/>
      <c r="N1826" s="65"/>
      <c r="O1826" s="65"/>
      <c r="P1826" s="65"/>
    </row>
    <row r="1827" spans="3:16" s="1" customFormat="1" x14ac:dyDescent="0.25">
      <c r="C1827" s="65"/>
      <c r="D1827" s="55"/>
      <c r="E1827" s="55"/>
      <c r="F1827" s="55"/>
      <c r="G1827" s="55"/>
      <c r="H1827" s="55"/>
      <c r="I1827" s="55"/>
      <c r="J1827" s="55"/>
      <c r="K1827" s="65"/>
      <c r="L1827" s="65"/>
      <c r="M1827" s="65"/>
      <c r="N1827" s="65"/>
      <c r="O1827" s="65"/>
      <c r="P1827" s="65"/>
    </row>
    <row r="1828" spans="3:16" s="1" customFormat="1" x14ac:dyDescent="0.25">
      <c r="C1828" s="65"/>
      <c r="D1828" s="55"/>
      <c r="E1828" s="55"/>
      <c r="F1828" s="55"/>
      <c r="G1828" s="55"/>
      <c r="H1828" s="55"/>
      <c r="I1828" s="55"/>
      <c r="J1828" s="55"/>
      <c r="K1828" s="65"/>
      <c r="L1828" s="65"/>
      <c r="M1828" s="65"/>
      <c r="N1828" s="65"/>
      <c r="O1828" s="65"/>
      <c r="P1828" s="65"/>
    </row>
    <row r="1829" spans="3:16" s="1" customFormat="1" x14ac:dyDescent="0.25">
      <c r="C1829" s="65"/>
      <c r="D1829" s="55"/>
      <c r="E1829" s="55"/>
      <c r="F1829" s="55"/>
      <c r="G1829" s="55"/>
      <c r="H1829" s="55"/>
      <c r="I1829" s="55"/>
      <c r="J1829" s="55"/>
      <c r="K1829" s="65"/>
      <c r="L1829" s="65"/>
      <c r="M1829" s="65"/>
      <c r="N1829" s="65"/>
      <c r="O1829" s="65"/>
      <c r="P1829" s="65"/>
    </row>
    <row r="1830" spans="3:16" s="1" customFormat="1" x14ac:dyDescent="0.25">
      <c r="C1830" s="65"/>
      <c r="D1830" s="55"/>
      <c r="E1830" s="55"/>
      <c r="F1830" s="55"/>
      <c r="G1830" s="55"/>
      <c r="H1830" s="55"/>
      <c r="I1830" s="55"/>
      <c r="J1830" s="55"/>
      <c r="K1830" s="65"/>
      <c r="L1830" s="65"/>
      <c r="M1830" s="65"/>
      <c r="N1830" s="65"/>
      <c r="O1830" s="65"/>
      <c r="P1830" s="65"/>
    </row>
    <row r="1831" spans="3:16" s="1" customFormat="1" x14ac:dyDescent="0.25">
      <c r="C1831" s="65"/>
      <c r="D1831" s="55"/>
      <c r="E1831" s="55"/>
      <c r="F1831" s="55"/>
      <c r="G1831" s="55"/>
      <c r="H1831" s="55"/>
      <c r="I1831" s="55"/>
      <c r="J1831" s="55"/>
      <c r="K1831" s="65"/>
      <c r="L1831" s="65"/>
      <c r="M1831" s="65"/>
      <c r="N1831" s="65"/>
      <c r="O1831" s="65"/>
      <c r="P1831" s="65"/>
    </row>
    <row r="1832" spans="3:16" s="1" customFormat="1" x14ac:dyDescent="0.25">
      <c r="C1832" s="65"/>
      <c r="D1832" s="55"/>
      <c r="E1832" s="55"/>
      <c r="F1832" s="55"/>
      <c r="G1832" s="55"/>
      <c r="H1832" s="55"/>
      <c r="I1832" s="55"/>
      <c r="J1832" s="55"/>
      <c r="K1832" s="65"/>
      <c r="L1832" s="65"/>
      <c r="M1832" s="65"/>
      <c r="N1832" s="65"/>
      <c r="O1832" s="65"/>
      <c r="P1832" s="65"/>
    </row>
    <row r="1833" spans="3:16" s="1" customFormat="1" x14ac:dyDescent="0.25">
      <c r="C1833" s="65"/>
      <c r="D1833" s="55"/>
      <c r="E1833" s="55"/>
      <c r="F1833" s="55"/>
      <c r="G1833" s="55"/>
      <c r="H1833" s="55"/>
      <c r="I1833" s="55"/>
      <c r="J1833" s="55"/>
      <c r="K1833" s="65"/>
      <c r="L1833" s="65"/>
      <c r="M1833" s="65"/>
      <c r="N1833" s="65"/>
      <c r="O1833" s="65"/>
      <c r="P1833" s="65"/>
    </row>
    <row r="1834" spans="3:16" s="1" customFormat="1" x14ac:dyDescent="0.25">
      <c r="C1834" s="65"/>
      <c r="D1834" s="55"/>
      <c r="E1834" s="55"/>
      <c r="F1834" s="55"/>
      <c r="G1834" s="55"/>
      <c r="H1834" s="55"/>
      <c r="I1834" s="55"/>
      <c r="J1834" s="55"/>
      <c r="K1834" s="65"/>
      <c r="L1834" s="65"/>
      <c r="M1834" s="65"/>
      <c r="N1834" s="65"/>
      <c r="O1834" s="65"/>
      <c r="P1834" s="65"/>
    </row>
    <row r="1835" spans="3:16" s="1" customFormat="1" x14ac:dyDescent="0.25">
      <c r="C1835" s="65"/>
      <c r="D1835" s="55"/>
      <c r="E1835" s="55"/>
      <c r="F1835" s="55"/>
      <c r="G1835" s="55"/>
      <c r="H1835" s="55"/>
      <c r="I1835" s="55"/>
      <c r="J1835" s="55"/>
      <c r="K1835" s="65"/>
      <c r="L1835" s="65"/>
      <c r="M1835" s="65"/>
      <c r="N1835" s="65"/>
      <c r="O1835" s="65"/>
      <c r="P1835" s="65"/>
    </row>
    <row r="1836" spans="3:16" s="1" customFormat="1" x14ac:dyDescent="0.25">
      <c r="C1836" s="65"/>
      <c r="D1836" s="55"/>
      <c r="E1836" s="55"/>
      <c r="F1836" s="55"/>
      <c r="G1836" s="55"/>
      <c r="H1836" s="55"/>
      <c r="I1836" s="55"/>
      <c r="J1836" s="55"/>
      <c r="K1836" s="65"/>
      <c r="L1836" s="65"/>
      <c r="M1836" s="65"/>
      <c r="N1836" s="65"/>
      <c r="O1836" s="65"/>
      <c r="P1836" s="65"/>
    </row>
    <row r="1837" spans="3:16" s="1" customFormat="1" x14ac:dyDescent="0.25">
      <c r="C1837" s="65"/>
      <c r="D1837" s="55"/>
      <c r="E1837" s="55"/>
      <c r="F1837" s="55"/>
      <c r="G1837" s="55"/>
      <c r="H1837" s="55"/>
      <c r="I1837" s="55"/>
      <c r="J1837" s="55"/>
      <c r="K1837" s="65"/>
      <c r="L1837" s="65"/>
      <c r="M1837" s="65"/>
      <c r="N1837" s="65"/>
      <c r="O1837" s="65"/>
      <c r="P1837" s="65"/>
    </row>
    <row r="1838" spans="3:16" s="1" customFormat="1" x14ac:dyDescent="0.25">
      <c r="C1838" s="65"/>
      <c r="D1838" s="55"/>
      <c r="E1838" s="55"/>
      <c r="F1838" s="55"/>
      <c r="G1838" s="55"/>
      <c r="H1838" s="55"/>
      <c r="I1838" s="55"/>
      <c r="J1838" s="55"/>
      <c r="K1838" s="65"/>
      <c r="L1838" s="65"/>
      <c r="M1838" s="65"/>
      <c r="N1838" s="65"/>
      <c r="O1838" s="65"/>
      <c r="P1838" s="65"/>
    </row>
    <row r="1839" spans="3:16" s="1" customFormat="1" x14ac:dyDescent="0.25">
      <c r="C1839" s="65"/>
      <c r="D1839" s="55"/>
      <c r="E1839" s="55"/>
      <c r="F1839" s="55"/>
      <c r="G1839" s="55"/>
      <c r="H1839" s="55"/>
      <c r="I1839" s="55"/>
      <c r="J1839" s="55"/>
      <c r="K1839" s="65"/>
      <c r="L1839" s="65"/>
      <c r="M1839" s="65"/>
      <c r="N1839" s="65"/>
      <c r="O1839" s="65"/>
      <c r="P1839" s="65"/>
    </row>
    <row r="1840" spans="3:16" s="1" customFormat="1" x14ac:dyDescent="0.25">
      <c r="C1840" s="65"/>
      <c r="D1840" s="55"/>
      <c r="E1840" s="55"/>
      <c r="F1840" s="55"/>
      <c r="G1840" s="55"/>
      <c r="H1840" s="55"/>
      <c r="I1840" s="55"/>
      <c r="J1840" s="55"/>
      <c r="K1840" s="65"/>
      <c r="L1840" s="65"/>
      <c r="M1840" s="65"/>
      <c r="N1840" s="65"/>
      <c r="O1840" s="65"/>
      <c r="P1840" s="65"/>
    </row>
    <row r="1841" spans="3:16" s="1" customFormat="1" x14ac:dyDescent="0.25">
      <c r="C1841" s="65"/>
      <c r="D1841" s="55"/>
      <c r="E1841" s="55"/>
      <c r="F1841" s="55"/>
      <c r="G1841" s="55"/>
      <c r="H1841" s="55"/>
      <c r="I1841" s="55"/>
      <c r="J1841" s="55"/>
      <c r="K1841" s="65"/>
      <c r="L1841" s="65"/>
      <c r="M1841" s="65"/>
      <c r="N1841" s="65"/>
      <c r="O1841" s="65"/>
      <c r="P1841" s="65"/>
    </row>
    <row r="1842" spans="3:16" s="1" customFormat="1" x14ac:dyDescent="0.25">
      <c r="C1842" s="65"/>
      <c r="D1842" s="55"/>
      <c r="E1842" s="55"/>
      <c r="F1842" s="55"/>
      <c r="G1842" s="55"/>
      <c r="H1842" s="55"/>
      <c r="I1842" s="55"/>
      <c r="J1842" s="55"/>
      <c r="K1842" s="65"/>
      <c r="L1842" s="65"/>
      <c r="M1842" s="65"/>
      <c r="N1842" s="65"/>
      <c r="O1842" s="65"/>
      <c r="P1842" s="65"/>
    </row>
    <row r="1843" spans="3:16" s="1" customFormat="1" x14ac:dyDescent="0.25">
      <c r="C1843" s="65"/>
      <c r="D1843" s="55"/>
      <c r="E1843" s="55"/>
      <c r="F1843" s="55"/>
      <c r="G1843" s="55"/>
      <c r="H1843" s="55"/>
      <c r="I1843" s="55"/>
      <c r="J1843" s="55"/>
      <c r="K1843" s="65"/>
      <c r="L1843" s="65"/>
      <c r="M1843" s="65"/>
      <c r="N1843" s="65"/>
      <c r="O1843" s="65"/>
      <c r="P1843" s="65"/>
    </row>
    <row r="1844" spans="3:16" s="1" customFormat="1" x14ac:dyDescent="0.25">
      <c r="C1844" s="65"/>
      <c r="D1844" s="55"/>
      <c r="E1844" s="55"/>
      <c r="F1844" s="55"/>
      <c r="G1844" s="55"/>
      <c r="H1844" s="55"/>
      <c r="I1844" s="55"/>
      <c r="J1844" s="55"/>
      <c r="K1844" s="65"/>
      <c r="L1844" s="65"/>
      <c r="M1844" s="65"/>
      <c r="N1844" s="65"/>
      <c r="O1844" s="65"/>
      <c r="P1844" s="65"/>
    </row>
    <row r="1845" spans="3:16" s="1" customFormat="1" x14ac:dyDescent="0.25">
      <c r="C1845" s="65"/>
      <c r="D1845" s="55"/>
      <c r="E1845" s="55"/>
      <c r="F1845" s="55"/>
      <c r="G1845" s="55"/>
      <c r="H1845" s="55"/>
      <c r="I1845" s="55"/>
      <c r="J1845" s="55"/>
      <c r="K1845" s="65"/>
      <c r="L1845" s="65"/>
      <c r="M1845" s="65"/>
      <c r="N1845" s="65"/>
      <c r="O1845" s="65"/>
      <c r="P1845" s="65"/>
    </row>
    <row r="1846" spans="3:16" s="1" customFormat="1" x14ac:dyDescent="0.25">
      <c r="C1846" s="65"/>
      <c r="D1846" s="55"/>
      <c r="E1846" s="55"/>
      <c r="F1846" s="55"/>
      <c r="G1846" s="55"/>
      <c r="H1846" s="55"/>
      <c r="I1846" s="55"/>
      <c r="J1846" s="55"/>
      <c r="K1846" s="65"/>
      <c r="L1846" s="65"/>
      <c r="M1846" s="65"/>
      <c r="N1846" s="65"/>
      <c r="O1846" s="65"/>
      <c r="P1846" s="65"/>
    </row>
  </sheetData>
  <mergeCells count="18">
    <mergeCell ref="B46:O46"/>
    <mergeCell ref="B47:N47"/>
    <mergeCell ref="B48:R48"/>
    <mergeCell ref="Q9:R10"/>
    <mergeCell ref="M9:N10"/>
    <mergeCell ref="O9:P10"/>
    <mergeCell ref="E9:H10"/>
    <mergeCell ref="I9:L10"/>
    <mergeCell ref="B45:R45"/>
    <mergeCell ref="L1:BN1"/>
    <mergeCell ref="L2:BN2"/>
    <mergeCell ref="H3:BN3"/>
    <mergeCell ref="I4:BN4"/>
    <mergeCell ref="A9:A11"/>
    <mergeCell ref="B9:B11"/>
    <mergeCell ref="C9:D10"/>
    <mergeCell ref="A6:P6"/>
    <mergeCell ref="BL9:BN10"/>
  </mergeCells>
  <phoneticPr fontId="3" type="noConversion"/>
  <pageMargins left="0.31496062992125984" right="0.11811023622047245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49"/>
  <sheetViews>
    <sheetView topLeftCell="A22" workbookViewId="0">
      <selection activeCell="L2" sqref="L2:V2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4" width="10.7109375" style="55" customWidth="1"/>
    <col min="5" max="6" width="10.7109375" style="1" customWidth="1"/>
    <col min="7" max="8" width="10.7109375" style="1" hidden="1" customWidth="1"/>
    <col min="9" max="10" width="10.7109375" style="1" customWidth="1"/>
    <col min="11" max="12" width="10.7109375" style="1" hidden="1" customWidth="1"/>
    <col min="13" max="16" width="10.7109375" style="1" customWidth="1"/>
    <col min="17" max="18" width="11.28515625" style="1" customWidth="1"/>
    <col min="19" max="19" width="8.7109375" style="1" customWidth="1"/>
    <col min="20" max="22" width="9.28515625" style="55" customWidth="1"/>
    <col min="23" max="16384" width="9.140625" style="1"/>
  </cols>
  <sheetData>
    <row r="1" spans="1:2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A4" s="55"/>
      <c r="C4" s="1"/>
      <c r="E4" s="55"/>
      <c r="F4" s="55"/>
      <c r="G4" s="55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15.75" customHeight="1" x14ac:dyDescent="0.3">
      <c r="F5" s="22"/>
      <c r="G5" s="22"/>
      <c r="H5" s="200"/>
      <c r="I5" s="200"/>
      <c r="J5" s="200"/>
      <c r="K5" s="200"/>
      <c r="L5" s="200"/>
      <c r="M5" s="200"/>
      <c r="N5" s="200"/>
      <c r="O5" s="200"/>
      <c r="P5" s="200"/>
    </row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188"/>
      <c r="L6" s="188"/>
      <c r="M6" s="188"/>
      <c r="N6" s="188"/>
      <c r="O6" s="188"/>
    </row>
    <row r="7" spans="1:22" s="4" customFormat="1" ht="18.75" x14ac:dyDescent="0.3">
      <c r="A7" s="114"/>
      <c r="B7" s="108" t="s">
        <v>18</v>
      </c>
      <c r="C7" s="6"/>
      <c r="D7" s="55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T7" s="55"/>
      <c r="U7" s="55"/>
      <c r="V7" s="55"/>
    </row>
    <row r="8" spans="1:22" ht="16.5" thickBot="1" x14ac:dyDescent="0.3"/>
    <row r="9" spans="1:22" s="2" customFormat="1" ht="32.25" customHeight="1" x14ac:dyDescent="0.25">
      <c r="A9" s="275" t="s">
        <v>76</v>
      </c>
      <c r="B9" s="275" t="s">
        <v>0</v>
      </c>
      <c r="C9" s="280" t="s">
        <v>3</v>
      </c>
      <c r="D9" s="281"/>
      <c r="E9" s="280" t="s">
        <v>1</v>
      </c>
      <c r="F9" s="305"/>
      <c r="G9" s="305"/>
      <c r="H9" s="281"/>
      <c r="I9" s="280" t="s">
        <v>5</v>
      </c>
      <c r="J9" s="305"/>
      <c r="K9" s="305"/>
      <c r="L9" s="296"/>
      <c r="M9" s="280" t="s">
        <v>51</v>
      </c>
      <c r="N9" s="296"/>
      <c r="O9" s="280" t="s">
        <v>2</v>
      </c>
      <c r="P9" s="296"/>
      <c r="Q9" s="299" t="s">
        <v>71</v>
      </c>
      <c r="R9" s="300"/>
      <c r="T9" s="273" t="s">
        <v>308</v>
      </c>
      <c r="U9" s="274"/>
      <c r="V9" s="274"/>
    </row>
    <row r="10" spans="1:22" s="2" customFormat="1" ht="15" customHeight="1" thickBot="1" x14ac:dyDescent="0.3">
      <c r="A10" s="307"/>
      <c r="B10" s="278"/>
      <c r="C10" s="282"/>
      <c r="D10" s="283"/>
      <c r="E10" s="282"/>
      <c r="F10" s="306"/>
      <c r="G10" s="306"/>
      <c r="H10" s="283"/>
      <c r="I10" s="282"/>
      <c r="J10" s="306"/>
      <c r="K10" s="306"/>
      <c r="L10" s="283"/>
      <c r="M10" s="282"/>
      <c r="N10" s="283"/>
      <c r="O10" s="297"/>
      <c r="P10" s="298"/>
      <c r="Q10" s="309"/>
      <c r="R10" s="310"/>
      <c r="T10" s="274"/>
      <c r="U10" s="274"/>
      <c r="V10" s="274"/>
    </row>
    <row r="11" spans="1:22" s="2" customFormat="1" ht="33" customHeight="1" thickBot="1" x14ac:dyDescent="0.3">
      <c r="A11" s="308"/>
      <c r="B11" s="279"/>
      <c r="C11" s="33" t="s">
        <v>38</v>
      </c>
      <c r="D11" s="190" t="s">
        <v>39</v>
      </c>
      <c r="E11" s="33" t="s">
        <v>38</v>
      </c>
      <c r="F11" s="189" t="s">
        <v>39</v>
      </c>
      <c r="G11" s="33" t="s">
        <v>38</v>
      </c>
      <c r="H11" s="190" t="s">
        <v>39</v>
      </c>
      <c r="I11" s="33" t="s">
        <v>38</v>
      </c>
      <c r="J11" s="190" t="s">
        <v>39</v>
      </c>
      <c r="K11" s="33" t="s">
        <v>38</v>
      </c>
      <c r="L11" s="190" t="s">
        <v>39</v>
      </c>
      <c r="M11" s="33" t="s">
        <v>38</v>
      </c>
      <c r="N11" s="190" t="s">
        <v>39</v>
      </c>
      <c r="O11" s="33" t="s">
        <v>38</v>
      </c>
      <c r="P11" s="190" t="s">
        <v>39</v>
      </c>
      <c r="Q11" s="33" t="s">
        <v>38</v>
      </c>
      <c r="R11" s="190" t="s">
        <v>39</v>
      </c>
      <c r="T11" s="256" t="s">
        <v>38</v>
      </c>
      <c r="U11" s="256"/>
      <c r="V11" s="256" t="s">
        <v>39</v>
      </c>
    </row>
    <row r="12" spans="1:22" s="2" customFormat="1" ht="15" x14ac:dyDescent="0.25">
      <c r="A12" s="125"/>
      <c r="B12" s="17" t="s">
        <v>6</v>
      </c>
      <c r="C12" s="57"/>
      <c r="D12" s="89"/>
      <c r="E12" s="82"/>
      <c r="F12" s="83"/>
      <c r="G12" s="82"/>
      <c r="H12" s="12"/>
      <c r="I12" s="82"/>
      <c r="J12" s="83"/>
      <c r="K12" s="118"/>
      <c r="L12" s="83"/>
      <c r="M12" s="82"/>
      <c r="N12" s="83"/>
      <c r="O12" s="82"/>
      <c r="P12" s="112"/>
      <c r="Q12" s="137"/>
      <c r="R12" s="112"/>
      <c r="T12" s="64"/>
      <c r="U12" s="64"/>
      <c r="V12" s="64"/>
    </row>
    <row r="13" spans="1:22" s="2" customFormat="1" ht="15" x14ac:dyDescent="0.25">
      <c r="A13" s="178" t="s">
        <v>311</v>
      </c>
      <c r="B13" s="14" t="s">
        <v>312</v>
      </c>
      <c r="C13" s="35">
        <v>150</v>
      </c>
      <c r="D13" s="28">
        <v>200</v>
      </c>
      <c r="E13" s="45">
        <f>16.19/100*150</f>
        <v>24.285000000000004</v>
      </c>
      <c r="F13" s="43">
        <f>16.19/100*200</f>
        <v>32.380000000000003</v>
      </c>
      <c r="G13" s="45">
        <f>2.07*220/300</f>
        <v>1.518</v>
      </c>
      <c r="H13" s="50">
        <f>2.07*250/300</f>
        <v>1.7250000000000001</v>
      </c>
      <c r="I13" s="45">
        <f>9.58/100*150</f>
        <v>14.37</v>
      </c>
      <c r="J13" s="43">
        <f>9.58/100*200</f>
        <v>19.16</v>
      </c>
      <c r="K13" s="54">
        <f>0.3*220/300</f>
        <v>0.22</v>
      </c>
      <c r="L13" s="43">
        <f>0.3*250/300</f>
        <v>0.25</v>
      </c>
      <c r="M13" s="45">
        <f>17.09/100*150</f>
        <v>25.634999999999998</v>
      </c>
      <c r="N13" s="43">
        <f>17.09/100*200</f>
        <v>34.18</v>
      </c>
      <c r="O13" s="45">
        <f>209.4/100*150</f>
        <v>314.09999999999997</v>
      </c>
      <c r="P13" s="43">
        <f>209.4/100*200</f>
        <v>418.79999999999995</v>
      </c>
      <c r="Q13" s="45">
        <f>0.22/100*150</f>
        <v>0.33</v>
      </c>
      <c r="R13" s="43">
        <f>0.22/100*200</f>
        <v>0.44</v>
      </c>
      <c r="T13" s="64"/>
      <c r="U13" s="64"/>
      <c r="V13" s="64"/>
    </row>
    <row r="14" spans="1:22" s="2" customFormat="1" ht="15" x14ac:dyDescent="0.25">
      <c r="A14" s="178" t="s">
        <v>140</v>
      </c>
      <c r="B14" s="14" t="s">
        <v>16</v>
      </c>
      <c r="C14" s="35">
        <v>15</v>
      </c>
      <c r="D14" s="28">
        <v>20</v>
      </c>
      <c r="E14" s="54">
        <f>2.63/10*15</f>
        <v>3.9450000000000003</v>
      </c>
      <c r="F14" s="43">
        <f>2.63/10*20</f>
        <v>5.26</v>
      </c>
      <c r="G14" s="45">
        <v>3.48</v>
      </c>
      <c r="H14" s="50">
        <v>4.6399999999999997</v>
      </c>
      <c r="I14" s="45">
        <f>2.66/10*15</f>
        <v>3.99</v>
      </c>
      <c r="J14" s="43">
        <f>2.66/10*20</f>
        <v>5.32</v>
      </c>
      <c r="K14" s="54">
        <v>0</v>
      </c>
      <c r="L14" s="43">
        <v>0</v>
      </c>
      <c r="M14" s="45">
        <v>0</v>
      </c>
      <c r="N14" s="43">
        <v>0</v>
      </c>
      <c r="O14" s="45">
        <f>35/10*15</f>
        <v>52.5</v>
      </c>
      <c r="P14" s="43">
        <f>35/10*20</f>
        <v>70</v>
      </c>
      <c r="Q14" s="45">
        <f>0.07/10*15</f>
        <v>0.10500000000000001</v>
      </c>
      <c r="R14" s="43">
        <f>0.07/10*20</f>
        <v>0.14000000000000001</v>
      </c>
      <c r="T14" s="64"/>
      <c r="U14" s="64"/>
      <c r="V14" s="64"/>
    </row>
    <row r="15" spans="1:22" s="2" customFormat="1" ht="15" x14ac:dyDescent="0.25">
      <c r="A15" s="178" t="s">
        <v>135</v>
      </c>
      <c r="B15" s="14" t="s">
        <v>32</v>
      </c>
      <c r="C15" s="35">
        <v>200</v>
      </c>
      <c r="D15" s="28">
        <v>200</v>
      </c>
      <c r="E15" s="45">
        <v>1.4</v>
      </c>
      <c r="F15" s="43">
        <v>1.4</v>
      </c>
      <c r="G15" s="45">
        <v>1.4</v>
      </c>
      <c r="H15" s="50">
        <v>1.4</v>
      </c>
      <c r="I15" s="45">
        <v>1.42</v>
      </c>
      <c r="J15" s="43">
        <v>1.42</v>
      </c>
      <c r="K15" s="54">
        <v>0.05</v>
      </c>
      <c r="L15" s="43">
        <v>0.05</v>
      </c>
      <c r="M15" s="45">
        <v>11.23</v>
      </c>
      <c r="N15" s="43">
        <v>11.23</v>
      </c>
      <c r="O15" s="45">
        <v>63</v>
      </c>
      <c r="P15" s="43">
        <v>63</v>
      </c>
      <c r="Q15" s="45">
        <v>0.26</v>
      </c>
      <c r="R15" s="43">
        <v>0.26</v>
      </c>
      <c r="T15" s="64"/>
      <c r="U15" s="64"/>
      <c r="V15" s="64"/>
    </row>
    <row r="16" spans="1:22" s="2" customFormat="1" ht="15" x14ac:dyDescent="0.25">
      <c r="A16" s="178"/>
      <c r="B16" s="14" t="s">
        <v>36</v>
      </c>
      <c r="C16" s="91">
        <v>50</v>
      </c>
      <c r="D16" s="106">
        <v>50</v>
      </c>
      <c r="E16" s="90">
        <v>3.85</v>
      </c>
      <c r="F16" s="97">
        <v>3.85</v>
      </c>
      <c r="G16" s="50">
        <v>0</v>
      </c>
      <c r="H16" s="113">
        <v>0</v>
      </c>
      <c r="I16" s="90">
        <v>1.5</v>
      </c>
      <c r="J16" s="97">
        <v>1.5</v>
      </c>
      <c r="K16" s="50">
        <v>0.5</v>
      </c>
      <c r="L16" s="113">
        <v>0.5</v>
      </c>
      <c r="M16" s="90">
        <v>25.05</v>
      </c>
      <c r="N16" s="97">
        <v>25.05</v>
      </c>
      <c r="O16" s="90">
        <v>129.5</v>
      </c>
      <c r="P16" s="97">
        <v>129.5</v>
      </c>
      <c r="Q16" s="45">
        <v>0</v>
      </c>
      <c r="R16" s="43">
        <v>0</v>
      </c>
      <c r="T16" s="64"/>
      <c r="U16" s="64"/>
      <c r="V16" s="64"/>
    </row>
    <row r="17" spans="1:22" s="24" customFormat="1" ht="15" x14ac:dyDescent="0.25">
      <c r="A17" s="180"/>
      <c r="B17" s="23" t="s">
        <v>7</v>
      </c>
      <c r="C17" s="36">
        <f>C13+C14+C15+C16</f>
        <v>415</v>
      </c>
      <c r="D17" s="48">
        <f>D13+D14+D15+D16</f>
        <v>470</v>
      </c>
      <c r="E17" s="46">
        <f t="shared" ref="E17:R17" si="0">SUM(E13:E16)</f>
        <v>33.480000000000004</v>
      </c>
      <c r="F17" s="51">
        <f t="shared" si="0"/>
        <v>42.89</v>
      </c>
      <c r="G17" s="46">
        <f t="shared" si="0"/>
        <v>6.3979999999999997</v>
      </c>
      <c r="H17" s="62">
        <f t="shared" si="0"/>
        <v>7.7650000000000006</v>
      </c>
      <c r="I17" s="46">
        <f t="shared" si="0"/>
        <v>21.28</v>
      </c>
      <c r="J17" s="44">
        <f t="shared" si="0"/>
        <v>27.4</v>
      </c>
      <c r="K17" s="51">
        <f t="shared" si="0"/>
        <v>0.77</v>
      </c>
      <c r="L17" s="44">
        <f t="shared" si="0"/>
        <v>0.8</v>
      </c>
      <c r="M17" s="46">
        <f t="shared" si="0"/>
        <v>61.914999999999992</v>
      </c>
      <c r="N17" s="51">
        <f t="shared" si="0"/>
        <v>70.459999999999994</v>
      </c>
      <c r="O17" s="46">
        <f t="shared" si="0"/>
        <v>559.09999999999991</v>
      </c>
      <c r="P17" s="44">
        <f t="shared" si="0"/>
        <v>681.3</v>
      </c>
      <c r="Q17" s="46">
        <f t="shared" si="0"/>
        <v>0.69500000000000006</v>
      </c>
      <c r="R17" s="44">
        <f t="shared" si="0"/>
        <v>0.84000000000000008</v>
      </c>
      <c r="T17" s="258">
        <f>O17/O44*100</f>
        <v>20.114142632871474</v>
      </c>
      <c r="U17" s="258"/>
      <c r="V17" s="258">
        <f>P17/P44*100</f>
        <v>20.139644326727517</v>
      </c>
    </row>
    <row r="18" spans="1:22" s="2" customFormat="1" ht="15" x14ac:dyDescent="0.25">
      <c r="A18" s="178"/>
      <c r="B18" s="17" t="s">
        <v>8</v>
      </c>
      <c r="C18" s="35"/>
      <c r="D18" s="28"/>
      <c r="E18" s="32"/>
      <c r="F18" s="11"/>
      <c r="G18" s="32"/>
      <c r="H18" s="10"/>
      <c r="I18" s="32"/>
      <c r="J18" s="11"/>
      <c r="K18" s="119"/>
      <c r="L18" s="11"/>
      <c r="M18" s="32"/>
      <c r="N18" s="11"/>
      <c r="O18" s="32"/>
      <c r="P18" s="42"/>
      <c r="Q18" s="138"/>
      <c r="R18" s="42"/>
      <c r="T18" s="64"/>
      <c r="U18" s="64"/>
      <c r="V18" s="64"/>
    </row>
    <row r="19" spans="1:22" s="2" customFormat="1" ht="15" x14ac:dyDescent="0.25">
      <c r="A19" s="178" t="s">
        <v>268</v>
      </c>
      <c r="B19" s="14" t="s">
        <v>269</v>
      </c>
      <c r="C19" s="35">
        <v>70</v>
      </c>
      <c r="D19" s="28">
        <v>80</v>
      </c>
      <c r="E19" s="45">
        <f>0.24/30*70</f>
        <v>0.56000000000000005</v>
      </c>
      <c r="F19" s="43">
        <f>0.24/30*80</f>
        <v>0.64</v>
      </c>
      <c r="G19" s="45">
        <v>0</v>
      </c>
      <c r="H19" s="50">
        <v>0</v>
      </c>
      <c r="I19" s="45">
        <f>0.03/30*70</f>
        <v>7.0000000000000007E-2</v>
      </c>
      <c r="J19" s="43">
        <f>0.03/30*80</f>
        <v>0.08</v>
      </c>
      <c r="K19" s="74">
        <f>4.74*70/100</f>
        <v>3.3180000000000001</v>
      </c>
      <c r="L19" s="71">
        <f>4.74*80/100</f>
        <v>3.7920000000000003</v>
      </c>
      <c r="M19" s="45">
        <f>0.75/30*70</f>
        <v>1.75</v>
      </c>
      <c r="N19" s="43">
        <f>0.75/30*80</f>
        <v>2</v>
      </c>
      <c r="O19" s="45">
        <f>4.2/30*70</f>
        <v>9.8000000000000007</v>
      </c>
      <c r="P19" s="43">
        <f>4.2/30*80</f>
        <v>11.200000000000001</v>
      </c>
      <c r="Q19" s="45">
        <f>3/30*70</f>
        <v>7</v>
      </c>
      <c r="R19" s="43">
        <f>3/30*80</f>
        <v>8</v>
      </c>
      <c r="T19" s="64"/>
      <c r="U19" s="64"/>
      <c r="V19" s="64"/>
    </row>
    <row r="20" spans="1:22" s="2" customFormat="1" ht="15" x14ac:dyDescent="0.25">
      <c r="A20" s="178" t="s">
        <v>158</v>
      </c>
      <c r="B20" s="14" t="s">
        <v>159</v>
      </c>
      <c r="C20" s="35">
        <v>250</v>
      </c>
      <c r="D20" s="28">
        <v>350</v>
      </c>
      <c r="E20" s="45">
        <f>2.11+0.97</f>
        <v>3.08</v>
      </c>
      <c r="F20" s="43">
        <f>2.11/250*350+1.36</f>
        <v>4.3140000000000001</v>
      </c>
      <c r="G20" s="45">
        <v>0</v>
      </c>
      <c r="H20" s="50">
        <v>0</v>
      </c>
      <c r="I20" s="45">
        <f>5.87+0.71</f>
        <v>6.58</v>
      </c>
      <c r="J20" s="43">
        <f>5.87/250*350+0.99</f>
        <v>9.2080000000000002</v>
      </c>
      <c r="K20" s="54">
        <f>3.9*250/300</f>
        <v>3.25</v>
      </c>
      <c r="L20" s="43">
        <f>3.9*350/300</f>
        <v>4.55</v>
      </c>
      <c r="M20" s="45">
        <f>9.74+0.5</f>
        <v>10.24</v>
      </c>
      <c r="N20" s="43">
        <f>9.74/250*350+0.7</f>
        <v>14.336</v>
      </c>
      <c r="O20" s="45">
        <f>100+12</f>
        <v>112</v>
      </c>
      <c r="P20" s="43">
        <f>100/250*350+16.8</f>
        <v>156.80000000000001</v>
      </c>
      <c r="Q20" s="45">
        <f>12.02+0.2</f>
        <v>12.219999999999999</v>
      </c>
      <c r="R20" s="43">
        <f>12.02/250*350+0.28</f>
        <v>17.108000000000001</v>
      </c>
      <c r="T20" s="259"/>
      <c r="U20" s="259"/>
      <c r="V20" s="259"/>
    </row>
    <row r="21" spans="1:22" s="2" customFormat="1" ht="15" x14ac:dyDescent="0.25">
      <c r="A21" s="178" t="s">
        <v>208</v>
      </c>
      <c r="B21" s="14" t="s">
        <v>209</v>
      </c>
      <c r="C21" s="91">
        <v>110</v>
      </c>
      <c r="D21" s="106">
        <v>130</v>
      </c>
      <c r="E21" s="50">
        <f>2.65/100*110</f>
        <v>2.915</v>
      </c>
      <c r="F21" s="97">
        <f>23.65/100*130</f>
        <v>30.744999999999997</v>
      </c>
      <c r="G21" s="90">
        <v>20.83</v>
      </c>
      <c r="H21" s="113">
        <v>24.62</v>
      </c>
      <c r="I21" s="90">
        <f>22.35/100*110</f>
        <v>24.585000000000001</v>
      </c>
      <c r="J21" s="97">
        <f>22.35/100*130</f>
        <v>29.055</v>
      </c>
      <c r="K21" s="50">
        <v>0</v>
      </c>
      <c r="L21" s="97">
        <v>0</v>
      </c>
      <c r="M21" s="90">
        <f>0.22/100*110</f>
        <v>0.24200000000000002</v>
      </c>
      <c r="N21" s="97">
        <f>0.22/100*130</f>
        <v>0.28600000000000003</v>
      </c>
      <c r="O21" s="90">
        <f>297/100*110</f>
        <v>326.70000000000005</v>
      </c>
      <c r="P21" s="113">
        <f>297/100*130</f>
        <v>386.1</v>
      </c>
      <c r="Q21" s="45">
        <f>1.11/100*110</f>
        <v>1.2210000000000001</v>
      </c>
      <c r="R21" s="43">
        <f>1.11/100*130</f>
        <v>1.4430000000000001</v>
      </c>
      <c r="T21" s="64"/>
      <c r="U21" s="64"/>
      <c r="V21" s="64"/>
    </row>
    <row r="22" spans="1:22" s="2" customFormat="1" ht="15" x14ac:dyDescent="0.25">
      <c r="A22" s="178" t="s">
        <v>160</v>
      </c>
      <c r="B22" s="14" t="s">
        <v>161</v>
      </c>
      <c r="C22" s="35">
        <v>150</v>
      </c>
      <c r="D22" s="19">
        <v>200</v>
      </c>
      <c r="E22" s="45">
        <v>8.61</v>
      </c>
      <c r="F22" s="43">
        <f>8.61/150*200</f>
        <v>11.48</v>
      </c>
      <c r="G22" s="45">
        <v>0</v>
      </c>
      <c r="H22" s="50">
        <v>0</v>
      </c>
      <c r="I22" s="45">
        <v>6.83</v>
      </c>
      <c r="J22" s="43">
        <f>6.83/150*200</f>
        <v>9.1066666666666674</v>
      </c>
      <c r="K22" s="54">
        <v>0</v>
      </c>
      <c r="L22" s="43">
        <v>0</v>
      </c>
      <c r="M22" s="45">
        <v>37.81</v>
      </c>
      <c r="N22" s="43">
        <f>37.81/150*200</f>
        <v>50.413333333333334</v>
      </c>
      <c r="O22" s="45">
        <f>247</f>
        <v>247</v>
      </c>
      <c r="P22" s="43">
        <f>247/150*200</f>
        <v>329.33333333333337</v>
      </c>
      <c r="Q22" s="45">
        <v>0.9</v>
      </c>
      <c r="R22" s="43">
        <f>0.9/150*200</f>
        <v>1.2</v>
      </c>
      <c r="T22" s="64"/>
      <c r="U22" s="64"/>
      <c r="V22" s="64"/>
    </row>
    <row r="23" spans="1:22" s="2" customFormat="1" ht="15" x14ac:dyDescent="0.25">
      <c r="A23" s="178" t="s">
        <v>162</v>
      </c>
      <c r="B23" s="13" t="s">
        <v>163</v>
      </c>
      <c r="C23" s="35">
        <v>200</v>
      </c>
      <c r="D23" s="52">
        <v>200</v>
      </c>
      <c r="E23" s="45">
        <v>0.52</v>
      </c>
      <c r="F23" s="50">
        <v>0.52</v>
      </c>
      <c r="G23" s="45">
        <v>0</v>
      </c>
      <c r="H23" s="50">
        <v>0</v>
      </c>
      <c r="I23" s="45">
        <v>0.03</v>
      </c>
      <c r="J23" s="43">
        <v>0.03</v>
      </c>
      <c r="K23" s="54">
        <v>0</v>
      </c>
      <c r="L23" s="43">
        <v>0</v>
      </c>
      <c r="M23" s="45">
        <v>20.07</v>
      </c>
      <c r="N23" s="43">
        <v>20.07</v>
      </c>
      <c r="O23" s="45">
        <v>83</v>
      </c>
      <c r="P23" s="43">
        <v>83</v>
      </c>
      <c r="Q23" s="45">
        <v>0.4</v>
      </c>
      <c r="R23" s="43">
        <v>0.4</v>
      </c>
      <c r="T23" s="64"/>
      <c r="U23" s="64"/>
      <c r="V23" s="64"/>
    </row>
    <row r="24" spans="1:22" s="24" customFormat="1" ht="15" x14ac:dyDescent="0.25">
      <c r="A24" s="93"/>
      <c r="B24" s="14" t="s">
        <v>9</v>
      </c>
      <c r="C24" s="35">
        <v>50</v>
      </c>
      <c r="D24" s="28">
        <v>80</v>
      </c>
      <c r="E24" s="45">
        <f>6.6/100*50</f>
        <v>3.3000000000000003</v>
      </c>
      <c r="F24" s="43">
        <f>6.6/100*80</f>
        <v>5.28</v>
      </c>
      <c r="G24" s="54">
        <v>0</v>
      </c>
      <c r="H24" s="50">
        <f>D24*0</f>
        <v>0</v>
      </c>
      <c r="I24" s="45">
        <f>1.2/100*50</f>
        <v>0.6</v>
      </c>
      <c r="J24" s="43">
        <f>1.2/100*80</f>
        <v>0.96</v>
      </c>
      <c r="K24" s="54">
        <v>0</v>
      </c>
      <c r="L24" s="50">
        <v>0</v>
      </c>
      <c r="M24" s="45">
        <f>33.4/100*50</f>
        <v>16.7</v>
      </c>
      <c r="N24" s="43">
        <f>33.4/100*80</f>
        <v>26.72</v>
      </c>
      <c r="O24" s="54">
        <f>174/100*50</f>
        <v>87</v>
      </c>
      <c r="P24" s="50">
        <f>174/100*80</f>
        <v>139.19999999999999</v>
      </c>
      <c r="Q24" s="45">
        <v>0</v>
      </c>
      <c r="R24" s="43">
        <v>0</v>
      </c>
      <c r="S24" s="50"/>
      <c r="T24" s="257"/>
      <c r="U24" s="257"/>
      <c r="V24" s="257"/>
    </row>
    <row r="25" spans="1:22" s="2" customFormat="1" ht="15" x14ac:dyDescent="0.25">
      <c r="A25" s="93"/>
      <c r="B25" s="14" t="s">
        <v>35</v>
      </c>
      <c r="C25" s="35">
        <v>50</v>
      </c>
      <c r="D25" s="28">
        <v>100</v>
      </c>
      <c r="E25" s="45">
        <f>7.7/100*50</f>
        <v>3.85</v>
      </c>
      <c r="F25" s="43">
        <v>7.7</v>
      </c>
      <c r="G25" s="54">
        <v>0</v>
      </c>
      <c r="H25" s="50">
        <v>0</v>
      </c>
      <c r="I25" s="45">
        <f>3/100*50</f>
        <v>1.5</v>
      </c>
      <c r="J25" s="43">
        <v>3</v>
      </c>
      <c r="K25" s="54">
        <v>0</v>
      </c>
      <c r="L25" s="50">
        <v>0</v>
      </c>
      <c r="M25" s="45">
        <f>50.1/100*50</f>
        <v>25.05</v>
      </c>
      <c r="N25" s="43">
        <v>50.1</v>
      </c>
      <c r="O25" s="54">
        <f>259/100*50</f>
        <v>129.5</v>
      </c>
      <c r="P25" s="50">
        <v>259</v>
      </c>
      <c r="Q25" s="45">
        <v>0</v>
      </c>
      <c r="R25" s="43">
        <v>0</v>
      </c>
      <c r="S25" s="50"/>
      <c r="T25" s="64"/>
      <c r="U25" s="64"/>
      <c r="V25" s="64"/>
    </row>
    <row r="26" spans="1:22" s="24" customFormat="1" ht="15" x14ac:dyDescent="0.25">
      <c r="A26" s="180"/>
      <c r="B26" s="23" t="s">
        <v>7</v>
      </c>
      <c r="C26" s="36">
        <f>C19+C20+C21+C22+C23+C24+C25</f>
        <v>880</v>
      </c>
      <c r="D26" s="109">
        <f>D19+D20+D21+D22+D23+D24+D25</f>
        <v>1140</v>
      </c>
      <c r="E26" s="46">
        <f t="shared" ref="E26:R26" si="1">SUM(E19:E25)</f>
        <v>22.835000000000001</v>
      </c>
      <c r="F26" s="51">
        <f t="shared" si="1"/>
        <v>60.679000000000009</v>
      </c>
      <c r="G26" s="46">
        <f t="shared" si="1"/>
        <v>20.83</v>
      </c>
      <c r="H26" s="46">
        <f t="shared" si="1"/>
        <v>24.62</v>
      </c>
      <c r="I26" s="46">
        <f t="shared" si="1"/>
        <v>40.195</v>
      </c>
      <c r="J26" s="51">
        <f t="shared" si="1"/>
        <v>51.439666666666675</v>
      </c>
      <c r="K26" s="46">
        <f t="shared" si="1"/>
        <v>6.5679999999999996</v>
      </c>
      <c r="L26" s="46">
        <f t="shared" si="1"/>
        <v>8.3420000000000005</v>
      </c>
      <c r="M26" s="46">
        <f t="shared" si="1"/>
        <v>111.86199999999999</v>
      </c>
      <c r="N26" s="51">
        <f t="shared" si="1"/>
        <v>163.92533333333333</v>
      </c>
      <c r="O26" s="46">
        <f t="shared" si="1"/>
        <v>995</v>
      </c>
      <c r="P26" s="51">
        <f t="shared" si="1"/>
        <v>1364.6333333333334</v>
      </c>
      <c r="Q26" s="46">
        <f t="shared" si="1"/>
        <v>21.740999999999996</v>
      </c>
      <c r="R26" s="44">
        <f t="shared" si="1"/>
        <v>28.151</v>
      </c>
      <c r="T26" s="258">
        <f>O26/O44*100</f>
        <v>35.796050652311074</v>
      </c>
      <c r="U26" s="258"/>
      <c r="V26" s="258">
        <f>P26/P44*100</f>
        <v>40.339395229311506</v>
      </c>
    </row>
    <row r="27" spans="1:22" s="2" customFormat="1" ht="15" x14ac:dyDescent="0.25">
      <c r="A27" s="178"/>
      <c r="B27" s="17" t="s">
        <v>10</v>
      </c>
      <c r="C27" s="35"/>
      <c r="D27" s="28"/>
      <c r="E27" s="45"/>
      <c r="F27" s="43"/>
      <c r="G27" s="45"/>
      <c r="H27" s="50"/>
      <c r="I27" s="45"/>
      <c r="J27" s="43"/>
      <c r="K27" s="54"/>
      <c r="L27" s="43"/>
      <c r="M27" s="45"/>
      <c r="N27" s="43"/>
      <c r="O27" s="45"/>
      <c r="P27" s="52"/>
      <c r="Q27" s="138"/>
      <c r="R27" s="42"/>
      <c r="T27" s="64"/>
      <c r="U27" s="64"/>
      <c r="V27" s="64"/>
    </row>
    <row r="28" spans="1:22" s="2" customFormat="1" ht="15" x14ac:dyDescent="0.25">
      <c r="A28" s="178" t="str">
        <f>""</f>
        <v/>
      </c>
      <c r="B28" s="14" t="s">
        <v>11</v>
      </c>
      <c r="C28" s="35" t="str">
        <f>"200"</f>
        <v>200</v>
      </c>
      <c r="D28" s="28">
        <v>200</v>
      </c>
      <c r="E28" s="45">
        <f>0.7*2</f>
        <v>1.4</v>
      </c>
      <c r="F28" s="43">
        <v>1.4</v>
      </c>
      <c r="G28" s="45">
        <v>5.8</v>
      </c>
      <c r="H28" s="50">
        <v>5.8</v>
      </c>
      <c r="I28" s="45">
        <f>0.1*2</f>
        <v>0.2</v>
      </c>
      <c r="J28" s="43">
        <v>0.2</v>
      </c>
      <c r="K28" s="54">
        <v>0</v>
      </c>
      <c r="L28" s="43">
        <v>0</v>
      </c>
      <c r="M28" s="45">
        <f>13.2*2</f>
        <v>26.4</v>
      </c>
      <c r="N28" s="43">
        <v>26.4</v>
      </c>
      <c r="O28" s="45">
        <f>60*2</f>
        <v>120</v>
      </c>
      <c r="P28" s="43">
        <v>120</v>
      </c>
      <c r="Q28" s="45">
        <f>40*2</f>
        <v>80</v>
      </c>
      <c r="R28" s="43">
        <v>80</v>
      </c>
      <c r="T28" s="258"/>
      <c r="U28" s="258"/>
      <c r="V28" s="258"/>
    </row>
    <row r="29" spans="1:22" s="2" customFormat="1" ht="15" x14ac:dyDescent="0.25">
      <c r="A29" s="178" t="str">
        <f>""</f>
        <v/>
      </c>
      <c r="B29" s="14" t="s">
        <v>60</v>
      </c>
      <c r="C29" s="35">
        <v>90</v>
      </c>
      <c r="D29" s="28">
        <v>90</v>
      </c>
      <c r="E29" s="45">
        <f>C29*6.7/80</f>
        <v>7.5374999999999996</v>
      </c>
      <c r="F29" s="43">
        <v>7.54</v>
      </c>
      <c r="G29" s="45">
        <f>C29*0.14/80</f>
        <v>0.15750000000000003</v>
      </c>
      <c r="H29" s="50">
        <v>0.16</v>
      </c>
      <c r="I29" s="45">
        <f>C29*2.2/80</f>
        <v>2.4750000000000005</v>
      </c>
      <c r="J29" s="43">
        <v>2.48</v>
      </c>
      <c r="K29" s="54">
        <f>C29*1.14/80</f>
        <v>1.2825</v>
      </c>
      <c r="L29" s="43">
        <v>1.28</v>
      </c>
      <c r="M29" s="45">
        <f>C29*42.04/80</f>
        <v>47.295000000000002</v>
      </c>
      <c r="N29" s="43">
        <v>47.3</v>
      </c>
      <c r="O29" s="45">
        <f>C29*217.65/80</f>
        <v>244.85624999999999</v>
      </c>
      <c r="P29" s="43">
        <v>244.86</v>
      </c>
      <c r="Q29" s="45">
        <v>0</v>
      </c>
      <c r="R29" s="43">
        <v>0</v>
      </c>
      <c r="T29" s="258"/>
      <c r="U29" s="258"/>
      <c r="V29" s="258"/>
    </row>
    <row r="30" spans="1:22" s="2" customFormat="1" ht="15" x14ac:dyDescent="0.25">
      <c r="A30" s="178"/>
      <c r="B30" s="14" t="s">
        <v>61</v>
      </c>
      <c r="C30" s="35">
        <v>200</v>
      </c>
      <c r="D30" s="28">
        <v>200</v>
      </c>
      <c r="E30" s="54">
        <f>1.09*2</f>
        <v>2.1800000000000002</v>
      </c>
      <c r="F30" s="50">
        <v>2.1800000000000002</v>
      </c>
      <c r="G30" s="45">
        <v>0</v>
      </c>
      <c r="H30" s="50">
        <v>0</v>
      </c>
      <c r="I30" s="45">
        <v>0.66</v>
      </c>
      <c r="J30" s="43">
        <v>0.66</v>
      </c>
      <c r="K30" s="54">
        <v>0.6</v>
      </c>
      <c r="L30" s="50">
        <f>0.3/100*250</f>
        <v>0.75</v>
      </c>
      <c r="M30" s="54">
        <f>22.84*2</f>
        <v>45.68</v>
      </c>
      <c r="N30" s="50">
        <v>45.68</v>
      </c>
      <c r="O30" s="45">
        <f>91*2</f>
        <v>182</v>
      </c>
      <c r="P30" s="43">
        <v>192</v>
      </c>
      <c r="Q30" s="45">
        <f>8.7*2</f>
        <v>17.399999999999999</v>
      </c>
      <c r="R30" s="43">
        <v>17.399999999999999</v>
      </c>
      <c r="T30" s="64"/>
      <c r="U30" s="64"/>
      <c r="V30" s="64"/>
    </row>
    <row r="31" spans="1:22" s="24" customFormat="1" ht="15" x14ac:dyDescent="0.25">
      <c r="A31" s="180"/>
      <c r="B31" s="23" t="s">
        <v>7</v>
      </c>
      <c r="C31" s="36">
        <f>C28+C29+C30</f>
        <v>490</v>
      </c>
      <c r="D31" s="48">
        <f>D28+D29+D30</f>
        <v>490</v>
      </c>
      <c r="E31" s="46">
        <f>SUM(E28:E30)</f>
        <v>11.1175</v>
      </c>
      <c r="F31" s="51">
        <f t="shared" ref="F31:R31" si="2">SUM(F28:F30)</f>
        <v>11.12</v>
      </c>
      <c r="G31" s="46">
        <f t="shared" si="2"/>
        <v>5.9574999999999996</v>
      </c>
      <c r="H31" s="46">
        <f t="shared" si="2"/>
        <v>5.96</v>
      </c>
      <c r="I31" s="46">
        <f t="shared" si="2"/>
        <v>3.3350000000000009</v>
      </c>
      <c r="J31" s="51">
        <f t="shared" si="2"/>
        <v>3.3400000000000003</v>
      </c>
      <c r="K31" s="46">
        <f t="shared" si="2"/>
        <v>1.8824999999999998</v>
      </c>
      <c r="L31" s="46">
        <f t="shared" si="2"/>
        <v>2.0300000000000002</v>
      </c>
      <c r="M31" s="46">
        <f t="shared" si="2"/>
        <v>119.375</v>
      </c>
      <c r="N31" s="51">
        <f t="shared" si="2"/>
        <v>119.38</v>
      </c>
      <c r="O31" s="46">
        <f t="shared" si="2"/>
        <v>546.85625000000005</v>
      </c>
      <c r="P31" s="51">
        <f t="shared" si="2"/>
        <v>556.86</v>
      </c>
      <c r="Q31" s="46">
        <f t="shared" si="2"/>
        <v>97.4</v>
      </c>
      <c r="R31" s="44">
        <f t="shared" si="2"/>
        <v>97.4</v>
      </c>
      <c r="T31" s="258">
        <f>O31/O44*100</f>
        <v>19.673662336213958</v>
      </c>
      <c r="U31" s="258"/>
      <c r="V31" s="258">
        <f>P31/P44*100</f>
        <v>16.461121884311591</v>
      </c>
    </row>
    <row r="32" spans="1:22" s="2" customFormat="1" ht="15" x14ac:dyDescent="0.25">
      <c r="A32" s="178"/>
      <c r="B32" s="17" t="s">
        <v>12</v>
      </c>
      <c r="C32" s="35"/>
      <c r="D32" s="28"/>
      <c r="E32" s="45"/>
      <c r="F32" s="43"/>
      <c r="G32" s="45"/>
      <c r="H32" s="50"/>
      <c r="I32" s="45"/>
      <c r="J32" s="43"/>
      <c r="K32" s="54"/>
      <c r="L32" s="43"/>
      <c r="M32" s="45"/>
      <c r="N32" s="43"/>
      <c r="O32" s="45"/>
      <c r="P32" s="52"/>
      <c r="Q32" s="138"/>
      <c r="R32" s="42"/>
      <c r="T32" s="258"/>
      <c r="U32" s="258"/>
      <c r="V32" s="258"/>
    </row>
    <row r="33" spans="1:66" s="2" customFormat="1" ht="15" x14ac:dyDescent="0.25">
      <c r="A33" s="178" t="s">
        <v>133</v>
      </c>
      <c r="B33" s="184" t="s">
        <v>134</v>
      </c>
      <c r="C33" s="91">
        <v>50</v>
      </c>
      <c r="D33" s="106">
        <v>50</v>
      </c>
      <c r="E33" s="90">
        <f>0.33/30*50</f>
        <v>0.55000000000000004</v>
      </c>
      <c r="F33" s="97">
        <v>0.55000000000000004</v>
      </c>
      <c r="G33" s="50">
        <f>0</f>
        <v>0</v>
      </c>
      <c r="H33" s="113">
        <v>0</v>
      </c>
      <c r="I33" s="90">
        <f>0.06/30*50</f>
        <v>0.1</v>
      </c>
      <c r="J33" s="97">
        <v>0.1</v>
      </c>
      <c r="K33" s="50">
        <v>4.3899999999999997</v>
      </c>
      <c r="L33" s="113">
        <v>5.0199999999999996</v>
      </c>
      <c r="M33" s="90">
        <f>1.14/30*50</f>
        <v>1.9</v>
      </c>
      <c r="N33" s="97">
        <v>1.9</v>
      </c>
      <c r="O33" s="90">
        <f>6.6/30*50</f>
        <v>11</v>
      </c>
      <c r="P33" s="97">
        <v>11</v>
      </c>
      <c r="Q33" s="45">
        <f>7.5/30*50</f>
        <v>12.5</v>
      </c>
      <c r="R33" s="43">
        <v>12.5</v>
      </c>
      <c r="BL33" s="258"/>
      <c r="BM33" s="258"/>
      <c r="BN33" s="258"/>
    </row>
    <row r="34" spans="1:66" s="2" customFormat="1" ht="15" x14ac:dyDescent="0.25">
      <c r="A34" s="178" t="s">
        <v>164</v>
      </c>
      <c r="B34" s="14" t="s">
        <v>165</v>
      </c>
      <c r="C34" s="35">
        <v>110</v>
      </c>
      <c r="D34" s="28">
        <v>130</v>
      </c>
      <c r="E34" s="45">
        <f>15.77/180*110</f>
        <v>9.6372222222222224</v>
      </c>
      <c r="F34" s="43">
        <f>15.77/180*130</f>
        <v>11.389444444444445</v>
      </c>
      <c r="G34" s="45">
        <f>13.99*90/100</f>
        <v>12.590999999999999</v>
      </c>
      <c r="H34" s="50">
        <v>13.99</v>
      </c>
      <c r="I34" s="45">
        <f>12.37/180*110</f>
        <v>7.5594444444444431</v>
      </c>
      <c r="J34" s="43">
        <f>12.37/180*130</f>
        <v>8.9338888888888874</v>
      </c>
      <c r="K34" s="54">
        <f>4.5*90/100</f>
        <v>4.05</v>
      </c>
      <c r="L34" s="50">
        <v>4.5</v>
      </c>
      <c r="M34" s="45">
        <f>10.43/180*110</f>
        <v>6.3738888888888887</v>
      </c>
      <c r="N34" s="43">
        <f>10.43/180*130</f>
        <v>7.5327777777777776</v>
      </c>
      <c r="O34" s="45">
        <f>216/180*110</f>
        <v>132</v>
      </c>
      <c r="P34" s="43">
        <f>216/180*130</f>
        <v>156</v>
      </c>
      <c r="Q34" s="45">
        <f>2.99/180*110</f>
        <v>1.8272222222222223</v>
      </c>
      <c r="R34" s="43">
        <f>2.99/180*130</f>
        <v>2.1594444444444445</v>
      </c>
      <c r="T34" s="258"/>
      <c r="U34" s="258"/>
      <c r="V34" s="258"/>
    </row>
    <row r="35" spans="1:66" s="2" customFormat="1" ht="15" x14ac:dyDescent="0.25">
      <c r="A35" s="178" t="s">
        <v>180</v>
      </c>
      <c r="B35" s="14" t="s">
        <v>181</v>
      </c>
      <c r="C35" s="35">
        <v>220</v>
      </c>
      <c r="D35" s="19">
        <v>250</v>
      </c>
      <c r="E35" s="45">
        <f>3.92/150*220</f>
        <v>5.7493333333333325</v>
      </c>
      <c r="F35" s="43">
        <f>3.92/150*250</f>
        <v>6.5333333333333332</v>
      </c>
      <c r="G35" s="45"/>
      <c r="H35" s="50"/>
      <c r="I35" s="45">
        <f>3.94/150*220</f>
        <v>5.7786666666666671</v>
      </c>
      <c r="J35" s="43">
        <f>3.94/150*250</f>
        <v>6.5666666666666664</v>
      </c>
      <c r="K35" s="54"/>
      <c r="L35" s="43"/>
      <c r="M35" s="45">
        <f>16.61/150*220</f>
        <v>24.361333333333334</v>
      </c>
      <c r="N35" s="43">
        <f>16.61/150*250</f>
        <v>27.683333333333334</v>
      </c>
      <c r="O35" s="45">
        <f>118/150*220</f>
        <v>173.06666666666666</v>
      </c>
      <c r="P35" s="50">
        <f>118/150*250</f>
        <v>196.66666666666666</v>
      </c>
      <c r="Q35" s="45">
        <f>6.72/150*220</f>
        <v>9.8559999999999999</v>
      </c>
      <c r="R35" s="43">
        <f>6.72/150*250</f>
        <v>11.2</v>
      </c>
      <c r="T35" s="64"/>
      <c r="U35" s="64"/>
      <c r="V35" s="64"/>
    </row>
    <row r="36" spans="1:66" s="2" customFormat="1" ht="15" x14ac:dyDescent="0.25">
      <c r="A36" s="178" t="s">
        <v>107</v>
      </c>
      <c r="B36" s="14" t="s">
        <v>31</v>
      </c>
      <c r="C36" s="37" t="s">
        <v>52</v>
      </c>
      <c r="D36" s="183" t="s">
        <v>52</v>
      </c>
      <c r="E36" s="45">
        <v>0.08</v>
      </c>
      <c r="F36" s="43">
        <v>0.08</v>
      </c>
      <c r="G36" s="45">
        <v>0</v>
      </c>
      <c r="H36" s="50">
        <v>0</v>
      </c>
      <c r="I36" s="45">
        <v>0.01</v>
      </c>
      <c r="J36" s="43">
        <v>0.01</v>
      </c>
      <c r="K36" s="54">
        <v>0</v>
      </c>
      <c r="L36" s="43">
        <v>0</v>
      </c>
      <c r="M36" s="45">
        <v>9.23</v>
      </c>
      <c r="N36" s="43">
        <v>9.23</v>
      </c>
      <c r="O36" s="45">
        <v>37</v>
      </c>
      <c r="P36" s="43">
        <v>37</v>
      </c>
      <c r="Q36" s="45">
        <v>0.8</v>
      </c>
      <c r="R36" s="43">
        <v>0.8</v>
      </c>
      <c r="T36" s="258"/>
      <c r="U36" s="258"/>
      <c r="V36" s="258"/>
    </row>
    <row r="37" spans="1:66" s="2" customFormat="1" ht="15" x14ac:dyDescent="0.25">
      <c r="A37" s="93"/>
      <c r="B37" s="14" t="s">
        <v>35</v>
      </c>
      <c r="C37" s="35">
        <v>50</v>
      </c>
      <c r="D37" s="28">
        <v>50</v>
      </c>
      <c r="E37" s="45">
        <v>3.85</v>
      </c>
      <c r="F37" s="43">
        <v>3.85</v>
      </c>
      <c r="G37" s="54">
        <v>0</v>
      </c>
      <c r="H37" s="50">
        <v>0</v>
      </c>
      <c r="I37" s="45">
        <v>1.5</v>
      </c>
      <c r="J37" s="43">
        <v>1.5</v>
      </c>
      <c r="K37" s="54">
        <v>0.5</v>
      </c>
      <c r="L37" s="50">
        <v>0.5</v>
      </c>
      <c r="M37" s="45">
        <v>25.05</v>
      </c>
      <c r="N37" s="43">
        <v>25.05</v>
      </c>
      <c r="O37" s="54">
        <v>129.5</v>
      </c>
      <c r="P37" s="50">
        <v>129.5</v>
      </c>
      <c r="Q37" s="45">
        <v>0</v>
      </c>
      <c r="R37" s="43">
        <v>0</v>
      </c>
      <c r="S37" s="50"/>
      <c r="T37" s="64"/>
      <c r="U37" s="64"/>
      <c r="V37" s="64"/>
    </row>
    <row r="38" spans="1:66" s="2" customFormat="1" ht="15" x14ac:dyDescent="0.25">
      <c r="A38" s="93"/>
      <c r="B38" s="14" t="s">
        <v>13</v>
      </c>
      <c r="C38" s="35">
        <v>30</v>
      </c>
      <c r="D38" s="28">
        <v>40</v>
      </c>
      <c r="E38" s="45">
        <f>6.6/100*30</f>
        <v>1.98</v>
      </c>
      <c r="F38" s="43">
        <f>6.6/100*40</f>
        <v>2.64</v>
      </c>
      <c r="G38" s="54">
        <v>0</v>
      </c>
      <c r="H38" s="50">
        <f>D38*0</f>
        <v>0</v>
      </c>
      <c r="I38" s="45">
        <f>1.2/100*30</f>
        <v>0.36</v>
      </c>
      <c r="J38" s="43">
        <f>1.2/100*40</f>
        <v>0.48</v>
      </c>
      <c r="K38" s="54">
        <v>0</v>
      </c>
      <c r="L38" s="50">
        <v>0</v>
      </c>
      <c r="M38" s="45">
        <f>33.4/100*30</f>
        <v>10.02</v>
      </c>
      <c r="N38" s="43">
        <f>33.4/100*40</f>
        <v>13.36</v>
      </c>
      <c r="O38" s="54">
        <f>174/100*30</f>
        <v>52.2</v>
      </c>
      <c r="P38" s="50">
        <f>174/100*40</f>
        <v>69.599999999999994</v>
      </c>
      <c r="Q38" s="45">
        <v>0</v>
      </c>
      <c r="R38" s="43">
        <v>0</v>
      </c>
      <c r="S38" s="50"/>
      <c r="T38" s="64"/>
      <c r="U38" s="64"/>
      <c r="V38" s="64"/>
    </row>
    <row r="39" spans="1:66" s="24" customFormat="1" ht="15" x14ac:dyDescent="0.25">
      <c r="A39" s="180"/>
      <c r="B39" s="23" t="s">
        <v>7</v>
      </c>
      <c r="C39" s="36">
        <f>C34+C35+C37+C38+205+C33</f>
        <v>665</v>
      </c>
      <c r="D39" s="48">
        <f>D34+D35+D37+D38+205+D33</f>
        <v>725</v>
      </c>
      <c r="E39" s="46">
        <f>SUM(E33:E38)</f>
        <v>21.846555555555558</v>
      </c>
      <c r="F39" s="44">
        <f>SUM(F33:F38)</f>
        <v>25.042777777777779</v>
      </c>
      <c r="G39" s="46">
        <f t="shared" ref="G39:L39" si="3">SUM(G34:G38)</f>
        <v>12.590999999999999</v>
      </c>
      <c r="H39" s="62">
        <f t="shared" si="3"/>
        <v>13.99</v>
      </c>
      <c r="I39" s="46">
        <f>SUM(I33:I38)</f>
        <v>15.308111111111108</v>
      </c>
      <c r="J39" s="44">
        <f>SUM(J33:L38)</f>
        <v>36.550555555555547</v>
      </c>
      <c r="K39" s="51">
        <f t="shared" si="3"/>
        <v>4.55</v>
      </c>
      <c r="L39" s="44">
        <f t="shared" si="3"/>
        <v>5</v>
      </c>
      <c r="M39" s="46">
        <f t="shared" ref="M39:R39" si="4">SUM(M33:M38)</f>
        <v>76.935222222222222</v>
      </c>
      <c r="N39" s="44">
        <f t="shared" si="4"/>
        <v>84.75611111111111</v>
      </c>
      <c r="O39" s="46">
        <f t="shared" si="4"/>
        <v>534.76666666666665</v>
      </c>
      <c r="P39" s="44">
        <f t="shared" si="4"/>
        <v>599.76666666666665</v>
      </c>
      <c r="Q39" s="46">
        <f t="shared" si="4"/>
        <v>24.983222222222221</v>
      </c>
      <c r="R39" s="44">
        <f t="shared" si="4"/>
        <v>26.659444444444443</v>
      </c>
      <c r="T39" s="258">
        <f>(O39+O43)/O44*100</f>
        <v>24.416144378603494</v>
      </c>
      <c r="U39" s="258"/>
      <c r="V39" s="258">
        <f>(P39+P43)/P44*100</f>
        <v>23.059838559649368</v>
      </c>
    </row>
    <row r="40" spans="1:66" s="2" customFormat="1" ht="15" x14ac:dyDescent="0.25">
      <c r="A40" s="178"/>
      <c r="B40" s="17" t="s">
        <v>14</v>
      </c>
      <c r="C40" s="35"/>
      <c r="D40" s="28"/>
      <c r="E40" s="45"/>
      <c r="F40" s="43"/>
      <c r="G40" s="45"/>
      <c r="H40" s="50"/>
      <c r="I40" s="45"/>
      <c r="J40" s="43"/>
      <c r="K40" s="54"/>
      <c r="L40" s="43"/>
      <c r="M40" s="45"/>
      <c r="N40" s="43"/>
      <c r="O40" s="45"/>
      <c r="P40" s="52"/>
      <c r="Q40" s="138"/>
      <c r="R40" s="42"/>
      <c r="T40" s="258"/>
      <c r="U40" s="258"/>
      <c r="V40" s="258"/>
    </row>
    <row r="41" spans="1:66" s="2" customFormat="1" ht="15" x14ac:dyDescent="0.25">
      <c r="A41" s="178"/>
      <c r="B41" s="14" t="s">
        <v>296</v>
      </c>
      <c r="C41" s="35">
        <v>150</v>
      </c>
      <c r="D41" s="28">
        <v>180</v>
      </c>
      <c r="E41" s="54">
        <f>2.7/100*200</f>
        <v>5.4</v>
      </c>
      <c r="F41" s="50">
        <f>2.7/100*180</f>
        <v>4.8600000000000003</v>
      </c>
      <c r="G41" s="54">
        <v>5.8</v>
      </c>
      <c r="H41" s="50">
        <v>5.8</v>
      </c>
      <c r="I41" s="45">
        <f>2.5/100*150</f>
        <v>3.75</v>
      </c>
      <c r="J41" s="43">
        <f>2.5/100*180</f>
        <v>4.5</v>
      </c>
      <c r="K41" s="54">
        <v>0</v>
      </c>
      <c r="L41" s="43">
        <v>0</v>
      </c>
      <c r="M41" s="54">
        <f>10.8/100*150</f>
        <v>16.200000000000003</v>
      </c>
      <c r="N41" s="50">
        <f>10.8/100*180</f>
        <v>19.440000000000001</v>
      </c>
      <c r="O41" s="45">
        <f>79/100*150</f>
        <v>118.5</v>
      </c>
      <c r="P41" s="43">
        <f>79/100*180</f>
        <v>142.20000000000002</v>
      </c>
      <c r="Q41" s="45">
        <f>0.9/100*150</f>
        <v>1.35</v>
      </c>
      <c r="R41" s="43">
        <f>0.9/100*180</f>
        <v>1.62</v>
      </c>
      <c r="T41" s="258"/>
      <c r="U41" s="258"/>
      <c r="V41" s="258"/>
    </row>
    <row r="42" spans="1:66" s="2" customFormat="1" ht="15" x14ac:dyDescent="0.25">
      <c r="A42" s="203"/>
      <c r="B42" s="13" t="s">
        <v>67</v>
      </c>
      <c r="C42" s="35">
        <v>10</v>
      </c>
      <c r="D42" s="28">
        <v>15</v>
      </c>
      <c r="E42" s="72">
        <f>15.27/90*10</f>
        <v>1.6966666666666665</v>
      </c>
      <c r="F42" s="71">
        <f>15.27/90*15</f>
        <v>2.5449999999999999</v>
      </c>
      <c r="G42" s="74">
        <v>0.4</v>
      </c>
      <c r="H42" s="73">
        <v>0.4</v>
      </c>
      <c r="I42" s="72">
        <f>12.55/90*10</f>
        <v>1.3944444444444446</v>
      </c>
      <c r="J42" s="71">
        <f>12.55/90*15</f>
        <v>2.0916666666666668</v>
      </c>
      <c r="K42" s="74">
        <v>0</v>
      </c>
      <c r="L42" s="73">
        <v>0</v>
      </c>
      <c r="M42" s="72">
        <f>13.97/90*10</f>
        <v>1.5522222222222224</v>
      </c>
      <c r="N42" s="71">
        <f>13.97/90*15</f>
        <v>2.3283333333333336</v>
      </c>
      <c r="O42" s="72">
        <f>228.72/90*10</f>
        <v>25.413333333333334</v>
      </c>
      <c r="P42" s="71">
        <f>228.72/90*15</f>
        <v>38.119999999999997</v>
      </c>
      <c r="Q42" s="45">
        <v>0</v>
      </c>
      <c r="R42" s="43">
        <v>0</v>
      </c>
      <c r="T42" s="64"/>
      <c r="U42" s="64"/>
      <c r="V42" s="64"/>
      <c r="BM42" s="219"/>
      <c r="BN42" s="219"/>
    </row>
    <row r="43" spans="1:66" s="24" customFormat="1" ht="15" x14ac:dyDescent="0.25">
      <c r="A43" s="116"/>
      <c r="B43" s="23" t="s">
        <v>7</v>
      </c>
      <c r="C43" s="36">
        <f>C42+C41</f>
        <v>160</v>
      </c>
      <c r="D43" s="48">
        <f>D42+D41</f>
        <v>195</v>
      </c>
      <c r="E43" s="46">
        <f>E41+E42</f>
        <v>7.0966666666666667</v>
      </c>
      <c r="F43" s="51">
        <f t="shared" ref="F43:P43" si="5">F41+F42</f>
        <v>7.4050000000000002</v>
      </c>
      <c r="G43" s="46">
        <f t="shared" si="5"/>
        <v>6.2</v>
      </c>
      <c r="H43" s="62">
        <f t="shared" si="5"/>
        <v>6.2</v>
      </c>
      <c r="I43" s="46">
        <f t="shared" si="5"/>
        <v>5.1444444444444448</v>
      </c>
      <c r="J43" s="44">
        <f t="shared" si="5"/>
        <v>6.5916666666666668</v>
      </c>
      <c r="K43" s="51">
        <f t="shared" si="5"/>
        <v>0</v>
      </c>
      <c r="L43" s="44">
        <f t="shared" si="5"/>
        <v>0</v>
      </c>
      <c r="M43" s="46">
        <f t="shared" si="5"/>
        <v>17.752222222222226</v>
      </c>
      <c r="N43" s="51">
        <f t="shared" si="5"/>
        <v>21.768333333333334</v>
      </c>
      <c r="O43" s="46">
        <f t="shared" si="5"/>
        <v>143.91333333333333</v>
      </c>
      <c r="P43" s="44">
        <f t="shared" si="5"/>
        <v>180.32000000000002</v>
      </c>
      <c r="Q43" s="46">
        <f t="shared" ref="Q43:R43" si="6">Q41+Q42</f>
        <v>1.35</v>
      </c>
      <c r="R43" s="44">
        <f t="shared" si="6"/>
        <v>1.62</v>
      </c>
      <c r="T43" s="64"/>
      <c r="U43" s="64"/>
      <c r="V43" s="64"/>
    </row>
    <row r="44" spans="1:66" s="24" customFormat="1" thickBot="1" x14ac:dyDescent="0.3">
      <c r="A44" s="117"/>
      <c r="B44" s="25" t="s">
        <v>15</v>
      </c>
      <c r="C44" s="38">
        <f t="shared" ref="C44:R44" si="7">C17+C26+C31+C39+C43</f>
        <v>2610</v>
      </c>
      <c r="D44" s="29">
        <f t="shared" si="7"/>
        <v>3020</v>
      </c>
      <c r="E44" s="39">
        <f t="shared" si="7"/>
        <v>96.375722222222223</v>
      </c>
      <c r="F44" s="47">
        <f t="shared" si="7"/>
        <v>147.13677777777781</v>
      </c>
      <c r="G44" s="39">
        <f t="shared" si="7"/>
        <v>51.976500000000001</v>
      </c>
      <c r="H44" s="70">
        <f t="shared" si="7"/>
        <v>58.535000000000011</v>
      </c>
      <c r="I44" s="39">
        <f t="shared" si="7"/>
        <v>85.262555555555551</v>
      </c>
      <c r="J44" s="47">
        <f t="shared" si="7"/>
        <v>125.32188888888889</v>
      </c>
      <c r="K44" s="41">
        <f t="shared" si="7"/>
        <v>13.770499999999998</v>
      </c>
      <c r="L44" s="47">
        <f t="shared" si="7"/>
        <v>16.172000000000001</v>
      </c>
      <c r="M44" s="39">
        <f t="shared" si="7"/>
        <v>387.83944444444438</v>
      </c>
      <c r="N44" s="47">
        <f t="shared" si="7"/>
        <v>460.28977777777777</v>
      </c>
      <c r="O44" s="39">
        <f t="shared" si="7"/>
        <v>2779.63625</v>
      </c>
      <c r="P44" s="47">
        <f t="shared" si="7"/>
        <v>3382.8800000000006</v>
      </c>
      <c r="Q44" s="39">
        <f t="shared" si="7"/>
        <v>146.1692222222222</v>
      </c>
      <c r="R44" s="47">
        <f t="shared" si="7"/>
        <v>154.67044444444446</v>
      </c>
      <c r="T44" s="258">
        <f>T17+T26+T31+T39</f>
        <v>100</v>
      </c>
      <c r="U44" s="258"/>
      <c r="V44" s="258">
        <f>V17+V26+V31+V39</f>
        <v>99.999999999999986</v>
      </c>
    </row>
    <row r="45" spans="1:66" s="2" customFormat="1" ht="15" x14ac:dyDescent="0.25">
      <c r="A45" s="64"/>
      <c r="C45" s="63"/>
      <c r="D45" s="64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T45" s="64"/>
      <c r="U45" s="64"/>
      <c r="V45" s="64"/>
    </row>
    <row r="46" spans="1:66" s="2" customFormat="1" ht="15" customHeight="1" x14ac:dyDescent="0.25">
      <c r="A46" s="64"/>
      <c r="B46" s="294" t="s">
        <v>106</v>
      </c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T46" s="257"/>
      <c r="U46" s="257"/>
      <c r="V46" s="257"/>
    </row>
    <row r="47" spans="1:66" s="2" customFormat="1" ht="15" x14ac:dyDescent="0.25">
      <c r="A47" s="135"/>
      <c r="B47" s="293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63"/>
      <c r="Q47" s="63"/>
      <c r="R47" s="63"/>
      <c r="T47" s="258"/>
      <c r="U47" s="258"/>
      <c r="V47" s="258"/>
    </row>
    <row r="48" spans="1:66" s="2" customFormat="1" ht="15" x14ac:dyDescent="0.25">
      <c r="A48" s="135"/>
      <c r="B48" s="293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63"/>
      <c r="P48" s="63"/>
      <c r="Q48" s="63"/>
      <c r="R48" s="63"/>
      <c r="T48" s="64"/>
      <c r="U48" s="64"/>
      <c r="V48" s="64"/>
    </row>
    <row r="49" spans="1:22" s="2" customFormat="1" ht="15" customHeight="1" x14ac:dyDescent="0.25">
      <c r="A49" s="135"/>
      <c r="B49" s="292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64"/>
      <c r="U49" s="64"/>
      <c r="V49" s="64"/>
    </row>
    <row r="50" spans="1:22" s="2" customFormat="1" ht="15" x14ac:dyDescent="0.25">
      <c r="A50" s="64"/>
      <c r="C50" s="63"/>
      <c r="D50" s="64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T50" s="64"/>
      <c r="U50" s="64"/>
      <c r="V50" s="64"/>
    </row>
    <row r="51" spans="1:22" s="2" customFormat="1" ht="15" x14ac:dyDescent="0.25">
      <c r="A51" s="64"/>
      <c r="C51" s="63"/>
      <c r="D51" s="64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T51" s="64"/>
      <c r="U51" s="64"/>
      <c r="V51" s="64"/>
    </row>
    <row r="52" spans="1:22" s="2" customFormat="1" ht="15" x14ac:dyDescent="0.25">
      <c r="A52" s="64"/>
      <c r="C52" s="63"/>
      <c r="D52" s="64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T52" s="64"/>
      <c r="U52" s="64"/>
      <c r="V52" s="64"/>
    </row>
    <row r="53" spans="1:22" s="2" customFormat="1" ht="15" x14ac:dyDescent="0.25">
      <c r="A53" s="64"/>
      <c r="C53" s="63"/>
      <c r="D53" s="64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T53" s="64"/>
      <c r="U53" s="64"/>
      <c r="V53" s="64"/>
    </row>
    <row r="54" spans="1:22" s="2" customFormat="1" ht="15" x14ac:dyDescent="0.25">
      <c r="A54" s="64"/>
      <c r="C54" s="63"/>
      <c r="D54" s="64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T54" s="64"/>
      <c r="U54" s="64"/>
      <c r="V54" s="64"/>
    </row>
    <row r="55" spans="1:22" s="2" customFormat="1" ht="15" x14ac:dyDescent="0.25">
      <c r="A55" s="64"/>
      <c r="C55" s="63"/>
      <c r="D55" s="64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T55" s="64"/>
      <c r="U55" s="64"/>
      <c r="V55" s="64"/>
    </row>
    <row r="56" spans="1:22" s="2" customFormat="1" ht="15" x14ac:dyDescent="0.25">
      <c r="A56" s="64"/>
      <c r="C56" s="63"/>
      <c r="D56" s="64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T56" s="64"/>
      <c r="U56" s="64"/>
      <c r="V56" s="64"/>
    </row>
    <row r="57" spans="1:22" s="2" customFormat="1" ht="15" x14ac:dyDescent="0.25">
      <c r="A57" s="64"/>
      <c r="C57" s="63"/>
      <c r="D57" s="64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T57" s="64"/>
      <c r="U57" s="64"/>
      <c r="V57" s="64"/>
    </row>
    <row r="58" spans="1:22" s="2" customFormat="1" ht="15" x14ac:dyDescent="0.25">
      <c r="A58" s="64"/>
      <c r="C58" s="63"/>
      <c r="D58" s="64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T58" s="64"/>
      <c r="U58" s="64"/>
      <c r="V58" s="64"/>
    </row>
    <row r="59" spans="1:22" s="2" customFormat="1" ht="15" x14ac:dyDescent="0.25">
      <c r="A59" s="64"/>
      <c r="C59" s="63"/>
      <c r="D59" s="64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T59" s="64"/>
      <c r="U59" s="64"/>
      <c r="V59" s="64"/>
    </row>
    <row r="60" spans="1:22" s="2" customFormat="1" ht="15" x14ac:dyDescent="0.25">
      <c r="A60" s="64"/>
      <c r="C60" s="63"/>
      <c r="D60" s="64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T60" s="64"/>
      <c r="U60" s="64"/>
      <c r="V60" s="64"/>
    </row>
    <row r="61" spans="1:22" s="2" customFormat="1" ht="15" x14ac:dyDescent="0.25">
      <c r="A61" s="64"/>
      <c r="C61" s="63"/>
      <c r="D61" s="64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T61" s="64"/>
      <c r="U61" s="64"/>
      <c r="V61" s="64"/>
    </row>
    <row r="62" spans="1:22" s="2" customFormat="1" ht="15" x14ac:dyDescent="0.25">
      <c r="A62" s="64"/>
      <c r="C62" s="63"/>
      <c r="D62" s="64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T62" s="64"/>
      <c r="U62" s="64"/>
      <c r="V62" s="64"/>
    </row>
    <row r="63" spans="1:22" s="2" customFormat="1" ht="15" x14ac:dyDescent="0.25">
      <c r="A63" s="64"/>
      <c r="C63" s="63"/>
      <c r="D63" s="64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T63" s="64"/>
      <c r="U63" s="64"/>
      <c r="V63" s="64"/>
    </row>
    <row r="64" spans="1:22" s="2" customFormat="1" ht="15" x14ac:dyDescent="0.25">
      <c r="A64" s="64"/>
      <c r="C64" s="63"/>
      <c r="D64" s="64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T64" s="64"/>
      <c r="U64" s="64"/>
      <c r="V64" s="64"/>
    </row>
    <row r="65" spans="1:22" s="2" customFormat="1" ht="15" x14ac:dyDescent="0.25">
      <c r="A65" s="64"/>
      <c r="C65" s="63"/>
      <c r="D65" s="64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T65" s="64"/>
      <c r="U65" s="64"/>
      <c r="V65" s="64"/>
    </row>
    <row r="66" spans="1:22" s="2" customFormat="1" ht="15" x14ac:dyDescent="0.25">
      <c r="A66" s="64"/>
      <c r="C66" s="63"/>
      <c r="D66" s="64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T66" s="64"/>
      <c r="U66" s="64"/>
      <c r="V66" s="64"/>
    </row>
    <row r="67" spans="1:22" s="2" customFormat="1" ht="15" x14ac:dyDescent="0.25">
      <c r="A67" s="64"/>
      <c r="C67" s="63"/>
      <c r="D67" s="64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T67" s="64"/>
      <c r="U67" s="64"/>
      <c r="V67" s="64"/>
    </row>
    <row r="68" spans="1:22" s="2" customFormat="1" ht="15" x14ac:dyDescent="0.25">
      <c r="A68" s="64"/>
      <c r="C68" s="63"/>
      <c r="D68" s="64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T68" s="64"/>
      <c r="U68" s="64"/>
      <c r="V68" s="64"/>
    </row>
    <row r="69" spans="1:22" s="2" customFormat="1" ht="15" x14ac:dyDescent="0.25">
      <c r="A69" s="64"/>
      <c r="C69" s="63"/>
      <c r="D69" s="64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T69" s="64"/>
      <c r="U69" s="64"/>
      <c r="V69" s="64"/>
    </row>
    <row r="70" spans="1:22" s="2" customFormat="1" ht="15" x14ac:dyDescent="0.25">
      <c r="A70" s="64"/>
      <c r="C70" s="63"/>
      <c r="D70" s="64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T70" s="64"/>
      <c r="U70" s="64"/>
      <c r="V70" s="64"/>
    </row>
    <row r="71" spans="1:22" s="2" customFormat="1" ht="15" x14ac:dyDescent="0.25">
      <c r="A71" s="64"/>
      <c r="C71" s="63"/>
      <c r="D71" s="64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T71" s="64"/>
      <c r="U71" s="64"/>
      <c r="V71" s="64"/>
    </row>
    <row r="72" spans="1:22" s="2" customFormat="1" ht="15" x14ac:dyDescent="0.25">
      <c r="A72" s="64"/>
      <c r="C72" s="63"/>
      <c r="D72" s="64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T72" s="64"/>
      <c r="U72" s="64"/>
      <c r="V72" s="64"/>
    </row>
    <row r="73" spans="1:22" s="2" customFormat="1" ht="15" x14ac:dyDescent="0.25">
      <c r="A73" s="64"/>
      <c r="C73" s="63"/>
      <c r="D73" s="64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T73" s="64"/>
      <c r="U73" s="64"/>
      <c r="V73" s="64"/>
    </row>
    <row r="74" spans="1:22" s="2" customFormat="1" ht="15" x14ac:dyDescent="0.25">
      <c r="A74" s="64"/>
      <c r="C74" s="63"/>
      <c r="D74" s="64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T74" s="64"/>
      <c r="U74" s="64"/>
      <c r="V74" s="64"/>
    </row>
    <row r="75" spans="1:22" s="2" customFormat="1" ht="15" x14ac:dyDescent="0.25">
      <c r="A75" s="64"/>
      <c r="C75" s="63"/>
      <c r="D75" s="64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T75" s="64"/>
      <c r="U75" s="64"/>
      <c r="V75" s="64"/>
    </row>
    <row r="76" spans="1:22" s="2" customFormat="1" ht="15" x14ac:dyDescent="0.25">
      <c r="A76" s="64"/>
      <c r="C76" s="63"/>
      <c r="D76" s="64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T76" s="64"/>
      <c r="U76" s="64"/>
      <c r="V76" s="64"/>
    </row>
    <row r="77" spans="1:22" s="2" customFormat="1" ht="15" x14ac:dyDescent="0.25">
      <c r="A77" s="64"/>
      <c r="C77" s="63"/>
      <c r="D77" s="64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T77" s="64"/>
      <c r="U77" s="64"/>
      <c r="V77" s="64"/>
    </row>
    <row r="78" spans="1:22" s="2" customFormat="1" ht="15" x14ac:dyDescent="0.25">
      <c r="A78" s="64"/>
      <c r="C78" s="63"/>
      <c r="D78" s="64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T78" s="64"/>
      <c r="U78" s="64"/>
      <c r="V78" s="64"/>
    </row>
    <row r="79" spans="1:22" s="2" customFormat="1" ht="15" x14ac:dyDescent="0.25">
      <c r="A79" s="64"/>
      <c r="C79" s="63"/>
      <c r="D79" s="64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T79" s="64"/>
      <c r="U79" s="64"/>
      <c r="V79" s="64"/>
    </row>
    <row r="80" spans="1:22" s="2" customFormat="1" ht="15" x14ac:dyDescent="0.25">
      <c r="A80" s="64"/>
      <c r="C80" s="63"/>
      <c r="D80" s="64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T80" s="64"/>
      <c r="U80" s="64"/>
      <c r="V80" s="64"/>
    </row>
    <row r="81" spans="1:22" s="2" customFormat="1" ht="15" x14ac:dyDescent="0.25">
      <c r="A81" s="64"/>
      <c r="C81" s="63"/>
      <c r="D81" s="64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T81" s="64"/>
      <c r="U81" s="64"/>
      <c r="V81" s="64"/>
    </row>
    <row r="82" spans="1:22" s="2" customFormat="1" ht="15" x14ac:dyDescent="0.25">
      <c r="A82" s="64"/>
      <c r="C82" s="63"/>
      <c r="D82" s="64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T82" s="64"/>
      <c r="U82" s="64"/>
      <c r="V82" s="64"/>
    </row>
    <row r="83" spans="1:22" s="2" customFormat="1" ht="15" x14ac:dyDescent="0.25">
      <c r="A83" s="64"/>
      <c r="C83" s="63"/>
      <c r="D83" s="64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T83" s="64"/>
      <c r="U83" s="64"/>
      <c r="V83" s="64"/>
    </row>
    <row r="84" spans="1:22" s="2" customFormat="1" ht="15" x14ac:dyDescent="0.25">
      <c r="A84" s="64"/>
      <c r="C84" s="63"/>
      <c r="D84" s="64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T84" s="64"/>
      <c r="U84" s="64"/>
      <c r="V84" s="64"/>
    </row>
    <row r="85" spans="1:22" s="2" customFormat="1" ht="15" x14ac:dyDescent="0.25">
      <c r="A85" s="64"/>
      <c r="C85" s="63"/>
      <c r="D85" s="64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T85" s="64"/>
      <c r="U85" s="64"/>
      <c r="V85" s="64"/>
    </row>
    <row r="86" spans="1:22" s="2" customFormat="1" ht="15" x14ac:dyDescent="0.25">
      <c r="A86" s="64"/>
      <c r="C86" s="63"/>
      <c r="D86" s="64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T86" s="64"/>
      <c r="U86" s="64"/>
      <c r="V86" s="64"/>
    </row>
    <row r="87" spans="1:22" s="2" customFormat="1" ht="15" x14ac:dyDescent="0.25">
      <c r="A87" s="64"/>
      <c r="C87" s="63"/>
      <c r="D87" s="64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T87" s="64"/>
      <c r="U87" s="64"/>
      <c r="V87" s="64"/>
    </row>
    <row r="88" spans="1:22" s="2" customFormat="1" ht="15" x14ac:dyDescent="0.25">
      <c r="A88" s="64"/>
      <c r="C88" s="63"/>
      <c r="D88" s="64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T88" s="64"/>
      <c r="U88" s="64"/>
      <c r="V88" s="64"/>
    </row>
    <row r="89" spans="1:22" s="2" customFormat="1" ht="15" x14ac:dyDescent="0.25">
      <c r="A89" s="64"/>
      <c r="C89" s="63"/>
      <c r="D89" s="64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T89" s="64"/>
      <c r="U89" s="64"/>
      <c r="V89" s="64"/>
    </row>
    <row r="90" spans="1:22" s="2" customFormat="1" ht="15" x14ac:dyDescent="0.25">
      <c r="A90" s="64"/>
      <c r="C90" s="63"/>
      <c r="D90" s="64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T90" s="64"/>
      <c r="U90" s="64"/>
      <c r="V90" s="64"/>
    </row>
    <row r="91" spans="1:22" s="2" customFormat="1" ht="15" x14ac:dyDescent="0.25">
      <c r="A91" s="64"/>
      <c r="C91" s="63"/>
      <c r="D91" s="64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T91" s="64"/>
      <c r="U91" s="64"/>
      <c r="V91" s="64"/>
    </row>
    <row r="92" spans="1:22" s="2" customFormat="1" ht="15" x14ac:dyDescent="0.25">
      <c r="A92" s="64"/>
      <c r="C92" s="63"/>
      <c r="D92" s="64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T92" s="64"/>
      <c r="U92" s="64"/>
      <c r="V92" s="64"/>
    </row>
    <row r="93" spans="1:22" s="2" customFormat="1" ht="15" x14ac:dyDescent="0.25">
      <c r="A93" s="64"/>
      <c r="C93" s="63"/>
      <c r="D93" s="64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T93" s="64"/>
      <c r="U93" s="64"/>
      <c r="V93" s="64"/>
    </row>
    <row r="94" spans="1:22" s="2" customFormat="1" ht="15" x14ac:dyDescent="0.25">
      <c r="A94" s="64"/>
      <c r="C94" s="63"/>
      <c r="D94" s="64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T94" s="64"/>
      <c r="U94" s="64"/>
      <c r="V94" s="64"/>
    </row>
    <row r="95" spans="1:22" s="2" customFormat="1" ht="15" x14ac:dyDescent="0.25">
      <c r="A95" s="64"/>
      <c r="C95" s="63"/>
      <c r="D95" s="64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T95" s="64"/>
      <c r="U95" s="64"/>
      <c r="V95" s="64"/>
    </row>
    <row r="96" spans="1:22" s="2" customFormat="1" ht="15" x14ac:dyDescent="0.25">
      <c r="A96" s="64"/>
      <c r="C96" s="63"/>
      <c r="D96" s="64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T96" s="64"/>
      <c r="U96" s="64"/>
      <c r="V96" s="64"/>
    </row>
    <row r="97" spans="1:22" s="2" customFormat="1" ht="15" x14ac:dyDescent="0.25">
      <c r="A97" s="64"/>
      <c r="C97" s="63"/>
      <c r="D97" s="64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T97" s="64"/>
      <c r="U97" s="64"/>
      <c r="V97" s="64"/>
    </row>
    <row r="98" spans="1:22" s="2" customFormat="1" ht="15" x14ac:dyDescent="0.25">
      <c r="A98" s="64"/>
      <c r="C98" s="63"/>
      <c r="D98" s="64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T98" s="64"/>
      <c r="U98" s="64"/>
      <c r="V98" s="64"/>
    </row>
    <row r="99" spans="1:22" s="2" customFormat="1" ht="15" x14ac:dyDescent="0.25">
      <c r="A99" s="64"/>
      <c r="C99" s="63"/>
      <c r="D99" s="64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T99" s="64"/>
      <c r="U99" s="64"/>
      <c r="V99" s="64"/>
    </row>
    <row r="100" spans="1:22" s="2" customFormat="1" ht="15" x14ac:dyDescent="0.25">
      <c r="A100" s="64"/>
      <c r="C100" s="63"/>
      <c r="D100" s="64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T100" s="64"/>
      <c r="U100" s="64"/>
      <c r="V100" s="64"/>
    </row>
    <row r="101" spans="1:22" s="2" customFormat="1" ht="15" x14ac:dyDescent="0.25">
      <c r="A101" s="64"/>
      <c r="C101" s="63"/>
      <c r="D101" s="64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T101" s="64"/>
      <c r="U101" s="64"/>
      <c r="V101" s="64"/>
    </row>
    <row r="102" spans="1:22" s="2" customFormat="1" ht="15" x14ac:dyDescent="0.25">
      <c r="A102" s="64"/>
      <c r="C102" s="63"/>
      <c r="D102" s="64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T102" s="64"/>
      <c r="U102" s="64"/>
      <c r="V102" s="64"/>
    </row>
    <row r="103" spans="1:22" s="2" customFormat="1" ht="15" x14ac:dyDescent="0.25">
      <c r="A103" s="64"/>
      <c r="C103" s="63"/>
      <c r="D103" s="64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T103" s="64"/>
      <c r="U103" s="64"/>
      <c r="V103" s="64"/>
    </row>
    <row r="104" spans="1:22" s="2" customFormat="1" ht="15" x14ac:dyDescent="0.25">
      <c r="A104" s="64"/>
      <c r="C104" s="63"/>
      <c r="D104" s="64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T104" s="64"/>
      <c r="U104" s="64"/>
      <c r="V104" s="64"/>
    </row>
    <row r="105" spans="1:22" s="2" customFormat="1" ht="15" x14ac:dyDescent="0.25">
      <c r="A105" s="64"/>
      <c r="C105" s="63"/>
      <c r="D105" s="64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T105" s="64"/>
      <c r="U105" s="64"/>
      <c r="V105" s="64"/>
    </row>
    <row r="106" spans="1:22" s="2" customFormat="1" ht="15" x14ac:dyDescent="0.25">
      <c r="A106" s="64"/>
      <c r="C106" s="63"/>
      <c r="D106" s="64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T106" s="64"/>
      <c r="U106" s="64"/>
      <c r="V106" s="64"/>
    </row>
    <row r="107" spans="1:22" s="2" customFormat="1" ht="15" x14ac:dyDescent="0.25">
      <c r="A107" s="64"/>
      <c r="C107" s="63"/>
      <c r="D107" s="64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T107" s="64"/>
      <c r="U107" s="64"/>
      <c r="V107" s="64"/>
    </row>
    <row r="108" spans="1:22" s="2" customFormat="1" ht="15" x14ac:dyDescent="0.25">
      <c r="A108" s="64"/>
      <c r="C108" s="63"/>
      <c r="D108" s="64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T108" s="64"/>
      <c r="U108" s="64"/>
      <c r="V108" s="64"/>
    </row>
    <row r="109" spans="1:22" s="2" customFormat="1" ht="15" x14ac:dyDescent="0.25">
      <c r="A109" s="64"/>
      <c r="C109" s="63"/>
      <c r="D109" s="64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T109" s="64"/>
      <c r="U109" s="64"/>
      <c r="V109" s="64"/>
    </row>
    <row r="110" spans="1:22" s="2" customFormat="1" ht="15" x14ac:dyDescent="0.25">
      <c r="A110" s="64"/>
      <c r="C110" s="63"/>
      <c r="D110" s="64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T110" s="64"/>
      <c r="U110" s="64"/>
      <c r="V110" s="64"/>
    </row>
    <row r="111" spans="1:22" s="2" customFormat="1" ht="15" x14ac:dyDescent="0.25">
      <c r="A111" s="64"/>
      <c r="C111" s="63"/>
      <c r="D111" s="64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T111" s="64"/>
      <c r="U111" s="64"/>
      <c r="V111" s="64"/>
    </row>
    <row r="112" spans="1:22" s="2" customFormat="1" ht="15" x14ac:dyDescent="0.25">
      <c r="A112" s="64"/>
      <c r="C112" s="63"/>
      <c r="D112" s="64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T112" s="64"/>
      <c r="U112" s="64"/>
      <c r="V112" s="64"/>
    </row>
    <row r="113" spans="1:22" s="2" customFormat="1" ht="15" x14ac:dyDescent="0.25">
      <c r="A113" s="64"/>
      <c r="C113" s="63"/>
      <c r="D113" s="64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T113" s="64"/>
      <c r="U113" s="64"/>
      <c r="V113" s="64"/>
    </row>
    <row r="114" spans="1:22" s="2" customFormat="1" ht="15" x14ac:dyDescent="0.25">
      <c r="A114" s="64"/>
      <c r="C114" s="63"/>
      <c r="D114" s="64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T114" s="64"/>
      <c r="U114" s="64"/>
      <c r="V114" s="64"/>
    </row>
    <row r="115" spans="1:22" s="2" customFormat="1" ht="15" x14ac:dyDescent="0.25">
      <c r="A115" s="64"/>
      <c r="C115" s="63"/>
      <c r="D115" s="64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T115" s="64"/>
      <c r="U115" s="64"/>
      <c r="V115" s="64"/>
    </row>
    <row r="116" spans="1:22" s="2" customFormat="1" ht="15" x14ac:dyDescent="0.25">
      <c r="A116" s="64"/>
      <c r="C116" s="63"/>
      <c r="D116" s="64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T116" s="64"/>
      <c r="U116" s="64"/>
      <c r="V116" s="64"/>
    </row>
    <row r="117" spans="1:22" s="2" customFormat="1" ht="15" x14ac:dyDescent="0.25">
      <c r="A117" s="64"/>
      <c r="C117" s="63"/>
      <c r="D117" s="64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T117" s="64"/>
      <c r="U117" s="64"/>
      <c r="V117" s="64"/>
    </row>
    <row r="118" spans="1:22" s="2" customFormat="1" ht="15" x14ac:dyDescent="0.25">
      <c r="A118" s="64"/>
      <c r="C118" s="63"/>
      <c r="D118" s="64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T118" s="64"/>
      <c r="U118" s="64"/>
      <c r="V118" s="64"/>
    </row>
    <row r="119" spans="1:22" s="2" customFormat="1" ht="15" x14ac:dyDescent="0.25">
      <c r="A119" s="64"/>
      <c r="C119" s="63"/>
      <c r="D119" s="64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T119" s="64"/>
      <c r="U119" s="64"/>
      <c r="V119" s="64"/>
    </row>
    <row r="120" spans="1:22" s="2" customFormat="1" ht="15" x14ac:dyDescent="0.25">
      <c r="A120" s="64"/>
      <c r="C120" s="63"/>
      <c r="D120" s="64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T120" s="64"/>
      <c r="U120" s="64"/>
      <c r="V120" s="64"/>
    </row>
    <row r="121" spans="1:22" s="2" customFormat="1" ht="15" x14ac:dyDescent="0.25">
      <c r="A121" s="64"/>
      <c r="C121" s="63"/>
      <c r="D121" s="64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T121" s="64"/>
      <c r="U121" s="64"/>
      <c r="V121" s="64"/>
    </row>
    <row r="122" spans="1:22" s="2" customFormat="1" ht="15" x14ac:dyDescent="0.25">
      <c r="A122" s="64"/>
      <c r="C122" s="63"/>
      <c r="D122" s="64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T122" s="64"/>
      <c r="U122" s="64"/>
      <c r="V122" s="64"/>
    </row>
    <row r="123" spans="1:22" s="2" customFormat="1" ht="15" x14ac:dyDescent="0.25">
      <c r="A123" s="64"/>
      <c r="C123" s="63"/>
      <c r="D123" s="64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T123" s="64"/>
      <c r="U123" s="64"/>
      <c r="V123" s="64"/>
    </row>
    <row r="124" spans="1:22" s="2" customFormat="1" ht="15" x14ac:dyDescent="0.25">
      <c r="A124" s="64"/>
      <c r="C124" s="63"/>
      <c r="D124" s="64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T124" s="64"/>
      <c r="U124" s="64"/>
      <c r="V124" s="64"/>
    </row>
    <row r="125" spans="1:22" s="2" customFormat="1" ht="15" x14ac:dyDescent="0.25">
      <c r="A125" s="64"/>
      <c r="C125" s="63"/>
      <c r="D125" s="64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T125" s="64"/>
      <c r="U125" s="64"/>
      <c r="V125" s="64"/>
    </row>
    <row r="126" spans="1:22" s="2" customFormat="1" ht="15" x14ac:dyDescent="0.25">
      <c r="A126" s="64"/>
      <c r="C126" s="63"/>
      <c r="D126" s="64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T126" s="64"/>
      <c r="U126" s="64"/>
      <c r="V126" s="64"/>
    </row>
    <row r="127" spans="1:22" s="2" customFormat="1" ht="15" x14ac:dyDescent="0.25">
      <c r="A127" s="64"/>
      <c r="C127" s="63"/>
      <c r="D127" s="64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T127" s="64"/>
      <c r="U127" s="64"/>
      <c r="V127" s="64"/>
    </row>
    <row r="128" spans="1:22" s="2" customFormat="1" ht="15" x14ac:dyDescent="0.25">
      <c r="A128" s="64"/>
      <c r="C128" s="63"/>
      <c r="D128" s="64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T128" s="64"/>
      <c r="U128" s="64"/>
      <c r="V128" s="64"/>
    </row>
    <row r="129" spans="1:22" s="2" customFormat="1" ht="15" x14ac:dyDescent="0.25">
      <c r="A129" s="64"/>
      <c r="C129" s="63"/>
      <c r="D129" s="64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T129" s="64"/>
      <c r="U129" s="64"/>
      <c r="V129" s="64"/>
    </row>
    <row r="130" spans="1:22" s="2" customFormat="1" ht="15" x14ac:dyDescent="0.25">
      <c r="A130" s="64"/>
      <c r="C130" s="63"/>
      <c r="D130" s="64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T130" s="64"/>
      <c r="U130" s="64"/>
      <c r="V130" s="64"/>
    </row>
    <row r="131" spans="1:22" s="2" customFormat="1" ht="15" x14ac:dyDescent="0.25">
      <c r="A131" s="64"/>
      <c r="C131" s="63"/>
      <c r="D131" s="64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T131" s="64"/>
      <c r="U131" s="64"/>
      <c r="V131" s="64"/>
    </row>
    <row r="132" spans="1:22" s="2" customFormat="1" ht="15" x14ac:dyDescent="0.25">
      <c r="A132" s="64"/>
      <c r="C132" s="63"/>
      <c r="D132" s="64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T132" s="64"/>
      <c r="U132" s="64"/>
      <c r="V132" s="64"/>
    </row>
    <row r="133" spans="1:22" s="2" customFormat="1" ht="15" x14ac:dyDescent="0.25">
      <c r="A133" s="64"/>
      <c r="C133" s="63"/>
      <c r="D133" s="64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T133" s="64"/>
      <c r="U133" s="64"/>
      <c r="V133" s="64"/>
    </row>
    <row r="134" spans="1:22" s="2" customFormat="1" ht="15" x14ac:dyDescent="0.25">
      <c r="A134" s="64"/>
      <c r="C134" s="63"/>
      <c r="D134" s="64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T134" s="64"/>
      <c r="U134" s="64"/>
      <c r="V134" s="64"/>
    </row>
    <row r="135" spans="1:22" s="2" customFormat="1" ht="15" x14ac:dyDescent="0.25">
      <c r="A135" s="64"/>
      <c r="C135" s="63"/>
      <c r="D135" s="64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T135" s="64"/>
      <c r="U135" s="64"/>
      <c r="V135" s="64"/>
    </row>
    <row r="136" spans="1:22" s="2" customFormat="1" ht="15" x14ac:dyDescent="0.25">
      <c r="A136" s="64"/>
      <c r="C136" s="63"/>
      <c r="D136" s="64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T136" s="64"/>
      <c r="U136" s="64"/>
      <c r="V136" s="64"/>
    </row>
    <row r="137" spans="1:22" s="2" customFormat="1" ht="15" x14ac:dyDescent="0.25">
      <c r="A137" s="64"/>
      <c r="C137" s="63"/>
      <c r="D137" s="64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T137" s="64"/>
      <c r="U137" s="64"/>
      <c r="V137" s="64"/>
    </row>
    <row r="138" spans="1:22" s="2" customFormat="1" ht="15" x14ac:dyDescent="0.25">
      <c r="A138" s="64"/>
      <c r="C138" s="63"/>
      <c r="D138" s="64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T138" s="64"/>
      <c r="U138" s="64"/>
      <c r="V138" s="64"/>
    </row>
    <row r="139" spans="1:22" s="2" customFormat="1" ht="15" x14ac:dyDescent="0.25">
      <c r="A139" s="64"/>
      <c r="C139" s="63"/>
      <c r="D139" s="64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T139" s="64"/>
      <c r="U139" s="64"/>
      <c r="V139" s="64"/>
    </row>
    <row r="140" spans="1:22" s="2" customFormat="1" ht="15" x14ac:dyDescent="0.25">
      <c r="A140" s="64"/>
      <c r="C140" s="63"/>
      <c r="D140" s="64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T140" s="64"/>
      <c r="U140" s="64"/>
      <c r="V140" s="64"/>
    </row>
    <row r="141" spans="1:22" s="2" customFormat="1" ht="15" x14ac:dyDescent="0.25">
      <c r="A141" s="64"/>
      <c r="C141" s="63"/>
      <c r="D141" s="64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T141" s="64"/>
      <c r="U141" s="64"/>
      <c r="V141" s="64"/>
    </row>
    <row r="142" spans="1:22" s="2" customFormat="1" ht="15" x14ac:dyDescent="0.25">
      <c r="A142" s="64"/>
      <c r="C142" s="63"/>
      <c r="D142" s="64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T142" s="64"/>
      <c r="U142" s="64"/>
      <c r="V142" s="64"/>
    </row>
    <row r="143" spans="1:22" s="2" customFormat="1" ht="15" x14ac:dyDescent="0.25">
      <c r="A143" s="64"/>
      <c r="C143" s="63"/>
      <c r="D143" s="64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T143" s="64"/>
      <c r="U143" s="64"/>
      <c r="V143" s="64"/>
    </row>
    <row r="144" spans="1:22" s="2" customFormat="1" ht="15" x14ac:dyDescent="0.25">
      <c r="A144" s="64"/>
      <c r="C144" s="63"/>
      <c r="D144" s="64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T144" s="64"/>
      <c r="U144" s="64"/>
      <c r="V144" s="64"/>
    </row>
    <row r="145" spans="1:22" s="2" customFormat="1" ht="15" x14ac:dyDescent="0.25">
      <c r="A145" s="64"/>
      <c r="C145" s="63"/>
      <c r="D145" s="64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T145" s="64"/>
      <c r="U145" s="64"/>
      <c r="V145" s="64"/>
    </row>
    <row r="146" spans="1:22" s="2" customFormat="1" ht="15" x14ac:dyDescent="0.25">
      <c r="A146" s="64"/>
      <c r="C146" s="63"/>
      <c r="D146" s="64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T146" s="64"/>
      <c r="U146" s="64"/>
      <c r="V146" s="64"/>
    </row>
    <row r="147" spans="1:22" s="2" customFormat="1" ht="15" x14ac:dyDescent="0.25">
      <c r="A147" s="64"/>
      <c r="C147" s="63"/>
      <c r="D147" s="64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T147" s="64"/>
      <c r="U147" s="64"/>
      <c r="V147" s="64"/>
    </row>
    <row r="148" spans="1:22" s="2" customFormat="1" ht="15" x14ac:dyDescent="0.25">
      <c r="A148" s="64"/>
      <c r="C148" s="63"/>
      <c r="D148" s="64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T148" s="64"/>
      <c r="U148" s="64"/>
      <c r="V148" s="64"/>
    </row>
    <row r="149" spans="1:22" s="2" customFormat="1" ht="15" x14ac:dyDescent="0.25">
      <c r="A149" s="64"/>
      <c r="C149" s="63"/>
      <c r="D149" s="64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T149" s="64"/>
      <c r="U149" s="64"/>
      <c r="V149" s="64"/>
    </row>
    <row r="150" spans="1:22" s="2" customFormat="1" ht="15" x14ac:dyDescent="0.25">
      <c r="A150" s="64"/>
      <c r="C150" s="63"/>
      <c r="D150" s="64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T150" s="64"/>
      <c r="U150" s="64"/>
      <c r="V150" s="64"/>
    </row>
    <row r="151" spans="1:22" s="2" customFormat="1" ht="15" x14ac:dyDescent="0.25">
      <c r="A151" s="64"/>
      <c r="C151" s="63"/>
      <c r="D151" s="64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T151" s="64"/>
      <c r="U151" s="64"/>
      <c r="V151" s="64"/>
    </row>
    <row r="152" spans="1:22" s="2" customFormat="1" ht="15" x14ac:dyDescent="0.25">
      <c r="A152" s="64"/>
      <c r="C152" s="63"/>
      <c r="D152" s="64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T152" s="64"/>
      <c r="U152" s="64"/>
      <c r="V152" s="64"/>
    </row>
    <row r="153" spans="1:22" s="2" customFormat="1" ht="15" x14ac:dyDescent="0.25">
      <c r="A153" s="64"/>
      <c r="C153" s="63"/>
      <c r="D153" s="64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T153" s="64"/>
      <c r="U153" s="64"/>
      <c r="V153" s="64"/>
    </row>
    <row r="154" spans="1:22" s="2" customFormat="1" ht="15" x14ac:dyDescent="0.25">
      <c r="A154" s="64"/>
      <c r="C154" s="63"/>
      <c r="D154" s="64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T154" s="64"/>
      <c r="U154" s="64"/>
      <c r="V154" s="64"/>
    </row>
    <row r="155" spans="1:22" s="2" customFormat="1" ht="15" x14ac:dyDescent="0.25">
      <c r="A155" s="64"/>
      <c r="C155" s="63"/>
      <c r="D155" s="64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T155" s="64"/>
      <c r="U155" s="64"/>
      <c r="V155" s="64"/>
    </row>
    <row r="156" spans="1:22" s="2" customFormat="1" ht="15" x14ac:dyDescent="0.25">
      <c r="A156" s="64"/>
      <c r="C156" s="63"/>
      <c r="D156" s="64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T156" s="64"/>
      <c r="U156" s="64"/>
      <c r="V156" s="64"/>
    </row>
    <row r="157" spans="1:22" s="2" customFormat="1" ht="15" x14ac:dyDescent="0.25">
      <c r="A157" s="64"/>
      <c r="C157" s="63"/>
      <c r="D157" s="64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T157" s="64"/>
      <c r="U157" s="64"/>
      <c r="V157" s="64"/>
    </row>
    <row r="158" spans="1:22" s="2" customFormat="1" ht="15" x14ac:dyDescent="0.25">
      <c r="A158" s="64"/>
      <c r="C158" s="63"/>
      <c r="D158" s="64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T158" s="64"/>
      <c r="U158" s="64"/>
      <c r="V158" s="64"/>
    </row>
    <row r="159" spans="1:22" s="2" customFormat="1" ht="15" x14ac:dyDescent="0.25">
      <c r="A159" s="64"/>
      <c r="C159" s="63"/>
      <c r="D159" s="64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T159" s="64"/>
      <c r="U159" s="64"/>
      <c r="V159" s="64"/>
    </row>
    <row r="160" spans="1:22" s="2" customFormat="1" ht="15" x14ac:dyDescent="0.25">
      <c r="A160" s="64"/>
      <c r="C160" s="63"/>
      <c r="D160" s="64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T160" s="64"/>
      <c r="U160" s="64"/>
      <c r="V160" s="64"/>
    </row>
    <row r="161" spans="1:22" s="2" customFormat="1" ht="15" x14ac:dyDescent="0.25">
      <c r="A161" s="64"/>
      <c r="C161" s="63"/>
      <c r="D161" s="64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T161" s="64"/>
      <c r="U161" s="64"/>
      <c r="V161" s="64"/>
    </row>
    <row r="162" spans="1:22" s="2" customFormat="1" ht="15" x14ac:dyDescent="0.25">
      <c r="A162" s="64"/>
      <c r="C162" s="63"/>
      <c r="D162" s="64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T162" s="64"/>
      <c r="U162" s="64"/>
      <c r="V162" s="64"/>
    </row>
    <row r="163" spans="1:22" s="2" customFormat="1" ht="15" x14ac:dyDescent="0.25">
      <c r="A163" s="64"/>
      <c r="C163" s="63"/>
      <c r="D163" s="64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T163" s="64"/>
      <c r="U163" s="64"/>
      <c r="V163" s="64"/>
    </row>
    <row r="164" spans="1:22" s="2" customFormat="1" ht="15" x14ac:dyDescent="0.25">
      <c r="A164" s="64"/>
      <c r="C164" s="63"/>
      <c r="D164" s="64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T164" s="64"/>
      <c r="U164" s="64"/>
      <c r="V164" s="64"/>
    </row>
    <row r="165" spans="1:22" s="2" customFormat="1" ht="15" x14ac:dyDescent="0.25">
      <c r="A165" s="64"/>
      <c r="C165" s="63"/>
      <c r="D165" s="64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T165" s="64"/>
      <c r="U165" s="64"/>
      <c r="V165" s="64"/>
    </row>
    <row r="166" spans="1:22" s="2" customFormat="1" ht="15" x14ac:dyDescent="0.25">
      <c r="A166" s="64"/>
      <c r="C166" s="63"/>
      <c r="D166" s="64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T166" s="64"/>
      <c r="U166" s="64"/>
      <c r="V166" s="64"/>
    </row>
    <row r="167" spans="1:22" s="2" customFormat="1" ht="15" x14ac:dyDescent="0.25">
      <c r="A167" s="64"/>
      <c r="C167" s="63"/>
      <c r="D167" s="64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T167" s="64"/>
      <c r="U167" s="64"/>
      <c r="V167" s="64"/>
    </row>
    <row r="168" spans="1:22" s="2" customFormat="1" ht="15" x14ac:dyDescent="0.25">
      <c r="A168" s="64"/>
      <c r="C168" s="63"/>
      <c r="D168" s="64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T168" s="64"/>
      <c r="U168" s="64"/>
      <c r="V168" s="64"/>
    </row>
    <row r="169" spans="1:22" s="2" customFormat="1" ht="15" x14ac:dyDescent="0.25">
      <c r="A169" s="64"/>
      <c r="C169" s="63"/>
      <c r="D169" s="64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T169" s="64"/>
      <c r="U169" s="64"/>
      <c r="V169" s="64"/>
    </row>
    <row r="170" spans="1:22" s="2" customFormat="1" ht="15" x14ac:dyDescent="0.25">
      <c r="A170" s="64"/>
      <c r="C170" s="63"/>
      <c r="D170" s="64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T170" s="64"/>
      <c r="U170" s="64"/>
      <c r="V170" s="64"/>
    </row>
    <row r="171" spans="1:22" s="2" customFormat="1" ht="15" x14ac:dyDescent="0.25">
      <c r="A171" s="64"/>
      <c r="C171" s="63"/>
      <c r="D171" s="64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T171" s="64"/>
      <c r="U171" s="64"/>
      <c r="V171" s="64"/>
    </row>
    <row r="172" spans="1:22" s="2" customFormat="1" ht="15" x14ac:dyDescent="0.25">
      <c r="A172" s="64"/>
      <c r="C172" s="63"/>
      <c r="D172" s="64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T172" s="64"/>
      <c r="U172" s="64"/>
      <c r="V172" s="64"/>
    </row>
    <row r="173" spans="1:22" s="2" customFormat="1" ht="15" x14ac:dyDescent="0.25">
      <c r="A173" s="64"/>
      <c r="C173" s="63"/>
      <c r="D173" s="64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T173" s="64"/>
      <c r="U173" s="64"/>
      <c r="V173" s="64"/>
    </row>
    <row r="174" spans="1:22" s="2" customFormat="1" ht="15" x14ac:dyDescent="0.25">
      <c r="A174" s="64"/>
      <c r="C174" s="63"/>
      <c r="D174" s="64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T174" s="64"/>
      <c r="U174" s="64"/>
      <c r="V174" s="64"/>
    </row>
    <row r="175" spans="1:22" s="2" customFormat="1" ht="15" x14ac:dyDescent="0.25">
      <c r="A175" s="64"/>
      <c r="C175" s="63"/>
      <c r="D175" s="64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T175" s="64"/>
      <c r="U175" s="64"/>
      <c r="V175" s="64"/>
    </row>
    <row r="176" spans="1:22" s="2" customFormat="1" ht="15" x14ac:dyDescent="0.25">
      <c r="A176" s="64"/>
      <c r="C176" s="63"/>
      <c r="D176" s="64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T176" s="64"/>
      <c r="U176" s="64"/>
      <c r="V176" s="64"/>
    </row>
    <row r="177" spans="1:22" s="2" customFormat="1" ht="15" x14ac:dyDescent="0.25">
      <c r="A177" s="64"/>
      <c r="C177" s="63"/>
      <c r="D177" s="64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T177" s="64"/>
      <c r="U177" s="64"/>
      <c r="V177" s="64"/>
    </row>
    <row r="178" spans="1:22" s="2" customFormat="1" ht="15" x14ac:dyDescent="0.25">
      <c r="A178" s="64"/>
      <c r="C178" s="63"/>
      <c r="D178" s="64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T178" s="64"/>
      <c r="U178" s="64"/>
      <c r="V178" s="64"/>
    </row>
    <row r="179" spans="1:22" s="2" customFormat="1" ht="15" x14ac:dyDescent="0.25">
      <c r="A179" s="64"/>
      <c r="C179" s="63"/>
      <c r="D179" s="64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T179" s="64"/>
      <c r="U179" s="64"/>
      <c r="V179" s="64"/>
    </row>
    <row r="180" spans="1:22" s="2" customFormat="1" ht="15" x14ac:dyDescent="0.25">
      <c r="A180" s="64"/>
      <c r="C180" s="63"/>
      <c r="D180" s="64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T180" s="64"/>
      <c r="U180" s="64"/>
      <c r="V180" s="64"/>
    </row>
    <row r="181" spans="1:22" s="2" customFormat="1" ht="15" x14ac:dyDescent="0.25">
      <c r="A181" s="64"/>
      <c r="C181" s="63"/>
      <c r="D181" s="64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T181" s="64"/>
      <c r="U181" s="64"/>
      <c r="V181" s="64"/>
    </row>
    <row r="182" spans="1:22" s="2" customFormat="1" ht="15" x14ac:dyDescent="0.25">
      <c r="A182" s="64"/>
      <c r="C182" s="63"/>
      <c r="D182" s="64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T182" s="64"/>
      <c r="U182" s="64"/>
      <c r="V182" s="64"/>
    </row>
    <row r="183" spans="1:22" s="2" customFormat="1" ht="15" x14ac:dyDescent="0.25">
      <c r="A183" s="64"/>
      <c r="C183" s="63"/>
      <c r="D183" s="64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T183" s="64"/>
      <c r="U183" s="64"/>
      <c r="V183" s="64"/>
    </row>
    <row r="184" spans="1:22" s="2" customFormat="1" ht="15" x14ac:dyDescent="0.25">
      <c r="A184" s="64"/>
      <c r="C184" s="63"/>
      <c r="D184" s="64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T184" s="64"/>
      <c r="U184" s="64"/>
      <c r="V184" s="64"/>
    </row>
    <row r="185" spans="1:22" s="2" customFormat="1" ht="15" x14ac:dyDescent="0.25">
      <c r="A185" s="64"/>
      <c r="C185" s="63"/>
      <c r="D185" s="64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T185" s="64"/>
      <c r="U185" s="64"/>
      <c r="V185" s="64"/>
    </row>
    <row r="186" spans="1:22" s="2" customFormat="1" ht="15" x14ac:dyDescent="0.25">
      <c r="A186" s="64"/>
      <c r="C186" s="63"/>
      <c r="D186" s="64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T186" s="64"/>
      <c r="U186" s="64"/>
      <c r="V186" s="64"/>
    </row>
    <row r="187" spans="1:22" s="2" customFormat="1" ht="15" x14ac:dyDescent="0.25">
      <c r="A187" s="64"/>
      <c r="C187" s="63"/>
      <c r="D187" s="64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T187" s="64"/>
      <c r="U187" s="64"/>
      <c r="V187" s="64"/>
    </row>
    <row r="188" spans="1:22" s="2" customFormat="1" ht="15" x14ac:dyDescent="0.25">
      <c r="A188" s="64"/>
      <c r="C188" s="63"/>
      <c r="D188" s="64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T188" s="64"/>
      <c r="U188" s="64"/>
      <c r="V188" s="64"/>
    </row>
    <row r="189" spans="1:22" s="2" customFormat="1" ht="15" x14ac:dyDescent="0.25">
      <c r="A189" s="64"/>
      <c r="C189" s="63"/>
      <c r="D189" s="64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T189" s="64"/>
      <c r="U189" s="64"/>
      <c r="V189" s="64"/>
    </row>
    <row r="190" spans="1:22" s="2" customFormat="1" ht="15" x14ac:dyDescent="0.25">
      <c r="A190" s="64"/>
      <c r="C190" s="63"/>
      <c r="D190" s="64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T190" s="64"/>
      <c r="U190" s="64"/>
      <c r="V190" s="64"/>
    </row>
    <row r="191" spans="1:22" s="2" customFormat="1" ht="15" x14ac:dyDescent="0.25">
      <c r="A191" s="64"/>
      <c r="C191" s="63"/>
      <c r="D191" s="64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T191" s="64"/>
      <c r="U191" s="64"/>
      <c r="V191" s="64"/>
    </row>
    <row r="192" spans="1:22" s="2" customFormat="1" ht="15" x14ac:dyDescent="0.25">
      <c r="A192" s="64"/>
      <c r="C192" s="63"/>
      <c r="D192" s="64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T192" s="64"/>
      <c r="U192" s="64"/>
      <c r="V192" s="64"/>
    </row>
    <row r="193" spans="1:22" s="2" customFormat="1" ht="15" x14ac:dyDescent="0.25">
      <c r="A193" s="64"/>
      <c r="C193" s="63"/>
      <c r="D193" s="64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T193" s="64"/>
      <c r="U193" s="64"/>
      <c r="V193" s="64"/>
    </row>
    <row r="194" spans="1:22" s="2" customFormat="1" ht="15" x14ac:dyDescent="0.25">
      <c r="A194" s="64"/>
      <c r="C194" s="63"/>
      <c r="D194" s="64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T194" s="64"/>
      <c r="U194" s="64"/>
      <c r="V194" s="64"/>
    </row>
    <row r="195" spans="1:22" s="2" customFormat="1" ht="15" x14ac:dyDescent="0.25">
      <c r="A195" s="64"/>
      <c r="C195" s="63"/>
      <c r="D195" s="64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T195" s="64"/>
      <c r="U195" s="64"/>
      <c r="V195" s="64"/>
    </row>
    <row r="196" spans="1:22" s="2" customFormat="1" ht="15" x14ac:dyDescent="0.25">
      <c r="A196" s="64"/>
      <c r="C196" s="63"/>
      <c r="D196" s="64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T196" s="64"/>
      <c r="U196" s="64"/>
      <c r="V196" s="64"/>
    </row>
    <row r="197" spans="1:22" s="2" customFormat="1" ht="15" x14ac:dyDescent="0.25">
      <c r="A197" s="64"/>
      <c r="C197" s="63"/>
      <c r="D197" s="64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T197" s="64"/>
      <c r="U197" s="64"/>
      <c r="V197" s="64"/>
    </row>
    <row r="198" spans="1:22" s="2" customFormat="1" ht="15" x14ac:dyDescent="0.25">
      <c r="A198" s="64"/>
      <c r="C198" s="63"/>
      <c r="D198" s="64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T198" s="64"/>
      <c r="U198" s="64"/>
      <c r="V198" s="64"/>
    </row>
    <row r="199" spans="1:22" s="2" customFormat="1" ht="15" x14ac:dyDescent="0.25">
      <c r="A199" s="64"/>
      <c r="C199" s="63"/>
      <c r="D199" s="64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T199" s="64"/>
      <c r="U199" s="64"/>
      <c r="V199" s="64"/>
    </row>
    <row r="200" spans="1:22" s="2" customFormat="1" ht="15" x14ac:dyDescent="0.25">
      <c r="A200" s="64"/>
      <c r="C200" s="63"/>
      <c r="D200" s="64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T200" s="64"/>
      <c r="U200" s="64"/>
      <c r="V200" s="64"/>
    </row>
    <row r="201" spans="1:22" s="2" customFormat="1" ht="15" x14ac:dyDescent="0.25">
      <c r="A201" s="64"/>
      <c r="C201" s="63"/>
      <c r="D201" s="64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T201" s="64"/>
      <c r="U201" s="64"/>
      <c r="V201" s="64"/>
    </row>
    <row r="202" spans="1:22" s="2" customFormat="1" ht="15" x14ac:dyDescent="0.25">
      <c r="A202" s="64"/>
      <c r="C202" s="63"/>
      <c r="D202" s="64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T202" s="64"/>
      <c r="U202" s="64"/>
      <c r="V202" s="64"/>
    </row>
    <row r="203" spans="1:22" s="2" customFormat="1" ht="15" x14ac:dyDescent="0.25">
      <c r="A203" s="64"/>
      <c r="C203" s="63"/>
      <c r="D203" s="64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T203" s="64"/>
      <c r="U203" s="64"/>
      <c r="V203" s="64"/>
    </row>
    <row r="204" spans="1:22" s="2" customFormat="1" ht="15" x14ac:dyDescent="0.25">
      <c r="A204" s="64"/>
      <c r="C204" s="63"/>
      <c r="D204" s="64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T204" s="64"/>
      <c r="U204" s="64"/>
      <c r="V204" s="64"/>
    </row>
    <row r="205" spans="1:22" s="2" customFormat="1" ht="15" x14ac:dyDescent="0.25">
      <c r="A205" s="64"/>
      <c r="C205" s="63"/>
      <c r="D205" s="64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T205" s="64"/>
      <c r="U205" s="64"/>
      <c r="V205" s="64"/>
    </row>
    <row r="206" spans="1:22" s="2" customFormat="1" ht="15" x14ac:dyDescent="0.25">
      <c r="A206" s="64"/>
      <c r="C206" s="63"/>
      <c r="D206" s="64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T206" s="64"/>
      <c r="U206" s="64"/>
      <c r="V206" s="64"/>
    </row>
    <row r="207" spans="1:22" s="2" customFormat="1" ht="15" x14ac:dyDescent="0.25">
      <c r="A207" s="64"/>
      <c r="C207" s="63"/>
      <c r="D207" s="64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T207" s="64"/>
      <c r="U207" s="64"/>
      <c r="V207" s="64"/>
    </row>
    <row r="208" spans="1:22" s="2" customFormat="1" ht="15" x14ac:dyDescent="0.25">
      <c r="A208" s="64"/>
      <c r="C208" s="63"/>
      <c r="D208" s="64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T208" s="64"/>
      <c r="U208" s="64"/>
      <c r="V208" s="64"/>
    </row>
    <row r="209" spans="1:22" s="2" customFormat="1" ht="15" x14ac:dyDescent="0.25">
      <c r="A209" s="64"/>
      <c r="C209" s="63"/>
      <c r="D209" s="64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T209" s="64"/>
      <c r="U209" s="64"/>
      <c r="V209" s="64"/>
    </row>
    <row r="210" spans="1:22" s="2" customFormat="1" ht="15" x14ac:dyDescent="0.25">
      <c r="A210" s="64"/>
      <c r="C210" s="63"/>
      <c r="D210" s="64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T210" s="64"/>
      <c r="U210" s="64"/>
      <c r="V210" s="64"/>
    </row>
    <row r="211" spans="1:22" s="2" customFormat="1" ht="15" x14ac:dyDescent="0.25">
      <c r="A211" s="64"/>
      <c r="C211" s="63"/>
      <c r="D211" s="64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T211" s="64"/>
      <c r="U211" s="64"/>
      <c r="V211" s="64"/>
    </row>
    <row r="212" spans="1:22" s="2" customFormat="1" ht="15" x14ac:dyDescent="0.25">
      <c r="A212" s="64"/>
      <c r="C212" s="63"/>
      <c r="D212" s="64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T212" s="64"/>
      <c r="U212" s="64"/>
      <c r="V212" s="64"/>
    </row>
    <row r="213" spans="1:22" s="2" customFormat="1" ht="15" x14ac:dyDescent="0.25">
      <c r="A213" s="64"/>
      <c r="C213" s="63"/>
      <c r="D213" s="64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T213" s="64"/>
      <c r="U213" s="64"/>
      <c r="V213" s="64"/>
    </row>
    <row r="214" spans="1:22" s="2" customFormat="1" ht="15" x14ac:dyDescent="0.25">
      <c r="A214" s="64"/>
      <c r="C214" s="63"/>
      <c r="D214" s="64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T214" s="64"/>
      <c r="U214" s="64"/>
      <c r="V214" s="64"/>
    </row>
    <row r="215" spans="1:22" s="2" customFormat="1" ht="15" x14ac:dyDescent="0.25">
      <c r="A215" s="64"/>
      <c r="C215" s="63"/>
      <c r="D215" s="64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T215" s="64"/>
      <c r="U215" s="64"/>
      <c r="V215" s="64"/>
    </row>
    <row r="216" spans="1:22" s="2" customFormat="1" ht="15" x14ac:dyDescent="0.25">
      <c r="A216" s="64"/>
      <c r="C216" s="63"/>
      <c r="D216" s="64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T216" s="64"/>
      <c r="U216" s="64"/>
      <c r="V216" s="64"/>
    </row>
    <row r="217" spans="1:22" s="2" customFormat="1" ht="15" x14ac:dyDescent="0.25">
      <c r="A217" s="64"/>
      <c r="C217" s="63"/>
      <c r="D217" s="64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T217" s="64"/>
      <c r="U217" s="64"/>
      <c r="V217" s="64"/>
    </row>
    <row r="218" spans="1:22" s="2" customFormat="1" ht="15" x14ac:dyDescent="0.25">
      <c r="A218" s="64"/>
      <c r="C218" s="63"/>
      <c r="D218" s="64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T218" s="64"/>
      <c r="U218" s="64"/>
      <c r="V218" s="64"/>
    </row>
    <row r="219" spans="1:22" s="2" customFormat="1" ht="15" x14ac:dyDescent="0.25">
      <c r="A219" s="64"/>
      <c r="C219" s="63"/>
      <c r="D219" s="64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T219" s="64"/>
      <c r="U219" s="64"/>
      <c r="V219" s="64"/>
    </row>
    <row r="220" spans="1:22" s="2" customFormat="1" ht="15" x14ac:dyDescent="0.25">
      <c r="A220" s="64"/>
      <c r="C220" s="63"/>
      <c r="D220" s="64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T220" s="64"/>
      <c r="U220" s="64"/>
      <c r="V220" s="64"/>
    </row>
    <row r="221" spans="1:22" s="2" customFormat="1" ht="15" x14ac:dyDescent="0.25">
      <c r="A221" s="64"/>
      <c r="C221" s="63"/>
      <c r="D221" s="64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T221" s="64"/>
      <c r="U221" s="64"/>
      <c r="V221" s="64"/>
    </row>
    <row r="222" spans="1:22" s="2" customFormat="1" ht="15" x14ac:dyDescent="0.25">
      <c r="A222" s="64"/>
      <c r="C222" s="63"/>
      <c r="D222" s="64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T222" s="64"/>
      <c r="U222" s="64"/>
      <c r="V222" s="64"/>
    </row>
    <row r="223" spans="1:22" s="2" customFormat="1" ht="15" x14ac:dyDescent="0.25">
      <c r="A223" s="64"/>
      <c r="C223" s="63"/>
      <c r="D223" s="64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T223" s="64"/>
      <c r="U223" s="64"/>
      <c r="V223" s="64"/>
    </row>
    <row r="224" spans="1:22" s="2" customFormat="1" ht="15" x14ac:dyDescent="0.25">
      <c r="A224" s="64"/>
      <c r="C224" s="63"/>
      <c r="D224" s="64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T224" s="64"/>
      <c r="U224" s="64"/>
      <c r="V224" s="64"/>
    </row>
    <row r="225" spans="1:22" s="2" customFormat="1" ht="15" x14ac:dyDescent="0.25">
      <c r="A225" s="64"/>
      <c r="C225" s="63"/>
      <c r="D225" s="64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T225" s="64"/>
      <c r="U225" s="64"/>
      <c r="V225" s="64"/>
    </row>
    <row r="226" spans="1:22" s="2" customFormat="1" ht="15" x14ac:dyDescent="0.25">
      <c r="A226" s="64"/>
      <c r="C226" s="63"/>
      <c r="D226" s="64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T226" s="64"/>
      <c r="U226" s="64"/>
      <c r="V226" s="64"/>
    </row>
    <row r="227" spans="1:22" s="2" customFormat="1" ht="15" x14ac:dyDescent="0.25">
      <c r="A227" s="64"/>
      <c r="C227" s="63"/>
      <c r="D227" s="64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T227" s="64"/>
      <c r="U227" s="64"/>
      <c r="V227" s="64"/>
    </row>
    <row r="228" spans="1:22" s="2" customFormat="1" ht="15" x14ac:dyDescent="0.25">
      <c r="A228" s="64"/>
      <c r="C228" s="63"/>
      <c r="D228" s="64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T228" s="64"/>
      <c r="U228" s="64"/>
      <c r="V228" s="64"/>
    </row>
    <row r="229" spans="1:22" s="2" customFormat="1" ht="15" x14ac:dyDescent="0.25">
      <c r="A229" s="64"/>
      <c r="C229" s="63"/>
      <c r="D229" s="64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T229" s="64"/>
      <c r="U229" s="64"/>
      <c r="V229" s="64"/>
    </row>
    <row r="230" spans="1:22" s="2" customFormat="1" ht="15" x14ac:dyDescent="0.25">
      <c r="A230" s="64"/>
      <c r="C230" s="63"/>
      <c r="D230" s="64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T230" s="64"/>
      <c r="U230" s="64"/>
      <c r="V230" s="64"/>
    </row>
    <row r="231" spans="1:22" s="2" customFormat="1" ht="15" x14ac:dyDescent="0.25">
      <c r="A231" s="64"/>
      <c r="C231" s="63"/>
      <c r="D231" s="64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T231" s="64"/>
      <c r="U231" s="64"/>
      <c r="V231" s="64"/>
    </row>
    <row r="232" spans="1:22" s="2" customFormat="1" ht="15" x14ac:dyDescent="0.25">
      <c r="A232" s="64"/>
      <c r="C232" s="63"/>
      <c r="D232" s="64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T232" s="64"/>
      <c r="U232" s="64"/>
      <c r="V232" s="64"/>
    </row>
    <row r="233" spans="1:22" s="2" customFormat="1" ht="15" x14ac:dyDescent="0.25">
      <c r="A233" s="64"/>
      <c r="C233" s="63"/>
      <c r="D233" s="64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T233" s="64"/>
      <c r="U233" s="64"/>
      <c r="V233" s="64"/>
    </row>
    <row r="234" spans="1:22" s="2" customFormat="1" ht="15" x14ac:dyDescent="0.25">
      <c r="A234" s="64"/>
      <c r="C234" s="63"/>
      <c r="D234" s="64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T234" s="64"/>
      <c r="U234" s="64"/>
      <c r="V234" s="64"/>
    </row>
    <row r="235" spans="1:22" s="2" customFormat="1" ht="15" x14ac:dyDescent="0.25">
      <c r="A235" s="64"/>
      <c r="C235" s="63"/>
      <c r="D235" s="64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T235" s="64"/>
      <c r="U235" s="64"/>
      <c r="V235" s="64"/>
    </row>
    <row r="236" spans="1:22" s="2" customFormat="1" ht="15" x14ac:dyDescent="0.25">
      <c r="A236" s="64"/>
      <c r="C236" s="63"/>
      <c r="D236" s="64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T236" s="64"/>
      <c r="U236" s="64"/>
      <c r="V236" s="64"/>
    </row>
    <row r="237" spans="1:22" s="2" customFormat="1" ht="15" x14ac:dyDescent="0.25">
      <c r="A237" s="64"/>
      <c r="C237" s="63"/>
      <c r="D237" s="64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T237" s="64"/>
      <c r="U237" s="64"/>
      <c r="V237" s="64"/>
    </row>
    <row r="238" spans="1:22" s="2" customFormat="1" ht="15" x14ac:dyDescent="0.25">
      <c r="A238" s="64"/>
      <c r="C238" s="63"/>
      <c r="D238" s="64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T238" s="64"/>
      <c r="U238" s="64"/>
      <c r="V238" s="64"/>
    </row>
    <row r="239" spans="1:22" s="2" customFormat="1" ht="15" x14ac:dyDescent="0.25">
      <c r="A239" s="64"/>
      <c r="C239" s="63"/>
      <c r="D239" s="64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T239" s="64"/>
      <c r="U239" s="64"/>
      <c r="V239" s="64"/>
    </row>
    <row r="240" spans="1:22" s="2" customFormat="1" ht="15" x14ac:dyDescent="0.25">
      <c r="A240" s="64"/>
      <c r="C240" s="63"/>
      <c r="D240" s="64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T240" s="64"/>
      <c r="U240" s="64"/>
      <c r="V240" s="64"/>
    </row>
    <row r="241" spans="1:22" s="2" customFormat="1" ht="15" x14ac:dyDescent="0.25">
      <c r="A241" s="64"/>
      <c r="C241" s="63"/>
      <c r="D241" s="64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T241" s="64"/>
      <c r="U241" s="64"/>
      <c r="V241" s="64"/>
    </row>
    <row r="242" spans="1:22" s="2" customFormat="1" ht="15" x14ac:dyDescent="0.25">
      <c r="A242" s="64"/>
      <c r="C242" s="63"/>
      <c r="D242" s="64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T242" s="64"/>
      <c r="U242" s="64"/>
      <c r="V242" s="64"/>
    </row>
    <row r="243" spans="1:22" s="2" customFormat="1" ht="15" x14ac:dyDescent="0.25">
      <c r="A243" s="64"/>
      <c r="C243" s="63"/>
      <c r="D243" s="64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T243" s="64"/>
      <c r="U243" s="64"/>
      <c r="V243" s="64"/>
    </row>
    <row r="244" spans="1:22" s="2" customFormat="1" ht="15" x14ac:dyDescent="0.25">
      <c r="A244" s="64"/>
      <c r="C244" s="63"/>
      <c r="D244" s="64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T244" s="64"/>
      <c r="U244" s="64"/>
      <c r="V244" s="64"/>
    </row>
    <row r="245" spans="1:22" s="2" customFormat="1" ht="15" x14ac:dyDescent="0.25">
      <c r="A245" s="64"/>
      <c r="C245" s="63"/>
      <c r="D245" s="64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T245" s="64"/>
      <c r="U245" s="64"/>
      <c r="V245" s="64"/>
    </row>
    <row r="246" spans="1:22" s="2" customFormat="1" ht="15" x14ac:dyDescent="0.25">
      <c r="A246" s="64"/>
      <c r="C246" s="63"/>
      <c r="D246" s="64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T246" s="64"/>
      <c r="U246" s="64"/>
      <c r="V246" s="64"/>
    </row>
    <row r="247" spans="1:22" s="2" customFormat="1" ht="15" x14ac:dyDescent="0.25">
      <c r="A247" s="64"/>
      <c r="C247" s="63"/>
      <c r="D247" s="64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T247" s="64"/>
      <c r="U247" s="64"/>
      <c r="V247" s="64"/>
    </row>
    <row r="248" spans="1:22" s="2" customFormat="1" ht="15" x14ac:dyDescent="0.25">
      <c r="A248" s="64"/>
      <c r="C248" s="63"/>
      <c r="D248" s="64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T248" s="64"/>
      <c r="U248" s="64"/>
      <c r="V248" s="64"/>
    </row>
    <row r="249" spans="1:22" s="2" customFormat="1" ht="15" x14ac:dyDescent="0.25">
      <c r="A249" s="64"/>
      <c r="C249" s="63"/>
      <c r="D249" s="64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T249" s="64"/>
      <c r="U249" s="64"/>
      <c r="V249" s="64"/>
    </row>
    <row r="250" spans="1:22" s="2" customFormat="1" ht="15" x14ac:dyDescent="0.25">
      <c r="A250" s="64"/>
      <c r="C250" s="63"/>
      <c r="D250" s="64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T250" s="64"/>
      <c r="U250" s="64"/>
      <c r="V250" s="64"/>
    </row>
    <row r="251" spans="1:22" s="2" customFormat="1" ht="15" x14ac:dyDescent="0.25">
      <c r="A251" s="64"/>
      <c r="C251" s="63"/>
      <c r="D251" s="64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T251" s="64"/>
      <c r="U251" s="64"/>
      <c r="V251" s="64"/>
    </row>
    <row r="252" spans="1:22" s="2" customFormat="1" ht="15" x14ac:dyDescent="0.25">
      <c r="A252" s="64"/>
      <c r="C252" s="63"/>
      <c r="D252" s="64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T252" s="64"/>
      <c r="U252" s="64"/>
      <c r="V252" s="64"/>
    </row>
    <row r="253" spans="1:22" s="2" customFormat="1" ht="15" x14ac:dyDescent="0.25">
      <c r="A253" s="64"/>
      <c r="C253" s="63"/>
      <c r="D253" s="64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T253" s="64"/>
      <c r="U253" s="64"/>
      <c r="V253" s="64"/>
    </row>
    <row r="254" spans="1:22" s="2" customFormat="1" ht="15" x14ac:dyDescent="0.25">
      <c r="A254" s="64"/>
      <c r="C254" s="63"/>
      <c r="D254" s="64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T254" s="64"/>
      <c r="U254" s="64"/>
      <c r="V254" s="64"/>
    </row>
    <row r="255" spans="1:22" s="2" customFormat="1" ht="15" x14ac:dyDescent="0.25">
      <c r="A255" s="64"/>
      <c r="C255" s="63"/>
      <c r="D255" s="64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T255" s="64"/>
      <c r="U255" s="64"/>
      <c r="V255" s="64"/>
    </row>
    <row r="256" spans="1:22" s="2" customFormat="1" ht="15" x14ac:dyDescent="0.25">
      <c r="A256" s="64"/>
      <c r="C256" s="63"/>
      <c r="D256" s="64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T256" s="64"/>
      <c r="U256" s="64"/>
      <c r="V256" s="64"/>
    </row>
    <row r="257" spans="1:22" s="2" customFormat="1" ht="15" x14ac:dyDescent="0.25">
      <c r="A257" s="64"/>
      <c r="C257" s="63"/>
      <c r="D257" s="64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T257" s="64"/>
      <c r="U257" s="64"/>
      <c r="V257" s="64"/>
    </row>
    <row r="258" spans="1:22" s="2" customFormat="1" ht="15" x14ac:dyDescent="0.25">
      <c r="A258" s="64"/>
      <c r="C258" s="63"/>
      <c r="D258" s="64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T258" s="64"/>
      <c r="U258" s="64"/>
      <c r="V258" s="64"/>
    </row>
    <row r="259" spans="1:22" s="2" customFormat="1" ht="15" x14ac:dyDescent="0.25">
      <c r="A259" s="64"/>
      <c r="C259" s="63"/>
      <c r="D259" s="64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T259" s="64"/>
      <c r="U259" s="64"/>
      <c r="V259" s="64"/>
    </row>
    <row r="260" spans="1:22" s="2" customFormat="1" ht="15" x14ac:dyDescent="0.25">
      <c r="A260" s="64"/>
      <c r="C260" s="63"/>
      <c r="D260" s="64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T260" s="64"/>
      <c r="U260" s="64"/>
      <c r="V260" s="64"/>
    </row>
    <row r="261" spans="1:22" s="2" customFormat="1" ht="15" x14ac:dyDescent="0.25">
      <c r="A261" s="64"/>
      <c r="C261" s="63"/>
      <c r="D261" s="64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T261" s="64"/>
      <c r="U261" s="64"/>
      <c r="V261" s="64"/>
    </row>
    <row r="262" spans="1:22" s="2" customFormat="1" ht="15" x14ac:dyDescent="0.25">
      <c r="A262" s="64"/>
      <c r="C262" s="63"/>
      <c r="D262" s="64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T262" s="64"/>
      <c r="U262" s="64"/>
      <c r="V262" s="64"/>
    </row>
    <row r="263" spans="1:22" s="2" customFormat="1" ht="15" x14ac:dyDescent="0.25">
      <c r="A263" s="64"/>
      <c r="C263" s="63"/>
      <c r="D263" s="64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T263" s="64"/>
      <c r="U263" s="64"/>
      <c r="V263" s="64"/>
    </row>
    <row r="264" spans="1:22" s="2" customFormat="1" ht="15" x14ac:dyDescent="0.25">
      <c r="A264" s="64"/>
      <c r="C264" s="63"/>
      <c r="D264" s="64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T264" s="64"/>
      <c r="U264" s="64"/>
      <c r="V264" s="64"/>
    </row>
    <row r="265" spans="1:22" s="2" customFormat="1" ht="15" x14ac:dyDescent="0.25">
      <c r="A265" s="64"/>
      <c r="C265" s="63"/>
      <c r="D265" s="64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T265" s="64"/>
      <c r="U265" s="64"/>
      <c r="V265" s="64"/>
    </row>
    <row r="266" spans="1:22" s="2" customFormat="1" ht="15" x14ac:dyDescent="0.25">
      <c r="A266" s="64"/>
      <c r="C266" s="63"/>
      <c r="D266" s="64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T266" s="64"/>
      <c r="U266" s="64"/>
      <c r="V266" s="64"/>
    </row>
    <row r="267" spans="1:22" s="2" customFormat="1" ht="15" x14ac:dyDescent="0.25">
      <c r="A267" s="64"/>
      <c r="C267" s="63"/>
      <c r="D267" s="64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T267" s="64"/>
      <c r="U267" s="64"/>
      <c r="V267" s="64"/>
    </row>
    <row r="268" spans="1:22" s="2" customFormat="1" ht="15" x14ac:dyDescent="0.25">
      <c r="A268" s="64"/>
      <c r="C268" s="63"/>
      <c r="D268" s="64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T268" s="64"/>
      <c r="U268" s="64"/>
      <c r="V268" s="64"/>
    </row>
    <row r="269" spans="1:22" s="2" customFormat="1" ht="15" x14ac:dyDescent="0.25">
      <c r="A269" s="64"/>
      <c r="C269" s="63"/>
      <c r="D269" s="64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T269" s="64"/>
      <c r="U269" s="64"/>
      <c r="V269" s="64"/>
    </row>
    <row r="270" spans="1:22" s="2" customFormat="1" ht="15" x14ac:dyDescent="0.25">
      <c r="A270" s="64"/>
      <c r="C270" s="63"/>
      <c r="D270" s="64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T270" s="64"/>
      <c r="U270" s="64"/>
      <c r="V270" s="64"/>
    </row>
    <row r="271" spans="1:22" s="2" customFormat="1" ht="15" x14ac:dyDescent="0.25">
      <c r="A271" s="64"/>
      <c r="C271" s="63"/>
      <c r="D271" s="64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T271" s="64"/>
      <c r="U271" s="64"/>
      <c r="V271" s="64"/>
    </row>
    <row r="272" spans="1:22" s="2" customFormat="1" ht="15" x14ac:dyDescent="0.25">
      <c r="A272" s="64"/>
      <c r="C272" s="63"/>
      <c r="D272" s="64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T272" s="64"/>
      <c r="U272" s="64"/>
      <c r="V272" s="64"/>
    </row>
    <row r="273" spans="1:22" s="2" customFormat="1" ht="15" x14ac:dyDescent="0.25">
      <c r="A273" s="64"/>
      <c r="C273" s="63"/>
      <c r="D273" s="64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T273" s="64"/>
      <c r="U273" s="64"/>
      <c r="V273" s="64"/>
    </row>
    <row r="274" spans="1:22" s="2" customFormat="1" ht="15" x14ac:dyDescent="0.25">
      <c r="A274" s="64"/>
      <c r="C274" s="63"/>
      <c r="D274" s="64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T274" s="64"/>
      <c r="U274" s="64"/>
      <c r="V274" s="64"/>
    </row>
    <row r="275" spans="1:22" s="2" customFormat="1" ht="15" x14ac:dyDescent="0.25">
      <c r="A275" s="64"/>
      <c r="C275" s="63"/>
      <c r="D275" s="64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T275" s="64"/>
      <c r="U275" s="64"/>
      <c r="V275" s="64"/>
    </row>
    <row r="276" spans="1:22" s="2" customFormat="1" ht="15" x14ac:dyDescent="0.25">
      <c r="A276" s="64"/>
      <c r="C276" s="63"/>
      <c r="D276" s="64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T276" s="64"/>
      <c r="U276" s="64"/>
      <c r="V276" s="64"/>
    </row>
    <row r="277" spans="1:22" s="2" customFormat="1" ht="15" x14ac:dyDescent="0.25">
      <c r="A277" s="64"/>
      <c r="C277" s="63"/>
      <c r="D277" s="64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T277" s="64"/>
      <c r="U277" s="64"/>
      <c r="V277" s="64"/>
    </row>
    <row r="278" spans="1:22" s="2" customFormat="1" ht="15" x14ac:dyDescent="0.25">
      <c r="A278" s="64"/>
      <c r="C278" s="63"/>
      <c r="D278" s="64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T278" s="64"/>
      <c r="U278" s="64"/>
      <c r="V278" s="64"/>
    </row>
    <row r="279" spans="1:22" s="2" customFormat="1" ht="15" x14ac:dyDescent="0.25">
      <c r="A279" s="64"/>
      <c r="C279" s="63"/>
      <c r="D279" s="64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T279" s="64"/>
      <c r="U279" s="64"/>
      <c r="V279" s="64"/>
    </row>
    <row r="280" spans="1:22" s="2" customFormat="1" ht="15" x14ac:dyDescent="0.25">
      <c r="A280" s="64"/>
      <c r="C280" s="63"/>
      <c r="D280" s="64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T280" s="64"/>
      <c r="U280" s="64"/>
      <c r="V280" s="64"/>
    </row>
    <row r="281" spans="1:22" s="2" customFormat="1" ht="15" x14ac:dyDescent="0.25">
      <c r="A281" s="64"/>
      <c r="C281" s="63"/>
      <c r="D281" s="64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T281" s="64"/>
      <c r="U281" s="64"/>
      <c r="V281" s="64"/>
    </row>
    <row r="282" spans="1:22" s="2" customFormat="1" ht="15" x14ac:dyDescent="0.25">
      <c r="A282" s="64"/>
      <c r="C282" s="63"/>
      <c r="D282" s="64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T282" s="64"/>
      <c r="U282" s="64"/>
      <c r="V282" s="64"/>
    </row>
    <row r="283" spans="1:22" s="2" customFormat="1" ht="15" x14ac:dyDescent="0.25">
      <c r="A283" s="64"/>
      <c r="C283" s="63"/>
      <c r="D283" s="64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T283" s="64"/>
      <c r="U283" s="64"/>
      <c r="V283" s="64"/>
    </row>
    <row r="284" spans="1:22" s="2" customFormat="1" ht="15" x14ac:dyDescent="0.25">
      <c r="A284" s="64"/>
      <c r="C284" s="63"/>
      <c r="D284" s="64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T284" s="64"/>
      <c r="U284" s="64"/>
      <c r="V284" s="64"/>
    </row>
    <row r="285" spans="1:22" s="2" customFormat="1" ht="15" x14ac:dyDescent="0.25">
      <c r="A285" s="64"/>
      <c r="C285" s="63"/>
      <c r="D285" s="64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T285" s="64"/>
      <c r="U285" s="64"/>
      <c r="V285" s="64"/>
    </row>
    <row r="286" spans="1:22" s="2" customFormat="1" ht="15" x14ac:dyDescent="0.25">
      <c r="A286" s="64"/>
      <c r="C286" s="63"/>
      <c r="D286" s="64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T286" s="64"/>
      <c r="U286" s="64"/>
      <c r="V286" s="64"/>
    </row>
    <row r="287" spans="1:22" s="2" customFormat="1" ht="15" x14ac:dyDescent="0.25">
      <c r="A287" s="64"/>
      <c r="C287" s="63"/>
      <c r="D287" s="64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T287" s="64"/>
      <c r="U287" s="64"/>
      <c r="V287" s="64"/>
    </row>
    <row r="288" spans="1:22" s="2" customFormat="1" ht="15" x14ac:dyDescent="0.25">
      <c r="A288" s="64"/>
      <c r="C288" s="63"/>
      <c r="D288" s="64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T288" s="64"/>
      <c r="U288" s="64"/>
      <c r="V288" s="64"/>
    </row>
    <row r="289" spans="1:22" s="2" customFormat="1" ht="15" x14ac:dyDescent="0.25">
      <c r="A289" s="64"/>
      <c r="C289" s="63"/>
      <c r="D289" s="64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T289" s="64"/>
      <c r="U289" s="64"/>
      <c r="V289" s="64"/>
    </row>
    <row r="290" spans="1:22" s="2" customFormat="1" ht="15" x14ac:dyDescent="0.25">
      <c r="A290" s="64"/>
      <c r="C290" s="63"/>
      <c r="D290" s="64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T290" s="64"/>
      <c r="U290" s="64"/>
      <c r="V290" s="64"/>
    </row>
    <row r="291" spans="1:22" s="2" customFormat="1" ht="15" x14ac:dyDescent="0.25">
      <c r="A291" s="64"/>
      <c r="C291" s="63"/>
      <c r="D291" s="64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T291" s="64"/>
      <c r="U291" s="64"/>
      <c r="V291" s="64"/>
    </row>
    <row r="292" spans="1:22" s="2" customFormat="1" ht="15" x14ac:dyDescent="0.25">
      <c r="A292" s="64"/>
      <c r="C292" s="63"/>
      <c r="D292" s="64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T292" s="64"/>
      <c r="U292" s="64"/>
      <c r="V292" s="64"/>
    </row>
    <row r="293" spans="1:22" s="2" customFormat="1" ht="15" x14ac:dyDescent="0.25">
      <c r="A293" s="64"/>
      <c r="C293" s="63"/>
      <c r="D293" s="64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T293" s="64"/>
      <c r="U293" s="64"/>
      <c r="V293" s="64"/>
    </row>
    <row r="294" spans="1:22" s="2" customFormat="1" ht="15" x14ac:dyDescent="0.25">
      <c r="A294" s="64"/>
      <c r="C294" s="63"/>
      <c r="D294" s="64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T294" s="64"/>
      <c r="U294" s="64"/>
      <c r="V294" s="64"/>
    </row>
    <row r="295" spans="1:22" s="2" customFormat="1" ht="15" x14ac:dyDescent="0.25">
      <c r="A295" s="64"/>
      <c r="C295" s="63"/>
      <c r="D295" s="64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T295" s="64"/>
      <c r="U295" s="64"/>
      <c r="V295" s="64"/>
    </row>
    <row r="296" spans="1:22" s="2" customFormat="1" ht="15" x14ac:dyDescent="0.25">
      <c r="A296" s="64"/>
      <c r="C296" s="63"/>
      <c r="D296" s="64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T296" s="64"/>
      <c r="U296" s="64"/>
      <c r="V296" s="64"/>
    </row>
    <row r="297" spans="1:22" s="2" customFormat="1" ht="15" x14ac:dyDescent="0.25">
      <c r="A297" s="64"/>
      <c r="C297" s="63"/>
      <c r="D297" s="64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T297" s="64"/>
      <c r="U297" s="64"/>
      <c r="V297" s="64"/>
    </row>
    <row r="298" spans="1:22" s="2" customFormat="1" ht="15" x14ac:dyDescent="0.25">
      <c r="A298" s="64"/>
      <c r="C298" s="63"/>
      <c r="D298" s="64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T298" s="64"/>
      <c r="U298" s="64"/>
      <c r="V298" s="64"/>
    </row>
    <row r="299" spans="1:22" s="2" customFormat="1" ht="15" x14ac:dyDescent="0.25">
      <c r="A299" s="64"/>
      <c r="C299" s="63"/>
      <c r="D299" s="64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T299" s="64"/>
      <c r="U299" s="64"/>
      <c r="V299" s="64"/>
    </row>
    <row r="300" spans="1:22" s="2" customFormat="1" ht="15" x14ac:dyDescent="0.25">
      <c r="A300" s="64"/>
      <c r="C300" s="63"/>
      <c r="D300" s="64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T300" s="64"/>
      <c r="U300" s="64"/>
      <c r="V300" s="64"/>
    </row>
    <row r="301" spans="1:22" s="2" customFormat="1" ht="15" x14ac:dyDescent="0.25">
      <c r="A301" s="64"/>
      <c r="C301" s="63"/>
      <c r="D301" s="64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T301" s="64"/>
      <c r="U301" s="64"/>
      <c r="V301" s="64"/>
    </row>
    <row r="302" spans="1:22" s="2" customFormat="1" ht="15" x14ac:dyDescent="0.25">
      <c r="A302" s="64"/>
      <c r="C302" s="63"/>
      <c r="D302" s="64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T302" s="64"/>
      <c r="U302" s="64"/>
      <c r="V302" s="64"/>
    </row>
    <row r="303" spans="1:22" s="2" customFormat="1" ht="15" x14ac:dyDescent="0.25">
      <c r="A303" s="64"/>
      <c r="C303" s="63"/>
      <c r="D303" s="64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T303" s="64"/>
      <c r="U303" s="64"/>
      <c r="V303" s="64"/>
    </row>
    <row r="304" spans="1:22" s="2" customFormat="1" ht="15" x14ac:dyDescent="0.25">
      <c r="A304" s="64"/>
      <c r="C304" s="63"/>
      <c r="D304" s="64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T304" s="64"/>
      <c r="U304" s="64"/>
      <c r="V304" s="64"/>
    </row>
    <row r="305" spans="1:22" s="2" customFormat="1" ht="15" x14ac:dyDescent="0.25">
      <c r="A305" s="64"/>
      <c r="C305" s="63"/>
      <c r="D305" s="64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T305" s="64"/>
      <c r="U305" s="64"/>
      <c r="V305" s="64"/>
    </row>
    <row r="306" spans="1:22" s="2" customFormat="1" ht="15" x14ac:dyDescent="0.25">
      <c r="A306" s="64"/>
      <c r="C306" s="63"/>
      <c r="D306" s="64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T306" s="64"/>
      <c r="U306" s="64"/>
      <c r="V306" s="64"/>
    </row>
    <row r="307" spans="1:22" s="2" customFormat="1" ht="15" x14ac:dyDescent="0.25">
      <c r="A307" s="64"/>
      <c r="C307" s="63"/>
      <c r="D307" s="64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T307" s="64"/>
      <c r="U307" s="64"/>
      <c r="V307" s="64"/>
    </row>
    <row r="308" spans="1:22" s="2" customFormat="1" ht="15" x14ac:dyDescent="0.25">
      <c r="A308" s="64"/>
      <c r="C308" s="63"/>
      <c r="D308" s="64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T308" s="64"/>
      <c r="U308" s="64"/>
      <c r="V308" s="64"/>
    </row>
    <row r="309" spans="1:22" s="2" customFormat="1" ht="15" x14ac:dyDescent="0.25">
      <c r="A309" s="64"/>
      <c r="C309" s="63"/>
      <c r="D309" s="64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T309" s="64"/>
      <c r="U309" s="64"/>
      <c r="V309" s="64"/>
    </row>
    <row r="310" spans="1:22" s="2" customFormat="1" ht="15" x14ac:dyDescent="0.25">
      <c r="A310" s="64"/>
      <c r="C310" s="63"/>
      <c r="D310" s="64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T310" s="64"/>
      <c r="U310" s="64"/>
      <c r="V310" s="64"/>
    </row>
    <row r="311" spans="1:22" s="2" customFormat="1" ht="15" x14ac:dyDescent="0.25">
      <c r="A311" s="64"/>
      <c r="C311" s="63"/>
      <c r="D311" s="64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T311" s="64"/>
      <c r="U311" s="64"/>
      <c r="V311" s="64"/>
    </row>
    <row r="312" spans="1:22" s="2" customFormat="1" ht="15" x14ac:dyDescent="0.25">
      <c r="A312" s="64"/>
      <c r="C312" s="63"/>
      <c r="D312" s="64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T312" s="64"/>
      <c r="U312" s="64"/>
      <c r="V312" s="64"/>
    </row>
    <row r="313" spans="1:22" s="2" customFormat="1" ht="15" x14ac:dyDescent="0.25">
      <c r="A313" s="64"/>
      <c r="C313" s="63"/>
      <c r="D313" s="64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T313" s="64"/>
      <c r="U313" s="64"/>
      <c r="V313" s="64"/>
    </row>
    <row r="314" spans="1:22" s="2" customFormat="1" ht="15" x14ac:dyDescent="0.25">
      <c r="A314" s="64"/>
      <c r="C314" s="63"/>
      <c r="D314" s="64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T314" s="64"/>
      <c r="U314" s="64"/>
      <c r="V314" s="64"/>
    </row>
    <row r="315" spans="1:22" s="2" customFormat="1" ht="15" x14ac:dyDescent="0.25">
      <c r="A315" s="64"/>
      <c r="C315" s="63"/>
      <c r="D315" s="64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T315" s="64"/>
      <c r="U315" s="64"/>
      <c r="V315" s="64"/>
    </row>
    <row r="316" spans="1:22" s="2" customFormat="1" ht="15" x14ac:dyDescent="0.25">
      <c r="A316" s="64"/>
      <c r="C316" s="63"/>
      <c r="D316" s="64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T316" s="64"/>
      <c r="U316" s="64"/>
      <c r="V316" s="64"/>
    </row>
    <row r="317" spans="1:22" s="2" customFormat="1" ht="15" x14ac:dyDescent="0.25">
      <c r="A317" s="64"/>
      <c r="C317" s="63"/>
      <c r="D317" s="64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T317" s="64"/>
      <c r="U317" s="64"/>
      <c r="V317" s="64"/>
    </row>
    <row r="318" spans="1:22" s="2" customFormat="1" ht="15" x14ac:dyDescent="0.25">
      <c r="A318" s="64"/>
      <c r="C318" s="63"/>
      <c r="D318" s="64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T318" s="64"/>
      <c r="U318" s="64"/>
      <c r="V318" s="64"/>
    </row>
    <row r="319" spans="1:22" s="2" customFormat="1" ht="15" x14ac:dyDescent="0.25">
      <c r="A319" s="64"/>
      <c r="C319" s="63"/>
      <c r="D319" s="64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T319" s="64"/>
      <c r="U319" s="64"/>
      <c r="V319" s="64"/>
    </row>
    <row r="320" spans="1:22" s="2" customFormat="1" ht="15" x14ac:dyDescent="0.25">
      <c r="A320" s="64"/>
      <c r="C320" s="63"/>
      <c r="D320" s="64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T320" s="64"/>
      <c r="U320" s="64"/>
      <c r="V320" s="64"/>
    </row>
    <row r="321" spans="1:22" s="2" customFormat="1" ht="15" x14ac:dyDescent="0.25">
      <c r="A321" s="64"/>
      <c r="C321" s="63"/>
      <c r="D321" s="64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T321" s="64"/>
      <c r="U321" s="64"/>
      <c r="V321" s="64"/>
    </row>
    <row r="322" spans="1:22" s="2" customFormat="1" ht="15" x14ac:dyDescent="0.25">
      <c r="A322" s="64"/>
      <c r="C322" s="63"/>
      <c r="D322" s="64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T322" s="64"/>
      <c r="U322" s="64"/>
      <c r="V322" s="64"/>
    </row>
    <row r="323" spans="1:22" s="2" customFormat="1" ht="15" x14ac:dyDescent="0.25">
      <c r="A323" s="64"/>
      <c r="C323" s="63"/>
      <c r="D323" s="64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T323" s="64"/>
      <c r="U323" s="64"/>
      <c r="V323" s="64"/>
    </row>
    <row r="324" spans="1:22" s="2" customFormat="1" ht="15" x14ac:dyDescent="0.25">
      <c r="A324" s="64"/>
      <c r="C324" s="63"/>
      <c r="D324" s="64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T324" s="64"/>
      <c r="U324" s="64"/>
      <c r="V324" s="64"/>
    </row>
    <row r="325" spans="1:22" s="2" customFormat="1" ht="15" x14ac:dyDescent="0.25">
      <c r="A325" s="64"/>
      <c r="C325" s="63"/>
      <c r="D325" s="64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T325" s="64"/>
      <c r="U325" s="64"/>
      <c r="V325" s="64"/>
    </row>
    <row r="326" spans="1:22" s="2" customFormat="1" ht="15" x14ac:dyDescent="0.25">
      <c r="A326" s="64"/>
      <c r="C326" s="63"/>
      <c r="D326" s="64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T326" s="64"/>
      <c r="U326" s="64"/>
      <c r="V326" s="64"/>
    </row>
    <row r="327" spans="1:22" s="2" customFormat="1" ht="15" x14ac:dyDescent="0.25">
      <c r="A327" s="64"/>
      <c r="C327" s="63"/>
      <c r="D327" s="64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T327" s="64"/>
      <c r="U327" s="64"/>
      <c r="V327" s="64"/>
    </row>
    <row r="328" spans="1:22" s="2" customFormat="1" ht="15" x14ac:dyDescent="0.25">
      <c r="A328" s="64"/>
      <c r="C328" s="63"/>
      <c r="D328" s="64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T328" s="64"/>
      <c r="U328" s="64"/>
      <c r="V328" s="64"/>
    </row>
    <row r="329" spans="1:22" s="2" customFormat="1" ht="15" x14ac:dyDescent="0.25">
      <c r="A329" s="64"/>
      <c r="C329" s="63"/>
      <c r="D329" s="64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T329" s="64"/>
      <c r="U329" s="64"/>
      <c r="V329" s="64"/>
    </row>
    <row r="330" spans="1:22" s="2" customFormat="1" ht="15" x14ac:dyDescent="0.25">
      <c r="A330" s="64"/>
      <c r="C330" s="63"/>
      <c r="D330" s="64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T330" s="64"/>
      <c r="U330" s="64"/>
      <c r="V330" s="64"/>
    </row>
    <row r="331" spans="1:22" s="2" customFormat="1" ht="15" x14ac:dyDescent="0.25">
      <c r="A331" s="64"/>
      <c r="C331" s="63"/>
      <c r="D331" s="64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T331" s="64"/>
      <c r="U331" s="64"/>
      <c r="V331" s="64"/>
    </row>
    <row r="332" spans="1:22" s="2" customFormat="1" ht="15" x14ac:dyDescent="0.25">
      <c r="A332" s="64"/>
      <c r="C332" s="63"/>
      <c r="D332" s="64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T332" s="64"/>
      <c r="U332" s="64"/>
      <c r="V332" s="64"/>
    </row>
    <row r="333" spans="1:22" s="2" customFormat="1" ht="15" x14ac:dyDescent="0.25">
      <c r="A333" s="64"/>
      <c r="C333" s="63"/>
      <c r="D333" s="64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T333" s="64"/>
      <c r="U333" s="64"/>
      <c r="V333" s="64"/>
    </row>
    <row r="334" spans="1:22" s="2" customFormat="1" ht="15" x14ac:dyDescent="0.25">
      <c r="A334" s="64"/>
      <c r="C334" s="63"/>
      <c r="D334" s="64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T334" s="64"/>
      <c r="U334" s="64"/>
      <c r="V334" s="64"/>
    </row>
    <row r="335" spans="1:22" s="2" customFormat="1" x14ac:dyDescent="0.25">
      <c r="A335" s="64"/>
      <c r="C335" s="63"/>
      <c r="D335" s="64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Q335" s="1"/>
      <c r="R335" s="1"/>
      <c r="T335" s="64"/>
      <c r="U335" s="64"/>
      <c r="V335" s="64"/>
    </row>
    <row r="336" spans="1:22" s="2" customFormat="1" x14ac:dyDescent="0.25">
      <c r="A336" s="64"/>
      <c r="C336" s="63"/>
      <c r="D336" s="64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Q336" s="1"/>
      <c r="R336" s="1"/>
      <c r="T336" s="64"/>
      <c r="U336" s="64"/>
      <c r="V336" s="64"/>
    </row>
    <row r="337" spans="1:22" x14ac:dyDescent="0.25">
      <c r="C337" s="65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T337" s="64"/>
      <c r="U337" s="64"/>
      <c r="V337" s="64"/>
    </row>
    <row r="338" spans="1:22" x14ac:dyDescent="0.25">
      <c r="A338" s="1"/>
      <c r="C338" s="65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T338" s="64"/>
      <c r="U338" s="64"/>
      <c r="V338" s="64"/>
    </row>
    <row r="339" spans="1:22" x14ac:dyDescent="0.25">
      <c r="A339" s="1"/>
      <c r="C339" s="65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T339" s="64"/>
      <c r="U339" s="64"/>
      <c r="V339" s="64"/>
    </row>
    <row r="340" spans="1:22" x14ac:dyDescent="0.25">
      <c r="A340" s="1"/>
      <c r="C340" s="65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1:22" x14ac:dyDescent="0.25">
      <c r="A341" s="1"/>
      <c r="C341" s="65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1:22" x14ac:dyDescent="0.25">
      <c r="A342" s="1"/>
      <c r="C342" s="65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22" x14ac:dyDescent="0.25">
      <c r="A343" s="1"/>
      <c r="C343" s="65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22" x14ac:dyDescent="0.25">
      <c r="A344" s="1"/>
      <c r="C344" s="6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22" x14ac:dyDescent="0.25">
      <c r="A345" s="1"/>
      <c r="C345" s="65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1:22" x14ac:dyDescent="0.25">
      <c r="A346" s="1"/>
      <c r="C346" s="6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22" x14ac:dyDescent="0.25">
      <c r="A347" s="1"/>
      <c r="C347" s="65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22" x14ac:dyDescent="0.25">
      <c r="A348" s="1"/>
      <c r="C348" s="65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22" x14ac:dyDescent="0.25">
      <c r="A349" s="1"/>
      <c r="C349" s="65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1:22" x14ac:dyDescent="0.25">
      <c r="A350" s="1"/>
      <c r="C350" s="65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1:22" x14ac:dyDescent="0.25">
      <c r="A351" s="1"/>
      <c r="C351" s="65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1:22" x14ac:dyDescent="0.25">
      <c r="A352" s="1"/>
      <c r="C352" s="65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3:15" s="1" customFormat="1" x14ac:dyDescent="0.25">
      <c r="C353" s="65"/>
      <c r="D353" s="55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3:15" s="1" customFormat="1" x14ac:dyDescent="0.25">
      <c r="C354" s="65"/>
      <c r="D354" s="55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3:15" s="1" customFormat="1" x14ac:dyDescent="0.25">
      <c r="C355" s="65"/>
      <c r="D355" s="55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3:15" s="1" customFormat="1" x14ac:dyDescent="0.25">
      <c r="C356" s="65"/>
      <c r="D356" s="55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3:15" s="1" customFormat="1" x14ac:dyDescent="0.25">
      <c r="C357" s="65"/>
      <c r="D357" s="55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3:15" s="1" customFormat="1" x14ac:dyDescent="0.25">
      <c r="C358" s="65"/>
      <c r="D358" s="55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3:15" s="1" customFormat="1" x14ac:dyDescent="0.25">
      <c r="C359" s="65"/>
      <c r="D359" s="55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3:15" s="1" customFormat="1" x14ac:dyDescent="0.25">
      <c r="C360" s="65"/>
      <c r="D360" s="55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3:15" s="1" customFormat="1" x14ac:dyDescent="0.25">
      <c r="C361" s="65"/>
      <c r="D361" s="55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3:15" s="1" customFormat="1" x14ac:dyDescent="0.25">
      <c r="C362" s="65"/>
      <c r="D362" s="55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3:15" s="1" customFormat="1" x14ac:dyDescent="0.25">
      <c r="C363" s="65"/>
      <c r="D363" s="55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3:15" s="1" customFormat="1" x14ac:dyDescent="0.25">
      <c r="C364" s="65"/>
      <c r="D364" s="55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3:15" s="1" customFormat="1" x14ac:dyDescent="0.25">
      <c r="C365" s="65"/>
      <c r="D365" s="55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3:15" s="1" customFormat="1" x14ac:dyDescent="0.25">
      <c r="C366" s="65"/>
      <c r="D366" s="55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3:15" s="1" customFormat="1" x14ac:dyDescent="0.25">
      <c r="C367" s="65"/>
      <c r="D367" s="55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3:15" s="1" customFormat="1" x14ac:dyDescent="0.25">
      <c r="C368" s="65"/>
      <c r="D368" s="55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3:15" s="1" customFormat="1" x14ac:dyDescent="0.25">
      <c r="C369" s="65"/>
      <c r="D369" s="55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3:15" s="1" customFormat="1" x14ac:dyDescent="0.25">
      <c r="C370" s="65"/>
      <c r="D370" s="55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3:15" s="1" customFormat="1" x14ac:dyDescent="0.25">
      <c r="C371" s="65"/>
      <c r="D371" s="55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3:15" s="1" customFormat="1" x14ac:dyDescent="0.25">
      <c r="C372" s="65"/>
      <c r="D372" s="55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3:15" s="1" customFormat="1" x14ac:dyDescent="0.25">
      <c r="C373" s="65"/>
      <c r="D373" s="55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3:15" s="1" customFormat="1" x14ac:dyDescent="0.25">
      <c r="C374" s="65"/>
      <c r="D374" s="55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3:15" s="1" customFormat="1" x14ac:dyDescent="0.25">
      <c r="C375" s="65"/>
      <c r="D375" s="55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3:15" s="1" customFormat="1" x14ac:dyDescent="0.25">
      <c r="C376" s="65"/>
      <c r="D376" s="55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3:15" s="1" customFormat="1" x14ac:dyDescent="0.25">
      <c r="C377" s="65"/>
      <c r="D377" s="55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3:15" s="1" customFormat="1" x14ac:dyDescent="0.25">
      <c r="C378" s="65"/>
      <c r="D378" s="55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3:15" s="1" customFormat="1" x14ac:dyDescent="0.25">
      <c r="C379" s="65"/>
      <c r="D379" s="55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3:15" s="1" customFormat="1" x14ac:dyDescent="0.25">
      <c r="C380" s="65"/>
      <c r="D380" s="55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3:15" s="1" customFormat="1" x14ac:dyDescent="0.25">
      <c r="C381" s="65"/>
      <c r="D381" s="55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3:15" s="1" customFormat="1" x14ac:dyDescent="0.25">
      <c r="C382" s="65"/>
      <c r="D382" s="55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3:15" s="1" customFormat="1" x14ac:dyDescent="0.25">
      <c r="C383" s="65"/>
      <c r="D383" s="55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3:15" s="1" customFormat="1" x14ac:dyDescent="0.25">
      <c r="C384" s="65"/>
      <c r="D384" s="55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3:15" s="1" customFormat="1" x14ac:dyDescent="0.25">
      <c r="C385" s="65"/>
      <c r="D385" s="55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3:15" s="1" customFormat="1" x14ac:dyDescent="0.25">
      <c r="C386" s="65"/>
      <c r="D386" s="55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3:15" s="1" customFormat="1" x14ac:dyDescent="0.25">
      <c r="C387" s="65"/>
      <c r="D387" s="55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3:15" s="1" customFormat="1" x14ac:dyDescent="0.25">
      <c r="C388" s="65"/>
      <c r="D388" s="55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3:15" s="1" customFormat="1" x14ac:dyDescent="0.25">
      <c r="C389" s="65"/>
      <c r="D389" s="55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3:15" s="1" customFormat="1" x14ac:dyDescent="0.25">
      <c r="C390" s="65"/>
      <c r="D390" s="55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3:15" s="1" customFormat="1" x14ac:dyDescent="0.25">
      <c r="C391" s="65"/>
      <c r="D391" s="55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3:15" s="1" customFormat="1" x14ac:dyDescent="0.25">
      <c r="C392" s="65"/>
      <c r="D392" s="55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3:15" s="1" customFormat="1" x14ac:dyDescent="0.25">
      <c r="C393" s="65"/>
      <c r="D393" s="55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3:15" s="1" customFormat="1" x14ac:dyDescent="0.25">
      <c r="C394" s="65"/>
      <c r="D394" s="55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3:15" s="1" customFormat="1" x14ac:dyDescent="0.25">
      <c r="C395" s="65"/>
      <c r="D395" s="55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3:15" s="1" customFormat="1" x14ac:dyDescent="0.25">
      <c r="C396" s="65"/>
      <c r="D396" s="55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3:15" s="1" customFormat="1" x14ac:dyDescent="0.25">
      <c r="C397" s="65"/>
      <c r="D397" s="55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3:15" s="1" customFormat="1" x14ac:dyDescent="0.25">
      <c r="C398" s="65"/>
      <c r="D398" s="55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3:15" s="1" customFormat="1" x14ac:dyDescent="0.25">
      <c r="C399" s="65"/>
      <c r="D399" s="55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3:15" s="1" customFormat="1" x14ac:dyDescent="0.25">
      <c r="C400" s="65"/>
      <c r="D400" s="55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3:15" s="1" customFormat="1" x14ac:dyDescent="0.25">
      <c r="C401" s="65"/>
      <c r="D401" s="55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3:15" s="1" customFormat="1" x14ac:dyDescent="0.25">
      <c r="C402" s="65"/>
      <c r="D402" s="55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3:15" s="1" customFormat="1" x14ac:dyDescent="0.25">
      <c r="C403" s="65"/>
      <c r="D403" s="55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3:15" s="1" customFormat="1" x14ac:dyDescent="0.25">
      <c r="C404" s="65"/>
      <c r="D404" s="55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3:15" s="1" customFormat="1" x14ac:dyDescent="0.25">
      <c r="C405" s="65"/>
      <c r="D405" s="55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3:15" s="1" customFormat="1" x14ac:dyDescent="0.25">
      <c r="C406" s="65"/>
      <c r="D406" s="55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3:15" s="1" customFormat="1" x14ac:dyDescent="0.25">
      <c r="C407" s="65"/>
      <c r="D407" s="55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3:15" s="1" customFormat="1" x14ac:dyDescent="0.25">
      <c r="C408" s="65"/>
      <c r="D408" s="55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3:15" s="1" customFormat="1" x14ac:dyDescent="0.25">
      <c r="C409" s="65"/>
      <c r="D409" s="55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3:15" s="1" customFormat="1" x14ac:dyDescent="0.25">
      <c r="C410" s="65"/>
      <c r="D410" s="55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3:15" s="1" customFormat="1" x14ac:dyDescent="0.25">
      <c r="C411" s="65"/>
      <c r="D411" s="55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3:15" s="1" customFormat="1" x14ac:dyDescent="0.25">
      <c r="C412" s="65"/>
      <c r="D412" s="55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3:15" s="1" customFormat="1" x14ac:dyDescent="0.25">
      <c r="C413" s="65"/>
      <c r="D413" s="55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3:15" s="1" customFormat="1" x14ac:dyDescent="0.25">
      <c r="C414" s="65"/>
      <c r="D414" s="55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3:15" s="1" customFormat="1" x14ac:dyDescent="0.25">
      <c r="C415" s="65"/>
      <c r="D415" s="55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3:15" s="1" customFormat="1" x14ac:dyDescent="0.25">
      <c r="C416" s="65"/>
      <c r="D416" s="55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3:15" s="1" customFormat="1" x14ac:dyDescent="0.25">
      <c r="C417" s="65"/>
      <c r="D417" s="55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3:15" s="1" customFormat="1" x14ac:dyDescent="0.25">
      <c r="C418" s="65"/>
      <c r="D418" s="55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3:15" s="1" customFormat="1" x14ac:dyDescent="0.25">
      <c r="C419" s="65"/>
      <c r="D419" s="55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3:15" s="1" customFormat="1" x14ac:dyDescent="0.25">
      <c r="C420" s="65"/>
      <c r="D420" s="55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3:15" s="1" customFormat="1" x14ac:dyDescent="0.25">
      <c r="C421" s="65"/>
      <c r="D421" s="55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3:15" s="1" customFormat="1" x14ac:dyDescent="0.25">
      <c r="C422" s="65"/>
      <c r="D422" s="55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3:15" s="1" customFormat="1" x14ac:dyDescent="0.25">
      <c r="C423" s="65"/>
      <c r="D423" s="55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3:15" s="1" customFormat="1" x14ac:dyDescent="0.25">
      <c r="C424" s="65"/>
      <c r="D424" s="55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3:15" s="1" customFormat="1" x14ac:dyDescent="0.25">
      <c r="C425" s="65"/>
      <c r="D425" s="55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3:15" s="1" customFormat="1" x14ac:dyDescent="0.25">
      <c r="C426" s="65"/>
      <c r="D426" s="55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3:15" s="1" customFormat="1" x14ac:dyDescent="0.25">
      <c r="C427" s="65"/>
      <c r="D427" s="55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3:15" s="1" customFormat="1" x14ac:dyDescent="0.25">
      <c r="C428" s="65"/>
      <c r="D428" s="55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3:15" s="1" customFormat="1" x14ac:dyDescent="0.25">
      <c r="C429" s="65"/>
      <c r="D429" s="55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3:15" s="1" customFormat="1" x14ac:dyDescent="0.25">
      <c r="C430" s="65"/>
      <c r="D430" s="55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3:15" s="1" customFormat="1" x14ac:dyDescent="0.25">
      <c r="C431" s="65"/>
      <c r="D431" s="55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3:15" s="1" customFormat="1" x14ac:dyDescent="0.25">
      <c r="C432" s="65"/>
      <c r="D432" s="55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3:15" s="1" customFormat="1" x14ac:dyDescent="0.25">
      <c r="C433" s="65"/>
      <c r="D433" s="55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3:15" s="1" customFormat="1" x14ac:dyDescent="0.25">
      <c r="C434" s="65"/>
      <c r="D434" s="55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3:15" s="1" customFormat="1" x14ac:dyDescent="0.25">
      <c r="C435" s="65"/>
      <c r="D435" s="55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3:15" s="1" customFormat="1" x14ac:dyDescent="0.25">
      <c r="C436" s="65"/>
      <c r="D436" s="55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3:15" s="1" customFormat="1" x14ac:dyDescent="0.25">
      <c r="C437" s="65"/>
      <c r="D437" s="55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3:15" s="1" customFormat="1" x14ac:dyDescent="0.25">
      <c r="C438" s="65"/>
      <c r="D438" s="55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3:15" s="1" customFormat="1" x14ac:dyDescent="0.25">
      <c r="C439" s="65"/>
      <c r="D439" s="55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3:15" s="1" customFormat="1" x14ac:dyDescent="0.25">
      <c r="C440" s="65"/>
      <c r="D440" s="55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3:15" s="1" customFormat="1" x14ac:dyDescent="0.25">
      <c r="C441" s="65"/>
      <c r="D441" s="55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3:15" s="1" customFormat="1" x14ac:dyDescent="0.25">
      <c r="C442" s="65"/>
      <c r="D442" s="55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3:15" s="1" customFormat="1" x14ac:dyDescent="0.25">
      <c r="C443" s="65"/>
      <c r="D443" s="55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3:15" s="1" customFormat="1" x14ac:dyDescent="0.25">
      <c r="C444" s="65"/>
      <c r="D444" s="55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3:15" s="1" customFormat="1" x14ac:dyDescent="0.25">
      <c r="C445" s="65"/>
      <c r="D445" s="55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3:15" s="1" customFormat="1" x14ac:dyDescent="0.25">
      <c r="C446" s="65"/>
      <c r="D446" s="55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3:15" s="1" customFormat="1" x14ac:dyDescent="0.25">
      <c r="C447" s="65"/>
      <c r="D447" s="55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3:15" s="1" customFormat="1" x14ac:dyDescent="0.25">
      <c r="C448" s="65"/>
      <c r="D448" s="55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3:15" s="1" customFormat="1" x14ac:dyDescent="0.25">
      <c r="C449" s="65"/>
      <c r="D449" s="55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3:15" s="1" customFormat="1" x14ac:dyDescent="0.25">
      <c r="C450" s="65"/>
      <c r="D450" s="55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3:15" s="1" customFormat="1" x14ac:dyDescent="0.25">
      <c r="C451" s="65"/>
      <c r="D451" s="55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3:15" s="1" customFormat="1" x14ac:dyDescent="0.25">
      <c r="C452" s="65"/>
      <c r="D452" s="55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3:15" s="1" customFormat="1" x14ac:dyDescent="0.25">
      <c r="C453" s="65"/>
      <c r="D453" s="55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3:15" s="1" customFormat="1" x14ac:dyDescent="0.25">
      <c r="C454" s="65"/>
      <c r="D454" s="55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3:15" s="1" customFormat="1" x14ac:dyDescent="0.25">
      <c r="C455" s="65"/>
      <c r="D455" s="55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3:15" s="1" customFormat="1" x14ac:dyDescent="0.25">
      <c r="C456" s="65"/>
      <c r="D456" s="55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3:15" s="1" customFormat="1" x14ac:dyDescent="0.25">
      <c r="C457" s="65"/>
      <c r="D457" s="55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3:15" s="1" customFormat="1" x14ac:dyDescent="0.25">
      <c r="C458" s="65"/>
      <c r="D458" s="55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3:15" s="1" customFormat="1" x14ac:dyDescent="0.25">
      <c r="C459" s="65"/>
      <c r="D459" s="55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3:15" s="1" customFormat="1" x14ac:dyDescent="0.25">
      <c r="C460" s="65"/>
      <c r="D460" s="55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3:15" s="1" customFormat="1" x14ac:dyDescent="0.25">
      <c r="C461" s="65"/>
      <c r="D461" s="55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3:15" s="1" customFormat="1" x14ac:dyDescent="0.25">
      <c r="C462" s="65"/>
      <c r="D462" s="55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3:15" s="1" customFormat="1" x14ac:dyDescent="0.25">
      <c r="C463" s="65"/>
      <c r="D463" s="55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3:15" s="1" customFormat="1" x14ac:dyDescent="0.25">
      <c r="C464" s="65"/>
      <c r="D464" s="55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3:15" s="1" customFormat="1" x14ac:dyDescent="0.25">
      <c r="C465" s="65"/>
      <c r="D465" s="55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3:15" s="1" customFormat="1" x14ac:dyDescent="0.25">
      <c r="C466" s="65"/>
      <c r="D466" s="55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3:15" s="1" customFormat="1" x14ac:dyDescent="0.25">
      <c r="C467" s="65"/>
      <c r="D467" s="55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3:15" s="1" customFormat="1" x14ac:dyDescent="0.25">
      <c r="C468" s="65"/>
      <c r="D468" s="55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3:15" s="1" customFormat="1" x14ac:dyDescent="0.25">
      <c r="C469" s="65"/>
      <c r="D469" s="55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3:15" s="1" customFormat="1" x14ac:dyDescent="0.25">
      <c r="C470" s="65"/>
      <c r="D470" s="55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3:15" s="1" customFormat="1" x14ac:dyDescent="0.25">
      <c r="C471" s="65"/>
      <c r="D471" s="55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3:15" s="1" customFormat="1" x14ac:dyDescent="0.25">
      <c r="C472" s="65"/>
      <c r="D472" s="55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3:15" s="1" customFormat="1" x14ac:dyDescent="0.25">
      <c r="C473" s="65"/>
      <c r="D473" s="55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3:15" s="1" customFormat="1" x14ac:dyDescent="0.25">
      <c r="C474" s="65"/>
      <c r="D474" s="55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3:15" s="1" customFormat="1" x14ac:dyDescent="0.25">
      <c r="C475" s="65"/>
      <c r="D475" s="55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3:15" s="1" customFormat="1" x14ac:dyDescent="0.25">
      <c r="C476" s="65"/>
      <c r="D476" s="55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3:15" s="1" customFormat="1" x14ac:dyDescent="0.25">
      <c r="C477" s="65"/>
      <c r="D477" s="55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3:15" s="1" customFormat="1" x14ac:dyDescent="0.25">
      <c r="C478" s="65"/>
      <c r="D478" s="55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3:15" s="1" customFormat="1" x14ac:dyDescent="0.25">
      <c r="C479" s="65"/>
      <c r="D479" s="55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3:15" s="1" customFormat="1" x14ac:dyDescent="0.25">
      <c r="C480" s="65"/>
      <c r="D480" s="55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3:15" s="1" customFormat="1" x14ac:dyDescent="0.25">
      <c r="C481" s="65"/>
      <c r="D481" s="55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3:15" s="1" customFormat="1" x14ac:dyDescent="0.25">
      <c r="C482" s="65"/>
      <c r="D482" s="55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3:15" s="1" customFormat="1" x14ac:dyDescent="0.25">
      <c r="C483" s="65"/>
      <c r="D483" s="55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3:15" s="1" customFormat="1" x14ac:dyDescent="0.25">
      <c r="C484" s="65"/>
      <c r="D484" s="55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3:15" s="1" customFormat="1" x14ac:dyDescent="0.25">
      <c r="C485" s="65"/>
      <c r="D485" s="55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3:15" s="1" customFormat="1" x14ac:dyDescent="0.25">
      <c r="C486" s="65"/>
      <c r="D486" s="55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3:15" s="1" customFormat="1" x14ac:dyDescent="0.25">
      <c r="C487" s="65"/>
      <c r="D487" s="55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3:15" s="1" customFormat="1" x14ac:dyDescent="0.25">
      <c r="C488" s="65"/>
      <c r="D488" s="55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3:15" s="1" customFormat="1" x14ac:dyDescent="0.25">
      <c r="C489" s="65"/>
      <c r="D489" s="55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3:15" s="1" customFormat="1" x14ac:dyDescent="0.25">
      <c r="C490" s="65"/>
      <c r="D490" s="55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3:15" s="1" customFormat="1" x14ac:dyDescent="0.25">
      <c r="C491" s="65"/>
      <c r="D491" s="55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3:15" s="1" customFormat="1" x14ac:dyDescent="0.25">
      <c r="C492" s="65"/>
      <c r="D492" s="55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3:15" s="1" customFormat="1" x14ac:dyDescent="0.25">
      <c r="C493" s="65"/>
      <c r="D493" s="55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3:15" s="1" customFormat="1" x14ac:dyDescent="0.25">
      <c r="C494" s="65"/>
      <c r="D494" s="55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3:15" s="1" customFormat="1" x14ac:dyDescent="0.25">
      <c r="C495" s="65"/>
      <c r="D495" s="55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3:15" s="1" customFormat="1" x14ac:dyDescent="0.25">
      <c r="C496" s="65"/>
      <c r="D496" s="55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3:15" s="1" customFormat="1" x14ac:dyDescent="0.25">
      <c r="C497" s="65"/>
      <c r="D497" s="55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3:15" s="1" customFormat="1" x14ac:dyDescent="0.25">
      <c r="C498" s="65"/>
      <c r="D498" s="55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3:15" s="1" customFormat="1" x14ac:dyDescent="0.25">
      <c r="C499" s="65"/>
      <c r="D499" s="55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3:15" s="1" customFormat="1" x14ac:dyDescent="0.25">
      <c r="C500" s="65"/>
      <c r="D500" s="55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3:15" s="1" customFormat="1" x14ac:dyDescent="0.25">
      <c r="C501" s="65"/>
      <c r="D501" s="55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3:15" s="1" customFormat="1" x14ac:dyDescent="0.25">
      <c r="C502" s="65"/>
      <c r="D502" s="55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3:15" s="1" customFormat="1" x14ac:dyDescent="0.25">
      <c r="C503" s="65"/>
      <c r="D503" s="55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3:15" s="1" customFormat="1" x14ac:dyDescent="0.25">
      <c r="C504" s="65"/>
      <c r="D504" s="55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3:15" s="1" customFormat="1" x14ac:dyDescent="0.25">
      <c r="C505" s="65"/>
      <c r="D505" s="55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3:15" s="1" customFormat="1" x14ac:dyDescent="0.25">
      <c r="C506" s="65"/>
      <c r="D506" s="55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3:15" s="1" customFormat="1" x14ac:dyDescent="0.25">
      <c r="C507" s="65"/>
      <c r="D507" s="55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3:15" s="1" customFormat="1" x14ac:dyDescent="0.25">
      <c r="C508" s="65"/>
      <c r="D508" s="55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3:15" s="1" customFormat="1" x14ac:dyDescent="0.25">
      <c r="C509" s="65"/>
      <c r="D509" s="55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3:15" s="1" customFormat="1" x14ac:dyDescent="0.25">
      <c r="C510" s="65"/>
      <c r="D510" s="55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3:15" s="1" customFormat="1" x14ac:dyDescent="0.25">
      <c r="C511" s="65"/>
      <c r="D511" s="55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3:15" s="1" customFormat="1" x14ac:dyDescent="0.25">
      <c r="C512" s="65"/>
      <c r="D512" s="55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3:15" s="1" customFormat="1" x14ac:dyDescent="0.25">
      <c r="C513" s="65"/>
      <c r="D513" s="55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3:15" s="1" customFormat="1" x14ac:dyDescent="0.25">
      <c r="C514" s="65"/>
      <c r="D514" s="55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3:15" s="1" customFormat="1" x14ac:dyDescent="0.25">
      <c r="C515" s="65"/>
      <c r="D515" s="55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3:15" s="1" customFormat="1" x14ac:dyDescent="0.25">
      <c r="C516" s="65"/>
      <c r="D516" s="55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3:15" s="1" customFormat="1" x14ac:dyDescent="0.25">
      <c r="C517" s="65"/>
      <c r="D517" s="55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3:15" s="1" customFormat="1" x14ac:dyDescent="0.25">
      <c r="C518" s="65"/>
      <c r="D518" s="55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3:15" s="1" customFormat="1" x14ac:dyDescent="0.25">
      <c r="C519" s="65"/>
      <c r="D519" s="55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3:15" s="1" customFormat="1" x14ac:dyDescent="0.25">
      <c r="C520" s="65"/>
      <c r="D520" s="55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3:15" s="1" customFormat="1" x14ac:dyDescent="0.25">
      <c r="C521" s="65"/>
      <c r="D521" s="55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3:15" s="1" customFormat="1" x14ac:dyDescent="0.25">
      <c r="C522" s="65"/>
      <c r="D522" s="55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3:15" s="1" customFormat="1" x14ac:dyDescent="0.25">
      <c r="C523" s="65"/>
      <c r="D523" s="55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3:15" s="1" customFormat="1" x14ac:dyDescent="0.25">
      <c r="C524" s="65"/>
      <c r="D524" s="55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3:15" s="1" customFormat="1" x14ac:dyDescent="0.25">
      <c r="C525" s="65"/>
      <c r="D525" s="55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3:15" s="1" customFormat="1" x14ac:dyDescent="0.25">
      <c r="C526" s="65"/>
      <c r="D526" s="55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3:15" s="1" customFormat="1" x14ac:dyDescent="0.25">
      <c r="C527" s="65"/>
      <c r="D527" s="55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3:15" s="1" customFormat="1" x14ac:dyDescent="0.25">
      <c r="C528" s="65"/>
      <c r="D528" s="55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3:15" s="1" customFormat="1" x14ac:dyDescent="0.25">
      <c r="C529" s="65"/>
      <c r="D529" s="55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3:15" s="1" customFormat="1" x14ac:dyDescent="0.25">
      <c r="C530" s="65"/>
      <c r="D530" s="55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3:15" s="1" customFormat="1" x14ac:dyDescent="0.25">
      <c r="C531" s="65"/>
      <c r="D531" s="55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3:15" s="1" customFormat="1" x14ac:dyDescent="0.25">
      <c r="C532" s="65"/>
      <c r="D532" s="55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3:15" s="1" customFormat="1" x14ac:dyDescent="0.25">
      <c r="C533" s="65"/>
      <c r="D533" s="55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3:15" s="1" customFormat="1" x14ac:dyDescent="0.25">
      <c r="C534" s="65"/>
      <c r="D534" s="55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3:15" s="1" customFormat="1" x14ac:dyDescent="0.25">
      <c r="C535" s="65"/>
      <c r="D535" s="55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3:15" s="1" customFormat="1" x14ac:dyDescent="0.25">
      <c r="C536" s="65"/>
      <c r="D536" s="55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3:15" s="1" customFormat="1" x14ac:dyDescent="0.25">
      <c r="C537" s="65"/>
      <c r="D537" s="55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3:15" s="1" customFormat="1" x14ac:dyDescent="0.25">
      <c r="C538" s="65"/>
      <c r="D538" s="55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3:15" s="1" customFormat="1" x14ac:dyDescent="0.25">
      <c r="C539" s="65"/>
      <c r="D539" s="55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3:15" s="1" customFormat="1" x14ac:dyDescent="0.25">
      <c r="C540" s="65"/>
      <c r="D540" s="55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3:15" s="1" customFormat="1" x14ac:dyDescent="0.25">
      <c r="C541" s="65"/>
      <c r="D541" s="55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3:15" s="1" customFormat="1" x14ac:dyDescent="0.25">
      <c r="C542" s="65"/>
      <c r="D542" s="55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3:15" s="1" customFormat="1" x14ac:dyDescent="0.25">
      <c r="C543" s="65"/>
      <c r="D543" s="55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3:15" s="1" customFormat="1" x14ac:dyDescent="0.25">
      <c r="C544" s="65"/>
      <c r="D544" s="55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3:15" s="1" customFormat="1" x14ac:dyDescent="0.25">
      <c r="C545" s="65"/>
      <c r="D545" s="55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3:15" s="1" customFormat="1" x14ac:dyDescent="0.25">
      <c r="C546" s="65"/>
      <c r="D546" s="55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3:15" s="1" customFormat="1" x14ac:dyDescent="0.25">
      <c r="C547" s="65"/>
      <c r="D547" s="55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3:15" s="1" customFormat="1" x14ac:dyDescent="0.25">
      <c r="C548" s="65"/>
      <c r="D548" s="55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3:15" s="1" customFormat="1" x14ac:dyDescent="0.25">
      <c r="C549" s="65"/>
      <c r="D549" s="55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3:15" s="1" customFormat="1" x14ac:dyDescent="0.25">
      <c r="C550" s="65"/>
      <c r="D550" s="55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3:15" s="1" customFormat="1" x14ac:dyDescent="0.25">
      <c r="C551" s="65"/>
      <c r="D551" s="55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3:15" s="1" customFormat="1" x14ac:dyDescent="0.25">
      <c r="C552" s="65"/>
      <c r="D552" s="55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3:15" s="1" customFormat="1" x14ac:dyDescent="0.25">
      <c r="C553" s="65"/>
      <c r="D553" s="55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3:15" s="1" customFormat="1" x14ac:dyDescent="0.25">
      <c r="C554" s="65"/>
      <c r="D554" s="55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3:15" s="1" customFormat="1" x14ac:dyDescent="0.25">
      <c r="C555" s="65"/>
      <c r="D555" s="55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3:15" s="1" customFormat="1" x14ac:dyDescent="0.25">
      <c r="C556" s="65"/>
      <c r="D556" s="55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3:15" s="1" customFormat="1" x14ac:dyDescent="0.25">
      <c r="C557" s="65"/>
      <c r="D557" s="55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3:15" s="1" customFormat="1" x14ac:dyDescent="0.25">
      <c r="C558" s="65"/>
      <c r="D558" s="55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3:15" s="1" customFormat="1" x14ac:dyDescent="0.25">
      <c r="C559" s="65"/>
      <c r="D559" s="55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3:15" s="1" customFormat="1" x14ac:dyDescent="0.25">
      <c r="C560" s="65"/>
      <c r="D560" s="55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3:15" s="1" customFormat="1" x14ac:dyDescent="0.25">
      <c r="C561" s="65"/>
      <c r="D561" s="55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3:15" s="1" customFormat="1" x14ac:dyDescent="0.25">
      <c r="C562" s="65"/>
      <c r="D562" s="55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3:15" s="1" customFormat="1" x14ac:dyDescent="0.25">
      <c r="C563" s="65"/>
      <c r="D563" s="55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3:15" s="1" customFormat="1" x14ac:dyDescent="0.25">
      <c r="C564" s="65"/>
      <c r="D564" s="55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3:15" s="1" customFormat="1" x14ac:dyDescent="0.25">
      <c r="C565" s="65"/>
      <c r="D565" s="55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3:15" s="1" customFormat="1" x14ac:dyDescent="0.25">
      <c r="C566" s="65"/>
      <c r="D566" s="55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3:15" s="1" customFormat="1" x14ac:dyDescent="0.25">
      <c r="C567" s="65"/>
      <c r="D567" s="55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3:15" s="1" customFormat="1" x14ac:dyDescent="0.25">
      <c r="C568" s="65"/>
      <c r="D568" s="55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3:15" s="1" customFormat="1" x14ac:dyDescent="0.25">
      <c r="C569" s="65"/>
      <c r="D569" s="55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3:15" s="1" customFormat="1" x14ac:dyDescent="0.25">
      <c r="C570" s="65"/>
      <c r="D570" s="55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3:15" s="1" customFormat="1" x14ac:dyDescent="0.25">
      <c r="C571" s="65"/>
      <c r="D571" s="55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3:15" s="1" customFormat="1" x14ac:dyDescent="0.25">
      <c r="C572" s="65"/>
      <c r="D572" s="55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3:15" s="1" customFormat="1" x14ac:dyDescent="0.25">
      <c r="C573" s="65"/>
      <c r="D573" s="55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3:15" s="1" customFormat="1" x14ac:dyDescent="0.25">
      <c r="C574" s="65"/>
      <c r="D574" s="55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3:15" s="1" customFormat="1" x14ac:dyDescent="0.25">
      <c r="C575" s="65"/>
      <c r="D575" s="55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3:15" s="1" customFormat="1" x14ac:dyDescent="0.25">
      <c r="C576" s="65"/>
      <c r="D576" s="55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3:15" s="1" customFormat="1" x14ac:dyDescent="0.25">
      <c r="C577" s="65"/>
      <c r="D577" s="55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3:15" s="1" customFormat="1" x14ac:dyDescent="0.25">
      <c r="C578" s="65"/>
      <c r="D578" s="55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3:15" s="1" customFormat="1" x14ac:dyDescent="0.25">
      <c r="C579" s="65"/>
      <c r="D579" s="55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3:15" s="1" customFormat="1" x14ac:dyDescent="0.25">
      <c r="C580" s="65"/>
      <c r="D580" s="55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3:15" s="1" customFormat="1" x14ac:dyDescent="0.25">
      <c r="C581" s="65"/>
      <c r="D581" s="55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3:15" s="1" customFormat="1" x14ac:dyDescent="0.25">
      <c r="C582" s="65"/>
      <c r="D582" s="55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3:15" s="1" customFormat="1" x14ac:dyDescent="0.25">
      <c r="C583" s="65"/>
      <c r="D583" s="55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3:15" s="1" customFormat="1" x14ac:dyDescent="0.25">
      <c r="C584" s="65"/>
      <c r="D584" s="55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3:15" s="1" customFormat="1" x14ac:dyDescent="0.25">
      <c r="C585" s="65"/>
      <c r="D585" s="55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3:15" s="1" customFormat="1" x14ac:dyDescent="0.25">
      <c r="C586" s="65"/>
      <c r="D586" s="55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3:15" s="1" customFormat="1" x14ac:dyDescent="0.25">
      <c r="C587" s="65"/>
      <c r="D587" s="55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3:15" s="1" customFormat="1" x14ac:dyDescent="0.25">
      <c r="C588" s="65"/>
      <c r="D588" s="55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3:15" s="1" customFormat="1" x14ac:dyDescent="0.25">
      <c r="C589" s="65"/>
      <c r="D589" s="55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3:15" s="1" customFormat="1" x14ac:dyDescent="0.25">
      <c r="C590" s="65"/>
      <c r="D590" s="55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3:15" s="1" customFormat="1" x14ac:dyDescent="0.25">
      <c r="C591" s="65"/>
      <c r="D591" s="55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3:15" s="1" customFormat="1" x14ac:dyDescent="0.25">
      <c r="C592" s="65"/>
      <c r="D592" s="55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3:15" s="1" customFormat="1" x14ac:dyDescent="0.25">
      <c r="C593" s="65"/>
      <c r="D593" s="55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3:15" s="1" customFormat="1" x14ac:dyDescent="0.25">
      <c r="C594" s="65"/>
      <c r="D594" s="55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3:15" s="1" customFormat="1" x14ac:dyDescent="0.25">
      <c r="C595" s="65"/>
      <c r="D595" s="55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3:15" s="1" customFormat="1" x14ac:dyDescent="0.25">
      <c r="C596" s="65"/>
      <c r="D596" s="55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3:15" s="1" customFormat="1" x14ac:dyDescent="0.25">
      <c r="C597" s="65"/>
      <c r="D597" s="55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3:15" s="1" customFormat="1" x14ac:dyDescent="0.25">
      <c r="C598" s="65"/>
      <c r="D598" s="55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3:15" s="1" customFormat="1" x14ac:dyDescent="0.25">
      <c r="C599" s="65"/>
      <c r="D599" s="55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3:15" s="1" customFormat="1" x14ac:dyDescent="0.25">
      <c r="C600" s="65"/>
      <c r="D600" s="55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3:15" s="1" customFormat="1" x14ac:dyDescent="0.25">
      <c r="C601" s="65"/>
      <c r="D601" s="55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3:15" s="1" customFormat="1" x14ac:dyDescent="0.25">
      <c r="C602" s="65"/>
      <c r="D602" s="55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3:15" s="1" customFormat="1" x14ac:dyDescent="0.25">
      <c r="C603" s="65"/>
      <c r="D603" s="55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3:15" s="1" customFormat="1" x14ac:dyDescent="0.25">
      <c r="C604" s="65"/>
      <c r="D604" s="55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3:15" s="1" customFormat="1" x14ac:dyDescent="0.25">
      <c r="C605" s="65"/>
      <c r="D605" s="55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3:15" s="1" customFormat="1" x14ac:dyDescent="0.25">
      <c r="C606" s="65"/>
      <c r="D606" s="55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3:15" s="1" customFormat="1" x14ac:dyDescent="0.25">
      <c r="C607" s="65"/>
      <c r="D607" s="55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3:15" s="1" customFormat="1" x14ac:dyDescent="0.25">
      <c r="C608" s="65"/>
      <c r="D608" s="55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3:15" s="1" customFormat="1" x14ac:dyDescent="0.25">
      <c r="C609" s="65"/>
      <c r="D609" s="55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3:15" s="1" customFormat="1" x14ac:dyDescent="0.25">
      <c r="C610" s="65"/>
      <c r="D610" s="55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3:15" s="1" customFormat="1" x14ac:dyDescent="0.25">
      <c r="C611" s="65"/>
      <c r="D611" s="55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3:15" s="1" customFormat="1" x14ac:dyDescent="0.25">
      <c r="C612" s="65"/>
      <c r="D612" s="55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3:15" s="1" customFormat="1" x14ac:dyDescent="0.25">
      <c r="C613" s="65"/>
      <c r="D613" s="55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3:15" s="1" customFormat="1" x14ac:dyDescent="0.25">
      <c r="C614" s="65"/>
      <c r="D614" s="55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3:15" s="1" customFormat="1" x14ac:dyDescent="0.25">
      <c r="C615" s="65"/>
      <c r="D615" s="55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3:15" s="1" customFormat="1" x14ac:dyDescent="0.25">
      <c r="C616" s="65"/>
      <c r="D616" s="55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3:15" s="1" customFormat="1" x14ac:dyDescent="0.25">
      <c r="C617" s="65"/>
      <c r="D617" s="55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3:15" s="1" customFormat="1" x14ac:dyDescent="0.25">
      <c r="C618" s="65"/>
      <c r="D618" s="55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3:15" s="1" customFormat="1" x14ac:dyDescent="0.25">
      <c r="C619" s="65"/>
      <c r="D619" s="55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3:15" s="1" customFormat="1" x14ac:dyDescent="0.25">
      <c r="C620" s="65"/>
      <c r="D620" s="55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3:15" s="1" customFormat="1" x14ac:dyDescent="0.25">
      <c r="C621" s="65"/>
      <c r="D621" s="55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3:15" s="1" customFormat="1" x14ac:dyDescent="0.25">
      <c r="C622" s="65"/>
      <c r="D622" s="55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3:15" s="1" customFormat="1" x14ac:dyDescent="0.25">
      <c r="C623" s="65"/>
      <c r="D623" s="55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3:15" s="1" customFormat="1" x14ac:dyDescent="0.25">
      <c r="C624" s="65"/>
      <c r="D624" s="55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3:15" s="1" customFormat="1" x14ac:dyDescent="0.25">
      <c r="C625" s="65"/>
      <c r="D625" s="55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3:15" s="1" customFormat="1" x14ac:dyDescent="0.25">
      <c r="C626" s="65"/>
      <c r="D626" s="55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3:15" s="1" customFormat="1" x14ac:dyDescent="0.25">
      <c r="C627" s="65"/>
      <c r="D627" s="55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3:15" s="1" customFormat="1" x14ac:dyDescent="0.25">
      <c r="C628" s="65"/>
      <c r="D628" s="55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3:15" s="1" customFormat="1" x14ac:dyDescent="0.25">
      <c r="C629" s="65"/>
      <c r="D629" s="55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3:15" s="1" customFormat="1" x14ac:dyDescent="0.25">
      <c r="C630" s="65"/>
      <c r="D630" s="55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3:15" s="1" customFormat="1" x14ac:dyDescent="0.25">
      <c r="C631" s="65"/>
      <c r="D631" s="55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3:15" s="1" customFormat="1" x14ac:dyDescent="0.25">
      <c r="C632" s="65"/>
      <c r="D632" s="55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3:15" s="1" customFormat="1" x14ac:dyDescent="0.25">
      <c r="C633" s="65"/>
      <c r="D633" s="55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3:15" s="1" customFormat="1" x14ac:dyDescent="0.25">
      <c r="C634" s="65"/>
      <c r="D634" s="55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3:15" s="1" customFormat="1" x14ac:dyDescent="0.25">
      <c r="C635" s="65"/>
      <c r="D635" s="55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3:15" s="1" customFormat="1" x14ac:dyDescent="0.25">
      <c r="C636" s="65"/>
      <c r="D636" s="55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3:15" s="1" customFormat="1" x14ac:dyDescent="0.25">
      <c r="C637" s="65"/>
      <c r="D637" s="55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3:15" s="1" customFormat="1" x14ac:dyDescent="0.25">
      <c r="C638" s="65"/>
      <c r="D638" s="55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3:15" s="1" customFormat="1" x14ac:dyDescent="0.25">
      <c r="C639" s="65"/>
      <c r="D639" s="55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3:15" s="1" customFormat="1" x14ac:dyDescent="0.25">
      <c r="C640" s="65"/>
      <c r="D640" s="55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3:15" s="1" customFormat="1" x14ac:dyDescent="0.25">
      <c r="C641" s="65"/>
      <c r="D641" s="55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3:15" s="1" customFormat="1" x14ac:dyDescent="0.25">
      <c r="C642" s="65"/>
      <c r="D642" s="55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3:15" s="1" customFormat="1" x14ac:dyDescent="0.25">
      <c r="C643" s="65"/>
      <c r="D643" s="55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3:15" s="1" customFormat="1" x14ac:dyDescent="0.25">
      <c r="C644" s="65"/>
      <c r="D644" s="55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3:15" s="1" customFormat="1" x14ac:dyDescent="0.25">
      <c r="C645" s="65"/>
      <c r="D645" s="55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3:15" s="1" customFormat="1" x14ac:dyDescent="0.25">
      <c r="C646" s="65"/>
      <c r="D646" s="55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3:15" s="1" customFormat="1" x14ac:dyDescent="0.25">
      <c r="C647" s="65"/>
      <c r="D647" s="55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3:15" s="1" customFormat="1" x14ac:dyDescent="0.25">
      <c r="C648" s="65"/>
      <c r="D648" s="55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3:15" s="1" customFormat="1" x14ac:dyDescent="0.25">
      <c r="C649" s="65"/>
      <c r="D649" s="55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3:15" s="1" customFormat="1" x14ac:dyDescent="0.25">
      <c r="C650" s="65"/>
      <c r="D650" s="55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3:15" s="1" customFormat="1" x14ac:dyDescent="0.25">
      <c r="C651" s="65"/>
      <c r="D651" s="55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3:15" s="1" customFormat="1" x14ac:dyDescent="0.25">
      <c r="C652" s="65"/>
      <c r="D652" s="55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3:15" s="1" customFormat="1" x14ac:dyDescent="0.25">
      <c r="C653" s="65"/>
      <c r="D653" s="55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3:15" s="1" customFormat="1" x14ac:dyDescent="0.25">
      <c r="C654" s="65"/>
      <c r="D654" s="55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3:15" s="1" customFormat="1" x14ac:dyDescent="0.25">
      <c r="C655" s="65"/>
      <c r="D655" s="55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3:15" s="1" customFormat="1" x14ac:dyDescent="0.25">
      <c r="C656" s="65"/>
      <c r="D656" s="55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3:15" s="1" customFormat="1" x14ac:dyDescent="0.25">
      <c r="C657" s="65"/>
      <c r="D657" s="55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3:15" s="1" customFormat="1" x14ac:dyDescent="0.25">
      <c r="C658" s="65"/>
      <c r="D658" s="55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3:15" s="1" customFormat="1" x14ac:dyDescent="0.25">
      <c r="C659" s="65"/>
      <c r="D659" s="55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3:15" s="1" customFormat="1" x14ac:dyDescent="0.25">
      <c r="C660" s="65"/>
      <c r="D660" s="55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3:15" s="1" customFormat="1" x14ac:dyDescent="0.25">
      <c r="C661" s="65"/>
      <c r="D661" s="55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3:15" s="1" customFormat="1" x14ac:dyDescent="0.25">
      <c r="C662" s="65"/>
      <c r="D662" s="55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3:15" s="1" customFormat="1" x14ac:dyDescent="0.25">
      <c r="C663" s="65"/>
      <c r="D663" s="55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3:15" s="1" customFormat="1" x14ac:dyDescent="0.25">
      <c r="C664" s="65"/>
      <c r="D664" s="55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3:15" s="1" customFormat="1" x14ac:dyDescent="0.25">
      <c r="C665" s="65"/>
      <c r="D665" s="55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3:15" s="1" customFormat="1" x14ac:dyDescent="0.25">
      <c r="C666" s="65"/>
      <c r="D666" s="55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3:15" s="1" customFormat="1" x14ac:dyDescent="0.25">
      <c r="C667" s="65"/>
      <c r="D667" s="55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3:15" s="1" customFormat="1" x14ac:dyDescent="0.25">
      <c r="C668" s="65"/>
      <c r="D668" s="55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3:15" s="1" customFormat="1" x14ac:dyDescent="0.25">
      <c r="C669" s="65"/>
      <c r="D669" s="55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3:15" s="1" customFormat="1" x14ac:dyDescent="0.25">
      <c r="C670" s="65"/>
      <c r="D670" s="55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3:15" s="1" customFormat="1" x14ac:dyDescent="0.25">
      <c r="C671" s="65"/>
      <c r="D671" s="55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3:15" s="1" customFormat="1" x14ac:dyDescent="0.25">
      <c r="C672" s="65"/>
      <c r="D672" s="55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3:15" s="1" customFormat="1" x14ac:dyDescent="0.25">
      <c r="C673" s="65"/>
      <c r="D673" s="55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3:15" s="1" customFormat="1" x14ac:dyDescent="0.25">
      <c r="C674" s="65"/>
      <c r="D674" s="55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3:15" s="1" customFormat="1" x14ac:dyDescent="0.25">
      <c r="C675" s="65"/>
      <c r="D675" s="55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3:15" s="1" customFormat="1" x14ac:dyDescent="0.25">
      <c r="C676" s="65"/>
      <c r="D676" s="55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3:15" s="1" customFormat="1" x14ac:dyDescent="0.25">
      <c r="C677" s="65"/>
      <c r="D677" s="55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3:15" s="1" customFormat="1" x14ac:dyDescent="0.25">
      <c r="C678" s="65"/>
      <c r="D678" s="55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3:15" s="1" customFormat="1" x14ac:dyDescent="0.25">
      <c r="C679" s="65"/>
      <c r="D679" s="55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3:15" s="1" customFormat="1" x14ac:dyDescent="0.25">
      <c r="C680" s="65"/>
      <c r="D680" s="55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3:15" s="1" customFormat="1" x14ac:dyDescent="0.25">
      <c r="C681" s="65"/>
      <c r="D681" s="55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3:15" s="1" customFormat="1" x14ac:dyDescent="0.25">
      <c r="C682" s="65"/>
      <c r="D682" s="55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3:15" s="1" customFormat="1" x14ac:dyDescent="0.25">
      <c r="C683" s="65"/>
      <c r="D683" s="55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3:15" s="1" customFormat="1" x14ac:dyDescent="0.25">
      <c r="C684" s="65"/>
      <c r="D684" s="55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3:15" s="1" customFormat="1" x14ac:dyDescent="0.25">
      <c r="C685" s="65"/>
      <c r="D685" s="55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3:15" s="1" customFormat="1" x14ac:dyDescent="0.25">
      <c r="C686" s="65"/>
      <c r="D686" s="55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3:15" s="1" customFormat="1" x14ac:dyDescent="0.25">
      <c r="C687" s="65"/>
      <c r="D687" s="55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3:15" s="1" customFormat="1" x14ac:dyDescent="0.25">
      <c r="C688" s="65"/>
      <c r="D688" s="55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3:15" s="1" customFormat="1" x14ac:dyDescent="0.25">
      <c r="C689" s="65"/>
      <c r="D689" s="55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3:15" s="1" customFormat="1" x14ac:dyDescent="0.25">
      <c r="C690" s="65"/>
      <c r="D690" s="55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3:15" s="1" customFormat="1" x14ac:dyDescent="0.25">
      <c r="C691" s="65"/>
      <c r="D691" s="55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3:15" s="1" customFormat="1" x14ac:dyDescent="0.25">
      <c r="C692" s="65"/>
      <c r="D692" s="55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3:15" s="1" customFormat="1" x14ac:dyDescent="0.25">
      <c r="C693" s="65"/>
      <c r="D693" s="55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3:15" s="1" customFormat="1" x14ac:dyDescent="0.25">
      <c r="C694" s="65"/>
      <c r="D694" s="55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3:15" s="1" customFormat="1" x14ac:dyDescent="0.25">
      <c r="C695" s="65"/>
      <c r="D695" s="55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3:15" s="1" customFormat="1" x14ac:dyDescent="0.25">
      <c r="C696" s="65"/>
      <c r="D696" s="55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3:15" s="1" customFormat="1" x14ac:dyDescent="0.25">
      <c r="C697" s="65"/>
      <c r="D697" s="55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3:15" s="1" customFormat="1" x14ac:dyDescent="0.25">
      <c r="C698" s="65"/>
      <c r="D698" s="55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3:15" s="1" customFormat="1" x14ac:dyDescent="0.25">
      <c r="C699" s="65"/>
      <c r="D699" s="55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3:15" s="1" customFormat="1" x14ac:dyDescent="0.25">
      <c r="C700" s="65"/>
      <c r="D700" s="55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3:15" s="1" customFormat="1" x14ac:dyDescent="0.25">
      <c r="C701" s="65"/>
      <c r="D701" s="55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3:15" s="1" customFormat="1" x14ac:dyDescent="0.25">
      <c r="C702" s="65"/>
      <c r="D702" s="55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3:15" s="1" customFormat="1" x14ac:dyDescent="0.25">
      <c r="C703" s="65"/>
      <c r="D703" s="55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3:15" s="1" customFormat="1" x14ac:dyDescent="0.25">
      <c r="C704" s="65"/>
      <c r="D704" s="55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3:15" s="1" customFormat="1" x14ac:dyDescent="0.25">
      <c r="C705" s="65"/>
      <c r="D705" s="55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3:15" s="1" customFormat="1" x14ac:dyDescent="0.25">
      <c r="C706" s="65"/>
      <c r="D706" s="55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3:15" s="1" customFormat="1" x14ac:dyDescent="0.25">
      <c r="C707" s="65"/>
      <c r="D707" s="55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3:15" s="1" customFormat="1" x14ac:dyDescent="0.25">
      <c r="C708" s="65"/>
      <c r="D708" s="55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3:15" s="1" customFormat="1" x14ac:dyDescent="0.25">
      <c r="C709" s="65"/>
      <c r="D709" s="55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3:15" s="1" customFormat="1" x14ac:dyDescent="0.25">
      <c r="C710" s="65"/>
      <c r="D710" s="55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3:15" s="1" customFormat="1" x14ac:dyDescent="0.25">
      <c r="C711" s="65"/>
      <c r="D711" s="55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3:15" s="1" customFormat="1" x14ac:dyDescent="0.25">
      <c r="C712" s="65"/>
      <c r="D712" s="55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3:15" s="1" customFormat="1" x14ac:dyDescent="0.25">
      <c r="C713" s="65"/>
      <c r="D713" s="55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3:15" s="1" customFormat="1" x14ac:dyDescent="0.25">
      <c r="C714" s="65"/>
      <c r="D714" s="55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3:15" s="1" customFormat="1" x14ac:dyDescent="0.25">
      <c r="C715" s="65"/>
      <c r="D715" s="55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3:15" s="1" customFormat="1" x14ac:dyDescent="0.25">
      <c r="C716" s="65"/>
      <c r="D716" s="55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3:15" s="1" customFormat="1" x14ac:dyDescent="0.25">
      <c r="C717" s="65"/>
      <c r="D717" s="55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3:15" s="1" customFormat="1" x14ac:dyDescent="0.25">
      <c r="C718" s="65"/>
      <c r="D718" s="55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3:15" s="1" customFormat="1" x14ac:dyDescent="0.25">
      <c r="C719" s="65"/>
      <c r="D719" s="55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3:15" s="1" customFormat="1" x14ac:dyDescent="0.25">
      <c r="C720" s="65"/>
      <c r="D720" s="55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3:15" s="1" customFormat="1" x14ac:dyDescent="0.25">
      <c r="C721" s="65"/>
      <c r="D721" s="55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3:15" s="1" customFormat="1" x14ac:dyDescent="0.25">
      <c r="C722" s="65"/>
      <c r="D722" s="55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3:15" s="1" customFormat="1" x14ac:dyDescent="0.25">
      <c r="C723" s="65"/>
      <c r="D723" s="55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3:15" s="1" customFormat="1" x14ac:dyDescent="0.25">
      <c r="C724" s="65"/>
      <c r="D724" s="55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3:15" s="1" customFormat="1" x14ac:dyDescent="0.25">
      <c r="C725" s="65"/>
      <c r="D725" s="55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3:15" s="1" customFormat="1" x14ac:dyDescent="0.25">
      <c r="C726" s="65"/>
      <c r="D726" s="55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3:15" s="1" customFormat="1" x14ac:dyDescent="0.25">
      <c r="C727" s="65"/>
      <c r="D727" s="55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3:15" s="1" customFormat="1" x14ac:dyDescent="0.25">
      <c r="C728" s="65"/>
      <c r="D728" s="55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3:15" s="1" customFormat="1" x14ac:dyDescent="0.25">
      <c r="C729" s="65"/>
      <c r="D729" s="55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3:15" s="1" customFormat="1" x14ac:dyDescent="0.25">
      <c r="C730" s="65"/>
      <c r="D730" s="55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3:15" s="1" customFormat="1" x14ac:dyDescent="0.25">
      <c r="C731" s="65"/>
      <c r="D731" s="55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3:15" s="1" customFormat="1" x14ac:dyDescent="0.25">
      <c r="C732" s="65"/>
      <c r="D732" s="55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3:15" s="1" customFormat="1" x14ac:dyDescent="0.25">
      <c r="C733" s="65"/>
      <c r="D733" s="55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3:15" s="1" customFormat="1" x14ac:dyDescent="0.25">
      <c r="C734" s="65"/>
      <c r="D734" s="55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3:15" s="1" customFormat="1" x14ac:dyDescent="0.25">
      <c r="C735" s="65"/>
      <c r="D735" s="55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3:15" s="1" customFormat="1" x14ac:dyDescent="0.25">
      <c r="C736" s="65"/>
      <c r="D736" s="55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3:15" s="1" customFormat="1" x14ac:dyDescent="0.25">
      <c r="C737" s="65"/>
      <c r="D737" s="55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3:15" s="1" customFormat="1" x14ac:dyDescent="0.25">
      <c r="C738" s="65"/>
      <c r="D738" s="55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3:15" s="1" customFormat="1" x14ac:dyDescent="0.25">
      <c r="C739" s="65"/>
      <c r="D739" s="55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3:15" s="1" customFormat="1" x14ac:dyDescent="0.25">
      <c r="C740" s="65"/>
      <c r="D740" s="55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3:15" s="1" customFormat="1" x14ac:dyDescent="0.25">
      <c r="C741" s="65"/>
      <c r="D741" s="55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3:15" s="1" customFormat="1" x14ac:dyDescent="0.25">
      <c r="C742" s="65"/>
      <c r="D742" s="55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3:15" s="1" customFormat="1" x14ac:dyDescent="0.25">
      <c r="C743" s="65"/>
      <c r="D743" s="55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3:15" s="1" customFormat="1" x14ac:dyDescent="0.25">
      <c r="C744" s="65"/>
      <c r="D744" s="55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3:15" s="1" customFormat="1" x14ac:dyDescent="0.25">
      <c r="C745" s="65"/>
      <c r="D745" s="55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3:15" s="1" customFormat="1" x14ac:dyDescent="0.25">
      <c r="C746" s="65"/>
      <c r="D746" s="55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3:15" s="1" customFormat="1" x14ac:dyDescent="0.25">
      <c r="C747" s="65"/>
      <c r="D747" s="55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3:15" s="1" customFormat="1" x14ac:dyDescent="0.25">
      <c r="C748" s="65"/>
      <c r="D748" s="55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3:15" s="1" customFormat="1" x14ac:dyDescent="0.25">
      <c r="C749" s="65"/>
      <c r="D749" s="55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3:15" s="1" customFormat="1" x14ac:dyDescent="0.25">
      <c r="C750" s="65"/>
      <c r="D750" s="55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3:15" s="1" customFormat="1" x14ac:dyDescent="0.25">
      <c r="C751" s="65"/>
      <c r="D751" s="55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3:15" s="1" customFormat="1" x14ac:dyDescent="0.25">
      <c r="C752" s="65"/>
      <c r="D752" s="55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3:15" s="1" customFormat="1" x14ac:dyDescent="0.25">
      <c r="C753" s="65"/>
      <c r="D753" s="55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3:15" s="1" customFormat="1" x14ac:dyDescent="0.25">
      <c r="C754" s="65"/>
      <c r="D754" s="55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3:15" s="1" customFormat="1" x14ac:dyDescent="0.25">
      <c r="C755" s="65"/>
      <c r="D755" s="55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3:15" s="1" customFormat="1" x14ac:dyDescent="0.25">
      <c r="C756" s="65"/>
      <c r="D756" s="55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3:15" s="1" customFormat="1" x14ac:dyDescent="0.25">
      <c r="C757" s="65"/>
      <c r="D757" s="55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3:15" s="1" customFormat="1" x14ac:dyDescent="0.25">
      <c r="C758" s="65"/>
      <c r="D758" s="55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3:15" s="1" customFormat="1" x14ac:dyDescent="0.25">
      <c r="C759" s="65"/>
      <c r="D759" s="55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3:15" s="1" customFormat="1" x14ac:dyDescent="0.25">
      <c r="C760" s="65"/>
      <c r="D760" s="55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3:15" s="1" customFormat="1" x14ac:dyDescent="0.25">
      <c r="C761" s="65"/>
      <c r="D761" s="55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3:15" s="1" customFormat="1" x14ac:dyDescent="0.25">
      <c r="C762" s="65"/>
      <c r="D762" s="55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3:15" s="1" customFormat="1" x14ac:dyDescent="0.25">
      <c r="C763" s="65"/>
      <c r="D763" s="55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3:15" s="1" customFormat="1" x14ac:dyDescent="0.25">
      <c r="C764" s="65"/>
      <c r="D764" s="55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3:15" s="1" customFormat="1" x14ac:dyDescent="0.25">
      <c r="C765" s="65"/>
      <c r="D765" s="55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3:15" s="1" customFormat="1" x14ac:dyDescent="0.25">
      <c r="C766" s="65"/>
      <c r="D766" s="55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3:15" s="1" customFormat="1" x14ac:dyDescent="0.25">
      <c r="C767" s="65"/>
      <c r="D767" s="55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3:15" s="1" customFormat="1" x14ac:dyDescent="0.25">
      <c r="C768" s="65"/>
      <c r="D768" s="55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3:15" s="1" customFormat="1" x14ac:dyDescent="0.25">
      <c r="C769" s="65"/>
      <c r="D769" s="55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3:15" s="1" customFormat="1" x14ac:dyDescent="0.25">
      <c r="C770" s="65"/>
      <c r="D770" s="55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3:15" s="1" customFormat="1" x14ac:dyDescent="0.25">
      <c r="C771" s="65"/>
      <c r="D771" s="55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3:15" s="1" customFormat="1" x14ac:dyDescent="0.25">
      <c r="C772" s="65"/>
      <c r="D772" s="55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3:15" s="1" customFormat="1" x14ac:dyDescent="0.25">
      <c r="C773" s="65"/>
      <c r="D773" s="55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3:15" s="1" customFormat="1" x14ac:dyDescent="0.25">
      <c r="C774" s="65"/>
      <c r="D774" s="55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3:15" s="1" customFormat="1" x14ac:dyDescent="0.25">
      <c r="C775" s="65"/>
      <c r="D775" s="55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3:15" s="1" customFormat="1" x14ac:dyDescent="0.25">
      <c r="C776" s="65"/>
      <c r="D776" s="55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3:15" s="1" customFormat="1" x14ac:dyDescent="0.25">
      <c r="C777" s="65"/>
      <c r="D777" s="55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3:15" s="1" customFormat="1" x14ac:dyDescent="0.25">
      <c r="C778" s="65"/>
      <c r="D778" s="55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3:15" s="1" customFormat="1" x14ac:dyDescent="0.25">
      <c r="C779" s="65"/>
      <c r="D779" s="55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3:15" s="1" customFormat="1" x14ac:dyDescent="0.25">
      <c r="C780" s="65"/>
      <c r="D780" s="55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3:15" s="1" customFormat="1" x14ac:dyDescent="0.25">
      <c r="C781" s="65"/>
      <c r="D781" s="55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3:15" s="1" customFormat="1" x14ac:dyDescent="0.25">
      <c r="C782" s="65"/>
      <c r="D782" s="55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3:15" s="1" customFormat="1" x14ac:dyDescent="0.25">
      <c r="C783" s="65"/>
      <c r="D783" s="55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3:15" s="1" customFormat="1" x14ac:dyDescent="0.25">
      <c r="C784" s="65"/>
      <c r="D784" s="55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3:15" s="1" customFormat="1" x14ac:dyDescent="0.25">
      <c r="C785" s="65"/>
      <c r="D785" s="55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3:15" s="1" customFormat="1" x14ac:dyDescent="0.25">
      <c r="C786" s="65"/>
      <c r="D786" s="55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3:15" s="1" customFormat="1" x14ac:dyDescent="0.25">
      <c r="C787" s="65"/>
      <c r="D787" s="55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3:15" s="1" customFormat="1" x14ac:dyDescent="0.25">
      <c r="C788" s="65"/>
      <c r="D788" s="55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3:15" s="1" customFormat="1" x14ac:dyDescent="0.25">
      <c r="C789" s="65"/>
      <c r="D789" s="55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3:15" s="1" customFormat="1" x14ac:dyDescent="0.25">
      <c r="C790" s="65"/>
      <c r="D790" s="55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3:15" s="1" customFormat="1" x14ac:dyDescent="0.25">
      <c r="C791" s="65"/>
      <c r="D791" s="55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3:15" s="1" customFormat="1" x14ac:dyDescent="0.25">
      <c r="C792" s="65"/>
      <c r="D792" s="55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3:15" s="1" customFormat="1" x14ac:dyDescent="0.25">
      <c r="C793" s="65"/>
      <c r="D793" s="55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3:15" s="1" customFormat="1" x14ac:dyDescent="0.25">
      <c r="C794" s="65"/>
      <c r="D794" s="55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3:15" s="1" customFormat="1" x14ac:dyDescent="0.25">
      <c r="C795" s="65"/>
      <c r="D795" s="55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3:15" s="1" customFormat="1" x14ac:dyDescent="0.25">
      <c r="C796" s="65"/>
      <c r="D796" s="55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3:15" s="1" customFormat="1" x14ac:dyDescent="0.25">
      <c r="C797" s="65"/>
      <c r="D797" s="55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3:15" s="1" customFormat="1" x14ac:dyDescent="0.25">
      <c r="C798" s="65"/>
      <c r="D798" s="55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3:15" s="1" customFormat="1" x14ac:dyDescent="0.25">
      <c r="C799" s="65"/>
      <c r="D799" s="55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3:15" s="1" customFormat="1" x14ac:dyDescent="0.25">
      <c r="C800" s="65"/>
      <c r="D800" s="55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3:15" s="1" customFormat="1" x14ac:dyDescent="0.25">
      <c r="C801" s="65"/>
      <c r="D801" s="55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3:15" s="1" customFormat="1" x14ac:dyDescent="0.25">
      <c r="C802" s="65"/>
      <c r="D802" s="55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3:15" s="1" customFormat="1" x14ac:dyDescent="0.25">
      <c r="C803" s="65"/>
      <c r="D803" s="55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3:15" s="1" customFormat="1" x14ac:dyDescent="0.25">
      <c r="C804" s="65"/>
      <c r="D804" s="55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3:15" s="1" customFormat="1" x14ac:dyDescent="0.25">
      <c r="C805" s="65"/>
      <c r="D805" s="55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3:15" s="1" customFormat="1" x14ac:dyDescent="0.25">
      <c r="C806" s="65"/>
      <c r="D806" s="55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3:15" s="1" customFormat="1" x14ac:dyDescent="0.25">
      <c r="C807" s="65"/>
      <c r="D807" s="55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3:15" s="1" customFormat="1" x14ac:dyDescent="0.25">
      <c r="C808" s="65"/>
      <c r="D808" s="55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3:15" s="1" customFormat="1" x14ac:dyDescent="0.25">
      <c r="C809" s="65"/>
      <c r="D809" s="55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3:15" s="1" customFormat="1" x14ac:dyDescent="0.25">
      <c r="C810" s="65"/>
      <c r="D810" s="55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3:15" s="1" customFormat="1" x14ac:dyDescent="0.25">
      <c r="C811" s="65"/>
      <c r="D811" s="55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3:15" s="1" customFormat="1" x14ac:dyDescent="0.25">
      <c r="C812" s="65"/>
      <c r="D812" s="55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3:15" s="1" customFormat="1" x14ac:dyDescent="0.25">
      <c r="C813" s="65"/>
      <c r="D813" s="55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3:15" s="1" customFormat="1" x14ac:dyDescent="0.25">
      <c r="C814" s="65"/>
      <c r="D814" s="55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3:15" s="1" customFormat="1" x14ac:dyDescent="0.25">
      <c r="C815" s="65"/>
      <c r="D815" s="55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3:15" s="1" customFormat="1" x14ac:dyDescent="0.25">
      <c r="C816" s="65"/>
      <c r="D816" s="55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3:15" s="1" customFormat="1" x14ac:dyDescent="0.25">
      <c r="C817" s="65"/>
      <c r="D817" s="55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3:15" s="1" customFormat="1" x14ac:dyDescent="0.25">
      <c r="C818" s="65"/>
      <c r="D818" s="55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3:15" s="1" customFormat="1" x14ac:dyDescent="0.25">
      <c r="C819" s="65"/>
      <c r="D819" s="55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3:15" s="1" customFormat="1" x14ac:dyDescent="0.25">
      <c r="C820" s="65"/>
      <c r="D820" s="55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3:15" s="1" customFormat="1" x14ac:dyDescent="0.25">
      <c r="C821" s="65"/>
      <c r="D821" s="55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3:15" s="1" customFormat="1" x14ac:dyDescent="0.25">
      <c r="C822" s="65"/>
      <c r="D822" s="55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3:15" s="1" customFormat="1" x14ac:dyDescent="0.25">
      <c r="C823" s="65"/>
      <c r="D823" s="55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3:15" s="1" customFormat="1" x14ac:dyDescent="0.25">
      <c r="C824" s="65"/>
      <c r="D824" s="55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3:15" s="1" customFormat="1" x14ac:dyDescent="0.25">
      <c r="C825" s="65"/>
      <c r="D825" s="55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3:15" s="1" customFormat="1" x14ac:dyDescent="0.25">
      <c r="C826" s="65"/>
      <c r="D826" s="55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3:15" s="1" customFormat="1" x14ac:dyDescent="0.25">
      <c r="C827" s="65"/>
      <c r="D827" s="55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3:15" s="1" customFormat="1" x14ac:dyDescent="0.25">
      <c r="C828" s="65"/>
      <c r="D828" s="55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3:15" s="1" customFormat="1" x14ac:dyDescent="0.25">
      <c r="C829" s="65"/>
      <c r="D829" s="55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3:15" s="1" customFormat="1" x14ac:dyDescent="0.25">
      <c r="C830" s="65"/>
      <c r="D830" s="55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3:15" s="1" customFormat="1" x14ac:dyDescent="0.25">
      <c r="C831" s="65"/>
      <c r="D831" s="55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3:15" s="1" customFormat="1" x14ac:dyDescent="0.25">
      <c r="C832" s="65"/>
      <c r="D832" s="55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3:15" s="1" customFormat="1" x14ac:dyDescent="0.25">
      <c r="C833" s="65"/>
      <c r="D833" s="55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3:15" s="1" customFormat="1" x14ac:dyDescent="0.25">
      <c r="C834" s="65"/>
      <c r="D834" s="55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3:15" s="1" customFormat="1" x14ac:dyDescent="0.25">
      <c r="C835" s="65"/>
      <c r="D835" s="55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3:15" s="1" customFormat="1" x14ac:dyDescent="0.25">
      <c r="C836" s="65"/>
      <c r="D836" s="55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3:15" s="1" customFormat="1" x14ac:dyDescent="0.25">
      <c r="C837" s="65"/>
      <c r="D837" s="55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3:15" s="1" customFormat="1" x14ac:dyDescent="0.25">
      <c r="C838" s="65"/>
      <c r="D838" s="55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3:15" s="1" customFormat="1" x14ac:dyDescent="0.25">
      <c r="C839" s="65"/>
      <c r="D839" s="55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3:15" s="1" customFormat="1" x14ac:dyDescent="0.25">
      <c r="C840" s="65"/>
      <c r="D840" s="55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3:15" s="1" customFormat="1" x14ac:dyDescent="0.25">
      <c r="C841" s="65"/>
      <c r="D841" s="55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3:15" s="1" customFormat="1" x14ac:dyDescent="0.25">
      <c r="C842" s="65"/>
      <c r="D842" s="55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3:15" s="1" customFormat="1" x14ac:dyDescent="0.25">
      <c r="C843" s="65"/>
      <c r="D843" s="55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3:15" s="1" customFormat="1" x14ac:dyDescent="0.25">
      <c r="C844" s="65"/>
      <c r="D844" s="55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3:15" s="1" customFormat="1" x14ac:dyDescent="0.25">
      <c r="C845" s="65"/>
      <c r="D845" s="55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3:15" s="1" customFormat="1" x14ac:dyDescent="0.25">
      <c r="C846" s="65"/>
      <c r="D846" s="55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3:15" s="1" customFormat="1" x14ac:dyDescent="0.25">
      <c r="C847" s="65"/>
      <c r="D847" s="55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3:15" s="1" customFormat="1" x14ac:dyDescent="0.25">
      <c r="C848" s="65"/>
      <c r="D848" s="55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3:15" s="1" customFormat="1" x14ac:dyDescent="0.25">
      <c r="C849" s="65"/>
      <c r="D849" s="55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3:15" s="1" customFormat="1" x14ac:dyDescent="0.25">
      <c r="C850" s="65"/>
      <c r="D850" s="55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3:15" s="1" customFormat="1" x14ac:dyDescent="0.25">
      <c r="C851" s="65"/>
      <c r="D851" s="55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3:15" s="1" customFormat="1" x14ac:dyDescent="0.25">
      <c r="C852" s="65"/>
      <c r="D852" s="55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3:15" s="1" customFormat="1" x14ac:dyDescent="0.25">
      <c r="C853" s="65"/>
      <c r="D853" s="55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3:15" s="1" customFormat="1" x14ac:dyDescent="0.25">
      <c r="C854" s="65"/>
      <c r="D854" s="55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3:15" s="1" customFormat="1" x14ac:dyDescent="0.25">
      <c r="C855" s="65"/>
      <c r="D855" s="55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3:15" s="1" customFormat="1" x14ac:dyDescent="0.25">
      <c r="C856" s="65"/>
      <c r="D856" s="55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3:15" s="1" customFormat="1" x14ac:dyDescent="0.25">
      <c r="C857" s="65"/>
      <c r="D857" s="55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3:15" s="1" customFormat="1" x14ac:dyDescent="0.25">
      <c r="C858" s="65"/>
      <c r="D858" s="55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3:15" s="1" customFormat="1" x14ac:dyDescent="0.25">
      <c r="C859" s="65"/>
      <c r="D859" s="55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3:15" s="1" customFormat="1" x14ac:dyDescent="0.25">
      <c r="C860" s="65"/>
      <c r="D860" s="55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3:15" s="1" customFormat="1" x14ac:dyDescent="0.25">
      <c r="C861" s="65"/>
      <c r="D861" s="55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3:15" s="1" customFormat="1" x14ac:dyDescent="0.25">
      <c r="C862" s="65"/>
      <c r="D862" s="55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3:15" s="1" customFormat="1" x14ac:dyDescent="0.25">
      <c r="C863" s="65"/>
      <c r="D863" s="55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3:15" s="1" customFormat="1" x14ac:dyDescent="0.25">
      <c r="C864" s="65"/>
      <c r="D864" s="55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3:15" s="1" customFormat="1" x14ac:dyDescent="0.25">
      <c r="C865" s="65"/>
      <c r="D865" s="55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3:15" s="1" customFormat="1" x14ac:dyDescent="0.25">
      <c r="C866" s="65"/>
      <c r="D866" s="55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3:15" s="1" customFormat="1" x14ac:dyDescent="0.25">
      <c r="C867" s="65"/>
      <c r="D867" s="55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3:15" s="1" customFormat="1" x14ac:dyDescent="0.25">
      <c r="C868" s="65"/>
      <c r="D868" s="55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3:15" s="1" customFormat="1" x14ac:dyDescent="0.25">
      <c r="C869" s="65"/>
      <c r="D869" s="55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3:15" s="1" customFormat="1" x14ac:dyDescent="0.25">
      <c r="C870" s="65"/>
      <c r="D870" s="55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3:15" s="1" customFormat="1" x14ac:dyDescent="0.25">
      <c r="C871" s="65"/>
      <c r="D871" s="55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3:15" s="1" customFormat="1" x14ac:dyDescent="0.25">
      <c r="C872" s="65"/>
      <c r="D872" s="55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3:15" s="1" customFormat="1" x14ac:dyDescent="0.25">
      <c r="C873" s="65"/>
      <c r="D873" s="55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3:15" s="1" customFormat="1" x14ac:dyDescent="0.25">
      <c r="C874" s="65"/>
      <c r="D874" s="55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3:15" s="1" customFormat="1" x14ac:dyDescent="0.25">
      <c r="C875" s="65"/>
      <c r="D875" s="55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3:15" s="1" customFormat="1" x14ac:dyDescent="0.25">
      <c r="C876" s="65"/>
      <c r="D876" s="55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3:15" s="1" customFormat="1" x14ac:dyDescent="0.25">
      <c r="C877" s="65"/>
      <c r="D877" s="55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3:15" s="1" customFormat="1" x14ac:dyDescent="0.25">
      <c r="C878" s="65"/>
      <c r="D878" s="55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3:15" s="1" customFormat="1" x14ac:dyDescent="0.25">
      <c r="C879" s="65"/>
      <c r="D879" s="55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3:15" s="1" customFormat="1" x14ac:dyDescent="0.25">
      <c r="C880" s="65"/>
      <c r="D880" s="55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3:15" s="1" customFormat="1" x14ac:dyDescent="0.25">
      <c r="C881" s="65"/>
      <c r="D881" s="55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3:15" s="1" customFormat="1" x14ac:dyDescent="0.25">
      <c r="C882" s="65"/>
      <c r="D882" s="55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3:15" s="1" customFormat="1" x14ac:dyDescent="0.25">
      <c r="C883" s="65"/>
      <c r="D883" s="55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3:15" s="1" customFormat="1" x14ac:dyDescent="0.25">
      <c r="C884" s="65"/>
      <c r="D884" s="55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3:15" s="1" customFormat="1" x14ac:dyDescent="0.25">
      <c r="C885" s="65"/>
      <c r="D885" s="55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3:15" s="1" customFormat="1" x14ac:dyDescent="0.25">
      <c r="C886" s="65"/>
      <c r="D886" s="55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3:15" s="1" customFormat="1" x14ac:dyDescent="0.25">
      <c r="C887" s="65"/>
      <c r="D887" s="55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3:15" s="1" customFormat="1" x14ac:dyDescent="0.25">
      <c r="C888" s="65"/>
      <c r="D888" s="55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3:15" s="1" customFormat="1" x14ac:dyDescent="0.25">
      <c r="C889" s="65"/>
      <c r="D889" s="55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3:15" s="1" customFormat="1" x14ac:dyDescent="0.25">
      <c r="C890" s="65"/>
      <c r="D890" s="55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3:15" s="1" customFormat="1" x14ac:dyDescent="0.25">
      <c r="C891" s="65"/>
      <c r="D891" s="55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3:15" s="1" customFormat="1" x14ac:dyDescent="0.25">
      <c r="C892" s="65"/>
      <c r="D892" s="55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</row>
    <row r="893" spans="3:15" s="1" customFormat="1" x14ac:dyDescent="0.25">
      <c r="C893" s="65"/>
      <c r="D893" s="55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</row>
    <row r="894" spans="3:15" s="1" customFormat="1" x14ac:dyDescent="0.25">
      <c r="C894" s="65"/>
      <c r="D894" s="55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</row>
    <row r="895" spans="3:15" s="1" customFormat="1" x14ac:dyDescent="0.25">
      <c r="C895" s="65"/>
      <c r="D895" s="55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</row>
    <row r="896" spans="3:15" s="1" customFormat="1" x14ac:dyDescent="0.25">
      <c r="C896" s="65"/>
      <c r="D896" s="55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3:15" s="1" customFormat="1" x14ac:dyDescent="0.25">
      <c r="C897" s="65"/>
      <c r="D897" s="55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</row>
    <row r="898" spans="3:15" s="1" customFormat="1" x14ac:dyDescent="0.25">
      <c r="C898" s="65"/>
      <c r="D898" s="55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3:15" s="1" customFormat="1" x14ac:dyDescent="0.25">
      <c r="C899" s="65"/>
      <c r="D899" s="55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</row>
    <row r="900" spans="3:15" s="1" customFormat="1" x14ac:dyDescent="0.25">
      <c r="C900" s="65"/>
      <c r="D900" s="55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</row>
    <row r="901" spans="3:15" s="1" customFormat="1" x14ac:dyDescent="0.25">
      <c r="C901" s="65"/>
      <c r="D901" s="55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</row>
    <row r="902" spans="3:15" s="1" customFormat="1" x14ac:dyDescent="0.25">
      <c r="C902" s="65"/>
      <c r="D902" s="55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3:15" s="1" customFormat="1" x14ac:dyDescent="0.25">
      <c r="C903" s="65"/>
      <c r="D903" s="55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3:15" s="1" customFormat="1" x14ac:dyDescent="0.25">
      <c r="C904" s="65"/>
      <c r="D904" s="55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3:15" s="1" customFormat="1" x14ac:dyDescent="0.25">
      <c r="C905" s="65"/>
      <c r="D905" s="55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3:15" s="1" customFormat="1" x14ac:dyDescent="0.25">
      <c r="C906" s="65"/>
      <c r="D906" s="55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3:15" s="1" customFormat="1" x14ac:dyDescent="0.25">
      <c r="C907" s="65"/>
      <c r="D907" s="55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</row>
    <row r="908" spans="3:15" s="1" customFormat="1" x14ac:dyDescent="0.25">
      <c r="C908" s="65"/>
      <c r="D908" s="55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3:15" s="1" customFormat="1" x14ac:dyDescent="0.25">
      <c r="C909" s="65"/>
      <c r="D909" s="55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3:15" s="1" customFormat="1" x14ac:dyDescent="0.25">
      <c r="C910" s="65"/>
      <c r="D910" s="55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3:15" s="1" customFormat="1" x14ac:dyDescent="0.25">
      <c r="C911" s="65"/>
      <c r="D911" s="55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</row>
    <row r="912" spans="3:15" s="1" customFormat="1" x14ac:dyDescent="0.25">
      <c r="C912" s="65"/>
      <c r="D912" s="55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3:15" s="1" customFormat="1" x14ac:dyDescent="0.25">
      <c r="C913" s="65"/>
      <c r="D913" s="55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3:15" s="1" customFormat="1" x14ac:dyDescent="0.25">
      <c r="C914" s="65"/>
      <c r="D914" s="55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</row>
    <row r="915" spans="3:15" s="1" customFormat="1" x14ac:dyDescent="0.25">
      <c r="C915" s="65"/>
      <c r="D915" s="55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</row>
    <row r="916" spans="3:15" s="1" customFormat="1" x14ac:dyDescent="0.25">
      <c r="C916" s="65"/>
      <c r="D916" s="55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3:15" s="1" customFormat="1" x14ac:dyDescent="0.25">
      <c r="C917" s="65"/>
      <c r="D917" s="55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</row>
    <row r="918" spans="3:15" s="1" customFormat="1" x14ac:dyDescent="0.25">
      <c r="C918" s="65"/>
      <c r="D918" s="55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3:15" s="1" customFormat="1" x14ac:dyDescent="0.25">
      <c r="C919" s="65"/>
      <c r="D919" s="55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3:15" s="1" customFormat="1" x14ac:dyDescent="0.25">
      <c r="C920" s="65"/>
      <c r="D920" s="55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3:15" s="1" customFormat="1" x14ac:dyDescent="0.25">
      <c r="C921" s="65"/>
      <c r="D921" s="55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3:15" s="1" customFormat="1" x14ac:dyDescent="0.25">
      <c r="C922" s="65"/>
      <c r="D922" s="55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3:15" s="1" customFormat="1" x14ac:dyDescent="0.25">
      <c r="C923" s="65"/>
      <c r="D923" s="55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3:15" s="1" customFormat="1" x14ac:dyDescent="0.25">
      <c r="C924" s="65"/>
      <c r="D924" s="55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3:15" s="1" customFormat="1" x14ac:dyDescent="0.25">
      <c r="C925" s="65"/>
      <c r="D925" s="55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3:15" s="1" customFormat="1" x14ac:dyDescent="0.25">
      <c r="C926" s="65"/>
      <c r="D926" s="55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3:15" s="1" customFormat="1" x14ac:dyDescent="0.25">
      <c r="C927" s="65"/>
      <c r="D927" s="55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</row>
    <row r="928" spans="3:15" s="1" customFormat="1" x14ac:dyDescent="0.25">
      <c r="C928" s="65"/>
      <c r="D928" s="55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3:15" s="1" customFormat="1" x14ac:dyDescent="0.25">
      <c r="C929" s="65"/>
      <c r="D929" s="55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3:15" s="1" customFormat="1" x14ac:dyDescent="0.25">
      <c r="C930" s="65"/>
      <c r="D930" s="55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3:15" s="1" customFormat="1" x14ac:dyDescent="0.25">
      <c r="C931" s="65"/>
      <c r="D931" s="55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3:15" s="1" customFormat="1" x14ac:dyDescent="0.25">
      <c r="C932" s="65"/>
      <c r="D932" s="55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3:15" s="1" customFormat="1" x14ac:dyDescent="0.25">
      <c r="C933" s="65"/>
      <c r="D933" s="55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3:15" s="1" customFormat="1" x14ac:dyDescent="0.25">
      <c r="C934" s="65"/>
      <c r="D934" s="55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3:15" s="1" customFormat="1" x14ac:dyDescent="0.25">
      <c r="C935" s="65"/>
      <c r="D935" s="55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3:15" s="1" customFormat="1" x14ac:dyDescent="0.25">
      <c r="C936" s="65"/>
      <c r="D936" s="55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3:15" s="1" customFormat="1" x14ac:dyDescent="0.25">
      <c r="C937" s="65"/>
      <c r="D937" s="55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3:15" s="1" customFormat="1" x14ac:dyDescent="0.25">
      <c r="C938" s="65"/>
      <c r="D938" s="55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3:15" s="1" customFormat="1" x14ac:dyDescent="0.25">
      <c r="C939" s="65"/>
      <c r="D939" s="55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3:15" s="1" customFormat="1" x14ac:dyDescent="0.25">
      <c r="C940" s="65"/>
      <c r="D940" s="55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3:15" s="1" customFormat="1" x14ac:dyDescent="0.25">
      <c r="C941" s="65"/>
      <c r="D941" s="55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3:15" s="1" customFormat="1" x14ac:dyDescent="0.25">
      <c r="C942" s="65"/>
      <c r="D942" s="55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</row>
    <row r="943" spans="3:15" s="1" customFormat="1" x14ac:dyDescent="0.25">
      <c r="C943" s="65"/>
      <c r="D943" s="55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</row>
    <row r="944" spans="3:15" s="1" customFormat="1" x14ac:dyDescent="0.25">
      <c r="C944" s="65"/>
      <c r="D944" s="55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3:15" s="1" customFormat="1" x14ac:dyDescent="0.25">
      <c r="C945" s="65"/>
      <c r="D945" s="55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</row>
    <row r="946" spans="3:15" s="1" customFormat="1" x14ac:dyDescent="0.25">
      <c r="C946" s="65"/>
      <c r="D946" s="55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3:15" s="1" customFormat="1" x14ac:dyDescent="0.25">
      <c r="C947" s="65"/>
      <c r="D947" s="55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3:15" s="1" customFormat="1" x14ac:dyDescent="0.25">
      <c r="C948" s="65"/>
      <c r="D948" s="55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3:15" s="1" customFormat="1" x14ac:dyDescent="0.25">
      <c r="C949" s="65"/>
      <c r="D949" s="55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3:15" s="1" customFormat="1" x14ac:dyDescent="0.25">
      <c r="C950" s="65"/>
      <c r="D950" s="55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</row>
    <row r="951" spans="3:15" s="1" customFormat="1" x14ac:dyDescent="0.25">
      <c r="C951" s="65"/>
      <c r="D951" s="55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3:15" s="1" customFormat="1" x14ac:dyDescent="0.25">
      <c r="C952" s="65"/>
      <c r="D952" s="55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3:15" s="1" customFormat="1" x14ac:dyDescent="0.25">
      <c r="C953" s="65"/>
      <c r="D953" s="55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3:15" s="1" customFormat="1" x14ac:dyDescent="0.25">
      <c r="C954" s="65"/>
      <c r="D954" s="55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3:15" s="1" customFormat="1" x14ac:dyDescent="0.25">
      <c r="C955" s="65"/>
      <c r="D955" s="55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</row>
    <row r="956" spans="3:15" s="1" customFormat="1" x14ac:dyDescent="0.25">
      <c r="C956" s="65"/>
      <c r="D956" s="55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3:15" s="1" customFormat="1" x14ac:dyDescent="0.25">
      <c r="C957" s="65"/>
      <c r="D957" s="55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</row>
    <row r="958" spans="3:15" s="1" customFormat="1" x14ac:dyDescent="0.25">
      <c r="C958" s="65"/>
      <c r="D958" s="55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3:15" s="1" customFormat="1" x14ac:dyDescent="0.25">
      <c r="C959" s="65"/>
      <c r="D959" s="55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</row>
    <row r="960" spans="3:15" s="1" customFormat="1" x14ac:dyDescent="0.25">
      <c r="C960" s="65"/>
      <c r="D960" s="55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3:15" s="1" customFormat="1" x14ac:dyDescent="0.25">
      <c r="C961" s="65"/>
      <c r="D961" s="55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3:15" s="1" customFormat="1" x14ac:dyDescent="0.25">
      <c r="C962" s="65"/>
      <c r="D962" s="55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3:15" s="1" customFormat="1" x14ac:dyDescent="0.25">
      <c r="C963" s="65"/>
      <c r="D963" s="55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3:15" s="1" customFormat="1" x14ac:dyDescent="0.25">
      <c r="C964" s="65"/>
      <c r="D964" s="55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3:15" s="1" customFormat="1" x14ac:dyDescent="0.25">
      <c r="C965" s="65"/>
      <c r="D965" s="55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</row>
    <row r="966" spans="3:15" s="1" customFormat="1" x14ac:dyDescent="0.25">
      <c r="C966" s="65"/>
      <c r="D966" s="55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3:15" s="1" customFormat="1" x14ac:dyDescent="0.25">
      <c r="C967" s="65"/>
      <c r="D967" s="55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3:15" s="1" customFormat="1" x14ac:dyDescent="0.25">
      <c r="C968" s="65"/>
      <c r="D968" s="55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3:15" s="1" customFormat="1" x14ac:dyDescent="0.25">
      <c r="C969" s="65"/>
      <c r="D969" s="55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</row>
    <row r="970" spans="3:15" s="1" customFormat="1" x14ac:dyDescent="0.25">
      <c r="C970" s="65"/>
      <c r="D970" s="55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3:15" s="1" customFormat="1" x14ac:dyDescent="0.25">
      <c r="C971" s="65"/>
      <c r="D971" s="55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3:15" s="1" customFormat="1" x14ac:dyDescent="0.25">
      <c r="C972" s="65"/>
      <c r="D972" s="55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3:15" s="1" customFormat="1" x14ac:dyDescent="0.25">
      <c r="C973" s="65"/>
      <c r="D973" s="55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3:15" s="1" customFormat="1" x14ac:dyDescent="0.25">
      <c r="C974" s="65"/>
      <c r="D974" s="55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3:15" s="1" customFormat="1" x14ac:dyDescent="0.25">
      <c r="C975" s="65"/>
      <c r="D975" s="55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</row>
    <row r="976" spans="3:15" s="1" customFormat="1" x14ac:dyDescent="0.25">
      <c r="C976" s="65"/>
      <c r="D976" s="55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</row>
    <row r="977" spans="3:15" s="1" customFormat="1" x14ac:dyDescent="0.25">
      <c r="C977" s="65"/>
      <c r="D977" s="55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</row>
    <row r="978" spans="3:15" s="1" customFormat="1" x14ac:dyDescent="0.25">
      <c r="C978" s="65"/>
      <c r="D978" s="55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3:15" s="1" customFormat="1" x14ac:dyDescent="0.25">
      <c r="C979" s="65"/>
      <c r="D979" s="55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3:15" s="1" customFormat="1" x14ac:dyDescent="0.25">
      <c r="C980" s="65"/>
      <c r="D980" s="55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3:15" s="1" customFormat="1" x14ac:dyDescent="0.25">
      <c r="C981" s="65"/>
      <c r="D981" s="55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3:15" s="1" customFormat="1" x14ac:dyDescent="0.25">
      <c r="C982" s="65"/>
      <c r="D982" s="55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3:15" s="1" customFormat="1" x14ac:dyDescent="0.25">
      <c r="C983" s="65"/>
      <c r="D983" s="55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3:15" s="1" customFormat="1" x14ac:dyDescent="0.25">
      <c r="C984" s="65"/>
      <c r="D984" s="55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3:15" s="1" customFormat="1" x14ac:dyDescent="0.25">
      <c r="C985" s="65"/>
      <c r="D985" s="55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</row>
    <row r="986" spans="3:15" s="1" customFormat="1" x14ac:dyDescent="0.25">
      <c r="C986" s="65"/>
      <c r="D986" s="55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</row>
    <row r="987" spans="3:15" s="1" customFormat="1" x14ac:dyDescent="0.25">
      <c r="C987" s="65"/>
      <c r="D987" s="55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</row>
    <row r="988" spans="3:15" s="1" customFormat="1" x14ac:dyDescent="0.25">
      <c r="C988" s="65"/>
      <c r="D988" s="55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3:15" s="1" customFormat="1" x14ac:dyDescent="0.25">
      <c r="C989" s="65"/>
      <c r="D989" s="55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</row>
    <row r="990" spans="3:15" s="1" customFormat="1" x14ac:dyDescent="0.25">
      <c r="C990" s="65"/>
      <c r="D990" s="55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</row>
    <row r="991" spans="3:15" s="1" customFormat="1" x14ac:dyDescent="0.25">
      <c r="C991" s="65"/>
      <c r="D991" s="55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</row>
    <row r="992" spans="3:15" s="1" customFormat="1" x14ac:dyDescent="0.25">
      <c r="C992" s="65"/>
      <c r="D992" s="55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</row>
    <row r="993" spans="3:15" s="1" customFormat="1" x14ac:dyDescent="0.25">
      <c r="C993" s="65"/>
      <c r="D993" s="55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</row>
    <row r="994" spans="3:15" s="1" customFormat="1" x14ac:dyDescent="0.25">
      <c r="C994" s="65"/>
      <c r="D994" s="55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</row>
    <row r="995" spans="3:15" s="1" customFormat="1" x14ac:dyDescent="0.25">
      <c r="C995" s="65"/>
      <c r="D995" s="55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</row>
    <row r="996" spans="3:15" s="1" customFormat="1" x14ac:dyDescent="0.25">
      <c r="C996" s="65"/>
      <c r="D996" s="55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</row>
    <row r="997" spans="3:15" s="1" customFormat="1" x14ac:dyDescent="0.25">
      <c r="C997" s="65"/>
      <c r="D997" s="55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</row>
    <row r="998" spans="3:15" s="1" customFormat="1" x14ac:dyDescent="0.25">
      <c r="C998" s="65"/>
      <c r="D998" s="55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</row>
    <row r="999" spans="3:15" s="1" customFormat="1" x14ac:dyDescent="0.25">
      <c r="C999" s="65"/>
      <c r="D999" s="55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</row>
    <row r="1000" spans="3:15" s="1" customFormat="1" x14ac:dyDescent="0.25">
      <c r="C1000" s="65"/>
      <c r="D1000" s="55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</row>
    <row r="1001" spans="3:15" s="1" customFormat="1" x14ac:dyDescent="0.25">
      <c r="C1001" s="65"/>
      <c r="D1001" s="55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</row>
    <row r="1002" spans="3:15" s="1" customFormat="1" x14ac:dyDescent="0.25">
      <c r="C1002" s="65"/>
      <c r="D1002" s="55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</row>
    <row r="1003" spans="3:15" s="1" customFormat="1" x14ac:dyDescent="0.25">
      <c r="C1003" s="65"/>
      <c r="D1003" s="55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</row>
    <row r="1004" spans="3:15" s="1" customFormat="1" x14ac:dyDescent="0.25">
      <c r="C1004" s="65"/>
      <c r="D1004" s="55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</row>
    <row r="1005" spans="3:15" s="1" customFormat="1" x14ac:dyDescent="0.25">
      <c r="C1005" s="65"/>
      <c r="D1005" s="55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</row>
    <row r="1006" spans="3:15" s="1" customFormat="1" x14ac:dyDescent="0.25">
      <c r="C1006" s="65"/>
      <c r="D1006" s="55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</row>
    <row r="1007" spans="3:15" s="1" customFormat="1" x14ac:dyDescent="0.25">
      <c r="C1007" s="65"/>
      <c r="D1007" s="55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</row>
    <row r="1008" spans="3:15" s="1" customFormat="1" x14ac:dyDescent="0.25">
      <c r="C1008" s="65"/>
      <c r="D1008" s="55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</row>
    <row r="1009" spans="3:15" s="1" customFormat="1" x14ac:dyDescent="0.25">
      <c r="C1009" s="65"/>
      <c r="D1009" s="55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</row>
    <row r="1010" spans="3:15" s="1" customFormat="1" x14ac:dyDescent="0.25">
      <c r="C1010" s="65"/>
      <c r="D1010" s="55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</row>
    <row r="1011" spans="3:15" s="1" customFormat="1" x14ac:dyDescent="0.25">
      <c r="C1011" s="65"/>
      <c r="D1011" s="55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</row>
    <row r="1012" spans="3:15" s="1" customFormat="1" x14ac:dyDescent="0.25">
      <c r="C1012" s="65"/>
      <c r="D1012" s="55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</row>
    <row r="1013" spans="3:15" s="1" customFormat="1" x14ac:dyDescent="0.25">
      <c r="C1013" s="65"/>
      <c r="D1013" s="55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</row>
    <row r="1014" spans="3:15" s="1" customFormat="1" x14ac:dyDescent="0.25">
      <c r="C1014" s="65"/>
      <c r="D1014" s="55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</row>
    <row r="1015" spans="3:15" s="1" customFormat="1" x14ac:dyDescent="0.25">
      <c r="C1015" s="65"/>
      <c r="D1015" s="55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</row>
    <row r="1016" spans="3:15" s="1" customFormat="1" x14ac:dyDescent="0.25">
      <c r="C1016" s="65"/>
      <c r="D1016" s="55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</row>
    <row r="1017" spans="3:15" s="1" customFormat="1" x14ac:dyDescent="0.25">
      <c r="C1017" s="65"/>
      <c r="D1017" s="55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</row>
    <row r="1018" spans="3:15" s="1" customFormat="1" x14ac:dyDescent="0.25">
      <c r="C1018" s="65"/>
      <c r="D1018" s="55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</row>
    <row r="1019" spans="3:15" s="1" customFormat="1" x14ac:dyDescent="0.25">
      <c r="C1019" s="65"/>
      <c r="D1019" s="55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</row>
    <row r="1020" spans="3:15" s="1" customFormat="1" x14ac:dyDescent="0.25">
      <c r="C1020" s="65"/>
      <c r="D1020" s="55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</row>
    <row r="1021" spans="3:15" s="1" customFormat="1" x14ac:dyDescent="0.25">
      <c r="C1021" s="65"/>
      <c r="D1021" s="55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</row>
    <row r="1022" spans="3:15" s="1" customFormat="1" x14ac:dyDescent="0.25">
      <c r="C1022" s="65"/>
      <c r="D1022" s="55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</row>
    <row r="1023" spans="3:15" s="1" customFormat="1" x14ac:dyDescent="0.25">
      <c r="C1023" s="65"/>
      <c r="D1023" s="55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</row>
    <row r="1024" spans="3:15" s="1" customFormat="1" x14ac:dyDescent="0.25">
      <c r="C1024" s="65"/>
      <c r="D1024" s="55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</row>
    <row r="1025" spans="3:15" s="1" customFormat="1" x14ac:dyDescent="0.25">
      <c r="C1025" s="65"/>
      <c r="D1025" s="55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</row>
    <row r="1026" spans="3:15" s="1" customFormat="1" x14ac:dyDescent="0.25">
      <c r="C1026" s="65"/>
      <c r="D1026" s="55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</row>
    <row r="1027" spans="3:15" s="1" customFormat="1" x14ac:dyDescent="0.25">
      <c r="C1027" s="65"/>
      <c r="D1027" s="55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</row>
    <row r="1028" spans="3:15" s="1" customFormat="1" x14ac:dyDescent="0.25">
      <c r="C1028" s="65"/>
      <c r="D1028" s="55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</row>
    <row r="1029" spans="3:15" s="1" customFormat="1" x14ac:dyDescent="0.25">
      <c r="C1029" s="65"/>
      <c r="D1029" s="55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</row>
    <row r="1030" spans="3:15" s="1" customFormat="1" x14ac:dyDescent="0.25">
      <c r="C1030" s="65"/>
      <c r="D1030" s="55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</row>
    <row r="1031" spans="3:15" s="1" customFormat="1" x14ac:dyDescent="0.25">
      <c r="C1031" s="65"/>
      <c r="D1031" s="55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</row>
    <row r="1032" spans="3:15" s="1" customFormat="1" x14ac:dyDescent="0.25">
      <c r="C1032" s="65"/>
      <c r="D1032" s="55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</row>
    <row r="1033" spans="3:15" s="1" customFormat="1" x14ac:dyDescent="0.25">
      <c r="C1033" s="65"/>
      <c r="D1033" s="55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</row>
    <row r="1034" spans="3:15" s="1" customFormat="1" x14ac:dyDescent="0.25">
      <c r="C1034" s="65"/>
      <c r="D1034" s="55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</row>
    <row r="1035" spans="3:15" s="1" customFormat="1" x14ac:dyDescent="0.25">
      <c r="C1035" s="65"/>
      <c r="D1035" s="55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</row>
    <row r="1036" spans="3:15" s="1" customFormat="1" x14ac:dyDescent="0.25">
      <c r="C1036" s="65"/>
      <c r="D1036" s="55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</row>
    <row r="1037" spans="3:15" s="1" customFormat="1" x14ac:dyDescent="0.25">
      <c r="C1037" s="65"/>
      <c r="D1037" s="55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</row>
    <row r="1038" spans="3:15" s="1" customFormat="1" x14ac:dyDescent="0.25">
      <c r="C1038" s="65"/>
      <c r="D1038" s="55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</row>
    <row r="1039" spans="3:15" s="1" customFormat="1" x14ac:dyDescent="0.25">
      <c r="C1039" s="65"/>
      <c r="D1039" s="55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</row>
    <row r="1040" spans="3:15" s="1" customFormat="1" x14ac:dyDescent="0.25">
      <c r="C1040" s="65"/>
      <c r="D1040" s="55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</row>
    <row r="1041" spans="3:15" s="1" customFormat="1" x14ac:dyDescent="0.25">
      <c r="C1041" s="65"/>
      <c r="D1041" s="55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</row>
    <row r="1042" spans="3:15" s="1" customFormat="1" x14ac:dyDescent="0.25">
      <c r="C1042" s="65"/>
      <c r="D1042" s="55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</row>
    <row r="1043" spans="3:15" s="1" customFormat="1" x14ac:dyDescent="0.25">
      <c r="C1043" s="65"/>
      <c r="D1043" s="55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</row>
    <row r="1044" spans="3:15" s="1" customFormat="1" x14ac:dyDescent="0.25">
      <c r="C1044" s="65"/>
      <c r="D1044" s="55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</row>
    <row r="1045" spans="3:15" s="1" customFormat="1" x14ac:dyDescent="0.25">
      <c r="C1045" s="65"/>
      <c r="D1045" s="55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</row>
    <row r="1046" spans="3:15" s="1" customFormat="1" x14ac:dyDescent="0.25">
      <c r="C1046" s="65"/>
      <c r="D1046" s="55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</row>
    <row r="1047" spans="3:15" s="1" customFormat="1" x14ac:dyDescent="0.25">
      <c r="C1047" s="65"/>
      <c r="D1047" s="55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</row>
    <row r="1048" spans="3:15" s="1" customFormat="1" x14ac:dyDescent="0.25">
      <c r="C1048" s="65"/>
      <c r="D1048" s="55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</row>
    <row r="1049" spans="3:15" s="1" customFormat="1" x14ac:dyDescent="0.25">
      <c r="C1049" s="65"/>
      <c r="D1049" s="55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</row>
    <row r="1050" spans="3:15" s="1" customFormat="1" x14ac:dyDescent="0.25">
      <c r="C1050" s="65"/>
      <c r="D1050" s="55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</row>
    <row r="1051" spans="3:15" s="1" customFormat="1" x14ac:dyDescent="0.25">
      <c r="C1051" s="65"/>
      <c r="D1051" s="55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</row>
    <row r="1052" spans="3:15" s="1" customFormat="1" x14ac:dyDescent="0.25">
      <c r="C1052" s="65"/>
      <c r="D1052" s="55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</row>
    <row r="1053" spans="3:15" s="1" customFormat="1" x14ac:dyDescent="0.25">
      <c r="C1053" s="65"/>
      <c r="D1053" s="55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</row>
    <row r="1054" spans="3:15" s="1" customFormat="1" x14ac:dyDescent="0.25">
      <c r="C1054" s="65"/>
      <c r="D1054" s="55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</row>
    <row r="1055" spans="3:15" s="1" customFormat="1" x14ac:dyDescent="0.25">
      <c r="C1055" s="65"/>
      <c r="D1055" s="55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</row>
    <row r="1056" spans="3:15" s="1" customFormat="1" x14ac:dyDescent="0.25">
      <c r="C1056" s="65"/>
      <c r="D1056" s="55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</row>
    <row r="1057" spans="3:15" s="1" customFormat="1" x14ac:dyDescent="0.25">
      <c r="C1057" s="65"/>
      <c r="D1057" s="55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</row>
    <row r="1058" spans="3:15" s="1" customFormat="1" x14ac:dyDescent="0.25">
      <c r="C1058" s="65"/>
      <c r="D1058" s="55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</row>
    <row r="1059" spans="3:15" s="1" customFormat="1" x14ac:dyDescent="0.25">
      <c r="C1059" s="65"/>
      <c r="D1059" s="55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</row>
    <row r="1060" spans="3:15" s="1" customFormat="1" x14ac:dyDescent="0.25">
      <c r="C1060" s="65"/>
      <c r="D1060" s="55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</row>
    <row r="1061" spans="3:15" s="1" customFormat="1" x14ac:dyDescent="0.25">
      <c r="C1061" s="65"/>
      <c r="D1061" s="55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</row>
    <row r="1062" spans="3:15" s="1" customFormat="1" x14ac:dyDescent="0.25">
      <c r="C1062" s="65"/>
      <c r="D1062" s="55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</row>
    <row r="1063" spans="3:15" s="1" customFormat="1" x14ac:dyDescent="0.25">
      <c r="C1063" s="65"/>
      <c r="D1063" s="55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</row>
    <row r="1064" spans="3:15" s="1" customFormat="1" x14ac:dyDescent="0.25">
      <c r="C1064" s="65"/>
      <c r="D1064" s="55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</row>
    <row r="1065" spans="3:15" s="1" customFormat="1" x14ac:dyDescent="0.25">
      <c r="C1065" s="65"/>
      <c r="D1065" s="55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</row>
    <row r="1066" spans="3:15" s="1" customFormat="1" x14ac:dyDescent="0.25">
      <c r="C1066" s="65"/>
      <c r="D1066" s="55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</row>
    <row r="1067" spans="3:15" s="1" customFormat="1" x14ac:dyDescent="0.25">
      <c r="C1067" s="65"/>
      <c r="D1067" s="55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</row>
    <row r="1068" spans="3:15" s="1" customFormat="1" x14ac:dyDescent="0.25">
      <c r="C1068" s="65"/>
      <c r="D1068" s="55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</row>
    <row r="1069" spans="3:15" s="1" customFormat="1" x14ac:dyDescent="0.25">
      <c r="C1069" s="65"/>
      <c r="D1069" s="55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</row>
    <row r="1070" spans="3:15" s="1" customFormat="1" x14ac:dyDescent="0.25">
      <c r="C1070" s="65"/>
      <c r="D1070" s="55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</row>
    <row r="1071" spans="3:15" s="1" customFormat="1" x14ac:dyDescent="0.25">
      <c r="C1071" s="65"/>
      <c r="D1071" s="55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</row>
    <row r="1072" spans="3:15" s="1" customFormat="1" x14ac:dyDescent="0.25">
      <c r="C1072" s="65"/>
      <c r="D1072" s="55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</row>
    <row r="1073" spans="3:15" s="1" customFormat="1" x14ac:dyDescent="0.25">
      <c r="C1073" s="65"/>
      <c r="D1073" s="55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</row>
    <row r="1074" spans="3:15" s="1" customFormat="1" x14ac:dyDescent="0.25">
      <c r="C1074" s="65"/>
      <c r="D1074" s="55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</row>
    <row r="1075" spans="3:15" s="1" customFormat="1" x14ac:dyDescent="0.25">
      <c r="C1075" s="65"/>
      <c r="D1075" s="55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</row>
    <row r="1076" spans="3:15" s="1" customFormat="1" x14ac:dyDescent="0.25">
      <c r="C1076" s="65"/>
      <c r="D1076" s="55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</row>
    <row r="1077" spans="3:15" s="1" customFormat="1" x14ac:dyDescent="0.25">
      <c r="C1077" s="65"/>
      <c r="D1077" s="55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</row>
    <row r="1078" spans="3:15" s="1" customFormat="1" x14ac:dyDescent="0.25">
      <c r="C1078" s="65"/>
      <c r="D1078" s="55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</row>
    <row r="1079" spans="3:15" s="1" customFormat="1" x14ac:dyDescent="0.25">
      <c r="C1079" s="65"/>
      <c r="D1079" s="55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</row>
    <row r="1080" spans="3:15" s="1" customFormat="1" x14ac:dyDescent="0.25">
      <c r="C1080" s="65"/>
      <c r="D1080" s="55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</row>
    <row r="1081" spans="3:15" s="1" customFormat="1" x14ac:dyDescent="0.25">
      <c r="C1081" s="65"/>
      <c r="D1081" s="55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</row>
    <row r="1082" spans="3:15" s="1" customFormat="1" x14ac:dyDescent="0.25">
      <c r="C1082" s="65"/>
      <c r="D1082" s="55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</row>
    <row r="1083" spans="3:15" s="1" customFormat="1" x14ac:dyDescent="0.25">
      <c r="C1083" s="65"/>
      <c r="D1083" s="55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</row>
    <row r="1084" spans="3:15" s="1" customFormat="1" x14ac:dyDescent="0.25">
      <c r="C1084" s="65"/>
      <c r="D1084" s="55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</row>
    <row r="1085" spans="3:15" s="1" customFormat="1" x14ac:dyDescent="0.25">
      <c r="C1085" s="65"/>
      <c r="D1085" s="55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</row>
    <row r="1086" spans="3:15" s="1" customFormat="1" x14ac:dyDescent="0.25">
      <c r="C1086" s="65"/>
      <c r="D1086" s="55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</row>
    <row r="1087" spans="3:15" s="1" customFormat="1" x14ac:dyDescent="0.25">
      <c r="C1087" s="65"/>
      <c r="D1087" s="55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</row>
    <row r="1088" spans="3:15" s="1" customFormat="1" x14ac:dyDescent="0.25">
      <c r="C1088" s="65"/>
      <c r="D1088" s="55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</row>
    <row r="1089" spans="3:15" s="1" customFormat="1" x14ac:dyDescent="0.25">
      <c r="C1089" s="65"/>
      <c r="D1089" s="55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</row>
    <row r="1090" spans="3:15" s="1" customFormat="1" x14ac:dyDescent="0.25">
      <c r="C1090" s="65"/>
      <c r="D1090" s="55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</row>
    <row r="1091" spans="3:15" s="1" customFormat="1" x14ac:dyDescent="0.25">
      <c r="C1091" s="65"/>
      <c r="D1091" s="55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</row>
    <row r="1092" spans="3:15" s="1" customFormat="1" x14ac:dyDescent="0.25">
      <c r="C1092" s="65"/>
      <c r="D1092" s="55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</row>
    <row r="1093" spans="3:15" s="1" customFormat="1" x14ac:dyDescent="0.25">
      <c r="C1093" s="65"/>
      <c r="D1093" s="55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</row>
    <row r="1094" spans="3:15" s="1" customFormat="1" x14ac:dyDescent="0.25">
      <c r="C1094" s="65"/>
      <c r="D1094" s="55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</row>
    <row r="1095" spans="3:15" s="1" customFormat="1" x14ac:dyDescent="0.25">
      <c r="C1095" s="65"/>
      <c r="D1095" s="55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</row>
    <row r="1096" spans="3:15" s="1" customFormat="1" x14ac:dyDescent="0.25">
      <c r="C1096" s="65"/>
      <c r="D1096" s="55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</row>
    <row r="1097" spans="3:15" s="1" customFormat="1" x14ac:dyDescent="0.25">
      <c r="C1097" s="65"/>
      <c r="D1097" s="55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</row>
    <row r="1098" spans="3:15" s="1" customFormat="1" x14ac:dyDescent="0.25">
      <c r="C1098" s="65"/>
      <c r="D1098" s="55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</row>
    <row r="1099" spans="3:15" s="1" customFormat="1" x14ac:dyDescent="0.25">
      <c r="C1099" s="65"/>
      <c r="D1099" s="55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</row>
    <row r="1100" spans="3:15" s="1" customFormat="1" x14ac:dyDescent="0.25">
      <c r="C1100" s="65"/>
      <c r="D1100" s="55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</row>
    <row r="1101" spans="3:15" s="1" customFormat="1" x14ac:dyDescent="0.25">
      <c r="C1101" s="65"/>
      <c r="D1101" s="55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</row>
    <row r="1102" spans="3:15" s="1" customFormat="1" x14ac:dyDescent="0.25">
      <c r="C1102" s="65"/>
      <c r="D1102" s="55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</row>
    <row r="1103" spans="3:15" s="1" customFormat="1" x14ac:dyDescent="0.25">
      <c r="C1103" s="65"/>
      <c r="D1103" s="55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</row>
    <row r="1104" spans="3:15" s="1" customFormat="1" x14ac:dyDescent="0.25">
      <c r="C1104" s="65"/>
      <c r="D1104" s="55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</row>
    <row r="1105" spans="3:15" s="1" customFormat="1" x14ac:dyDescent="0.25">
      <c r="C1105" s="65"/>
      <c r="D1105" s="55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</row>
    <row r="1106" spans="3:15" s="1" customFormat="1" x14ac:dyDescent="0.25">
      <c r="C1106" s="65"/>
      <c r="D1106" s="55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</row>
    <row r="1107" spans="3:15" s="1" customFormat="1" x14ac:dyDescent="0.25">
      <c r="C1107" s="65"/>
      <c r="D1107" s="55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</row>
    <row r="1108" spans="3:15" s="1" customFormat="1" x14ac:dyDescent="0.25">
      <c r="C1108" s="65"/>
      <c r="D1108" s="55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</row>
    <row r="1109" spans="3:15" s="1" customFormat="1" x14ac:dyDescent="0.25">
      <c r="C1109" s="65"/>
      <c r="D1109" s="55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</row>
    <row r="1110" spans="3:15" s="1" customFormat="1" x14ac:dyDescent="0.25">
      <c r="C1110" s="65"/>
      <c r="D1110" s="55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</row>
    <row r="1111" spans="3:15" s="1" customFormat="1" x14ac:dyDescent="0.25">
      <c r="C1111" s="65"/>
      <c r="D1111" s="55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</row>
    <row r="1112" spans="3:15" s="1" customFormat="1" x14ac:dyDescent="0.25">
      <c r="C1112" s="65"/>
      <c r="D1112" s="55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</row>
    <row r="1113" spans="3:15" s="1" customFormat="1" x14ac:dyDescent="0.25">
      <c r="C1113" s="65"/>
      <c r="D1113" s="55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</row>
    <row r="1114" spans="3:15" s="1" customFormat="1" x14ac:dyDescent="0.25">
      <c r="C1114" s="65"/>
      <c r="D1114" s="55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</row>
    <row r="1115" spans="3:15" s="1" customFormat="1" x14ac:dyDescent="0.25">
      <c r="C1115" s="65"/>
      <c r="D1115" s="55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</row>
    <row r="1116" spans="3:15" s="1" customFormat="1" x14ac:dyDescent="0.25">
      <c r="C1116" s="65"/>
      <c r="D1116" s="55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</row>
    <row r="1117" spans="3:15" s="1" customFormat="1" x14ac:dyDescent="0.25">
      <c r="C1117" s="65"/>
      <c r="D1117" s="55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</row>
    <row r="1118" spans="3:15" s="1" customFormat="1" x14ac:dyDescent="0.25">
      <c r="C1118" s="65"/>
      <c r="D1118" s="55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</row>
    <row r="1119" spans="3:15" s="1" customFormat="1" x14ac:dyDescent="0.25">
      <c r="C1119" s="65"/>
      <c r="D1119" s="55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</row>
    <row r="1120" spans="3:15" s="1" customFormat="1" x14ac:dyDescent="0.25">
      <c r="C1120" s="65"/>
      <c r="D1120" s="55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</row>
    <row r="1121" spans="3:15" s="1" customFormat="1" x14ac:dyDescent="0.25">
      <c r="C1121" s="65"/>
      <c r="D1121" s="55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</row>
    <row r="1122" spans="3:15" s="1" customFormat="1" x14ac:dyDescent="0.25">
      <c r="C1122" s="65"/>
      <c r="D1122" s="55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</row>
    <row r="1123" spans="3:15" s="1" customFormat="1" x14ac:dyDescent="0.25">
      <c r="C1123" s="65"/>
      <c r="D1123" s="55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</row>
    <row r="1124" spans="3:15" s="1" customFormat="1" x14ac:dyDescent="0.25">
      <c r="C1124" s="65"/>
      <c r="D1124" s="55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</row>
    <row r="1125" spans="3:15" s="1" customFormat="1" x14ac:dyDescent="0.25">
      <c r="C1125" s="65"/>
      <c r="D1125" s="55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</row>
    <row r="1126" spans="3:15" s="1" customFormat="1" x14ac:dyDescent="0.25">
      <c r="C1126" s="65"/>
      <c r="D1126" s="55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</row>
    <row r="1127" spans="3:15" s="1" customFormat="1" x14ac:dyDescent="0.25">
      <c r="C1127" s="65"/>
      <c r="D1127" s="55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</row>
    <row r="1128" spans="3:15" s="1" customFormat="1" x14ac:dyDescent="0.25">
      <c r="C1128" s="65"/>
      <c r="D1128" s="55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</row>
    <row r="1129" spans="3:15" s="1" customFormat="1" x14ac:dyDescent="0.25">
      <c r="C1129" s="65"/>
      <c r="D1129" s="55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</row>
    <row r="1130" spans="3:15" s="1" customFormat="1" x14ac:dyDescent="0.25">
      <c r="C1130" s="65"/>
      <c r="D1130" s="55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</row>
    <row r="1131" spans="3:15" s="1" customFormat="1" x14ac:dyDescent="0.25">
      <c r="C1131" s="65"/>
      <c r="D1131" s="55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</row>
    <row r="1132" spans="3:15" s="1" customFormat="1" x14ac:dyDescent="0.25">
      <c r="C1132" s="65"/>
      <c r="D1132" s="55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</row>
    <row r="1133" spans="3:15" s="1" customFormat="1" x14ac:dyDescent="0.25">
      <c r="C1133" s="65"/>
      <c r="D1133" s="55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</row>
    <row r="1134" spans="3:15" s="1" customFormat="1" x14ac:dyDescent="0.25">
      <c r="C1134" s="65"/>
      <c r="D1134" s="55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</row>
    <row r="1135" spans="3:15" s="1" customFormat="1" x14ac:dyDescent="0.25">
      <c r="C1135" s="65"/>
      <c r="D1135" s="55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</row>
    <row r="1136" spans="3:15" s="1" customFormat="1" x14ac:dyDescent="0.25">
      <c r="C1136" s="65"/>
      <c r="D1136" s="55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</row>
    <row r="1137" spans="3:15" s="1" customFormat="1" x14ac:dyDescent="0.25">
      <c r="C1137" s="65"/>
      <c r="D1137" s="55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</row>
    <row r="1138" spans="3:15" s="1" customFormat="1" x14ac:dyDescent="0.25">
      <c r="C1138" s="65"/>
      <c r="D1138" s="55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</row>
    <row r="1139" spans="3:15" s="1" customFormat="1" x14ac:dyDescent="0.25">
      <c r="C1139" s="65"/>
      <c r="D1139" s="55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</row>
    <row r="1140" spans="3:15" s="1" customFormat="1" x14ac:dyDescent="0.25">
      <c r="C1140" s="65"/>
      <c r="D1140" s="55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</row>
    <row r="1141" spans="3:15" s="1" customFormat="1" x14ac:dyDescent="0.25">
      <c r="C1141" s="65"/>
      <c r="D1141" s="55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</row>
    <row r="1142" spans="3:15" s="1" customFormat="1" x14ac:dyDescent="0.25">
      <c r="C1142" s="65"/>
      <c r="D1142" s="55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</row>
    <row r="1143" spans="3:15" s="1" customFormat="1" x14ac:dyDescent="0.25">
      <c r="C1143" s="65"/>
      <c r="D1143" s="55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</row>
    <row r="1144" spans="3:15" s="1" customFormat="1" x14ac:dyDescent="0.25">
      <c r="C1144" s="65"/>
      <c r="D1144" s="55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</row>
    <row r="1145" spans="3:15" s="1" customFormat="1" x14ac:dyDescent="0.25">
      <c r="C1145" s="65"/>
      <c r="D1145" s="55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</row>
    <row r="1146" spans="3:15" s="1" customFormat="1" x14ac:dyDescent="0.25">
      <c r="C1146" s="65"/>
      <c r="D1146" s="55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</row>
    <row r="1147" spans="3:15" s="1" customFormat="1" x14ac:dyDescent="0.25">
      <c r="C1147" s="65"/>
      <c r="D1147" s="55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</row>
    <row r="1148" spans="3:15" s="1" customFormat="1" x14ac:dyDescent="0.25">
      <c r="C1148" s="65"/>
      <c r="D1148" s="55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</row>
    <row r="1149" spans="3:15" s="1" customFormat="1" x14ac:dyDescent="0.25">
      <c r="C1149" s="65"/>
      <c r="D1149" s="55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</row>
    <row r="1150" spans="3:15" s="1" customFormat="1" x14ac:dyDescent="0.25">
      <c r="C1150" s="65"/>
      <c r="D1150" s="55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</row>
    <row r="1151" spans="3:15" s="1" customFormat="1" x14ac:dyDescent="0.25">
      <c r="C1151" s="65"/>
      <c r="D1151" s="55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</row>
    <row r="1152" spans="3:15" s="1" customFormat="1" x14ac:dyDescent="0.25">
      <c r="C1152" s="65"/>
      <c r="D1152" s="55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</row>
    <row r="1153" spans="3:15" s="1" customFormat="1" x14ac:dyDescent="0.25">
      <c r="C1153" s="65"/>
      <c r="D1153" s="55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</row>
    <row r="1154" spans="3:15" s="1" customFormat="1" x14ac:dyDescent="0.25">
      <c r="C1154" s="65"/>
      <c r="D1154" s="55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</row>
    <row r="1155" spans="3:15" s="1" customFormat="1" x14ac:dyDescent="0.25">
      <c r="C1155" s="65"/>
      <c r="D1155" s="55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</row>
    <row r="1156" spans="3:15" s="1" customFormat="1" x14ac:dyDescent="0.25">
      <c r="C1156" s="65"/>
      <c r="D1156" s="55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</row>
    <row r="1157" spans="3:15" s="1" customFormat="1" x14ac:dyDescent="0.25">
      <c r="C1157" s="65"/>
      <c r="D1157" s="55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</row>
    <row r="1158" spans="3:15" s="1" customFormat="1" x14ac:dyDescent="0.25">
      <c r="C1158" s="65"/>
      <c r="D1158" s="55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</row>
    <row r="1159" spans="3:15" s="1" customFormat="1" x14ac:dyDescent="0.25">
      <c r="C1159" s="65"/>
      <c r="D1159" s="55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</row>
    <row r="1160" spans="3:15" s="1" customFormat="1" x14ac:dyDescent="0.25">
      <c r="C1160" s="65"/>
      <c r="D1160" s="55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</row>
    <row r="1161" spans="3:15" s="1" customFormat="1" x14ac:dyDescent="0.25">
      <c r="C1161" s="65"/>
      <c r="D1161" s="55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</row>
    <row r="1162" spans="3:15" s="1" customFormat="1" x14ac:dyDescent="0.25">
      <c r="C1162" s="65"/>
      <c r="D1162" s="55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</row>
    <row r="1163" spans="3:15" s="1" customFormat="1" x14ac:dyDescent="0.25">
      <c r="C1163" s="65"/>
      <c r="D1163" s="55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</row>
    <row r="1164" spans="3:15" s="1" customFormat="1" x14ac:dyDescent="0.25">
      <c r="C1164" s="65"/>
      <c r="D1164" s="55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</row>
    <row r="1165" spans="3:15" s="1" customFormat="1" x14ac:dyDescent="0.25">
      <c r="C1165" s="65"/>
      <c r="D1165" s="55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</row>
    <row r="1166" spans="3:15" s="1" customFormat="1" x14ac:dyDescent="0.25">
      <c r="C1166" s="65"/>
      <c r="D1166" s="55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</row>
    <row r="1167" spans="3:15" s="1" customFormat="1" x14ac:dyDescent="0.25">
      <c r="C1167" s="65"/>
      <c r="D1167" s="55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</row>
    <row r="1168" spans="3:15" s="1" customFormat="1" x14ac:dyDescent="0.25">
      <c r="C1168" s="65"/>
      <c r="D1168" s="55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</row>
    <row r="1169" spans="3:15" s="1" customFormat="1" x14ac:dyDescent="0.25">
      <c r="C1169" s="65"/>
      <c r="D1169" s="55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</row>
    <row r="1170" spans="3:15" s="1" customFormat="1" x14ac:dyDescent="0.25">
      <c r="C1170" s="65"/>
      <c r="D1170" s="55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</row>
    <row r="1171" spans="3:15" s="1" customFormat="1" x14ac:dyDescent="0.25">
      <c r="C1171" s="65"/>
      <c r="D1171" s="55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</row>
    <row r="1172" spans="3:15" s="1" customFormat="1" x14ac:dyDescent="0.25">
      <c r="C1172" s="65"/>
      <c r="D1172" s="55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</row>
    <row r="1173" spans="3:15" s="1" customFormat="1" x14ac:dyDescent="0.25">
      <c r="C1173" s="65"/>
      <c r="D1173" s="55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</row>
    <row r="1174" spans="3:15" s="1" customFormat="1" x14ac:dyDescent="0.25">
      <c r="C1174" s="65"/>
      <c r="D1174" s="55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</row>
    <row r="1175" spans="3:15" s="1" customFormat="1" x14ac:dyDescent="0.25">
      <c r="C1175" s="65"/>
      <c r="D1175" s="55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</row>
    <row r="1176" spans="3:15" s="1" customFormat="1" x14ac:dyDescent="0.25">
      <c r="C1176" s="65"/>
      <c r="D1176" s="55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</row>
    <row r="1177" spans="3:15" s="1" customFormat="1" x14ac:dyDescent="0.25">
      <c r="C1177" s="65"/>
      <c r="D1177" s="55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</row>
    <row r="1178" spans="3:15" s="1" customFormat="1" x14ac:dyDescent="0.25">
      <c r="C1178" s="65"/>
      <c r="D1178" s="55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</row>
    <row r="1179" spans="3:15" s="1" customFormat="1" x14ac:dyDescent="0.25">
      <c r="C1179" s="65"/>
      <c r="D1179" s="55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</row>
    <row r="1180" spans="3:15" s="1" customFormat="1" x14ac:dyDescent="0.25">
      <c r="C1180" s="65"/>
      <c r="D1180" s="55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</row>
    <row r="1181" spans="3:15" s="1" customFormat="1" x14ac:dyDescent="0.25">
      <c r="C1181" s="65"/>
      <c r="D1181" s="55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</row>
    <row r="1182" spans="3:15" s="1" customFormat="1" x14ac:dyDescent="0.25">
      <c r="C1182" s="65"/>
      <c r="D1182" s="55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</row>
    <row r="1183" spans="3:15" s="1" customFormat="1" x14ac:dyDescent="0.25">
      <c r="C1183" s="65"/>
      <c r="D1183" s="55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</row>
    <row r="1184" spans="3:15" s="1" customFormat="1" x14ac:dyDescent="0.25">
      <c r="C1184" s="65"/>
      <c r="D1184" s="55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</row>
    <row r="1185" spans="3:15" s="1" customFormat="1" x14ac:dyDescent="0.25">
      <c r="C1185" s="65"/>
      <c r="D1185" s="55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</row>
    <row r="1186" spans="3:15" s="1" customFormat="1" x14ac:dyDescent="0.25">
      <c r="C1186" s="65"/>
      <c r="D1186" s="55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</row>
    <row r="1187" spans="3:15" s="1" customFormat="1" x14ac:dyDescent="0.25">
      <c r="C1187" s="65"/>
      <c r="D1187" s="55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</row>
    <row r="1188" spans="3:15" s="1" customFormat="1" x14ac:dyDescent="0.25">
      <c r="C1188" s="65"/>
      <c r="D1188" s="55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</row>
    <row r="1189" spans="3:15" s="1" customFormat="1" x14ac:dyDescent="0.25">
      <c r="C1189" s="65"/>
      <c r="D1189" s="55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</row>
    <row r="1190" spans="3:15" s="1" customFormat="1" x14ac:dyDescent="0.25">
      <c r="C1190" s="65"/>
      <c r="D1190" s="55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</row>
    <row r="1191" spans="3:15" s="1" customFormat="1" x14ac:dyDescent="0.25">
      <c r="C1191" s="65"/>
      <c r="D1191" s="55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</row>
    <row r="1192" spans="3:15" s="1" customFormat="1" x14ac:dyDescent="0.25">
      <c r="C1192" s="65"/>
      <c r="D1192" s="55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</row>
    <row r="1193" spans="3:15" s="1" customFormat="1" x14ac:dyDescent="0.25">
      <c r="C1193" s="65"/>
      <c r="D1193" s="55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</row>
    <row r="1194" spans="3:15" s="1" customFormat="1" x14ac:dyDescent="0.25">
      <c r="C1194" s="65"/>
      <c r="D1194" s="55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</row>
    <row r="1195" spans="3:15" s="1" customFormat="1" x14ac:dyDescent="0.25">
      <c r="C1195" s="65"/>
      <c r="D1195" s="55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</row>
    <row r="1196" spans="3:15" s="1" customFormat="1" x14ac:dyDescent="0.25">
      <c r="C1196" s="65"/>
      <c r="D1196" s="55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</row>
    <row r="1197" spans="3:15" s="1" customFormat="1" x14ac:dyDescent="0.25">
      <c r="C1197" s="65"/>
      <c r="D1197" s="55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</row>
    <row r="1198" spans="3:15" s="1" customFormat="1" x14ac:dyDescent="0.25">
      <c r="C1198" s="65"/>
      <c r="D1198" s="55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</row>
    <row r="1199" spans="3:15" s="1" customFormat="1" x14ac:dyDescent="0.25">
      <c r="C1199" s="65"/>
      <c r="D1199" s="55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</row>
    <row r="1200" spans="3:15" s="1" customFormat="1" x14ac:dyDescent="0.25">
      <c r="C1200" s="65"/>
      <c r="D1200" s="55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</row>
    <row r="1201" spans="3:15" s="1" customFormat="1" x14ac:dyDescent="0.25">
      <c r="C1201" s="65"/>
      <c r="D1201" s="55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</row>
    <row r="1202" spans="3:15" s="1" customFormat="1" x14ac:dyDescent="0.25">
      <c r="C1202" s="65"/>
      <c r="D1202" s="55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</row>
    <row r="1203" spans="3:15" s="1" customFormat="1" x14ac:dyDescent="0.25">
      <c r="C1203" s="65"/>
      <c r="D1203" s="55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</row>
    <row r="1204" spans="3:15" s="1" customFormat="1" x14ac:dyDescent="0.25">
      <c r="C1204" s="65"/>
      <c r="D1204" s="55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</row>
    <row r="1205" spans="3:15" s="1" customFormat="1" x14ac:dyDescent="0.25">
      <c r="C1205" s="65"/>
      <c r="D1205" s="55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</row>
    <row r="1206" spans="3:15" s="1" customFormat="1" x14ac:dyDescent="0.25">
      <c r="C1206" s="65"/>
      <c r="D1206" s="55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</row>
    <row r="1207" spans="3:15" s="1" customFormat="1" x14ac:dyDescent="0.25">
      <c r="C1207" s="65"/>
      <c r="D1207" s="55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</row>
    <row r="1208" spans="3:15" s="1" customFormat="1" x14ac:dyDescent="0.25">
      <c r="C1208" s="65"/>
      <c r="D1208" s="55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</row>
    <row r="1209" spans="3:15" s="1" customFormat="1" x14ac:dyDescent="0.25">
      <c r="C1209" s="65"/>
      <c r="D1209" s="55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</row>
    <row r="1210" spans="3:15" s="1" customFormat="1" x14ac:dyDescent="0.25">
      <c r="C1210" s="65"/>
      <c r="D1210" s="55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</row>
    <row r="1211" spans="3:15" s="1" customFormat="1" x14ac:dyDescent="0.25">
      <c r="C1211" s="65"/>
      <c r="D1211" s="55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</row>
    <row r="1212" spans="3:15" s="1" customFormat="1" x14ac:dyDescent="0.25">
      <c r="C1212" s="65"/>
      <c r="D1212" s="55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</row>
    <row r="1213" spans="3:15" s="1" customFormat="1" x14ac:dyDescent="0.25">
      <c r="C1213" s="65"/>
      <c r="D1213" s="55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</row>
    <row r="1214" spans="3:15" s="1" customFormat="1" x14ac:dyDescent="0.25">
      <c r="C1214" s="65"/>
      <c r="D1214" s="55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</row>
    <row r="1215" spans="3:15" s="1" customFormat="1" x14ac:dyDescent="0.25">
      <c r="C1215" s="65"/>
      <c r="D1215" s="55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</row>
    <row r="1216" spans="3:15" s="1" customFormat="1" x14ac:dyDescent="0.25">
      <c r="C1216" s="65"/>
      <c r="D1216" s="55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</row>
    <row r="1217" spans="3:15" s="1" customFormat="1" x14ac:dyDescent="0.25">
      <c r="C1217" s="65"/>
      <c r="D1217" s="55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</row>
    <row r="1218" spans="3:15" s="1" customFormat="1" x14ac:dyDescent="0.25">
      <c r="C1218" s="65"/>
      <c r="D1218" s="55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</row>
    <row r="1219" spans="3:15" s="1" customFormat="1" x14ac:dyDescent="0.25">
      <c r="C1219" s="65"/>
      <c r="D1219" s="55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</row>
    <row r="1220" spans="3:15" s="1" customFormat="1" x14ac:dyDescent="0.25">
      <c r="C1220" s="65"/>
      <c r="D1220" s="55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</row>
    <row r="1221" spans="3:15" s="1" customFormat="1" x14ac:dyDescent="0.25">
      <c r="C1221" s="65"/>
      <c r="D1221" s="55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</row>
    <row r="1222" spans="3:15" s="1" customFormat="1" x14ac:dyDescent="0.25">
      <c r="C1222" s="65"/>
      <c r="D1222" s="55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</row>
    <row r="1223" spans="3:15" s="1" customFormat="1" x14ac:dyDescent="0.25">
      <c r="C1223" s="65"/>
      <c r="D1223" s="55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</row>
    <row r="1224" spans="3:15" s="1" customFormat="1" x14ac:dyDescent="0.25">
      <c r="C1224" s="65"/>
      <c r="D1224" s="55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</row>
    <row r="1225" spans="3:15" s="1" customFormat="1" x14ac:dyDescent="0.25">
      <c r="C1225" s="65"/>
      <c r="D1225" s="55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</row>
    <row r="1226" spans="3:15" s="1" customFormat="1" x14ac:dyDescent="0.25">
      <c r="C1226" s="65"/>
      <c r="D1226" s="55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</row>
    <row r="1227" spans="3:15" s="1" customFormat="1" x14ac:dyDescent="0.25">
      <c r="C1227" s="65"/>
      <c r="D1227" s="55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</row>
    <row r="1228" spans="3:15" s="1" customFormat="1" x14ac:dyDescent="0.25">
      <c r="C1228" s="65"/>
      <c r="D1228" s="55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</row>
    <row r="1229" spans="3:15" s="1" customFormat="1" x14ac:dyDescent="0.25">
      <c r="C1229" s="65"/>
      <c r="D1229" s="55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</row>
    <row r="1230" spans="3:15" s="1" customFormat="1" x14ac:dyDescent="0.25">
      <c r="C1230" s="65"/>
      <c r="D1230" s="55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</row>
    <row r="1231" spans="3:15" s="1" customFormat="1" x14ac:dyDescent="0.25">
      <c r="C1231" s="65"/>
      <c r="D1231" s="55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</row>
    <row r="1232" spans="3:15" s="1" customFormat="1" x14ac:dyDescent="0.25">
      <c r="C1232" s="65"/>
      <c r="D1232" s="55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</row>
    <row r="1233" spans="3:15" s="1" customFormat="1" x14ac:dyDescent="0.25">
      <c r="C1233" s="65"/>
      <c r="D1233" s="55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</row>
    <row r="1234" spans="3:15" s="1" customFormat="1" x14ac:dyDescent="0.25">
      <c r="C1234" s="65"/>
      <c r="D1234" s="55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</row>
    <row r="1235" spans="3:15" s="1" customFormat="1" x14ac:dyDescent="0.25">
      <c r="C1235" s="65"/>
      <c r="D1235" s="55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</row>
    <row r="1236" spans="3:15" s="1" customFormat="1" x14ac:dyDescent="0.25">
      <c r="C1236" s="65"/>
      <c r="D1236" s="55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</row>
    <row r="1237" spans="3:15" s="1" customFormat="1" x14ac:dyDescent="0.25">
      <c r="C1237" s="65"/>
      <c r="D1237" s="55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</row>
    <row r="1238" spans="3:15" s="1" customFormat="1" x14ac:dyDescent="0.25">
      <c r="C1238" s="65"/>
      <c r="D1238" s="55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</row>
    <row r="1239" spans="3:15" s="1" customFormat="1" x14ac:dyDescent="0.25">
      <c r="C1239" s="65"/>
      <c r="D1239" s="55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</row>
    <row r="1240" spans="3:15" s="1" customFormat="1" x14ac:dyDescent="0.25">
      <c r="C1240" s="65"/>
      <c r="D1240" s="55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</row>
    <row r="1241" spans="3:15" s="1" customFormat="1" x14ac:dyDescent="0.25">
      <c r="C1241" s="65"/>
      <c r="D1241" s="55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</row>
    <row r="1242" spans="3:15" s="1" customFormat="1" x14ac:dyDescent="0.25">
      <c r="C1242" s="65"/>
      <c r="D1242" s="55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</row>
    <row r="1243" spans="3:15" s="1" customFormat="1" x14ac:dyDescent="0.25">
      <c r="C1243" s="65"/>
      <c r="D1243" s="55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</row>
    <row r="1244" spans="3:15" s="1" customFormat="1" x14ac:dyDescent="0.25">
      <c r="C1244" s="65"/>
      <c r="D1244" s="55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</row>
    <row r="1245" spans="3:15" s="1" customFormat="1" x14ac:dyDescent="0.25">
      <c r="C1245" s="65"/>
      <c r="D1245" s="55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</row>
    <row r="1246" spans="3:15" s="1" customFormat="1" x14ac:dyDescent="0.25">
      <c r="C1246" s="65"/>
      <c r="D1246" s="55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</row>
    <row r="1247" spans="3:15" s="1" customFormat="1" x14ac:dyDescent="0.25">
      <c r="C1247" s="65"/>
      <c r="D1247" s="55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</row>
    <row r="1248" spans="3:15" s="1" customFormat="1" x14ac:dyDescent="0.25">
      <c r="C1248" s="65"/>
      <c r="D1248" s="55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</row>
    <row r="1249" spans="3:15" s="1" customFormat="1" x14ac:dyDescent="0.25">
      <c r="C1249" s="65"/>
      <c r="D1249" s="55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</row>
    <row r="1250" spans="3:15" s="1" customFormat="1" x14ac:dyDescent="0.25">
      <c r="C1250" s="65"/>
      <c r="D1250" s="55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</row>
    <row r="1251" spans="3:15" s="1" customFormat="1" x14ac:dyDescent="0.25">
      <c r="C1251" s="65"/>
      <c r="D1251" s="55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</row>
    <row r="1252" spans="3:15" s="1" customFormat="1" x14ac:dyDescent="0.25">
      <c r="C1252" s="65"/>
      <c r="D1252" s="55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</row>
    <row r="1253" spans="3:15" s="1" customFormat="1" x14ac:dyDescent="0.25">
      <c r="C1253" s="65"/>
      <c r="D1253" s="55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</row>
    <row r="1254" spans="3:15" s="1" customFormat="1" x14ac:dyDescent="0.25">
      <c r="C1254" s="65"/>
      <c r="D1254" s="55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</row>
    <row r="1255" spans="3:15" s="1" customFormat="1" x14ac:dyDescent="0.25">
      <c r="C1255" s="65"/>
      <c r="D1255" s="55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</row>
    <row r="1256" spans="3:15" s="1" customFormat="1" x14ac:dyDescent="0.25">
      <c r="C1256" s="65"/>
      <c r="D1256" s="55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</row>
    <row r="1257" spans="3:15" s="1" customFormat="1" x14ac:dyDescent="0.25">
      <c r="C1257" s="65"/>
      <c r="D1257" s="55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</row>
    <row r="1258" spans="3:15" s="1" customFormat="1" x14ac:dyDescent="0.25">
      <c r="C1258" s="65"/>
      <c r="D1258" s="55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</row>
    <row r="1259" spans="3:15" s="1" customFormat="1" x14ac:dyDescent="0.25">
      <c r="C1259" s="65"/>
      <c r="D1259" s="55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</row>
    <row r="1260" spans="3:15" s="1" customFormat="1" x14ac:dyDescent="0.25">
      <c r="C1260" s="65"/>
      <c r="D1260" s="55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</row>
    <row r="1261" spans="3:15" s="1" customFormat="1" x14ac:dyDescent="0.25">
      <c r="C1261" s="65"/>
      <c r="D1261" s="55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</row>
    <row r="1262" spans="3:15" s="1" customFormat="1" x14ac:dyDescent="0.25">
      <c r="C1262" s="65"/>
      <c r="D1262" s="55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</row>
    <row r="1263" spans="3:15" s="1" customFormat="1" x14ac:dyDescent="0.25">
      <c r="C1263" s="65"/>
      <c r="D1263" s="55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</row>
    <row r="1264" spans="3:15" s="1" customFormat="1" x14ac:dyDescent="0.25">
      <c r="C1264" s="65"/>
      <c r="D1264" s="55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</row>
    <row r="1265" spans="3:15" s="1" customFormat="1" x14ac:dyDescent="0.25">
      <c r="C1265" s="65"/>
      <c r="D1265" s="55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</row>
    <row r="1266" spans="3:15" s="1" customFormat="1" x14ac:dyDescent="0.25">
      <c r="C1266" s="65"/>
      <c r="D1266" s="55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</row>
    <row r="1267" spans="3:15" s="1" customFormat="1" x14ac:dyDescent="0.25">
      <c r="C1267" s="65"/>
      <c r="D1267" s="55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</row>
    <row r="1268" spans="3:15" s="1" customFormat="1" x14ac:dyDescent="0.25">
      <c r="C1268" s="65"/>
      <c r="D1268" s="55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</row>
    <row r="1269" spans="3:15" s="1" customFormat="1" x14ac:dyDescent="0.25">
      <c r="C1269" s="65"/>
      <c r="D1269" s="55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</row>
    <row r="1270" spans="3:15" s="1" customFormat="1" x14ac:dyDescent="0.25">
      <c r="C1270" s="65"/>
      <c r="D1270" s="55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</row>
    <row r="1271" spans="3:15" s="1" customFormat="1" x14ac:dyDescent="0.25">
      <c r="C1271" s="65"/>
      <c r="D1271" s="55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</row>
    <row r="1272" spans="3:15" s="1" customFormat="1" x14ac:dyDescent="0.25">
      <c r="C1272" s="65"/>
      <c r="D1272" s="55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</row>
    <row r="1273" spans="3:15" s="1" customFormat="1" x14ac:dyDescent="0.25">
      <c r="C1273" s="65"/>
      <c r="D1273" s="55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</row>
    <row r="1274" spans="3:15" s="1" customFormat="1" x14ac:dyDescent="0.25">
      <c r="C1274" s="65"/>
      <c r="D1274" s="55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</row>
    <row r="1275" spans="3:15" s="1" customFormat="1" x14ac:dyDescent="0.25">
      <c r="C1275" s="65"/>
      <c r="D1275" s="55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</row>
    <row r="1276" spans="3:15" s="1" customFormat="1" x14ac:dyDescent="0.25">
      <c r="C1276" s="65"/>
      <c r="D1276" s="55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</row>
    <row r="1277" spans="3:15" s="1" customFormat="1" x14ac:dyDescent="0.25">
      <c r="C1277" s="65"/>
      <c r="D1277" s="55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</row>
    <row r="1278" spans="3:15" s="1" customFormat="1" x14ac:dyDescent="0.25">
      <c r="C1278" s="65"/>
      <c r="D1278" s="55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</row>
    <row r="1279" spans="3:15" s="1" customFormat="1" x14ac:dyDescent="0.25">
      <c r="C1279" s="65"/>
      <c r="D1279" s="55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</row>
    <row r="1280" spans="3:15" s="1" customFormat="1" x14ac:dyDescent="0.25">
      <c r="C1280" s="65"/>
      <c r="D1280" s="55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</row>
    <row r="1281" spans="3:15" s="1" customFormat="1" x14ac:dyDescent="0.25">
      <c r="C1281" s="65"/>
      <c r="D1281" s="55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</row>
    <row r="1282" spans="3:15" s="1" customFormat="1" x14ac:dyDescent="0.25">
      <c r="C1282" s="65"/>
      <c r="D1282" s="55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</row>
    <row r="1283" spans="3:15" s="1" customFormat="1" x14ac:dyDescent="0.25">
      <c r="C1283" s="65"/>
      <c r="D1283" s="55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</row>
    <row r="1284" spans="3:15" s="1" customFormat="1" x14ac:dyDescent="0.25">
      <c r="C1284" s="65"/>
      <c r="D1284" s="55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</row>
    <row r="1285" spans="3:15" s="1" customFormat="1" x14ac:dyDescent="0.25">
      <c r="C1285" s="65"/>
      <c r="D1285" s="55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</row>
    <row r="1286" spans="3:15" s="1" customFormat="1" x14ac:dyDescent="0.25">
      <c r="C1286" s="65"/>
      <c r="D1286" s="55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</row>
    <row r="1287" spans="3:15" s="1" customFormat="1" x14ac:dyDescent="0.25">
      <c r="C1287" s="65"/>
      <c r="D1287" s="55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</row>
    <row r="1288" spans="3:15" s="1" customFormat="1" x14ac:dyDescent="0.25">
      <c r="C1288" s="65"/>
      <c r="D1288" s="55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</row>
    <row r="1289" spans="3:15" s="1" customFormat="1" x14ac:dyDescent="0.25">
      <c r="C1289" s="65"/>
      <c r="D1289" s="55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</row>
    <row r="1290" spans="3:15" s="1" customFormat="1" x14ac:dyDescent="0.25">
      <c r="C1290" s="65"/>
      <c r="D1290" s="55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</row>
    <row r="1291" spans="3:15" s="1" customFormat="1" x14ac:dyDescent="0.25">
      <c r="C1291" s="65"/>
      <c r="D1291" s="55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</row>
    <row r="1292" spans="3:15" s="1" customFormat="1" x14ac:dyDescent="0.25">
      <c r="C1292" s="65"/>
      <c r="D1292" s="55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</row>
    <row r="1293" spans="3:15" s="1" customFormat="1" x14ac:dyDescent="0.25">
      <c r="C1293" s="65"/>
      <c r="D1293" s="55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</row>
    <row r="1294" spans="3:15" s="1" customFormat="1" x14ac:dyDescent="0.25">
      <c r="C1294" s="65"/>
      <c r="D1294" s="55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</row>
    <row r="1295" spans="3:15" s="1" customFormat="1" x14ac:dyDescent="0.25">
      <c r="C1295" s="65"/>
      <c r="D1295" s="55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</row>
    <row r="1296" spans="3:15" s="1" customFormat="1" x14ac:dyDescent="0.25">
      <c r="C1296" s="65"/>
      <c r="D1296" s="55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</row>
    <row r="1297" spans="3:15" s="1" customFormat="1" x14ac:dyDescent="0.25">
      <c r="C1297" s="65"/>
      <c r="D1297" s="55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</row>
    <row r="1298" spans="3:15" s="1" customFormat="1" x14ac:dyDescent="0.25">
      <c r="C1298" s="65"/>
      <c r="D1298" s="55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</row>
    <row r="1299" spans="3:15" s="1" customFormat="1" x14ac:dyDescent="0.25">
      <c r="C1299" s="65"/>
      <c r="D1299" s="55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</row>
    <row r="1300" spans="3:15" s="1" customFormat="1" x14ac:dyDescent="0.25">
      <c r="C1300" s="65"/>
      <c r="D1300" s="55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</row>
    <row r="1301" spans="3:15" s="1" customFormat="1" x14ac:dyDescent="0.25">
      <c r="C1301" s="65"/>
      <c r="D1301" s="55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</row>
    <row r="1302" spans="3:15" s="1" customFormat="1" x14ac:dyDescent="0.25">
      <c r="C1302" s="65"/>
      <c r="D1302" s="55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</row>
    <row r="1303" spans="3:15" s="1" customFormat="1" x14ac:dyDescent="0.25">
      <c r="C1303" s="65"/>
      <c r="D1303" s="55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</row>
    <row r="1304" spans="3:15" s="1" customFormat="1" x14ac:dyDescent="0.25">
      <c r="C1304" s="65"/>
      <c r="D1304" s="55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</row>
    <row r="1305" spans="3:15" s="1" customFormat="1" x14ac:dyDescent="0.25">
      <c r="C1305" s="65"/>
      <c r="D1305" s="55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</row>
    <row r="1306" spans="3:15" s="1" customFormat="1" x14ac:dyDescent="0.25">
      <c r="C1306" s="65"/>
      <c r="D1306" s="55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</row>
    <row r="1307" spans="3:15" s="1" customFormat="1" x14ac:dyDescent="0.25">
      <c r="C1307" s="65"/>
      <c r="D1307" s="55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</row>
    <row r="1308" spans="3:15" s="1" customFormat="1" x14ac:dyDescent="0.25">
      <c r="C1308" s="65"/>
      <c r="D1308" s="55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</row>
    <row r="1309" spans="3:15" s="1" customFormat="1" x14ac:dyDescent="0.25">
      <c r="C1309" s="65"/>
      <c r="D1309" s="55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</row>
    <row r="1310" spans="3:15" s="1" customFormat="1" x14ac:dyDescent="0.25">
      <c r="C1310" s="65"/>
      <c r="D1310" s="55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</row>
    <row r="1311" spans="3:15" s="1" customFormat="1" x14ac:dyDescent="0.25">
      <c r="C1311" s="65"/>
      <c r="D1311" s="55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</row>
    <row r="1312" spans="3:15" s="1" customFormat="1" x14ac:dyDescent="0.25">
      <c r="C1312" s="65"/>
      <c r="D1312" s="55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</row>
    <row r="1313" spans="3:15" s="1" customFormat="1" x14ac:dyDescent="0.25">
      <c r="C1313" s="65"/>
      <c r="D1313" s="55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</row>
    <row r="1314" spans="3:15" s="1" customFormat="1" x14ac:dyDescent="0.25">
      <c r="C1314" s="65"/>
      <c r="D1314" s="55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</row>
    <row r="1315" spans="3:15" s="1" customFormat="1" x14ac:dyDescent="0.25">
      <c r="C1315" s="65"/>
      <c r="D1315" s="55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</row>
    <row r="1316" spans="3:15" s="1" customFormat="1" x14ac:dyDescent="0.25">
      <c r="C1316" s="65"/>
      <c r="D1316" s="55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</row>
    <row r="1317" spans="3:15" s="1" customFormat="1" x14ac:dyDescent="0.25">
      <c r="C1317" s="65"/>
      <c r="D1317" s="55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</row>
    <row r="1318" spans="3:15" s="1" customFormat="1" x14ac:dyDescent="0.25">
      <c r="C1318" s="65"/>
      <c r="D1318" s="55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</row>
    <row r="1319" spans="3:15" s="1" customFormat="1" x14ac:dyDescent="0.25">
      <c r="C1319" s="65"/>
      <c r="D1319" s="55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</row>
    <row r="1320" spans="3:15" s="1" customFormat="1" x14ac:dyDescent="0.25">
      <c r="C1320" s="65"/>
      <c r="D1320" s="55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</row>
    <row r="1321" spans="3:15" s="1" customFormat="1" x14ac:dyDescent="0.25">
      <c r="C1321" s="65"/>
      <c r="D1321" s="55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</row>
    <row r="1322" spans="3:15" s="1" customFormat="1" x14ac:dyDescent="0.25">
      <c r="C1322" s="65"/>
      <c r="D1322" s="55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</row>
    <row r="1323" spans="3:15" s="1" customFormat="1" x14ac:dyDescent="0.25">
      <c r="C1323" s="65"/>
      <c r="D1323" s="55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</row>
    <row r="1324" spans="3:15" s="1" customFormat="1" x14ac:dyDescent="0.25">
      <c r="C1324" s="65"/>
      <c r="D1324" s="55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</row>
    <row r="1325" spans="3:15" s="1" customFormat="1" x14ac:dyDescent="0.25">
      <c r="C1325" s="65"/>
      <c r="D1325" s="55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</row>
    <row r="1326" spans="3:15" s="1" customFormat="1" x14ac:dyDescent="0.25">
      <c r="C1326" s="65"/>
      <c r="D1326" s="55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</row>
    <row r="1327" spans="3:15" s="1" customFormat="1" x14ac:dyDescent="0.25">
      <c r="C1327" s="65"/>
      <c r="D1327" s="55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</row>
    <row r="1328" spans="3:15" s="1" customFormat="1" x14ac:dyDescent="0.25">
      <c r="C1328" s="65"/>
      <c r="D1328" s="55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</row>
    <row r="1329" spans="3:15" s="1" customFormat="1" x14ac:dyDescent="0.25">
      <c r="C1329" s="65"/>
      <c r="D1329" s="55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</row>
    <row r="1330" spans="3:15" s="1" customFormat="1" x14ac:dyDescent="0.25">
      <c r="C1330" s="65"/>
      <c r="D1330" s="55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</row>
    <row r="1331" spans="3:15" s="1" customFormat="1" x14ac:dyDescent="0.25">
      <c r="C1331" s="65"/>
      <c r="D1331" s="55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</row>
    <row r="1332" spans="3:15" s="1" customFormat="1" x14ac:dyDescent="0.25">
      <c r="C1332" s="65"/>
      <c r="D1332" s="55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</row>
    <row r="1333" spans="3:15" s="1" customFormat="1" x14ac:dyDescent="0.25">
      <c r="C1333" s="65"/>
      <c r="D1333" s="55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</row>
    <row r="1334" spans="3:15" s="1" customFormat="1" x14ac:dyDescent="0.25">
      <c r="C1334" s="65"/>
      <c r="D1334" s="55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</row>
    <row r="1335" spans="3:15" s="1" customFormat="1" x14ac:dyDescent="0.25">
      <c r="C1335" s="65"/>
      <c r="D1335" s="55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</row>
    <row r="1336" spans="3:15" s="1" customFormat="1" x14ac:dyDescent="0.25">
      <c r="C1336" s="65"/>
      <c r="D1336" s="55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</row>
    <row r="1337" spans="3:15" s="1" customFormat="1" x14ac:dyDescent="0.25">
      <c r="C1337" s="65"/>
      <c r="D1337" s="55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</row>
    <row r="1338" spans="3:15" s="1" customFormat="1" x14ac:dyDescent="0.25">
      <c r="C1338" s="65"/>
      <c r="D1338" s="55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</row>
    <row r="1339" spans="3:15" s="1" customFormat="1" x14ac:dyDescent="0.25">
      <c r="C1339" s="65"/>
      <c r="D1339" s="55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</row>
    <row r="1340" spans="3:15" s="1" customFormat="1" x14ac:dyDescent="0.25">
      <c r="C1340" s="65"/>
      <c r="D1340" s="55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</row>
    <row r="1341" spans="3:15" s="1" customFormat="1" x14ac:dyDescent="0.25">
      <c r="C1341" s="65"/>
      <c r="D1341" s="55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</row>
    <row r="1342" spans="3:15" s="1" customFormat="1" x14ac:dyDescent="0.25">
      <c r="C1342" s="65"/>
      <c r="D1342" s="55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</row>
    <row r="1343" spans="3:15" s="1" customFormat="1" x14ac:dyDescent="0.25">
      <c r="C1343" s="65"/>
      <c r="D1343" s="55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</row>
    <row r="1344" spans="3:15" s="1" customFormat="1" x14ac:dyDescent="0.25">
      <c r="C1344" s="65"/>
      <c r="D1344" s="55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</row>
    <row r="1345" spans="3:15" s="1" customFormat="1" x14ac:dyDescent="0.25">
      <c r="C1345" s="65"/>
      <c r="D1345" s="55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</row>
    <row r="1346" spans="3:15" s="1" customFormat="1" x14ac:dyDescent="0.25">
      <c r="C1346" s="65"/>
      <c r="D1346" s="55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</row>
    <row r="1347" spans="3:15" s="1" customFormat="1" x14ac:dyDescent="0.25">
      <c r="C1347" s="65"/>
      <c r="D1347" s="55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</row>
    <row r="1348" spans="3:15" s="1" customFormat="1" x14ac:dyDescent="0.25">
      <c r="C1348" s="65"/>
      <c r="D1348" s="55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</row>
    <row r="1349" spans="3:15" s="1" customFormat="1" x14ac:dyDescent="0.25">
      <c r="C1349" s="65"/>
      <c r="D1349" s="55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</row>
    <row r="1350" spans="3:15" s="1" customFormat="1" x14ac:dyDescent="0.25">
      <c r="C1350" s="65"/>
      <c r="D1350" s="55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</row>
    <row r="1351" spans="3:15" s="1" customFormat="1" x14ac:dyDescent="0.25">
      <c r="C1351" s="65"/>
      <c r="D1351" s="55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</row>
    <row r="1352" spans="3:15" s="1" customFormat="1" x14ac:dyDescent="0.25">
      <c r="C1352" s="65"/>
      <c r="D1352" s="55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</row>
    <row r="1353" spans="3:15" s="1" customFormat="1" x14ac:dyDescent="0.25">
      <c r="C1353" s="65"/>
      <c r="D1353" s="55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</row>
    <row r="1354" spans="3:15" s="1" customFormat="1" x14ac:dyDescent="0.25">
      <c r="C1354" s="65"/>
      <c r="D1354" s="55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</row>
    <row r="1355" spans="3:15" s="1" customFormat="1" x14ac:dyDescent="0.25">
      <c r="C1355" s="65"/>
      <c r="D1355" s="55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</row>
    <row r="1356" spans="3:15" s="1" customFormat="1" x14ac:dyDescent="0.25">
      <c r="C1356" s="65"/>
      <c r="D1356" s="55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</row>
    <row r="1357" spans="3:15" s="1" customFormat="1" x14ac:dyDescent="0.25">
      <c r="C1357" s="65"/>
      <c r="D1357" s="55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</row>
    <row r="1358" spans="3:15" s="1" customFormat="1" x14ac:dyDescent="0.25">
      <c r="C1358" s="65"/>
      <c r="D1358" s="55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</row>
    <row r="1359" spans="3:15" s="1" customFormat="1" x14ac:dyDescent="0.25">
      <c r="C1359" s="65"/>
      <c r="D1359" s="55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</row>
    <row r="1360" spans="3:15" s="1" customFormat="1" x14ac:dyDescent="0.25">
      <c r="C1360" s="65"/>
      <c r="D1360" s="55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</row>
    <row r="1361" spans="3:15" s="1" customFormat="1" x14ac:dyDescent="0.25">
      <c r="C1361" s="65"/>
      <c r="D1361" s="55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</row>
    <row r="1362" spans="3:15" s="1" customFormat="1" x14ac:dyDescent="0.25">
      <c r="C1362" s="65"/>
      <c r="D1362" s="55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</row>
    <row r="1363" spans="3:15" s="1" customFormat="1" x14ac:dyDescent="0.25">
      <c r="C1363" s="65"/>
      <c r="D1363" s="55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</row>
    <row r="1364" spans="3:15" s="1" customFormat="1" x14ac:dyDescent="0.25">
      <c r="C1364" s="65"/>
      <c r="D1364" s="55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</row>
    <row r="1365" spans="3:15" s="1" customFormat="1" x14ac:dyDescent="0.25">
      <c r="C1365" s="65"/>
      <c r="D1365" s="55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</row>
    <row r="1366" spans="3:15" s="1" customFormat="1" x14ac:dyDescent="0.25">
      <c r="C1366" s="65"/>
      <c r="D1366" s="55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</row>
    <row r="1367" spans="3:15" s="1" customFormat="1" x14ac:dyDescent="0.25">
      <c r="C1367" s="65"/>
      <c r="D1367" s="55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</row>
    <row r="1368" spans="3:15" s="1" customFormat="1" x14ac:dyDescent="0.25">
      <c r="C1368" s="65"/>
      <c r="D1368" s="55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</row>
    <row r="1369" spans="3:15" s="1" customFormat="1" x14ac:dyDescent="0.25">
      <c r="C1369" s="65"/>
      <c r="D1369" s="55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</row>
    <row r="1370" spans="3:15" s="1" customFormat="1" x14ac:dyDescent="0.25">
      <c r="C1370" s="65"/>
      <c r="D1370" s="55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</row>
    <row r="1371" spans="3:15" s="1" customFormat="1" x14ac:dyDescent="0.25">
      <c r="C1371" s="65"/>
      <c r="D1371" s="55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</row>
    <row r="1372" spans="3:15" s="1" customFormat="1" x14ac:dyDescent="0.25">
      <c r="C1372" s="65"/>
      <c r="D1372" s="55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</row>
    <row r="1373" spans="3:15" s="1" customFormat="1" x14ac:dyDescent="0.25">
      <c r="C1373" s="65"/>
      <c r="D1373" s="55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</row>
    <row r="1374" spans="3:15" s="1" customFormat="1" x14ac:dyDescent="0.25">
      <c r="C1374" s="65"/>
      <c r="D1374" s="55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</row>
    <row r="1375" spans="3:15" s="1" customFormat="1" x14ac:dyDescent="0.25">
      <c r="C1375" s="65"/>
      <c r="D1375" s="55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</row>
    <row r="1376" spans="3:15" s="1" customFormat="1" x14ac:dyDescent="0.25">
      <c r="C1376" s="65"/>
      <c r="D1376" s="55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</row>
    <row r="1377" spans="3:15" s="1" customFormat="1" x14ac:dyDescent="0.25">
      <c r="C1377" s="65"/>
      <c r="D1377" s="55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</row>
    <row r="1378" spans="3:15" s="1" customFormat="1" x14ac:dyDescent="0.25">
      <c r="C1378" s="65"/>
      <c r="D1378" s="55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</row>
    <row r="1379" spans="3:15" s="1" customFormat="1" x14ac:dyDescent="0.25">
      <c r="C1379" s="65"/>
      <c r="D1379" s="55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</row>
    <row r="1380" spans="3:15" s="1" customFormat="1" x14ac:dyDescent="0.25">
      <c r="C1380" s="65"/>
      <c r="D1380" s="55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</row>
    <row r="1381" spans="3:15" s="1" customFormat="1" x14ac:dyDescent="0.25">
      <c r="C1381" s="65"/>
      <c r="D1381" s="55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</row>
    <row r="1382" spans="3:15" s="1" customFormat="1" x14ac:dyDescent="0.25">
      <c r="C1382" s="65"/>
      <c r="D1382" s="55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</row>
    <row r="1383" spans="3:15" s="1" customFormat="1" x14ac:dyDescent="0.25">
      <c r="C1383" s="65"/>
      <c r="D1383" s="55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</row>
    <row r="1384" spans="3:15" s="1" customFormat="1" x14ac:dyDescent="0.25">
      <c r="C1384" s="65"/>
      <c r="D1384" s="55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</row>
    <row r="1385" spans="3:15" s="1" customFormat="1" x14ac:dyDescent="0.25">
      <c r="C1385" s="65"/>
      <c r="D1385" s="55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</row>
    <row r="1386" spans="3:15" s="1" customFormat="1" x14ac:dyDescent="0.25">
      <c r="C1386" s="65"/>
      <c r="D1386" s="55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</row>
    <row r="1387" spans="3:15" s="1" customFormat="1" x14ac:dyDescent="0.25">
      <c r="C1387" s="65"/>
      <c r="D1387" s="55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</row>
    <row r="1388" spans="3:15" s="1" customFormat="1" x14ac:dyDescent="0.25">
      <c r="C1388" s="65"/>
      <c r="D1388" s="55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</row>
    <row r="1389" spans="3:15" s="1" customFormat="1" x14ac:dyDescent="0.25">
      <c r="C1389" s="65"/>
      <c r="D1389" s="55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</row>
    <row r="1390" spans="3:15" s="1" customFormat="1" x14ac:dyDescent="0.25">
      <c r="C1390" s="65"/>
      <c r="D1390" s="55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</row>
    <row r="1391" spans="3:15" s="1" customFormat="1" x14ac:dyDescent="0.25">
      <c r="C1391" s="65"/>
      <c r="D1391" s="55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</row>
    <row r="1392" spans="3:15" s="1" customFormat="1" x14ac:dyDescent="0.25">
      <c r="C1392" s="65"/>
      <c r="D1392" s="55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</row>
    <row r="1393" spans="3:15" s="1" customFormat="1" x14ac:dyDescent="0.25">
      <c r="C1393" s="65"/>
      <c r="D1393" s="55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</row>
    <row r="1394" spans="3:15" s="1" customFormat="1" x14ac:dyDescent="0.25">
      <c r="C1394" s="65"/>
      <c r="D1394" s="55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</row>
    <row r="1395" spans="3:15" s="1" customFormat="1" x14ac:dyDescent="0.25">
      <c r="C1395" s="65"/>
      <c r="D1395" s="55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</row>
    <row r="1396" spans="3:15" s="1" customFormat="1" x14ac:dyDescent="0.25">
      <c r="C1396" s="65"/>
      <c r="D1396" s="55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</row>
    <row r="1397" spans="3:15" s="1" customFormat="1" x14ac:dyDescent="0.25">
      <c r="C1397" s="65"/>
      <c r="D1397" s="55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</row>
    <row r="1398" spans="3:15" s="1" customFormat="1" x14ac:dyDescent="0.25">
      <c r="C1398" s="65"/>
      <c r="D1398" s="55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</row>
    <row r="1399" spans="3:15" s="1" customFormat="1" x14ac:dyDescent="0.25">
      <c r="C1399" s="65"/>
      <c r="D1399" s="55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</row>
    <row r="1400" spans="3:15" s="1" customFormat="1" x14ac:dyDescent="0.25">
      <c r="C1400" s="65"/>
      <c r="D1400" s="55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</row>
    <row r="1401" spans="3:15" s="1" customFormat="1" x14ac:dyDescent="0.25">
      <c r="C1401" s="65"/>
      <c r="D1401" s="55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</row>
    <row r="1402" spans="3:15" s="1" customFormat="1" x14ac:dyDescent="0.25">
      <c r="C1402" s="65"/>
      <c r="D1402" s="55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</row>
    <row r="1403" spans="3:15" s="1" customFormat="1" x14ac:dyDescent="0.25">
      <c r="C1403" s="65"/>
      <c r="D1403" s="55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</row>
    <row r="1404" spans="3:15" s="1" customFormat="1" x14ac:dyDescent="0.25">
      <c r="C1404" s="65"/>
      <c r="D1404" s="55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</row>
    <row r="1405" spans="3:15" s="1" customFormat="1" x14ac:dyDescent="0.25">
      <c r="C1405" s="65"/>
      <c r="D1405" s="55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</row>
    <row r="1406" spans="3:15" s="1" customFormat="1" x14ac:dyDescent="0.25">
      <c r="C1406" s="65"/>
      <c r="D1406" s="55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</row>
    <row r="1407" spans="3:15" s="1" customFormat="1" x14ac:dyDescent="0.25">
      <c r="C1407" s="65"/>
      <c r="D1407" s="55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</row>
    <row r="1408" spans="3:15" s="1" customFormat="1" x14ac:dyDescent="0.25">
      <c r="C1408" s="65"/>
      <c r="D1408" s="55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</row>
    <row r="1409" spans="3:15" s="1" customFormat="1" x14ac:dyDescent="0.25">
      <c r="C1409" s="65"/>
      <c r="D1409" s="55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</row>
    <row r="1410" spans="3:15" s="1" customFormat="1" x14ac:dyDescent="0.25">
      <c r="C1410" s="65"/>
      <c r="D1410" s="55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</row>
    <row r="1411" spans="3:15" s="1" customFormat="1" x14ac:dyDescent="0.25">
      <c r="C1411" s="65"/>
      <c r="D1411" s="55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</row>
    <row r="1412" spans="3:15" s="1" customFormat="1" x14ac:dyDescent="0.25">
      <c r="C1412" s="65"/>
      <c r="D1412" s="55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</row>
    <row r="1413" spans="3:15" s="1" customFormat="1" x14ac:dyDescent="0.25">
      <c r="C1413" s="65"/>
      <c r="D1413" s="55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</row>
    <row r="1414" spans="3:15" s="1" customFormat="1" x14ac:dyDescent="0.25">
      <c r="C1414" s="65"/>
      <c r="D1414" s="55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</row>
    <row r="1415" spans="3:15" s="1" customFormat="1" x14ac:dyDescent="0.25">
      <c r="C1415" s="65"/>
      <c r="D1415" s="55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</row>
    <row r="1416" spans="3:15" s="1" customFormat="1" x14ac:dyDescent="0.25">
      <c r="C1416" s="65"/>
      <c r="D1416" s="55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</row>
    <row r="1417" spans="3:15" s="1" customFormat="1" x14ac:dyDescent="0.25">
      <c r="C1417" s="65"/>
      <c r="D1417" s="55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</row>
    <row r="1418" spans="3:15" s="1" customFormat="1" x14ac:dyDescent="0.25">
      <c r="C1418" s="65"/>
      <c r="D1418" s="55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</row>
    <row r="1419" spans="3:15" s="1" customFormat="1" x14ac:dyDescent="0.25">
      <c r="C1419" s="65"/>
      <c r="D1419" s="55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</row>
    <row r="1420" spans="3:15" s="1" customFormat="1" x14ac:dyDescent="0.25">
      <c r="C1420" s="65"/>
      <c r="D1420" s="55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</row>
    <row r="1421" spans="3:15" s="1" customFormat="1" x14ac:dyDescent="0.25">
      <c r="C1421" s="65"/>
      <c r="D1421" s="55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</row>
    <row r="1422" spans="3:15" s="1" customFormat="1" x14ac:dyDescent="0.25">
      <c r="C1422" s="65"/>
      <c r="D1422" s="55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</row>
    <row r="1423" spans="3:15" s="1" customFormat="1" x14ac:dyDescent="0.25">
      <c r="C1423" s="65"/>
      <c r="D1423" s="55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</row>
    <row r="1424" spans="3:15" s="1" customFormat="1" x14ac:dyDescent="0.25">
      <c r="C1424" s="65"/>
      <c r="D1424" s="55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</row>
    <row r="1425" spans="3:15" s="1" customFormat="1" x14ac:dyDescent="0.25">
      <c r="C1425" s="65"/>
      <c r="D1425" s="55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</row>
    <row r="1426" spans="3:15" s="1" customFormat="1" x14ac:dyDescent="0.25">
      <c r="C1426" s="65"/>
      <c r="D1426" s="55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</row>
    <row r="1427" spans="3:15" s="1" customFormat="1" x14ac:dyDescent="0.25">
      <c r="C1427" s="65"/>
      <c r="D1427" s="55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</row>
    <row r="1428" spans="3:15" s="1" customFormat="1" x14ac:dyDescent="0.25">
      <c r="C1428" s="65"/>
      <c r="D1428" s="55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</row>
    <row r="1429" spans="3:15" s="1" customFormat="1" x14ac:dyDescent="0.25">
      <c r="C1429" s="65"/>
      <c r="D1429" s="55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</row>
    <row r="1430" spans="3:15" s="1" customFormat="1" x14ac:dyDescent="0.25">
      <c r="C1430" s="65"/>
      <c r="D1430" s="55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</row>
    <row r="1431" spans="3:15" s="1" customFormat="1" x14ac:dyDescent="0.25">
      <c r="C1431" s="65"/>
      <c r="D1431" s="55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</row>
    <row r="1432" spans="3:15" s="1" customFormat="1" x14ac:dyDescent="0.25">
      <c r="C1432" s="65"/>
      <c r="D1432" s="55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</row>
    <row r="1433" spans="3:15" s="1" customFormat="1" x14ac:dyDescent="0.25">
      <c r="C1433" s="65"/>
      <c r="D1433" s="55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</row>
    <row r="1434" spans="3:15" s="1" customFormat="1" x14ac:dyDescent="0.25">
      <c r="C1434" s="65"/>
      <c r="D1434" s="55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</row>
    <row r="1435" spans="3:15" s="1" customFormat="1" x14ac:dyDescent="0.25">
      <c r="C1435" s="65"/>
      <c r="D1435" s="55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</row>
    <row r="1436" spans="3:15" s="1" customFormat="1" x14ac:dyDescent="0.25">
      <c r="C1436" s="65"/>
      <c r="D1436" s="55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</row>
    <row r="1437" spans="3:15" s="1" customFormat="1" x14ac:dyDescent="0.25">
      <c r="C1437" s="65"/>
      <c r="D1437" s="55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</row>
    <row r="1438" spans="3:15" s="1" customFormat="1" x14ac:dyDescent="0.25">
      <c r="C1438" s="65"/>
      <c r="D1438" s="55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</row>
    <row r="1439" spans="3:15" s="1" customFormat="1" x14ac:dyDescent="0.25">
      <c r="C1439" s="65"/>
      <c r="D1439" s="55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</row>
    <row r="1440" spans="3:15" s="1" customFormat="1" x14ac:dyDescent="0.25">
      <c r="C1440" s="65"/>
      <c r="D1440" s="55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</row>
    <row r="1441" spans="3:15" s="1" customFormat="1" x14ac:dyDescent="0.25">
      <c r="C1441" s="65"/>
      <c r="D1441" s="55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</row>
    <row r="1442" spans="3:15" s="1" customFormat="1" x14ac:dyDescent="0.25">
      <c r="C1442" s="65"/>
      <c r="D1442" s="55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</row>
    <row r="1443" spans="3:15" s="1" customFormat="1" x14ac:dyDescent="0.25">
      <c r="C1443" s="65"/>
      <c r="D1443" s="55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</row>
    <row r="1444" spans="3:15" s="1" customFormat="1" x14ac:dyDescent="0.25">
      <c r="C1444" s="65"/>
      <c r="D1444" s="55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</row>
    <row r="1445" spans="3:15" s="1" customFormat="1" x14ac:dyDescent="0.25">
      <c r="C1445" s="65"/>
      <c r="D1445" s="55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</row>
    <row r="1446" spans="3:15" s="1" customFormat="1" x14ac:dyDescent="0.25">
      <c r="C1446" s="65"/>
      <c r="D1446" s="55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</row>
    <row r="1447" spans="3:15" s="1" customFormat="1" x14ac:dyDescent="0.25">
      <c r="C1447" s="65"/>
      <c r="D1447" s="55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</row>
    <row r="1448" spans="3:15" s="1" customFormat="1" x14ac:dyDescent="0.25">
      <c r="C1448" s="65"/>
      <c r="D1448" s="55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</row>
    <row r="1449" spans="3:15" s="1" customFormat="1" x14ac:dyDescent="0.25">
      <c r="C1449" s="65"/>
      <c r="D1449" s="55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</row>
    <row r="1450" spans="3:15" s="1" customFormat="1" x14ac:dyDescent="0.25">
      <c r="C1450" s="65"/>
      <c r="D1450" s="55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</row>
    <row r="1451" spans="3:15" s="1" customFormat="1" x14ac:dyDescent="0.25">
      <c r="C1451" s="65"/>
      <c r="D1451" s="55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</row>
    <row r="1452" spans="3:15" s="1" customFormat="1" x14ac:dyDescent="0.25">
      <c r="C1452" s="65"/>
      <c r="D1452" s="55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</row>
    <row r="1453" spans="3:15" s="1" customFormat="1" x14ac:dyDescent="0.25">
      <c r="C1453" s="65"/>
      <c r="D1453" s="55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</row>
    <row r="1454" spans="3:15" s="1" customFormat="1" x14ac:dyDescent="0.25">
      <c r="C1454" s="65"/>
      <c r="D1454" s="55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</row>
    <row r="1455" spans="3:15" s="1" customFormat="1" x14ac:dyDescent="0.25">
      <c r="C1455" s="65"/>
      <c r="D1455" s="55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</row>
    <row r="1456" spans="3:15" s="1" customFormat="1" x14ac:dyDescent="0.25">
      <c r="C1456" s="65"/>
      <c r="D1456" s="55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</row>
    <row r="1457" spans="3:15" s="1" customFormat="1" x14ac:dyDescent="0.25">
      <c r="C1457" s="65"/>
      <c r="D1457" s="55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</row>
    <row r="1458" spans="3:15" s="1" customFormat="1" x14ac:dyDescent="0.25">
      <c r="C1458" s="65"/>
      <c r="D1458" s="55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</row>
    <row r="1459" spans="3:15" s="1" customFormat="1" x14ac:dyDescent="0.25">
      <c r="C1459" s="65"/>
      <c r="D1459" s="55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</row>
    <row r="1460" spans="3:15" s="1" customFormat="1" x14ac:dyDescent="0.25">
      <c r="C1460" s="65"/>
      <c r="D1460" s="55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</row>
    <row r="1461" spans="3:15" s="1" customFormat="1" x14ac:dyDescent="0.25">
      <c r="C1461" s="65"/>
      <c r="D1461" s="55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</row>
    <row r="1462" spans="3:15" s="1" customFormat="1" x14ac:dyDescent="0.25">
      <c r="C1462" s="65"/>
      <c r="D1462" s="55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</row>
    <row r="1463" spans="3:15" s="1" customFormat="1" x14ac:dyDescent="0.25">
      <c r="C1463" s="65"/>
      <c r="D1463" s="55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</row>
    <row r="1464" spans="3:15" s="1" customFormat="1" x14ac:dyDescent="0.25">
      <c r="C1464" s="65"/>
      <c r="D1464" s="55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</row>
    <row r="1465" spans="3:15" s="1" customFormat="1" x14ac:dyDescent="0.25">
      <c r="C1465" s="65"/>
      <c r="D1465" s="55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</row>
    <row r="1466" spans="3:15" s="1" customFormat="1" x14ac:dyDescent="0.25">
      <c r="C1466" s="65"/>
      <c r="D1466" s="55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</row>
    <row r="1467" spans="3:15" s="1" customFormat="1" x14ac:dyDescent="0.25">
      <c r="C1467" s="65"/>
      <c r="D1467" s="55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</row>
    <row r="1468" spans="3:15" s="1" customFormat="1" x14ac:dyDescent="0.25">
      <c r="C1468" s="65"/>
      <c r="D1468" s="55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</row>
    <row r="1469" spans="3:15" s="1" customFormat="1" x14ac:dyDescent="0.25">
      <c r="C1469" s="65"/>
      <c r="D1469" s="55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</row>
    <row r="1470" spans="3:15" s="1" customFormat="1" x14ac:dyDescent="0.25">
      <c r="C1470" s="65"/>
      <c r="D1470" s="55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</row>
    <row r="1471" spans="3:15" s="1" customFormat="1" x14ac:dyDescent="0.25">
      <c r="C1471" s="65"/>
      <c r="D1471" s="55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</row>
    <row r="1472" spans="3:15" s="1" customFormat="1" x14ac:dyDescent="0.25">
      <c r="C1472" s="65"/>
      <c r="D1472" s="55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</row>
    <row r="1473" spans="3:15" s="1" customFormat="1" x14ac:dyDescent="0.25">
      <c r="C1473" s="65"/>
      <c r="D1473" s="55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</row>
    <row r="1474" spans="3:15" s="1" customFormat="1" x14ac:dyDescent="0.25">
      <c r="C1474" s="65"/>
      <c r="D1474" s="55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</row>
    <row r="1475" spans="3:15" s="1" customFormat="1" x14ac:dyDescent="0.25">
      <c r="C1475" s="65"/>
      <c r="D1475" s="55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</row>
    <row r="1476" spans="3:15" s="1" customFormat="1" x14ac:dyDescent="0.25">
      <c r="C1476" s="65"/>
      <c r="D1476" s="55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</row>
    <row r="1477" spans="3:15" s="1" customFormat="1" x14ac:dyDescent="0.25">
      <c r="C1477" s="65"/>
      <c r="D1477" s="55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</row>
    <row r="1478" spans="3:15" s="1" customFormat="1" x14ac:dyDescent="0.25">
      <c r="C1478" s="65"/>
      <c r="D1478" s="55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</row>
    <row r="1479" spans="3:15" s="1" customFormat="1" x14ac:dyDescent="0.25">
      <c r="C1479" s="65"/>
      <c r="D1479" s="55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</row>
    <row r="1480" spans="3:15" s="1" customFormat="1" x14ac:dyDescent="0.25">
      <c r="C1480" s="65"/>
      <c r="D1480" s="55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</row>
    <row r="1481" spans="3:15" s="1" customFormat="1" x14ac:dyDescent="0.25">
      <c r="C1481" s="65"/>
      <c r="D1481" s="55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</row>
    <row r="1482" spans="3:15" s="1" customFormat="1" x14ac:dyDescent="0.25">
      <c r="C1482" s="65"/>
      <c r="D1482" s="55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</row>
    <row r="1483" spans="3:15" s="1" customFormat="1" x14ac:dyDescent="0.25">
      <c r="C1483" s="65"/>
      <c r="D1483" s="55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</row>
    <row r="1484" spans="3:15" s="1" customFormat="1" x14ac:dyDescent="0.25">
      <c r="C1484" s="65"/>
      <c r="D1484" s="55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</row>
    <row r="1485" spans="3:15" s="1" customFormat="1" x14ac:dyDescent="0.25">
      <c r="C1485" s="65"/>
      <c r="D1485" s="55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</row>
    <row r="1486" spans="3:15" s="1" customFormat="1" x14ac:dyDescent="0.25">
      <c r="C1486" s="65"/>
      <c r="D1486" s="55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</row>
    <row r="1487" spans="3:15" s="1" customFormat="1" x14ac:dyDescent="0.25">
      <c r="C1487" s="65"/>
      <c r="D1487" s="55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</row>
    <row r="1488" spans="3:15" s="1" customFormat="1" x14ac:dyDescent="0.25">
      <c r="C1488" s="65"/>
      <c r="D1488" s="55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</row>
    <row r="1489" spans="3:15" s="1" customFormat="1" x14ac:dyDescent="0.25">
      <c r="C1489" s="65"/>
      <c r="D1489" s="55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</row>
    <row r="1490" spans="3:15" s="1" customFormat="1" x14ac:dyDescent="0.25">
      <c r="C1490" s="65"/>
      <c r="D1490" s="55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</row>
    <row r="1491" spans="3:15" s="1" customFormat="1" x14ac:dyDescent="0.25">
      <c r="C1491" s="65"/>
      <c r="D1491" s="55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</row>
    <row r="1492" spans="3:15" s="1" customFormat="1" x14ac:dyDescent="0.25">
      <c r="C1492" s="65"/>
      <c r="D1492" s="55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</row>
    <row r="1493" spans="3:15" s="1" customFormat="1" x14ac:dyDescent="0.25">
      <c r="C1493" s="65"/>
      <c r="D1493" s="55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</row>
    <row r="1494" spans="3:15" s="1" customFormat="1" x14ac:dyDescent="0.25">
      <c r="C1494" s="65"/>
      <c r="D1494" s="55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</row>
    <row r="1495" spans="3:15" s="1" customFormat="1" x14ac:dyDescent="0.25">
      <c r="C1495" s="65"/>
      <c r="D1495" s="55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</row>
    <row r="1496" spans="3:15" s="1" customFormat="1" x14ac:dyDescent="0.25">
      <c r="C1496" s="65"/>
      <c r="D1496" s="55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</row>
    <row r="1497" spans="3:15" s="1" customFormat="1" x14ac:dyDescent="0.25">
      <c r="C1497" s="65"/>
      <c r="D1497" s="55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</row>
    <row r="1498" spans="3:15" s="1" customFormat="1" x14ac:dyDescent="0.25">
      <c r="C1498" s="65"/>
      <c r="D1498" s="55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</row>
    <row r="1499" spans="3:15" s="1" customFormat="1" x14ac:dyDescent="0.25">
      <c r="C1499" s="65"/>
      <c r="D1499" s="55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</row>
    <row r="1500" spans="3:15" s="1" customFormat="1" x14ac:dyDescent="0.25">
      <c r="C1500" s="65"/>
      <c r="D1500" s="55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</row>
    <row r="1501" spans="3:15" s="1" customFormat="1" x14ac:dyDescent="0.25">
      <c r="C1501" s="65"/>
      <c r="D1501" s="55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</row>
    <row r="1502" spans="3:15" s="1" customFormat="1" x14ac:dyDescent="0.25">
      <c r="C1502" s="65"/>
      <c r="D1502" s="55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</row>
    <row r="1503" spans="3:15" s="1" customFormat="1" x14ac:dyDescent="0.25">
      <c r="C1503" s="65"/>
      <c r="D1503" s="55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</row>
    <row r="1504" spans="3:15" s="1" customFormat="1" x14ac:dyDescent="0.25">
      <c r="C1504" s="65"/>
      <c r="D1504" s="55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</row>
    <row r="1505" spans="3:15" s="1" customFormat="1" x14ac:dyDescent="0.25">
      <c r="C1505" s="65"/>
      <c r="D1505" s="55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</row>
    <row r="1506" spans="3:15" s="1" customFormat="1" x14ac:dyDescent="0.25">
      <c r="C1506" s="65"/>
      <c r="D1506" s="55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</row>
    <row r="1507" spans="3:15" s="1" customFormat="1" x14ac:dyDescent="0.25">
      <c r="C1507" s="65"/>
      <c r="D1507" s="55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</row>
    <row r="1508" spans="3:15" s="1" customFormat="1" x14ac:dyDescent="0.25">
      <c r="C1508" s="65"/>
      <c r="D1508" s="55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</row>
    <row r="1509" spans="3:15" s="1" customFormat="1" x14ac:dyDescent="0.25">
      <c r="C1509" s="65"/>
      <c r="D1509" s="55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</row>
    <row r="1510" spans="3:15" s="1" customFormat="1" x14ac:dyDescent="0.25">
      <c r="C1510" s="65"/>
      <c r="D1510" s="55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</row>
    <row r="1511" spans="3:15" s="1" customFormat="1" x14ac:dyDescent="0.25">
      <c r="C1511" s="65"/>
      <c r="D1511" s="55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</row>
    <row r="1512" spans="3:15" s="1" customFormat="1" x14ac:dyDescent="0.25">
      <c r="C1512" s="65"/>
      <c r="D1512" s="55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</row>
    <row r="1513" spans="3:15" s="1" customFormat="1" x14ac:dyDescent="0.25">
      <c r="C1513" s="65"/>
      <c r="D1513" s="55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</row>
    <row r="1514" spans="3:15" s="1" customFormat="1" x14ac:dyDescent="0.25">
      <c r="C1514" s="65"/>
      <c r="D1514" s="55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</row>
    <row r="1515" spans="3:15" s="1" customFormat="1" x14ac:dyDescent="0.25">
      <c r="C1515" s="65"/>
      <c r="D1515" s="55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</row>
    <row r="1516" spans="3:15" s="1" customFormat="1" x14ac:dyDescent="0.25">
      <c r="C1516" s="65"/>
      <c r="D1516" s="55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</row>
    <row r="1517" spans="3:15" s="1" customFormat="1" x14ac:dyDescent="0.25">
      <c r="C1517" s="65"/>
      <c r="D1517" s="55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</row>
    <row r="1518" spans="3:15" s="1" customFormat="1" x14ac:dyDescent="0.25">
      <c r="C1518" s="65"/>
      <c r="D1518" s="55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</row>
    <row r="1519" spans="3:15" s="1" customFormat="1" x14ac:dyDescent="0.25">
      <c r="C1519" s="65"/>
      <c r="D1519" s="55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</row>
    <row r="1520" spans="3:15" s="1" customFormat="1" x14ac:dyDescent="0.25">
      <c r="C1520" s="65"/>
      <c r="D1520" s="55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</row>
    <row r="1521" spans="3:15" s="1" customFormat="1" x14ac:dyDescent="0.25">
      <c r="C1521" s="65"/>
      <c r="D1521" s="55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</row>
    <row r="1522" spans="3:15" s="1" customFormat="1" x14ac:dyDescent="0.25">
      <c r="C1522" s="65"/>
      <c r="D1522" s="55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</row>
    <row r="1523" spans="3:15" s="1" customFormat="1" x14ac:dyDescent="0.25">
      <c r="C1523" s="65"/>
      <c r="D1523" s="55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</row>
    <row r="1524" spans="3:15" s="1" customFormat="1" x14ac:dyDescent="0.25">
      <c r="C1524" s="65"/>
      <c r="D1524" s="55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</row>
    <row r="1525" spans="3:15" s="1" customFormat="1" x14ac:dyDescent="0.25">
      <c r="C1525" s="65"/>
      <c r="D1525" s="55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</row>
    <row r="1526" spans="3:15" s="1" customFormat="1" x14ac:dyDescent="0.25">
      <c r="C1526" s="65"/>
      <c r="D1526" s="55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</row>
    <row r="1527" spans="3:15" s="1" customFormat="1" x14ac:dyDescent="0.25">
      <c r="C1527" s="65"/>
      <c r="D1527" s="55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</row>
    <row r="1528" spans="3:15" s="1" customFormat="1" x14ac:dyDescent="0.25">
      <c r="C1528" s="65"/>
      <c r="D1528" s="55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</row>
    <row r="1529" spans="3:15" s="1" customFormat="1" x14ac:dyDescent="0.25">
      <c r="C1529" s="65"/>
      <c r="D1529" s="55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</row>
    <row r="1530" spans="3:15" s="1" customFormat="1" x14ac:dyDescent="0.25">
      <c r="C1530" s="65"/>
      <c r="D1530" s="55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</row>
    <row r="1531" spans="3:15" s="1" customFormat="1" x14ac:dyDescent="0.25">
      <c r="C1531" s="65"/>
      <c r="D1531" s="55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</row>
    <row r="1532" spans="3:15" s="1" customFormat="1" x14ac:dyDescent="0.25">
      <c r="C1532" s="65"/>
      <c r="D1532" s="55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</row>
    <row r="1533" spans="3:15" s="1" customFormat="1" x14ac:dyDescent="0.25">
      <c r="C1533" s="65"/>
      <c r="D1533" s="55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</row>
    <row r="1534" spans="3:15" s="1" customFormat="1" x14ac:dyDescent="0.25">
      <c r="C1534" s="65"/>
      <c r="D1534" s="55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</row>
    <row r="1535" spans="3:15" s="1" customFormat="1" x14ac:dyDescent="0.25">
      <c r="C1535" s="65"/>
      <c r="D1535" s="55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</row>
    <row r="1536" spans="3:15" s="1" customFormat="1" x14ac:dyDescent="0.25">
      <c r="C1536" s="65"/>
      <c r="D1536" s="55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</row>
    <row r="1537" spans="3:15" s="1" customFormat="1" x14ac:dyDescent="0.25">
      <c r="C1537" s="65"/>
      <c r="D1537" s="55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</row>
    <row r="1538" spans="3:15" s="1" customFormat="1" x14ac:dyDescent="0.25">
      <c r="C1538" s="65"/>
      <c r="D1538" s="55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</row>
    <row r="1539" spans="3:15" s="1" customFormat="1" x14ac:dyDescent="0.25">
      <c r="C1539" s="65"/>
      <c r="D1539" s="55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</row>
    <row r="1540" spans="3:15" s="1" customFormat="1" x14ac:dyDescent="0.25">
      <c r="C1540" s="65"/>
      <c r="D1540" s="55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</row>
    <row r="1541" spans="3:15" s="1" customFormat="1" x14ac:dyDescent="0.25">
      <c r="C1541" s="65"/>
      <c r="D1541" s="55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</row>
    <row r="1542" spans="3:15" s="1" customFormat="1" x14ac:dyDescent="0.25">
      <c r="C1542" s="65"/>
      <c r="D1542" s="55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</row>
    <row r="1543" spans="3:15" s="1" customFormat="1" x14ac:dyDescent="0.25">
      <c r="C1543" s="65"/>
      <c r="D1543" s="55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</row>
    <row r="1544" spans="3:15" s="1" customFormat="1" x14ac:dyDescent="0.25">
      <c r="C1544" s="65"/>
      <c r="D1544" s="55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</row>
    <row r="1545" spans="3:15" s="1" customFormat="1" x14ac:dyDescent="0.25">
      <c r="C1545" s="65"/>
      <c r="D1545" s="55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</row>
    <row r="1546" spans="3:15" s="1" customFormat="1" x14ac:dyDescent="0.25">
      <c r="C1546" s="65"/>
      <c r="D1546" s="55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</row>
    <row r="1547" spans="3:15" s="1" customFormat="1" x14ac:dyDescent="0.25">
      <c r="C1547" s="65"/>
      <c r="D1547" s="55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</row>
    <row r="1548" spans="3:15" s="1" customFormat="1" x14ac:dyDescent="0.25">
      <c r="C1548" s="65"/>
      <c r="D1548" s="55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</row>
    <row r="1549" spans="3:15" s="1" customFormat="1" x14ac:dyDescent="0.25">
      <c r="C1549" s="65"/>
      <c r="D1549" s="55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</row>
    <row r="1550" spans="3:15" s="1" customFormat="1" x14ac:dyDescent="0.25">
      <c r="C1550" s="65"/>
      <c r="D1550" s="55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</row>
    <row r="1551" spans="3:15" s="1" customFormat="1" x14ac:dyDescent="0.25">
      <c r="C1551" s="65"/>
      <c r="D1551" s="55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</row>
    <row r="1552" spans="3:15" s="1" customFormat="1" x14ac:dyDescent="0.25">
      <c r="C1552" s="65"/>
      <c r="D1552" s="55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</row>
    <row r="1553" spans="3:15" s="1" customFormat="1" x14ac:dyDescent="0.25">
      <c r="C1553" s="65"/>
      <c r="D1553" s="55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</row>
    <row r="1554" spans="3:15" s="1" customFormat="1" x14ac:dyDescent="0.25">
      <c r="C1554" s="65"/>
      <c r="D1554" s="55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</row>
    <row r="1555" spans="3:15" s="1" customFormat="1" x14ac:dyDescent="0.25">
      <c r="C1555" s="65"/>
      <c r="D1555" s="55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</row>
    <row r="1556" spans="3:15" s="1" customFormat="1" x14ac:dyDescent="0.25">
      <c r="C1556" s="65"/>
      <c r="D1556" s="55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</row>
    <row r="1557" spans="3:15" s="1" customFormat="1" x14ac:dyDescent="0.25">
      <c r="C1557" s="65"/>
      <c r="D1557" s="55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</row>
    <row r="1558" spans="3:15" s="1" customFormat="1" x14ac:dyDescent="0.25">
      <c r="C1558" s="65"/>
      <c r="D1558" s="55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</row>
    <row r="1559" spans="3:15" s="1" customFormat="1" x14ac:dyDescent="0.25">
      <c r="C1559" s="65"/>
      <c r="D1559" s="55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</row>
    <row r="1560" spans="3:15" s="1" customFormat="1" x14ac:dyDescent="0.25">
      <c r="C1560" s="65"/>
      <c r="D1560" s="55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</row>
    <row r="1561" spans="3:15" s="1" customFormat="1" x14ac:dyDescent="0.25">
      <c r="C1561" s="65"/>
      <c r="D1561" s="55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</row>
    <row r="1562" spans="3:15" s="1" customFormat="1" x14ac:dyDescent="0.25">
      <c r="C1562" s="65"/>
      <c r="D1562" s="55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</row>
    <row r="1563" spans="3:15" s="1" customFormat="1" x14ac:dyDescent="0.25">
      <c r="C1563" s="65"/>
      <c r="D1563" s="55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</row>
    <row r="1564" spans="3:15" s="1" customFormat="1" x14ac:dyDescent="0.25">
      <c r="C1564" s="65"/>
      <c r="D1564" s="55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</row>
    <row r="1565" spans="3:15" s="1" customFormat="1" x14ac:dyDescent="0.25">
      <c r="C1565" s="65"/>
      <c r="D1565" s="55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</row>
    <row r="1566" spans="3:15" s="1" customFormat="1" x14ac:dyDescent="0.25">
      <c r="C1566" s="65"/>
      <c r="D1566" s="55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</row>
    <row r="1567" spans="3:15" s="1" customFormat="1" x14ac:dyDescent="0.25">
      <c r="C1567" s="65"/>
      <c r="D1567" s="55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</row>
    <row r="1568" spans="3:15" s="1" customFormat="1" x14ac:dyDescent="0.25">
      <c r="C1568" s="65"/>
      <c r="D1568" s="55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</row>
    <row r="1569" spans="3:15" s="1" customFormat="1" x14ac:dyDescent="0.25">
      <c r="C1569" s="65"/>
      <c r="D1569" s="55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</row>
    <row r="1570" spans="3:15" s="1" customFormat="1" x14ac:dyDescent="0.25">
      <c r="C1570" s="65"/>
      <c r="D1570" s="55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</row>
    <row r="1571" spans="3:15" s="1" customFormat="1" x14ac:dyDescent="0.25">
      <c r="C1571" s="65"/>
      <c r="D1571" s="55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</row>
    <row r="1572" spans="3:15" s="1" customFormat="1" x14ac:dyDescent="0.25">
      <c r="C1572" s="65"/>
      <c r="D1572" s="55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</row>
    <row r="1573" spans="3:15" s="1" customFormat="1" x14ac:dyDescent="0.25">
      <c r="C1573" s="65"/>
      <c r="D1573" s="55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</row>
    <row r="1574" spans="3:15" s="1" customFormat="1" x14ac:dyDescent="0.25">
      <c r="C1574" s="65"/>
      <c r="D1574" s="55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</row>
    <row r="1575" spans="3:15" s="1" customFormat="1" x14ac:dyDescent="0.25">
      <c r="C1575" s="65"/>
      <c r="D1575" s="55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</row>
    <row r="1576" spans="3:15" s="1" customFormat="1" x14ac:dyDescent="0.25">
      <c r="C1576" s="65"/>
      <c r="D1576" s="55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</row>
    <row r="1577" spans="3:15" s="1" customFormat="1" x14ac:dyDescent="0.25">
      <c r="C1577" s="65"/>
      <c r="D1577" s="55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</row>
    <row r="1578" spans="3:15" s="1" customFormat="1" x14ac:dyDescent="0.25">
      <c r="C1578" s="65"/>
      <c r="D1578" s="55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</row>
    <row r="1579" spans="3:15" s="1" customFormat="1" x14ac:dyDescent="0.25">
      <c r="C1579" s="65"/>
      <c r="D1579" s="55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</row>
    <row r="1580" spans="3:15" s="1" customFormat="1" x14ac:dyDescent="0.25">
      <c r="C1580" s="65"/>
      <c r="D1580" s="55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</row>
    <row r="1581" spans="3:15" s="1" customFormat="1" x14ac:dyDescent="0.25">
      <c r="C1581" s="65"/>
      <c r="D1581" s="55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</row>
    <row r="1582" spans="3:15" s="1" customFormat="1" x14ac:dyDescent="0.25">
      <c r="C1582" s="65"/>
      <c r="D1582" s="55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</row>
    <row r="1583" spans="3:15" s="1" customFormat="1" x14ac:dyDescent="0.25">
      <c r="C1583" s="65"/>
      <c r="D1583" s="55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</row>
    <row r="1584" spans="3:15" s="1" customFormat="1" x14ac:dyDescent="0.25">
      <c r="C1584" s="65"/>
      <c r="D1584" s="55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</row>
    <row r="1585" spans="3:15" s="1" customFormat="1" x14ac:dyDescent="0.25">
      <c r="C1585" s="65"/>
      <c r="D1585" s="55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</row>
    <row r="1586" spans="3:15" s="1" customFormat="1" x14ac:dyDescent="0.25">
      <c r="C1586" s="65"/>
      <c r="D1586" s="55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</row>
    <row r="1587" spans="3:15" s="1" customFormat="1" x14ac:dyDescent="0.25">
      <c r="C1587" s="65"/>
      <c r="D1587" s="55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</row>
    <row r="1588" spans="3:15" s="1" customFormat="1" x14ac:dyDescent="0.25">
      <c r="C1588" s="65"/>
      <c r="D1588" s="55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</row>
    <row r="1589" spans="3:15" s="1" customFormat="1" x14ac:dyDescent="0.25">
      <c r="C1589" s="65"/>
      <c r="D1589" s="55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</row>
    <row r="1590" spans="3:15" s="1" customFormat="1" x14ac:dyDescent="0.25">
      <c r="C1590" s="65"/>
      <c r="D1590" s="55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</row>
    <row r="1591" spans="3:15" s="1" customFormat="1" x14ac:dyDescent="0.25">
      <c r="C1591" s="65"/>
      <c r="D1591" s="55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</row>
    <row r="1592" spans="3:15" s="1" customFormat="1" x14ac:dyDescent="0.25">
      <c r="C1592" s="65"/>
      <c r="D1592" s="55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</row>
    <row r="1593" spans="3:15" s="1" customFormat="1" x14ac:dyDescent="0.25">
      <c r="C1593" s="65"/>
      <c r="D1593" s="55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</row>
    <row r="1594" spans="3:15" s="1" customFormat="1" x14ac:dyDescent="0.25">
      <c r="C1594" s="65"/>
      <c r="D1594" s="55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</row>
    <row r="1595" spans="3:15" s="1" customFormat="1" x14ac:dyDescent="0.25">
      <c r="C1595" s="65"/>
      <c r="D1595" s="55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</row>
    <row r="1596" spans="3:15" s="1" customFormat="1" x14ac:dyDescent="0.25">
      <c r="C1596" s="65"/>
      <c r="D1596" s="55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</row>
    <row r="1597" spans="3:15" s="1" customFormat="1" x14ac:dyDescent="0.25">
      <c r="C1597" s="65"/>
      <c r="D1597" s="55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</row>
    <row r="1598" spans="3:15" s="1" customFormat="1" x14ac:dyDescent="0.25">
      <c r="C1598" s="65"/>
      <c r="D1598" s="55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</row>
    <row r="1599" spans="3:15" s="1" customFormat="1" x14ac:dyDescent="0.25">
      <c r="C1599" s="65"/>
      <c r="D1599" s="55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</row>
    <row r="1600" spans="3:15" s="1" customFormat="1" x14ac:dyDescent="0.25">
      <c r="C1600" s="65"/>
      <c r="D1600" s="55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</row>
    <row r="1601" spans="3:15" s="1" customFormat="1" x14ac:dyDescent="0.25">
      <c r="C1601" s="65"/>
      <c r="D1601" s="55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</row>
    <row r="1602" spans="3:15" s="1" customFormat="1" x14ac:dyDescent="0.25">
      <c r="C1602" s="65"/>
      <c r="D1602" s="55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</row>
    <row r="1603" spans="3:15" s="1" customFormat="1" x14ac:dyDescent="0.25">
      <c r="C1603" s="65"/>
      <c r="D1603" s="55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</row>
    <row r="1604" spans="3:15" s="1" customFormat="1" x14ac:dyDescent="0.25">
      <c r="C1604" s="65"/>
      <c r="D1604" s="55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</row>
    <row r="1605" spans="3:15" s="1" customFormat="1" x14ac:dyDescent="0.25">
      <c r="C1605" s="65"/>
      <c r="D1605" s="55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</row>
    <row r="1606" spans="3:15" s="1" customFormat="1" x14ac:dyDescent="0.25">
      <c r="C1606" s="65"/>
      <c r="D1606" s="55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</row>
    <row r="1607" spans="3:15" s="1" customFormat="1" x14ac:dyDescent="0.25">
      <c r="C1607" s="65"/>
      <c r="D1607" s="55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</row>
    <row r="1608" spans="3:15" s="1" customFormat="1" x14ac:dyDescent="0.25">
      <c r="C1608" s="65"/>
      <c r="D1608" s="55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</row>
    <row r="1609" spans="3:15" s="1" customFormat="1" x14ac:dyDescent="0.25">
      <c r="C1609" s="65"/>
      <c r="D1609" s="55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</row>
    <row r="1610" spans="3:15" s="1" customFormat="1" x14ac:dyDescent="0.25">
      <c r="C1610" s="65"/>
      <c r="D1610" s="55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</row>
    <row r="1611" spans="3:15" s="1" customFormat="1" x14ac:dyDescent="0.25">
      <c r="C1611" s="65"/>
      <c r="D1611" s="55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</row>
    <row r="1612" spans="3:15" s="1" customFormat="1" x14ac:dyDescent="0.25">
      <c r="C1612" s="65"/>
      <c r="D1612" s="55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</row>
    <row r="1613" spans="3:15" s="1" customFormat="1" x14ac:dyDescent="0.25">
      <c r="C1613" s="65"/>
      <c r="D1613" s="55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</row>
    <row r="1614" spans="3:15" s="1" customFormat="1" x14ac:dyDescent="0.25">
      <c r="C1614" s="65"/>
      <c r="D1614" s="55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</row>
    <row r="1615" spans="3:15" s="1" customFormat="1" x14ac:dyDescent="0.25">
      <c r="C1615" s="65"/>
      <c r="D1615" s="55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</row>
    <row r="1616" spans="3:15" s="1" customFormat="1" x14ac:dyDescent="0.25">
      <c r="C1616" s="65"/>
      <c r="D1616" s="55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</row>
    <row r="1617" spans="3:15" s="1" customFormat="1" x14ac:dyDescent="0.25">
      <c r="C1617" s="65"/>
      <c r="D1617" s="55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</row>
    <row r="1618" spans="3:15" s="1" customFormat="1" x14ac:dyDescent="0.25">
      <c r="C1618" s="65"/>
      <c r="D1618" s="55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</row>
    <row r="1619" spans="3:15" s="1" customFormat="1" x14ac:dyDescent="0.25">
      <c r="C1619" s="65"/>
      <c r="D1619" s="55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</row>
    <row r="1620" spans="3:15" s="1" customFormat="1" x14ac:dyDescent="0.25">
      <c r="C1620" s="65"/>
      <c r="D1620" s="55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</row>
    <row r="1621" spans="3:15" s="1" customFormat="1" x14ac:dyDescent="0.25">
      <c r="C1621" s="65"/>
      <c r="D1621" s="55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</row>
    <row r="1622" spans="3:15" s="1" customFormat="1" x14ac:dyDescent="0.25">
      <c r="C1622" s="65"/>
      <c r="D1622" s="55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</row>
    <row r="1623" spans="3:15" s="1" customFormat="1" x14ac:dyDescent="0.25">
      <c r="C1623" s="65"/>
      <c r="D1623" s="55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</row>
    <row r="1624" spans="3:15" s="1" customFormat="1" x14ac:dyDescent="0.25">
      <c r="C1624" s="65"/>
      <c r="D1624" s="55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</row>
    <row r="1625" spans="3:15" s="1" customFormat="1" x14ac:dyDescent="0.25">
      <c r="C1625" s="65"/>
      <c r="D1625" s="55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</row>
    <row r="1626" spans="3:15" s="1" customFormat="1" x14ac:dyDescent="0.25">
      <c r="C1626" s="65"/>
      <c r="D1626" s="55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</row>
    <row r="1627" spans="3:15" s="1" customFormat="1" x14ac:dyDescent="0.25">
      <c r="C1627" s="65"/>
      <c r="D1627" s="55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</row>
    <row r="1628" spans="3:15" s="1" customFormat="1" x14ac:dyDescent="0.25">
      <c r="C1628" s="65"/>
      <c r="D1628" s="55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</row>
    <row r="1629" spans="3:15" s="1" customFormat="1" x14ac:dyDescent="0.25">
      <c r="C1629" s="65"/>
      <c r="D1629" s="55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</row>
    <row r="1630" spans="3:15" s="1" customFormat="1" x14ac:dyDescent="0.25">
      <c r="C1630" s="65"/>
      <c r="D1630" s="55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</row>
    <row r="1631" spans="3:15" s="1" customFormat="1" x14ac:dyDescent="0.25">
      <c r="C1631" s="65"/>
      <c r="D1631" s="55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</row>
    <row r="1632" spans="3:15" s="1" customFormat="1" x14ac:dyDescent="0.25">
      <c r="C1632" s="65"/>
      <c r="D1632" s="55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</row>
    <row r="1633" spans="3:15" s="1" customFormat="1" x14ac:dyDescent="0.25">
      <c r="C1633" s="65"/>
      <c r="D1633" s="55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</row>
    <row r="1634" spans="3:15" s="1" customFormat="1" x14ac:dyDescent="0.25">
      <c r="C1634" s="65"/>
      <c r="D1634" s="55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</row>
    <row r="1635" spans="3:15" s="1" customFormat="1" x14ac:dyDescent="0.25">
      <c r="C1635" s="65"/>
      <c r="D1635" s="55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</row>
    <row r="1636" spans="3:15" s="1" customFormat="1" x14ac:dyDescent="0.25">
      <c r="C1636" s="65"/>
      <c r="D1636" s="55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</row>
    <row r="1637" spans="3:15" s="1" customFormat="1" x14ac:dyDescent="0.25">
      <c r="C1637" s="65"/>
      <c r="D1637" s="55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</row>
    <row r="1638" spans="3:15" s="1" customFormat="1" x14ac:dyDescent="0.25">
      <c r="C1638" s="65"/>
      <c r="D1638" s="55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</row>
    <row r="1639" spans="3:15" s="1" customFormat="1" x14ac:dyDescent="0.25">
      <c r="C1639" s="65"/>
      <c r="D1639" s="55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</row>
    <row r="1640" spans="3:15" s="1" customFormat="1" x14ac:dyDescent="0.25">
      <c r="C1640" s="65"/>
      <c r="D1640" s="55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</row>
    <row r="1641" spans="3:15" s="1" customFormat="1" x14ac:dyDescent="0.25">
      <c r="C1641" s="65"/>
      <c r="D1641" s="55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</row>
    <row r="1642" spans="3:15" s="1" customFormat="1" x14ac:dyDescent="0.25">
      <c r="C1642" s="65"/>
      <c r="D1642" s="55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</row>
    <row r="1643" spans="3:15" s="1" customFormat="1" x14ac:dyDescent="0.25">
      <c r="C1643" s="65"/>
      <c r="D1643" s="55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</row>
    <row r="1644" spans="3:15" s="1" customFormat="1" x14ac:dyDescent="0.25">
      <c r="C1644" s="65"/>
      <c r="D1644" s="55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</row>
    <row r="1645" spans="3:15" s="1" customFormat="1" x14ac:dyDescent="0.25">
      <c r="C1645" s="65"/>
      <c r="D1645" s="55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</row>
    <row r="1646" spans="3:15" s="1" customFormat="1" x14ac:dyDescent="0.25">
      <c r="C1646" s="65"/>
      <c r="D1646" s="55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</row>
    <row r="1647" spans="3:15" s="1" customFormat="1" x14ac:dyDescent="0.25">
      <c r="C1647" s="65"/>
      <c r="D1647" s="55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</row>
    <row r="1648" spans="3:15" s="1" customFormat="1" x14ac:dyDescent="0.25">
      <c r="C1648" s="65"/>
      <c r="D1648" s="55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</row>
    <row r="1649" spans="3:15" s="1" customFormat="1" x14ac:dyDescent="0.25">
      <c r="C1649" s="65"/>
      <c r="D1649" s="55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</row>
    <row r="1650" spans="3:15" s="1" customFormat="1" x14ac:dyDescent="0.25">
      <c r="C1650" s="65"/>
      <c r="D1650" s="55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</row>
    <row r="1651" spans="3:15" s="1" customFormat="1" x14ac:dyDescent="0.25">
      <c r="C1651" s="65"/>
      <c r="D1651" s="55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</row>
    <row r="1652" spans="3:15" s="1" customFormat="1" x14ac:dyDescent="0.25">
      <c r="C1652" s="65"/>
      <c r="D1652" s="55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</row>
    <row r="1653" spans="3:15" s="1" customFormat="1" x14ac:dyDescent="0.25">
      <c r="C1653" s="65"/>
      <c r="D1653" s="55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</row>
    <row r="1654" spans="3:15" s="1" customFormat="1" x14ac:dyDescent="0.25">
      <c r="C1654" s="65"/>
      <c r="D1654" s="55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</row>
    <row r="1655" spans="3:15" s="1" customFormat="1" x14ac:dyDescent="0.25">
      <c r="C1655" s="65"/>
      <c r="D1655" s="55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</row>
    <row r="1656" spans="3:15" s="1" customFormat="1" x14ac:dyDescent="0.25">
      <c r="C1656" s="65"/>
      <c r="D1656" s="55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</row>
    <row r="1657" spans="3:15" s="1" customFormat="1" x14ac:dyDescent="0.25">
      <c r="C1657" s="65"/>
      <c r="D1657" s="55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</row>
    <row r="1658" spans="3:15" s="1" customFormat="1" x14ac:dyDescent="0.25">
      <c r="C1658" s="65"/>
      <c r="D1658" s="55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</row>
    <row r="1659" spans="3:15" s="1" customFormat="1" x14ac:dyDescent="0.25">
      <c r="C1659" s="65"/>
      <c r="D1659" s="55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</row>
    <row r="1660" spans="3:15" s="1" customFormat="1" x14ac:dyDescent="0.25">
      <c r="C1660" s="65"/>
      <c r="D1660" s="55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</row>
    <row r="1661" spans="3:15" s="1" customFormat="1" x14ac:dyDescent="0.25">
      <c r="C1661" s="65"/>
      <c r="D1661" s="55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</row>
    <row r="1662" spans="3:15" s="1" customFormat="1" x14ac:dyDescent="0.25">
      <c r="C1662" s="65"/>
      <c r="D1662" s="55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</row>
    <row r="1663" spans="3:15" s="1" customFormat="1" x14ac:dyDescent="0.25">
      <c r="C1663" s="65"/>
      <c r="D1663" s="55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</row>
    <row r="1664" spans="3:15" s="1" customFormat="1" x14ac:dyDescent="0.25">
      <c r="C1664" s="65"/>
      <c r="D1664" s="55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</row>
    <row r="1665" spans="3:15" s="1" customFormat="1" x14ac:dyDescent="0.25">
      <c r="C1665" s="65"/>
      <c r="D1665" s="55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</row>
    <row r="1666" spans="3:15" s="1" customFormat="1" x14ac:dyDescent="0.25">
      <c r="C1666" s="65"/>
      <c r="D1666" s="55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</row>
    <row r="1667" spans="3:15" s="1" customFormat="1" x14ac:dyDescent="0.25">
      <c r="C1667" s="65"/>
      <c r="D1667" s="55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</row>
    <row r="1668" spans="3:15" s="1" customFormat="1" x14ac:dyDescent="0.25">
      <c r="C1668" s="65"/>
      <c r="D1668" s="55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</row>
    <row r="1669" spans="3:15" s="1" customFormat="1" x14ac:dyDescent="0.25">
      <c r="C1669" s="65"/>
      <c r="D1669" s="55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</row>
    <row r="1670" spans="3:15" s="1" customFormat="1" x14ac:dyDescent="0.25">
      <c r="C1670" s="65"/>
      <c r="D1670" s="55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</row>
    <row r="1671" spans="3:15" s="1" customFormat="1" x14ac:dyDescent="0.25">
      <c r="C1671" s="65"/>
      <c r="D1671" s="55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</row>
    <row r="1672" spans="3:15" s="1" customFormat="1" x14ac:dyDescent="0.25">
      <c r="C1672" s="65"/>
      <c r="D1672" s="55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</row>
    <row r="1673" spans="3:15" s="1" customFormat="1" x14ac:dyDescent="0.25">
      <c r="C1673" s="65"/>
      <c r="D1673" s="55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</row>
    <row r="1674" spans="3:15" s="1" customFormat="1" x14ac:dyDescent="0.25">
      <c r="C1674" s="65"/>
      <c r="D1674" s="55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</row>
    <row r="1675" spans="3:15" s="1" customFormat="1" x14ac:dyDescent="0.25">
      <c r="C1675" s="65"/>
      <c r="D1675" s="55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</row>
    <row r="1676" spans="3:15" s="1" customFormat="1" x14ac:dyDescent="0.25">
      <c r="C1676" s="65"/>
      <c r="D1676" s="55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</row>
    <row r="1677" spans="3:15" s="1" customFormat="1" x14ac:dyDescent="0.25">
      <c r="C1677" s="65"/>
      <c r="D1677" s="55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</row>
    <row r="1678" spans="3:15" s="1" customFormat="1" x14ac:dyDescent="0.25">
      <c r="C1678" s="65"/>
      <c r="D1678" s="55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</row>
    <row r="1679" spans="3:15" s="1" customFormat="1" x14ac:dyDescent="0.25">
      <c r="C1679" s="65"/>
      <c r="D1679" s="55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</row>
    <row r="1680" spans="3:15" s="1" customFormat="1" x14ac:dyDescent="0.25">
      <c r="C1680" s="65"/>
      <c r="D1680" s="55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</row>
    <row r="1681" spans="3:15" s="1" customFormat="1" x14ac:dyDescent="0.25">
      <c r="C1681" s="65"/>
      <c r="D1681" s="55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</row>
    <row r="1682" spans="3:15" s="1" customFormat="1" x14ac:dyDescent="0.25">
      <c r="C1682" s="65"/>
      <c r="D1682" s="55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</row>
    <row r="1683" spans="3:15" s="1" customFormat="1" x14ac:dyDescent="0.25">
      <c r="C1683" s="65"/>
      <c r="D1683" s="55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</row>
    <row r="1684" spans="3:15" s="1" customFormat="1" x14ac:dyDescent="0.25">
      <c r="C1684" s="65"/>
      <c r="D1684" s="55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</row>
    <row r="1685" spans="3:15" s="1" customFormat="1" x14ac:dyDescent="0.25">
      <c r="C1685" s="65"/>
      <c r="D1685" s="55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</row>
    <row r="1686" spans="3:15" s="1" customFormat="1" x14ac:dyDescent="0.25">
      <c r="C1686" s="65"/>
      <c r="D1686" s="55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</row>
    <row r="1687" spans="3:15" s="1" customFormat="1" x14ac:dyDescent="0.25">
      <c r="C1687" s="65"/>
      <c r="D1687" s="55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</row>
    <row r="1688" spans="3:15" s="1" customFormat="1" x14ac:dyDescent="0.25">
      <c r="C1688" s="65"/>
      <c r="D1688" s="55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</row>
    <row r="1689" spans="3:15" s="1" customFormat="1" x14ac:dyDescent="0.25">
      <c r="C1689" s="65"/>
      <c r="D1689" s="55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</row>
    <row r="1690" spans="3:15" s="1" customFormat="1" x14ac:dyDescent="0.25">
      <c r="C1690" s="65"/>
      <c r="D1690" s="55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</row>
    <row r="1691" spans="3:15" s="1" customFormat="1" x14ac:dyDescent="0.25">
      <c r="C1691" s="65"/>
      <c r="D1691" s="55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</row>
    <row r="1692" spans="3:15" s="1" customFormat="1" x14ac:dyDescent="0.25">
      <c r="C1692" s="65"/>
      <c r="D1692" s="55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</row>
    <row r="1693" spans="3:15" s="1" customFormat="1" x14ac:dyDescent="0.25">
      <c r="C1693" s="65"/>
      <c r="D1693" s="55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</row>
    <row r="1694" spans="3:15" s="1" customFormat="1" x14ac:dyDescent="0.25">
      <c r="C1694" s="65"/>
      <c r="D1694" s="55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</row>
    <row r="1695" spans="3:15" s="1" customFormat="1" x14ac:dyDescent="0.25">
      <c r="C1695" s="65"/>
      <c r="D1695" s="55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</row>
    <row r="1696" spans="3:15" s="1" customFormat="1" x14ac:dyDescent="0.25">
      <c r="C1696" s="65"/>
      <c r="D1696" s="55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</row>
    <row r="1697" spans="3:15" s="1" customFormat="1" x14ac:dyDescent="0.25">
      <c r="C1697" s="65"/>
      <c r="D1697" s="55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</row>
    <row r="1698" spans="3:15" s="1" customFormat="1" x14ac:dyDescent="0.25">
      <c r="C1698" s="65"/>
      <c r="D1698" s="55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</row>
    <row r="1699" spans="3:15" s="1" customFormat="1" x14ac:dyDescent="0.25">
      <c r="C1699" s="65"/>
      <c r="D1699" s="55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</row>
    <row r="1700" spans="3:15" s="1" customFormat="1" x14ac:dyDescent="0.25">
      <c r="C1700" s="65"/>
      <c r="D1700" s="55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</row>
    <row r="1701" spans="3:15" s="1" customFormat="1" x14ac:dyDescent="0.25">
      <c r="C1701" s="65"/>
      <c r="D1701" s="55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</row>
    <row r="1702" spans="3:15" s="1" customFormat="1" x14ac:dyDescent="0.25">
      <c r="C1702" s="65"/>
      <c r="D1702" s="55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</row>
    <row r="1703" spans="3:15" s="1" customFormat="1" x14ac:dyDescent="0.25">
      <c r="C1703" s="65"/>
      <c r="D1703" s="55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</row>
    <row r="1704" spans="3:15" s="1" customFormat="1" x14ac:dyDescent="0.25">
      <c r="C1704" s="65"/>
      <c r="D1704" s="55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</row>
    <row r="1705" spans="3:15" s="1" customFormat="1" x14ac:dyDescent="0.25">
      <c r="C1705" s="65"/>
      <c r="D1705" s="55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</row>
    <row r="1706" spans="3:15" s="1" customFormat="1" x14ac:dyDescent="0.25">
      <c r="C1706" s="65"/>
      <c r="D1706" s="55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</row>
    <row r="1707" spans="3:15" s="1" customFormat="1" x14ac:dyDescent="0.25">
      <c r="C1707" s="65"/>
      <c r="D1707" s="55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</row>
    <row r="1708" spans="3:15" s="1" customFormat="1" x14ac:dyDescent="0.25">
      <c r="C1708" s="65"/>
      <c r="D1708" s="55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</row>
    <row r="1709" spans="3:15" s="1" customFormat="1" x14ac:dyDescent="0.25">
      <c r="C1709" s="65"/>
      <c r="D1709" s="55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</row>
    <row r="1710" spans="3:15" s="1" customFormat="1" x14ac:dyDescent="0.25">
      <c r="C1710" s="65"/>
      <c r="D1710" s="55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</row>
    <row r="1711" spans="3:15" s="1" customFormat="1" x14ac:dyDescent="0.25">
      <c r="C1711" s="65"/>
      <c r="D1711" s="55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</row>
    <row r="1712" spans="3:15" s="1" customFormat="1" x14ac:dyDescent="0.25">
      <c r="C1712" s="65"/>
      <c r="D1712" s="55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</row>
    <row r="1713" spans="3:15" s="1" customFormat="1" x14ac:dyDescent="0.25">
      <c r="C1713" s="65"/>
      <c r="D1713" s="55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</row>
    <row r="1714" spans="3:15" s="1" customFormat="1" x14ac:dyDescent="0.25">
      <c r="C1714" s="65"/>
      <c r="D1714" s="55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</row>
    <row r="1715" spans="3:15" s="1" customFormat="1" x14ac:dyDescent="0.25">
      <c r="C1715" s="65"/>
      <c r="D1715" s="55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</row>
    <row r="1716" spans="3:15" s="1" customFormat="1" x14ac:dyDescent="0.25">
      <c r="C1716" s="65"/>
      <c r="D1716" s="55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</row>
    <row r="1717" spans="3:15" s="1" customFormat="1" x14ac:dyDescent="0.25">
      <c r="C1717" s="65"/>
      <c r="D1717" s="55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</row>
    <row r="1718" spans="3:15" s="1" customFormat="1" x14ac:dyDescent="0.25">
      <c r="C1718" s="65"/>
      <c r="D1718" s="55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</row>
    <row r="1719" spans="3:15" s="1" customFormat="1" x14ac:dyDescent="0.25">
      <c r="C1719" s="65"/>
      <c r="D1719" s="55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</row>
    <row r="1720" spans="3:15" s="1" customFormat="1" x14ac:dyDescent="0.25">
      <c r="C1720" s="65"/>
      <c r="D1720" s="55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</row>
    <row r="1721" spans="3:15" s="1" customFormat="1" x14ac:dyDescent="0.25">
      <c r="C1721" s="65"/>
      <c r="D1721" s="55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</row>
    <row r="1722" spans="3:15" s="1" customFormat="1" x14ac:dyDescent="0.25">
      <c r="C1722" s="65"/>
      <c r="D1722" s="55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</row>
    <row r="1723" spans="3:15" s="1" customFormat="1" x14ac:dyDescent="0.25">
      <c r="C1723" s="65"/>
      <c r="D1723" s="55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</row>
    <row r="1724" spans="3:15" s="1" customFormat="1" x14ac:dyDescent="0.25">
      <c r="C1724" s="65"/>
      <c r="D1724" s="55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</row>
    <row r="1725" spans="3:15" s="1" customFormat="1" x14ac:dyDescent="0.25">
      <c r="C1725" s="65"/>
      <c r="D1725" s="55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</row>
    <row r="1726" spans="3:15" s="1" customFormat="1" x14ac:dyDescent="0.25">
      <c r="C1726" s="65"/>
      <c r="D1726" s="55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</row>
    <row r="1727" spans="3:15" s="1" customFormat="1" x14ac:dyDescent="0.25">
      <c r="C1727" s="65"/>
      <c r="D1727" s="55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</row>
    <row r="1728" spans="3:15" s="1" customFormat="1" x14ac:dyDescent="0.25">
      <c r="C1728" s="65"/>
      <c r="D1728" s="55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</row>
    <row r="1729" spans="3:15" s="1" customFormat="1" x14ac:dyDescent="0.25">
      <c r="C1729" s="65"/>
      <c r="D1729" s="55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</row>
    <row r="1730" spans="3:15" s="1" customFormat="1" x14ac:dyDescent="0.25">
      <c r="C1730" s="65"/>
      <c r="D1730" s="55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</row>
    <row r="1731" spans="3:15" s="1" customFormat="1" x14ac:dyDescent="0.25">
      <c r="C1731" s="65"/>
      <c r="D1731" s="55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</row>
    <row r="1732" spans="3:15" s="1" customFormat="1" x14ac:dyDescent="0.25">
      <c r="C1732" s="65"/>
      <c r="D1732" s="55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</row>
    <row r="1733" spans="3:15" s="1" customFormat="1" x14ac:dyDescent="0.25">
      <c r="C1733" s="65"/>
      <c r="D1733" s="55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</row>
    <row r="1734" spans="3:15" s="1" customFormat="1" x14ac:dyDescent="0.25">
      <c r="C1734" s="65"/>
      <c r="D1734" s="55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</row>
    <row r="1735" spans="3:15" s="1" customFormat="1" x14ac:dyDescent="0.25">
      <c r="C1735" s="65"/>
      <c r="D1735" s="55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</row>
    <row r="1736" spans="3:15" s="1" customFormat="1" x14ac:dyDescent="0.25">
      <c r="C1736" s="65"/>
      <c r="D1736" s="55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</row>
    <row r="1737" spans="3:15" s="1" customFormat="1" x14ac:dyDescent="0.25">
      <c r="C1737" s="65"/>
      <c r="D1737" s="55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</row>
    <row r="1738" spans="3:15" s="1" customFormat="1" x14ac:dyDescent="0.25">
      <c r="C1738" s="65"/>
      <c r="D1738" s="55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</row>
    <row r="1739" spans="3:15" s="1" customFormat="1" x14ac:dyDescent="0.25">
      <c r="C1739" s="65"/>
      <c r="D1739" s="55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</row>
    <row r="1740" spans="3:15" s="1" customFormat="1" x14ac:dyDescent="0.25">
      <c r="C1740" s="65"/>
      <c r="D1740" s="55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</row>
    <row r="1741" spans="3:15" s="1" customFormat="1" x14ac:dyDescent="0.25">
      <c r="C1741" s="65"/>
      <c r="D1741" s="55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</row>
    <row r="1742" spans="3:15" s="1" customFormat="1" x14ac:dyDescent="0.25">
      <c r="C1742" s="65"/>
      <c r="D1742" s="55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</row>
    <row r="1743" spans="3:15" s="1" customFormat="1" x14ac:dyDescent="0.25">
      <c r="C1743" s="65"/>
      <c r="D1743" s="55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</row>
    <row r="1744" spans="3:15" s="1" customFormat="1" x14ac:dyDescent="0.25">
      <c r="C1744" s="65"/>
      <c r="D1744" s="55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</row>
    <row r="1745" spans="3:15" s="1" customFormat="1" x14ac:dyDescent="0.25">
      <c r="C1745" s="65"/>
      <c r="D1745" s="55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</row>
    <row r="1746" spans="3:15" s="1" customFormat="1" x14ac:dyDescent="0.25">
      <c r="C1746" s="65"/>
      <c r="D1746" s="55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</row>
    <row r="1747" spans="3:15" s="1" customFormat="1" x14ac:dyDescent="0.25">
      <c r="C1747" s="65"/>
      <c r="D1747" s="55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</row>
    <row r="1748" spans="3:15" s="1" customFormat="1" x14ac:dyDescent="0.25">
      <c r="C1748" s="65"/>
      <c r="D1748" s="55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</row>
    <row r="1749" spans="3:15" s="1" customFormat="1" x14ac:dyDescent="0.25">
      <c r="C1749" s="65"/>
      <c r="D1749" s="55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</row>
    <row r="1750" spans="3:15" s="1" customFormat="1" x14ac:dyDescent="0.25">
      <c r="C1750" s="65"/>
      <c r="D1750" s="55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</row>
    <row r="1751" spans="3:15" s="1" customFormat="1" x14ac:dyDescent="0.25">
      <c r="C1751" s="65"/>
      <c r="D1751" s="55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</row>
    <row r="1752" spans="3:15" s="1" customFormat="1" x14ac:dyDescent="0.25">
      <c r="C1752" s="65"/>
      <c r="D1752" s="55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</row>
    <row r="1753" spans="3:15" s="1" customFormat="1" x14ac:dyDescent="0.25">
      <c r="C1753" s="65"/>
      <c r="D1753" s="55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</row>
    <row r="1754" spans="3:15" s="1" customFormat="1" x14ac:dyDescent="0.25">
      <c r="C1754" s="65"/>
      <c r="D1754" s="55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</row>
    <row r="1755" spans="3:15" s="1" customFormat="1" x14ac:dyDescent="0.25">
      <c r="C1755" s="65"/>
      <c r="D1755" s="55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</row>
    <row r="1756" spans="3:15" s="1" customFormat="1" x14ac:dyDescent="0.25">
      <c r="C1756" s="65"/>
      <c r="D1756" s="55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</row>
    <row r="1757" spans="3:15" s="1" customFormat="1" x14ac:dyDescent="0.25">
      <c r="C1757" s="65"/>
      <c r="D1757" s="55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</row>
    <row r="1758" spans="3:15" s="1" customFormat="1" x14ac:dyDescent="0.25">
      <c r="C1758" s="65"/>
      <c r="D1758" s="55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</row>
    <row r="1759" spans="3:15" s="1" customFormat="1" x14ac:dyDescent="0.25">
      <c r="C1759" s="65"/>
      <c r="D1759" s="55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</row>
    <row r="1760" spans="3:15" s="1" customFormat="1" x14ac:dyDescent="0.25">
      <c r="C1760" s="65"/>
      <c r="D1760" s="55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</row>
    <row r="1761" spans="3:15" s="1" customFormat="1" x14ac:dyDescent="0.25">
      <c r="C1761" s="65"/>
      <c r="D1761" s="55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</row>
    <row r="1762" spans="3:15" s="1" customFormat="1" x14ac:dyDescent="0.25">
      <c r="C1762" s="65"/>
      <c r="D1762" s="55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</row>
    <row r="1763" spans="3:15" s="1" customFormat="1" x14ac:dyDescent="0.25">
      <c r="C1763" s="65"/>
      <c r="D1763" s="55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</row>
    <row r="1764" spans="3:15" s="1" customFormat="1" x14ac:dyDescent="0.25">
      <c r="C1764" s="65"/>
      <c r="D1764" s="55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</row>
    <row r="1765" spans="3:15" s="1" customFormat="1" x14ac:dyDescent="0.25">
      <c r="C1765" s="65"/>
      <c r="D1765" s="55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</row>
    <row r="1766" spans="3:15" s="1" customFormat="1" x14ac:dyDescent="0.25">
      <c r="C1766" s="65"/>
      <c r="D1766" s="55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</row>
    <row r="1767" spans="3:15" s="1" customFormat="1" x14ac:dyDescent="0.25">
      <c r="C1767" s="65"/>
      <c r="D1767" s="55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</row>
    <row r="1768" spans="3:15" s="1" customFormat="1" x14ac:dyDescent="0.25">
      <c r="C1768" s="65"/>
      <c r="D1768" s="55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</row>
    <row r="1769" spans="3:15" s="1" customFormat="1" x14ac:dyDescent="0.25">
      <c r="C1769" s="65"/>
      <c r="D1769" s="55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</row>
    <row r="1770" spans="3:15" s="1" customFormat="1" x14ac:dyDescent="0.25">
      <c r="C1770" s="65"/>
      <c r="D1770" s="55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</row>
    <row r="1771" spans="3:15" s="1" customFormat="1" x14ac:dyDescent="0.25">
      <c r="C1771" s="65"/>
      <c r="D1771" s="55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</row>
    <row r="1772" spans="3:15" s="1" customFormat="1" x14ac:dyDescent="0.25">
      <c r="C1772" s="65"/>
      <c r="D1772" s="55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</row>
    <row r="1773" spans="3:15" s="1" customFormat="1" x14ac:dyDescent="0.25">
      <c r="C1773" s="65"/>
      <c r="D1773" s="55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</row>
    <row r="1774" spans="3:15" s="1" customFormat="1" x14ac:dyDescent="0.25">
      <c r="C1774" s="65"/>
      <c r="D1774" s="55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</row>
    <row r="1775" spans="3:15" s="1" customFormat="1" x14ac:dyDescent="0.25">
      <c r="C1775" s="65"/>
      <c r="D1775" s="55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</row>
    <row r="1776" spans="3:15" s="1" customFormat="1" x14ac:dyDescent="0.25">
      <c r="C1776" s="65"/>
      <c r="D1776" s="55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</row>
    <row r="1777" spans="3:15" s="1" customFormat="1" x14ac:dyDescent="0.25">
      <c r="C1777" s="65"/>
      <c r="D1777" s="55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</row>
    <row r="1778" spans="3:15" s="1" customFormat="1" x14ac:dyDescent="0.25">
      <c r="C1778" s="65"/>
      <c r="D1778" s="55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</row>
    <row r="1779" spans="3:15" s="1" customFormat="1" x14ac:dyDescent="0.25">
      <c r="C1779" s="65"/>
      <c r="D1779" s="55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</row>
    <row r="1780" spans="3:15" s="1" customFormat="1" x14ac:dyDescent="0.25">
      <c r="C1780" s="65"/>
      <c r="D1780" s="55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</row>
    <row r="1781" spans="3:15" s="1" customFormat="1" x14ac:dyDescent="0.25">
      <c r="C1781" s="65"/>
      <c r="D1781" s="55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</row>
    <row r="1782" spans="3:15" s="1" customFormat="1" x14ac:dyDescent="0.25">
      <c r="C1782" s="65"/>
      <c r="D1782" s="55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</row>
    <row r="1783" spans="3:15" s="1" customFormat="1" x14ac:dyDescent="0.25">
      <c r="C1783" s="65"/>
      <c r="D1783" s="55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</row>
    <row r="1784" spans="3:15" s="1" customFormat="1" x14ac:dyDescent="0.25">
      <c r="C1784" s="65"/>
      <c r="D1784" s="55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</row>
    <row r="1785" spans="3:15" s="1" customFormat="1" x14ac:dyDescent="0.25">
      <c r="C1785" s="65"/>
      <c r="D1785" s="55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</row>
    <row r="1786" spans="3:15" s="1" customFormat="1" x14ac:dyDescent="0.25">
      <c r="C1786" s="65"/>
      <c r="D1786" s="55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</row>
    <row r="1787" spans="3:15" s="1" customFormat="1" x14ac:dyDescent="0.25">
      <c r="C1787" s="65"/>
      <c r="D1787" s="55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</row>
    <row r="1788" spans="3:15" s="1" customFormat="1" x14ac:dyDescent="0.25">
      <c r="C1788" s="65"/>
      <c r="D1788" s="55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</row>
    <row r="1789" spans="3:15" s="1" customFormat="1" x14ac:dyDescent="0.25">
      <c r="C1789" s="65"/>
      <c r="D1789" s="55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</row>
    <row r="1790" spans="3:15" s="1" customFormat="1" x14ac:dyDescent="0.25">
      <c r="C1790" s="65"/>
      <c r="D1790" s="55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</row>
    <row r="1791" spans="3:15" s="1" customFormat="1" x14ac:dyDescent="0.25">
      <c r="C1791" s="65"/>
      <c r="D1791" s="55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</row>
    <row r="1792" spans="3:15" s="1" customFormat="1" x14ac:dyDescent="0.25">
      <c r="C1792" s="65"/>
      <c r="D1792" s="55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</row>
    <row r="1793" spans="3:15" s="1" customFormat="1" x14ac:dyDescent="0.25">
      <c r="C1793" s="65"/>
      <c r="D1793" s="55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</row>
    <row r="1794" spans="3:15" s="1" customFormat="1" x14ac:dyDescent="0.25">
      <c r="C1794" s="65"/>
      <c r="D1794" s="55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</row>
    <row r="1795" spans="3:15" s="1" customFormat="1" x14ac:dyDescent="0.25">
      <c r="C1795" s="65"/>
      <c r="D1795" s="55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</row>
    <row r="1796" spans="3:15" s="1" customFormat="1" x14ac:dyDescent="0.25">
      <c r="C1796" s="65"/>
      <c r="D1796" s="55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</row>
    <row r="1797" spans="3:15" s="1" customFormat="1" x14ac:dyDescent="0.25">
      <c r="C1797" s="65"/>
      <c r="D1797" s="55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</row>
    <row r="1798" spans="3:15" s="1" customFormat="1" x14ac:dyDescent="0.25">
      <c r="C1798" s="65"/>
      <c r="D1798" s="55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</row>
    <row r="1799" spans="3:15" s="1" customFormat="1" x14ac:dyDescent="0.25">
      <c r="C1799" s="65"/>
      <c r="D1799" s="55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</row>
    <row r="1800" spans="3:15" s="1" customFormat="1" x14ac:dyDescent="0.25">
      <c r="C1800" s="65"/>
      <c r="D1800" s="55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</row>
    <row r="1801" spans="3:15" s="1" customFormat="1" x14ac:dyDescent="0.25">
      <c r="C1801" s="65"/>
      <c r="D1801" s="55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</row>
    <row r="1802" spans="3:15" s="1" customFormat="1" x14ac:dyDescent="0.25">
      <c r="C1802" s="65"/>
      <c r="D1802" s="55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</row>
    <row r="1803" spans="3:15" s="1" customFormat="1" x14ac:dyDescent="0.25">
      <c r="C1803" s="65"/>
      <c r="D1803" s="55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</row>
    <row r="1804" spans="3:15" s="1" customFormat="1" x14ac:dyDescent="0.25">
      <c r="C1804" s="65"/>
      <c r="D1804" s="55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</row>
    <row r="1805" spans="3:15" s="1" customFormat="1" x14ac:dyDescent="0.25">
      <c r="C1805" s="65"/>
      <c r="D1805" s="55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</row>
    <row r="1806" spans="3:15" s="1" customFormat="1" x14ac:dyDescent="0.25">
      <c r="C1806" s="65"/>
      <c r="D1806" s="55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</row>
    <row r="1807" spans="3:15" s="1" customFormat="1" x14ac:dyDescent="0.25">
      <c r="C1807" s="65"/>
      <c r="D1807" s="55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</row>
    <row r="1808" spans="3:15" s="1" customFormat="1" x14ac:dyDescent="0.25">
      <c r="C1808" s="65"/>
      <c r="D1808" s="55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</row>
    <row r="1809" spans="3:15" s="1" customFormat="1" x14ac:dyDescent="0.25">
      <c r="C1809" s="65"/>
      <c r="D1809" s="55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</row>
    <row r="1810" spans="3:15" s="1" customFormat="1" x14ac:dyDescent="0.25">
      <c r="C1810" s="65"/>
      <c r="D1810" s="55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</row>
    <row r="1811" spans="3:15" s="1" customFormat="1" x14ac:dyDescent="0.25">
      <c r="C1811" s="65"/>
      <c r="D1811" s="55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</row>
    <row r="1812" spans="3:15" s="1" customFormat="1" x14ac:dyDescent="0.25">
      <c r="C1812" s="65"/>
      <c r="D1812" s="55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</row>
    <row r="1813" spans="3:15" s="1" customFormat="1" x14ac:dyDescent="0.25">
      <c r="C1813" s="65"/>
      <c r="D1813" s="55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</row>
    <row r="1814" spans="3:15" s="1" customFormat="1" x14ac:dyDescent="0.25">
      <c r="C1814" s="65"/>
      <c r="D1814" s="55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</row>
    <row r="1815" spans="3:15" s="1" customFormat="1" x14ac:dyDescent="0.25">
      <c r="C1815" s="65"/>
      <c r="D1815" s="55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</row>
    <row r="1816" spans="3:15" s="1" customFormat="1" x14ac:dyDescent="0.25">
      <c r="C1816" s="65"/>
      <c r="D1816" s="55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</row>
    <row r="1817" spans="3:15" s="1" customFormat="1" x14ac:dyDescent="0.25">
      <c r="C1817" s="65"/>
      <c r="D1817" s="55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</row>
    <row r="1818" spans="3:15" s="1" customFormat="1" x14ac:dyDescent="0.25">
      <c r="C1818" s="65"/>
      <c r="D1818" s="55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</row>
    <row r="1819" spans="3:15" s="1" customFormat="1" x14ac:dyDescent="0.25">
      <c r="C1819" s="65"/>
      <c r="D1819" s="55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</row>
    <row r="1820" spans="3:15" s="1" customFormat="1" x14ac:dyDescent="0.25">
      <c r="C1820" s="65"/>
      <c r="D1820" s="55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</row>
    <row r="1821" spans="3:15" s="1" customFormat="1" x14ac:dyDescent="0.25">
      <c r="C1821" s="65"/>
      <c r="D1821" s="55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</row>
    <row r="1822" spans="3:15" s="1" customFormat="1" x14ac:dyDescent="0.25">
      <c r="C1822" s="65"/>
      <c r="D1822" s="55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</row>
    <row r="1823" spans="3:15" s="1" customFormat="1" x14ac:dyDescent="0.25">
      <c r="C1823" s="65"/>
      <c r="D1823" s="55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</row>
    <row r="1824" spans="3:15" s="1" customFormat="1" x14ac:dyDescent="0.25">
      <c r="C1824" s="65"/>
      <c r="D1824" s="55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</row>
    <row r="1825" spans="3:15" s="1" customFormat="1" x14ac:dyDescent="0.25">
      <c r="C1825" s="65"/>
      <c r="D1825" s="55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</row>
    <row r="1826" spans="3:15" s="1" customFormat="1" x14ac:dyDescent="0.25">
      <c r="C1826" s="65"/>
      <c r="D1826" s="55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</row>
    <row r="1827" spans="3:15" s="1" customFormat="1" x14ac:dyDescent="0.25">
      <c r="C1827" s="65"/>
      <c r="D1827" s="55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</row>
    <row r="1828" spans="3:15" s="1" customFormat="1" x14ac:dyDescent="0.25">
      <c r="C1828" s="65"/>
      <c r="D1828" s="55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</row>
    <row r="1829" spans="3:15" s="1" customFormat="1" x14ac:dyDescent="0.25">
      <c r="C1829" s="65"/>
      <c r="D1829" s="55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</row>
    <row r="1830" spans="3:15" s="1" customFormat="1" x14ac:dyDescent="0.25">
      <c r="C1830" s="65"/>
      <c r="D1830" s="55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</row>
    <row r="1831" spans="3:15" s="1" customFormat="1" x14ac:dyDescent="0.25">
      <c r="C1831" s="65"/>
      <c r="D1831" s="55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</row>
    <row r="1832" spans="3:15" s="1" customFormat="1" x14ac:dyDescent="0.25">
      <c r="C1832" s="65"/>
      <c r="D1832" s="55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</row>
    <row r="1833" spans="3:15" s="1" customFormat="1" x14ac:dyDescent="0.25">
      <c r="C1833" s="65"/>
      <c r="D1833" s="55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</row>
    <row r="1834" spans="3:15" s="1" customFormat="1" x14ac:dyDescent="0.25">
      <c r="C1834" s="65"/>
      <c r="D1834" s="55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</row>
    <row r="1835" spans="3:15" s="1" customFormat="1" x14ac:dyDescent="0.25">
      <c r="C1835" s="65"/>
      <c r="D1835" s="55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</row>
    <row r="1836" spans="3:15" s="1" customFormat="1" x14ac:dyDescent="0.25">
      <c r="C1836" s="65"/>
      <c r="D1836" s="55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</row>
    <row r="1837" spans="3:15" s="1" customFormat="1" x14ac:dyDescent="0.25">
      <c r="C1837" s="65"/>
      <c r="D1837" s="55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</row>
    <row r="1838" spans="3:15" s="1" customFormat="1" x14ac:dyDescent="0.25">
      <c r="C1838" s="65"/>
      <c r="D1838" s="55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</row>
    <row r="1839" spans="3:15" s="1" customFormat="1" x14ac:dyDescent="0.25">
      <c r="C1839" s="65"/>
      <c r="D1839" s="55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</row>
    <row r="1840" spans="3:15" s="1" customFormat="1" x14ac:dyDescent="0.25">
      <c r="C1840" s="65"/>
      <c r="D1840" s="55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</row>
    <row r="1841" spans="3:15" s="1" customFormat="1" x14ac:dyDescent="0.25">
      <c r="C1841" s="65"/>
      <c r="D1841" s="55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</row>
    <row r="1842" spans="3:15" s="1" customFormat="1" x14ac:dyDescent="0.25">
      <c r="C1842" s="65"/>
      <c r="D1842" s="55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</row>
    <row r="1843" spans="3:15" s="1" customFormat="1" x14ac:dyDescent="0.25">
      <c r="C1843" s="65"/>
      <c r="D1843" s="55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</row>
    <row r="1844" spans="3:15" s="1" customFormat="1" x14ac:dyDescent="0.25">
      <c r="C1844" s="65"/>
      <c r="D1844" s="55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</row>
    <row r="1845" spans="3:15" s="1" customFormat="1" x14ac:dyDescent="0.25">
      <c r="C1845" s="65"/>
      <c r="D1845" s="55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</row>
    <row r="1846" spans="3:15" s="1" customFormat="1" x14ac:dyDescent="0.25">
      <c r="C1846" s="65"/>
      <c r="D1846" s="55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</row>
    <row r="1847" spans="3:15" s="1" customFormat="1" x14ac:dyDescent="0.25">
      <c r="C1847" s="65"/>
      <c r="D1847" s="55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</row>
    <row r="1848" spans="3:15" s="1" customFormat="1" x14ac:dyDescent="0.25">
      <c r="C1848" s="65"/>
      <c r="D1848" s="55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</row>
    <row r="1849" spans="3:15" s="1" customFormat="1" x14ac:dyDescent="0.25">
      <c r="C1849" s="65"/>
      <c r="D1849" s="55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</row>
  </sheetData>
  <mergeCells count="18">
    <mergeCell ref="B47:O47"/>
    <mergeCell ref="B48:N48"/>
    <mergeCell ref="B49:R49"/>
    <mergeCell ref="Q9:R10"/>
    <mergeCell ref="M9:N10"/>
    <mergeCell ref="O9:P10"/>
    <mergeCell ref="E9:H10"/>
    <mergeCell ref="I9:L10"/>
    <mergeCell ref="B46:R46"/>
    <mergeCell ref="L1:V1"/>
    <mergeCell ref="L2:V2"/>
    <mergeCell ref="H3:V3"/>
    <mergeCell ref="I4:V4"/>
    <mergeCell ref="A9:A11"/>
    <mergeCell ref="B9:B11"/>
    <mergeCell ref="C9:D10"/>
    <mergeCell ref="A6:J6"/>
    <mergeCell ref="T9:V10"/>
  </mergeCells>
  <phoneticPr fontId="3" type="noConversion"/>
  <pageMargins left="0.31496062992125984" right="0.11811023622047245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5"/>
  <sheetViews>
    <sheetView topLeftCell="C11" workbookViewId="0">
      <selection activeCell="A23" sqref="A23:XFD23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" style="1" customWidth="1"/>
    <col min="19" max="19" width="8.7109375" style="1" customWidth="1"/>
    <col min="20" max="20" width="8.7109375" style="55" customWidth="1"/>
    <col min="21" max="21" width="9.7109375" style="55" customWidth="1"/>
    <col min="22" max="22" width="8.7109375" style="55" customWidth="1"/>
    <col min="23" max="16384" width="9.140625" style="1"/>
  </cols>
  <sheetData>
    <row r="1" spans="1:2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A4" s="55"/>
      <c r="C4" s="1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19.5" customHeight="1" x14ac:dyDescent="0.3">
      <c r="L5" s="21"/>
      <c r="M5" s="21"/>
      <c r="N5" s="202"/>
      <c r="O5" s="202"/>
      <c r="P5" s="202"/>
    </row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22" s="4" customFormat="1" ht="18.75" x14ac:dyDescent="0.3">
      <c r="A7" s="114"/>
      <c r="B7" s="108" t="s">
        <v>19</v>
      </c>
      <c r="C7" s="6"/>
      <c r="D7" s="5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T7" s="55"/>
      <c r="U7" s="55"/>
      <c r="V7" s="55"/>
    </row>
    <row r="8" spans="1:22" hidden="1" x14ac:dyDescent="0.25"/>
    <row r="9" spans="1:22" ht="16.5" thickBot="1" x14ac:dyDescent="0.3">
      <c r="B9" s="187"/>
      <c r="C9" s="66"/>
      <c r="K9" s="66"/>
      <c r="L9" s="66"/>
      <c r="M9" s="66"/>
      <c r="N9" s="66"/>
      <c r="O9" s="66"/>
      <c r="P9" s="66"/>
    </row>
    <row r="10" spans="1:22" ht="16.5" hidden="1" customHeight="1" thickBot="1" x14ac:dyDescent="0.3"/>
    <row r="11" spans="1:22" s="2" customFormat="1" ht="32.25" customHeight="1" x14ac:dyDescent="0.25">
      <c r="A11" s="275" t="s">
        <v>76</v>
      </c>
      <c r="B11" s="275" t="s">
        <v>0</v>
      </c>
      <c r="C11" s="280" t="s">
        <v>3</v>
      </c>
      <c r="D11" s="281"/>
      <c r="E11" s="280" t="s">
        <v>1</v>
      </c>
      <c r="F11" s="305"/>
      <c r="G11" s="305"/>
      <c r="H11" s="281"/>
      <c r="I11" s="280" t="s">
        <v>5</v>
      </c>
      <c r="J11" s="305"/>
      <c r="K11" s="305"/>
      <c r="L11" s="296"/>
      <c r="M11" s="280" t="s">
        <v>51</v>
      </c>
      <c r="N11" s="296"/>
      <c r="O11" s="280" t="s">
        <v>2</v>
      </c>
      <c r="P11" s="296"/>
      <c r="Q11" s="299" t="s">
        <v>71</v>
      </c>
      <c r="R11" s="300"/>
      <c r="T11" s="273" t="s">
        <v>308</v>
      </c>
      <c r="U11" s="274"/>
      <c r="V11" s="274"/>
    </row>
    <row r="12" spans="1:22" s="2" customFormat="1" ht="15" customHeight="1" thickBot="1" x14ac:dyDescent="0.3">
      <c r="A12" s="307"/>
      <c r="B12" s="278"/>
      <c r="C12" s="282"/>
      <c r="D12" s="283"/>
      <c r="E12" s="282"/>
      <c r="F12" s="306"/>
      <c r="G12" s="306"/>
      <c r="H12" s="283"/>
      <c r="I12" s="282"/>
      <c r="J12" s="306"/>
      <c r="K12" s="306"/>
      <c r="L12" s="283"/>
      <c r="M12" s="282"/>
      <c r="N12" s="283"/>
      <c r="O12" s="297"/>
      <c r="P12" s="298"/>
      <c r="Q12" s="309"/>
      <c r="R12" s="310"/>
      <c r="T12" s="274"/>
      <c r="U12" s="274"/>
      <c r="V12" s="274"/>
    </row>
    <row r="13" spans="1:22" s="2" customFormat="1" ht="33" customHeight="1" thickBot="1" x14ac:dyDescent="0.3">
      <c r="A13" s="308"/>
      <c r="B13" s="279"/>
      <c r="C13" s="33" t="s">
        <v>38</v>
      </c>
      <c r="D13" s="190" t="s">
        <v>39</v>
      </c>
      <c r="E13" s="33" t="s">
        <v>38</v>
      </c>
      <c r="F13" s="189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3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T13" s="256" t="s">
        <v>38</v>
      </c>
      <c r="U13" s="256"/>
      <c r="V13" s="256" t="s">
        <v>39</v>
      </c>
    </row>
    <row r="14" spans="1:22" s="2" customFormat="1" ht="15" x14ac:dyDescent="0.25">
      <c r="A14" s="125"/>
      <c r="B14" s="16" t="s">
        <v>6</v>
      </c>
      <c r="C14" s="57"/>
      <c r="D14" s="89"/>
      <c r="E14" s="111"/>
      <c r="F14" s="89"/>
      <c r="G14" s="111"/>
      <c r="H14" s="95"/>
      <c r="I14" s="111"/>
      <c r="J14" s="89"/>
      <c r="K14" s="60"/>
      <c r="L14" s="58"/>
      <c r="M14" s="57"/>
      <c r="N14" s="58"/>
      <c r="O14" s="57"/>
      <c r="P14" s="59"/>
      <c r="Q14" s="137"/>
      <c r="R14" s="112"/>
      <c r="T14" s="64"/>
      <c r="U14" s="64"/>
      <c r="V14" s="64"/>
    </row>
    <row r="15" spans="1:22" s="2" customFormat="1" ht="15" x14ac:dyDescent="0.25">
      <c r="A15" s="178" t="s">
        <v>167</v>
      </c>
      <c r="B15" s="14" t="s">
        <v>168</v>
      </c>
      <c r="C15" s="35">
        <v>220</v>
      </c>
      <c r="D15" s="19">
        <v>250</v>
      </c>
      <c r="E15" s="45">
        <f>5.97/200*220</f>
        <v>6.5669999999999993</v>
      </c>
      <c r="F15" s="43">
        <f>5.97/200*250</f>
        <v>7.4624999999999995</v>
      </c>
      <c r="G15" s="45">
        <f>220*0.06/180</f>
        <v>7.3333333333333334E-2</v>
      </c>
      <c r="H15" s="50">
        <f>250*0.06/180</f>
        <v>8.3333333333333329E-2</v>
      </c>
      <c r="I15" s="45">
        <f>5.26/200*220</f>
        <v>5.7860000000000005</v>
      </c>
      <c r="J15" s="43">
        <f>5.26/200*250</f>
        <v>6.5750000000000002</v>
      </c>
      <c r="K15" s="54">
        <f>0.75*220/180</f>
        <v>0.91666666666666663</v>
      </c>
      <c r="L15" s="43">
        <f>250*0.75/180</f>
        <v>1.0416666666666667</v>
      </c>
      <c r="M15" s="45">
        <f>30.73/200*220</f>
        <v>33.803000000000004</v>
      </c>
      <c r="N15" s="43">
        <f>30.73/200*250</f>
        <v>38.412500000000001</v>
      </c>
      <c r="O15" s="45">
        <f>194/200*220</f>
        <v>213.4</v>
      </c>
      <c r="P15" s="50">
        <f>194/200*250</f>
        <v>242.5</v>
      </c>
      <c r="Q15" s="45">
        <f>0.42/200*220</f>
        <v>0.46199999999999997</v>
      </c>
      <c r="R15" s="43">
        <f>0.42/200*250</f>
        <v>0.52500000000000002</v>
      </c>
      <c r="T15" s="64"/>
      <c r="U15" s="64"/>
      <c r="V15" s="64"/>
    </row>
    <row r="16" spans="1:22" s="2" customFormat="1" ht="15" x14ac:dyDescent="0.25">
      <c r="A16" s="178" t="s">
        <v>140</v>
      </c>
      <c r="B16" s="14" t="s">
        <v>16</v>
      </c>
      <c r="C16" s="35">
        <v>15</v>
      </c>
      <c r="D16" s="28">
        <v>20</v>
      </c>
      <c r="E16" s="54">
        <f>2.63/10*15</f>
        <v>3.9450000000000003</v>
      </c>
      <c r="F16" s="43">
        <f>2.63/10*20</f>
        <v>5.26</v>
      </c>
      <c r="G16" s="45">
        <v>3.48</v>
      </c>
      <c r="H16" s="50">
        <v>4.6399999999999997</v>
      </c>
      <c r="I16" s="45">
        <f>2.66/10*15</f>
        <v>3.99</v>
      </c>
      <c r="J16" s="43">
        <f>2.66/10*20</f>
        <v>5.32</v>
      </c>
      <c r="K16" s="54">
        <v>0</v>
      </c>
      <c r="L16" s="43">
        <v>0</v>
      </c>
      <c r="M16" s="45">
        <v>0</v>
      </c>
      <c r="N16" s="43">
        <v>0</v>
      </c>
      <c r="O16" s="45">
        <f>35/10*15</f>
        <v>52.5</v>
      </c>
      <c r="P16" s="43">
        <f>35/10*20</f>
        <v>70</v>
      </c>
      <c r="Q16" s="45">
        <f>0.07/10*15</f>
        <v>0.10500000000000001</v>
      </c>
      <c r="R16" s="43">
        <f>0.07/10*20</f>
        <v>0.14000000000000001</v>
      </c>
      <c r="T16" s="64"/>
      <c r="U16" s="64"/>
      <c r="V16" s="64"/>
    </row>
    <row r="17" spans="1:66" s="2" customFormat="1" ht="15" x14ac:dyDescent="0.25">
      <c r="A17" s="178" t="s">
        <v>169</v>
      </c>
      <c r="B17" s="13" t="s">
        <v>170</v>
      </c>
      <c r="C17" s="35">
        <v>200</v>
      </c>
      <c r="D17" s="28">
        <v>200</v>
      </c>
      <c r="E17" s="45">
        <v>3.01</v>
      </c>
      <c r="F17" s="43">
        <v>3.01</v>
      </c>
      <c r="G17" s="45">
        <v>1.4</v>
      </c>
      <c r="H17" s="50">
        <v>1.4</v>
      </c>
      <c r="I17" s="45">
        <v>2.88</v>
      </c>
      <c r="J17" s="43">
        <v>2.88</v>
      </c>
      <c r="K17" s="54">
        <v>0.28999999999999998</v>
      </c>
      <c r="L17" s="43">
        <v>0.28999999999999998</v>
      </c>
      <c r="M17" s="45">
        <v>13.36</v>
      </c>
      <c r="N17" s="43">
        <v>13.36</v>
      </c>
      <c r="O17" s="45">
        <v>91</v>
      </c>
      <c r="P17" s="50">
        <v>91</v>
      </c>
      <c r="Q17" s="45">
        <v>0.52</v>
      </c>
      <c r="R17" s="43">
        <v>0.52</v>
      </c>
      <c r="T17" s="64"/>
      <c r="U17" s="64"/>
      <c r="V17" s="64"/>
    </row>
    <row r="18" spans="1:66" s="2" customFormat="1" ht="15" x14ac:dyDescent="0.25">
      <c r="A18" s="178"/>
      <c r="B18" s="14" t="s">
        <v>36</v>
      </c>
      <c r="C18" s="91">
        <v>50</v>
      </c>
      <c r="D18" s="106">
        <v>50</v>
      </c>
      <c r="E18" s="90">
        <v>3.85</v>
      </c>
      <c r="F18" s="97">
        <v>3.85</v>
      </c>
      <c r="G18" s="50">
        <v>0</v>
      </c>
      <c r="H18" s="113">
        <v>0</v>
      </c>
      <c r="I18" s="90">
        <v>1.5</v>
      </c>
      <c r="J18" s="97">
        <v>1.5</v>
      </c>
      <c r="K18" s="50">
        <v>0.5</v>
      </c>
      <c r="L18" s="113">
        <v>0.5</v>
      </c>
      <c r="M18" s="90">
        <v>25.05</v>
      </c>
      <c r="N18" s="97">
        <v>25.05</v>
      </c>
      <c r="O18" s="90">
        <v>129.5</v>
      </c>
      <c r="P18" s="97">
        <v>129.5</v>
      </c>
      <c r="Q18" s="45">
        <v>0</v>
      </c>
      <c r="R18" s="43">
        <v>0</v>
      </c>
      <c r="T18" s="64"/>
      <c r="U18" s="64"/>
      <c r="V18" s="64"/>
    </row>
    <row r="19" spans="1:66" s="24" customFormat="1" ht="15" x14ac:dyDescent="0.25">
      <c r="A19" s="180"/>
      <c r="B19" s="30" t="s">
        <v>7</v>
      </c>
      <c r="C19" s="36">
        <f>C15+C16+C17+C18</f>
        <v>485</v>
      </c>
      <c r="D19" s="48">
        <f>D15+D16+D17+D18</f>
        <v>520</v>
      </c>
      <c r="E19" s="46">
        <f t="shared" ref="E19:R19" si="0">SUM(E15:E18)</f>
        <v>17.372</v>
      </c>
      <c r="F19" s="44">
        <f>SUM(F15:F18)</f>
        <v>19.5825</v>
      </c>
      <c r="G19" s="46">
        <f t="shared" si="0"/>
        <v>4.9533333333333331</v>
      </c>
      <c r="H19" s="62">
        <f t="shared" si="0"/>
        <v>6.1233333333333331</v>
      </c>
      <c r="I19" s="46">
        <f t="shared" si="0"/>
        <v>14.155999999999999</v>
      </c>
      <c r="J19" s="44">
        <f t="shared" si="0"/>
        <v>16.274999999999999</v>
      </c>
      <c r="K19" s="51">
        <f t="shared" si="0"/>
        <v>1.7066666666666666</v>
      </c>
      <c r="L19" s="44">
        <f t="shared" si="0"/>
        <v>1.8316666666666668</v>
      </c>
      <c r="M19" s="46">
        <f t="shared" si="0"/>
        <v>72.213000000000008</v>
      </c>
      <c r="N19" s="44">
        <f t="shared" si="0"/>
        <v>76.822500000000005</v>
      </c>
      <c r="O19" s="46">
        <f t="shared" si="0"/>
        <v>486.4</v>
      </c>
      <c r="P19" s="62">
        <f t="shared" si="0"/>
        <v>533</v>
      </c>
      <c r="Q19" s="46">
        <f t="shared" si="0"/>
        <v>1.087</v>
      </c>
      <c r="R19" s="44">
        <f t="shared" si="0"/>
        <v>1.1850000000000001</v>
      </c>
      <c r="T19" s="258">
        <f>O19/O46*100</f>
        <v>19.456651797835224</v>
      </c>
      <c r="U19" s="258"/>
      <c r="V19" s="258">
        <f>P19/P46*100</f>
        <v>18.162229944735252</v>
      </c>
    </row>
    <row r="20" spans="1:66" s="2" customFormat="1" ht="15" x14ac:dyDescent="0.25">
      <c r="A20" s="178"/>
      <c r="B20" s="17" t="s">
        <v>8</v>
      </c>
      <c r="C20" s="35"/>
      <c r="D20" s="28"/>
      <c r="E20" s="32"/>
      <c r="F20" s="11"/>
      <c r="G20" s="32"/>
      <c r="H20" s="10"/>
      <c r="I20" s="32"/>
      <c r="J20" s="11"/>
      <c r="K20" s="119"/>
      <c r="L20" s="11"/>
      <c r="M20" s="32"/>
      <c r="N20" s="11"/>
      <c r="O20" s="32"/>
      <c r="P20" s="9"/>
      <c r="Q20" s="138"/>
      <c r="R20" s="42"/>
      <c r="T20" s="64"/>
      <c r="U20" s="64"/>
      <c r="V20" s="64"/>
    </row>
    <row r="21" spans="1:66" s="2" customFormat="1" ht="30" x14ac:dyDescent="0.25">
      <c r="A21" s="178" t="s">
        <v>185</v>
      </c>
      <c r="B21" s="14" t="s">
        <v>261</v>
      </c>
      <c r="C21" s="35">
        <v>70</v>
      </c>
      <c r="D21" s="28">
        <v>80</v>
      </c>
      <c r="E21" s="72">
        <f>1.82/100*70</f>
        <v>1.274</v>
      </c>
      <c r="F21" s="71">
        <f>1.82/100*80</f>
        <v>1.456</v>
      </c>
      <c r="G21" s="72">
        <v>0</v>
      </c>
      <c r="H21" s="73">
        <v>0</v>
      </c>
      <c r="I21" s="72">
        <f>5.24/100*70</f>
        <v>3.6680000000000001</v>
      </c>
      <c r="J21" s="71">
        <f>5.24/100*80</f>
        <v>4.1920000000000002</v>
      </c>
      <c r="K21" s="74">
        <v>4.91</v>
      </c>
      <c r="L21" s="71">
        <v>5.62</v>
      </c>
      <c r="M21" s="72">
        <f>12.14/100*70</f>
        <v>8.4980000000000011</v>
      </c>
      <c r="N21" s="71">
        <f>12.14/100*80</f>
        <v>9.7119999999999997</v>
      </c>
      <c r="O21" s="72">
        <f>103/100*70</f>
        <v>72.100000000000009</v>
      </c>
      <c r="P21" s="71">
        <f>103/100*80</f>
        <v>82.4</v>
      </c>
      <c r="Q21" s="45">
        <f>11.49/100*70</f>
        <v>8.0429999999999993</v>
      </c>
      <c r="R21" s="43">
        <f>11.49/100*80</f>
        <v>9.1920000000000002</v>
      </c>
      <c r="T21" s="64"/>
      <c r="U21" s="64"/>
      <c r="V21" s="64"/>
    </row>
    <row r="22" spans="1:66" s="2" customFormat="1" ht="15" x14ac:dyDescent="0.25">
      <c r="A22" s="178" t="s">
        <v>173</v>
      </c>
      <c r="B22" s="13" t="s">
        <v>174</v>
      </c>
      <c r="C22" s="35">
        <v>250</v>
      </c>
      <c r="D22" s="28">
        <v>350</v>
      </c>
      <c r="E22" s="45">
        <f>1.75+0.97</f>
        <v>2.7199999999999998</v>
      </c>
      <c r="F22" s="43">
        <f>1.75/250*350+1.36</f>
        <v>3.8100000000000005</v>
      </c>
      <c r="G22" s="45">
        <v>0</v>
      </c>
      <c r="H22" s="50">
        <v>0</v>
      </c>
      <c r="I22" s="45">
        <f>3.17+0.71</f>
        <v>3.88</v>
      </c>
      <c r="J22" s="43">
        <f>3.17/250*350+0.99</f>
        <v>5.4279999999999999</v>
      </c>
      <c r="K22" s="54">
        <f>3.9*250/300</f>
        <v>3.25</v>
      </c>
      <c r="L22" s="43">
        <f>3.9*350/300</f>
        <v>4.55</v>
      </c>
      <c r="M22" s="45">
        <f>11.32+0.5</f>
        <v>11.82</v>
      </c>
      <c r="N22" s="43">
        <f>11.32/250*350+0.7</f>
        <v>16.548000000000002</v>
      </c>
      <c r="O22" s="45">
        <f>81+12</f>
        <v>93</v>
      </c>
      <c r="P22" s="50">
        <f>81/250*350+16.8</f>
        <v>130.20000000000002</v>
      </c>
      <c r="Q22" s="45">
        <f>5.72+0.2</f>
        <v>5.92</v>
      </c>
      <c r="R22" s="43">
        <f>5.72/250*350+0.28</f>
        <v>8.2879999999999985</v>
      </c>
      <c r="T22" s="64"/>
      <c r="U22" s="64"/>
      <c r="V22" s="64"/>
    </row>
    <row r="23" spans="1:66" s="2" customFormat="1" ht="15" x14ac:dyDescent="0.25">
      <c r="A23" s="178" t="s">
        <v>175</v>
      </c>
      <c r="B23" s="14" t="s">
        <v>176</v>
      </c>
      <c r="C23" s="91">
        <v>90</v>
      </c>
      <c r="D23" s="106">
        <v>100</v>
      </c>
      <c r="E23" s="50">
        <f>14.61/100*90</f>
        <v>13.149000000000001</v>
      </c>
      <c r="F23" s="97">
        <v>14.61</v>
      </c>
      <c r="G23" s="90">
        <v>20.83</v>
      </c>
      <c r="H23" s="113">
        <v>24.62</v>
      </c>
      <c r="I23" s="90">
        <f>15.81/100*90</f>
        <v>14.229000000000001</v>
      </c>
      <c r="J23" s="97">
        <v>15.81</v>
      </c>
      <c r="K23" s="50">
        <v>0</v>
      </c>
      <c r="L23" s="97">
        <v>0</v>
      </c>
      <c r="M23" s="90">
        <f>9.51/100*90</f>
        <v>8.5590000000000011</v>
      </c>
      <c r="N23" s="97">
        <v>9.51</v>
      </c>
      <c r="O23" s="90">
        <f>239/100*90</f>
        <v>215.10000000000002</v>
      </c>
      <c r="P23" s="113">
        <v>239</v>
      </c>
      <c r="Q23" s="45">
        <f>0.26/100*90</f>
        <v>0.23399999999999999</v>
      </c>
      <c r="R23" s="142">
        <v>0.26</v>
      </c>
      <c r="T23" s="64"/>
      <c r="U23" s="64"/>
      <c r="V23" s="64"/>
    </row>
    <row r="24" spans="1:66" s="2" customFormat="1" ht="15" x14ac:dyDescent="0.25">
      <c r="A24" s="178" t="s">
        <v>177</v>
      </c>
      <c r="B24" s="14" t="s">
        <v>54</v>
      </c>
      <c r="C24" s="35">
        <v>150</v>
      </c>
      <c r="D24" s="28">
        <v>200</v>
      </c>
      <c r="E24" s="45">
        <v>3.5</v>
      </c>
      <c r="F24" s="43">
        <f>3.5/150*200</f>
        <v>4.666666666666667</v>
      </c>
      <c r="G24" s="45">
        <f>1.48*150/200</f>
        <v>1.1100000000000001</v>
      </c>
      <c r="H24" s="50">
        <v>1.48</v>
      </c>
      <c r="I24" s="45">
        <v>2.85</v>
      </c>
      <c r="J24" s="43">
        <f>2.85/150*200</f>
        <v>3.8</v>
      </c>
      <c r="K24" s="54">
        <f>0.3*150/200</f>
        <v>0.22500000000000001</v>
      </c>
      <c r="L24" s="43">
        <v>0.3</v>
      </c>
      <c r="M24" s="45">
        <v>13.56</v>
      </c>
      <c r="N24" s="43">
        <f>13.56/150*200</f>
        <v>18.080000000000002</v>
      </c>
      <c r="O24" s="45">
        <v>94</v>
      </c>
      <c r="P24" s="50">
        <f>94/150*200</f>
        <v>125.33333333333334</v>
      </c>
      <c r="Q24" s="45">
        <v>31.3</v>
      </c>
      <c r="R24" s="43">
        <f>31.3/150*200</f>
        <v>41.733333333333334</v>
      </c>
      <c r="T24" s="64"/>
      <c r="U24" s="64"/>
      <c r="V24" s="64"/>
    </row>
    <row r="25" spans="1:66" s="2" customFormat="1" ht="15" x14ac:dyDescent="0.25">
      <c r="A25" s="178" t="s">
        <v>178</v>
      </c>
      <c r="B25" s="14" t="s">
        <v>179</v>
      </c>
      <c r="C25" s="35">
        <v>200</v>
      </c>
      <c r="D25" s="28">
        <v>200</v>
      </c>
      <c r="E25" s="45">
        <v>0.52</v>
      </c>
      <c r="F25" s="43">
        <v>0.52</v>
      </c>
      <c r="G25" s="45">
        <v>0</v>
      </c>
      <c r="H25" s="50">
        <v>0</v>
      </c>
      <c r="I25" s="45">
        <v>0.03</v>
      </c>
      <c r="J25" s="43">
        <v>0.03</v>
      </c>
      <c r="K25" s="54">
        <v>0</v>
      </c>
      <c r="L25" s="43">
        <v>0</v>
      </c>
      <c r="M25" s="45">
        <v>20.07</v>
      </c>
      <c r="N25" s="43">
        <v>20.07</v>
      </c>
      <c r="O25" s="45">
        <v>83</v>
      </c>
      <c r="P25" s="56">
        <v>83</v>
      </c>
      <c r="Q25" s="45">
        <v>20.399999999999999</v>
      </c>
      <c r="R25" s="43">
        <v>20.399999999999999</v>
      </c>
      <c r="T25" s="64"/>
      <c r="U25" s="64"/>
      <c r="V25" s="64"/>
    </row>
    <row r="26" spans="1:66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T26" s="257"/>
      <c r="U26" s="257"/>
      <c r="V26" s="257"/>
    </row>
    <row r="27" spans="1:66" s="2" customFormat="1" ht="15" x14ac:dyDescent="0.25">
      <c r="A27" s="93"/>
      <c r="B27" s="14" t="s">
        <v>35</v>
      </c>
      <c r="C27" s="35">
        <v>45</v>
      </c>
      <c r="D27" s="28">
        <v>90</v>
      </c>
      <c r="E27" s="45">
        <f>7.7/100*45</f>
        <v>3.4649999999999999</v>
      </c>
      <c r="F27" s="43">
        <f>7.7/100*90</f>
        <v>6.93</v>
      </c>
      <c r="G27" s="54">
        <v>0</v>
      </c>
      <c r="H27" s="50">
        <v>0</v>
      </c>
      <c r="I27" s="45">
        <f>3/100*45</f>
        <v>1.3499999999999999</v>
      </c>
      <c r="J27" s="43">
        <f>3/100*90</f>
        <v>2.6999999999999997</v>
      </c>
      <c r="K27" s="54">
        <v>0</v>
      </c>
      <c r="L27" s="50">
        <v>0</v>
      </c>
      <c r="M27" s="45">
        <f>50.1/100*45</f>
        <v>22.545000000000002</v>
      </c>
      <c r="N27" s="43">
        <f>50.1/100*90</f>
        <v>45.09</v>
      </c>
      <c r="O27" s="54">
        <f>259/100*45</f>
        <v>116.55</v>
      </c>
      <c r="P27" s="50">
        <f>259/100*90</f>
        <v>233.1</v>
      </c>
      <c r="Q27" s="45">
        <v>0</v>
      </c>
      <c r="R27" s="43">
        <v>0</v>
      </c>
      <c r="S27" s="50"/>
      <c r="T27" s="64"/>
      <c r="U27" s="64"/>
      <c r="V27" s="64"/>
    </row>
    <row r="28" spans="1:66" s="2" customFormat="1" ht="15" x14ac:dyDescent="0.25">
      <c r="A28" s="178"/>
      <c r="B28" s="14" t="s">
        <v>62</v>
      </c>
      <c r="C28" s="35">
        <v>200</v>
      </c>
      <c r="D28" s="28">
        <v>200</v>
      </c>
      <c r="E28" s="54">
        <f>1.14*2</f>
        <v>2.2799999999999998</v>
      </c>
      <c r="F28" s="50">
        <v>2.2799999999999998</v>
      </c>
      <c r="G28" s="45">
        <v>0</v>
      </c>
      <c r="H28" s="50">
        <v>0</v>
      </c>
      <c r="I28" s="45">
        <f>0.52*2</f>
        <v>1.04</v>
      </c>
      <c r="J28" s="43">
        <v>1.04</v>
      </c>
      <c r="K28" s="54">
        <v>0.6</v>
      </c>
      <c r="L28" s="50">
        <f>0.3/100*250</f>
        <v>0.75</v>
      </c>
      <c r="M28" s="54">
        <f>14.66*2</f>
        <v>29.32</v>
      </c>
      <c r="N28" s="50">
        <v>29.32</v>
      </c>
      <c r="O28" s="45">
        <f>66*2</f>
        <v>132</v>
      </c>
      <c r="P28" s="50">
        <v>132</v>
      </c>
      <c r="Q28" s="45">
        <f>92.7*2</f>
        <v>185.4</v>
      </c>
      <c r="R28" s="43">
        <v>185.4</v>
      </c>
      <c r="T28" s="64"/>
      <c r="U28" s="64"/>
      <c r="V28" s="64"/>
    </row>
    <row r="29" spans="1:66" s="24" customFormat="1" ht="15" x14ac:dyDescent="0.25">
      <c r="A29" s="180"/>
      <c r="B29" s="23" t="s">
        <v>7</v>
      </c>
      <c r="C29" s="36">
        <f>C21+C22+C24+C25+C26+C27+C23+C28</f>
        <v>1055</v>
      </c>
      <c r="D29" s="109">
        <f>D21+D22+D24+D25+D26+D27+D23+D28</f>
        <v>1300</v>
      </c>
      <c r="E29" s="46">
        <f t="shared" ref="E29:R29" si="1">E21+E22+E24+E25+E26+E27+E23+E28</f>
        <v>30.208000000000002</v>
      </c>
      <c r="F29" s="51">
        <f t="shared" si="1"/>
        <v>39.552666666666667</v>
      </c>
      <c r="G29" s="46">
        <f t="shared" si="1"/>
        <v>21.939999999999998</v>
      </c>
      <c r="H29" s="46">
        <f t="shared" si="1"/>
        <v>26.1</v>
      </c>
      <c r="I29" s="46">
        <f t="shared" si="1"/>
        <v>27.646999999999998</v>
      </c>
      <c r="J29" s="51">
        <f t="shared" si="1"/>
        <v>33.96</v>
      </c>
      <c r="K29" s="46">
        <f t="shared" si="1"/>
        <v>8.9849999999999994</v>
      </c>
      <c r="L29" s="46">
        <f t="shared" si="1"/>
        <v>11.22</v>
      </c>
      <c r="M29" s="46">
        <f t="shared" si="1"/>
        <v>131.072</v>
      </c>
      <c r="N29" s="51">
        <f t="shared" si="1"/>
        <v>175.04999999999998</v>
      </c>
      <c r="O29" s="46">
        <f t="shared" si="1"/>
        <v>892.75</v>
      </c>
      <c r="P29" s="51">
        <f t="shared" si="1"/>
        <v>1164.2333333333336</v>
      </c>
      <c r="Q29" s="46">
        <f t="shared" si="1"/>
        <v>251.297</v>
      </c>
      <c r="R29" s="44">
        <f t="shared" si="1"/>
        <v>265.27333333333331</v>
      </c>
      <c r="T29" s="258">
        <f>O29/O46*100</f>
        <v>35.711196325076891</v>
      </c>
      <c r="U29" s="258"/>
      <c r="V29" s="258">
        <f>P29/P46*100</f>
        <v>39.671807709804142</v>
      </c>
    </row>
    <row r="30" spans="1:66" s="2" customFormat="1" ht="15" x14ac:dyDescent="0.25">
      <c r="A30" s="178"/>
      <c r="B30" s="17" t="s">
        <v>10</v>
      </c>
      <c r="C30" s="35"/>
      <c r="D30" s="28"/>
      <c r="E30" s="45"/>
      <c r="F30" s="43"/>
      <c r="G30" s="45"/>
      <c r="H30" s="50"/>
      <c r="I30" s="45"/>
      <c r="J30" s="43"/>
      <c r="K30" s="54"/>
      <c r="L30" s="43"/>
      <c r="M30" s="45"/>
      <c r="N30" s="43"/>
      <c r="O30" s="45"/>
      <c r="P30" s="56"/>
      <c r="Q30" s="138"/>
      <c r="R30" s="42"/>
      <c r="T30" s="64"/>
      <c r="U30" s="64"/>
      <c r="V30" s="64"/>
    </row>
    <row r="31" spans="1:66" s="2" customFormat="1" ht="15" x14ac:dyDescent="0.25">
      <c r="A31" s="178" t="s">
        <v>150</v>
      </c>
      <c r="B31" s="14" t="s">
        <v>70</v>
      </c>
      <c r="C31" s="35">
        <v>200</v>
      </c>
      <c r="D31" s="28">
        <v>200</v>
      </c>
      <c r="E31" s="45">
        <f>2.9/100*200</f>
        <v>5.8</v>
      </c>
      <c r="F31" s="43">
        <v>5.8</v>
      </c>
      <c r="G31" s="45">
        <v>0.57999999999999996</v>
      </c>
      <c r="H31" s="50">
        <v>0.57999999999999996</v>
      </c>
      <c r="I31" s="45">
        <f>3.2/100*200</f>
        <v>6.4</v>
      </c>
      <c r="J31" s="43">
        <v>6.4</v>
      </c>
      <c r="K31" s="54">
        <v>0</v>
      </c>
      <c r="L31" s="43">
        <v>0</v>
      </c>
      <c r="M31" s="45">
        <f>4.7/100*200</f>
        <v>9.4</v>
      </c>
      <c r="N31" s="43">
        <v>9.4</v>
      </c>
      <c r="O31" s="45">
        <f>60/100*200</f>
        <v>120</v>
      </c>
      <c r="P31" s="43">
        <v>120</v>
      </c>
      <c r="Q31" s="45">
        <f>1.3/100*200</f>
        <v>2.6</v>
      </c>
      <c r="R31" s="43">
        <v>2.6</v>
      </c>
      <c r="T31" s="64"/>
      <c r="U31" s="64"/>
      <c r="V31" s="64"/>
      <c r="BM31" s="8"/>
      <c r="BN31" s="8"/>
    </row>
    <row r="32" spans="1:66" s="2" customFormat="1" ht="15" x14ac:dyDescent="0.25">
      <c r="A32" s="178" t="str">
        <f>""</f>
        <v/>
      </c>
      <c r="B32" s="13" t="s">
        <v>34</v>
      </c>
      <c r="C32" s="35">
        <v>90</v>
      </c>
      <c r="D32" s="19">
        <v>90</v>
      </c>
      <c r="E32" s="45">
        <f>C32*6.7/80</f>
        <v>7.5374999999999996</v>
      </c>
      <c r="F32" s="43">
        <v>7.54</v>
      </c>
      <c r="G32" s="45">
        <f>C32*0.14/80</f>
        <v>0.15750000000000003</v>
      </c>
      <c r="H32" s="50">
        <v>0.16</v>
      </c>
      <c r="I32" s="45">
        <f>C32*2.2/80</f>
        <v>2.4750000000000005</v>
      </c>
      <c r="J32" s="43">
        <v>2.48</v>
      </c>
      <c r="K32" s="54">
        <f>C32*1.14/80</f>
        <v>1.2825</v>
      </c>
      <c r="L32" s="50">
        <v>1.28</v>
      </c>
      <c r="M32" s="45">
        <f>C32*42.04/80</f>
        <v>47.295000000000002</v>
      </c>
      <c r="N32" s="43">
        <v>47.3</v>
      </c>
      <c r="O32" s="45">
        <f>C32*217.65/80</f>
        <v>244.85624999999999</v>
      </c>
      <c r="P32" s="50">
        <v>244.86</v>
      </c>
      <c r="Q32" s="45">
        <v>0</v>
      </c>
      <c r="R32" s="43">
        <v>0</v>
      </c>
      <c r="T32" s="64"/>
      <c r="U32" s="64"/>
      <c r="V32" s="64"/>
    </row>
    <row r="33" spans="1:66" s="24" customFormat="1" ht="15" x14ac:dyDescent="0.25">
      <c r="A33" s="180"/>
      <c r="B33" s="23" t="s">
        <v>7</v>
      </c>
      <c r="C33" s="36">
        <f>C31+C32</f>
        <v>290</v>
      </c>
      <c r="D33" s="109">
        <f t="shared" ref="D33:R33" si="2">D31+D32</f>
        <v>290</v>
      </c>
      <c r="E33" s="46">
        <f t="shared" si="2"/>
        <v>13.337499999999999</v>
      </c>
      <c r="F33" s="51">
        <f t="shared" si="2"/>
        <v>13.34</v>
      </c>
      <c r="G33" s="46">
        <f t="shared" si="2"/>
        <v>0.73750000000000004</v>
      </c>
      <c r="H33" s="46">
        <f t="shared" si="2"/>
        <v>0.74</v>
      </c>
      <c r="I33" s="46">
        <f t="shared" si="2"/>
        <v>8.875</v>
      </c>
      <c r="J33" s="51">
        <f t="shared" si="2"/>
        <v>8.8800000000000008</v>
      </c>
      <c r="K33" s="46">
        <f t="shared" si="2"/>
        <v>1.2825</v>
      </c>
      <c r="L33" s="46">
        <f t="shared" si="2"/>
        <v>1.28</v>
      </c>
      <c r="M33" s="46">
        <f t="shared" si="2"/>
        <v>56.695</v>
      </c>
      <c r="N33" s="51">
        <f t="shared" si="2"/>
        <v>56.699999999999996</v>
      </c>
      <c r="O33" s="46">
        <f t="shared" si="2"/>
        <v>364.85624999999999</v>
      </c>
      <c r="P33" s="51">
        <f t="shared" si="2"/>
        <v>364.86</v>
      </c>
      <c r="Q33" s="46">
        <f t="shared" si="2"/>
        <v>2.6</v>
      </c>
      <c r="R33" s="44">
        <f t="shared" si="2"/>
        <v>2.6</v>
      </c>
      <c r="T33" s="258">
        <f>O33/O46*100</f>
        <v>14.594738923753944</v>
      </c>
      <c r="U33" s="258"/>
      <c r="V33" s="258">
        <f>P33/P46*100</f>
        <v>12.432779019955166</v>
      </c>
    </row>
    <row r="34" spans="1:66" s="2" customFormat="1" ht="15" x14ac:dyDescent="0.25">
      <c r="A34" s="178"/>
      <c r="B34" s="17" t="s">
        <v>12</v>
      </c>
      <c r="C34" s="35"/>
      <c r="D34" s="28"/>
      <c r="E34" s="45"/>
      <c r="F34" s="43"/>
      <c r="G34" s="45"/>
      <c r="H34" s="50"/>
      <c r="I34" s="45"/>
      <c r="J34" s="43"/>
      <c r="K34" s="54"/>
      <c r="L34" s="43"/>
      <c r="M34" s="45"/>
      <c r="N34" s="43"/>
      <c r="O34" s="45"/>
      <c r="P34" s="56"/>
      <c r="Q34" s="138"/>
      <c r="R34" s="42"/>
      <c r="T34" s="64"/>
      <c r="U34" s="64"/>
      <c r="V34" s="64"/>
    </row>
    <row r="35" spans="1:66" s="2" customFormat="1" ht="15" x14ac:dyDescent="0.25">
      <c r="A35" s="93" t="s">
        <v>268</v>
      </c>
      <c r="B35" s="14" t="s">
        <v>269</v>
      </c>
      <c r="C35" s="35">
        <v>50</v>
      </c>
      <c r="D35" s="28">
        <v>50</v>
      </c>
      <c r="E35" s="45">
        <f>0.24/30*50</f>
        <v>0.4</v>
      </c>
      <c r="F35" s="43">
        <v>0.4</v>
      </c>
      <c r="G35" s="45"/>
      <c r="H35" s="50"/>
      <c r="I35" s="45">
        <f>0.03/30*50</f>
        <v>0.05</v>
      </c>
      <c r="J35" s="43">
        <v>0.05</v>
      </c>
      <c r="K35" s="54"/>
      <c r="L35" s="50"/>
      <c r="M35" s="45">
        <f>0.75/30*50</f>
        <v>1.25</v>
      </c>
      <c r="N35" s="43">
        <v>1.25</v>
      </c>
      <c r="O35" s="45">
        <f>4/30*50</f>
        <v>6.666666666666667</v>
      </c>
      <c r="P35" s="43">
        <v>6.67</v>
      </c>
      <c r="Q35" s="45">
        <f>3/30*50</f>
        <v>5</v>
      </c>
      <c r="R35" s="43">
        <v>5</v>
      </c>
      <c r="BL35" s="64"/>
      <c r="BM35" s="64"/>
      <c r="BN35" s="64"/>
    </row>
    <row r="36" spans="1:66" s="2" customFormat="1" ht="15" x14ac:dyDescent="0.25">
      <c r="A36" s="178" t="s">
        <v>257</v>
      </c>
      <c r="B36" s="14" t="s">
        <v>298</v>
      </c>
      <c r="C36" s="37" t="s">
        <v>299</v>
      </c>
      <c r="D36" s="49" t="s">
        <v>300</v>
      </c>
      <c r="E36" s="45">
        <v>15.09</v>
      </c>
      <c r="F36" s="43">
        <v>17.84</v>
      </c>
      <c r="G36" s="45"/>
      <c r="H36" s="50"/>
      <c r="I36" s="45">
        <v>2.2000000000000002</v>
      </c>
      <c r="J36" s="43">
        <v>2.6</v>
      </c>
      <c r="K36" s="54"/>
      <c r="L36" s="43"/>
      <c r="M36" s="45">
        <v>8.7899999999999991</v>
      </c>
      <c r="N36" s="43">
        <v>10.39</v>
      </c>
      <c r="O36" s="45">
        <v>115.5</v>
      </c>
      <c r="P36" s="50">
        <v>136.5</v>
      </c>
      <c r="Q36" s="45">
        <v>0.7</v>
      </c>
      <c r="R36" s="43">
        <v>0.83</v>
      </c>
      <c r="T36" s="64"/>
      <c r="U36" s="64"/>
      <c r="V36" s="64"/>
    </row>
    <row r="37" spans="1:66" s="2" customFormat="1" ht="15" x14ac:dyDescent="0.25">
      <c r="A37" s="178" t="s">
        <v>166</v>
      </c>
      <c r="B37" s="14" t="s">
        <v>69</v>
      </c>
      <c r="C37" s="35">
        <v>220</v>
      </c>
      <c r="D37" s="28">
        <v>250</v>
      </c>
      <c r="E37" s="45">
        <f>5.31/150*220</f>
        <v>7.7879999999999985</v>
      </c>
      <c r="F37" s="43">
        <f>5.31/150*250</f>
        <v>8.8499999999999979</v>
      </c>
      <c r="G37" s="45">
        <f>220*11.08/105</f>
        <v>23.215238095238096</v>
      </c>
      <c r="H37" s="50">
        <f>250*11.08/105</f>
        <v>26.38095238095238</v>
      </c>
      <c r="I37" s="45">
        <f>3.77/150*220</f>
        <v>5.5293333333333337</v>
      </c>
      <c r="J37" s="43">
        <f>3.77/150*250</f>
        <v>6.2833333333333332</v>
      </c>
      <c r="K37" s="54">
        <v>0</v>
      </c>
      <c r="L37" s="43">
        <v>0</v>
      </c>
      <c r="M37" s="45">
        <f>32.41/150*220</f>
        <v>47.534666666666666</v>
      </c>
      <c r="N37" s="43">
        <f>32.41/150*250</f>
        <v>54.016666666666666</v>
      </c>
      <c r="O37" s="45">
        <f>185/150*220</f>
        <v>271.33333333333337</v>
      </c>
      <c r="P37" s="43">
        <f>185/150*250</f>
        <v>308.33333333333337</v>
      </c>
      <c r="Q37" s="45">
        <v>0</v>
      </c>
      <c r="R37" s="43">
        <v>0</v>
      </c>
      <c r="T37" s="258"/>
      <c r="U37" s="258"/>
      <c r="V37" s="258"/>
    </row>
    <row r="38" spans="1:66" s="2" customFormat="1" ht="15" x14ac:dyDescent="0.25">
      <c r="A38" s="178" t="s">
        <v>124</v>
      </c>
      <c r="B38" s="88" t="s">
        <v>182</v>
      </c>
      <c r="C38" s="91">
        <v>200</v>
      </c>
      <c r="D38" s="106">
        <v>200</v>
      </c>
      <c r="E38" s="90">
        <v>0.04</v>
      </c>
      <c r="F38" s="97">
        <v>0.04</v>
      </c>
      <c r="G38" s="50">
        <v>0</v>
      </c>
      <c r="H38" s="97">
        <v>0</v>
      </c>
      <c r="I38" s="90">
        <v>0.01</v>
      </c>
      <c r="J38" s="97">
        <v>0.01</v>
      </c>
      <c r="K38" s="90">
        <v>0</v>
      </c>
      <c r="L38" s="113">
        <v>0</v>
      </c>
      <c r="M38" s="90">
        <v>9.09</v>
      </c>
      <c r="N38" s="97">
        <v>9.09</v>
      </c>
      <c r="O38" s="90">
        <v>37</v>
      </c>
      <c r="P38" s="113">
        <v>37</v>
      </c>
      <c r="Q38" s="45">
        <v>0</v>
      </c>
      <c r="R38" s="43">
        <v>0</v>
      </c>
      <c r="T38" s="64"/>
      <c r="U38" s="64"/>
      <c r="V38" s="64"/>
    </row>
    <row r="39" spans="1:66" s="2" customFormat="1" ht="15" x14ac:dyDescent="0.25">
      <c r="A39" s="93"/>
      <c r="B39" s="14" t="s">
        <v>35</v>
      </c>
      <c r="C39" s="35">
        <v>50</v>
      </c>
      <c r="D39" s="28">
        <v>50</v>
      </c>
      <c r="E39" s="45">
        <v>3.85</v>
      </c>
      <c r="F39" s="43">
        <v>3.85</v>
      </c>
      <c r="G39" s="54">
        <v>0</v>
      </c>
      <c r="H39" s="50">
        <v>0</v>
      </c>
      <c r="I39" s="45">
        <v>1.5</v>
      </c>
      <c r="J39" s="43">
        <v>1.5</v>
      </c>
      <c r="K39" s="54">
        <v>0.5</v>
      </c>
      <c r="L39" s="50">
        <v>0.5</v>
      </c>
      <c r="M39" s="45">
        <v>25.05</v>
      </c>
      <c r="N39" s="43">
        <v>25.05</v>
      </c>
      <c r="O39" s="54">
        <v>129.5</v>
      </c>
      <c r="P39" s="50">
        <v>129.5</v>
      </c>
      <c r="Q39" s="45">
        <v>0</v>
      </c>
      <c r="R39" s="43">
        <v>0</v>
      </c>
      <c r="S39" s="50"/>
      <c r="T39" s="64"/>
      <c r="U39" s="64"/>
      <c r="V39" s="64"/>
    </row>
    <row r="40" spans="1:66" s="2" customFormat="1" ht="15" x14ac:dyDescent="0.25">
      <c r="A40" s="93"/>
      <c r="B40" s="14" t="s">
        <v>13</v>
      </c>
      <c r="C40" s="35">
        <v>30</v>
      </c>
      <c r="D40" s="28">
        <v>40</v>
      </c>
      <c r="E40" s="45">
        <f>6.6/100*30</f>
        <v>1.98</v>
      </c>
      <c r="F40" s="43">
        <f>6.6/100*40</f>
        <v>2.64</v>
      </c>
      <c r="G40" s="54">
        <v>0</v>
      </c>
      <c r="H40" s="50">
        <f>D40*0</f>
        <v>0</v>
      </c>
      <c r="I40" s="45">
        <f>1.2/100*30</f>
        <v>0.36</v>
      </c>
      <c r="J40" s="43">
        <f>1.2/100*40</f>
        <v>0.48</v>
      </c>
      <c r="K40" s="54">
        <v>0</v>
      </c>
      <c r="L40" s="50">
        <v>0</v>
      </c>
      <c r="M40" s="45">
        <f>33.4/100*30</f>
        <v>10.02</v>
      </c>
      <c r="N40" s="43">
        <f>33.4/100*40</f>
        <v>13.36</v>
      </c>
      <c r="O40" s="54">
        <f>174/100*30</f>
        <v>52.2</v>
      </c>
      <c r="P40" s="50">
        <f>174/100*40</f>
        <v>69.599999999999994</v>
      </c>
      <c r="Q40" s="45">
        <v>0</v>
      </c>
      <c r="R40" s="43">
        <v>0</v>
      </c>
      <c r="S40" s="50"/>
      <c r="T40" s="64"/>
      <c r="U40" s="64"/>
      <c r="V40" s="64"/>
    </row>
    <row r="41" spans="1:66" s="24" customFormat="1" ht="15" x14ac:dyDescent="0.25">
      <c r="A41" s="180"/>
      <c r="B41" s="23" t="s">
        <v>7</v>
      </c>
      <c r="C41" s="36">
        <f>C35+C36+C37+C38+C39+C40</f>
        <v>660</v>
      </c>
      <c r="D41" s="48">
        <f>D35+D36+D37+D38+D39+D40</f>
        <v>720</v>
      </c>
      <c r="E41" s="46">
        <f>SUM(E35:E40)</f>
        <v>29.148</v>
      </c>
      <c r="F41" s="44">
        <f>SUM(F35:F40)</f>
        <v>33.619999999999997</v>
      </c>
      <c r="G41" s="46">
        <f>SUM(G36:G40)</f>
        <v>23.215238095238096</v>
      </c>
      <c r="H41" s="62">
        <f>SUM(H36:H40)</f>
        <v>26.38095238095238</v>
      </c>
      <c r="I41" s="46">
        <f>SUM(I35:I40)</f>
        <v>9.6493333333333329</v>
      </c>
      <c r="J41" s="44">
        <f>SUM(J35:J40)</f>
        <v>10.923333333333334</v>
      </c>
      <c r="K41" s="51">
        <f>SUM(K36:K40)</f>
        <v>0.5</v>
      </c>
      <c r="L41" s="44">
        <f>SUM(L36:L40)</f>
        <v>0.5</v>
      </c>
      <c r="M41" s="46">
        <f t="shared" ref="M41:R41" si="3">SUM(M35:M40)</f>
        <v>101.73466666666666</v>
      </c>
      <c r="N41" s="44">
        <f t="shared" si="3"/>
        <v>113.15666666666667</v>
      </c>
      <c r="O41" s="46">
        <f t="shared" si="3"/>
        <v>612.20000000000005</v>
      </c>
      <c r="P41" s="62">
        <f t="shared" si="3"/>
        <v>687.60333333333335</v>
      </c>
      <c r="Q41" s="46">
        <f t="shared" si="3"/>
        <v>5.7</v>
      </c>
      <c r="R41" s="44">
        <f t="shared" si="3"/>
        <v>5.83</v>
      </c>
      <c r="T41" s="258">
        <f>(O41+O45)/O46*100</f>
        <v>30.237412953333937</v>
      </c>
      <c r="U41" s="258"/>
      <c r="V41" s="258">
        <f>(P41+P45)/P46*100</f>
        <v>29.733183325505436</v>
      </c>
    </row>
    <row r="42" spans="1:66" s="2" customFormat="1" ht="15" x14ac:dyDescent="0.25">
      <c r="A42" s="178"/>
      <c r="B42" s="16" t="s">
        <v>14</v>
      </c>
      <c r="C42" s="35"/>
      <c r="D42" s="28"/>
      <c r="E42" s="45"/>
      <c r="F42" s="43"/>
      <c r="G42" s="45"/>
      <c r="H42" s="50"/>
      <c r="I42" s="45"/>
      <c r="J42" s="43"/>
      <c r="K42" s="54"/>
      <c r="L42" s="43"/>
      <c r="M42" s="45"/>
      <c r="N42" s="43"/>
      <c r="O42" s="45"/>
      <c r="P42" s="50"/>
      <c r="Q42" s="138"/>
      <c r="R42" s="42"/>
      <c r="T42" s="64"/>
      <c r="U42" s="64"/>
      <c r="V42" s="64"/>
    </row>
    <row r="43" spans="1:66" s="24" customFormat="1" ht="15" x14ac:dyDescent="0.25">
      <c r="A43" s="93"/>
      <c r="B43" s="14" t="s">
        <v>293</v>
      </c>
      <c r="C43" s="35">
        <v>150</v>
      </c>
      <c r="D43" s="28">
        <v>180</v>
      </c>
      <c r="E43" s="45">
        <f>5/100*150</f>
        <v>7.5</v>
      </c>
      <c r="F43" s="43">
        <f>5/100*180</f>
        <v>9</v>
      </c>
      <c r="G43" s="54">
        <v>8.2100000000000009</v>
      </c>
      <c r="H43" s="50">
        <v>8.2080000000000002</v>
      </c>
      <c r="I43" s="45">
        <f>3.2/100*150</f>
        <v>4.8</v>
      </c>
      <c r="J43" s="43">
        <f>3.2/100*180</f>
        <v>5.76</v>
      </c>
      <c r="K43" s="54">
        <v>0</v>
      </c>
      <c r="L43" s="50">
        <v>0</v>
      </c>
      <c r="M43" s="45">
        <f>3.5/100*150</f>
        <v>5.2500000000000009</v>
      </c>
      <c r="N43" s="43">
        <f>3.5/100*180</f>
        <v>6.3000000000000007</v>
      </c>
      <c r="O43" s="54">
        <f>68/100*150</f>
        <v>102.00000000000001</v>
      </c>
      <c r="P43" s="50">
        <f>68/100*180</f>
        <v>122.4</v>
      </c>
      <c r="Q43" s="45">
        <f>0.6/100*150</f>
        <v>0.9</v>
      </c>
      <c r="R43" s="43">
        <f>0.6/100*180</f>
        <v>1.08</v>
      </c>
      <c r="S43" s="50"/>
      <c r="T43" s="257"/>
      <c r="U43" s="257"/>
      <c r="V43" s="257"/>
    </row>
    <row r="44" spans="1:66" s="2" customFormat="1" ht="15" x14ac:dyDescent="0.25">
      <c r="A44" s="203"/>
      <c r="B44" s="13" t="s">
        <v>37</v>
      </c>
      <c r="C44" s="35">
        <v>10</v>
      </c>
      <c r="D44" s="28">
        <v>15</v>
      </c>
      <c r="E44" s="72">
        <f>7.5/100*10</f>
        <v>0.75</v>
      </c>
      <c r="F44" s="71">
        <f>7.5/100*15</f>
        <v>1.125</v>
      </c>
      <c r="G44" s="74">
        <v>0.4</v>
      </c>
      <c r="H44" s="73">
        <v>0.4</v>
      </c>
      <c r="I44" s="72">
        <f>11.8/100*10</f>
        <v>1.1800000000000002</v>
      </c>
      <c r="J44" s="71">
        <f>11.8/100*15</f>
        <v>1.77</v>
      </c>
      <c r="K44" s="74">
        <v>0</v>
      </c>
      <c r="L44" s="73">
        <v>0</v>
      </c>
      <c r="M44" s="72">
        <f>74.9/100*10</f>
        <v>7.4900000000000011</v>
      </c>
      <c r="N44" s="71">
        <f>74.9/100*15</f>
        <v>11.235000000000001</v>
      </c>
      <c r="O44" s="72">
        <f>417.1/100*10</f>
        <v>41.71</v>
      </c>
      <c r="P44" s="71">
        <f>417.1/100*15</f>
        <v>62.565000000000005</v>
      </c>
      <c r="Q44" s="45">
        <v>0</v>
      </c>
      <c r="R44" s="43">
        <v>0</v>
      </c>
      <c r="T44" s="64"/>
      <c r="U44" s="64"/>
      <c r="V44" s="64"/>
      <c r="BM44" s="219"/>
      <c r="BN44" s="219"/>
    </row>
    <row r="45" spans="1:66" s="24" customFormat="1" ht="15" x14ac:dyDescent="0.25">
      <c r="A45" s="116"/>
      <c r="B45" s="30" t="s">
        <v>7</v>
      </c>
      <c r="C45" s="36">
        <f>C44+C43</f>
        <v>160</v>
      </c>
      <c r="D45" s="48">
        <f>D44+D43</f>
        <v>195</v>
      </c>
      <c r="E45" s="46">
        <f>SUM(E43:E44)</f>
        <v>8.25</v>
      </c>
      <c r="F45" s="51">
        <f t="shared" ref="F45:P45" si="4">SUM(F43:F44)</f>
        <v>10.125</v>
      </c>
      <c r="G45" s="46">
        <f t="shared" si="4"/>
        <v>8.6100000000000012</v>
      </c>
      <c r="H45" s="62">
        <f t="shared" si="4"/>
        <v>8.6080000000000005</v>
      </c>
      <c r="I45" s="46">
        <f t="shared" si="4"/>
        <v>5.98</v>
      </c>
      <c r="J45" s="44">
        <f t="shared" si="4"/>
        <v>7.5299999999999994</v>
      </c>
      <c r="K45" s="51">
        <f t="shared" si="4"/>
        <v>0</v>
      </c>
      <c r="L45" s="51">
        <f t="shared" si="4"/>
        <v>0</v>
      </c>
      <c r="M45" s="46">
        <f t="shared" si="4"/>
        <v>12.740000000000002</v>
      </c>
      <c r="N45" s="51">
        <f t="shared" si="4"/>
        <v>17.535000000000004</v>
      </c>
      <c r="O45" s="46">
        <f t="shared" si="4"/>
        <v>143.71</v>
      </c>
      <c r="P45" s="62">
        <f t="shared" si="4"/>
        <v>184.965</v>
      </c>
      <c r="Q45" s="46">
        <f t="shared" ref="Q45:R45" si="5">SUM(Q43:Q44)</f>
        <v>0.9</v>
      </c>
      <c r="R45" s="44">
        <f t="shared" si="5"/>
        <v>1.08</v>
      </c>
      <c r="T45" s="257"/>
      <c r="U45" s="257"/>
      <c r="V45" s="257"/>
    </row>
    <row r="46" spans="1:66" s="24" customFormat="1" thickBot="1" x14ac:dyDescent="0.3">
      <c r="A46" s="117"/>
      <c r="B46" s="31" t="s">
        <v>15</v>
      </c>
      <c r="C46" s="38">
        <f t="shared" ref="C46:R46" si="6">C19+C29+C33+C41+C45</f>
        <v>2650</v>
      </c>
      <c r="D46" s="40">
        <f t="shared" si="6"/>
        <v>3025</v>
      </c>
      <c r="E46" s="39">
        <f t="shared" si="6"/>
        <v>98.3155</v>
      </c>
      <c r="F46" s="39">
        <f t="shared" si="6"/>
        <v>116.22016666666667</v>
      </c>
      <c r="G46" s="39">
        <f t="shared" si="6"/>
        <v>59.456071428571427</v>
      </c>
      <c r="H46" s="102">
        <f t="shared" si="6"/>
        <v>67.952285714285722</v>
      </c>
      <c r="I46" s="39">
        <f t="shared" si="6"/>
        <v>66.307333333333332</v>
      </c>
      <c r="J46" s="47">
        <f t="shared" si="6"/>
        <v>77.568333333333342</v>
      </c>
      <c r="K46" s="41">
        <f t="shared" si="6"/>
        <v>12.474166666666667</v>
      </c>
      <c r="L46" s="39">
        <f t="shared" si="6"/>
        <v>14.831666666666667</v>
      </c>
      <c r="M46" s="39">
        <f t="shared" si="6"/>
        <v>374.4546666666667</v>
      </c>
      <c r="N46" s="41">
        <f t="shared" si="6"/>
        <v>439.26416666666665</v>
      </c>
      <c r="O46" s="39">
        <f t="shared" si="6"/>
        <v>2499.9162500000002</v>
      </c>
      <c r="P46" s="102">
        <f t="shared" si="6"/>
        <v>2934.6616666666673</v>
      </c>
      <c r="Q46" s="39">
        <f t="shared" si="6"/>
        <v>261.58399999999995</v>
      </c>
      <c r="R46" s="47">
        <f t="shared" si="6"/>
        <v>275.96833333333331</v>
      </c>
      <c r="T46" s="258">
        <f>T19+T29+T33+T41</f>
        <v>100</v>
      </c>
      <c r="U46" s="258"/>
      <c r="V46" s="258">
        <f>V19+V29+V33+V41</f>
        <v>100</v>
      </c>
    </row>
    <row r="47" spans="1:66" s="2" customFormat="1" ht="15" x14ac:dyDescent="0.25">
      <c r="A47" s="64"/>
      <c r="C47" s="63"/>
      <c r="D47" s="64"/>
      <c r="E47" s="64"/>
      <c r="F47" s="64"/>
      <c r="G47" s="64"/>
      <c r="H47" s="64"/>
      <c r="I47" s="64"/>
      <c r="J47" s="64"/>
      <c r="K47" s="63"/>
      <c r="L47" s="63"/>
      <c r="M47" s="63"/>
      <c r="N47" s="63"/>
      <c r="O47" s="63"/>
      <c r="P47" s="63"/>
      <c r="T47" s="64"/>
      <c r="U47" s="64"/>
      <c r="V47" s="64"/>
    </row>
    <row r="48" spans="1:66" s="2" customFormat="1" ht="15" customHeight="1" x14ac:dyDescent="0.25">
      <c r="A48" s="64"/>
      <c r="B48" s="294" t="s">
        <v>106</v>
      </c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T48" s="64"/>
      <c r="U48" s="64"/>
      <c r="V48" s="64"/>
    </row>
    <row r="49" spans="1:22" s="2" customFormat="1" ht="15" x14ac:dyDescent="0.25">
      <c r="A49" s="135"/>
      <c r="B49" s="29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63"/>
      <c r="Q49" s="63"/>
      <c r="R49" s="63"/>
      <c r="T49" s="64"/>
      <c r="U49" s="64"/>
      <c r="V49" s="64"/>
    </row>
    <row r="50" spans="1:22" s="2" customFormat="1" ht="15" x14ac:dyDescent="0.25">
      <c r="A50" s="135"/>
      <c r="B50" s="29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63"/>
      <c r="P50" s="63"/>
      <c r="Q50" s="63"/>
      <c r="R50" s="63"/>
      <c r="T50" s="64"/>
      <c r="U50" s="64"/>
      <c r="V50" s="64"/>
    </row>
    <row r="51" spans="1:22" s="2" customFormat="1" ht="15" customHeight="1" x14ac:dyDescent="0.25">
      <c r="A51" s="135"/>
      <c r="B51" s="292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T51" s="64"/>
      <c r="U51" s="64"/>
      <c r="V51" s="64"/>
    </row>
    <row r="52" spans="1:22" s="2" customFormat="1" ht="15" x14ac:dyDescent="0.25">
      <c r="A52" s="64"/>
      <c r="C52" s="63"/>
      <c r="D52" s="64"/>
      <c r="E52" s="64"/>
      <c r="F52" s="64"/>
      <c r="G52" s="64"/>
      <c r="H52" s="64"/>
      <c r="I52" s="64"/>
      <c r="J52" s="64"/>
      <c r="K52" s="63"/>
      <c r="L52" s="63"/>
      <c r="M52" s="63"/>
      <c r="N52" s="63"/>
      <c r="O52" s="63"/>
      <c r="P52" s="63"/>
      <c r="T52" s="64"/>
      <c r="U52" s="64"/>
      <c r="V52" s="64"/>
    </row>
    <row r="53" spans="1:22" s="2" customFormat="1" ht="15" x14ac:dyDescent="0.25">
      <c r="A53" s="64"/>
      <c r="C53" s="63"/>
      <c r="D53" s="64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A54" s="64"/>
      <c r="C54" s="63"/>
      <c r="D54" s="64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A55" s="64"/>
      <c r="C55" s="63"/>
      <c r="D55" s="64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A56" s="64"/>
      <c r="C56" s="63"/>
      <c r="D56" s="64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A57" s="64"/>
      <c r="C57" s="63"/>
      <c r="D57" s="64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A58" s="64"/>
      <c r="C58" s="63"/>
      <c r="D58" s="64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A59" s="64"/>
      <c r="C59" s="63"/>
      <c r="D59" s="64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A60" s="64"/>
      <c r="C60" s="63"/>
      <c r="D60" s="64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A61" s="64"/>
      <c r="C61" s="63"/>
      <c r="D61" s="64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A62" s="64"/>
      <c r="C62" s="63"/>
      <c r="D62" s="64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A63" s="64"/>
      <c r="C63" s="63"/>
      <c r="D63" s="64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A64" s="64"/>
      <c r="C64" s="63"/>
      <c r="D64" s="64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T64" s="64"/>
      <c r="U64" s="64"/>
      <c r="V64" s="64"/>
    </row>
    <row r="65" spans="1:22" s="2" customFormat="1" ht="15" x14ac:dyDescent="0.25">
      <c r="A65" s="64"/>
      <c r="C65" s="63"/>
      <c r="D65" s="64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T65" s="64"/>
      <c r="U65" s="64"/>
      <c r="V65" s="64"/>
    </row>
    <row r="66" spans="1:22" s="2" customFormat="1" ht="15" x14ac:dyDescent="0.25">
      <c r="A66" s="64"/>
      <c r="C66" s="63"/>
      <c r="D66" s="64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T66" s="64"/>
      <c r="U66" s="64"/>
      <c r="V66" s="64"/>
    </row>
    <row r="67" spans="1:22" s="2" customFormat="1" ht="15" x14ac:dyDescent="0.25">
      <c r="A67" s="64"/>
      <c r="C67" s="63"/>
      <c r="D67" s="64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T67" s="64"/>
      <c r="U67" s="64"/>
      <c r="V67" s="64"/>
    </row>
    <row r="68" spans="1:22" s="2" customFormat="1" ht="15" x14ac:dyDescent="0.25">
      <c r="A68" s="64"/>
      <c r="C68" s="63"/>
      <c r="D68" s="64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T68" s="64"/>
      <c r="U68" s="64"/>
      <c r="V68" s="64"/>
    </row>
    <row r="69" spans="1:22" s="2" customFormat="1" ht="15" x14ac:dyDescent="0.25">
      <c r="A69" s="64"/>
      <c r="C69" s="63"/>
      <c r="D69" s="64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T69" s="64"/>
      <c r="U69" s="64"/>
      <c r="V69" s="64"/>
    </row>
    <row r="70" spans="1:22" s="2" customFormat="1" ht="15" x14ac:dyDescent="0.25">
      <c r="A70" s="64"/>
      <c r="C70" s="63"/>
      <c r="D70" s="64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T70" s="64"/>
      <c r="U70" s="64"/>
      <c r="V70" s="64"/>
    </row>
    <row r="71" spans="1:22" s="2" customFormat="1" ht="15" x14ac:dyDescent="0.25">
      <c r="A71" s="64"/>
      <c r="C71" s="63"/>
      <c r="D71" s="64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T71" s="64"/>
      <c r="U71" s="64"/>
      <c r="V71" s="64"/>
    </row>
    <row r="72" spans="1:22" s="2" customFormat="1" ht="15" x14ac:dyDescent="0.25">
      <c r="A72" s="64"/>
      <c r="C72" s="63"/>
      <c r="D72" s="64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T72" s="64"/>
      <c r="U72" s="64"/>
      <c r="V72" s="64"/>
    </row>
    <row r="73" spans="1:22" s="2" customFormat="1" ht="15" x14ac:dyDescent="0.25">
      <c r="A73" s="64"/>
      <c r="C73" s="63"/>
      <c r="D73" s="64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T73" s="64"/>
      <c r="U73" s="64"/>
      <c r="V73" s="64"/>
    </row>
    <row r="74" spans="1:22" s="2" customFormat="1" ht="15" x14ac:dyDescent="0.25">
      <c r="A74" s="64"/>
      <c r="C74" s="63"/>
      <c r="D74" s="64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T74" s="64"/>
      <c r="U74" s="64"/>
      <c r="V74" s="64"/>
    </row>
    <row r="75" spans="1:22" s="2" customFormat="1" ht="15" x14ac:dyDescent="0.25">
      <c r="A75" s="64"/>
      <c r="C75" s="63"/>
      <c r="D75" s="64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T75" s="64"/>
      <c r="U75" s="64"/>
      <c r="V75" s="64"/>
    </row>
    <row r="76" spans="1:22" s="2" customFormat="1" ht="15" x14ac:dyDescent="0.25">
      <c r="A76" s="64"/>
      <c r="C76" s="63"/>
      <c r="D76" s="64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T76" s="64"/>
      <c r="U76" s="64"/>
      <c r="V76" s="64"/>
    </row>
    <row r="77" spans="1:22" s="2" customFormat="1" ht="15" x14ac:dyDescent="0.25">
      <c r="A77" s="64"/>
      <c r="C77" s="63"/>
      <c r="D77" s="64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T77" s="64"/>
      <c r="U77" s="64"/>
      <c r="V77" s="64"/>
    </row>
    <row r="78" spans="1:22" s="2" customFormat="1" ht="15" x14ac:dyDescent="0.25">
      <c r="A78" s="64"/>
      <c r="C78" s="63"/>
      <c r="D78" s="64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T78" s="64"/>
      <c r="U78" s="64"/>
      <c r="V78" s="64"/>
    </row>
    <row r="79" spans="1:22" s="2" customFormat="1" ht="15" x14ac:dyDescent="0.25">
      <c r="A79" s="64"/>
      <c r="C79" s="63"/>
      <c r="D79" s="64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T79" s="64"/>
      <c r="U79" s="64"/>
      <c r="V79" s="64"/>
    </row>
    <row r="80" spans="1:22" s="2" customFormat="1" ht="15" x14ac:dyDescent="0.25">
      <c r="A80" s="64"/>
      <c r="C80" s="63"/>
      <c r="D80" s="64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T80" s="64"/>
      <c r="U80" s="64"/>
      <c r="V80" s="64"/>
    </row>
    <row r="81" spans="1:22" s="2" customFormat="1" ht="15" x14ac:dyDescent="0.25">
      <c r="A81" s="64"/>
      <c r="C81" s="63"/>
      <c r="D81" s="64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T81" s="64"/>
      <c r="U81" s="64"/>
      <c r="V81" s="64"/>
    </row>
    <row r="82" spans="1:22" s="2" customFormat="1" ht="15" x14ac:dyDescent="0.25">
      <c r="A82" s="64"/>
      <c r="C82" s="63"/>
      <c r="D82" s="64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T82" s="64"/>
      <c r="U82" s="64"/>
      <c r="V82" s="64"/>
    </row>
    <row r="83" spans="1:22" s="2" customFormat="1" ht="15" x14ac:dyDescent="0.25">
      <c r="A83" s="64"/>
      <c r="C83" s="63"/>
      <c r="D83" s="64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T83" s="64"/>
      <c r="U83" s="64"/>
      <c r="V83" s="64"/>
    </row>
    <row r="84" spans="1:22" s="2" customFormat="1" ht="15" x14ac:dyDescent="0.25">
      <c r="A84" s="64"/>
      <c r="C84" s="63"/>
      <c r="D84" s="64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T84" s="64"/>
      <c r="U84" s="64"/>
      <c r="V84" s="64"/>
    </row>
    <row r="85" spans="1:22" s="2" customFormat="1" ht="15" x14ac:dyDescent="0.25">
      <c r="A85" s="64"/>
      <c r="C85" s="63"/>
      <c r="D85" s="64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T85" s="64"/>
      <c r="U85" s="64"/>
      <c r="V85" s="64"/>
    </row>
    <row r="86" spans="1:22" s="2" customFormat="1" ht="15" x14ac:dyDescent="0.25">
      <c r="A86" s="64"/>
      <c r="C86" s="63"/>
      <c r="D86" s="64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T86" s="64"/>
      <c r="U86" s="64"/>
      <c r="V86" s="64"/>
    </row>
    <row r="87" spans="1:22" s="2" customFormat="1" ht="15" x14ac:dyDescent="0.25">
      <c r="A87" s="64"/>
      <c r="C87" s="63"/>
      <c r="D87" s="64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T87" s="64"/>
      <c r="U87" s="64"/>
      <c r="V87" s="64"/>
    </row>
    <row r="88" spans="1:22" s="2" customFormat="1" ht="15" x14ac:dyDescent="0.25">
      <c r="A88" s="64"/>
      <c r="C88" s="63"/>
      <c r="D88" s="64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T88" s="64"/>
      <c r="U88" s="64"/>
      <c r="V88" s="64"/>
    </row>
    <row r="89" spans="1:22" s="2" customFormat="1" ht="15" x14ac:dyDescent="0.25">
      <c r="A89" s="64"/>
      <c r="C89" s="63"/>
      <c r="D89" s="64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T89" s="64"/>
      <c r="U89" s="64"/>
      <c r="V89" s="64"/>
    </row>
    <row r="90" spans="1:22" s="2" customFormat="1" ht="15" x14ac:dyDescent="0.25">
      <c r="A90" s="64"/>
      <c r="C90" s="63"/>
      <c r="D90" s="64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T90" s="64"/>
      <c r="U90" s="64"/>
      <c r="V90" s="64"/>
    </row>
    <row r="91" spans="1:22" s="2" customFormat="1" ht="15" x14ac:dyDescent="0.25">
      <c r="A91" s="64"/>
      <c r="C91" s="63"/>
      <c r="D91" s="64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T91" s="64"/>
      <c r="U91" s="64"/>
      <c r="V91" s="64"/>
    </row>
    <row r="92" spans="1:22" s="2" customFormat="1" ht="15" x14ac:dyDescent="0.25">
      <c r="A92" s="64"/>
      <c r="C92" s="63"/>
      <c r="D92" s="64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T92" s="64"/>
      <c r="U92" s="64"/>
      <c r="V92" s="64"/>
    </row>
    <row r="93" spans="1:22" s="2" customFormat="1" ht="15" x14ac:dyDescent="0.25">
      <c r="A93" s="64"/>
      <c r="C93" s="63"/>
      <c r="D93" s="64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T93" s="64"/>
      <c r="U93" s="64"/>
      <c r="V93" s="64"/>
    </row>
    <row r="94" spans="1:22" s="2" customFormat="1" ht="15" x14ac:dyDescent="0.25">
      <c r="A94" s="64"/>
      <c r="C94" s="63"/>
      <c r="D94" s="64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T94" s="64"/>
      <c r="U94" s="64"/>
      <c r="V94" s="64"/>
    </row>
    <row r="95" spans="1:22" s="2" customFormat="1" ht="15" x14ac:dyDescent="0.25">
      <c r="A95" s="64"/>
      <c r="C95" s="63"/>
      <c r="D95" s="64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T95" s="64"/>
      <c r="U95" s="64"/>
      <c r="V95" s="64"/>
    </row>
    <row r="96" spans="1:22" s="2" customFormat="1" ht="15" x14ac:dyDescent="0.25">
      <c r="A96" s="64"/>
      <c r="C96" s="63"/>
      <c r="D96" s="64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T96" s="64"/>
      <c r="U96" s="64"/>
      <c r="V96" s="64"/>
    </row>
    <row r="97" spans="1:22" s="2" customFormat="1" ht="15" x14ac:dyDescent="0.25">
      <c r="A97" s="64"/>
      <c r="C97" s="63"/>
      <c r="D97" s="64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T97" s="64"/>
      <c r="U97" s="64"/>
      <c r="V97" s="64"/>
    </row>
    <row r="98" spans="1:22" s="2" customFormat="1" ht="15" x14ac:dyDescent="0.25">
      <c r="A98" s="64"/>
      <c r="C98" s="63"/>
      <c r="D98" s="64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T98" s="64"/>
      <c r="U98" s="64"/>
      <c r="V98" s="64"/>
    </row>
    <row r="99" spans="1:22" s="2" customFormat="1" ht="15" x14ac:dyDescent="0.25">
      <c r="A99" s="64"/>
      <c r="C99" s="63"/>
      <c r="D99" s="64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T99" s="64"/>
      <c r="U99" s="64"/>
      <c r="V99" s="64"/>
    </row>
    <row r="100" spans="1:22" s="2" customFormat="1" ht="15" x14ac:dyDescent="0.25">
      <c r="A100" s="64"/>
      <c r="C100" s="63"/>
      <c r="D100" s="64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1:22" s="2" customFormat="1" ht="15" x14ac:dyDescent="0.25">
      <c r="A101" s="64"/>
      <c r="C101" s="63"/>
      <c r="D101" s="64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1:22" s="2" customFormat="1" ht="15" x14ac:dyDescent="0.25">
      <c r="A102" s="64"/>
      <c r="C102" s="63"/>
      <c r="D102" s="64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1:22" s="2" customFormat="1" ht="15" x14ac:dyDescent="0.25">
      <c r="A103" s="64"/>
      <c r="C103" s="63"/>
      <c r="D103" s="64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1:22" s="2" customFormat="1" ht="15" x14ac:dyDescent="0.25">
      <c r="A104" s="64"/>
      <c r="C104" s="63"/>
      <c r="D104" s="64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1:22" s="2" customFormat="1" ht="15" x14ac:dyDescent="0.25">
      <c r="A105" s="64"/>
      <c r="C105" s="63"/>
      <c r="D105" s="64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1:22" s="2" customFormat="1" ht="15" x14ac:dyDescent="0.25">
      <c r="A106" s="64"/>
      <c r="C106" s="63"/>
      <c r="D106" s="64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1:22" s="2" customFormat="1" ht="15" x14ac:dyDescent="0.25">
      <c r="A107" s="64"/>
      <c r="C107" s="63"/>
      <c r="D107" s="64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1:22" s="2" customFormat="1" ht="15" x14ac:dyDescent="0.25">
      <c r="A108" s="64"/>
      <c r="C108" s="63"/>
      <c r="D108" s="64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1:22" s="2" customFormat="1" ht="15" x14ac:dyDescent="0.25">
      <c r="A109" s="64"/>
      <c r="C109" s="63"/>
      <c r="D109" s="64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1:22" s="2" customFormat="1" ht="15" x14ac:dyDescent="0.25">
      <c r="A110" s="64"/>
      <c r="C110" s="63"/>
      <c r="D110" s="64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1:22" s="2" customFormat="1" ht="15" x14ac:dyDescent="0.25">
      <c r="A111" s="64"/>
      <c r="C111" s="63"/>
      <c r="D111" s="64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1:22" s="2" customFormat="1" ht="15" x14ac:dyDescent="0.25">
      <c r="A112" s="64"/>
      <c r="C112" s="63"/>
      <c r="D112" s="64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1:22" s="2" customFormat="1" ht="15" x14ac:dyDescent="0.25">
      <c r="A113" s="64"/>
      <c r="C113" s="63"/>
      <c r="D113" s="64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1:22" s="2" customFormat="1" ht="15" x14ac:dyDescent="0.25">
      <c r="A114" s="64"/>
      <c r="C114" s="63"/>
      <c r="D114" s="64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1:22" s="2" customFormat="1" ht="15" x14ac:dyDescent="0.25">
      <c r="A115" s="64"/>
      <c r="C115" s="63"/>
      <c r="D115" s="64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1:22" s="2" customFormat="1" ht="15" x14ac:dyDescent="0.25">
      <c r="A116" s="64"/>
      <c r="C116" s="63"/>
      <c r="D116" s="64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1:22" s="2" customFormat="1" ht="15" x14ac:dyDescent="0.25">
      <c r="A117" s="64"/>
      <c r="C117" s="63"/>
      <c r="D117" s="64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1:22" s="2" customFormat="1" ht="15" x14ac:dyDescent="0.25">
      <c r="A118" s="64"/>
      <c r="C118" s="63"/>
      <c r="D118" s="64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1:22" s="2" customFormat="1" ht="15" x14ac:dyDescent="0.25">
      <c r="A119" s="64"/>
      <c r="C119" s="63"/>
      <c r="D119" s="64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1:22" s="2" customFormat="1" ht="15" x14ac:dyDescent="0.25">
      <c r="A120" s="64"/>
      <c r="C120" s="63"/>
      <c r="D120" s="64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1:22" s="2" customFormat="1" ht="15" x14ac:dyDescent="0.25">
      <c r="A121" s="64"/>
      <c r="C121" s="63"/>
      <c r="D121" s="64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1:22" s="2" customFormat="1" ht="15" x14ac:dyDescent="0.25">
      <c r="A122" s="64"/>
      <c r="C122" s="63"/>
      <c r="D122" s="64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1:22" s="2" customFormat="1" ht="15" x14ac:dyDescent="0.25">
      <c r="A123" s="64"/>
      <c r="C123" s="63"/>
      <c r="D123" s="64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1:22" s="2" customFormat="1" ht="15" x14ac:dyDescent="0.25">
      <c r="A124" s="64"/>
      <c r="C124" s="63"/>
      <c r="D124" s="64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1:22" s="2" customFormat="1" ht="15" x14ac:dyDescent="0.25">
      <c r="A125" s="64"/>
      <c r="C125" s="63"/>
      <c r="D125" s="64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1:22" s="2" customFormat="1" ht="15" x14ac:dyDescent="0.25">
      <c r="A126" s="64"/>
      <c r="C126" s="63"/>
      <c r="D126" s="64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1:22" s="2" customFormat="1" ht="15" x14ac:dyDescent="0.25">
      <c r="A127" s="64"/>
      <c r="C127" s="63"/>
      <c r="D127" s="64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1:22" s="2" customFormat="1" ht="15" x14ac:dyDescent="0.25">
      <c r="A128" s="64"/>
      <c r="C128" s="63"/>
      <c r="D128" s="64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1:22" s="2" customFormat="1" ht="15" x14ac:dyDescent="0.25">
      <c r="A129" s="64"/>
      <c r="C129" s="63"/>
      <c r="D129" s="64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1:22" s="2" customFormat="1" ht="15" x14ac:dyDescent="0.25">
      <c r="A130" s="64"/>
      <c r="C130" s="63"/>
      <c r="D130" s="64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1:22" s="2" customFormat="1" ht="15" x14ac:dyDescent="0.25">
      <c r="A131" s="64"/>
      <c r="C131" s="63"/>
      <c r="D131" s="64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1:22" s="2" customFormat="1" ht="15" x14ac:dyDescent="0.25">
      <c r="A132" s="64"/>
      <c r="C132" s="63"/>
      <c r="D132" s="64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1:22" s="2" customFormat="1" ht="15" x14ac:dyDescent="0.25">
      <c r="A133" s="64"/>
      <c r="C133" s="63"/>
      <c r="D133" s="64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1:22" s="2" customFormat="1" ht="15" x14ac:dyDescent="0.25">
      <c r="A134" s="64"/>
      <c r="C134" s="63"/>
      <c r="D134" s="64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1:22" s="2" customFormat="1" ht="15" x14ac:dyDescent="0.25">
      <c r="A135" s="64"/>
      <c r="C135" s="63"/>
      <c r="D135" s="64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1:22" s="2" customFormat="1" ht="15" x14ac:dyDescent="0.25">
      <c r="A136" s="64"/>
      <c r="C136" s="63"/>
      <c r="D136" s="64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1:22" s="2" customFormat="1" ht="15" x14ac:dyDescent="0.25">
      <c r="A137" s="64"/>
      <c r="C137" s="63"/>
      <c r="D137" s="64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1:22" s="2" customFormat="1" ht="15" x14ac:dyDescent="0.25">
      <c r="A138" s="64"/>
      <c r="C138" s="63"/>
      <c r="D138" s="64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1:22" s="2" customFormat="1" ht="15" x14ac:dyDescent="0.25">
      <c r="A139" s="64"/>
      <c r="C139" s="63"/>
      <c r="D139" s="64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1:22" s="2" customFormat="1" ht="15" x14ac:dyDescent="0.25">
      <c r="A140" s="64"/>
      <c r="C140" s="63"/>
      <c r="D140" s="64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1:22" s="2" customFormat="1" ht="15" x14ac:dyDescent="0.25">
      <c r="A141" s="64"/>
      <c r="C141" s="63"/>
      <c r="D141" s="64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1:22" s="2" customFormat="1" ht="15" x14ac:dyDescent="0.25">
      <c r="A142" s="64"/>
      <c r="C142" s="63"/>
      <c r="D142" s="64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1:22" s="2" customFormat="1" ht="15" x14ac:dyDescent="0.25">
      <c r="A143" s="64"/>
      <c r="C143" s="63"/>
      <c r="D143" s="64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1:22" s="2" customFormat="1" ht="15" x14ac:dyDescent="0.25">
      <c r="A144" s="64"/>
      <c r="C144" s="63"/>
      <c r="D144" s="64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1:22" s="2" customFormat="1" ht="15" x14ac:dyDescent="0.25">
      <c r="A145" s="64"/>
      <c r="C145" s="63"/>
      <c r="D145" s="64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1:22" s="2" customFormat="1" ht="15" x14ac:dyDescent="0.25">
      <c r="A146" s="64"/>
      <c r="C146" s="63"/>
      <c r="D146" s="64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1:22" s="2" customFormat="1" ht="15" x14ac:dyDescent="0.25">
      <c r="A147" s="64"/>
      <c r="C147" s="63"/>
      <c r="D147" s="64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1:22" s="2" customFormat="1" ht="15" x14ac:dyDescent="0.25">
      <c r="A148" s="64"/>
      <c r="C148" s="63"/>
      <c r="D148" s="64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1:22" s="2" customFormat="1" ht="15" x14ac:dyDescent="0.25">
      <c r="A149" s="64"/>
      <c r="C149" s="63"/>
      <c r="D149" s="64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1:22" s="2" customFormat="1" ht="15" x14ac:dyDescent="0.25">
      <c r="A150" s="64"/>
      <c r="C150" s="63"/>
      <c r="D150" s="64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1:22" s="2" customFormat="1" ht="15" x14ac:dyDescent="0.25">
      <c r="A151" s="64"/>
      <c r="C151" s="63"/>
      <c r="D151" s="64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1:22" s="2" customFormat="1" ht="15" x14ac:dyDescent="0.25">
      <c r="A152" s="64"/>
      <c r="C152" s="63"/>
      <c r="D152" s="64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1:22" s="2" customFormat="1" ht="15" x14ac:dyDescent="0.25">
      <c r="A153" s="64"/>
      <c r="C153" s="63"/>
      <c r="D153" s="64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1:22" s="2" customFormat="1" ht="15" x14ac:dyDescent="0.25">
      <c r="A154" s="64"/>
      <c r="C154" s="63"/>
      <c r="D154" s="64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1:22" s="2" customFormat="1" ht="15" x14ac:dyDescent="0.25">
      <c r="A155" s="64"/>
      <c r="C155" s="63"/>
      <c r="D155" s="64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1:22" s="2" customFormat="1" ht="15" x14ac:dyDescent="0.25">
      <c r="A156" s="64"/>
      <c r="C156" s="63"/>
      <c r="D156" s="64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1:22" s="2" customFormat="1" ht="15" x14ac:dyDescent="0.25">
      <c r="A157" s="64"/>
      <c r="C157" s="63"/>
      <c r="D157" s="64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1:22" s="2" customFormat="1" ht="15" x14ac:dyDescent="0.25">
      <c r="A158" s="64"/>
      <c r="C158" s="63"/>
      <c r="D158" s="64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1:22" s="2" customFormat="1" ht="15" x14ac:dyDescent="0.25">
      <c r="A159" s="64"/>
      <c r="C159" s="63"/>
      <c r="D159" s="64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1:22" s="2" customFormat="1" ht="15" x14ac:dyDescent="0.25">
      <c r="A160" s="64"/>
      <c r="C160" s="63"/>
      <c r="D160" s="64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1:22" s="2" customFormat="1" ht="15" x14ac:dyDescent="0.25">
      <c r="A161" s="64"/>
      <c r="C161" s="63"/>
      <c r="D161" s="64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1:22" s="2" customFormat="1" ht="15" x14ac:dyDescent="0.25">
      <c r="A162" s="64"/>
      <c r="C162" s="63"/>
      <c r="D162" s="64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1:22" s="2" customFormat="1" ht="15" x14ac:dyDescent="0.25">
      <c r="A163" s="64"/>
      <c r="C163" s="63"/>
      <c r="D163" s="64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1:22" s="2" customFormat="1" ht="15" x14ac:dyDescent="0.25">
      <c r="A164" s="64"/>
      <c r="C164" s="63"/>
      <c r="D164" s="64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1:22" s="2" customFormat="1" ht="15" x14ac:dyDescent="0.25">
      <c r="A165" s="64"/>
      <c r="C165" s="63"/>
      <c r="D165" s="64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1:22" s="2" customFormat="1" ht="15" x14ac:dyDescent="0.25">
      <c r="A166" s="64"/>
      <c r="C166" s="63"/>
      <c r="D166" s="64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1:22" s="2" customFormat="1" ht="15" x14ac:dyDescent="0.25">
      <c r="A167" s="64"/>
      <c r="C167" s="63"/>
      <c r="D167" s="64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1:22" s="2" customFormat="1" ht="15" x14ac:dyDescent="0.25">
      <c r="A168" s="64"/>
      <c r="C168" s="63"/>
      <c r="D168" s="64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1:22" s="2" customFormat="1" ht="15" x14ac:dyDescent="0.25">
      <c r="A169" s="64"/>
      <c r="C169" s="63"/>
      <c r="D169" s="64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1:22" s="2" customFormat="1" ht="15" x14ac:dyDescent="0.25">
      <c r="A170" s="64"/>
      <c r="C170" s="63"/>
      <c r="D170" s="64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1:22" s="2" customFormat="1" ht="15" x14ac:dyDescent="0.25">
      <c r="A171" s="64"/>
      <c r="C171" s="63"/>
      <c r="D171" s="64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1:22" s="2" customFormat="1" ht="15" x14ac:dyDescent="0.25">
      <c r="A172" s="64"/>
      <c r="C172" s="63"/>
      <c r="D172" s="64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1:22" s="2" customFormat="1" ht="15" x14ac:dyDescent="0.25">
      <c r="A173" s="64"/>
      <c r="C173" s="63"/>
      <c r="D173" s="64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1:22" s="2" customFormat="1" ht="15" x14ac:dyDescent="0.25">
      <c r="A174" s="64"/>
      <c r="C174" s="63"/>
      <c r="D174" s="64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1:22" s="2" customFormat="1" ht="15" x14ac:dyDescent="0.25">
      <c r="A175" s="64"/>
      <c r="C175" s="63"/>
      <c r="D175" s="64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1:22" s="2" customFormat="1" ht="15" x14ac:dyDescent="0.25">
      <c r="A176" s="64"/>
      <c r="C176" s="63"/>
      <c r="D176" s="64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1:22" s="2" customFormat="1" ht="15" x14ac:dyDescent="0.25">
      <c r="A177" s="64"/>
      <c r="C177" s="63"/>
      <c r="D177" s="64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1:22" s="2" customFormat="1" ht="15" x14ac:dyDescent="0.25">
      <c r="A178" s="64"/>
      <c r="C178" s="63"/>
      <c r="D178" s="64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1:22" s="2" customFormat="1" ht="15" x14ac:dyDescent="0.25">
      <c r="A179" s="64"/>
      <c r="C179" s="63"/>
      <c r="D179" s="64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1:22" s="2" customFormat="1" ht="15" x14ac:dyDescent="0.25">
      <c r="A180" s="64"/>
      <c r="C180" s="63"/>
      <c r="D180" s="64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1:22" s="2" customFormat="1" ht="15" x14ac:dyDescent="0.25">
      <c r="A181" s="64"/>
      <c r="C181" s="63"/>
      <c r="D181" s="64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1:22" s="2" customFormat="1" ht="15" x14ac:dyDescent="0.25">
      <c r="A182" s="64"/>
      <c r="C182" s="63"/>
      <c r="D182" s="64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1:22" s="2" customFormat="1" ht="15" x14ac:dyDescent="0.25">
      <c r="A183" s="64"/>
      <c r="C183" s="63"/>
      <c r="D183" s="64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1:22" s="2" customFormat="1" ht="15" x14ac:dyDescent="0.25">
      <c r="A184" s="64"/>
      <c r="C184" s="63"/>
      <c r="D184" s="64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1:22" s="2" customFormat="1" ht="15" x14ac:dyDescent="0.25">
      <c r="A185" s="64"/>
      <c r="C185" s="63"/>
      <c r="D185" s="64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1:22" s="2" customFormat="1" ht="15" x14ac:dyDescent="0.25">
      <c r="A186" s="64"/>
      <c r="C186" s="63"/>
      <c r="D186" s="64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1:22" s="2" customFormat="1" ht="15" x14ac:dyDescent="0.25">
      <c r="A187" s="64"/>
      <c r="C187" s="63"/>
      <c r="D187" s="64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1:22" s="2" customFormat="1" ht="15" x14ac:dyDescent="0.25">
      <c r="A188" s="64"/>
      <c r="C188" s="63"/>
      <c r="D188" s="64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1:22" s="2" customFormat="1" ht="15" x14ac:dyDescent="0.25">
      <c r="A189" s="64"/>
      <c r="C189" s="63"/>
      <c r="D189" s="64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1:22" s="2" customFormat="1" ht="15" x14ac:dyDescent="0.25">
      <c r="A190" s="64"/>
      <c r="C190" s="63"/>
      <c r="D190" s="64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1:22" s="2" customFormat="1" ht="15" x14ac:dyDescent="0.25">
      <c r="A191" s="64"/>
      <c r="C191" s="63"/>
      <c r="D191" s="64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1:22" s="2" customFormat="1" ht="15" x14ac:dyDescent="0.25">
      <c r="A192" s="64"/>
      <c r="C192" s="63"/>
      <c r="D192" s="64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1:22" s="2" customFormat="1" ht="15" x14ac:dyDescent="0.25">
      <c r="A193" s="64"/>
      <c r="C193" s="63"/>
      <c r="D193" s="64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1:22" s="2" customFormat="1" ht="15" x14ac:dyDescent="0.25">
      <c r="A194" s="64"/>
      <c r="C194" s="63"/>
      <c r="D194" s="64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1:22" s="2" customFormat="1" ht="15" x14ac:dyDescent="0.25">
      <c r="A195" s="64"/>
      <c r="C195" s="63"/>
      <c r="D195" s="64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1:22" s="2" customFormat="1" ht="15" x14ac:dyDescent="0.25">
      <c r="A196" s="64"/>
      <c r="C196" s="63"/>
      <c r="D196" s="64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1:22" s="2" customFormat="1" ht="15" x14ac:dyDescent="0.25">
      <c r="A197" s="64"/>
      <c r="C197" s="63"/>
      <c r="D197" s="64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1:22" s="2" customFormat="1" ht="15" x14ac:dyDescent="0.25">
      <c r="A198" s="64"/>
      <c r="C198" s="63"/>
      <c r="D198" s="64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1:22" s="2" customFormat="1" ht="15" x14ac:dyDescent="0.25">
      <c r="A199" s="64"/>
      <c r="C199" s="63"/>
      <c r="D199" s="64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1:22" s="2" customFormat="1" ht="15" x14ac:dyDescent="0.25">
      <c r="A200" s="64"/>
      <c r="C200" s="63"/>
      <c r="D200" s="64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1:22" s="2" customFormat="1" ht="15" x14ac:dyDescent="0.25">
      <c r="A201" s="64"/>
      <c r="C201" s="63"/>
      <c r="D201" s="64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1:22" s="2" customFormat="1" ht="15" x14ac:dyDescent="0.25">
      <c r="A202" s="64"/>
      <c r="C202" s="63"/>
      <c r="D202" s="64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1:22" s="2" customFormat="1" ht="15" x14ac:dyDescent="0.25">
      <c r="A203" s="64"/>
      <c r="C203" s="63"/>
      <c r="D203" s="64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1:22" s="2" customFormat="1" ht="15" x14ac:dyDescent="0.25">
      <c r="A204" s="64"/>
      <c r="C204" s="63"/>
      <c r="D204" s="64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1:22" s="2" customFormat="1" ht="15" x14ac:dyDescent="0.25">
      <c r="A205" s="64"/>
      <c r="C205" s="63"/>
      <c r="D205" s="64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1:22" s="2" customFormat="1" ht="15" x14ac:dyDescent="0.25">
      <c r="A206" s="64"/>
      <c r="C206" s="63"/>
      <c r="D206" s="64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1:22" s="2" customFormat="1" ht="15" x14ac:dyDescent="0.25">
      <c r="A207" s="64"/>
      <c r="C207" s="63"/>
      <c r="D207" s="64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1:22" s="2" customFormat="1" ht="15" x14ac:dyDescent="0.25">
      <c r="A208" s="64"/>
      <c r="C208" s="63"/>
      <c r="D208" s="64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1:22" s="2" customFormat="1" ht="15" x14ac:dyDescent="0.25">
      <c r="A209" s="64"/>
      <c r="C209" s="63"/>
      <c r="D209" s="64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1:22" s="2" customFormat="1" ht="15" x14ac:dyDescent="0.25">
      <c r="A210" s="64"/>
      <c r="C210" s="63"/>
      <c r="D210" s="64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1:22" s="2" customFormat="1" ht="15" x14ac:dyDescent="0.25">
      <c r="A211" s="64"/>
      <c r="C211" s="63"/>
      <c r="D211" s="64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1:22" s="2" customFormat="1" ht="15" x14ac:dyDescent="0.25">
      <c r="A212" s="64"/>
      <c r="C212" s="63"/>
      <c r="D212" s="64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1:22" s="2" customFormat="1" ht="15" x14ac:dyDescent="0.25">
      <c r="A213" s="64"/>
      <c r="C213" s="63"/>
      <c r="D213" s="64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1:22" s="2" customFormat="1" ht="15" x14ac:dyDescent="0.25">
      <c r="A214" s="64"/>
      <c r="C214" s="63"/>
      <c r="D214" s="64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1:22" s="2" customFormat="1" ht="15" x14ac:dyDescent="0.25">
      <c r="A215" s="64"/>
      <c r="C215" s="63"/>
      <c r="D215" s="64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1:22" s="2" customFormat="1" ht="15" x14ac:dyDescent="0.25">
      <c r="A216" s="64"/>
      <c r="C216" s="63"/>
      <c r="D216" s="64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1:22" s="2" customFormat="1" ht="15" x14ac:dyDescent="0.25">
      <c r="A217" s="64"/>
      <c r="C217" s="63"/>
      <c r="D217" s="64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1:22" s="2" customFormat="1" ht="15" x14ac:dyDescent="0.25">
      <c r="A218" s="64"/>
      <c r="C218" s="63"/>
      <c r="D218" s="64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1:22" s="2" customFormat="1" ht="15" x14ac:dyDescent="0.25">
      <c r="A219" s="64"/>
      <c r="C219" s="63"/>
      <c r="D219" s="64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1:22" s="2" customFormat="1" ht="15" x14ac:dyDescent="0.25">
      <c r="A220" s="64"/>
      <c r="C220" s="63"/>
      <c r="D220" s="64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1:22" s="2" customFormat="1" ht="15" x14ac:dyDescent="0.25">
      <c r="A221" s="64"/>
      <c r="C221" s="63"/>
      <c r="D221" s="64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1:22" s="2" customFormat="1" ht="15" x14ac:dyDescent="0.25">
      <c r="A222" s="64"/>
      <c r="C222" s="63"/>
      <c r="D222" s="64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1:22" s="2" customFormat="1" ht="15" x14ac:dyDescent="0.25">
      <c r="A223" s="64"/>
      <c r="C223" s="63"/>
      <c r="D223" s="64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1:22" s="2" customFormat="1" ht="15" x14ac:dyDescent="0.25">
      <c r="A224" s="64"/>
      <c r="C224" s="63"/>
      <c r="D224" s="64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1:22" s="2" customFormat="1" ht="15" x14ac:dyDescent="0.25">
      <c r="A225" s="64"/>
      <c r="C225" s="63"/>
      <c r="D225" s="64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1:22" s="2" customFormat="1" ht="15" x14ac:dyDescent="0.25">
      <c r="A226" s="64"/>
      <c r="C226" s="63"/>
      <c r="D226" s="64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1:22" s="2" customFormat="1" ht="15" x14ac:dyDescent="0.25">
      <c r="A227" s="64"/>
      <c r="C227" s="63"/>
      <c r="D227" s="64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1:22" s="2" customFormat="1" ht="15" x14ac:dyDescent="0.25">
      <c r="A228" s="64"/>
      <c r="C228" s="63"/>
      <c r="D228" s="64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1:22" s="2" customFormat="1" ht="15" x14ac:dyDescent="0.25">
      <c r="A229" s="64"/>
      <c r="C229" s="63"/>
      <c r="D229" s="64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1:22" s="2" customFormat="1" ht="15" x14ac:dyDescent="0.25">
      <c r="A230" s="64"/>
      <c r="C230" s="63"/>
      <c r="D230" s="64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1:22" s="2" customFormat="1" ht="15" x14ac:dyDescent="0.25">
      <c r="A231" s="64"/>
      <c r="C231" s="63"/>
      <c r="D231" s="64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1:22" s="2" customFormat="1" ht="15" x14ac:dyDescent="0.25">
      <c r="A232" s="64"/>
      <c r="C232" s="63"/>
      <c r="D232" s="64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1:22" s="2" customFormat="1" ht="15" x14ac:dyDescent="0.25">
      <c r="A233" s="64"/>
      <c r="C233" s="63"/>
      <c r="D233" s="64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1:22" s="2" customFormat="1" ht="15" x14ac:dyDescent="0.25">
      <c r="A234" s="64"/>
      <c r="C234" s="63"/>
      <c r="D234" s="64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1:22" s="2" customFormat="1" ht="15" x14ac:dyDescent="0.25">
      <c r="A235" s="64"/>
      <c r="C235" s="63"/>
      <c r="D235" s="64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1:22" s="2" customFormat="1" ht="15" x14ac:dyDescent="0.25">
      <c r="A236" s="64"/>
      <c r="C236" s="63"/>
      <c r="D236" s="64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1:22" s="2" customFormat="1" ht="15" x14ac:dyDescent="0.25">
      <c r="A237" s="64"/>
      <c r="C237" s="63"/>
      <c r="D237" s="64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1:22" s="2" customFormat="1" ht="15" x14ac:dyDescent="0.25">
      <c r="A238" s="64"/>
      <c r="C238" s="63"/>
      <c r="D238" s="64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1:22" s="2" customFormat="1" ht="15" x14ac:dyDescent="0.25">
      <c r="A239" s="64"/>
      <c r="C239" s="63"/>
      <c r="D239" s="64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1:22" s="2" customFormat="1" ht="15" x14ac:dyDescent="0.25">
      <c r="A240" s="64"/>
      <c r="C240" s="63"/>
      <c r="D240" s="64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1:22" s="2" customFormat="1" ht="15" x14ac:dyDescent="0.25">
      <c r="A241" s="64"/>
      <c r="C241" s="63"/>
      <c r="D241" s="64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1:22" s="2" customFormat="1" ht="15" x14ac:dyDescent="0.25">
      <c r="A242" s="64"/>
      <c r="C242" s="63"/>
      <c r="D242" s="64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1:22" s="2" customFormat="1" ht="15" x14ac:dyDescent="0.25">
      <c r="A243" s="64"/>
      <c r="C243" s="63"/>
      <c r="D243" s="64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1:22" s="2" customFormat="1" ht="15" x14ac:dyDescent="0.25">
      <c r="A244" s="64"/>
      <c r="C244" s="63"/>
      <c r="D244" s="64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1:22" s="2" customFormat="1" ht="15" x14ac:dyDescent="0.25">
      <c r="A245" s="64"/>
      <c r="C245" s="63"/>
      <c r="D245" s="64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1:22" s="2" customFormat="1" ht="15" x14ac:dyDescent="0.25">
      <c r="A246" s="64"/>
      <c r="C246" s="63"/>
      <c r="D246" s="64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1:22" s="2" customFormat="1" ht="15" x14ac:dyDescent="0.25">
      <c r="A247" s="64"/>
      <c r="C247" s="63"/>
      <c r="D247" s="64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1:22" s="2" customFormat="1" ht="15" x14ac:dyDescent="0.25">
      <c r="A248" s="64"/>
      <c r="C248" s="63"/>
      <c r="D248" s="64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1:22" s="2" customFormat="1" ht="15" x14ac:dyDescent="0.25">
      <c r="A249" s="64"/>
      <c r="C249" s="63"/>
      <c r="D249" s="64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1:22" s="2" customFormat="1" ht="15" x14ac:dyDescent="0.25">
      <c r="A250" s="64"/>
      <c r="C250" s="63"/>
      <c r="D250" s="64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1:22" s="2" customFormat="1" ht="15" x14ac:dyDescent="0.25">
      <c r="A251" s="64"/>
      <c r="C251" s="63"/>
      <c r="D251" s="64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1:22" s="2" customFormat="1" ht="15" x14ac:dyDescent="0.25">
      <c r="A252" s="64"/>
      <c r="C252" s="63"/>
      <c r="D252" s="64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1:22" s="2" customFormat="1" ht="15" x14ac:dyDescent="0.25">
      <c r="A253" s="64"/>
      <c r="C253" s="63"/>
      <c r="D253" s="64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1:22" s="2" customFormat="1" ht="15" x14ac:dyDescent="0.25">
      <c r="A254" s="64"/>
      <c r="C254" s="63"/>
      <c r="D254" s="64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1:22" s="2" customFormat="1" ht="15" x14ac:dyDescent="0.25">
      <c r="A255" s="64"/>
      <c r="C255" s="63"/>
      <c r="D255" s="64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1:22" s="2" customFormat="1" ht="15" x14ac:dyDescent="0.25">
      <c r="A256" s="64"/>
      <c r="C256" s="63"/>
      <c r="D256" s="64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1:22" s="2" customFormat="1" ht="15" x14ac:dyDescent="0.25">
      <c r="A257" s="64"/>
      <c r="C257" s="63"/>
      <c r="D257" s="64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1:22" s="2" customFormat="1" ht="15" x14ac:dyDescent="0.25">
      <c r="A258" s="64"/>
      <c r="C258" s="63"/>
      <c r="D258" s="64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1:22" s="2" customFormat="1" ht="15" x14ac:dyDescent="0.25">
      <c r="A259" s="64"/>
      <c r="C259" s="63"/>
      <c r="D259" s="64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1:22" s="2" customFormat="1" ht="15" x14ac:dyDescent="0.25">
      <c r="A260" s="64"/>
      <c r="C260" s="63"/>
      <c r="D260" s="64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1:22" s="2" customFormat="1" ht="15" x14ac:dyDescent="0.25">
      <c r="A261" s="64"/>
      <c r="C261" s="63"/>
      <c r="D261" s="64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1:22" s="2" customFormat="1" ht="15" x14ac:dyDescent="0.25">
      <c r="A262" s="64"/>
      <c r="C262" s="63"/>
      <c r="D262" s="64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1:22" s="2" customFormat="1" ht="15" x14ac:dyDescent="0.25">
      <c r="A263" s="64"/>
      <c r="C263" s="63"/>
      <c r="D263" s="64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1:22" s="2" customFormat="1" ht="15" x14ac:dyDescent="0.25">
      <c r="A264" s="64"/>
      <c r="C264" s="63"/>
      <c r="D264" s="64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1:22" s="2" customFormat="1" ht="15" x14ac:dyDescent="0.25">
      <c r="A265" s="64"/>
      <c r="C265" s="63"/>
      <c r="D265" s="64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1:22" s="2" customFormat="1" ht="15" x14ac:dyDescent="0.25">
      <c r="A266" s="64"/>
      <c r="C266" s="63"/>
      <c r="D266" s="64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1:22" s="2" customFormat="1" ht="15" x14ac:dyDescent="0.25">
      <c r="A267" s="64"/>
      <c r="C267" s="63"/>
      <c r="D267" s="64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1:22" s="2" customFormat="1" ht="15" x14ac:dyDescent="0.25">
      <c r="A268" s="64"/>
      <c r="C268" s="63"/>
      <c r="D268" s="64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1:22" s="2" customFormat="1" ht="15" x14ac:dyDescent="0.25">
      <c r="A269" s="64"/>
      <c r="C269" s="63"/>
      <c r="D269" s="64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1:22" s="2" customFormat="1" ht="15" x14ac:dyDescent="0.25">
      <c r="A270" s="64"/>
      <c r="C270" s="63"/>
      <c r="D270" s="64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1:22" s="2" customFormat="1" ht="15" x14ac:dyDescent="0.25">
      <c r="A271" s="64"/>
      <c r="C271" s="63"/>
      <c r="D271" s="64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1:22" s="2" customFormat="1" ht="15" x14ac:dyDescent="0.25">
      <c r="A272" s="64"/>
      <c r="C272" s="63"/>
      <c r="D272" s="64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1:22" s="2" customFormat="1" ht="15" x14ac:dyDescent="0.25">
      <c r="A273" s="64"/>
      <c r="C273" s="63"/>
      <c r="D273" s="64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1:22" s="2" customFormat="1" ht="15" x14ac:dyDescent="0.25">
      <c r="A274" s="64"/>
      <c r="C274" s="63"/>
      <c r="D274" s="64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1:22" s="2" customFormat="1" ht="15" x14ac:dyDescent="0.25">
      <c r="A275" s="64"/>
      <c r="C275" s="63"/>
      <c r="D275" s="64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1:22" s="2" customFormat="1" ht="15" x14ac:dyDescent="0.25">
      <c r="A276" s="64"/>
      <c r="C276" s="63"/>
      <c r="D276" s="64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1:22" s="2" customFormat="1" ht="15" x14ac:dyDescent="0.25">
      <c r="A277" s="64"/>
      <c r="C277" s="63"/>
      <c r="D277" s="64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1:22" s="2" customFormat="1" ht="15" x14ac:dyDescent="0.25">
      <c r="A278" s="64"/>
      <c r="C278" s="63"/>
      <c r="D278" s="64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1:22" s="2" customFormat="1" ht="15" x14ac:dyDescent="0.25">
      <c r="A279" s="64"/>
      <c r="C279" s="63"/>
      <c r="D279" s="64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1:22" s="2" customFormat="1" ht="15" x14ac:dyDescent="0.25">
      <c r="A280" s="64"/>
      <c r="C280" s="63"/>
      <c r="D280" s="64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1:22" s="2" customFormat="1" ht="15" x14ac:dyDescent="0.25">
      <c r="A281" s="64"/>
      <c r="C281" s="63"/>
      <c r="D281" s="64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1:22" s="2" customFormat="1" ht="15" x14ac:dyDescent="0.25">
      <c r="A282" s="64"/>
      <c r="C282" s="63"/>
      <c r="D282" s="64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1:22" s="2" customFormat="1" ht="15" x14ac:dyDescent="0.25">
      <c r="A283" s="64"/>
      <c r="C283" s="63"/>
      <c r="D283" s="64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1:22" s="2" customFormat="1" ht="15" x14ac:dyDescent="0.25">
      <c r="A284" s="64"/>
      <c r="C284" s="63"/>
      <c r="D284" s="64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1:22" s="2" customFormat="1" ht="15" x14ac:dyDescent="0.25">
      <c r="A285" s="64"/>
      <c r="C285" s="63"/>
      <c r="D285" s="64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1:22" s="2" customFormat="1" ht="15" x14ac:dyDescent="0.25">
      <c r="A286" s="64"/>
      <c r="C286" s="63"/>
      <c r="D286" s="64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1:22" s="2" customFormat="1" ht="15" x14ac:dyDescent="0.25">
      <c r="A287" s="64"/>
      <c r="C287" s="63"/>
      <c r="D287" s="64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1:22" s="2" customFormat="1" ht="15" x14ac:dyDescent="0.25">
      <c r="A288" s="64"/>
      <c r="C288" s="63"/>
      <c r="D288" s="64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1:22" s="2" customFormat="1" ht="15" x14ac:dyDescent="0.25">
      <c r="A289" s="64"/>
      <c r="C289" s="63"/>
      <c r="D289" s="64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1:22" s="2" customFormat="1" ht="15" x14ac:dyDescent="0.25">
      <c r="A290" s="64"/>
      <c r="C290" s="63"/>
      <c r="D290" s="64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1:22" s="2" customFormat="1" ht="15" x14ac:dyDescent="0.25">
      <c r="A291" s="64"/>
      <c r="C291" s="63"/>
      <c r="D291" s="64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1:22" s="2" customFormat="1" ht="15" x14ac:dyDescent="0.25">
      <c r="A292" s="64"/>
      <c r="C292" s="63"/>
      <c r="D292" s="64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1:22" s="2" customFormat="1" ht="15" x14ac:dyDescent="0.25">
      <c r="A293" s="64"/>
      <c r="C293" s="63"/>
      <c r="D293" s="64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1:22" s="2" customFormat="1" ht="15" x14ac:dyDescent="0.25">
      <c r="A294" s="64"/>
      <c r="C294" s="63"/>
      <c r="D294" s="64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1:22" s="2" customFormat="1" ht="15" x14ac:dyDescent="0.25">
      <c r="A295" s="64"/>
      <c r="C295" s="63"/>
      <c r="D295" s="64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1:22" s="2" customFormat="1" ht="15" x14ac:dyDescent="0.25">
      <c r="A296" s="64"/>
      <c r="C296" s="63"/>
      <c r="D296" s="64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1:22" s="2" customFormat="1" ht="15" x14ac:dyDescent="0.25">
      <c r="A297" s="64"/>
      <c r="C297" s="63"/>
      <c r="D297" s="64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1:22" s="2" customFormat="1" ht="15" x14ac:dyDescent="0.25">
      <c r="A298" s="64"/>
      <c r="C298" s="63"/>
      <c r="D298" s="64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1:22" s="2" customFormat="1" ht="15" x14ac:dyDescent="0.25">
      <c r="A299" s="64"/>
      <c r="C299" s="63"/>
      <c r="D299" s="64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1:22" s="2" customFormat="1" ht="15" x14ac:dyDescent="0.25">
      <c r="A300" s="64"/>
      <c r="C300" s="63"/>
      <c r="D300" s="64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1:22" s="2" customFormat="1" ht="15" x14ac:dyDescent="0.25">
      <c r="A301" s="64"/>
      <c r="C301" s="63"/>
      <c r="D301" s="64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1:22" s="2" customFormat="1" ht="15" x14ac:dyDescent="0.25">
      <c r="A302" s="64"/>
      <c r="C302" s="63"/>
      <c r="D302" s="64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1:22" s="2" customFormat="1" ht="15" x14ac:dyDescent="0.25">
      <c r="A303" s="64"/>
      <c r="C303" s="63"/>
      <c r="D303" s="64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1:22" s="2" customFormat="1" ht="15" x14ac:dyDescent="0.25">
      <c r="A304" s="64"/>
      <c r="C304" s="63"/>
      <c r="D304" s="64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1:22" s="2" customFormat="1" ht="15" x14ac:dyDescent="0.25">
      <c r="A305" s="64"/>
      <c r="C305" s="63"/>
      <c r="D305" s="64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1:22" s="2" customFormat="1" ht="15" x14ac:dyDescent="0.25">
      <c r="A306" s="64"/>
      <c r="C306" s="63"/>
      <c r="D306" s="64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1:22" s="2" customFormat="1" ht="15" x14ac:dyDescent="0.25">
      <c r="A307" s="64"/>
      <c r="C307" s="63"/>
      <c r="D307" s="64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1:22" s="2" customFormat="1" ht="15" x14ac:dyDescent="0.25">
      <c r="A308" s="64"/>
      <c r="C308" s="63"/>
      <c r="D308" s="64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1:22" s="2" customFormat="1" ht="15" x14ac:dyDescent="0.25">
      <c r="A309" s="64"/>
      <c r="C309" s="63"/>
      <c r="D309" s="64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1:22" s="2" customFormat="1" ht="15" x14ac:dyDescent="0.25">
      <c r="A310" s="64"/>
      <c r="C310" s="63"/>
      <c r="D310" s="64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1:22" s="2" customFormat="1" ht="15" x14ac:dyDescent="0.25">
      <c r="A311" s="64"/>
      <c r="C311" s="63"/>
      <c r="D311" s="64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1:22" s="2" customFormat="1" ht="15" x14ac:dyDescent="0.25">
      <c r="A312" s="64"/>
      <c r="C312" s="63"/>
      <c r="D312" s="64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1:22" s="2" customFormat="1" ht="15" x14ac:dyDescent="0.25">
      <c r="A313" s="64"/>
      <c r="C313" s="63"/>
      <c r="D313" s="64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1:22" s="2" customFormat="1" ht="15" x14ac:dyDescent="0.25">
      <c r="A314" s="64"/>
      <c r="C314" s="63"/>
      <c r="D314" s="64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1:22" s="2" customFormat="1" ht="15" x14ac:dyDescent="0.25">
      <c r="A315" s="64"/>
      <c r="C315" s="63"/>
      <c r="D315" s="64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1:22" s="2" customFormat="1" ht="15" x14ac:dyDescent="0.25">
      <c r="A316" s="64"/>
      <c r="C316" s="63"/>
      <c r="D316" s="64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1:22" s="2" customFormat="1" ht="15" x14ac:dyDescent="0.25">
      <c r="A317" s="64"/>
      <c r="C317" s="63"/>
      <c r="D317" s="64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1:22" s="2" customFormat="1" ht="15" x14ac:dyDescent="0.25">
      <c r="A318" s="64"/>
      <c r="C318" s="63"/>
      <c r="D318" s="64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1:22" s="2" customFormat="1" ht="15" x14ac:dyDescent="0.25">
      <c r="A319" s="64"/>
      <c r="C319" s="63"/>
      <c r="D319" s="64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1:22" s="2" customFormat="1" ht="15" x14ac:dyDescent="0.25">
      <c r="A320" s="64"/>
      <c r="C320" s="63"/>
      <c r="D320" s="64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1:22" s="2" customFormat="1" ht="15" x14ac:dyDescent="0.25">
      <c r="A321" s="64"/>
      <c r="C321" s="63"/>
      <c r="D321" s="64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1:22" s="2" customFormat="1" ht="15" x14ac:dyDescent="0.25">
      <c r="A322" s="64"/>
      <c r="C322" s="63"/>
      <c r="D322" s="64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1:22" s="2" customFormat="1" ht="15" x14ac:dyDescent="0.25">
      <c r="A323" s="64"/>
      <c r="C323" s="63"/>
      <c r="D323" s="64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1:22" s="2" customFormat="1" ht="15" x14ac:dyDescent="0.25">
      <c r="A324" s="64"/>
      <c r="C324" s="63"/>
      <c r="D324" s="64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1:22" s="2" customFormat="1" ht="15" x14ac:dyDescent="0.25">
      <c r="A325" s="64"/>
      <c r="C325" s="63"/>
      <c r="D325" s="64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1:22" s="2" customFormat="1" ht="15" x14ac:dyDescent="0.25">
      <c r="A326" s="64"/>
      <c r="C326" s="63"/>
      <c r="D326" s="64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1:22" s="2" customFormat="1" ht="15" x14ac:dyDescent="0.25">
      <c r="A327" s="64"/>
      <c r="C327" s="63"/>
      <c r="D327" s="64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1:22" s="2" customFormat="1" ht="15" x14ac:dyDescent="0.25">
      <c r="A328" s="64"/>
      <c r="C328" s="63"/>
      <c r="D328" s="64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1:22" s="2" customFormat="1" ht="15" x14ac:dyDescent="0.25">
      <c r="A329" s="64"/>
      <c r="C329" s="63"/>
      <c r="D329" s="64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1:22" s="2" customFormat="1" ht="15" x14ac:dyDescent="0.25">
      <c r="A330" s="64"/>
      <c r="C330" s="63"/>
      <c r="D330" s="64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1:22" s="2" customFormat="1" ht="15" x14ac:dyDescent="0.25">
      <c r="A331" s="64"/>
      <c r="C331" s="63"/>
      <c r="D331" s="64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1:22" s="2" customFormat="1" ht="15" x14ac:dyDescent="0.25">
      <c r="A332" s="64"/>
      <c r="C332" s="63"/>
      <c r="D332" s="64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1:22" s="2" customFormat="1" ht="15" x14ac:dyDescent="0.25">
      <c r="A333" s="64"/>
      <c r="C333" s="63"/>
      <c r="D333" s="64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1:22" s="2" customFormat="1" ht="15" x14ac:dyDescent="0.25">
      <c r="A334" s="64"/>
      <c r="C334" s="63"/>
      <c r="D334" s="64"/>
      <c r="E334" s="64"/>
      <c r="F334" s="64"/>
      <c r="G334" s="64"/>
      <c r="H334" s="64"/>
      <c r="I334" s="64"/>
      <c r="J334" s="64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1:22" s="2" customFormat="1" ht="15" x14ac:dyDescent="0.25">
      <c r="A335" s="64"/>
      <c r="C335" s="63"/>
      <c r="D335" s="64"/>
      <c r="E335" s="64"/>
      <c r="F335" s="64"/>
      <c r="G335" s="64"/>
      <c r="H335" s="64"/>
      <c r="I335" s="64"/>
      <c r="J335" s="64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1:22" s="2" customFormat="1" ht="15" x14ac:dyDescent="0.25">
      <c r="A336" s="64"/>
      <c r="C336" s="63"/>
      <c r="D336" s="64"/>
      <c r="E336" s="64"/>
      <c r="F336" s="64"/>
      <c r="G336" s="64"/>
      <c r="H336" s="64"/>
      <c r="I336" s="64"/>
      <c r="J336" s="64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1:22" s="2" customFormat="1" ht="15" x14ac:dyDescent="0.25">
      <c r="A337" s="64"/>
      <c r="C337" s="63"/>
      <c r="D337" s="64"/>
      <c r="E337" s="64"/>
      <c r="F337" s="64"/>
      <c r="G337" s="64"/>
      <c r="H337" s="64"/>
      <c r="I337" s="64"/>
      <c r="J337" s="64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1:22" s="2" customFormat="1" ht="15" x14ac:dyDescent="0.25">
      <c r="A338" s="64"/>
      <c r="C338" s="63"/>
      <c r="D338" s="64"/>
      <c r="E338" s="64"/>
      <c r="F338" s="64"/>
      <c r="G338" s="64"/>
      <c r="H338" s="64"/>
      <c r="I338" s="64"/>
      <c r="J338" s="64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1:22" s="2" customFormat="1" ht="15" x14ac:dyDescent="0.25">
      <c r="A339" s="64"/>
      <c r="C339" s="63"/>
      <c r="D339" s="64"/>
      <c r="E339" s="64"/>
      <c r="F339" s="64"/>
      <c r="G339" s="64"/>
      <c r="H339" s="64"/>
      <c r="I339" s="64"/>
      <c r="J339" s="64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1:22" s="2" customFormat="1" ht="15" x14ac:dyDescent="0.25">
      <c r="A340" s="64"/>
      <c r="C340" s="63"/>
      <c r="D340" s="64"/>
      <c r="E340" s="64"/>
      <c r="F340" s="64"/>
      <c r="G340" s="64"/>
      <c r="H340" s="64"/>
      <c r="I340" s="64"/>
      <c r="J340" s="64"/>
      <c r="K340" s="63"/>
      <c r="L340" s="63"/>
      <c r="M340" s="63"/>
      <c r="N340" s="63"/>
      <c r="O340" s="63"/>
      <c r="P340" s="63"/>
      <c r="T340" s="64"/>
      <c r="U340" s="64"/>
      <c r="V340" s="64"/>
    </row>
    <row r="341" spans="1:22" s="2" customFormat="1" ht="15" x14ac:dyDescent="0.25">
      <c r="A341" s="64"/>
      <c r="C341" s="63"/>
      <c r="D341" s="64"/>
      <c r="E341" s="64"/>
      <c r="F341" s="64"/>
      <c r="G341" s="64"/>
      <c r="H341" s="64"/>
      <c r="I341" s="64"/>
      <c r="J341" s="64"/>
      <c r="K341" s="63"/>
      <c r="L341" s="63"/>
      <c r="M341" s="63"/>
      <c r="N341" s="63"/>
      <c r="O341" s="63"/>
      <c r="P341" s="63"/>
      <c r="T341" s="64"/>
      <c r="U341" s="64"/>
      <c r="V341" s="64"/>
    </row>
    <row r="342" spans="1:22" s="2" customFormat="1" ht="15" x14ac:dyDescent="0.25">
      <c r="A342" s="64"/>
      <c r="C342" s="63"/>
      <c r="D342" s="64"/>
      <c r="E342" s="64"/>
      <c r="F342" s="64"/>
      <c r="G342" s="64"/>
      <c r="H342" s="64"/>
      <c r="I342" s="64"/>
      <c r="J342" s="64"/>
      <c r="K342" s="63"/>
      <c r="L342" s="63"/>
      <c r="M342" s="63"/>
      <c r="N342" s="63"/>
      <c r="O342" s="63"/>
      <c r="P342" s="63"/>
      <c r="T342" s="64"/>
      <c r="U342" s="64"/>
      <c r="V342" s="64"/>
    </row>
    <row r="343" spans="1:22" x14ac:dyDescent="0.25">
      <c r="C343" s="65"/>
      <c r="K343" s="65"/>
      <c r="L343" s="65"/>
      <c r="M343" s="65"/>
      <c r="N343" s="65"/>
      <c r="O343" s="65"/>
      <c r="P343" s="65"/>
    </row>
    <row r="344" spans="1:22" x14ac:dyDescent="0.25">
      <c r="C344" s="65"/>
      <c r="K344" s="65"/>
      <c r="L344" s="65"/>
      <c r="M344" s="65"/>
      <c r="N344" s="65"/>
      <c r="O344" s="65"/>
      <c r="P344" s="65"/>
    </row>
    <row r="345" spans="1:22" x14ac:dyDescent="0.25">
      <c r="C345" s="65"/>
      <c r="K345" s="65"/>
      <c r="L345" s="65"/>
      <c r="M345" s="65"/>
      <c r="N345" s="65"/>
      <c r="O345" s="65"/>
      <c r="P345" s="65"/>
    </row>
    <row r="346" spans="1:22" x14ac:dyDescent="0.25">
      <c r="C346" s="65"/>
      <c r="K346" s="65"/>
      <c r="L346" s="65"/>
      <c r="M346" s="65"/>
      <c r="N346" s="65"/>
      <c r="O346" s="65"/>
      <c r="P346" s="65"/>
    </row>
    <row r="347" spans="1:22" x14ac:dyDescent="0.25">
      <c r="C347" s="65"/>
      <c r="K347" s="65"/>
      <c r="L347" s="65"/>
      <c r="M347" s="65"/>
      <c r="N347" s="65"/>
      <c r="O347" s="65"/>
      <c r="P347" s="65"/>
    </row>
    <row r="348" spans="1:22" x14ac:dyDescent="0.25">
      <c r="C348" s="65"/>
      <c r="K348" s="65"/>
      <c r="L348" s="65"/>
      <c r="M348" s="65"/>
      <c r="N348" s="65"/>
      <c r="O348" s="65"/>
      <c r="P348" s="65"/>
    </row>
    <row r="349" spans="1:22" x14ac:dyDescent="0.25">
      <c r="C349" s="65"/>
      <c r="K349" s="65"/>
      <c r="L349" s="65"/>
      <c r="M349" s="65"/>
      <c r="N349" s="65"/>
      <c r="O349" s="65"/>
      <c r="P349" s="65"/>
    </row>
    <row r="350" spans="1:22" x14ac:dyDescent="0.25">
      <c r="C350" s="65"/>
      <c r="K350" s="65"/>
      <c r="L350" s="65"/>
      <c r="M350" s="65"/>
      <c r="N350" s="65"/>
      <c r="O350" s="65"/>
      <c r="P350" s="65"/>
    </row>
    <row r="351" spans="1:22" x14ac:dyDescent="0.25">
      <c r="C351" s="65"/>
      <c r="K351" s="65"/>
      <c r="L351" s="65"/>
      <c r="M351" s="65"/>
      <c r="N351" s="65"/>
      <c r="O351" s="65"/>
      <c r="P351" s="65"/>
    </row>
    <row r="352" spans="1:22" x14ac:dyDescent="0.25">
      <c r="C352" s="65"/>
      <c r="K352" s="65"/>
      <c r="L352" s="65"/>
      <c r="M352" s="65"/>
      <c r="N352" s="65"/>
      <c r="O352" s="65"/>
      <c r="P352" s="65"/>
    </row>
    <row r="353" spans="1:22" x14ac:dyDescent="0.25">
      <c r="C353" s="65"/>
      <c r="K353" s="65"/>
      <c r="L353" s="65"/>
      <c r="M353" s="65"/>
      <c r="N353" s="65"/>
      <c r="O353" s="65"/>
      <c r="P353" s="65"/>
      <c r="T353" s="1"/>
      <c r="U353" s="1"/>
      <c r="V353" s="1"/>
    </row>
    <row r="354" spans="1:22" x14ac:dyDescent="0.25">
      <c r="A354" s="1"/>
      <c r="C354" s="65"/>
      <c r="K354" s="65"/>
      <c r="L354" s="65"/>
      <c r="M354" s="65"/>
      <c r="N354" s="65"/>
      <c r="O354" s="65"/>
      <c r="P354" s="65"/>
      <c r="T354" s="1"/>
      <c r="U354" s="1"/>
      <c r="V354" s="1"/>
    </row>
    <row r="355" spans="1:22" x14ac:dyDescent="0.25">
      <c r="A355" s="1"/>
      <c r="C355" s="65"/>
      <c r="K355" s="65"/>
      <c r="L355" s="65"/>
      <c r="M355" s="65"/>
      <c r="N355" s="65"/>
      <c r="O355" s="65"/>
      <c r="P355" s="65"/>
      <c r="T355" s="1"/>
      <c r="U355" s="1"/>
      <c r="V355" s="1"/>
    </row>
    <row r="356" spans="1:22" x14ac:dyDescent="0.25">
      <c r="A356" s="1"/>
      <c r="C356" s="65"/>
      <c r="K356" s="65"/>
      <c r="L356" s="65"/>
      <c r="M356" s="65"/>
      <c r="N356" s="65"/>
      <c r="O356" s="65"/>
      <c r="P356" s="65"/>
      <c r="T356" s="1"/>
      <c r="U356" s="1"/>
      <c r="V356" s="1"/>
    </row>
    <row r="357" spans="1:22" x14ac:dyDescent="0.25">
      <c r="A357" s="1"/>
      <c r="C357" s="65"/>
      <c r="K357" s="65"/>
      <c r="L357" s="65"/>
      <c r="M357" s="65"/>
      <c r="N357" s="65"/>
      <c r="O357" s="65"/>
      <c r="P357" s="65"/>
      <c r="T357" s="1"/>
      <c r="U357" s="1"/>
      <c r="V357" s="1"/>
    </row>
    <row r="358" spans="1:22" x14ac:dyDescent="0.25">
      <c r="A358" s="1"/>
      <c r="C358" s="65"/>
      <c r="K358" s="65"/>
      <c r="L358" s="65"/>
      <c r="M358" s="65"/>
      <c r="N358" s="65"/>
      <c r="O358" s="65"/>
      <c r="P358" s="65"/>
      <c r="T358" s="1"/>
      <c r="U358" s="1"/>
      <c r="V358" s="1"/>
    </row>
    <row r="359" spans="1:22" x14ac:dyDescent="0.25">
      <c r="A359" s="1"/>
      <c r="C359" s="65"/>
      <c r="K359" s="65"/>
      <c r="L359" s="65"/>
      <c r="M359" s="65"/>
      <c r="N359" s="65"/>
      <c r="O359" s="65"/>
      <c r="P359" s="65"/>
      <c r="T359" s="1"/>
      <c r="U359" s="1"/>
      <c r="V359" s="1"/>
    </row>
    <row r="360" spans="1:22" x14ac:dyDescent="0.25">
      <c r="A360" s="1"/>
      <c r="C360" s="65"/>
      <c r="K360" s="65"/>
      <c r="L360" s="65"/>
      <c r="M360" s="65"/>
      <c r="N360" s="65"/>
      <c r="O360" s="65"/>
      <c r="P360" s="65"/>
      <c r="T360" s="1"/>
      <c r="U360" s="1"/>
      <c r="V360" s="1"/>
    </row>
    <row r="361" spans="1:22" x14ac:dyDescent="0.25">
      <c r="A361" s="1"/>
      <c r="C361" s="65"/>
      <c r="K361" s="65"/>
      <c r="L361" s="65"/>
      <c r="M361" s="65"/>
      <c r="N361" s="65"/>
      <c r="O361" s="65"/>
      <c r="P361" s="65"/>
      <c r="T361" s="1"/>
      <c r="U361" s="1"/>
      <c r="V361" s="1"/>
    </row>
    <row r="362" spans="1:22" x14ac:dyDescent="0.25">
      <c r="A362" s="1"/>
      <c r="C362" s="65"/>
      <c r="K362" s="65"/>
      <c r="L362" s="65"/>
      <c r="M362" s="65"/>
      <c r="N362" s="65"/>
      <c r="O362" s="65"/>
      <c r="P362" s="65"/>
      <c r="T362" s="1"/>
      <c r="U362" s="1"/>
      <c r="V362" s="1"/>
    </row>
    <row r="363" spans="1:22" x14ac:dyDescent="0.25">
      <c r="A363" s="1"/>
      <c r="C363" s="65"/>
      <c r="K363" s="65"/>
      <c r="L363" s="65"/>
      <c r="M363" s="65"/>
      <c r="N363" s="65"/>
      <c r="O363" s="65"/>
      <c r="P363" s="65"/>
      <c r="T363" s="1"/>
      <c r="U363" s="1"/>
      <c r="V363" s="1"/>
    </row>
    <row r="364" spans="1:22" x14ac:dyDescent="0.25">
      <c r="A364" s="1"/>
      <c r="C364" s="65"/>
      <c r="K364" s="65"/>
      <c r="L364" s="65"/>
      <c r="M364" s="65"/>
      <c r="N364" s="65"/>
      <c r="O364" s="65"/>
      <c r="P364" s="65"/>
      <c r="T364" s="1"/>
      <c r="U364" s="1"/>
      <c r="V364" s="1"/>
    </row>
    <row r="365" spans="1:22" x14ac:dyDescent="0.25">
      <c r="A365" s="1"/>
      <c r="C365" s="65"/>
      <c r="K365" s="65"/>
      <c r="L365" s="65"/>
      <c r="M365" s="65"/>
      <c r="N365" s="65"/>
      <c r="O365" s="65"/>
      <c r="P365" s="65"/>
      <c r="T365" s="1"/>
      <c r="U365" s="1"/>
      <c r="V365" s="1"/>
    </row>
    <row r="366" spans="1:22" x14ac:dyDescent="0.25">
      <c r="A366" s="1"/>
      <c r="C366" s="65"/>
      <c r="K366" s="65"/>
      <c r="L366" s="65"/>
      <c r="M366" s="65"/>
      <c r="N366" s="65"/>
      <c r="O366" s="65"/>
      <c r="P366" s="65"/>
      <c r="T366" s="1"/>
      <c r="U366" s="1"/>
      <c r="V366" s="1"/>
    </row>
    <row r="367" spans="1:22" x14ac:dyDescent="0.25">
      <c r="A367" s="1"/>
      <c r="C367" s="65"/>
      <c r="K367" s="65"/>
      <c r="L367" s="65"/>
      <c r="M367" s="65"/>
      <c r="N367" s="65"/>
      <c r="O367" s="65"/>
      <c r="P367" s="65"/>
      <c r="T367" s="1"/>
      <c r="U367" s="1"/>
      <c r="V367" s="1"/>
    </row>
    <row r="368" spans="1:22" x14ac:dyDescent="0.25">
      <c r="A368" s="1"/>
      <c r="C368" s="65"/>
      <c r="K368" s="65"/>
      <c r="L368" s="65"/>
      <c r="M368" s="65"/>
      <c r="N368" s="65"/>
      <c r="O368" s="65"/>
      <c r="P368" s="65"/>
      <c r="T368" s="1"/>
      <c r="U368" s="1"/>
      <c r="V368" s="1"/>
    </row>
    <row r="369" spans="1:22" x14ac:dyDescent="0.25">
      <c r="A369" s="1"/>
      <c r="C369" s="65"/>
      <c r="K369" s="65"/>
      <c r="L369" s="65"/>
      <c r="M369" s="65"/>
      <c r="N369" s="65"/>
      <c r="O369" s="65"/>
      <c r="P369" s="65"/>
      <c r="T369" s="1"/>
      <c r="U369" s="1"/>
      <c r="V369" s="1"/>
    </row>
    <row r="370" spans="1:22" x14ac:dyDescent="0.25">
      <c r="A370" s="1"/>
      <c r="C370" s="65"/>
      <c r="K370" s="65"/>
      <c r="L370" s="65"/>
      <c r="M370" s="65"/>
      <c r="N370" s="65"/>
      <c r="O370" s="65"/>
      <c r="P370" s="65"/>
      <c r="T370" s="1"/>
      <c r="U370" s="1"/>
      <c r="V370" s="1"/>
    </row>
    <row r="371" spans="1:22" x14ac:dyDescent="0.25">
      <c r="A371" s="1"/>
      <c r="C371" s="65"/>
      <c r="K371" s="65"/>
      <c r="L371" s="65"/>
      <c r="M371" s="65"/>
      <c r="N371" s="65"/>
      <c r="O371" s="65"/>
      <c r="P371" s="65"/>
      <c r="T371" s="1"/>
      <c r="U371" s="1"/>
      <c r="V371" s="1"/>
    </row>
    <row r="372" spans="1:22" x14ac:dyDescent="0.25">
      <c r="A372" s="1"/>
      <c r="C372" s="65"/>
      <c r="K372" s="65"/>
      <c r="L372" s="65"/>
      <c r="M372" s="65"/>
      <c r="N372" s="65"/>
      <c r="O372" s="65"/>
      <c r="P372" s="65"/>
      <c r="T372" s="1"/>
      <c r="U372" s="1"/>
      <c r="V372" s="1"/>
    </row>
    <row r="373" spans="1:22" x14ac:dyDescent="0.25">
      <c r="A373" s="1"/>
      <c r="C373" s="65"/>
      <c r="K373" s="65"/>
      <c r="L373" s="65"/>
      <c r="M373" s="65"/>
      <c r="N373" s="65"/>
      <c r="O373" s="65"/>
      <c r="P373" s="65"/>
      <c r="T373" s="1"/>
      <c r="U373" s="1"/>
      <c r="V373" s="1"/>
    </row>
    <row r="374" spans="1:22" x14ac:dyDescent="0.25">
      <c r="A374" s="1"/>
      <c r="C374" s="65"/>
      <c r="K374" s="65"/>
      <c r="L374" s="65"/>
      <c r="M374" s="65"/>
      <c r="N374" s="65"/>
      <c r="O374" s="65"/>
      <c r="P374" s="65"/>
      <c r="T374" s="1"/>
      <c r="U374" s="1"/>
      <c r="V374" s="1"/>
    </row>
    <row r="375" spans="1:22" x14ac:dyDescent="0.25">
      <c r="A375" s="1"/>
      <c r="C375" s="65"/>
      <c r="K375" s="65"/>
      <c r="L375" s="65"/>
      <c r="M375" s="65"/>
      <c r="N375" s="65"/>
      <c r="O375" s="65"/>
      <c r="P375" s="65"/>
      <c r="T375" s="1"/>
      <c r="U375" s="1"/>
      <c r="V375" s="1"/>
    </row>
    <row r="376" spans="1:22" x14ac:dyDescent="0.25">
      <c r="A376" s="1"/>
      <c r="C376" s="65"/>
      <c r="K376" s="65"/>
      <c r="L376" s="65"/>
      <c r="M376" s="65"/>
      <c r="N376" s="65"/>
      <c r="O376" s="65"/>
      <c r="P376" s="65"/>
      <c r="T376" s="1"/>
      <c r="U376" s="1"/>
      <c r="V376" s="1"/>
    </row>
    <row r="377" spans="1:22" x14ac:dyDescent="0.25">
      <c r="A377" s="1"/>
      <c r="C377" s="65"/>
      <c r="K377" s="65"/>
      <c r="L377" s="65"/>
      <c r="M377" s="65"/>
      <c r="N377" s="65"/>
      <c r="O377" s="65"/>
      <c r="P377" s="65"/>
      <c r="T377" s="1"/>
      <c r="U377" s="1"/>
      <c r="V377" s="1"/>
    </row>
    <row r="378" spans="1:22" x14ac:dyDescent="0.25">
      <c r="A378" s="1"/>
      <c r="C378" s="65"/>
      <c r="K378" s="65"/>
      <c r="L378" s="65"/>
      <c r="M378" s="65"/>
      <c r="N378" s="65"/>
      <c r="O378" s="65"/>
      <c r="P378" s="65"/>
      <c r="T378" s="1"/>
      <c r="U378" s="1"/>
      <c r="V378" s="1"/>
    </row>
    <row r="379" spans="1:22" x14ac:dyDescent="0.25">
      <c r="A379" s="1"/>
      <c r="C379" s="65"/>
      <c r="K379" s="65"/>
      <c r="L379" s="65"/>
      <c r="M379" s="65"/>
      <c r="N379" s="65"/>
      <c r="O379" s="65"/>
      <c r="P379" s="65"/>
      <c r="T379" s="1"/>
      <c r="U379" s="1"/>
      <c r="V379" s="1"/>
    </row>
    <row r="380" spans="1:22" x14ac:dyDescent="0.25">
      <c r="A380" s="1"/>
      <c r="C380" s="65"/>
      <c r="K380" s="65"/>
      <c r="L380" s="65"/>
      <c r="M380" s="65"/>
      <c r="N380" s="65"/>
      <c r="O380" s="65"/>
      <c r="P380" s="65"/>
      <c r="T380" s="1"/>
      <c r="U380" s="1"/>
      <c r="V380" s="1"/>
    </row>
    <row r="381" spans="1:22" x14ac:dyDescent="0.25">
      <c r="A381" s="1"/>
      <c r="C381" s="65"/>
      <c r="K381" s="65"/>
      <c r="L381" s="65"/>
      <c r="M381" s="65"/>
      <c r="N381" s="65"/>
      <c r="O381" s="65"/>
      <c r="P381" s="65"/>
      <c r="T381" s="1"/>
      <c r="U381" s="1"/>
      <c r="V381" s="1"/>
    </row>
    <row r="382" spans="1:22" x14ac:dyDescent="0.25">
      <c r="A382" s="1"/>
      <c r="C382" s="65"/>
      <c r="K382" s="65"/>
      <c r="L382" s="65"/>
      <c r="M382" s="65"/>
      <c r="N382" s="65"/>
      <c r="O382" s="65"/>
      <c r="P382" s="65"/>
      <c r="T382" s="1"/>
      <c r="U382" s="1"/>
      <c r="V382" s="1"/>
    </row>
    <row r="383" spans="1:22" x14ac:dyDescent="0.25">
      <c r="A383" s="1"/>
      <c r="C383" s="65"/>
      <c r="K383" s="65"/>
      <c r="L383" s="65"/>
      <c r="M383" s="65"/>
      <c r="N383" s="65"/>
      <c r="O383" s="65"/>
      <c r="P383" s="65"/>
      <c r="T383" s="1"/>
      <c r="U383" s="1"/>
      <c r="V383" s="1"/>
    </row>
    <row r="384" spans="1:22" x14ac:dyDescent="0.25">
      <c r="A384" s="1"/>
      <c r="C384" s="65"/>
      <c r="K384" s="65"/>
      <c r="L384" s="65"/>
      <c r="M384" s="65"/>
      <c r="N384" s="65"/>
      <c r="O384" s="65"/>
      <c r="P384" s="65"/>
      <c r="T384" s="1"/>
      <c r="U384" s="1"/>
      <c r="V384" s="1"/>
    </row>
    <row r="385" spans="1:22" x14ac:dyDescent="0.25">
      <c r="A385" s="1"/>
      <c r="C385" s="65"/>
      <c r="K385" s="65"/>
      <c r="L385" s="65"/>
      <c r="M385" s="65"/>
      <c r="N385" s="65"/>
      <c r="O385" s="65"/>
      <c r="P385" s="65"/>
      <c r="T385" s="1"/>
      <c r="U385" s="1"/>
      <c r="V385" s="1"/>
    </row>
    <row r="386" spans="1:22" x14ac:dyDescent="0.25">
      <c r="A386" s="1"/>
      <c r="C386" s="65"/>
      <c r="K386" s="65"/>
      <c r="L386" s="65"/>
      <c r="M386" s="65"/>
      <c r="N386" s="65"/>
      <c r="O386" s="65"/>
      <c r="P386" s="65"/>
      <c r="T386" s="1"/>
      <c r="U386" s="1"/>
      <c r="V386" s="1"/>
    </row>
    <row r="387" spans="1:22" x14ac:dyDescent="0.25">
      <c r="A387" s="1"/>
      <c r="C387" s="65"/>
      <c r="K387" s="65"/>
      <c r="L387" s="65"/>
      <c r="M387" s="65"/>
      <c r="N387" s="65"/>
      <c r="O387" s="65"/>
      <c r="P387" s="65"/>
      <c r="T387" s="1"/>
      <c r="U387" s="1"/>
      <c r="V387" s="1"/>
    </row>
    <row r="388" spans="1:22" x14ac:dyDescent="0.25">
      <c r="A388" s="1"/>
      <c r="C388" s="65"/>
      <c r="K388" s="65"/>
      <c r="L388" s="65"/>
      <c r="M388" s="65"/>
      <c r="N388" s="65"/>
      <c r="O388" s="65"/>
      <c r="P388" s="65"/>
      <c r="T388" s="1"/>
      <c r="U388" s="1"/>
      <c r="V388" s="1"/>
    </row>
    <row r="389" spans="1:22" x14ac:dyDescent="0.25">
      <c r="A389" s="1"/>
      <c r="C389" s="65"/>
      <c r="K389" s="65"/>
      <c r="L389" s="65"/>
      <c r="M389" s="65"/>
      <c r="N389" s="65"/>
      <c r="O389" s="65"/>
      <c r="P389" s="65"/>
      <c r="T389" s="1"/>
      <c r="U389" s="1"/>
      <c r="V389" s="1"/>
    </row>
    <row r="390" spans="1:22" x14ac:dyDescent="0.25">
      <c r="A390" s="1"/>
      <c r="C390" s="65"/>
      <c r="K390" s="65"/>
      <c r="L390" s="65"/>
      <c r="M390" s="65"/>
      <c r="N390" s="65"/>
      <c r="O390" s="65"/>
      <c r="P390" s="65"/>
      <c r="T390" s="1"/>
      <c r="U390" s="1"/>
      <c r="V390" s="1"/>
    </row>
    <row r="391" spans="1:22" x14ac:dyDescent="0.25">
      <c r="A391" s="1"/>
      <c r="C391" s="65"/>
      <c r="K391" s="65"/>
      <c r="L391" s="65"/>
      <c r="M391" s="65"/>
      <c r="N391" s="65"/>
      <c r="O391" s="65"/>
      <c r="P391" s="65"/>
      <c r="T391" s="1"/>
      <c r="U391" s="1"/>
      <c r="V391" s="1"/>
    </row>
    <row r="392" spans="1:22" x14ac:dyDescent="0.25">
      <c r="A392" s="1"/>
      <c r="C392" s="65"/>
      <c r="K392" s="65"/>
      <c r="L392" s="65"/>
      <c r="M392" s="65"/>
      <c r="N392" s="65"/>
      <c r="O392" s="65"/>
      <c r="P392" s="65"/>
      <c r="T392" s="1"/>
      <c r="U392" s="1"/>
      <c r="V392" s="1"/>
    </row>
    <row r="393" spans="1:22" x14ac:dyDescent="0.25">
      <c r="A393" s="1"/>
      <c r="C393" s="65"/>
      <c r="K393" s="65"/>
      <c r="L393" s="65"/>
      <c r="M393" s="65"/>
      <c r="N393" s="65"/>
      <c r="O393" s="65"/>
      <c r="P393" s="65"/>
      <c r="T393" s="1"/>
      <c r="U393" s="1"/>
      <c r="V393" s="1"/>
    </row>
    <row r="394" spans="1:22" x14ac:dyDescent="0.25">
      <c r="A394" s="1"/>
      <c r="C394" s="65"/>
      <c r="K394" s="65"/>
      <c r="L394" s="65"/>
      <c r="M394" s="65"/>
      <c r="N394" s="65"/>
      <c r="O394" s="65"/>
      <c r="P394" s="65"/>
      <c r="T394" s="1"/>
      <c r="U394" s="1"/>
      <c r="V394" s="1"/>
    </row>
    <row r="395" spans="1:22" x14ac:dyDescent="0.25">
      <c r="A395" s="1"/>
      <c r="C395" s="65"/>
      <c r="K395" s="65"/>
      <c r="L395" s="65"/>
      <c r="M395" s="65"/>
      <c r="N395" s="65"/>
      <c r="O395" s="65"/>
      <c r="P395" s="65"/>
      <c r="T395" s="1"/>
      <c r="U395" s="1"/>
      <c r="V395" s="1"/>
    </row>
    <row r="396" spans="1:22" x14ac:dyDescent="0.25">
      <c r="A396" s="1"/>
      <c r="C396" s="65"/>
      <c r="K396" s="65"/>
      <c r="L396" s="65"/>
      <c r="M396" s="65"/>
      <c r="N396" s="65"/>
      <c r="O396" s="65"/>
      <c r="P396" s="65"/>
      <c r="T396" s="1"/>
      <c r="U396" s="1"/>
      <c r="V396" s="1"/>
    </row>
    <row r="397" spans="1:22" x14ac:dyDescent="0.25">
      <c r="A397" s="1"/>
      <c r="C397" s="65"/>
      <c r="K397" s="65"/>
      <c r="L397" s="65"/>
      <c r="M397" s="65"/>
      <c r="N397" s="65"/>
      <c r="O397" s="65"/>
      <c r="P397" s="65"/>
      <c r="T397" s="1"/>
      <c r="U397" s="1"/>
      <c r="V397" s="1"/>
    </row>
    <row r="398" spans="1:22" x14ac:dyDescent="0.25">
      <c r="A398" s="1"/>
      <c r="C398" s="65"/>
      <c r="K398" s="65"/>
      <c r="L398" s="65"/>
      <c r="M398" s="65"/>
      <c r="N398" s="65"/>
      <c r="O398" s="65"/>
      <c r="P398" s="65"/>
      <c r="T398" s="1"/>
      <c r="U398" s="1"/>
      <c r="V398" s="1"/>
    </row>
    <row r="399" spans="1:22" x14ac:dyDescent="0.25">
      <c r="A399" s="1"/>
      <c r="C399" s="65"/>
      <c r="K399" s="65"/>
      <c r="L399" s="65"/>
      <c r="M399" s="65"/>
      <c r="N399" s="65"/>
      <c r="O399" s="65"/>
      <c r="P399" s="65"/>
      <c r="T399" s="1"/>
      <c r="U399" s="1"/>
      <c r="V399" s="1"/>
    </row>
    <row r="400" spans="1:22" x14ac:dyDescent="0.25">
      <c r="A400" s="1"/>
      <c r="C400" s="65"/>
      <c r="K400" s="65"/>
      <c r="L400" s="65"/>
      <c r="M400" s="65"/>
      <c r="N400" s="65"/>
      <c r="O400" s="65"/>
      <c r="P400" s="65"/>
      <c r="T400" s="1"/>
      <c r="U400" s="1"/>
      <c r="V400" s="1"/>
    </row>
    <row r="401" spans="1:22" x14ac:dyDescent="0.25">
      <c r="A401" s="1"/>
      <c r="C401" s="65"/>
      <c r="K401" s="65"/>
      <c r="L401" s="65"/>
      <c r="M401" s="65"/>
      <c r="N401" s="65"/>
      <c r="O401" s="65"/>
      <c r="P401" s="65"/>
      <c r="T401" s="1"/>
      <c r="U401" s="1"/>
      <c r="V401" s="1"/>
    </row>
    <row r="402" spans="1:22" x14ac:dyDescent="0.25">
      <c r="A402" s="1"/>
      <c r="C402" s="65"/>
      <c r="K402" s="65"/>
      <c r="L402" s="65"/>
      <c r="M402" s="65"/>
      <c r="N402" s="65"/>
      <c r="O402" s="65"/>
      <c r="P402" s="65"/>
      <c r="T402" s="1"/>
      <c r="U402" s="1"/>
      <c r="V402" s="1"/>
    </row>
    <row r="403" spans="1:22" x14ac:dyDescent="0.25">
      <c r="A403" s="1"/>
      <c r="C403" s="65"/>
      <c r="K403" s="65"/>
      <c r="L403" s="65"/>
      <c r="M403" s="65"/>
      <c r="N403" s="65"/>
      <c r="O403" s="65"/>
      <c r="P403" s="65"/>
      <c r="T403" s="1"/>
      <c r="U403" s="1"/>
      <c r="V403" s="1"/>
    </row>
    <row r="404" spans="1:22" x14ac:dyDescent="0.25">
      <c r="A404" s="1"/>
      <c r="C404" s="65"/>
      <c r="K404" s="65"/>
      <c r="L404" s="65"/>
      <c r="M404" s="65"/>
      <c r="N404" s="65"/>
      <c r="O404" s="65"/>
      <c r="P404" s="65"/>
      <c r="T404" s="1"/>
      <c r="U404" s="1"/>
      <c r="V404" s="1"/>
    </row>
    <row r="405" spans="1:22" x14ac:dyDescent="0.25">
      <c r="A405" s="1"/>
      <c r="C405" s="65"/>
      <c r="K405" s="65"/>
      <c r="L405" s="65"/>
      <c r="M405" s="65"/>
      <c r="N405" s="65"/>
      <c r="O405" s="65"/>
      <c r="P405" s="65"/>
      <c r="T405" s="1"/>
      <c r="U405" s="1"/>
      <c r="V405" s="1"/>
    </row>
    <row r="406" spans="1:22" x14ac:dyDescent="0.25">
      <c r="A406" s="1"/>
      <c r="C406" s="65"/>
      <c r="K406" s="65"/>
      <c r="L406" s="65"/>
      <c r="M406" s="65"/>
      <c r="N406" s="65"/>
      <c r="O406" s="65"/>
      <c r="P406" s="65"/>
      <c r="T406" s="1"/>
      <c r="U406" s="1"/>
      <c r="V406" s="1"/>
    </row>
    <row r="407" spans="1:22" x14ac:dyDescent="0.25">
      <c r="A407" s="1"/>
      <c r="C407" s="65"/>
      <c r="K407" s="65"/>
      <c r="L407" s="65"/>
      <c r="M407" s="65"/>
      <c r="N407" s="65"/>
      <c r="O407" s="65"/>
      <c r="P407" s="65"/>
      <c r="T407" s="1"/>
      <c r="U407" s="1"/>
      <c r="V407" s="1"/>
    </row>
    <row r="408" spans="1:22" x14ac:dyDescent="0.25">
      <c r="A408" s="1"/>
      <c r="C408" s="65"/>
      <c r="K408" s="65"/>
      <c r="L408" s="65"/>
      <c r="M408" s="65"/>
      <c r="N408" s="65"/>
      <c r="O408" s="65"/>
      <c r="P408" s="65"/>
      <c r="T408" s="1"/>
      <c r="U408" s="1"/>
      <c r="V408" s="1"/>
    </row>
    <row r="409" spans="1:22" x14ac:dyDescent="0.25">
      <c r="A409" s="1"/>
      <c r="C409" s="65"/>
      <c r="K409" s="65"/>
      <c r="L409" s="65"/>
      <c r="M409" s="65"/>
      <c r="N409" s="65"/>
      <c r="O409" s="65"/>
      <c r="P409" s="65"/>
      <c r="T409" s="1"/>
      <c r="U409" s="1"/>
      <c r="V409" s="1"/>
    </row>
    <row r="410" spans="1:22" x14ac:dyDescent="0.25">
      <c r="A410" s="1"/>
      <c r="C410" s="65"/>
      <c r="K410" s="65"/>
      <c r="L410" s="65"/>
      <c r="M410" s="65"/>
      <c r="N410" s="65"/>
      <c r="O410" s="65"/>
      <c r="P410" s="65"/>
      <c r="T410" s="1"/>
      <c r="U410" s="1"/>
      <c r="V410" s="1"/>
    </row>
    <row r="411" spans="1:22" x14ac:dyDescent="0.25">
      <c r="A411" s="1"/>
      <c r="C411" s="65"/>
      <c r="K411" s="65"/>
      <c r="L411" s="65"/>
      <c r="M411" s="65"/>
      <c r="N411" s="65"/>
      <c r="O411" s="65"/>
      <c r="P411" s="65"/>
      <c r="T411" s="1"/>
      <c r="U411" s="1"/>
      <c r="V411" s="1"/>
    </row>
    <row r="412" spans="1:22" x14ac:dyDescent="0.25">
      <c r="A412" s="1"/>
      <c r="C412" s="65"/>
      <c r="K412" s="65"/>
      <c r="L412" s="65"/>
      <c r="M412" s="65"/>
      <c r="N412" s="65"/>
      <c r="O412" s="65"/>
      <c r="P412" s="65"/>
      <c r="T412" s="1"/>
      <c r="U412" s="1"/>
      <c r="V412" s="1"/>
    </row>
    <row r="413" spans="1:22" x14ac:dyDescent="0.25">
      <c r="A413" s="1"/>
      <c r="C413" s="65"/>
      <c r="K413" s="65"/>
      <c r="L413" s="65"/>
      <c r="M413" s="65"/>
      <c r="N413" s="65"/>
      <c r="O413" s="65"/>
      <c r="P413" s="65"/>
      <c r="T413" s="1"/>
      <c r="U413" s="1"/>
      <c r="V413" s="1"/>
    </row>
    <row r="414" spans="1:22" x14ac:dyDescent="0.25">
      <c r="A414" s="1"/>
      <c r="C414" s="65"/>
      <c r="K414" s="65"/>
      <c r="L414" s="65"/>
      <c r="M414" s="65"/>
      <c r="N414" s="65"/>
      <c r="O414" s="65"/>
      <c r="P414" s="65"/>
      <c r="T414" s="1"/>
      <c r="U414" s="1"/>
      <c r="V414" s="1"/>
    </row>
    <row r="415" spans="1:22" x14ac:dyDescent="0.25">
      <c r="A415" s="1"/>
      <c r="C415" s="65"/>
      <c r="K415" s="65"/>
      <c r="L415" s="65"/>
      <c r="M415" s="65"/>
      <c r="N415" s="65"/>
      <c r="O415" s="65"/>
      <c r="P415" s="65"/>
      <c r="T415" s="1"/>
      <c r="U415" s="1"/>
      <c r="V415" s="1"/>
    </row>
    <row r="416" spans="1:22" x14ac:dyDescent="0.25">
      <c r="A416" s="1"/>
      <c r="C416" s="65"/>
      <c r="K416" s="65"/>
      <c r="L416" s="65"/>
      <c r="M416" s="65"/>
      <c r="N416" s="65"/>
      <c r="O416" s="65"/>
      <c r="P416" s="65"/>
      <c r="T416" s="1"/>
      <c r="U416" s="1"/>
      <c r="V416" s="1"/>
    </row>
    <row r="417" spans="1:22" x14ac:dyDescent="0.25">
      <c r="A417" s="1"/>
      <c r="C417" s="65"/>
      <c r="K417" s="65"/>
      <c r="L417" s="65"/>
      <c r="M417" s="65"/>
      <c r="N417" s="65"/>
      <c r="O417" s="65"/>
      <c r="P417" s="65"/>
      <c r="T417" s="1"/>
      <c r="U417" s="1"/>
      <c r="V417" s="1"/>
    </row>
    <row r="418" spans="1:22" x14ac:dyDescent="0.25">
      <c r="A418" s="1"/>
      <c r="C418" s="65"/>
      <c r="K418" s="65"/>
      <c r="L418" s="65"/>
      <c r="M418" s="65"/>
      <c r="N418" s="65"/>
      <c r="O418" s="65"/>
      <c r="P418" s="65"/>
      <c r="T418" s="1"/>
      <c r="U418" s="1"/>
      <c r="V418" s="1"/>
    </row>
    <row r="419" spans="1:22" x14ac:dyDescent="0.25">
      <c r="A419" s="1"/>
      <c r="C419" s="65"/>
      <c r="K419" s="65"/>
      <c r="L419" s="65"/>
      <c r="M419" s="65"/>
      <c r="N419" s="65"/>
      <c r="O419" s="65"/>
      <c r="P419" s="65"/>
      <c r="T419" s="1"/>
      <c r="U419" s="1"/>
      <c r="V419" s="1"/>
    </row>
    <row r="420" spans="1:22" x14ac:dyDescent="0.25">
      <c r="A420" s="1"/>
      <c r="C420" s="65"/>
      <c r="K420" s="65"/>
      <c r="L420" s="65"/>
      <c r="M420" s="65"/>
      <c r="N420" s="65"/>
      <c r="O420" s="65"/>
      <c r="P420" s="65"/>
      <c r="T420" s="1"/>
      <c r="U420" s="1"/>
      <c r="V420" s="1"/>
    </row>
    <row r="421" spans="1:22" x14ac:dyDescent="0.25">
      <c r="A421" s="1"/>
      <c r="C421" s="65"/>
      <c r="K421" s="65"/>
      <c r="L421" s="65"/>
      <c r="M421" s="65"/>
      <c r="N421" s="65"/>
      <c r="O421" s="65"/>
      <c r="P421" s="65"/>
      <c r="T421" s="1"/>
      <c r="U421" s="1"/>
      <c r="V421" s="1"/>
    </row>
    <row r="422" spans="1:22" x14ac:dyDescent="0.25">
      <c r="A422" s="1"/>
      <c r="C422" s="65"/>
      <c r="K422" s="65"/>
      <c r="L422" s="65"/>
      <c r="M422" s="65"/>
      <c r="N422" s="65"/>
      <c r="O422" s="65"/>
      <c r="P422" s="65"/>
      <c r="T422" s="1"/>
      <c r="U422" s="1"/>
      <c r="V422" s="1"/>
    </row>
    <row r="423" spans="1:22" x14ac:dyDescent="0.25">
      <c r="A423" s="1"/>
      <c r="C423" s="65"/>
      <c r="K423" s="65"/>
      <c r="L423" s="65"/>
      <c r="M423" s="65"/>
      <c r="N423" s="65"/>
      <c r="O423" s="65"/>
      <c r="P423" s="65"/>
      <c r="T423" s="1"/>
      <c r="U423" s="1"/>
      <c r="V423" s="1"/>
    </row>
    <row r="424" spans="1:22" x14ac:dyDescent="0.25">
      <c r="A424" s="1"/>
      <c r="C424" s="65"/>
      <c r="K424" s="65"/>
      <c r="L424" s="65"/>
      <c r="M424" s="65"/>
      <c r="N424" s="65"/>
      <c r="O424" s="65"/>
      <c r="P424" s="65"/>
      <c r="T424" s="1"/>
      <c r="U424" s="1"/>
      <c r="V424" s="1"/>
    </row>
    <row r="425" spans="1:22" x14ac:dyDescent="0.25">
      <c r="A425" s="1"/>
      <c r="C425" s="65"/>
      <c r="K425" s="65"/>
      <c r="L425" s="65"/>
      <c r="M425" s="65"/>
      <c r="N425" s="65"/>
      <c r="O425" s="65"/>
      <c r="P425" s="65"/>
      <c r="T425" s="1"/>
      <c r="U425" s="1"/>
      <c r="V425" s="1"/>
    </row>
    <row r="426" spans="1:22" x14ac:dyDescent="0.25">
      <c r="A426" s="1"/>
      <c r="C426" s="65"/>
      <c r="K426" s="65"/>
      <c r="L426" s="65"/>
      <c r="M426" s="65"/>
      <c r="N426" s="65"/>
      <c r="O426" s="65"/>
      <c r="P426" s="65"/>
      <c r="T426" s="1"/>
      <c r="U426" s="1"/>
      <c r="V426" s="1"/>
    </row>
    <row r="427" spans="1:22" x14ac:dyDescent="0.25">
      <c r="A427" s="1"/>
      <c r="C427" s="65"/>
      <c r="K427" s="65"/>
      <c r="L427" s="65"/>
      <c r="M427" s="65"/>
      <c r="N427" s="65"/>
      <c r="O427" s="65"/>
      <c r="P427" s="65"/>
      <c r="T427" s="1"/>
      <c r="U427" s="1"/>
      <c r="V427" s="1"/>
    </row>
    <row r="428" spans="1:22" x14ac:dyDescent="0.25">
      <c r="A428" s="1"/>
      <c r="C428" s="65"/>
      <c r="K428" s="65"/>
      <c r="L428" s="65"/>
      <c r="M428" s="65"/>
      <c r="N428" s="65"/>
      <c r="O428" s="65"/>
      <c r="P428" s="65"/>
      <c r="T428" s="1"/>
      <c r="U428" s="1"/>
      <c r="V428" s="1"/>
    </row>
    <row r="429" spans="1:22" x14ac:dyDescent="0.25">
      <c r="A429" s="1"/>
      <c r="C429" s="65"/>
      <c r="K429" s="65"/>
      <c r="L429" s="65"/>
      <c r="M429" s="65"/>
      <c r="N429" s="65"/>
      <c r="O429" s="65"/>
      <c r="P429" s="65"/>
      <c r="T429" s="1"/>
      <c r="U429" s="1"/>
      <c r="V429" s="1"/>
    </row>
    <row r="430" spans="1:22" x14ac:dyDescent="0.25">
      <c r="A430" s="1"/>
      <c r="C430" s="65"/>
      <c r="K430" s="65"/>
      <c r="L430" s="65"/>
      <c r="M430" s="65"/>
      <c r="N430" s="65"/>
      <c r="O430" s="65"/>
      <c r="P430" s="65"/>
      <c r="T430" s="1"/>
      <c r="U430" s="1"/>
      <c r="V430" s="1"/>
    </row>
    <row r="431" spans="1:22" x14ac:dyDescent="0.25">
      <c r="A431" s="1"/>
      <c r="C431" s="65"/>
      <c r="K431" s="65"/>
      <c r="L431" s="65"/>
      <c r="M431" s="65"/>
      <c r="N431" s="65"/>
      <c r="O431" s="65"/>
      <c r="P431" s="65"/>
      <c r="T431" s="1"/>
      <c r="U431" s="1"/>
      <c r="V431" s="1"/>
    </row>
    <row r="432" spans="1:22" x14ac:dyDescent="0.25">
      <c r="A432" s="1"/>
      <c r="C432" s="65"/>
      <c r="K432" s="65"/>
      <c r="L432" s="65"/>
      <c r="M432" s="65"/>
      <c r="N432" s="65"/>
      <c r="O432" s="65"/>
      <c r="P432" s="65"/>
      <c r="T432" s="1"/>
      <c r="U432" s="1"/>
      <c r="V432" s="1"/>
    </row>
    <row r="433" spans="1:22" x14ac:dyDescent="0.25">
      <c r="A433" s="1"/>
      <c r="C433" s="65"/>
      <c r="K433" s="65"/>
      <c r="L433" s="65"/>
      <c r="M433" s="65"/>
      <c r="N433" s="65"/>
      <c r="O433" s="65"/>
      <c r="P433" s="65"/>
      <c r="T433" s="1"/>
      <c r="U433" s="1"/>
      <c r="V433" s="1"/>
    </row>
    <row r="434" spans="1:22" x14ac:dyDescent="0.25">
      <c r="A434" s="1"/>
      <c r="C434" s="65"/>
      <c r="K434" s="65"/>
      <c r="L434" s="65"/>
      <c r="M434" s="65"/>
      <c r="N434" s="65"/>
      <c r="O434" s="65"/>
      <c r="P434" s="65"/>
      <c r="T434" s="1"/>
      <c r="U434" s="1"/>
      <c r="V434" s="1"/>
    </row>
    <row r="435" spans="1:22" x14ac:dyDescent="0.25">
      <c r="A435" s="1"/>
      <c r="C435" s="65"/>
      <c r="K435" s="65"/>
      <c r="L435" s="65"/>
      <c r="M435" s="65"/>
      <c r="N435" s="65"/>
      <c r="O435" s="65"/>
      <c r="P435" s="65"/>
      <c r="T435" s="1"/>
      <c r="U435" s="1"/>
      <c r="V435" s="1"/>
    </row>
    <row r="436" spans="1:22" x14ac:dyDescent="0.25">
      <c r="A436" s="1"/>
      <c r="C436" s="65"/>
      <c r="K436" s="65"/>
      <c r="L436" s="65"/>
      <c r="M436" s="65"/>
      <c r="N436" s="65"/>
      <c r="O436" s="65"/>
      <c r="P436" s="65"/>
      <c r="T436" s="1"/>
      <c r="U436" s="1"/>
      <c r="V436" s="1"/>
    </row>
    <row r="437" spans="1:22" x14ac:dyDescent="0.25">
      <c r="A437" s="1"/>
      <c r="C437" s="65"/>
      <c r="K437" s="65"/>
      <c r="L437" s="65"/>
      <c r="M437" s="65"/>
      <c r="N437" s="65"/>
      <c r="O437" s="65"/>
      <c r="P437" s="65"/>
      <c r="T437" s="1"/>
      <c r="U437" s="1"/>
      <c r="V437" s="1"/>
    </row>
    <row r="438" spans="1:22" x14ac:dyDescent="0.25">
      <c r="A438" s="1"/>
      <c r="C438" s="65"/>
      <c r="K438" s="65"/>
      <c r="L438" s="65"/>
      <c r="M438" s="65"/>
      <c r="N438" s="65"/>
      <c r="O438" s="65"/>
      <c r="P438" s="65"/>
      <c r="T438" s="1"/>
      <c r="U438" s="1"/>
      <c r="V438" s="1"/>
    </row>
    <row r="439" spans="1:22" x14ac:dyDescent="0.25">
      <c r="A439" s="1"/>
      <c r="C439" s="65"/>
      <c r="K439" s="65"/>
      <c r="L439" s="65"/>
      <c r="M439" s="65"/>
      <c r="N439" s="65"/>
      <c r="O439" s="65"/>
      <c r="P439" s="65"/>
      <c r="T439" s="1"/>
      <c r="U439" s="1"/>
      <c r="V439" s="1"/>
    </row>
    <row r="440" spans="1:22" x14ac:dyDescent="0.25">
      <c r="A440" s="1"/>
      <c r="C440" s="65"/>
      <c r="K440" s="65"/>
      <c r="L440" s="65"/>
      <c r="M440" s="65"/>
      <c r="N440" s="65"/>
      <c r="O440" s="65"/>
      <c r="P440" s="65"/>
      <c r="T440" s="1"/>
      <c r="U440" s="1"/>
      <c r="V440" s="1"/>
    </row>
    <row r="441" spans="1:22" x14ac:dyDescent="0.25">
      <c r="A441" s="1"/>
      <c r="C441" s="65"/>
      <c r="K441" s="65"/>
      <c r="L441" s="65"/>
      <c r="M441" s="65"/>
      <c r="N441" s="65"/>
      <c r="O441" s="65"/>
      <c r="P441" s="65"/>
      <c r="T441" s="1"/>
      <c r="U441" s="1"/>
      <c r="V441" s="1"/>
    </row>
    <row r="442" spans="1:22" x14ac:dyDescent="0.25">
      <c r="A442" s="1"/>
      <c r="C442" s="65"/>
      <c r="K442" s="65"/>
      <c r="L442" s="65"/>
      <c r="M442" s="65"/>
      <c r="N442" s="65"/>
      <c r="O442" s="65"/>
      <c r="P442" s="65"/>
      <c r="T442" s="1"/>
      <c r="U442" s="1"/>
      <c r="V442" s="1"/>
    </row>
    <row r="443" spans="1:22" x14ac:dyDescent="0.25">
      <c r="A443" s="1"/>
      <c r="C443" s="65"/>
      <c r="K443" s="65"/>
      <c r="L443" s="65"/>
      <c r="M443" s="65"/>
      <c r="N443" s="65"/>
      <c r="O443" s="65"/>
      <c r="P443" s="65"/>
      <c r="T443" s="1"/>
      <c r="U443" s="1"/>
      <c r="V443" s="1"/>
    </row>
    <row r="444" spans="1:22" x14ac:dyDescent="0.25">
      <c r="A444" s="1"/>
      <c r="C444" s="65"/>
      <c r="K444" s="65"/>
      <c r="L444" s="65"/>
      <c r="M444" s="65"/>
      <c r="N444" s="65"/>
      <c r="O444" s="65"/>
      <c r="P444" s="65"/>
      <c r="T444" s="1"/>
      <c r="U444" s="1"/>
      <c r="V444" s="1"/>
    </row>
    <row r="445" spans="1:22" x14ac:dyDescent="0.25">
      <c r="A445" s="1"/>
      <c r="C445" s="65"/>
      <c r="K445" s="65"/>
      <c r="L445" s="65"/>
      <c r="M445" s="65"/>
      <c r="N445" s="65"/>
      <c r="O445" s="65"/>
      <c r="P445" s="65"/>
      <c r="T445" s="1"/>
      <c r="U445" s="1"/>
      <c r="V445" s="1"/>
    </row>
    <row r="446" spans="1:22" x14ac:dyDescent="0.25">
      <c r="A446" s="1"/>
      <c r="C446" s="65"/>
      <c r="K446" s="65"/>
      <c r="L446" s="65"/>
      <c r="M446" s="65"/>
      <c r="N446" s="65"/>
      <c r="O446" s="65"/>
      <c r="P446" s="65"/>
      <c r="T446" s="1"/>
      <c r="U446" s="1"/>
      <c r="V446" s="1"/>
    </row>
    <row r="447" spans="1:22" x14ac:dyDescent="0.25">
      <c r="A447" s="1"/>
      <c r="C447" s="65"/>
      <c r="K447" s="65"/>
      <c r="L447" s="65"/>
      <c r="M447" s="65"/>
      <c r="N447" s="65"/>
      <c r="O447" s="65"/>
      <c r="P447" s="65"/>
      <c r="T447" s="1"/>
      <c r="U447" s="1"/>
      <c r="V447" s="1"/>
    </row>
    <row r="448" spans="1:22" x14ac:dyDescent="0.25">
      <c r="A448" s="1"/>
      <c r="C448" s="65"/>
      <c r="K448" s="65"/>
      <c r="L448" s="65"/>
      <c r="M448" s="65"/>
      <c r="N448" s="65"/>
      <c r="O448" s="65"/>
      <c r="P448" s="65"/>
      <c r="T448" s="1"/>
      <c r="U448" s="1"/>
      <c r="V448" s="1"/>
    </row>
    <row r="449" spans="1:22" x14ac:dyDescent="0.25">
      <c r="A449" s="1"/>
      <c r="C449" s="65"/>
      <c r="K449" s="65"/>
      <c r="L449" s="65"/>
      <c r="M449" s="65"/>
      <c r="N449" s="65"/>
      <c r="O449" s="65"/>
      <c r="P449" s="65"/>
      <c r="T449" s="1"/>
      <c r="U449" s="1"/>
      <c r="V449" s="1"/>
    </row>
    <row r="450" spans="1:22" x14ac:dyDescent="0.25">
      <c r="A450" s="1"/>
      <c r="C450" s="65"/>
      <c r="K450" s="65"/>
      <c r="L450" s="65"/>
      <c r="M450" s="65"/>
      <c r="N450" s="65"/>
      <c r="O450" s="65"/>
      <c r="P450" s="65"/>
      <c r="T450" s="1"/>
      <c r="U450" s="1"/>
      <c r="V450" s="1"/>
    </row>
    <row r="451" spans="1:22" x14ac:dyDescent="0.25">
      <c r="A451" s="1"/>
      <c r="C451" s="65"/>
      <c r="K451" s="65"/>
      <c r="L451" s="65"/>
      <c r="M451" s="65"/>
      <c r="N451" s="65"/>
      <c r="O451" s="65"/>
      <c r="P451" s="65"/>
      <c r="T451" s="1"/>
      <c r="U451" s="1"/>
      <c r="V451" s="1"/>
    </row>
    <row r="452" spans="1:22" x14ac:dyDescent="0.25">
      <c r="A452" s="1"/>
      <c r="C452" s="65"/>
      <c r="K452" s="65"/>
      <c r="L452" s="65"/>
      <c r="M452" s="65"/>
      <c r="N452" s="65"/>
      <c r="O452" s="65"/>
      <c r="P452" s="65"/>
      <c r="T452" s="1"/>
      <c r="U452" s="1"/>
      <c r="V452" s="1"/>
    </row>
    <row r="453" spans="1:22" x14ac:dyDescent="0.25">
      <c r="A453" s="1"/>
      <c r="C453" s="65"/>
      <c r="K453" s="65"/>
      <c r="L453" s="65"/>
      <c r="M453" s="65"/>
      <c r="N453" s="65"/>
      <c r="O453" s="65"/>
      <c r="P453" s="65"/>
      <c r="T453" s="1"/>
      <c r="U453" s="1"/>
      <c r="V453" s="1"/>
    </row>
    <row r="454" spans="1:22" x14ac:dyDescent="0.25">
      <c r="A454" s="1"/>
      <c r="C454" s="65"/>
      <c r="K454" s="65"/>
      <c r="L454" s="65"/>
      <c r="M454" s="65"/>
      <c r="N454" s="65"/>
      <c r="O454" s="65"/>
      <c r="P454" s="65"/>
      <c r="T454" s="1"/>
      <c r="U454" s="1"/>
      <c r="V454" s="1"/>
    </row>
    <row r="455" spans="1:22" x14ac:dyDescent="0.25">
      <c r="A455" s="1"/>
      <c r="C455" s="65"/>
      <c r="K455" s="65"/>
      <c r="L455" s="65"/>
      <c r="M455" s="65"/>
      <c r="N455" s="65"/>
      <c r="O455" s="65"/>
      <c r="P455" s="65"/>
      <c r="T455" s="1"/>
      <c r="U455" s="1"/>
      <c r="V455" s="1"/>
    </row>
    <row r="456" spans="1:22" x14ac:dyDescent="0.25">
      <c r="A456" s="1"/>
      <c r="C456" s="65"/>
      <c r="K456" s="65"/>
      <c r="L456" s="65"/>
      <c r="M456" s="65"/>
      <c r="N456" s="65"/>
      <c r="O456" s="65"/>
      <c r="P456" s="65"/>
      <c r="T456" s="1"/>
      <c r="U456" s="1"/>
      <c r="V456" s="1"/>
    </row>
    <row r="457" spans="1:22" x14ac:dyDescent="0.25">
      <c r="A457" s="1"/>
      <c r="C457" s="65"/>
      <c r="K457" s="65"/>
      <c r="L457" s="65"/>
      <c r="M457" s="65"/>
      <c r="N457" s="65"/>
      <c r="O457" s="65"/>
      <c r="P457" s="65"/>
      <c r="T457" s="1"/>
      <c r="U457" s="1"/>
      <c r="V457" s="1"/>
    </row>
    <row r="458" spans="1:22" x14ac:dyDescent="0.25">
      <c r="A458" s="1"/>
      <c r="C458" s="65"/>
      <c r="K458" s="65"/>
      <c r="L458" s="65"/>
      <c r="M458" s="65"/>
      <c r="N458" s="65"/>
      <c r="O458" s="65"/>
      <c r="P458" s="65"/>
      <c r="T458" s="1"/>
      <c r="U458" s="1"/>
      <c r="V458" s="1"/>
    </row>
    <row r="459" spans="1:22" x14ac:dyDescent="0.25">
      <c r="A459" s="1"/>
      <c r="C459" s="65"/>
      <c r="K459" s="65"/>
      <c r="L459" s="65"/>
      <c r="M459" s="65"/>
      <c r="N459" s="65"/>
      <c r="O459" s="65"/>
      <c r="P459" s="65"/>
      <c r="T459" s="1"/>
      <c r="U459" s="1"/>
      <c r="V459" s="1"/>
    </row>
    <row r="460" spans="1:22" x14ac:dyDescent="0.25">
      <c r="A460" s="1"/>
      <c r="C460" s="65"/>
      <c r="K460" s="65"/>
      <c r="L460" s="65"/>
      <c r="M460" s="65"/>
      <c r="N460" s="65"/>
      <c r="O460" s="65"/>
      <c r="P460" s="65"/>
      <c r="T460" s="1"/>
      <c r="U460" s="1"/>
      <c r="V460" s="1"/>
    </row>
    <row r="461" spans="1:22" x14ac:dyDescent="0.25">
      <c r="A461" s="1"/>
      <c r="C461" s="65"/>
      <c r="K461" s="65"/>
      <c r="L461" s="65"/>
      <c r="M461" s="65"/>
      <c r="N461" s="65"/>
      <c r="O461" s="65"/>
      <c r="P461" s="65"/>
      <c r="T461" s="1"/>
      <c r="U461" s="1"/>
      <c r="V461" s="1"/>
    </row>
    <row r="462" spans="1:22" x14ac:dyDescent="0.25">
      <c r="A462" s="1"/>
      <c r="C462" s="65"/>
      <c r="K462" s="65"/>
      <c r="L462" s="65"/>
      <c r="M462" s="65"/>
      <c r="N462" s="65"/>
      <c r="O462" s="65"/>
      <c r="P462" s="65"/>
      <c r="T462" s="1"/>
      <c r="U462" s="1"/>
      <c r="V462" s="1"/>
    </row>
    <row r="463" spans="1:22" x14ac:dyDescent="0.25">
      <c r="A463" s="1"/>
      <c r="C463" s="65"/>
      <c r="K463" s="65"/>
      <c r="L463" s="65"/>
      <c r="M463" s="65"/>
      <c r="N463" s="65"/>
      <c r="O463" s="65"/>
      <c r="P463" s="65"/>
      <c r="T463" s="1"/>
      <c r="U463" s="1"/>
      <c r="V463" s="1"/>
    </row>
    <row r="464" spans="1:22" x14ac:dyDescent="0.25">
      <c r="A464" s="1"/>
      <c r="C464" s="65"/>
      <c r="K464" s="65"/>
      <c r="L464" s="65"/>
      <c r="M464" s="65"/>
      <c r="N464" s="65"/>
      <c r="O464" s="65"/>
      <c r="P464" s="65"/>
      <c r="T464" s="1"/>
      <c r="U464" s="1"/>
      <c r="V464" s="1"/>
    </row>
    <row r="465" spans="1:22" x14ac:dyDescent="0.25">
      <c r="A465" s="1"/>
      <c r="C465" s="65"/>
      <c r="K465" s="65"/>
      <c r="L465" s="65"/>
      <c r="M465" s="65"/>
      <c r="N465" s="65"/>
      <c r="O465" s="65"/>
      <c r="P465" s="65"/>
      <c r="T465" s="1"/>
      <c r="U465" s="1"/>
      <c r="V465" s="1"/>
    </row>
    <row r="466" spans="1:22" x14ac:dyDescent="0.25">
      <c r="A466" s="1"/>
      <c r="C466" s="65"/>
      <c r="K466" s="65"/>
      <c r="L466" s="65"/>
      <c r="M466" s="65"/>
      <c r="N466" s="65"/>
      <c r="O466" s="65"/>
      <c r="P466" s="65"/>
      <c r="T466" s="1"/>
      <c r="U466" s="1"/>
      <c r="V466" s="1"/>
    </row>
    <row r="467" spans="1:22" x14ac:dyDescent="0.25">
      <c r="A467" s="1"/>
      <c r="C467" s="65"/>
      <c r="K467" s="65"/>
      <c r="L467" s="65"/>
      <c r="M467" s="65"/>
      <c r="N467" s="65"/>
      <c r="O467" s="65"/>
      <c r="P467" s="65"/>
      <c r="T467" s="1"/>
      <c r="U467" s="1"/>
      <c r="V467" s="1"/>
    </row>
    <row r="468" spans="1:22" x14ac:dyDescent="0.25">
      <c r="A468" s="1"/>
      <c r="C468" s="65"/>
      <c r="K468" s="65"/>
      <c r="L468" s="65"/>
      <c r="M468" s="65"/>
      <c r="N468" s="65"/>
      <c r="O468" s="65"/>
      <c r="P468" s="65"/>
      <c r="T468" s="1"/>
      <c r="U468" s="1"/>
      <c r="V468" s="1"/>
    </row>
    <row r="469" spans="1:22" x14ac:dyDescent="0.25">
      <c r="A469" s="1"/>
      <c r="C469" s="65"/>
      <c r="K469" s="65"/>
      <c r="L469" s="65"/>
      <c r="M469" s="65"/>
      <c r="N469" s="65"/>
      <c r="O469" s="65"/>
      <c r="P469" s="65"/>
      <c r="T469" s="1"/>
      <c r="U469" s="1"/>
      <c r="V469" s="1"/>
    </row>
    <row r="470" spans="1:22" x14ac:dyDescent="0.25">
      <c r="A470" s="1"/>
      <c r="C470" s="65"/>
      <c r="K470" s="65"/>
      <c r="L470" s="65"/>
      <c r="M470" s="65"/>
      <c r="N470" s="65"/>
      <c r="O470" s="65"/>
      <c r="P470" s="65"/>
      <c r="T470" s="1"/>
      <c r="U470" s="1"/>
      <c r="V470" s="1"/>
    </row>
    <row r="471" spans="1:22" x14ac:dyDescent="0.25">
      <c r="A471" s="1"/>
      <c r="C471" s="65"/>
      <c r="K471" s="65"/>
      <c r="L471" s="65"/>
      <c r="M471" s="65"/>
      <c r="N471" s="65"/>
      <c r="O471" s="65"/>
      <c r="P471" s="65"/>
      <c r="T471" s="1"/>
      <c r="U471" s="1"/>
      <c r="V471" s="1"/>
    </row>
    <row r="472" spans="1:22" x14ac:dyDescent="0.25">
      <c r="A472" s="1"/>
      <c r="C472" s="65"/>
      <c r="K472" s="65"/>
      <c r="L472" s="65"/>
      <c r="M472" s="65"/>
      <c r="N472" s="65"/>
      <c r="O472" s="65"/>
      <c r="P472" s="65"/>
      <c r="T472" s="1"/>
      <c r="U472" s="1"/>
      <c r="V472" s="1"/>
    </row>
    <row r="473" spans="1:22" x14ac:dyDescent="0.25">
      <c r="A473" s="1"/>
      <c r="C473" s="65"/>
      <c r="K473" s="65"/>
      <c r="L473" s="65"/>
      <c r="M473" s="65"/>
      <c r="N473" s="65"/>
      <c r="O473" s="65"/>
      <c r="P473" s="65"/>
      <c r="T473" s="1"/>
      <c r="U473" s="1"/>
      <c r="V473" s="1"/>
    </row>
    <row r="474" spans="1:22" x14ac:dyDescent="0.25">
      <c r="A474" s="1"/>
      <c r="C474" s="65"/>
      <c r="K474" s="65"/>
      <c r="L474" s="65"/>
      <c r="M474" s="65"/>
      <c r="N474" s="65"/>
      <c r="O474" s="65"/>
      <c r="P474" s="65"/>
      <c r="T474" s="1"/>
      <c r="U474" s="1"/>
      <c r="V474" s="1"/>
    </row>
    <row r="475" spans="1:22" x14ac:dyDescent="0.25">
      <c r="A475" s="1"/>
      <c r="C475" s="65"/>
      <c r="K475" s="65"/>
      <c r="L475" s="65"/>
      <c r="M475" s="65"/>
      <c r="N475" s="65"/>
      <c r="O475" s="65"/>
      <c r="P475" s="65"/>
      <c r="T475" s="1"/>
      <c r="U475" s="1"/>
      <c r="V475" s="1"/>
    </row>
    <row r="476" spans="1:22" x14ac:dyDescent="0.25">
      <c r="A476" s="1"/>
      <c r="C476" s="65"/>
      <c r="K476" s="65"/>
      <c r="L476" s="65"/>
      <c r="M476" s="65"/>
      <c r="N476" s="65"/>
      <c r="O476" s="65"/>
      <c r="P476" s="65"/>
      <c r="T476" s="1"/>
      <c r="U476" s="1"/>
      <c r="V476" s="1"/>
    </row>
    <row r="477" spans="1:22" x14ac:dyDescent="0.25">
      <c r="A477" s="1"/>
      <c r="C477" s="65"/>
      <c r="K477" s="65"/>
      <c r="L477" s="65"/>
      <c r="M477" s="65"/>
      <c r="N477" s="65"/>
      <c r="O477" s="65"/>
      <c r="P477" s="65"/>
      <c r="T477" s="1"/>
      <c r="U477" s="1"/>
      <c r="V477" s="1"/>
    </row>
    <row r="478" spans="1:22" x14ac:dyDescent="0.25">
      <c r="A478" s="1"/>
      <c r="C478" s="65"/>
      <c r="K478" s="65"/>
      <c r="L478" s="65"/>
      <c r="M478" s="65"/>
      <c r="N478" s="65"/>
      <c r="O478" s="65"/>
      <c r="P478" s="65"/>
      <c r="T478" s="1"/>
      <c r="U478" s="1"/>
      <c r="V478" s="1"/>
    </row>
    <row r="479" spans="1:22" x14ac:dyDescent="0.25">
      <c r="A479" s="1"/>
      <c r="C479" s="65"/>
      <c r="K479" s="65"/>
      <c r="L479" s="65"/>
      <c r="M479" s="65"/>
      <c r="N479" s="65"/>
      <c r="O479" s="65"/>
      <c r="P479" s="65"/>
      <c r="T479" s="1"/>
      <c r="U479" s="1"/>
      <c r="V479" s="1"/>
    </row>
    <row r="480" spans="1:22" x14ac:dyDescent="0.25">
      <c r="A480" s="1"/>
      <c r="C480" s="65"/>
      <c r="K480" s="65"/>
      <c r="L480" s="65"/>
      <c r="M480" s="65"/>
      <c r="N480" s="65"/>
      <c r="O480" s="65"/>
      <c r="P480" s="65"/>
      <c r="T480" s="1"/>
      <c r="U480" s="1"/>
      <c r="V480" s="1"/>
    </row>
    <row r="481" spans="1:22" x14ac:dyDescent="0.25">
      <c r="A481" s="1"/>
      <c r="C481" s="65"/>
      <c r="K481" s="65"/>
      <c r="L481" s="65"/>
      <c r="M481" s="65"/>
      <c r="N481" s="65"/>
      <c r="O481" s="65"/>
      <c r="P481" s="65"/>
      <c r="T481" s="1"/>
      <c r="U481" s="1"/>
      <c r="V481" s="1"/>
    </row>
    <row r="482" spans="1:22" x14ac:dyDescent="0.25">
      <c r="A482" s="1"/>
      <c r="C482" s="65"/>
      <c r="K482" s="65"/>
      <c r="L482" s="65"/>
      <c r="M482" s="65"/>
      <c r="N482" s="65"/>
      <c r="O482" s="65"/>
      <c r="P482" s="65"/>
      <c r="T482" s="1"/>
      <c r="U482" s="1"/>
      <c r="V482" s="1"/>
    </row>
    <row r="483" spans="1:22" x14ac:dyDescent="0.25">
      <c r="A483" s="1"/>
      <c r="C483" s="65"/>
      <c r="K483" s="65"/>
      <c r="L483" s="65"/>
      <c r="M483" s="65"/>
      <c r="N483" s="65"/>
      <c r="O483" s="65"/>
      <c r="P483" s="65"/>
      <c r="T483" s="1"/>
      <c r="U483" s="1"/>
      <c r="V483" s="1"/>
    </row>
    <row r="484" spans="1:22" x14ac:dyDescent="0.25">
      <c r="A484" s="1"/>
      <c r="C484" s="65"/>
      <c r="K484" s="65"/>
      <c r="L484" s="65"/>
      <c r="M484" s="65"/>
      <c r="N484" s="65"/>
      <c r="O484" s="65"/>
      <c r="P484" s="65"/>
      <c r="T484" s="1"/>
      <c r="U484" s="1"/>
      <c r="V484" s="1"/>
    </row>
    <row r="485" spans="1:22" x14ac:dyDescent="0.25">
      <c r="A485" s="1"/>
      <c r="C485" s="65"/>
      <c r="K485" s="65"/>
      <c r="L485" s="65"/>
      <c r="M485" s="65"/>
      <c r="N485" s="65"/>
      <c r="O485" s="65"/>
      <c r="P485" s="65"/>
      <c r="T485" s="1"/>
      <c r="U485" s="1"/>
      <c r="V485" s="1"/>
    </row>
    <row r="486" spans="1:22" x14ac:dyDescent="0.25">
      <c r="A486" s="1"/>
      <c r="C486" s="65"/>
      <c r="K486" s="65"/>
      <c r="L486" s="65"/>
      <c r="M486" s="65"/>
      <c r="N486" s="65"/>
      <c r="O486" s="65"/>
      <c r="P486" s="65"/>
      <c r="T486" s="1"/>
      <c r="U486" s="1"/>
      <c r="V486" s="1"/>
    </row>
    <row r="487" spans="1:22" x14ac:dyDescent="0.25">
      <c r="A487" s="1"/>
      <c r="C487" s="65"/>
      <c r="K487" s="65"/>
      <c r="L487" s="65"/>
      <c r="M487" s="65"/>
      <c r="N487" s="65"/>
      <c r="O487" s="65"/>
      <c r="P487" s="65"/>
      <c r="T487" s="1"/>
      <c r="U487" s="1"/>
      <c r="V487" s="1"/>
    </row>
    <row r="488" spans="1:22" x14ac:dyDescent="0.25">
      <c r="A488" s="1"/>
      <c r="C488" s="65"/>
      <c r="K488" s="65"/>
      <c r="L488" s="65"/>
      <c r="M488" s="65"/>
      <c r="N488" s="65"/>
      <c r="O488" s="65"/>
      <c r="P488" s="65"/>
      <c r="T488" s="1"/>
      <c r="U488" s="1"/>
      <c r="V488" s="1"/>
    </row>
    <row r="489" spans="1:22" x14ac:dyDescent="0.25">
      <c r="A489" s="1"/>
      <c r="C489" s="65"/>
      <c r="K489" s="65"/>
      <c r="L489" s="65"/>
      <c r="M489" s="65"/>
      <c r="N489" s="65"/>
      <c r="O489" s="65"/>
      <c r="P489" s="65"/>
      <c r="T489" s="1"/>
      <c r="U489" s="1"/>
      <c r="V489" s="1"/>
    </row>
    <row r="490" spans="1:22" x14ac:dyDescent="0.25">
      <c r="A490" s="1"/>
      <c r="C490" s="65"/>
      <c r="K490" s="65"/>
      <c r="L490" s="65"/>
      <c r="M490" s="65"/>
      <c r="N490" s="65"/>
      <c r="O490" s="65"/>
      <c r="P490" s="65"/>
      <c r="T490" s="1"/>
      <c r="U490" s="1"/>
      <c r="V490" s="1"/>
    </row>
    <row r="491" spans="1:22" x14ac:dyDescent="0.25">
      <c r="A491" s="1"/>
      <c r="C491" s="65"/>
      <c r="K491" s="65"/>
      <c r="L491" s="65"/>
      <c r="M491" s="65"/>
      <c r="N491" s="65"/>
      <c r="O491" s="65"/>
      <c r="P491" s="65"/>
      <c r="T491" s="1"/>
      <c r="U491" s="1"/>
      <c r="V491" s="1"/>
    </row>
    <row r="492" spans="1:22" x14ac:dyDescent="0.25">
      <c r="A492" s="1"/>
      <c r="C492" s="65"/>
      <c r="K492" s="65"/>
      <c r="L492" s="65"/>
      <c r="M492" s="65"/>
      <c r="N492" s="65"/>
      <c r="O492" s="65"/>
      <c r="P492" s="65"/>
      <c r="T492" s="1"/>
      <c r="U492" s="1"/>
      <c r="V492" s="1"/>
    </row>
    <row r="493" spans="1:22" x14ac:dyDescent="0.25">
      <c r="A493" s="1"/>
      <c r="C493" s="65"/>
      <c r="K493" s="65"/>
      <c r="L493" s="65"/>
      <c r="M493" s="65"/>
      <c r="N493" s="65"/>
      <c r="O493" s="65"/>
      <c r="P493" s="65"/>
      <c r="T493" s="1"/>
      <c r="U493" s="1"/>
      <c r="V493" s="1"/>
    </row>
    <row r="494" spans="1:22" x14ac:dyDescent="0.25">
      <c r="A494" s="1"/>
      <c r="C494" s="65"/>
      <c r="K494" s="65"/>
      <c r="L494" s="65"/>
      <c r="M494" s="65"/>
      <c r="N494" s="65"/>
      <c r="O494" s="65"/>
      <c r="P494" s="65"/>
      <c r="T494" s="1"/>
      <c r="U494" s="1"/>
      <c r="V494" s="1"/>
    </row>
    <row r="495" spans="1:22" x14ac:dyDescent="0.25">
      <c r="A495" s="1"/>
      <c r="C495" s="65"/>
      <c r="K495" s="65"/>
      <c r="L495" s="65"/>
      <c r="M495" s="65"/>
      <c r="N495" s="65"/>
      <c r="O495" s="65"/>
      <c r="P495" s="65"/>
      <c r="T495" s="1"/>
      <c r="U495" s="1"/>
      <c r="V495" s="1"/>
    </row>
    <row r="496" spans="1:22" x14ac:dyDescent="0.25">
      <c r="A496" s="1"/>
      <c r="C496" s="65"/>
      <c r="K496" s="65"/>
      <c r="L496" s="65"/>
      <c r="M496" s="65"/>
      <c r="N496" s="65"/>
      <c r="O496" s="65"/>
      <c r="P496" s="65"/>
      <c r="T496" s="1"/>
      <c r="U496" s="1"/>
      <c r="V496" s="1"/>
    </row>
    <row r="497" spans="1:22" x14ac:dyDescent="0.25">
      <c r="A497" s="1"/>
      <c r="C497" s="65"/>
      <c r="K497" s="65"/>
      <c r="L497" s="65"/>
      <c r="M497" s="65"/>
      <c r="N497" s="65"/>
      <c r="O497" s="65"/>
      <c r="P497" s="65"/>
      <c r="T497" s="1"/>
      <c r="U497" s="1"/>
      <c r="V497" s="1"/>
    </row>
    <row r="498" spans="1:22" x14ac:dyDescent="0.25">
      <c r="A498" s="1"/>
      <c r="C498" s="65"/>
      <c r="K498" s="65"/>
      <c r="L498" s="65"/>
      <c r="M498" s="65"/>
      <c r="N498" s="65"/>
      <c r="O498" s="65"/>
      <c r="P498" s="65"/>
      <c r="T498" s="1"/>
      <c r="U498" s="1"/>
      <c r="V498" s="1"/>
    </row>
    <row r="499" spans="1:22" x14ac:dyDescent="0.25">
      <c r="A499" s="1"/>
      <c r="C499" s="65"/>
      <c r="K499" s="65"/>
      <c r="L499" s="65"/>
      <c r="M499" s="65"/>
      <c r="N499" s="65"/>
      <c r="O499" s="65"/>
      <c r="P499" s="65"/>
      <c r="T499" s="1"/>
      <c r="U499" s="1"/>
      <c r="V499" s="1"/>
    </row>
    <row r="500" spans="1:22" x14ac:dyDescent="0.25">
      <c r="A500" s="1"/>
      <c r="C500" s="65"/>
      <c r="K500" s="65"/>
      <c r="L500" s="65"/>
      <c r="M500" s="65"/>
      <c r="N500" s="65"/>
      <c r="O500" s="65"/>
      <c r="P500" s="65"/>
      <c r="T500" s="1"/>
      <c r="U500" s="1"/>
      <c r="V500" s="1"/>
    </row>
    <row r="501" spans="1:22" x14ac:dyDescent="0.25">
      <c r="A501" s="1"/>
      <c r="C501" s="65"/>
      <c r="K501" s="65"/>
      <c r="L501" s="65"/>
      <c r="M501" s="65"/>
      <c r="N501" s="65"/>
      <c r="O501" s="65"/>
      <c r="P501" s="65"/>
      <c r="T501" s="1"/>
      <c r="U501" s="1"/>
      <c r="V501" s="1"/>
    </row>
    <row r="502" spans="1:22" x14ac:dyDescent="0.25">
      <c r="A502" s="1"/>
      <c r="C502" s="65"/>
      <c r="K502" s="65"/>
      <c r="L502" s="65"/>
      <c r="M502" s="65"/>
      <c r="N502" s="65"/>
      <c r="O502" s="65"/>
      <c r="P502" s="65"/>
      <c r="T502" s="1"/>
      <c r="U502" s="1"/>
      <c r="V502" s="1"/>
    </row>
    <row r="503" spans="1:22" x14ac:dyDescent="0.25">
      <c r="A503" s="1"/>
      <c r="C503" s="65"/>
      <c r="K503" s="65"/>
      <c r="L503" s="65"/>
      <c r="M503" s="65"/>
      <c r="N503" s="65"/>
      <c r="O503" s="65"/>
      <c r="P503" s="65"/>
      <c r="T503" s="1"/>
      <c r="U503" s="1"/>
      <c r="V503" s="1"/>
    </row>
    <row r="504" spans="1:22" x14ac:dyDescent="0.25">
      <c r="A504" s="1"/>
      <c r="C504" s="65"/>
      <c r="K504" s="65"/>
      <c r="L504" s="65"/>
      <c r="M504" s="65"/>
      <c r="N504" s="65"/>
      <c r="O504" s="65"/>
      <c r="P504" s="65"/>
      <c r="T504" s="1"/>
      <c r="U504" s="1"/>
      <c r="V504" s="1"/>
    </row>
    <row r="505" spans="1:22" x14ac:dyDescent="0.25">
      <c r="A505" s="1"/>
      <c r="C505" s="65"/>
      <c r="K505" s="65"/>
      <c r="L505" s="65"/>
      <c r="M505" s="65"/>
      <c r="N505" s="65"/>
      <c r="O505" s="65"/>
      <c r="P505" s="65"/>
      <c r="T505" s="1"/>
      <c r="U505" s="1"/>
      <c r="V505" s="1"/>
    </row>
    <row r="506" spans="1:22" x14ac:dyDescent="0.25">
      <c r="A506" s="1"/>
      <c r="C506" s="65"/>
      <c r="K506" s="65"/>
      <c r="L506" s="65"/>
      <c r="M506" s="65"/>
      <c r="N506" s="65"/>
      <c r="O506" s="65"/>
      <c r="P506" s="65"/>
      <c r="T506" s="1"/>
      <c r="U506" s="1"/>
      <c r="V506" s="1"/>
    </row>
    <row r="507" spans="1:22" x14ac:dyDescent="0.25">
      <c r="A507" s="1"/>
      <c r="C507" s="65"/>
      <c r="K507" s="65"/>
      <c r="L507" s="65"/>
      <c r="M507" s="65"/>
      <c r="N507" s="65"/>
      <c r="O507" s="65"/>
      <c r="P507" s="65"/>
      <c r="T507" s="1"/>
      <c r="U507" s="1"/>
      <c r="V507" s="1"/>
    </row>
    <row r="508" spans="1:22" x14ac:dyDescent="0.25">
      <c r="A508" s="1"/>
      <c r="C508" s="65"/>
      <c r="K508" s="65"/>
      <c r="L508" s="65"/>
      <c r="M508" s="65"/>
      <c r="N508" s="65"/>
      <c r="O508" s="65"/>
      <c r="P508" s="65"/>
      <c r="T508" s="1"/>
      <c r="U508" s="1"/>
      <c r="V508" s="1"/>
    </row>
    <row r="509" spans="1:22" x14ac:dyDescent="0.25">
      <c r="A509" s="1"/>
      <c r="C509" s="65"/>
      <c r="K509" s="65"/>
      <c r="L509" s="65"/>
      <c r="M509" s="65"/>
      <c r="N509" s="65"/>
      <c r="O509" s="65"/>
      <c r="P509" s="65"/>
      <c r="T509" s="1"/>
      <c r="U509" s="1"/>
      <c r="V509" s="1"/>
    </row>
    <row r="510" spans="1:22" x14ac:dyDescent="0.25">
      <c r="A510" s="1"/>
      <c r="C510" s="65"/>
      <c r="K510" s="65"/>
      <c r="L510" s="65"/>
      <c r="M510" s="65"/>
      <c r="N510" s="65"/>
      <c r="O510" s="65"/>
      <c r="P510" s="65"/>
      <c r="T510" s="1"/>
      <c r="U510" s="1"/>
      <c r="V510" s="1"/>
    </row>
    <row r="511" spans="1:22" x14ac:dyDescent="0.25">
      <c r="A511" s="1"/>
      <c r="C511" s="65"/>
      <c r="K511" s="65"/>
      <c r="L511" s="65"/>
      <c r="M511" s="65"/>
      <c r="N511" s="65"/>
      <c r="O511" s="65"/>
      <c r="P511" s="65"/>
      <c r="T511" s="1"/>
      <c r="U511" s="1"/>
      <c r="V511" s="1"/>
    </row>
    <row r="512" spans="1:22" x14ac:dyDescent="0.25">
      <c r="A512" s="1"/>
      <c r="C512" s="65"/>
      <c r="K512" s="65"/>
      <c r="L512" s="65"/>
      <c r="M512" s="65"/>
      <c r="N512" s="65"/>
      <c r="O512" s="65"/>
      <c r="P512" s="65"/>
      <c r="T512" s="1"/>
      <c r="U512" s="1"/>
      <c r="V512" s="1"/>
    </row>
    <row r="513" spans="1:22" x14ac:dyDescent="0.25">
      <c r="A513" s="1"/>
      <c r="C513" s="65"/>
      <c r="K513" s="65"/>
      <c r="L513" s="65"/>
      <c r="M513" s="65"/>
      <c r="N513" s="65"/>
      <c r="O513" s="65"/>
      <c r="P513" s="65"/>
      <c r="T513" s="1"/>
      <c r="U513" s="1"/>
      <c r="V513" s="1"/>
    </row>
    <row r="514" spans="1:22" x14ac:dyDescent="0.25">
      <c r="A514" s="1"/>
      <c r="C514" s="65"/>
      <c r="K514" s="65"/>
      <c r="L514" s="65"/>
      <c r="M514" s="65"/>
      <c r="N514" s="65"/>
      <c r="O514" s="65"/>
      <c r="P514" s="65"/>
      <c r="T514" s="1"/>
      <c r="U514" s="1"/>
      <c r="V514" s="1"/>
    </row>
    <row r="515" spans="1:22" x14ac:dyDescent="0.25">
      <c r="A515" s="1"/>
      <c r="C515" s="65"/>
      <c r="K515" s="65"/>
      <c r="L515" s="65"/>
      <c r="M515" s="65"/>
      <c r="N515" s="65"/>
      <c r="O515" s="65"/>
      <c r="P515" s="65"/>
      <c r="T515" s="1"/>
      <c r="U515" s="1"/>
      <c r="V515" s="1"/>
    </row>
    <row r="516" spans="1:22" x14ac:dyDescent="0.25">
      <c r="A516" s="1"/>
      <c r="C516" s="65"/>
      <c r="K516" s="65"/>
      <c r="L516" s="65"/>
      <c r="M516" s="65"/>
      <c r="N516" s="65"/>
      <c r="O516" s="65"/>
      <c r="P516" s="65"/>
      <c r="T516" s="1"/>
      <c r="U516" s="1"/>
      <c r="V516" s="1"/>
    </row>
    <row r="517" spans="1:22" x14ac:dyDescent="0.25">
      <c r="A517" s="1"/>
      <c r="C517" s="65"/>
      <c r="K517" s="65"/>
      <c r="L517" s="65"/>
      <c r="M517" s="65"/>
      <c r="N517" s="65"/>
      <c r="O517" s="65"/>
      <c r="P517" s="65"/>
      <c r="T517" s="1"/>
      <c r="U517" s="1"/>
      <c r="V517" s="1"/>
    </row>
    <row r="518" spans="1:22" x14ac:dyDescent="0.25">
      <c r="A518" s="1"/>
      <c r="C518" s="65"/>
      <c r="K518" s="65"/>
      <c r="L518" s="65"/>
      <c r="M518" s="65"/>
      <c r="N518" s="65"/>
      <c r="O518" s="65"/>
      <c r="P518" s="65"/>
      <c r="T518" s="1"/>
      <c r="U518" s="1"/>
      <c r="V518" s="1"/>
    </row>
    <row r="519" spans="1:22" x14ac:dyDescent="0.25">
      <c r="A519" s="1"/>
      <c r="C519" s="65"/>
      <c r="K519" s="65"/>
      <c r="L519" s="65"/>
      <c r="M519" s="65"/>
      <c r="N519" s="65"/>
      <c r="O519" s="65"/>
      <c r="P519" s="65"/>
      <c r="T519" s="1"/>
      <c r="U519" s="1"/>
      <c r="V519" s="1"/>
    </row>
    <row r="520" spans="1:22" x14ac:dyDescent="0.25">
      <c r="A520" s="1"/>
      <c r="C520" s="65"/>
      <c r="K520" s="65"/>
      <c r="L520" s="65"/>
      <c r="M520" s="65"/>
      <c r="N520" s="65"/>
      <c r="O520" s="65"/>
      <c r="P520" s="65"/>
      <c r="T520" s="1"/>
      <c r="U520" s="1"/>
      <c r="V520" s="1"/>
    </row>
    <row r="521" spans="1:22" x14ac:dyDescent="0.25">
      <c r="A521" s="1"/>
      <c r="C521" s="65"/>
      <c r="K521" s="65"/>
      <c r="L521" s="65"/>
      <c r="M521" s="65"/>
      <c r="N521" s="65"/>
      <c r="O521" s="65"/>
      <c r="P521" s="65"/>
      <c r="T521" s="1"/>
      <c r="U521" s="1"/>
      <c r="V521" s="1"/>
    </row>
    <row r="522" spans="1:22" x14ac:dyDescent="0.25">
      <c r="A522" s="1"/>
      <c r="C522" s="65"/>
      <c r="K522" s="65"/>
      <c r="L522" s="65"/>
      <c r="M522" s="65"/>
      <c r="N522" s="65"/>
      <c r="O522" s="65"/>
      <c r="P522" s="65"/>
      <c r="T522" s="1"/>
      <c r="U522" s="1"/>
      <c r="V522" s="1"/>
    </row>
    <row r="523" spans="1:22" x14ac:dyDescent="0.25">
      <c r="A523" s="1"/>
      <c r="C523" s="65"/>
      <c r="K523" s="65"/>
      <c r="L523" s="65"/>
      <c r="M523" s="65"/>
      <c r="N523" s="65"/>
      <c r="O523" s="65"/>
      <c r="P523" s="65"/>
      <c r="T523" s="1"/>
      <c r="U523" s="1"/>
      <c r="V523" s="1"/>
    </row>
    <row r="524" spans="1:22" x14ac:dyDescent="0.25">
      <c r="A524" s="1"/>
      <c r="C524" s="65"/>
      <c r="K524" s="65"/>
      <c r="L524" s="65"/>
      <c r="M524" s="65"/>
      <c r="N524" s="65"/>
      <c r="O524" s="65"/>
      <c r="P524" s="65"/>
      <c r="T524" s="1"/>
      <c r="U524" s="1"/>
      <c r="V524" s="1"/>
    </row>
    <row r="525" spans="1:22" x14ac:dyDescent="0.25">
      <c r="A525" s="1"/>
      <c r="C525" s="65"/>
      <c r="K525" s="65"/>
      <c r="L525" s="65"/>
      <c r="M525" s="65"/>
      <c r="N525" s="65"/>
      <c r="O525" s="65"/>
      <c r="P525" s="65"/>
      <c r="T525" s="1"/>
      <c r="U525" s="1"/>
      <c r="V525" s="1"/>
    </row>
    <row r="526" spans="1:22" x14ac:dyDescent="0.25">
      <c r="A526" s="1"/>
      <c r="C526" s="65"/>
      <c r="K526" s="65"/>
      <c r="L526" s="65"/>
      <c r="M526" s="65"/>
      <c r="N526" s="65"/>
      <c r="O526" s="65"/>
      <c r="P526" s="65"/>
      <c r="T526" s="1"/>
      <c r="U526" s="1"/>
      <c r="V526" s="1"/>
    </row>
    <row r="527" spans="1:22" x14ac:dyDescent="0.25">
      <c r="A527" s="1"/>
      <c r="C527" s="65"/>
      <c r="K527" s="65"/>
      <c r="L527" s="65"/>
      <c r="M527" s="65"/>
      <c r="N527" s="65"/>
      <c r="O527" s="65"/>
      <c r="P527" s="65"/>
      <c r="T527" s="1"/>
      <c r="U527" s="1"/>
      <c r="V527" s="1"/>
    </row>
    <row r="528" spans="1:22" x14ac:dyDescent="0.25">
      <c r="A528" s="1"/>
      <c r="C528" s="65"/>
      <c r="K528" s="65"/>
      <c r="L528" s="65"/>
      <c r="M528" s="65"/>
      <c r="N528" s="65"/>
      <c r="O528" s="65"/>
      <c r="P528" s="65"/>
      <c r="T528" s="1"/>
      <c r="U528" s="1"/>
      <c r="V528" s="1"/>
    </row>
    <row r="529" spans="1:22" x14ac:dyDescent="0.25">
      <c r="A529" s="1"/>
      <c r="C529" s="65"/>
      <c r="K529" s="65"/>
      <c r="L529" s="65"/>
      <c r="M529" s="65"/>
      <c r="N529" s="65"/>
      <c r="O529" s="65"/>
      <c r="P529" s="65"/>
      <c r="T529" s="1"/>
      <c r="U529" s="1"/>
      <c r="V529" s="1"/>
    </row>
    <row r="530" spans="1:22" x14ac:dyDescent="0.25">
      <c r="A530" s="1"/>
      <c r="C530" s="65"/>
      <c r="K530" s="65"/>
      <c r="L530" s="65"/>
      <c r="M530" s="65"/>
      <c r="N530" s="65"/>
      <c r="O530" s="65"/>
      <c r="P530" s="65"/>
      <c r="T530" s="1"/>
      <c r="U530" s="1"/>
      <c r="V530" s="1"/>
    </row>
    <row r="531" spans="1:22" x14ac:dyDescent="0.25">
      <c r="A531" s="1"/>
      <c r="C531" s="65"/>
      <c r="K531" s="65"/>
      <c r="L531" s="65"/>
      <c r="M531" s="65"/>
      <c r="N531" s="65"/>
      <c r="O531" s="65"/>
      <c r="P531" s="65"/>
      <c r="T531" s="1"/>
      <c r="U531" s="1"/>
      <c r="V531" s="1"/>
    </row>
    <row r="532" spans="1:22" x14ac:dyDescent="0.25">
      <c r="A532" s="1"/>
      <c r="C532" s="65"/>
      <c r="K532" s="65"/>
      <c r="L532" s="65"/>
      <c r="M532" s="65"/>
      <c r="N532" s="65"/>
      <c r="O532" s="65"/>
      <c r="P532" s="65"/>
      <c r="T532" s="1"/>
      <c r="U532" s="1"/>
      <c r="V532" s="1"/>
    </row>
    <row r="533" spans="1:22" x14ac:dyDescent="0.25">
      <c r="A533" s="1"/>
      <c r="C533" s="65"/>
      <c r="K533" s="65"/>
      <c r="L533" s="65"/>
      <c r="M533" s="65"/>
      <c r="N533" s="65"/>
      <c r="O533" s="65"/>
      <c r="P533" s="65"/>
      <c r="T533" s="1"/>
      <c r="U533" s="1"/>
      <c r="V533" s="1"/>
    </row>
    <row r="534" spans="1:22" x14ac:dyDescent="0.25">
      <c r="A534" s="1"/>
      <c r="C534" s="65"/>
      <c r="K534" s="65"/>
      <c r="L534" s="65"/>
      <c r="M534" s="65"/>
      <c r="N534" s="65"/>
      <c r="O534" s="65"/>
      <c r="P534" s="65"/>
      <c r="T534" s="1"/>
      <c r="U534" s="1"/>
      <c r="V534" s="1"/>
    </row>
    <row r="535" spans="1:22" x14ac:dyDescent="0.25">
      <c r="A535" s="1"/>
      <c r="C535" s="65"/>
      <c r="K535" s="65"/>
      <c r="L535" s="65"/>
      <c r="M535" s="65"/>
      <c r="N535" s="65"/>
      <c r="O535" s="65"/>
      <c r="P535" s="65"/>
      <c r="T535" s="1"/>
      <c r="U535" s="1"/>
      <c r="V535" s="1"/>
    </row>
    <row r="536" spans="1:22" x14ac:dyDescent="0.25">
      <c r="A536" s="1"/>
      <c r="C536" s="65"/>
      <c r="K536" s="65"/>
      <c r="L536" s="65"/>
      <c r="M536" s="65"/>
      <c r="N536" s="65"/>
      <c r="O536" s="65"/>
      <c r="P536" s="65"/>
      <c r="T536" s="1"/>
      <c r="U536" s="1"/>
      <c r="V536" s="1"/>
    </row>
    <row r="537" spans="1:22" x14ac:dyDescent="0.25">
      <c r="A537" s="1"/>
      <c r="C537" s="65"/>
      <c r="K537" s="65"/>
      <c r="L537" s="65"/>
      <c r="M537" s="65"/>
      <c r="N537" s="65"/>
      <c r="O537" s="65"/>
      <c r="P537" s="65"/>
      <c r="T537" s="1"/>
      <c r="U537" s="1"/>
      <c r="V537" s="1"/>
    </row>
    <row r="538" spans="1:22" x14ac:dyDescent="0.25">
      <c r="A538" s="1"/>
      <c r="C538" s="65"/>
      <c r="K538" s="65"/>
      <c r="L538" s="65"/>
      <c r="M538" s="65"/>
      <c r="N538" s="65"/>
      <c r="O538" s="65"/>
      <c r="P538" s="65"/>
      <c r="T538" s="1"/>
      <c r="U538" s="1"/>
      <c r="V538" s="1"/>
    </row>
    <row r="539" spans="1:22" x14ac:dyDescent="0.25">
      <c r="A539" s="1"/>
      <c r="C539" s="65"/>
      <c r="K539" s="65"/>
      <c r="L539" s="65"/>
      <c r="M539" s="65"/>
      <c r="N539" s="65"/>
      <c r="O539" s="65"/>
      <c r="P539" s="65"/>
      <c r="T539" s="1"/>
      <c r="U539" s="1"/>
      <c r="V539" s="1"/>
    </row>
    <row r="540" spans="1:22" x14ac:dyDescent="0.25">
      <c r="A540" s="1"/>
      <c r="C540" s="65"/>
      <c r="K540" s="65"/>
      <c r="L540" s="65"/>
      <c r="M540" s="65"/>
      <c r="N540" s="65"/>
      <c r="O540" s="65"/>
      <c r="P540" s="65"/>
      <c r="T540" s="1"/>
      <c r="U540" s="1"/>
      <c r="V540" s="1"/>
    </row>
    <row r="541" spans="1:22" x14ac:dyDescent="0.25">
      <c r="A541" s="1"/>
      <c r="C541" s="65"/>
      <c r="K541" s="65"/>
      <c r="L541" s="65"/>
      <c r="M541" s="65"/>
      <c r="N541" s="65"/>
      <c r="O541" s="65"/>
      <c r="P541" s="65"/>
      <c r="T541" s="1"/>
      <c r="U541" s="1"/>
      <c r="V541" s="1"/>
    </row>
    <row r="542" spans="1:22" x14ac:dyDescent="0.25">
      <c r="A542" s="1"/>
      <c r="C542" s="65"/>
      <c r="K542" s="65"/>
      <c r="L542" s="65"/>
      <c r="M542" s="65"/>
      <c r="N542" s="65"/>
      <c r="O542" s="65"/>
      <c r="P542" s="65"/>
      <c r="T542" s="1"/>
      <c r="U542" s="1"/>
      <c r="V542" s="1"/>
    </row>
    <row r="543" spans="1:22" x14ac:dyDescent="0.25">
      <c r="A543" s="1"/>
      <c r="C543" s="65"/>
      <c r="K543" s="65"/>
      <c r="L543" s="65"/>
      <c r="M543" s="65"/>
      <c r="N543" s="65"/>
      <c r="O543" s="65"/>
      <c r="P543" s="65"/>
      <c r="T543" s="1"/>
      <c r="U543" s="1"/>
      <c r="V543" s="1"/>
    </row>
    <row r="544" spans="1:22" x14ac:dyDescent="0.25">
      <c r="A544" s="1"/>
      <c r="C544" s="65"/>
      <c r="K544" s="65"/>
      <c r="L544" s="65"/>
      <c r="M544" s="65"/>
      <c r="N544" s="65"/>
      <c r="O544" s="65"/>
      <c r="P544" s="65"/>
      <c r="T544" s="1"/>
      <c r="U544" s="1"/>
      <c r="V544" s="1"/>
    </row>
    <row r="545" spans="1:22" x14ac:dyDescent="0.25">
      <c r="A545" s="1"/>
      <c r="C545" s="65"/>
      <c r="K545" s="65"/>
      <c r="L545" s="65"/>
      <c r="M545" s="65"/>
      <c r="N545" s="65"/>
      <c r="O545" s="65"/>
      <c r="P545" s="65"/>
      <c r="T545" s="1"/>
      <c r="U545" s="1"/>
      <c r="V545" s="1"/>
    </row>
    <row r="546" spans="1:22" x14ac:dyDescent="0.25">
      <c r="A546" s="1"/>
      <c r="C546" s="65"/>
      <c r="K546" s="65"/>
      <c r="L546" s="65"/>
      <c r="M546" s="65"/>
      <c r="N546" s="65"/>
      <c r="O546" s="65"/>
      <c r="P546" s="65"/>
      <c r="T546" s="1"/>
      <c r="U546" s="1"/>
      <c r="V546" s="1"/>
    </row>
    <row r="547" spans="1:22" x14ac:dyDescent="0.25">
      <c r="A547" s="1"/>
      <c r="C547" s="65"/>
      <c r="K547" s="65"/>
      <c r="L547" s="65"/>
      <c r="M547" s="65"/>
      <c r="N547" s="65"/>
      <c r="O547" s="65"/>
      <c r="P547" s="65"/>
      <c r="T547" s="1"/>
      <c r="U547" s="1"/>
      <c r="V547" s="1"/>
    </row>
    <row r="548" spans="1:22" x14ac:dyDescent="0.25">
      <c r="A548" s="1"/>
      <c r="C548" s="65"/>
      <c r="K548" s="65"/>
      <c r="L548" s="65"/>
      <c r="M548" s="65"/>
      <c r="N548" s="65"/>
      <c r="O548" s="65"/>
      <c r="P548" s="65"/>
      <c r="T548" s="1"/>
      <c r="U548" s="1"/>
      <c r="V548" s="1"/>
    </row>
    <row r="549" spans="1:22" x14ac:dyDescent="0.25">
      <c r="A549" s="1"/>
      <c r="C549" s="65"/>
      <c r="K549" s="65"/>
      <c r="L549" s="65"/>
      <c r="M549" s="65"/>
      <c r="N549" s="65"/>
      <c r="O549" s="65"/>
      <c r="P549" s="65"/>
      <c r="T549" s="1"/>
      <c r="U549" s="1"/>
      <c r="V549" s="1"/>
    </row>
    <row r="550" spans="1:22" x14ac:dyDescent="0.25">
      <c r="A550" s="1"/>
      <c r="C550" s="65"/>
      <c r="K550" s="65"/>
      <c r="L550" s="65"/>
      <c r="M550" s="65"/>
      <c r="N550" s="65"/>
      <c r="O550" s="65"/>
      <c r="P550" s="65"/>
      <c r="T550" s="1"/>
      <c r="U550" s="1"/>
      <c r="V550" s="1"/>
    </row>
    <row r="551" spans="1:22" x14ac:dyDescent="0.25">
      <c r="A551" s="1"/>
      <c r="C551" s="65"/>
      <c r="K551" s="65"/>
      <c r="L551" s="65"/>
      <c r="M551" s="65"/>
      <c r="N551" s="65"/>
      <c r="O551" s="65"/>
      <c r="P551" s="65"/>
      <c r="T551" s="1"/>
      <c r="U551" s="1"/>
      <c r="V551" s="1"/>
    </row>
    <row r="552" spans="1:22" x14ac:dyDescent="0.25">
      <c r="A552" s="1"/>
      <c r="C552" s="65"/>
      <c r="K552" s="65"/>
      <c r="L552" s="65"/>
      <c r="M552" s="65"/>
      <c r="N552" s="65"/>
      <c r="O552" s="65"/>
      <c r="P552" s="65"/>
      <c r="T552" s="1"/>
      <c r="U552" s="1"/>
      <c r="V552" s="1"/>
    </row>
    <row r="553" spans="1:22" x14ac:dyDescent="0.25">
      <c r="A553" s="1"/>
      <c r="C553" s="65"/>
      <c r="K553" s="65"/>
      <c r="L553" s="65"/>
      <c r="M553" s="65"/>
      <c r="N553" s="65"/>
      <c r="O553" s="65"/>
      <c r="P553" s="65"/>
      <c r="T553" s="1"/>
      <c r="U553" s="1"/>
      <c r="V553" s="1"/>
    </row>
    <row r="554" spans="1:22" x14ac:dyDescent="0.25">
      <c r="A554" s="1"/>
      <c r="C554" s="65"/>
      <c r="K554" s="65"/>
      <c r="L554" s="65"/>
      <c r="M554" s="65"/>
      <c r="N554" s="65"/>
      <c r="O554" s="65"/>
      <c r="P554" s="65"/>
      <c r="T554" s="1"/>
      <c r="U554" s="1"/>
      <c r="V554" s="1"/>
    </row>
    <row r="555" spans="1:22" x14ac:dyDescent="0.25">
      <c r="A555" s="1"/>
      <c r="C555" s="65"/>
      <c r="K555" s="65"/>
      <c r="L555" s="65"/>
      <c r="M555" s="65"/>
      <c r="N555" s="65"/>
      <c r="O555" s="65"/>
      <c r="P555" s="65"/>
      <c r="T555" s="1"/>
      <c r="U555" s="1"/>
      <c r="V555" s="1"/>
    </row>
    <row r="556" spans="1:22" x14ac:dyDescent="0.25">
      <c r="A556" s="1"/>
      <c r="C556" s="65"/>
      <c r="K556" s="65"/>
      <c r="L556" s="65"/>
      <c r="M556" s="65"/>
      <c r="N556" s="65"/>
      <c r="O556" s="65"/>
      <c r="P556" s="65"/>
      <c r="T556" s="1"/>
      <c r="U556" s="1"/>
      <c r="V556" s="1"/>
    </row>
    <row r="557" spans="1:22" x14ac:dyDescent="0.25">
      <c r="A557" s="1"/>
      <c r="C557" s="65"/>
      <c r="K557" s="65"/>
      <c r="L557" s="65"/>
      <c r="M557" s="65"/>
      <c r="N557" s="65"/>
      <c r="O557" s="65"/>
      <c r="P557" s="65"/>
      <c r="T557" s="1"/>
      <c r="U557" s="1"/>
      <c r="V557" s="1"/>
    </row>
    <row r="558" spans="1:22" x14ac:dyDescent="0.25">
      <c r="A558" s="1"/>
      <c r="C558" s="65"/>
      <c r="K558" s="65"/>
      <c r="L558" s="65"/>
      <c r="M558" s="65"/>
      <c r="N558" s="65"/>
      <c r="O558" s="65"/>
      <c r="P558" s="65"/>
      <c r="T558" s="1"/>
      <c r="U558" s="1"/>
      <c r="V558" s="1"/>
    </row>
    <row r="559" spans="1:22" x14ac:dyDescent="0.25">
      <c r="A559" s="1"/>
      <c r="C559" s="65"/>
      <c r="K559" s="65"/>
      <c r="L559" s="65"/>
      <c r="M559" s="65"/>
      <c r="N559" s="65"/>
      <c r="O559" s="65"/>
      <c r="P559" s="65"/>
      <c r="T559" s="1"/>
      <c r="U559" s="1"/>
      <c r="V559" s="1"/>
    </row>
    <row r="560" spans="1:22" x14ac:dyDescent="0.25">
      <c r="A560" s="1"/>
      <c r="C560" s="65"/>
      <c r="K560" s="65"/>
      <c r="L560" s="65"/>
      <c r="M560" s="65"/>
      <c r="N560" s="65"/>
      <c r="O560" s="65"/>
      <c r="P560" s="65"/>
      <c r="T560" s="1"/>
      <c r="U560" s="1"/>
      <c r="V560" s="1"/>
    </row>
    <row r="561" spans="1:22" x14ac:dyDescent="0.25">
      <c r="A561" s="1"/>
      <c r="C561" s="65"/>
      <c r="K561" s="65"/>
      <c r="L561" s="65"/>
      <c r="M561" s="65"/>
      <c r="N561" s="65"/>
      <c r="O561" s="65"/>
      <c r="P561" s="65"/>
      <c r="T561" s="1"/>
      <c r="U561" s="1"/>
      <c r="V561" s="1"/>
    </row>
    <row r="562" spans="1:22" x14ac:dyDescent="0.25">
      <c r="A562" s="1"/>
      <c r="C562" s="65"/>
      <c r="K562" s="65"/>
      <c r="L562" s="65"/>
      <c r="M562" s="65"/>
      <c r="N562" s="65"/>
      <c r="O562" s="65"/>
      <c r="P562" s="65"/>
      <c r="T562" s="1"/>
      <c r="U562" s="1"/>
      <c r="V562" s="1"/>
    </row>
    <row r="563" spans="1:22" x14ac:dyDescent="0.25">
      <c r="A563" s="1"/>
      <c r="C563" s="65"/>
      <c r="K563" s="65"/>
      <c r="L563" s="65"/>
      <c r="M563" s="65"/>
      <c r="N563" s="65"/>
      <c r="O563" s="65"/>
      <c r="P563" s="65"/>
      <c r="T563" s="1"/>
      <c r="U563" s="1"/>
      <c r="V563" s="1"/>
    </row>
    <row r="564" spans="1:22" x14ac:dyDescent="0.25">
      <c r="A564" s="1"/>
      <c r="C564" s="65"/>
      <c r="K564" s="65"/>
      <c r="L564" s="65"/>
      <c r="M564" s="65"/>
      <c r="N564" s="65"/>
      <c r="O564" s="65"/>
      <c r="P564" s="65"/>
      <c r="T564" s="1"/>
      <c r="U564" s="1"/>
      <c r="V564" s="1"/>
    </row>
    <row r="565" spans="1:22" x14ac:dyDescent="0.25">
      <c r="A565" s="1"/>
      <c r="C565" s="65"/>
      <c r="K565" s="65"/>
      <c r="L565" s="65"/>
      <c r="M565" s="65"/>
      <c r="N565" s="65"/>
      <c r="O565" s="65"/>
      <c r="P565" s="65"/>
      <c r="T565" s="1"/>
      <c r="U565" s="1"/>
      <c r="V565" s="1"/>
    </row>
    <row r="566" spans="1:22" x14ac:dyDescent="0.25">
      <c r="A566" s="1"/>
      <c r="C566" s="65"/>
      <c r="K566" s="65"/>
      <c r="L566" s="65"/>
      <c r="M566" s="65"/>
      <c r="N566" s="65"/>
      <c r="O566" s="65"/>
      <c r="P566" s="65"/>
      <c r="T566" s="1"/>
      <c r="U566" s="1"/>
      <c r="V566" s="1"/>
    </row>
    <row r="567" spans="1:22" x14ac:dyDescent="0.25">
      <c r="A567" s="1"/>
      <c r="C567" s="65"/>
      <c r="K567" s="65"/>
      <c r="L567" s="65"/>
      <c r="M567" s="65"/>
      <c r="N567" s="65"/>
      <c r="O567" s="65"/>
      <c r="P567" s="65"/>
      <c r="T567" s="1"/>
      <c r="U567" s="1"/>
      <c r="V567" s="1"/>
    </row>
    <row r="568" spans="1:22" x14ac:dyDescent="0.25">
      <c r="A568" s="1"/>
      <c r="C568" s="65"/>
      <c r="K568" s="65"/>
      <c r="L568" s="65"/>
      <c r="M568" s="65"/>
      <c r="N568" s="65"/>
      <c r="O568" s="65"/>
      <c r="P568" s="65"/>
      <c r="T568" s="1"/>
      <c r="U568" s="1"/>
      <c r="V568" s="1"/>
    </row>
    <row r="569" spans="1:22" x14ac:dyDescent="0.25">
      <c r="A569" s="1"/>
      <c r="C569" s="65"/>
      <c r="K569" s="65"/>
      <c r="L569" s="65"/>
      <c r="M569" s="65"/>
      <c r="N569" s="65"/>
      <c r="O569" s="65"/>
      <c r="P569" s="65"/>
      <c r="T569" s="1"/>
      <c r="U569" s="1"/>
      <c r="V569" s="1"/>
    </row>
    <row r="570" spans="1:22" x14ac:dyDescent="0.25">
      <c r="A570" s="1"/>
      <c r="C570" s="65"/>
      <c r="K570" s="65"/>
      <c r="L570" s="65"/>
      <c r="M570" s="65"/>
      <c r="N570" s="65"/>
      <c r="O570" s="65"/>
      <c r="P570" s="65"/>
      <c r="T570" s="1"/>
      <c r="U570" s="1"/>
      <c r="V570" s="1"/>
    </row>
    <row r="571" spans="1:22" x14ac:dyDescent="0.25">
      <c r="A571" s="1"/>
      <c r="C571" s="65"/>
      <c r="K571" s="65"/>
      <c r="L571" s="65"/>
      <c r="M571" s="65"/>
      <c r="N571" s="65"/>
      <c r="O571" s="65"/>
      <c r="P571" s="65"/>
      <c r="T571" s="1"/>
      <c r="U571" s="1"/>
      <c r="V571" s="1"/>
    </row>
    <row r="572" spans="1:22" x14ac:dyDescent="0.25">
      <c r="A572" s="1"/>
      <c r="C572" s="65"/>
      <c r="K572" s="65"/>
      <c r="L572" s="65"/>
      <c r="M572" s="65"/>
      <c r="N572" s="65"/>
      <c r="O572" s="65"/>
      <c r="P572" s="65"/>
      <c r="T572" s="1"/>
      <c r="U572" s="1"/>
      <c r="V572" s="1"/>
    </row>
    <row r="573" spans="1:22" x14ac:dyDescent="0.25">
      <c r="A573" s="1"/>
      <c r="C573" s="65"/>
      <c r="K573" s="65"/>
      <c r="L573" s="65"/>
      <c r="M573" s="65"/>
      <c r="N573" s="65"/>
      <c r="O573" s="65"/>
      <c r="P573" s="65"/>
      <c r="T573" s="1"/>
      <c r="U573" s="1"/>
      <c r="V573" s="1"/>
    </row>
    <row r="574" spans="1:22" x14ac:dyDescent="0.25">
      <c r="A574" s="1"/>
      <c r="C574" s="65"/>
      <c r="K574" s="65"/>
      <c r="L574" s="65"/>
      <c r="M574" s="65"/>
      <c r="N574" s="65"/>
      <c r="O574" s="65"/>
      <c r="P574" s="65"/>
      <c r="T574" s="1"/>
      <c r="U574" s="1"/>
      <c r="V574" s="1"/>
    </row>
    <row r="575" spans="1:22" x14ac:dyDescent="0.25">
      <c r="A575" s="1"/>
      <c r="C575" s="65"/>
      <c r="K575" s="65"/>
      <c r="L575" s="65"/>
      <c r="M575" s="65"/>
      <c r="N575" s="65"/>
      <c r="O575" s="65"/>
      <c r="P575" s="65"/>
      <c r="T575" s="1"/>
      <c r="U575" s="1"/>
      <c r="V575" s="1"/>
    </row>
    <row r="576" spans="1:22" x14ac:dyDescent="0.25">
      <c r="A576" s="1"/>
      <c r="C576" s="65"/>
      <c r="K576" s="65"/>
      <c r="L576" s="65"/>
      <c r="M576" s="65"/>
      <c r="N576" s="65"/>
      <c r="O576" s="65"/>
      <c r="P576" s="65"/>
      <c r="T576" s="1"/>
      <c r="U576" s="1"/>
      <c r="V576" s="1"/>
    </row>
    <row r="577" spans="1:22" x14ac:dyDescent="0.25">
      <c r="A577" s="1"/>
      <c r="C577" s="65"/>
      <c r="K577" s="65"/>
      <c r="L577" s="65"/>
      <c r="M577" s="65"/>
      <c r="N577" s="65"/>
      <c r="O577" s="65"/>
      <c r="P577" s="65"/>
      <c r="T577" s="1"/>
      <c r="U577" s="1"/>
      <c r="V577" s="1"/>
    </row>
    <row r="578" spans="1:22" x14ac:dyDescent="0.25">
      <c r="A578" s="1"/>
      <c r="C578" s="65"/>
      <c r="K578" s="65"/>
      <c r="L578" s="65"/>
      <c r="M578" s="65"/>
      <c r="N578" s="65"/>
      <c r="O578" s="65"/>
      <c r="P578" s="65"/>
      <c r="T578" s="1"/>
      <c r="U578" s="1"/>
      <c r="V578" s="1"/>
    </row>
    <row r="579" spans="1:22" x14ac:dyDescent="0.25">
      <c r="A579" s="1"/>
      <c r="C579" s="65"/>
      <c r="K579" s="65"/>
      <c r="L579" s="65"/>
      <c r="M579" s="65"/>
      <c r="N579" s="65"/>
      <c r="O579" s="65"/>
      <c r="P579" s="65"/>
      <c r="T579" s="1"/>
      <c r="U579" s="1"/>
      <c r="V579" s="1"/>
    </row>
    <row r="580" spans="1:22" x14ac:dyDescent="0.25">
      <c r="A580" s="1"/>
      <c r="C580" s="65"/>
      <c r="K580" s="65"/>
      <c r="L580" s="65"/>
      <c r="M580" s="65"/>
      <c r="N580" s="65"/>
      <c r="O580" s="65"/>
      <c r="P580" s="65"/>
      <c r="T580" s="1"/>
      <c r="U580" s="1"/>
      <c r="V580" s="1"/>
    </row>
    <row r="581" spans="1:22" x14ac:dyDescent="0.25">
      <c r="A581" s="1"/>
      <c r="C581" s="65"/>
      <c r="K581" s="65"/>
      <c r="L581" s="65"/>
      <c r="M581" s="65"/>
      <c r="N581" s="65"/>
      <c r="O581" s="65"/>
      <c r="P581" s="65"/>
      <c r="T581" s="1"/>
      <c r="U581" s="1"/>
      <c r="V581" s="1"/>
    </row>
    <row r="582" spans="1:22" x14ac:dyDescent="0.25">
      <c r="A582" s="1"/>
      <c r="C582" s="65"/>
      <c r="K582" s="65"/>
      <c r="L582" s="65"/>
      <c r="M582" s="65"/>
      <c r="N582" s="65"/>
      <c r="O582" s="65"/>
      <c r="P582" s="65"/>
      <c r="T582" s="1"/>
      <c r="U582" s="1"/>
      <c r="V582" s="1"/>
    </row>
    <row r="583" spans="1:22" x14ac:dyDescent="0.25">
      <c r="A583" s="1"/>
      <c r="C583" s="65"/>
      <c r="K583" s="65"/>
      <c r="L583" s="65"/>
      <c r="M583" s="65"/>
      <c r="N583" s="65"/>
      <c r="O583" s="65"/>
      <c r="P583" s="65"/>
      <c r="T583" s="1"/>
      <c r="U583" s="1"/>
      <c r="V583" s="1"/>
    </row>
    <row r="584" spans="1:22" x14ac:dyDescent="0.25">
      <c r="A584" s="1"/>
      <c r="C584" s="65"/>
      <c r="K584" s="65"/>
      <c r="L584" s="65"/>
      <c r="M584" s="65"/>
      <c r="N584" s="65"/>
      <c r="O584" s="65"/>
      <c r="P584" s="65"/>
      <c r="T584" s="1"/>
      <c r="U584" s="1"/>
      <c r="V584" s="1"/>
    </row>
    <row r="585" spans="1:22" x14ac:dyDescent="0.25">
      <c r="A585" s="1"/>
      <c r="C585" s="65"/>
      <c r="K585" s="65"/>
      <c r="L585" s="65"/>
      <c r="M585" s="65"/>
      <c r="N585" s="65"/>
      <c r="O585" s="65"/>
      <c r="P585" s="65"/>
      <c r="T585" s="1"/>
      <c r="U585" s="1"/>
      <c r="V585" s="1"/>
    </row>
    <row r="586" spans="1:22" x14ac:dyDescent="0.25">
      <c r="A586" s="1"/>
      <c r="C586" s="65"/>
      <c r="K586" s="65"/>
      <c r="L586" s="65"/>
      <c r="M586" s="65"/>
      <c r="N586" s="65"/>
      <c r="O586" s="65"/>
      <c r="P586" s="65"/>
      <c r="T586" s="1"/>
      <c r="U586" s="1"/>
      <c r="V586" s="1"/>
    </row>
    <row r="587" spans="1:22" x14ac:dyDescent="0.25">
      <c r="A587" s="1"/>
      <c r="C587" s="65"/>
      <c r="K587" s="65"/>
      <c r="L587" s="65"/>
      <c r="M587" s="65"/>
      <c r="N587" s="65"/>
      <c r="O587" s="65"/>
      <c r="P587" s="65"/>
      <c r="T587" s="1"/>
      <c r="U587" s="1"/>
      <c r="V587" s="1"/>
    </row>
    <row r="588" spans="1:22" x14ac:dyDescent="0.25">
      <c r="A588" s="1"/>
      <c r="C588" s="65"/>
      <c r="K588" s="65"/>
      <c r="L588" s="65"/>
      <c r="M588" s="65"/>
      <c r="N588" s="65"/>
      <c r="O588" s="65"/>
      <c r="P588" s="65"/>
      <c r="T588" s="1"/>
      <c r="U588" s="1"/>
      <c r="V588" s="1"/>
    </row>
    <row r="589" spans="1:22" x14ac:dyDescent="0.25">
      <c r="A589" s="1"/>
      <c r="C589" s="65"/>
      <c r="K589" s="65"/>
      <c r="L589" s="65"/>
      <c r="M589" s="65"/>
      <c r="N589" s="65"/>
      <c r="O589" s="65"/>
      <c r="P589" s="65"/>
      <c r="T589" s="1"/>
      <c r="U589" s="1"/>
      <c r="V589" s="1"/>
    </row>
    <row r="590" spans="1:22" x14ac:dyDescent="0.25">
      <c r="A590" s="1"/>
      <c r="C590" s="65"/>
      <c r="K590" s="65"/>
      <c r="L590" s="65"/>
      <c r="M590" s="65"/>
      <c r="N590" s="65"/>
      <c r="O590" s="65"/>
      <c r="P590" s="65"/>
      <c r="T590" s="1"/>
      <c r="U590" s="1"/>
      <c r="V590" s="1"/>
    </row>
    <row r="591" spans="1:22" x14ac:dyDescent="0.25">
      <c r="A591" s="1"/>
      <c r="C591" s="65"/>
      <c r="K591" s="65"/>
      <c r="L591" s="65"/>
      <c r="M591" s="65"/>
      <c r="N591" s="65"/>
      <c r="O591" s="65"/>
      <c r="P591" s="65"/>
      <c r="T591" s="1"/>
      <c r="U591" s="1"/>
      <c r="V591" s="1"/>
    </row>
    <row r="592" spans="1:22" x14ac:dyDescent="0.25">
      <c r="A592" s="1"/>
      <c r="C592" s="65"/>
      <c r="K592" s="65"/>
      <c r="L592" s="65"/>
      <c r="M592" s="65"/>
      <c r="N592" s="65"/>
      <c r="O592" s="65"/>
      <c r="P592" s="65"/>
      <c r="T592" s="1"/>
      <c r="U592" s="1"/>
      <c r="V592" s="1"/>
    </row>
    <row r="593" spans="1:22" x14ac:dyDescent="0.25">
      <c r="A593" s="1"/>
      <c r="C593" s="65"/>
      <c r="K593" s="65"/>
      <c r="L593" s="65"/>
      <c r="M593" s="65"/>
      <c r="N593" s="65"/>
      <c r="O593" s="65"/>
      <c r="P593" s="65"/>
      <c r="T593" s="1"/>
      <c r="U593" s="1"/>
      <c r="V593" s="1"/>
    </row>
    <row r="594" spans="1:22" x14ac:dyDescent="0.25">
      <c r="A594" s="1"/>
      <c r="C594" s="65"/>
      <c r="K594" s="65"/>
      <c r="L594" s="65"/>
      <c r="M594" s="65"/>
      <c r="N594" s="65"/>
      <c r="O594" s="65"/>
      <c r="P594" s="65"/>
      <c r="T594" s="1"/>
      <c r="U594" s="1"/>
      <c r="V594" s="1"/>
    </row>
    <row r="595" spans="1:22" x14ac:dyDescent="0.25">
      <c r="A595" s="1"/>
      <c r="C595" s="65"/>
      <c r="K595" s="65"/>
      <c r="L595" s="65"/>
      <c r="M595" s="65"/>
      <c r="N595" s="65"/>
      <c r="O595" s="65"/>
      <c r="P595" s="65"/>
      <c r="T595" s="1"/>
      <c r="U595" s="1"/>
      <c r="V595" s="1"/>
    </row>
    <row r="596" spans="1:22" x14ac:dyDescent="0.25">
      <c r="A596" s="1"/>
      <c r="C596" s="65"/>
      <c r="K596" s="65"/>
      <c r="L596" s="65"/>
      <c r="M596" s="65"/>
      <c r="N596" s="65"/>
      <c r="O596" s="65"/>
      <c r="P596" s="65"/>
      <c r="T596" s="1"/>
      <c r="U596" s="1"/>
      <c r="V596" s="1"/>
    </row>
    <row r="597" spans="1:22" x14ac:dyDescent="0.25">
      <c r="A597" s="1"/>
      <c r="C597" s="65"/>
      <c r="K597" s="65"/>
      <c r="L597" s="65"/>
      <c r="M597" s="65"/>
      <c r="N597" s="65"/>
      <c r="O597" s="65"/>
      <c r="P597" s="65"/>
      <c r="T597" s="1"/>
      <c r="U597" s="1"/>
      <c r="V597" s="1"/>
    </row>
    <row r="598" spans="1:22" x14ac:dyDescent="0.25">
      <c r="A598" s="1"/>
      <c r="C598" s="65"/>
      <c r="K598" s="65"/>
      <c r="L598" s="65"/>
      <c r="M598" s="65"/>
      <c r="N598" s="65"/>
      <c r="O598" s="65"/>
      <c r="P598" s="65"/>
      <c r="T598" s="1"/>
      <c r="U598" s="1"/>
      <c r="V598" s="1"/>
    </row>
    <row r="599" spans="1:22" x14ac:dyDescent="0.25">
      <c r="A599" s="1"/>
      <c r="C599" s="65"/>
      <c r="K599" s="65"/>
      <c r="L599" s="65"/>
      <c r="M599" s="65"/>
      <c r="N599" s="65"/>
      <c r="O599" s="65"/>
      <c r="P599" s="65"/>
      <c r="T599" s="1"/>
      <c r="U599" s="1"/>
      <c r="V599" s="1"/>
    </row>
    <row r="600" spans="1:22" x14ac:dyDescent="0.25">
      <c r="A600" s="1"/>
      <c r="C600" s="65"/>
      <c r="K600" s="65"/>
      <c r="L600" s="65"/>
      <c r="M600" s="65"/>
      <c r="N600" s="65"/>
      <c r="O600" s="65"/>
      <c r="P600" s="65"/>
      <c r="T600" s="1"/>
      <c r="U600" s="1"/>
      <c r="V600" s="1"/>
    </row>
    <row r="601" spans="1:22" x14ac:dyDescent="0.25">
      <c r="A601" s="1"/>
      <c r="C601" s="65"/>
      <c r="K601" s="65"/>
      <c r="L601" s="65"/>
      <c r="M601" s="65"/>
      <c r="N601" s="65"/>
      <c r="O601" s="65"/>
      <c r="P601" s="65"/>
      <c r="T601" s="1"/>
      <c r="U601" s="1"/>
      <c r="V601" s="1"/>
    </row>
    <row r="602" spans="1:22" x14ac:dyDescent="0.25">
      <c r="A602" s="1"/>
      <c r="C602" s="65"/>
      <c r="K602" s="65"/>
      <c r="L602" s="65"/>
      <c r="M602" s="65"/>
      <c r="N602" s="65"/>
      <c r="O602" s="65"/>
      <c r="P602" s="65"/>
      <c r="T602" s="1"/>
      <c r="U602" s="1"/>
      <c r="V602" s="1"/>
    </row>
    <row r="603" spans="1:22" x14ac:dyDescent="0.25">
      <c r="A603" s="1"/>
      <c r="C603" s="65"/>
      <c r="K603" s="65"/>
      <c r="L603" s="65"/>
      <c r="M603" s="65"/>
      <c r="N603" s="65"/>
      <c r="O603" s="65"/>
      <c r="P603" s="65"/>
      <c r="T603" s="1"/>
      <c r="U603" s="1"/>
      <c r="V603" s="1"/>
    </row>
    <row r="604" spans="1:22" x14ac:dyDescent="0.25">
      <c r="A604" s="1"/>
      <c r="C604" s="65"/>
      <c r="K604" s="65"/>
      <c r="L604" s="65"/>
      <c r="M604" s="65"/>
      <c r="N604" s="65"/>
      <c r="O604" s="65"/>
      <c r="P604" s="65"/>
      <c r="T604" s="1"/>
      <c r="U604" s="1"/>
      <c r="V604" s="1"/>
    </row>
    <row r="605" spans="1:22" x14ac:dyDescent="0.25">
      <c r="A605" s="1"/>
      <c r="C605" s="65"/>
      <c r="K605" s="65"/>
      <c r="L605" s="65"/>
      <c r="M605" s="65"/>
      <c r="N605" s="65"/>
      <c r="O605" s="65"/>
      <c r="P605" s="65"/>
      <c r="T605" s="1"/>
      <c r="U605" s="1"/>
      <c r="V605" s="1"/>
    </row>
    <row r="606" spans="1:22" x14ac:dyDescent="0.25">
      <c r="A606" s="1"/>
      <c r="C606" s="65"/>
      <c r="K606" s="65"/>
      <c r="L606" s="65"/>
      <c r="M606" s="65"/>
      <c r="N606" s="65"/>
      <c r="O606" s="65"/>
      <c r="P606" s="65"/>
      <c r="T606" s="1"/>
      <c r="U606" s="1"/>
      <c r="V606" s="1"/>
    </row>
    <row r="607" spans="1:22" x14ac:dyDescent="0.25">
      <c r="A607" s="1"/>
      <c r="C607" s="65"/>
      <c r="K607" s="65"/>
      <c r="L607" s="65"/>
      <c r="M607" s="65"/>
      <c r="N607" s="65"/>
      <c r="O607" s="65"/>
      <c r="P607" s="65"/>
      <c r="T607" s="1"/>
      <c r="U607" s="1"/>
      <c r="V607" s="1"/>
    </row>
    <row r="608" spans="1:22" x14ac:dyDescent="0.25">
      <c r="A608" s="1"/>
      <c r="C608" s="65"/>
      <c r="K608" s="65"/>
      <c r="L608" s="65"/>
      <c r="M608" s="65"/>
      <c r="N608" s="65"/>
      <c r="O608" s="65"/>
      <c r="P608" s="65"/>
      <c r="T608" s="1"/>
      <c r="U608" s="1"/>
      <c r="V608" s="1"/>
    </row>
    <row r="609" spans="1:22" x14ac:dyDescent="0.25">
      <c r="A609" s="1"/>
      <c r="C609" s="65"/>
      <c r="K609" s="65"/>
      <c r="L609" s="65"/>
      <c r="M609" s="65"/>
      <c r="N609" s="65"/>
      <c r="O609" s="65"/>
      <c r="P609" s="65"/>
      <c r="T609" s="1"/>
      <c r="U609" s="1"/>
      <c r="V609" s="1"/>
    </row>
    <row r="610" spans="1:22" x14ac:dyDescent="0.25">
      <c r="A610" s="1"/>
      <c r="C610" s="65"/>
      <c r="K610" s="65"/>
      <c r="L610" s="65"/>
      <c r="M610" s="65"/>
      <c r="N610" s="65"/>
      <c r="O610" s="65"/>
      <c r="P610" s="65"/>
      <c r="T610" s="1"/>
      <c r="U610" s="1"/>
      <c r="V610" s="1"/>
    </row>
    <row r="611" spans="1:22" x14ac:dyDescent="0.25">
      <c r="A611" s="1"/>
      <c r="C611" s="65"/>
      <c r="K611" s="65"/>
      <c r="L611" s="65"/>
      <c r="M611" s="65"/>
      <c r="N611" s="65"/>
      <c r="O611" s="65"/>
      <c r="P611" s="65"/>
      <c r="T611" s="1"/>
      <c r="U611" s="1"/>
      <c r="V611" s="1"/>
    </row>
    <row r="612" spans="1:22" x14ac:dyDescent="0.25">
      <c r="A612" s="1"/>
      <c r="C612" s="65"/>
      <c r="K612" s="65"/>
      <c r="L612" s="65"/>
      <c r="M612" s="65"/>
      <c r="N612" s="65"/>
      <c r="O612" s="65"/>
      <c r="P612" s="65"/>
      <c r="T612" s="1"/>
      <c r="U612" s="1"/>
      <c r="V612" s="1"/>
    </row>
    <row r="613" spans="1:22" x14ac:dyDescent="0.25">
      <c r="A613" s="1"/>
      <c r="C613" s="65"/>
      <c r="K613" s="65"/>
      <c r="L613" s="65"/>
      <c r="M613" s="65"/>
      <c r="N613" s="65"/>
      <c r="O613" s="65"/>
      <c r="P613" s="65"/>
      <c r="T613" s="1"/>
      <c r="U613" s="1"/>
      <c r="V613" s="1"/>
    </row>
    <row r="614" spans="1:22" x14ac:dyDescent="0.25">
      <c r="A614" s="1"/>
      <c r="C614" s="65"/>
      <c r="K614" s="65"/>
      <c r="L614" s="65"/>
      <c r="M614" s="65"/>
      <c r="N614" s="65"/>
      <c r="O614" s="65"/>
      <c r="P614" s="65"/>
      <c r="T614" s="1"/>
      <c r="U614" s="1"/>
      <c r="V614" s="1"/>
    </row>
    <row r="615" spans="1:22" x14ac:dyDescent="0.25">
      <c r="A615" s="1"/>
      <c r="C615" s="65"/>
      <c r="K615" s="65"/>
      <c r="L615" s="65"/>
      <c r="M615" s="65"/>
      <c r="N615" s="65"/>
      <c r="O615" s="65"/>
      <c r="P615" s="65"/>
      <c r="T615" s="1"/>
      <c r="U615" s="1"/>
      <c r="V615" s="1"/>
    </row>
    <row r="616" spans="1:22" x14ac:dyDescent="0.25">
      <c r="A616" s="1"/>
      <c r="C616" s="65"/>
      <c r="K616" s="65"/>
      <c r="L616" s="65"/>
      <c r="M616" s="65"/>
      <c r="N616" s="65"/>
      <c r="O616" s="65"/>
      <c r="P616" s="65"/>
      <c r="T616" s="1"/>
      <c r="U616" s="1"/>
      <c r="V616" s="1"/>
    </row>
    <row r="617" spans="1:22" x14ac:dyDescent="0.25">
      <c r="A617" s="1"/>
      <c r="C617" s="65"/>
      <c r="K617" s="65"/>
      <c r="L617" s="65"/>
      <c r="M617" s="65"/>
      <c r="N617" s="65"/>
      <c r="O617" s="65"/>
      <c r="P617" s="65"/>
      <c r="T617" s="1"/>
      <c r="U617" s="1"/>
      <c r="V617" s="1"/>
    </row>
    <row r="618" spans="1:22" x14ac:dyDescent="0.25">
      <c r="A618" s="1"/>
      <c r="C618" s="65"/>
      <c r="K618" s="65"/>
      <c r="L618" s="65"/>
      <c r="M618" s="65"/>
      <c r="N618" s="65"/>
      <c r="O618" s="65"/>
      <c r="P618" s="65"/>
      <c r="T618" s="1"/>
      <c r="U618" s="1"/>
      <c r="V618" s="1"/>
    </row>
    <row r="619" spans="1:22" x14ac:dyDescent="0.25">
      <c r="A619" s="1"/>
      <c r="C619" s="65"/>
      <c r="K619" s="65"/>
      <c r="L619" s="65"/>
      <c r="M619" s="65"/>
      <c r="N619" s="65"/>
      <c r="O619" s="65"/>
      <c r="P619" s="65"/>
      <c r="T619" s="1"/>
      <c r="U619" s="1"/>
      <c r="V619" s="1"/>
    </row>
    <row r="620" spans="1:22" x14ac:dyDescent="0.25">
      <c r="A620" s="1"/>
      <c r="C620" s="65"/>
      <c r="K620" s="65"/>
      <c r="L620" s="65"/>
      <c r="M620" s="65"/>
      <c r="N620" s="65"/>
      <c r="O620" s="65"/>
      <c r="P620" s="65"/>
      <c r="T620" s="1"/>
      <c r="U620" s="1"/>
      <c r="V620" s="1"/>
    </row>
    <row r="621" spans="1:22" x14ac:dyDescent="0.25">
      <c r="A621" s="1"/>
      <c r="C621" s="65"/>
      <c r="K621" s="65"/>
      <c r="L621" s="65"/>
      <c r="M621" s="65"/>
      <c r="N621" s="65"/>
      <c r="O621" s="65"/>
      <c r="P621" s="65"/>
      <c r="T621" s="1"/>
      <c r="U621" s="1"/>
      <c r="V621" s="1"/>
    </row>
    <row r="622" spans="1:22" x14ac:dyDescent="0.25">
      <c r="A622" s="1"/>
      <c r="C622" s="65"/>
      <c r="K622" s="65"/>
      <c r="L622" s="65"/>
      <c r="M622" s="65"/>
      <c r="N622" s="65"/>
      <c r="O622" s="65"/>
      <c r="P622" s="65"/>
      <c r="T622" s="1"/>
      <c r="U622" s="1"/>
      <c r="V622" s="1"/>
    </row>
    <row r="623" spans="1:22" x14ac:dyDescent="0.25">
      <c r="A623" s="1"/>
      <c r="C623" s="65"/>
      <c r="K623" s="65"/>
      <c r="L623" s="65"/>
      <c r="M623" s="65"/>
      <c r="N623" s="65"/>
      <c r="O623" s="65"/>
      <c r="P623" s="65"/>
      <c r="T623" s="1"/>
      <c r="U623" s="1"/>
      <c r="V623" s="1"/>
    </row>
    <row r="624" spans="1:22" x14ac:dyDescent="0.25">
      <c r="A624" s="1"/>
      <c r="C624" s="65"/>
      <c r="K624" s="65"/>
      <c r="L624" s="65"/>
      <c r="M624" s="65"/>
      <c r="N624" s="65"/>
      <c r="O624" s="65"/>
      <c r="P624" s="65"/>
      <c r="T624" s="1"/>
      <c r="U624" s="1"/>
      <c r="V624" s="1"/>
    </row>
    <row r="625" spans="1:22" x14ac:dyDescent="0.25">
      <c r="A625" s="1"/>
      <c r="C625" s="65"/>
      <c r="K625" s="65"/>
      <c r="L625" s="65"/>
      <c r="M625" s="65"/>
      <c r="N625" s="65"/>
      <c r="O625" s="65"/>
      <c r="P625" s="65"/>
      <c r="T625" s="1"/>
      <c r="U625" s="1"/>
      <c r="V625" s="1"/>
    </row>
    <row r="626" spans="1:22" x14ac:dyDescent="0.25">
      <c r="A626" s="1"/>
      <c r="C626" s="65"/>
      <c r="K626" s="65"/>
      <c r="L626" s="65"/>
      <c r="M626" s="65"/>
      <c r="N626" s="65"/>
      <c r="O626" s="65"/>
      <c r="P626" s="65"/>
      <c r="T626" s="1"/>
      <c r="U626" s="1"/>
      <c r="V626" s="1"/>
    </row>
    <row r="627" spans="1:22" x14ac:dyDescent="0.25">
      <c r="A627" s="1"/>
      <c r="C627" s="65"/>
      <c r="K627" s="65"/>
      <c r="L627" s="65"/>
      <c r="M627" s="65"/>
      <c r="N627" s="65"/>
      <c r="O627" s="65"/>
      <c r="P627" s="65"/>
      <c r="T627" s="1"/>
      <c r="U627" s="1"/>
      <c r="V627" s="1"/>
    </row>
    <row r="628" spans="1:22" x14ac:dyDescent="0.25">
      <c r="A628" s="1"/>
      <c r="C628" s="65"/>
      <c r="K628" s="65"/>
      <c r="L628" s="65"/>
      <c r="M628" s="65"/>
      <c r="N628" s="65"/>
      <c r="O628" s="65"/>
      <c r="P628" s="65"/>
      <c r="T628" s="1"/>
      <c r="U628" s="1"/>
      <c r="V628" s="1"/>
    </row>
    <row r="629" spans="1:22" x14ac:dyDescent="0.25">
      <c r="A629" s="1"/>
      <c r="C629" s="65"/>
      <c r="K629" s="65"/>
      <c r="L629" s="65"/>
      <c r="M629" s="65"/>
      <c r="N629" s="65"/>
      <c r="O629" s="65"/>
      <c r="P629" s="65"/>
      <c r="T629" s="1"/>
      <c r="U629" s="1"/>
      <c r="V629" s="1"/>
    </row>
    <row r="630" spans="1:22" x14ac:dyDescent="0.25">
      <c r="A630" s="1"/>
      <c r="C630" s="65"/>
      <c r="K630" s="65"/>
      <c r="L630" s="65"/>
      <c r="M630" s="65"/>
      <c r="N630" s="65"/>
      <c r="O630" s="65"/>
      <c r="P630" s="65"/>
      <c r="T630" s="1"/>
      <c r="U630" s="1"/>
      <c r="V630" s="1"/>
    </row>
    <row r="631" spans="1:22" x14ac:dyDescent="0.25">
      <c r="A631" s="1"/>
      <c r="C631" s="65"/>
      <c r="K631" s="65"/>
      <c r="L631" s="65"/>
      <c r="M631" s="65"/>
      <c r="N631" s="65"/>
      <c r="O631" s="65"/>
      <c r="P631" s="65"/>
      <c r="T631" s="1"/>
      <c r="U631" s="1"/>
      <c r="V631" s="1"/>
    </row>
    <row r="632" spans="1:22" x14ac:dyDescent="0.25">
      <c r="A632" s="1"/>
      <c r="C632" s="65"/>
      <c r="K632" s="65"/>
      <c r="L632" s="65"/>
      <c r="M632" s="65"/>
      <c r="N632" s="65"/>
      <c r="O632" s="65"/>
      <c r="P632" s="65"/>
      <c r="T632" s="1"/>
      <c r="U632" s="1"/>
      <c r="V632" s="1"/>
    </row>
    <row r="633" spans="1:22" x14ac:dyDescent="0.25">
      <c r="A633" s="1"/>
      <c r="C633" s="65"/>
      <c r="K633" s="65"/>
      <c r="L633" s="65"/>
      <c r="M633" s="65"/>
      <c r="N633" s="65"/>
      <c r="O633" s="65"/>
      <c r="P633" s="65"/>
      <c r="T633" s="1"/>
      <c r="U633" s="1"/>
      <c r="V633" s="1"/>
    </row>
    <row r="634" spans="1:22" x14ac:dyDescent="0.25">
      <c r="A634" s="1"/>
      <c r="C634" s="65"/>
      <c r="K634" s="65"/>
      <c r="L634" s="65"/>
      <c r="M634" s="65"/>
      <c r="N634" s="65"/>
      <c r="O634" s="65"/>
      <c r="P634" s="65"/>
      <c r="T634" s="1"/>
      <c r="U634" s="1"/>
      <c r="V634" s="1"/>
    </row>
    <row r="635" spans="1:22" x14ac:dyDescent="0.25">
      <c r="A635" s="1"/>
      <c r="C635" s="65"/>
      <c r="K635" s="65"/>
      <c r="L635" s="65"/>
      <c r="M635" s="65"/>
      <c r="N635" s="65"/>
      <c r="O635" s="65"/>
      <c r="P635" s="65"/>
      <c r="T635" s="1"/>
      <c r="U635" s="1"/>
      <c r="V635" s="1"/>
    </row>
    <row r="636" spans="1:22" x14ac:dyDescent="0.25">
      <c r="A636" s="1"/>
      <c r="C636" s="65"/>
      <c r="K636" s="65"/>
      <c r="L636" s="65"/>
      <c r="M636" s="65"/>
      <c r="N636" s="65"/>
      <c r="O636" s="65"/>
      <c r="P636" s="65"/>
      <c r="T636" s="1"/>
      <c r="U636" s="1"/>
      <c r="V636" s="1"/>
    </row>
    <row r="637" spans="1:22" x14ac:dyDescent="0.25">
      <c r="A637" s="1"/>
      <c r="C637" s="65"/>
      <c r="K637" s="65"/>
      <c r="L637" s="65"/>
      <c r="M637" s="65"/>
      <c r="N637" s="65"/>
      <c r="O637" s="65"/>
      <c r="P637" s="65"/>
      <c r="T637" s="1"/>
      <c r="U637" s="1"/>
      <c r="V637" s="1"/>
    </row>
    <row r="638" spans="1:22" x14ac:dyDescent="0.25">
      <c r="A638" s="1"/>
      <c r="C638" s="65"/>
      <c r="K638" s="65"/>
      <c r="L638" s="65"/>
      <c r="M638" s="65"/>
      <c r="N638" s="65"/>
      <c r="O638" s="65"/>
      <c r="P638" s="65"/>
      <c r="T638" s="1"/>
      <c r="U638" s="1"/>
      <c r="V638" s="1"/>
    </row>
    <row r="639" spans="1:22" x14ac:dyDescent="0.25">
      <c r="A639" s="1"/>
      <c r="C639" s="65"/>
      <c r="K639" s="65"/>
      <c r="L639" s="65"/>
      <c r="M639" s="65"/>
      <c r="N639" s="65"/>
      <c r="O639" s="65"/>
      <c r="P639" s="65"/>
      <c r="T639" s="1"/>
      <c r="U639" s="1"/>
      <c r="V639" s="1"/>
    </row>
    <row r="640" spans="1:22" x14ac:dyDescent="0.25">
      <c r="A640" s="1"/>
      <c r="C640" s="65"/>
      <c r="K640" s="65"/>
      <c r="L640" s="65"/>
      <c r="M640" s="65"/>
      <c r="N640" s="65"/>
      <c r="O640" s="65"/>
      <c r="P640" s="65"/>
      <c r="T640" s="1"/>
      <c r="U640" s="1"/>
      <c r="V640" s="1"/>
    </row>
    <row r="641" spans="1:22" x14ac:dyDescent="0.25">
      <c r="A641" s="1"/>
      <c r="C641" s="65"/>
      <c r="K641" s="65"/>
      <c r="L641" s="65"/>
      <c r="M641" s="65"/>
      <c r="N641" s="65"/>
      <c r="O641" s="65"/>
      <c r="P641" s="65"/>
      <c r="T641" s="1"/>
      <c r="U641" s="1"/>
      <c r="V641" s="1"/>
    </row>
    <row r="642" spans="1:22" x14ac:dyDescent="0.25">
      <c r="A642" s="1"/>
      <c r="C642" s="65"/>
      <c r="K642" s="65"/>
      <c r="L642" s="65"/>
      <c r="M642" s="65"/>
      <c r="N642" s="65"/>
      <c r="O642" s="65"/>
      <c r="P642" s="65"/>
      <c r="T642" s="1"/>
      <c r="U642" s="1"/>
      <c r="V642" s="1"/>
    </row>
    <row r="643" spans="1:22" x14ac:dyDescent="0.25">
      <c r="A643" s="1"/>
      <c r="C643" s="65"/>
      <c r="K643" s="65"/>
      <c r="L643" s="65"/>
      <c r="M643" s="65"/>
      <c r="N643" s="65"/>
      <c r="O643" s="65"/>
      <c r="P643" s="65"/>
      <c r="T643" s="1"/>
      <c r="U643" s="1"/>
      <c r="V643" s="1"/>
    </row>
    <row r="644" spans="1:22" x14ac:dyDescent="0.25">
      <c r="A644" s="1"/>
      <c r="C644" s="65"/>
      <c r="K644" s="65"/>
      <c r="L644" s="65"/>
      <c r="M644" s="65"/>
      <c r="N644" s="65"/>
      <c r="O644" s="65"/>
      <c r="P644" s="65"/>
      <c r="T644" s="1"/>
      <c r="U644" s="1"/>
      <c r="V644" s="1"/>
    </row>
    <row r="645" spans="1:22" x14ac:dyDescent="0.25">
      <c r="A645" s="1"/>
      <c r="C645" s="65"/>
      <c r="K645" s="65"/>
      <c r="L645" s="65"/>
      <c r="M645" s="65"/>
      <c r="N645" s="65"/>
      <c r="O645" s="65"/>
      <c r="P645" s="65"/>
      <c r="T645" s="1"/>
      <c r="U645" s="1"/>
      <c r="V645" s="1"/>
    </row>
    <row r="646" spans="1:22" x14ac:dyDescent="0.25">
      <c r="A646" s="1"/>
      <c r="C646" s="65"/>
      <c r="K646" s="65"/>
      <c r="L646" s="65"/>
      <c r="M646" s="65"/>
      <c r="N646" s="65"/>
      <c r="O646" s="65"/>
      <c r="P646" s="65"/>
      <c r="T646" s="1"/>
      <c r="U646" s="1"/>
      <c r="V646" s="1"/>
    </row>
    <row r="647" spans="1:22" x14ac:dyDescent="0.25">
      <c r="A647" s="1"/>
      <c r="C647" s="65"/>
      <c r="K647" s="65"/>
      <c r="L647" s="65"/>
      <c r="M647" s="65"/>
      <c r="N647" s="65"/>
      <c r="O647" s="65"/>
      <c r="P647" s="65"/>
      <c r="T647" s="1"/>
      <c r="U647" s="1"/>
      <c r="V647" s="1"/>
    </row>
    <row r="648" spans="1:22" x14ac:dyDescent="0.25">
      <c r="A648" s="1"/>
      <c r="C648" s="65"/>
      <c r="K648" s="65"/>
      <c r="L648" s="65"/>
      <c r="M648" s="65"/>
      <c r="N648" s="65"/>
      <c r="O648" s="65"/>
      <c r="P648" s="65"/>
      <c r="T648" s="1"/>
      <c r="U648" s="1"/>
      <c r="V648" s="1"/>
    </row>
    <row r="649" spans="1:22" x14ac:dyDescent="0.25">
      <c r="A649" s="1"/>
      <c r="C649" s="65"/>
      <c r="K649" s="65"/>
      <c r="L649" s="65"/>
      <c r="M649" s="65"/>
      <c r="N649" s="65"/>
      <c r="O649" s="65"/>
      <c r="P649" s="65"/>
      <c r="T649" s="1"/>
      <c r="U649" s="1"/>
      <c r="V649" s="1"/>
    </row>
    <row r="650" spans="1:22" x14ac:dyDescent="0.25">
      <c r="A650" s="1"/>
      <c r="C650" s="65"/>
      <c r="K650" s="65"/>
      <c r="L650" s="65"/>
      <c r="M650" s="65"/>
      <c r="N650" s="65"/>
      <c r="O650" s="65"/>
      <c r="P650" s="65"/>
      <c r="T650" s="1"/>
      <c r="U650" s="1"/>
      <c r="V650" s="1"/>
    </row>
    <row r="651" spans="1:22" x14ac:dyDescent="0.25">
      <c r="A651" s="1"/>
      <c r="C651" s="65"/>
      <c r="K651" s="65"/>
      <c r="L651" s="65"/>
      <c r="M651" s="65"/>
      <c r="N651" s="65"/>
      <c r="O651" s="65"/>
      <c r="P651" s="65"/>
      <c r="T651" s="1"/>
      <c r="U651" s="1"/>
      <c r="V651" s="1"/>
    </row>
    <row r="652" spans="1:22" x14ac:dyDescent="0.25">
      <c r="A652" s="1"/>
      <c r="C652" s="65"/>
      <c r="K652" s="65"/>
      <c r="L652" s="65"/>
      <c r="M652" s="65"/>
      <c r="N652" s="65"/>
      <c r="O652" s="65"/>
      <c r="P652" s="65"/>
      <c r="T652" s="1"/>
      <c r="U652" s="1"/>
      <c r="V652" s="1"/>
    </row>
    <row r="653" spans="1:22" x14ac:dyDescent="0.25">
      <c r="A653" s="1"/>
      <c r="C653" s="65"/>
      <c r="K653" s="65"/>
      <c r="L653" s="65"/>
      <c r="M653" s="65"/>
      <c r="N653" s="65"/>
      <c r="O653" s="65"/>
      <c r="P653" s="65"/>
      <c r="T653" s="1"/>
      <c r="U653" s="1"/>
      <c r="V653" s="1"/>
    </row>
    <row r="654" spans="1:22" x14ac:dyDescent="0.25">
      <c r="A654" s="1"/>
      <c r="C654" s="65"/>
      <c r="K654" s="65"/>
      <c r="L654" s="65"/>
      <c r="M654" s="65"/>
      <c r="N654" s="65"/>
      <c r="O654" s="65"/>
      <c r="P654" s="65"/>
      <c r="T654" s="1"/>
      <c r="U654" s="1"/>
      <c r="V654" s="1"/>
    </row>
    <row r="655" spans="1:22" x14ac:dyDescent="0.25">
      <c r="A655" s="1"/>
      <c r="C655" s="65"/>
      <c r="K655" s="65"/>
      <c r="L655" s="65"/>
      <c r="M655" s="65"/>
      <c r="N655" s="65"/>
      <c r="O655" s="65"/>
      <c r="P655" s="65"/>
      <c r="T655" s="1"/>
      <c r="U655" s="1"/>
      <c r="V655" s="1"/>
    </row>
    <row r="656" spans="1:22" x14ac:dyDescent="0.25">
      <c r="A656" s="1"/>
      <c r="C656" s="65"/>
      <c r="K656" s="65"/>
      <c r="L656" s="65"/>
      <c r="M656" s="65"/>
      <c r="N656" s="65"/>
      <c r="O656" s="65"/>
      <c r="P656" s="65"/>
      <c r="T656" s="1"/>
      <c r="U656" s="1"/>
      <c r="V656" s="1"/>
    </row>
    <row r="657" spans="1:22" x14ac:dyDescent="0.25">
      <c r="A657" s="1"/>
      <c r="C657" s="65"/>
      <c r="K657" s="65"/>
      <c r="L657" s="65"/>
      <c r="M657" s="65"/>
      <c r="N657" s="65"/>
      <c r="O657" s="65"/>
      <c r="P657" s="65"/>
      <c r="T657" s="1"/>
      <c r="U657" s="1"/>
      <c r="V657" s="1"/>
    </row>
    <row r="658" spans="1:22" x14ac:dyDescent="0.25">
      <c r="A658" s="1"/>
      <c r="C658" s="65"/>
      <c r="K658" s="65"/>
      <c r="L658" s="65"/>
      <c r="M658" s="65"/>
      <c r="N658" s="65"/>
      <c r="O658" s="65"/>
      <c r="P658" s="65"/>
      <c r="T658" s="1"/>
      <c r="U658" s="1"/>
      <c r="V658" s="1"/>
    </row>
    <row r="659" spans="1:22" x14ac:dyDescent="0.25">
      <c r="A659" s="1"/>
      <c r="C659" s="65"/>
      <c r="K659" s="65"/>
      <c r="L659" s="65"/>
      <c r="M659" s="65"/>
      <c r="N659" s="65"/>
      <c r="O659" s="65"/>
      <c r="P659" s="65"/>
      <c r="T659" s="1"/>
      <c r="U659" s="1"/>
      <c r="V659" s="1"/>
    </row>
    <row r="660" spans="1:22" x14ac:dyDescent="0.25">
      <c r="A660" s="1"/>
      <c r="C660" s="65"/>
      <c r="K660" s="65"/>
      <c r="L660" s="65"/>
      <c r="M660" s="65"/>
      <c r="N660" s="65"/>
      <c r="O660" s="65"/>
      <c r="P660" s="65"/>
      <c r="T660" s="1"/>
      <c r="U660" s="1"/>
      <c r="V660" s="1"/>
    </row>
    <row r="661" spans="1:22" x14ac:dyDescent="0.25">
      <c r="A661" s="1"/>
      <c r="C661" s="65"/>
      <c r="K661" s="65"/>
      <c r="L661" s="65"/>
      <c r="M661" s="65"/>
      <c r="N661" s="65"/>
      <c r="O661" s="65"/>
      <c r="P661" s="65"/>
      <c r="T661" s="1"/>
      <c r="U661" s="1"/>
      <c r="V661" s="1"/>
    </row>
    <row r="662" spans="1:22" x14ac:dyDescent="0.25">
      <c r="A662" s="1"/>
      <c r="C662" s="65"/>
      <c r="K662" s="65"/>
      <c r="L662" s="65"/>
      <c r="M662" s="65"/>
      <c r="N662" s="65"/>
      <c r="O662" s="65"/>
      <c r="P662" s="65"/>
      <c r="T662" s="1"/>
      <c r="U662" s="1"/>
      <c r="V662" s="1"/>
    </row>
    <row r="663" spans="1:22" x14ac:dyDescent="0.25">
      <c r="A663" s="1"/>
      <c r="C663" s="65"/>
      <c r="K663" s="65"/>
      <c r="L663" s="65"/>
      <c r="M663" s="65"/>
      <c r="N663" s="65"/>
      <c r="O663" s="65"/>
      <c r="P663" s="65"/>
      <c r="T663" s="1"/>
      <c r="U663" s="1"/>
      <c r="V663" s="1"/>
    </row>
    <row r="664" spans="1:22" x14ac:dyDescent="0.25">
      <c r="A664" s="1"/>
      <c r="C664" s="65"/>
      <c r="K664" s="65"/>
      <c r="L664" s="65"/>
      <c r="M664" s="65"/>
      <c r="N664" s="65"/>
      <c r="O664" s="65"/>
      <c r="P664" s="65"/>
      <c r="T664" s="1"/>
      <c r="U664" s="1"/>
      <c r="V664" s="1"/>
    </row>
    <row r="665" spans="1:22" x14ac:dyDescent="0.25">
      <c r="A665" s="1"/>
      <c r="C665" s="65"/>
      <c r="K665" s="65"/>
      <c r="L665" s="65"/>
      <c r="M665" s="65"/>
      <c r="N665" s="65"/>
      <c r="O665" s="65"/>
      <c r="P665" s="65"/>
      <c r="T665" s="1"/>
      <c r="U665" s="1"/>
      <c r="V665" s="1"/>
    </row>
    <row r="666" spans="1:22" x14ac:dyDescent="0.25">
      <c r="A666" s="1"/>
      <c r="C666" s="65"/>
      <c r="K666" s="65"/>
      <c r="L666" s="65"/>
      <c r="M666" s="65"/>
      <c r="N666" s="65"/>
      <c r="O666" s="65"/>
      <c r="P666" s="65"/>
      <c r="T666" s="1"/>
      <c r="U666" s="1"/>
      <c r="V666" s="1"/>
    </row>
    <row r="667" spans="1:22" x14ac:dyDescent="0.25">
      <c r="A667" s="1"/>
      <c r="C667" s="65"/>
      <c r="K667" s="65"/>
      <c r="L667" s="65"/>
      <c r="M667" s="65"/>
      <c r="N667" s="65"/>
      <c r="O667" s="65"/>
      <c r="P667" s="65"/>
      <c r="T667" s="1"/>
      <c r="U667" s="1"/>
      <c r="V667" s="1"/>
    </row>
    <row r="668" spans="1:22" x14ac:dyDescent="0.25">
      <c r="A668" s="1"/>
      <c r="C668" s="65"/>
      <c r="K668" s="65"/>
      <c r="L668" s="65"/>
      <c r="M668" s="65"/>
      <c r="N668" s="65"/>
      <c r="O668" s="65"/>
      <c r="P668" s="65"/>
      <c r="T668" s="1"/>
      <c r="U668" s="1"/>
      <c r="V668" s="1"/>
    </row>
    <row r="669" spans="1:22" x14ac:dyDescent="0.25">
      <c r="A669" s="1"/>
      <c r="C669" s="65"/>
      <c r="K669" s="65"/>
      <c r="L669" s="65"/>
      <c r="M669" s="65"/>
      <c r="N669" s="65"/>
      <c r="O669" s="65"/>
      <c r="P669" s="65"/>
      <c r="T669" s="1"/>
      <c r="U669" s="1"/>
      <c r="V669" s="1"/>
    </row>
    <row r="670" spans="1:22" x14ac:dyDescent="0.25">
      <c r="A670" s="1"/>
      <c r="C670" s="65"/>
      <c r="K670" s="65"/>
      <c r="L670" s="65"/>
      <c r="M670" s="65"/>
      <c r="N670" s="65"/>
      <c r="O670" s="65"/>
      <c r="P670" s="65"/>
      <c r="T670" s="1"/>
      <c r="U670" s="1"/>
      <c r="V670" s="1"/>
    </row>
    <row r="671" spans="1:22" x14ac:dyDescent="0.25">
      <c r="A671" s="1"/>
      <c r="C671" s="65"/>
      <c r="K671" s="65"/>
      <c r="L671" s="65"/>
      <c r="M671" s="65"/>
      <c r="N671" s="65"/>
      <c r="O671" s="65"/>
      <c r="P671" s="65"/>
      <c r="T671" s="1"/>
      <c r="U671" s="1"/>
      <c r="V671" s="1"/>
    </row>
    <row r="672" spans="1:22" x14ac:dyDescent="0.25">
      <c r="A672" s="1"/>
      <c r="C672" s="65"/>
      <c r="K672" s="65"/>
      <c r="L672" s="65"/>
      <c r="M672" s="65"/>
      <c r="N672" s="65"/>
      <c r="O672" s="65"/>
      <c r="P672" s="65"/>
      <c r="T672" s="1"/>
      <c r="U672" s="1"/>
      <c r="V672" s="1"/>
    </row>
    <row r="673" spans="1:22" x14ac:dyDescent="0.25">
      <c r="A673" s="1"/>
      <c r="C673" s="65"/>
      <c r="K673" s="65"/>
      <c r="L673" s="65"/>
      <c r="M673" s="65"/>
      <c r="N673" s="65"/>
      <c r="O673" s="65"/>
      <c r="P673" s="65"/>
      <c r="T673" s="1"/>
      <c r="U673" s="1"/>
      <c r="V673" s="1"/>
    </row>
    <row r="674" spans="1:22" x14ac:dyDescent="0.25">
      <c r="A674" s="1"/>
      <c r="C674" s="65"/>
      <c r="K674" s="65"/>
      <c r="L674" s="65"/>
      <c r="M674" s="65"/>
      <c r="N674" s="65"/>
      <c r="O674" s="65"/>
      <c r="P674" s="65"/>
      <c r="T674" s="1"/>
      <c r="U674" s="1"/>
      <c r="V674" s="1"/>
    </row>
    <row r="675" spans="1:22" x14ac:dyDescent="0.25">
      <c r="A675" s="1"/>
      <c r="C675" s="65"/>
      <c r="K675" s="65"/>
      <c r="L675" s="65"/>
      <c r="M675" s="65"/>
      <c r="N675" s="65"/>
      <c r="O675" s="65"/>
      <c r="P675" s="65"/>
      <c r="T675" s="1"/>
      <c r="U675" s="1"/>
      <c r="V675" s="1"/>
    </row>
    <row r="676" spans="1:22" x14ac:dyDescent="0.25">
      <c r="A676" s="1"/>
      <c r="C676" s="65"/>
      <c r="K676" s="65"/>
      <c r="L676" s="65"/>
      <c r="M676" s="65"/>
      <c r="N676" s="65"/>
      <c r="O676" s="65"/>
      <c r="P676" s="65"/>
      <c r="T676" s="1"/>
      <c r="U676" s="1"/>
      <c r="V676" s="1"/>
    </row>
    <row r="677" spans="1:22" x14ac:dyDescent="0.25">
      <c r="A677" s="1"/>
      <c r="C677" s="65"/>
      <c r="K677" s="65"/>
      <c r="L677" s="65"/>
      <c r="M677" s="65"/>
      <c r="N677" s="65"/>
      <c r="O677" s="65"/>
      <c r="P677" s="65"/>
      <c r="T677" s="1"/>
      <c r="U677" s="1"/>
      <c r="V677" s="1"/>
    </row>
    <row r="678" spans="1:22" x14ac:dyDescent="0.25">
      <c r="A678" s="1"/>
      <c r="C678" s="65"/>
      <c r="K678" s="65"/>
      <c r="L678" s="65"/>
      <c r="M678" s="65"/>
      <c r="N678" s="65"/>
      <c r="O678" s="65"/>
      <c r="P678" s="65"/>
      <c r="T678" s="1"/>
      <c r="U678" s="1"/>
      <c r="V678" s="1"/>
    </row>
    <row r="679" spans="1:22" x14ac:dyDescent="0.25">
      <c r="A679" s="1"/>
      <c r="C679" s="65"/>
      <c r="K679" s="65"/>
      <c r="L679" s="65"/>
      <c r="M679" s="65"/>
      <c r="N679" s="65"/>
      <c r="O679" s="65"/>
      <c r="P679" s="65"/>
      <c r="T679" s="1"/>
      <c r="U679" s="1"/>
      <c r="V679" s="1"/>
    </row>
    <row r="680" spans="1:22" x14ac:dyDescent="0.25">
      <c r="A680" s="1"/>
      <c r="C680" s="65"/>
      <c r="K680" s="65"/>
      <c r="L680" s="65"/>
      <c r="M680" s="65"/>
      <c r="N680" s="65"/>
      <c r="O680" s="65"/>
      <c r="P680" s="65"/>
      <c r="T680" s="1"/>
      <c r="U680" s="1"/>
      <c r="V680" s="1"/>
    </row>
    <row r="681" spans="1:22" x14ac:dyDescent="0.25">
      <c r="A681" s="1"/>
      <c r="C681" s="65"/>
      <c r="K681" s="65"/>
      <c r="L681" s="65"/>
      <c r="M681" s="65"/>
      <c r="N681" s="65"/>
      <c r="O681" s="65"/>
      <c r="P681" s="65"/>
      <c r="T681" s="1"/>
      <c r="U681" s="1"/>
      <c r="V681" s="1"/>
    </row>
    <row r="682" spans="1:22" x14ac:dyDescent="0.25">
      <c r="A682" s="1"/>
      <c r="C682" s="65"/>
      <c r="K682" s="65"/>
      <c r="L682" s="65"/>
      <c r="M682" s="65"/>
      <c r="N682" s="65"/>
      <c r="O682" s="65"/>
      <c r="P682" s="65"/>
      <c r="T682" s="1"/>
      <c r="U682" s="1"/>
      <c r="V682" s="1"/>
    </row>
    <row r="683" spans="1:22" x14ac:dyDescent="0.25">
      <c r="A683" s="1"/>
      <c r="C683" s="65"/>
      <c r="K683" s="65"/>
      <c r="L683" s="65"/>
      <c r="M683" s="65"/>
      <c r="N683" s="65"/>
      <c r="O683" s="65"/>
      <c r="P683" s="65"/>
      <c r="T683" s="1"/>
      <c r="U683" s="1"/>
      <c r="V683" s="1"/>
    </row>
    <row r="684" spans="1:22" x14ac:dyDescent="0.25">
      <c r="A684" s="1"/>
      <c r="C684" s="65"/>
      <c r="K684" s="65"/>
      <c r="L684" s="65"/>
      <c r="M684" s="65"/>
      <c r="N684" s="65"/>
      <c r="O684" s="65"/>
      <c r="P684" s="65"/>
      <c r="T684" s="1"/>
      <c r="U684" s="1"/>
      <c r="V684" s="1"/>
    </row>
    <row r="685" spans="1:22" x14ac:dyDescent="0.25">
      <c r="A685" s="1"/>
      <c r="C685" s="65"/>
      <c r="K685" s="65"/>
      <c r="L685" s="65"/>
      <c r="M685" s="65"/>
      <c r="N685" s="65"/>
      <c r="O685" s="65"/>
      <c r="P685" s="65"/>
      <c r="T685" s="1"/>
      <c r="U685" s="1"/>
      <c r="V685" s="1"/>
    </row>
    <row r="686" spans="1:22" x14ac:dyDescent="0.25">
      <c r="A686" s="1"/>
      <c r="C686" s="65"/>
      <c r="K686" s="65"/>
      <c r="L686" s="65"/>
      <c r="M686" s="65"/>
      <c r="N686" s="65"/>
      <c r="O686" s="65"/>
      <c r="P686" s="65"/>
      <c r="T686" s="1"/>
      <c r="U686" s="1"/>
      <c r="V686" s="1"/>
    </row>
    <row r="687" spans="1:22" x14ac:dyDescent="0.25">
      <c r="A687" s="1"/>
      <c r="C687" s="65"/>
      <c r="K687" s="65"/>
      <c r="L687" s="65"/>
      <c r="M687" s="65"/>
      <c r="N687" s="65"/>
      <c r="O687" s="65"/>
      <c r="P687" s="65"/>
      <c r="T687" s="1"/>
      <c r="U687" s="1"/>
      <c r="V687" s="1"/>
    </row>
    <row r="688" spans="1:22" x14ac:dyDescent="0.25">
      <c r="A688" s="1"/>
      <c r="C688" s="65"/>
      <c r="K688" s="65"/>
      <c r="L688" s="65"/>
      <c r="M688" s="65"/>
      <c r="N688" s="65"/>
      <c r="O688" s="65"/>
      <c r="P688" s="65"/>
      <c r="T688" s="1"/>
      <c r="U688" s="1"/>
      <c r="V688" s="1"/>
    </row>
    <row r="689" spans="1:22" x14ac:dyDescent="0.25">
      <c r="A689" s="1"/>
      <c r="C689" s="65"/>
      <c r="K689" s="65"/>
      <c r="L689" s="65"/>
      <c r="M689" s="65"/>
      <c r="N689" s="65"/>
      <c r="O689" s="65"/>
      <c r="P689" s="65"/>
      <c r="T689" s="1"/>
      <c r="U689" s="1"/>
      <c r="V689" s="1"/>
    </row>
    <row r="690" spans="1:22" x14ac:dyDescent="0.25">
      <c r="A690" s="1"/>
      <c r="C690" s="65"/>
      <c r="K690" s="65"/>
      <c r="L690" s="65"/>
      <c r="M690" s="65"/>
      <c r="N690" s="65"/>
      <c r="O690" s="65"/>
      <c r="P690" s="65"/>
      <c r="T690" s="1"/>
      <c r="U690" s="1"/>
      <c r="V690" s="1"/>
    </row>
    <row r="691" spans="1:22" x14ac:dyDescent="0.25">
      <c r="A691" s="1"/>
      <c r="C691" s="65"/>
      <c r="K691" s="65"/>
      <c r="L691" s="65"/>
      <c r="M691" s="65"/>
      <c r="N691" s="65"/>
      <c r="O691" s="65"/>
      <c r="P691" s="65"/>
      <c r="T691" s="1"/>
      <c r="U691" s="1"/>
      <c r="V691" s="1"/>
    </row>
    <row r="692" spans="1:22" x14ac:dyDescent="0.25">
      <c r="A692" s="1"/>
      <c r="C692" s="65"/>
      <c r="K692" s="65"/>
      <c r="L692" s="65"/>
      <c r="M692" s="65"/>
      <c r="N692" s="65"/>
      <c r="O692" s="65"/>
      <c r="P692" s="65"/>
      <c r="T692" s="1"/>
      <c r="U692" s="1"/>
      <c r="V692" s="1"/>
    </row>
    <row r="693" spans="1:22" x14ac:dyDescent="0.25">
      <c r="A693" s="1"/>
      <c r="C693" s="65"/>
      <c r="K693" s="65"/>
      <c r="L693" s="65"/>
      <c r="M693" s="65"/>
      <c r="N693" s="65"/>
      <c r="O693" s="65"/>
      <c r="P693" s="65"/>
      <c r="T693" s="1"/>
      <c r="U693" s="1"/>
      <c r="V693" s="1"/>
    </row>
    <row r="694" spans="1:22" x14ac:dyDescent="0.25">
      <c r="A694" s="1"/>
      <c r="C694" s="65"/>
      <c r="K694" s="65"/>
      <c r="L694" s="65"/>
      <c r="M694" s="65"/>
      <c r="N694" s="65"/>
      <c r="O694" s="65"/>
      <c r="P694" s="65"/>
      <c r="T694" s="1"/>
      <c r="U694" s="1"/>
      <c r="V694" s="1"/>
    </row>
    <row r="695" spans="1:22" x14ac:dyDescent="0.25">
      <c r="A695" s="1"/>
      <c r="C695" s="65"/>
      <c r="K695" s="65"/>
      <c r="L695" s="65"/>
      <c r="M695" s="65"/>
      <c r="N695" s="65"/>
      <c r="O695" s="65"/>
      <c r="P695" s="65"/>
      <c r="T695" s="1"/>
      <c r="U695" s="1"/>
      <c r="V695" s="1"/>
    </row>
    <row r="696" spans="1:22" x14ac:dyDescent="0.25">
      <c r="A696" s="1"/>
      <c r="C696" s="65"/>
      <c r="K696" s="65"/>
      <c r="L696" s="65"/>
      <c r="M696" s="65"/>
      <c r="N696" s="65"/>
      <c r="O696" s="65"/>
      <c r="P696" s="65"/>
      <c r="T696" s="1"/>
      <c r="U696" s="1"/>
      <c r="V696" s="1"/>
    </row>
    <row r="697" spans="1:22" x14ac:dyDescent="0.25">
      <c r="A697" s="1"/>
      <c r="C697" s="65"/>
      <c r="K697" s="65"/>
      <c r="L697" s="65"/>
      <c r="M697" s="65"/>
      <c r="N697" s="65"/>
      <c r="O697" s="65"/>
      <c r="P697" s="65"/>
      <c r="T697" s="1"/>
      <c r="U697" s="1"/>
      <c r="V697" s="1"/>
    </row>
    <row r="698" spans="1:22" x14ac:dyDescent="0.25">
      <c r="A698" s="1"/>
      <c r="C698" s="65"/>
      <c r="K698" s="65"/>
      <c r="L698" s="65"/>
      <c r="M698" s="65"/>
      <c r="N698" s="65"/>
      <c r="O698" s="65"/>
      <c r="P698" s="65"/>
      <c r="T698" s="1"/>
      <c r="U698" s="1"/>
      <c r="V698" s="1"/>
    </row>
    <row r="699" spans="1:22" x14ac:dyDescent="0.25">
      <c r="A699" s="1"/>
      <c r="C699" s="65"/>
      <c r="K699" s="65"/>
      <c r="L699" s="65"/>
      <c r="M699" s="65"/>
      <c r="N699" s="65"/>
      <c r="O699" s="65"/>
      <c r="P699" s="65"/>
      <c r="T699" s="1"/>
      <c r="U699" s="1"/>
      <c r="V699" s="1"/>
    </row>
    <row r="700" spans="1:22" x14ac:dyDescent="0.25">
      <c r="A700" s="1"/>
      <c r="C700" s="65"/>
      <c r="K700" s="65"/>
      <c r="L700" s="65"/>
      <c r="M700" s="65"/>
      <c r="N700" s="65"/>
      <c r="O700" s="65"/>
      <c r="P700" s="65"/>
      <c r="T700" s="1"/>
      <c r="U700" s="1"/>
      <c r="V700" s="1"/>
    </row>
    <row r="701" spans="1:22" x14ac:dyDescent="0.25">
      <c r="A701" s="1"/>
      <c r="C701" s="65"/>
      <c r="K701" s="65"/>
      <c r="L701" s="65"/>
      <c r="M701" s="65"/>
      <c r="N701" s="65"/>
      <c r="O701" s="65"/>
      <c r="P701" s="65"/>
      <c r="T701" s="1"/>
      <c r="U701" s="1"/>
      <c r="V701" s="1"/>
    </row>
    <row r="702" spans="1:22" x14ac:dyDescent="0.25">
      <c r="A702" s="1"/>
      <c r="C702" s="65"/>
      <c r="K702" s="65"/>
      <c r="L702" s="65"/>
      <c r="M702" s="65"/>
      <c r="N702" s="65"/>
      <c r="O702" s="65"/>
      <c r="P702" s="65"/>
      <c r="T702" s="1"/>
      <c r="U702" s="1"/>
      <c r="V702" s="1"/>
    </row>
    <row r="703" spans="1:22" x14ac:dyDescent="0.25">
      <c r="A703" s="1"/>
      <c r="C703" s="65"/>
      <c r="K703" s="65"/>
      <c r="L703" s="65"/>
      <c r="M703" s="65"/>
      <c r="N703" s="65"/>
      <c r="O703" s="65"/>
      <c r="P703" s="65"/>
      <c r="T703" s="1"/>
      <c r="U703" s="1"/>
      <c r="V703" s="1"/>
    </row>
    <row r="704" spans="1:22" x14ac:dyDescent="0.25">
      <c r="A704" s="1"/>
      <c r="C704" s="65"/>
      <c r="K704" s="65"/>
      <c r="L704" s="65"/>
      <c r="M704" s="65"/>
      <c r="N704" s="65"/>
      <c r="O704" s="65"/>
      <c r="P704" s="65"/>
      <c r="T704" s="1"/>
      <c r="U704" s="1"/>
      <c r="V704" s="1"/>
    </row>
    <row r="705" spans="1:22" x14ac:dyDescent="0.25">
      <c r="A705" s="1"/>
      <c r="C705" s="65"/>
      <c r="K705" s="65"/>
      <c r="L705" s="65"/>
      <c r="M705" s="65"/>
      <c r="N705" s="65"/>
      <c r="O705" s="65"/>
      <c r="P705" s="65"/>
      <c r="T705" s="1"/>
      <c r="U705" s="1"/>
      <c r="V705" s="1"/>
    </row>
    <row r="706" spans="1:22" x14ac:dyDescent="0.25">
      <c r="A706" s="1"/>
      <c r="C706" s="65"/>
      <c r="K706" s="65"/>
      <c r="L706" s="65"/>
      <c r="M706" s="65"/>
      <c r="N706" s="65"/>
      <c r="O706" s="65"/>
      <c r="P706" s="65"/>
      <c r="T706" s="1"/>
      <c r="U706" s="1"/>
      <c r="V706" s="1"/>
    </row>
    <row r="707" spans="1:22" x14ac:dyDescent="0.25">
      <c r="A707" s="1"/>
      <c r="C707" s="65"/>
      <c r="K707" s="65"/>
      <c r="L707" s="65"/>
      <c r="M707" s="65"/>
      <c r="N707" s="65"/>
      <c r="O707" s="65"/>
      <c r="P707" s="65"/>
      <c r="T707" s="1"/>
      <c r="U707" s="1"/>
      <c r="V707" s="1"/>
    </row>
    <row r="708" spans="1:22" x14ac:dyDescent="0.25">
      <c r="A708" s="1"/>
      <c r="C708" s="65"/>
      <c r="K708" s="65"/>
      <c r="L708" s="65"/>
      <c r="M708" s="65"/>
      <c r="N708" s="65"/>
      <c r="O708" s="65"/>
      <c r="P708" s="65"/>
      <c r="T708" s="1"/>
      <c r="U708" s="1"/>
      <c r="V708" s="1"/>
    </row>
    <row r="709" spans="1:22" x14ac:dyDescent="0.25">
      <c r="A709" s="1"/>
      <c r="C709" s="65"/>
      <c r="K709" s="65"/>
      <c r="L709" s="65"/>
      <c r="M709" s="65"/>
      <c r="N709" s="65"/>
      <c r="O709" s="65"/>
      <c r="P709" s="65"/>
      <c r="T709" s="1"/>
      <c r="U709" s="1"/>
      <c r="V709" s="1"/>
    </row>
    <row r="710" spans="1:22" x14ac:dyDescent="0.25">
      <c r="A710" s="1"/>
      <c r="C710" s="65"/>
      <c r="K710" s="65"/>
      <c r="L710" s="65"/>
      <c r="M710" s="65"/>
      <c r="N710" s="65"/>
      <c r="O710" s="65"/>
      <c r="P710" s="65"/>
      <c r="T710" s="1"/>
      <c r="U710" s="1"/>
      <c r="V710" s="1"/>
    </row>
    <row r="711" spans="1:22" x14ac:dyDescent="0.25">
      <c r="A711" s="1"/>
      <c r="C711" s="65"/>
      <c r="K711" s="65"/>
      <c r="L711" s="65"/>
      <c r="M711" s="65"/>
      <c r="N711" s="65"/>
      <c r="O711" s="65"/>
      <c r="P711" s="65"/>
      <c r="T711" s="1"/>
      <c r="U711" s="1"/>
      <c r="V711" s="1"/>
    </row>
    <row r="712" spans="1:22" x14ac:dyDescent="0.25">
      <c r="A712" s="1"/>
      <c r="C712" s="65"/>
      <c r="K712" s="65"/>
      <c r="L712" s="65"/>
      <c r="M712" s="65"/>
      <c r="N712" s="65"/>
      <c r="O712" s="65"/>
      <c r="P712" s="65"/>
      <c r="T712" s="1"/>
      <c r="U712" s="1"/>
      <c r="V712" s="1"/>
    </row>
    <row r="713" spans="1:22" x14ac:dyDescent="0.25">
      <c r="A713" s="1"/>
      <c r="C713" s="65"/>
      <c r="K713" s="65"/>
      <c r="L713" s="65"/>
      <c r="M713" s="65"/>
      <c r="N713" s="65"/>
      <c r="O713" s="65"/>
      <c r="P713" s="65"/>
      <c r="T713" s="1"/>
      <c r="U713" s="1"/>
      <c r="V713" s="1"/>
    </row>
    <row r="714" spans="1:22" x14ac:dyDescent="0.25">
      <c r="A714" s="1"/>
      <c r="C714" s="65"/>
      <c r="K714" s="65"/>
      <c r="L714" s="65"/>
      <c r="M714" s="65"/>
      <c r="N714" s="65"/>
      <c r="O714" s="65"/>
      <c r="P714" s="65"/>
      <c r="T714" s="1"/>
      <c r="U714" s="1"/>
      <c r="V714" s="1"/>
    </row>
    <row r="715" spans="1:22" x14ac:dyDescent="0.25">
      <c r="A715" s="1"/>
      <c r="C715" s="65"/>
      <c r="K715" s="65"/>
      <c r="L715" s="65"/>
      <c r="M715" s="65"/>
      <c r="N715" s="65"/>
      <c r="O715" s="65"/>
      <c r="P715" s="65"/>
      <c r="T715" s="1"/>
      <c r="U715" s="1"/>
      <c r="V715" s="1"/>
    </row>
    <row r="716" spans="1:22" x14ac:dyDescent="0.25">
      <c r="A716" s="1"/>
      <c r="C716" s="65"/>
      <c r="K716" s="65"/>
      <c r="L716" s="65"/>
      <c r="M716" s="65"/>
      <c r="N716" s="65"/>
      <c r="O716" s="65"/>
      <c r="P716" s="65"/>
      <c r="T716" s="1"/>
      <c r="U716" s="1"/>
      <c r="V716" s="1"/>
    </row>
    <row r="717" spans="1:22" x14ac:dyDescent="0.25">
      <c r="A717" s="1"/>
      <c r="C717" s="65"/>
      <c r="K717" s="65"/>
      <c r="L717" s="65"/>
      <c r="M717" s="65"/>
      <c r="N717" s="65"/>
      <c r="O717" s="65"/>
      <c r="P717" s="65"/>
      <c r="T717" s="1"/>
      <c r="U717" s="1"/>
      <c r="V717" s="1"/>
    </row>
    <row r="718" spans="1:22" x14ac:dyDescent="0.25">
      <c r="A718" s="1"/>
      <c r="C718" s="65"/>
      <c r="K718" s="65"/>
      <c r="L718" s="65"/>
      <c r="M718" s="65"/>
      <c r="N718" s="65"/>
      <c r="O718" s="65"/>
      <c r="P718" s="65"/>
      <c r="T718" s="1"/>
      <c r="U718" s="1"/>
      <c r="V718" s="1"/>
    </row>
    <row r="719" spans="1:22" x14ac:dyDescent="0.25">
      <c r="A719" s="1"/>
      <c r="C719" s="65"/>
      <c r="K719" s="65"/>
      <c r="L719" s="65"/>
      <c r="M719" s="65"/>
      <c r="N719" s="65"/>
      <c r="O719" s="65"/>
      <c r="P719" s="65"/>
      <c r="T719" s="1"/>
      <c r="U719" s="1"/>
      <c r="V719" s="1"/>
    </row>
    <row r="720" spans="1:22" x14ac:dyDescent="0.25">
      <c r="A720" s="1"/>
      <c r="C720" s="65"/>
      <c r="K720" s="65"/>
      <c r="L720" s="65"/>
      <c r="M720" s="65"/>
      <c r="N720" s="65"/>
      <c r="O720" s="65"/>
      <c r="P720" s="65"/>
      <c r="T720" s="1"/>
      <c r="U720" s="1"/>
      <c r="V720" s="1"/>
    </row>
    <row r="721" spans="1:22" x14ac:dyDescent="0.25">
      <c r="A721" s="1"/>
      <c r="C721" s="65"/>
      <c r="K721" s="65"/>
      <c r="L721" s="65"/>
      <c r="M721" s="65"/>
      <c r="N721" s="65"/>
      <c r="O721" s="65"/>
      <c r="P721" s="65"/>
      <c r="T721" s="1"/>
      <c r="U721" s="1"/>
      <c r="V721" s="1"/>
    </row>
    <row r="722" spans="1:22" x14ac:dyDescent="0.25">
      <c r="A722" s="1"/>
      <c r="C722" s="65"/>
      <c r="K722" s="65"/>
      <c r="L722" s="65"/>
      <c r="M722" s="65"/>
      <c r="N722" s="65"/>
      <c r="O722" s="65"/>
      <c r="P722" s="65"/>
      <c r="T722" s="1"/>
      <c r="U722" s="1"/>
      <c r="V722" s="1"/>
    </row>
    <row r="723" spans="1:22" x14ac:dyDescent="0.25">
      <c r="A723" s="1"/>
      <c r="C723" s="65"/>
      <c r="K723" s="65"/>
      <c r="L723" s="65"/>
      <c r="M723" s="65"/>
      <c r="N723" s="65"/>
      <c r="O723" s="65"/>
      <c r="P723" s="65"/>
      <c r="T723" s="1"/>
      <c r="U723" s="1"/>
      <c r="V723" s="1"/>
    </row>
    <row r="724" spans="1:22" x14ac:dyDescent="0.25">
      <c r="A724" s="1"/>
      <c r="C724" s="65"/>
      <c r="K724" s="65"/>
      <c r="L724" s="65"/>
      <c r="M724" s="65"/>
      <c r="N724" s="65"/>
      <c r="O724" s="65"/>
      <c r="P724" s="65"/>
      <c r="T724" s="1"/>
      <c r="U724" s="1"/>
      <c r="V724" s="1"/>
    </row>
    <row r="725" spans="1:22" x14ac:dyDescent="0.25">
      <c r="A725" s="1"/>
      <c r="C725" s="65"/>
      <c r="K725" s="65"/>
      <c r="L725" s="65"/>
      <c r="M725" s="65"/>
      <c r="N725" s="65"/>
      <c r="O725" s="65"/>
      <c r="P725" s="65"/>
      <c r="T725" s="1"/>
      <c r="U725" s="1"/>
      <c r="V725" s="1"/>
    </row>
    <row r="726" spans="1:22" x14ac:dyDescent="0.25">
      <c r="A726" s="1"/>
      <c r="C726" s="65"/>
      <c r="K726" s="65"/>
      <c r="L726" s="65"/>
      <c r="M726" s="65"/>
      <c r="N726" s="65"/>
      <c r="O726" s="65"/>
      <c r="P726" s="65"/>
      <c r="T726" s="1"/>
      <c r="U726" s="1"/>
      <c r="V726" s="1"/>
    </row>
    <row r="727" spans="1:22" x14ac:dyDescent="0.25">
      <c r="A727" s="1"/>
      <c r="C727" s="65"/>
      <c r="K727" s="65"/>
      <c r="L727" s="65"/>
      <c r="M727" s="65"/>
      <c r="N727" s="65"/>
      <c r="O727" s="65"/>
      <c r="P727" s="65"/>
      <c r="T727" s="1"/>
      <c r="U727" s="1"/>
      <c r="V727" s="1"/>
    </row>
    <row r="728" spans="1:22" x14ac:dyDescent="0.25">
      <c r="A728" s="1"/>
      <c r="C728" s="65"/>
      <c r="K728" s="65"/>
      <c r="L728" s="65"/>
      <c r="M728" s="65"/>
      <c r="N728" s="65"/>
      <c r="O728" s="65"/>
      <c r="P728" s="65"/>
      <c r="T728" s="1"/>
      <c r="U728" s="1"/>
      <c r="V728" s="1"/>
    </row>
    <row r="729" spans="1:22" x14ac:dyDescent="0.25">
      <c r="A729" s="1"/>
      <c r="C729" s="65"/>
      <c r="K729" s="65"/>
      <c r="L729" s="65"/>
      <c r="M729" s="65"/>
      <c r="N729" s="65"/>
      <c r="O729" s="65"/>
      <c r="P729" s="65"/>
      <c r="T729" s="1"/>
      <c r="U729" s="1"/>
      <c r="V729" s="1"/>
    </row>
    <row r="730" spans="1:22" x14ac:dyDescent="0.25">
      <c r="A730" s="1"/>
      <c r="C730" s="65"/>
      <c r="K730" s="65"/>
      <c r="L730" s="65"/>
      <c r="M730" s="65"/>
      <c r="N730" s="65"/>
      <c r="O730" s="65"/>
      <c r="P730" s="65"/>
      <c r="T730" s="1"/>
      <c r="U730" s="1"/>
      <c r="V730" s="1"/>
    </row>
    <row r="731" spans="1:22" x14ac:dyDescent="0.25">
      <c r="A731" s="1"/>
      <c r="C731" s="65"/>
      <c r="K731" s="65"/>
      <c r="L731" s="65"/>
      <c r="M731" s="65"/>
      <c r="N731" s="65"/>
      <c r="O731" s="65"/>
      <c r="P731" s="65"/>
      <c r="T731" s="1"/>
      <c r="U731" s="1"/>
      <c r="V731" s="1"/>
    </row>
    <row r="732" spans="1:22" x14ac:dyDescent="0.25">
      <c r="A732" s="1"/>
      <c r="C732" s="65"/>
      <c r="K732" s="65"/>
      <c r="L732" s="65"/>
      <c r="M732" s="65"/>
      <c r="N732" s="65"/>
      <c r="O732" s="65"/>
      <c r="P732" s="65"/>
      <c r="T732" s="1"/>
      <c r="U732" s="1"/>
      <c r="V732" s="1"/>
    </row>
    <row r="733" spans="1:22" x14ac:dyDescent="0.25">
      <c r="A733" s="1"/>
      <c r="C733" s="65"/>
      <c r="K733" s="65"/>
      <c r="L733" s="65"/>
      <c r="M733" s="65"/>
      <c r="N733" s="65"/>
      <c r="O733" s="65"/>
      <c r="P733" s="65"/>
      <c r="T733" s="1"/>
      <c r="U733" s="1"/>
      <c r="V733" s="1"/>
    </row>
    <row r="734" spans="1:22" x14ac:dyDescent="0.25">
      <c r="A734" s="1"/>
      <c r="C734" s="65"/>
      <c r="K734" s="65"/>
      <c r="L734" s="65"/>
      <c r="M734" s="65"/>
      <c r="N734" s="65"/>
      <c r="O734" s="65"/>
      <c r="P734" s="65"/>
      <c r="T734" s="1"/>
      <c r="U734" s="1"/>
      <c r="V734" s="1"/>
    </row>
    <row r="735" spans="1:22" x14ac:dyDescent="0.25">
      <c r="A735" s="1"/>
      <c r="C735" s="65"/>
      <c r="K735" s="65"/>
      <c r="L735" s="65"/>
      <c r="M735" s="65"/>
      <c r="N735" s="65"/>
      <c r="O735" s="65"/>
      <c r="P735" s="65"/>
      <c r="T735" s="1"/>
      <c r="U735" s="1"/>
      <c r="V735" s="1"/>
    </row>
    <row r="736" spans="1:22" x14ac:dyDescent="0.25">
      <c r="A736" s="1"/>
      <c r="C736" s="65"/>
      <c r="K736" s="65"/>
      <c r="L736" s="65"/>
      <c r="M736" s="65"/>
      <c r="N736" s="65"/>
      <c r="O736" s="65"/>
      <c r="P736" s="65"/>
      <c r="T736" s="1"/>
      <c r="U736" s="1"/>
      <c r="V736" s="1"/>
    </row>
    <row r="737" spans="1:22" x14ac:dyDescent="0.25">
      <c r="A737" s="1"/>
      <c r="C737" s="65"/>
      <c r="K737" s="65"/>
      <c r="L737" s="65"/>
      <c r="M737" s="65"/>
      <c r="N737" s="65"/>
      <c r="O737" s="65"/>
      <c r="P737" s="65"/>
      <c r="T737" s="1"/>
      <c r="U737" s="1"/>
      <c r="V737" s="1"/>
    </row>
    <row r="738" spans="1:22" x14ac:dyDescent="0.25">
      <c r="A738" s="1"/>
      <c r="C738" s="65"/>
      <c r="K738" s="65"/>
      <c r="L738" s="65"/>
      <c r="M738" s="65"/>
      <c r="N738" s="65"/>
      <c r="O738" s="65"/>
      <c r="P738" s="65"/>
      <c r="T738" s="1"/>
      <c r="U738" s="1"/>
      <c r="V738" s="1"/>
    </row>
    <row r="739" spans="1:22" x14ac:dyDescent="0.25">
      <c r="A739" s="1"/>
      <c r="C739" s="65"/>
      <c r="K739" s="65"/>
      <c r="L739" s="65"/>
      <c r="M739" s="65"/>
      <c r="N739" s="65"/>
      <c r="O739" s="65"/>
      <c r="P739" s="65"/>
      <c r="T739" s="1"/>
      <c r="U739" s="1"/>
      <c r="V739" s="1"/>
    </row>
    <row r="740" spans="1:22" x14ac:dyDescent="0.25">
      <c r="A740" s="1"/>
      <c r="C740" s="65"/>
      <c r="K740" s="65"/>
      <c r="L740" s="65"/>
      <c r="M740" s="65"/>
      <c r="N740" s="65"/>
      <c r="O740" s="65"/>
      <c r="P740" s="65"/>
      <c r="T740" s="1"/>
      <c r="U740" s="1"/>
      <c r="V740" s="1"/>
    </row>
    <row r="741" spans="1:22" x14ac:dyDescent="0.25">
      <c r="A741" s="1"/>
      <c r="C741" s="65"/>
      <c r="K741" s="65"/>
      <c r="L741" s="65"/>
      <c r="M741" s="65"/>
      <c r="N741" s="65"/>
      <c r="O741" s="65"/>
      <c r="P741" s="65"/>
      <c r="T741" s="1"/>
      <c r="U741" s="1"/>
      <c r="V741" s="1"/>
    </row>
    <row r="742" spans="1:22" x14ac:dyDescent="0.25">
      <c r="A742" s="1"/>
      <c r="C742" s="65"/>
      <c r="K742" s="65"/>
      <c r="L742" s="65"/>
      <c r="M742" s="65"/>
      <c r="N742" s="65"/>
      <c r="O742" s="65"/>
      <c r="P742" s="65"/>
      <c r="T742" s="1"/>
      <c r="U742" s="1"/>
      <c r="V742" s="1"/>
    </row>
    <row r="743" spans="1:22" x14ac:dyDescent="0.25">
      <c r="A743" s="1"/>
      <c r="C743" s="65"/>
      <c r="K743" s="65"/>
      <c r="L743" s="65"/>
      <c r="M743" s="65"/>
      <c r="N743" s="65"/>
      <c r="O743" s="65"/>
      <c r="P743" s="65"/>
      <c r="T743" s="1"/>
      <c r="U743" s="1"/>
      <c r="V743" s="1"/>
    </row>
    <row r="744" spans="1:22" x14ac:dyDescent="0.25">
      <c r="A744" s="1"/>
      <c r="C744" s="65"/>
      <c r="K744" s="65"/>
      <c r="L744" s="65"/>
      <c r="M744" s="65"/>
      <c r="N744" s="65"/>
      <c r="O744" s="65"/>
      <c r="P744" s="65"/>
      <c r="T744" s="1"/>
      <c r="U744" s="1"/>
      <c r="V744" s="1"/>
    </row>
    <row r="745" spans="1:22" x14ac:dyDescent="0.25">
      <c r="A745" s="1"/>
      <c r="C745" s="65"/>
      <c r="K745" s="65"/>
      <c r="L745" s="65"/>
      <c r="M745" s="65"/>
      <c r="N745" s="65"/>
      <c r="O745" s="65"/>
      <c r="P745" s="65"/>
      <c r="T745" s="1"/>
      <c r="U745" s="1"/>
      <c r="V745" s="1"/>
    </row>
    <row r="746" spans="1:22" x14ac:dyDescent="0.25">
      <c r="A746" s="1"/>
      <c r="C746" s="65"/>
      <c r="K746" s="65"/>
      <c r="L746" s="65"/>
      <c r="M746" s="65"/>
      <c r="N746" s="65"/>
      <c r="O746" s="65"/>
      <c r="P746" s="65"/>
      <c r="T746" s="1"/>
      <c r="U746" s="1"/>
      <c r="V746" s="1"/>
    </row>
    <row r="747" spans="1:22" x14ac:dyDescent="0.25">
      <c r="A747" s="1"/>
      <c r="C747" s="65"/>
      <c r="K747" s="65"/>
      <c r="L747" s="65"/>
      <c r="M747" s="65"/>
      <c r="N747" s="65"/>
      <c r="O747" s="65"/>
      <c r="P747" s="65"/>
      <c r="T747" s="1"/>
      <c r="U747" s="1"/>
      <c r="V747" s="1"/>
    </row>
    <row r="748" spans="1:22" x14ac:dyDescent="0.25">
      <c r="A748" s="1"/>
      <c r="C748" s="65"/>
      <c r="K748" s="65"/>
      <c r="L748" s="65"/>
      <c r="M748" s="65"/>
      <c r="N748" s="65"/>
      <c r="O748" s="65"/>
      <c r="P748" s="65"/>
      <c r="T748" s="1"/>
      <c r="U748" s="1"/>
      <c r="V748" s="1"/>
    </row>
    <row r="749" spans="1:22" x14ac:dyDescent="0.25">
      <c r="A749" s="1"/>
      <c r="C749" s="65"/>
      <c r="K749" s="65"/>
      <c r="L749" s="65"/>
      <c r="M749" s="65"/>
      <c r="N749" s="65"/>
      <c r="O749" s="65"/>
      <c r="P749" s="65"/>
      <c r="T749" s="1"/>
      <c r="U749" s="1"/>
      <c r="V749" s="1"/>
    </row>
    <row r="750" spans="1:22" x14ac:dyDescent="0.25">
      <c r="A750" s="1"/>
      <c r="C750" s="65"/>
      <c r="K750" s="65"/>
      <c r="L750" s="65"/>
      <c r="M750" s="65"/>
      <c r="N750" s="65"/>
      <c r="O750" s="65"/>
      <c r="P750" s="65"/>
      <c r="T750" s="1"/>
      <c r="U750" s="1"/>
      <c r="V750" s="1"/>
    </row>
    <row r="751" spans="1:22" x14ac:dyDescent="0.25">
      <c r="A751" s="1"/>
      <c r="C751" s="65"/>
      <c r="K751" s="65"/>
      <c r="L751" s="65"/>
      <c r="M751" s="65"/>
      <c r="N751" s="65"/>
      <c r="O751" s="65"/>
      <c r="P751" s="65"/>
      <c r="T751" s="1"/>
      <c r="U751" s="1"/>
      <c r="V751" s="1"/>
    </row>
    <row r="752" spans="1:22" x14ac:dyDescent="0.25">
      <c r="A752" s="1"/>
      <c r="C752" s="65"/>
      <c r="K752" s="65"/>
      <c r="L752" s="65"/>
      <c r="M752" s="65"/>
      <c r="N752" s="65"/>
      <c r="O752" s="65"/>
      <c r="P752" s="65"/>
      <c r="T752" s="1"/>
      <c r="U752" s="1"/>
      <c r="V752" s="1"/>
    </row>
    <row r="753" spans="1:22" x14ac:dyDescent="0.25">
      <c r="A753" s="1"/>
      <c r="C753" s="65"/>
      <c r="K753" s="65"/>
      <c r="L753" s="65"/>
      <c r="M753" s="65"/>
      <c r="N753" s="65"/>
      <c r="O753" s="65"/>
      <c r="P753" s="65"/>
      <c r="T753" s="1"/>
      <c r="U753" s="1"/>
      <c r="V753" s="1"/>
    </row>
    <row r="754" spans="1:22" x14ac:dyDescent="0.25">
      <c r="A754" s="1"/>
      <c r="C754" s="65"/>
      <c r="K754" s="65"/>
      <c r="L754" s="65"/>
      <c r="M754" s="65"/>
      <c r="N754" s="65"/>
      <c r="O754" s="65"/>
      <c r="P754" s="65"/>
      <c r="T754" s="1"/>
      <c r="U754" s="1"/>
      <c r="V754" s="1"/>
    </row>
    <row r="755" spans="1:22" x14ac:dyDescent="0.25">
      <c r="A755" s="1"/>
      <c r="C755" s="65"/>
      <c r="K755" s="65"/>
      <c r="L755" s="65"/>
      <c r="M755" s="65"/>
      <c r="N755" s="65"/>
      <c r="O755" s="65"/>
      <c r="P755" s="65"/>
      <c r="T755" s="1"/>
      <c r="U755" s="1"/>
      <c r="V755" s="1"/>
    </row>
    <row r="756" spans="1:22" x14ac:dyDescent="0.25">
      <c r="A756" s="1"/>
      <c r="C756" s="65"/>
      <c r="K756" s="65"/>
      <c r="L756" s="65"/>
      <c r="M756" s="65"/>
      <c r="N756" s="65"/>
      <c r="O756" s="65"/>
      <c r="P756" s="65"/>
      <c r="T756" s="1"/>
      <c r="U756" s="1"/>
      <c r="V756" s="1"/>
    </row>
    <row r="757" spans="1:22" x14ac:dyDescent="0.25">
      <c r="A757" s="1"/>
      <c r="C757" s="65"/>
      <c r="K757" s="65"/>
      <c r="L757" s="65"/>
      <c r="M757" s="65"/>
      <c r="N757" s="65"/>
      <c r="O757" s="65"/>
      <c r="P757" s="65"/>
      <c r="T757" s="1"/>
      <c r="U757" s="1"/>
      <c r="V757" s="1"/>
    </row>
    <row r="758" spans="1:22" x14ac:dyDescent="0.25">
      <c r="A758" s="1"/>
      <c r="C758" s="65"/>
      <c r="K758" s="65"/>
      <c r="L758" s="65"/>
      <c r="M758" s="65"/>
      <c r="N758" s="65"/>
      <c r="O758" s="65"/>
      <c r="P758" s="65"/>
      <c r="T758" s="1"/>
      <c r="U758" s="1"/>
      <c r="V758" s="1"/>
    </row>
    <row r="759" spans="1:22" x14ac:dyDescent="0.25">
      <c r="A759" s="1"/>
      <c r="C759" s="65"/>
      <c r="K759" s="65"/>
      <c r="L759" s="65"/>
      <c r="M759" s="65"/>
      <c r="N759" s="65"/>
      <c r="O759" s="65"/>
      <c r="P759" s="65"/>
      <c r="T759" s="1"/>
      <c r="U759" s="1"/>
      <c r="V759" s="1"/>
    </row>
    <row r="760" spans="1:22" x14ac:dyDescent="0.25">
      <c r="A760" s="1"/>
      <c r="C760" s="65"/>
      <c r="K760" s="65"/>
      <c r="L760" s="65"/>
      <c r="M760" s="65"/>
      <c r="N760" s="65"/>
      <c r="O760" s="65"/>
      <c r="P760" s="65"/>
      <c r="T760" s="1"/>
      <c r="U760" s="1"/>
      <c r="V760" s="1"/>
    </row>
    <row r="761" spans="1:22" x14ac:dyDescent="0.25">
      <c r="A761" s="1"/>
      <c r="C761" s="65"/>
      <c r="K761" s="65"/>
      <c r="L761" s="65"/>
      <c r="M761" s="65"/>
      <c r="N761" s="65"/>
      <c r="O761" s="65"/>
      <c r="P761" s="65"/>
      <c r="T761" s="1"/>
      <c r="U761" s="1"/>
      <c r="V761" s="1"/>
    </row>
    <row r="762" spans="1:22" x14ac:dyDescent="0.25">
      <c r="A762" s="1"/>
      <c r="C762" s="65"/>
      <c r="K762" s="65"/>
      <c r="L762" s="65"/>
      <c r="M762" s="65"/>
      <c r="N762" s="65"/>
      <c r="O762" s="65"/>
      <c r="P762" s="65"/>
      <c r="T762" s="1"/>
      <c r="U762" s="1"/>
      <c r="V762" s="1"/>
    </row>
    <row r="763" spans="1:22" x14ac:dyDescent="0.25">
      <c r="A763" s="1"/>
      <c r="C763" s="65"/>
      <c r="K763" s="65"/>
      <c r="L763" s="65"/>
      <c r="M763" s="65"/>
      <c r="N763" s="65"/>
      <c r="O763" s="65"/>
      <c r="P763" s="65"/>
      <c r="T763" s="1"/>
      <c r="U763" s="1"/>
      <c r="V763" s="1"/>
    </row>
    <row r="764" spans="1:22" x14ac:dyDescent="0.25">
      <c r="A764" s="1"/>
      <c r="C764" s="65"/>
      <c r="K764" s="65"/>
      <c r="L764" s="65"/>
      <c r="M764" s="65"/>
      <c r="N764" s="65"/>
      <c r="O764" s="65"/>
      <c r="P764" s="65"/>
      <c r="T764" s="1"/>
      <c r="U764" s="1"/>
      <c r="V764" s="1"/>
    </row>
    <row r="765" spans="1:22" x14ac:dyDescent="0.25">
      <c r="A765" s="1"/>
      <c r="C765" s="65"/>
      <c r="K765" s="65"/>
      <c r="L765" s="65"/>
      <c r="M765" s="65"/>
      <c r="N765" s="65"/>
      <c r="O765" s="65"/>
      <c r="P765" s="65"/>
      <c r="T765" s="1"/>
      <c r="U765" s="1"/>
      <c r="V765" s="1"/>
    </row>
    <row r="766" spans="1:22" x14ac:dyDescent="0.25">
      <c r="A766" s="1"/>
      <c r="C766" s="65"/>
      <c r="K766" s="65"/>
      <c r="L766" s="65"/>
      <c r="M766" s="65"/>
      <c r="N766" s="65"/>
      <c r="O766" s="65"/>
      <c r="P766" s="65"/>
      <c r="T766" s="1"/>
      <c r="U766" s="1"/>
      <c r="V766" s="1"/>
    </row>
    <row r="767" spans="1:22" x14ac:dyDescent="0.25">
      <c r="A767" s="1"/>
      <c r="C767" s="65"/>
      <c r="K767" s="65"/>
      <c r="L767" s="65"/>
      <c r="M767" s="65"/>
      <c r="N767" s="65"/>
      <c r="O767" s="65"/>
      <c r="P767" s="65"/>
      <c r="T767" s="1"/>
      <c r="U767" s="1"/>
      <c r="V767" s="1"/>
    </row>
    <row r="768" spans="1:22" x14ac:dyDescent="0.25">
      <c r="A768" s="1"/>
      <c r="C768" s="65"/>
      <c r="K768" s="65"/>
      <c r="L768" s="65"/>
      <c r="M768" s="65"/>
      <c r="N768" s="65"/>
      <c r="O768" s="65"/>
      <c r="P768" s="65"/>
      <c r="T768" s="1"/>
      <c r="U768" s="1"/>
      <c r="V768" s="1"/>
    </row>
    <row r="769" spans="1:22" x14ac:dyDescent="0.25">
      <c r="A769" s="1"/>
      <c r="C769" s="65"/>
      <c r="K769" s="65"/>
      <c r="L769" s="65"/>
      <c r="M769" s="65"/>
      <c r="N769" s="65"/>
      <c r="O769" s="65"/>
      <c r="P769" s="65"/>
      <c r="T769" s="1"/>
      <c r="U769" s="1"/>
      <c r="V769" s="1"/>
    </row>
    <row r="770" spans="1:22" x14ac:dyDescent="0.25">
      <c r="A770" s="1"/>
      <c r="C770" s="65"/>
      <c r="K770" s="65"/>
      <c r="L770" s="65"/>
      <c r="M770" s="65"/>
      <c r="N770" s="65"/>
      <c r="O770" s="65"/>
      <c r="P770" s="65"/>
      <c r="T770" s="1"/>
      <c r="U770" s="1"/>
      <c r="V770" s="1"/>
    </row>
    <row r="771" spans="1:22" x14ac:dyDescent="0.25">
      <c r="A771" s="1"/>
      <c r="C771" s="65"/>
      <c r="K771" s="65"/>
      <c r="L771" s="65"/>
      <c r="M771" s="65"/>
      <c r="N771" s="65"/>
      <c r="O771" s="65"/>
      <c r="P771" s="65"/>
      <c r="T771" s="1"/>
      <c r="U771" s="1"/>
      <c r="V771" s="1"/>
    </row>
    <row r="772" spans="1:22" x14ac:dyDescent="0.25">
      <c r="A772" s="1"/>
      <c r="C772" s="65"/>
      <c r="K772" s="65"/>
      <c r="L772" s="65"/>
      <c r="M772" s="65"/>
      <c r="N772" s="65"/>
      <c r="O772" s="65"/>
      <c r="P772" s="65"/>
      <c r="T772" s="1"/>
      <c r="U772" s="1"/>
      <c r="V772" s="1"/>
    </row>
    <row r="773" spans="1:22" x14ac:dyDescent="0.25">
      <c r="A773" s="1"/>
      <c r="C773" s="65"/>
      <c r="K773" s="65"/>
      <c r="L773" s="65"/>
      <c r="M773" s="65"/>
      <c r="N773" s="65"/>
      <c r="O773" s="65"/>
      <c r="P773" s="65"/>
      <c r="T773" s="1"/>
      <c r="U773" s="1"/>
      <c r="V773" s="1"/>
    </row>
    <row r="774" spans="1:22" x14ac:dyDescent="0.25">
      <c r="A774" s="1"/>
      <c r="C774" s="65"/>
      <c r="K774" s="65"/>
      <c r="L774" s="65"/>
      <c r="M774" s="65"/>
      <c r="N774" s="65"/>
      <c r="O774" s="65"/>
      <c r="P774" s="65"/>
      <c r="T774" s="1"/>
      <c r="U774" s="1"/>
      <c r="V774" s="1"/>
    </row>
    <row r="775" spans="1:22" x14ac:dyDescent="0.25">
      <c r="A775" s="1"/>
      <c r="C775" s="65"/>
      <c r="K775" s="65"/>
      <c r="L775" s="65"/>
      <c r="M775" s="65"/>
      <c r="N775" s="65"/>
      <c r="O775" s="65"/>
      <c r="P775" s="65"/>
      <c r="T775" s="1"/>
      <c r="U775" s="1"/>
      <c r="V775" s="1"/>
    </row>
    <row r="776" spans="1:22" x14ac:dyDescent="0.25">
      <c r="A776" s="1"/>
      <c r="C776" s="65"/>
      <c r="K776" s="65"/>
      <c r="L776" s="65"/>
      <c r="M776" s="65"/>
      <c r="N776" s="65"/>
      <c r="O776" s="65"/>
      <c r="P776" s="65"/>
      <c r="T776" s="1"/>
      <c r="U776" s="1"/>
      <c r="V776" s="1"/>
    </row>
    <row r="777" spans="1:22" x14ac:dyDescent="0.25">
      <c r="A777" s="1"/>
      <c r="C777" s="65"/>
      <c r="K777" s="65"/>
      <c r="L777" s="65"/>
      <c r="M777" s="65"/>
      <c r="N777" s="65"/>
      <c r="O777" s="65"/>
      <c r="P777" s="65"/>
      <c r="T777" s="1"/>
      <c r="U777" s="1"/>
      <c r="V777" s="1"/>
    </row>
    <row r="778" spans="1:22" x14ac:dyDescent="0.25">
      <c r="A778" s="1"/>
      <c r="C778" s="65"/>
      <c r="K778" s="65"/>
      <c r="L778" s="65"/>
      <c r="M778" s="65"/>
      <c r="N778" s="65"/>
      <c r="O778" s="65"/>
      <c r="P778" s="65"/>
      <c r="T778" s="1"/>
      <c r="U778" s="1"/>
      <c r="V778" s="1"/>
    </row>
    <row r="779" spans="1:22" x14ac:dyDescent="0.25">
      <c r="A779" s="1"/>
      <c r="C779" s="65"/>
      <c r="K779" s="65"/>
      <c r="L779" s="65"/>
      <c r="M779" s="65"/>
      <c r="N779" s="65"/>
      <c r="O779" s="65"/>
      <c r="P779" s="65"/>
      <c r="T779" s="1"/>
      <c r="U779" s="1"/>
      <c r="V779" s="1"/>
    </row>
    <row r="780" spans="1:22" x14ac:dyDescent="0.25">
      <c r="A780" s="1"/>
      <c r="C780" s="65"/>
      <c r="K780" s="65"/>
      <c r="L780" s="65"/>
      <c r="M780" s="65"/>
      <c r="N780" s="65"/>
      <c r="O780" s="65"/>
      <c r="P780" s="65"/>
      <c r="T780" s="1"/>
      <c r="U780" s="1"/>
      <c r="V780" s="1"/>
    </row>
    <row r="781" spans="1:22" x14ac:dyDescent="0.25">
      <c r="A781" s="1"/>
      <c r="C781" s="65"/>
      <c r="K781" s="65"/>
      <c r="L781" s="65"/>
      <c r="M781" s="65"/>
      <c r="N781" s="65"/>
      <c r="O781" s="65"/>
      <c r="P781" s="65"/>
      <c r="T781" s="1"/>
      <c r="U781" s="1"/>
      <c r="V781" s="1"/>
    </row>
    <row r="782" spans="1:22" x14ac:dyDescent="0.25">
      <c r="A782" s="1"/>
      <c r="C782" s="65"/>
      <c r="K782" s="65"/>
      <c r="L782" s="65"/>
      <c r="M782" s="65"/>
      <c r="N782" s="65"/>
      <c r="O782" s="65"/>
      <c r="P782" s="65"/>
      <c r="T782" s="1"/>
      <c r="U782" s="1"/>
      <c r="V782" s="1"/>
    </row>
    <row r="783" spans="1:22" x14ac:dyDescent="0.25">
      <c r="A783" s="1"/>
      <c r="C783" s="65"/>
      <c r="K783" s="65"/>
      <c r="L783" s="65"/>
      <c r="M783" s="65"/>
      <c r="N783" s="65"/>
      <c r="O783" s="65"/>
      <c r="P783" s="65"/>
      <c r="T783" s="1"/>
      <c r="U783" s="1"/>
      <c r="V783" s="1"/>
    </row>
    <row r="784" spans="1:22" x14ac:dyDescent="0.25">
      <c r="A784" s="1"/>
      <c r="C784" s="65"/>
      <c r="K784" s="65"/>
      <c r="L784" s="65"/>
      <c r="M784" s="65"/>
      <c r="N784" s="65"/>
      <c r="O784" s="65"/>
      <c r="P784" s="65"/>
      <c r="T784" s="1"/>
      <c r="U784" s="1"/>
      <c r="V784" s="1"/>
    </row>
    <row r="785" spans="1:22" x14ac:dyDescent="0.25">
      <c r="A785" s="1"/>
      <c r="C785" s="65"/>
      <c r="K785" s="65"/>
      <c r="L785" s="65"/>
      <c r="M785" s="65"/>
      <c r="N785" s="65"/>
      <c r="O785" s="65"/>
      <c r="P785" s="65"/>
      <c r="T785" s="1"/>
      <c r="U785" s="1"/>
      <c r="V785" s="1"/>
    </row>
    <row r="786" spans="1:22" x14ac:dyDescent="0.25">
      <c r="A786" s="1"/>
      <c r="C786" s="65"/>
      <c r="K786" s="65"/>
      <c r="L786" s="65"/>
      <c r="M786" s="65"/>
      <c r="N786" s="65"/>
      <c r="O786" s="65"/>
      <c r="P786" s="65"/>
      <c r="T786" s="1"/>
      <c r="U786" s="1"/>
      <c r="V786" s="1"/>
    </row>
    <row r="787" spans="1:22" x14ac:dyDescent="0.25">
      <c r="A787" s="1"/>
      <c r="C787" s="65"/>
      <c r="K787" s="65"/>
      <c r="L787" s="65"/>
      <c r="M787" s="65"/>
      <c r="N787" s="65"/>
      <c r="O787" s="65"/>
      <c r="P787" s="65"/>
      <c r="T787" s="1"/>
      <c r="U787" s="1"/>
      <c r="V787" s="1"/>
    </row>
    <row r="788" spans="1:22" x14ac:dyDescent="0.25">
      <c r="A788" s="1"/>
      <c r="C788" s="65"/>
      <c r="K788" s="65"/>
      <c r="L788" s="65"/>
      <c r="M788" s="65"/>
      <c r="N788" s="65"/>
      <c r="O788" s="65"/>
      <c r="P788" s="65"/>
      <c r="T788" s="1"/>
      <c r="U788" s="1"/>
      <c r="V788" s="1"/>
    </row>
    <row r="789" spans="1:22" x14ac:dyDescent="0.25">
      <c r="A789" s="1"/>
      <c r="C789" s="65"/>
      <c r="K789" s="65"/>
      <c r="L789" s="65"/>
      <c r="M789" s="65"/>
      <c r="N789" s="65"/>
      <c r="O789" s="65"/>
      <c r="P789" s="65"/>
      <c r="T789" s="1"/>
      <c r="U789" s="1"/>
      <c r="V789" s="1"/>
    </row>
    <row r="790" spans="1:22" x14ac:dyDescent="0.25">
      <c r="A790" s="1"/>
      <c r="C790" s="65"/>
      <c r="K790" s="65"/>
      <c r="L790" s="65"/>
      <c r="M790" s="65"/>
      <c r="N790" s="65"/>
      <c r="O790" s="65"/>
      <c r="P790" s="65"/>
      <c r="T790" s="1"/>
      <c r="U790" s="1"/>
      <c r="V790" s="1"/>
    </row>
    <row r="791" spans="1:22" x14ac:dyDescent="0.25">
      <c r="A791" s="1"/>
      <c r="C791" s="65"/>
      <c r="K791" s="65"/>
      <c r="L791" s="65"/>
      <c r="M791" s="65"/>
      <c r="N791" s="65"/>
      <c r="O791" s="65"/>
      <c r="P791" s="65"/>
      <c r="T791" s="1"/>
      <c r="U791" s="1"/>
      <c r="V791" s="1"/>
    </row>
    <row r="792" spans="1:22" x14ac:dyDescent="0.25">
      <c r="A792" s="1"/>
      <c r="C792" s="65"/>
      <c r="K792" s="65"/>
      <c r="L792" s="65"/>
      <c r="M792" s="65"/>
      <c r="N792" s="65"/>
      <c r="O792" s="65"/>
      <c r="P792" s="65"/>
      <c r="T792" s="1"/>
      <c r="U792" s="1"/>
      <c r="V792" s="1"/>
    </row>
    <row r="793" spans="1:22" x14ac:dyDescent="0.25">
      <c r="A793" s="1"/>
      <c r="C793" s="65"/>
      <c r="K793" s="65"/>
      <c r="L793" s="65"/>
      <c r="M793" s="65"/>
      <c r="N793" s="65"/>
      <c r="O793" s="65"/>
      <c r="P793" s="65"/>
      <c r="T793" s="1"/>
      <c r="U793" s="1"/>
      <c r="V793" s="1"/>
    </row>
    <row r="794" spans="1:22" x14ac:dyDescent="0.25">
      <c r="A794" s="1"/>
      <c r="C794" s="65"/>
      <c r="K794" s="65"/>
      <c r="L794" s="65"/>
      <c r="M794" s="65"/>
      <c r="N794" s="65"/>
      <c r="O794" s="65"/>
      <c r="P794" s="65"/>
      <c r="T794" s="1"/>
      <c r="U794" s="1"/>
      <c r="V794" s="1"/>
    </row>
    <row r="795" spans="1:22" x14ac:dyDescent="0.25">
      <c r="A795" s="1"/>
      <c r="C795" s="65"/>
      <c r="K795" s="65"/>
      <c r="L795" s="65"/>
      <c r="M795" s="65"/>
      <c r="N795" s="65"/>
      <c r="O795" s="65"/>
      <c r="P795" s="65"/>
      <c r="T795" s="1"/>
      <c r="U795" s="1"/>
      <c r="V795" s="1"/>
    </row>
    <row r="796" spans="1:22" x14ac:dyDescent="0.25">
      <c r="A796" s="1"/>
      <c r="C796" s="65"/>
      <c r="K796" s="65"/>
      <c r="L796" s="65"/>
      <c r="M796" s="65"/>
      <c r="N796" s="65"/>
      <c r="O796" s="65"/>
      <c r="P796" s="65"/>
      <c r="T796" s="1"/>
      <c r="U796" s="1"/>
      <c r="V796" s="1"/>
    </row>
    <row r="797" spans="1:22" x14ac:dyDescent="0.25">
      <c r="A797" s="1"/>
      <c r="C797" s="65"/>
      <c r="K797" s="65"/>
      <c r="L797" s="65"/>
      <c r="M797" s="65"/>
      <c r="N797" s="65"/>
      <c r="O797" s="65"/>
      <c r="P797" s="65"/>
      <c r="T797" s="1"/>
      <c r="U797" s="1"/>
      <c r="V797" s="1"/>
    </row>
    <row r="798" spans="1:22" x14ac:dyDescent="0.25">
      <c r="A798" s="1"/>
      <c r="C798" s="65"/>
      <c r="K798" s="65"/>
      <c r="L798" s="65"/>
      <c r="M798" s="65"/>
      <c r="N798" s="65"/>
      <c r="O798" s="65"/>
      <c r="P798" s="65"/>
      <c r="T798" s="1"/>
      <c r="U798" s="1"/>
      <c r="V798" s="1"/>
    </row>
    <row r="799" spans="1:22" x14ac:dyDescent="0.25">
      <c r="A799" s="1"/>
      <c r="C799" s="65"/>
      <c r="K799" s="65"/>
      <c r="L799" s="65"/>
      <c r="M799" s="65"/>
      <c r="N799" s="65"/>
      <c r="O799" s="65"/>
      <c r="P799" s="65"/>
      <c r="T799" s="1"/>
      <c r="U799" s="1"/>
      <c r="V799" s="1"/>
    </row>
    <row r="800" spans="1:22" x14ac:dyDescent="0.25">
      <c r="A800" s="1"/>
      <c r="C800" s="65"/>
      <c r="K800" s="65"/>
      <c r="L800" s="65"/>
      <c r="M800" s="65"/>
      <c r="N800" s="65"/>
      <c r="O800" s="65"/>
      <c r="P800" s="65"/>
      <c r="T800" s="1"/>
      <c r="U800" s="1"/>
      <c r="V800" s="1"/>
    </row>
    <row r="801" spans="1:22" x14ac:dyDescent="0.25">
      <c r="A801" s="1"/>
      <c r="C801" s="65"/>
      <c r="K801" s="65"/>
      <c r="L801" s="65"/>
      <c r="M801" s="65"/>
      <c r="N801" s="65"/>
      <c r="O801" s="65"/>
      <c r="P801" s="65"/>
      <c r="T801" s="1"/>
      <c r="U801" s="1"/>
      <c r="V801" s="1"/>
    </row>
    <row r="802" spans="1:22" x14ac:dyDescent="0.25">
      <c r="A802" s="1"/>
      <c r="C802" s="65"/>
      <c r="K802" s="65"/>
      <c r="L802" s="65"/>
      <c r="M802" s="65"/>
      <c r="N802" s="65"/>
      <c r="O802" s="65"/>
      <c r="P802" s="65"/>
      <c r="T802" s="1"/>
      <c r="U802" s="1"/>
      <c r="V802" s="1"/>
    </row>
    <row r="803" spans="1:22" x14ac:dyDescent="0.25">
      <c r="A803" s="1"/>
      <c r="C803" s="65"/>
      <c r="K803" s="65"/>
      <c r="L803" s="65"/>
      <c r="M803" s="65"/>
      <c r="N803" s="65"/>
      <c r="O803" s="65"/>
      <c r="P803" s="65"/>
      <c r="T803" s="1"/>
      <c r="U803" s="1"/>
      <c r="V803" s="1"/>
    </row>
    <row r="804" spans="1:22" x14ac:dyDescent="0.25">
      <c r="A804" s="1"/>
      <c r="C804" s="65"/>
      <c r="K804" s="65"/>
      <c r="L804" s="65"/>
      <c r="M804" s="65"/>
      <c r="N804" s="65"/>
      <c r="O804" s="65"/>
      <c r="P804" s="65"/>
      <c r="T804" s="1"/>
      <c r="U804" s="1"/>
      <c r="V804" s="1"/>
    </row>
    <row r="805" spans="1:22" x14ac:dyDescent="0.25">
      <c r="A805" s="1"/>
      <c r="C805" s="65"/>
      <c r="K805" s="65"/>
      <c r="L805" s="65"/>
      <c r="M805" s="65"/>
      <c r="N805" s="65"/>
      <c r="O805" s="65"/>
      <c r="P805" s="65"/>
      <c r="T805" s="1"/>
      <c r="U805" s="1"/>
      <c r="V805" s="1"/>
    </row>
    <row r="806" spans="1:22" x14ac:dyDescent="0.25">
      <c r="A806" s="1"/>
      <c r="C806" s="65"/>
      <c r="K806" s="65"/>
      <c r="L806" s="65"/>
      <c r="M806" s="65"/>
      <c r="N806" s="65"/>
      <c r="O806" s="65"/>
      <c r="P806" s="65"/>
      <c r="T806" s="1"/>
      <c r="U806" s="1"/>
      <c r="V806" s="1"/>
    </row>
    <row r="807" spans="1:22" x14ac:dyDescent="0.25">
      <c r="A807" s="1"/>
      <c r="C807" s="65"/>
      <c r="K807" s="65"/>
      <c r="L807" s="65"/>
      <c r="M807" s="65"/>
      <c r="N807" s="65"/>
      <c r="O807" s="65"/>
      <c r="P807" s="65"/>
      <c r="T807" s="1"/>
      <c r="U807" s="1"/>
      <c r="V807" s="1"/>
    </row>
    <row r="808" spans="1:22" x14ac:dyDescent="0.25">
      <c r="A808" s="1"/>
      <c r="C808" s="65"/>
      <c r="K808" s="65"/>
      <c r="L808" s="65"/>
      <c r="M808" s="65"/>
      <c r="N808" s="65"/>
      <c r="O808" s="65"/>
      <c r="P808" s="65"/>
      <c r="T808" s="1"/>
      <c r="U808" s="1"/>
      <c r="V808" s="1"/>
    </row>
    <row r="809" spans="1:22" x14ac:dyDescent="0.25">
      <c r="A809" s="1"/>
      <c r="C809" s="65"/>
      <c r="K809" s="65"/>
      <c r="L809" s="65"/>
      <c r="M809" s="65"/>
      <c r="N809" s="65"/>
      <c r="O809" s="65"/>
      <c r="P809" s="65"/>
      <c r="T809" s="1"/>
      <c r="U809" s="1"/>
      <c r="V809" s="1"/>
    </row>
    <row r="810" spans="1:22" x14ac:dyDescent="0.25">
      <c r="A810" s="1"/>
      <c r="C810" s="65"/>
      <c r="K810" s="65"/>
      <c r="L810" s="65"/>
      <c r="M810" s="65"/>
      <c r="N810" s="65"/>
      <c r="O810" s="65"/>
      <c r="P810" s="65"/>
      <c r="T810" s="1"/>
      <c r="U810" s="1"/>
      <c r="V810" s="1"/>
    </row>
    <row r="811" spans="1:22" x14ac:dyDescent="0.25">
      <c r="A811" s="1"/>
      <c r="C811" s="65"/>
      <c r="K811" s="65"/>
      <c r="L811" s="65"/>
      <c r="M811" s="65"/>
      <c r="N811" s="65"/>
      <c r="O811" s="65"/>
      <c r="P811" s="65"/>
      <c r="T811" s="1"/>
      <c r="U811" s="1"/>
      <c r="V811" s="1"/>
    </row>
    <row r="812" spans="1:22" x14ac:dyDescent="0.25">
      <c r="A812" s="1"/>
      <c r="C812" s="65"/>
      <c r="K812" s="65"/>
      <c r="L812" s="65"/>
      <c r="M812" s="65"/>
      <c r="N812" s="65"/>
      <c r="O812" s="65"/>
      <c r="P812" s="65"/>
      <c r="T812" s="1"/>
      <c r="U812" s="1"/>
      <c r="V812" s="1"/>
    </row>
    <row r="813" spans="1:22" x14ac:dyDescent="0.25">
      <c r="A813" s="1"/>
      <c r="C813" s="65"/>
      <c r="K813" s="65"/>
      <c r="L813" s="65"/>
      <c r="M813" s="65"/>
      <c r="N813" s="65"/>
      <c r="O813" s="65"/>
      <c r="P813" s="65"/>
      <c r="T813" s="1"/>
      <c r="U813" s="1"/>
      <c r="V813" s="1"/>
    </row>
    <row r="814" spans="1:22" x14ac:dyDescent="0.25">
      <c r="A814" s="1"/>
      <c r="C814" s="65"/>
      <c r="K814" s="65"/>
      <c r="L814" s="65"/>
      <c r="M814" s="65"/>
      <c r="N814" s="65"/>
      <c r="O814" s="65"/>
      <c r="P814" s="65"/>
      <c r="T814" s="1"/>
      <c r="U814" s="1"/>
      <c r="V814" s="1"/>
    </row>
    <row r="815" spans="1:22" x14ac:dyDescent="0.25">
      <c r="A815" s="1"/>
      <c r="C815" s="65"/>
      <c r="K815" s="65"/>
      <c r="L815" s="65"/>
      <c r="M815" s="65"/>
      <c r="N815" s="65"/>
      <c r="O815" s="65"/>
      <c r="P815" s="65"/>
      <c r="T815" s="1"/>
      <c r="U815" s="1"/>
      <c r="V815" s="1"/>
    </row>
    <row r="816" spans="1:22" x14ac:dyDescent="0.25">
      <c r="A816" s="1"/>
      <c r="C816" s="65"/>
      <c r="K816" s="65"/>
      <c r="L816" s="65"/>
      <c r="M816" s="65"/>
      <c r="N816" s="65"/>
      <c r="O816" s="65"/>
      <c r="P816" s="65"/>
      <c r="T816" s="1"/>
      <c r="U816" s="1"/>
      <c r="V816" s="1"/>
    </row>
    <row r="817" spans="1:22" x14ac:dyDescent="0.25">
      <c r="A817" s="1"/>
      <c r="C817" s="65"/>
      <c r="K817" s="65"/>
      <c r="L817" s="65"/>
      <c r="M817" s="65"/>
      <c r="N817" s="65"/>
      <c r="O817" s="65"/>
      <c r="P817" s="65"/>
      <c r="T817" s="1"/>
      <c r="U817" s="1"/>
      <c r="V817" s="1"/>
    </row>
    <row r="818" spans="1:22" x14ac:dyDescent="0.25">
      <c r="A818" s="1"/>
      <c r="C818" s="65"/>
      <c r="K818" s="65"/>
      <c r="L818" s="65"/>
      <c r="M818" s="65"/>
      <c r="N818" s="65"/>
      <c r="O818" s="65"/>
      <c r="P818" s="65"/>
      <c r="T818" s="1"/>
      <c r="U818" s="1"/>
      <c r="V818" s="1"/>
    </row>
    <row r="819" spans="1:22" x14ac:dyDescent="0.25">
      <c r="A819" s="1"/>
      <c r="C819" s="65"/>
      <c r="K819" s="65"/>
      <c r="L819" s="65"/>
      <c r="M819" s="65"/>
      <c r="N819" s="65"/>
      <c r="O819" s="65"/>
      <c r="P819" s="65"/>
      <c r="T819" s="1"/>
      <c r="U819" s="1"/>
      <c r="V819" s="1"/>
    </row>
    <row r="820" spans="1:22" x14ac:dyDescent="0.25">
      <c r="A820" s="1"/>
      <c r="C820" s="65"/>
      <c r="K820" s="65"/>
      <c r="L820" s="65"/>
      <c r="M820" s="65"/>
      <c r="N820" s="65"/>
      <c r="O820" s="65"/>
      <c r="P820" s="65"/>
      <c r="T820" s="1"/>
      <c r="U820" s="1"/>
      <c r="V820" s="1"/>
    </row>
    <row r="821" spans="1:22" x14ac:dyDescent="0.25">
      <c r="A821" s="1"/>
      <c r="C821" s="65"/>
      <c r="K821" s="65"/>
      <c r="L821" s="65"/>
      <c r="M821" s="65"/>
      <c r="N821" s="65"/>
      <c r="O821" s="65"/>
      <c r="P821" s="65"/>
      <c r="T821" s="1"/>
      <c r="U821" s="1"/>
      <c r="V821" s="1"/>
    </row>
    <row r="822" spans="1:22" x14ac:dyDescent="0.25">
      <c r="A822" s="1"/>
      <c r="C822" s="65"/>
      <c r="K822" s="65"/>
      <c r="L822" s="65"/>
      <c r="M822" s="65"/>
      <c r="N822" s="65"/>
      <c r="O822" s="65"/>
      <c r="P822" s="65"/>
      <c r="T822" s="1"/>
      <c r="U822" s="1"/>
      <c r="V822" s="1"/>
    </row>
    <row r="823" spans="1:22" x14ac:dyDescent="0.25">
      <c r="A823" s="1"/>
      <c r="C823" s="65"/>
      <c r="K823" s="65"/>
      <c r="L823" s="65"/>
      <c r="M823" s="65"/>
      <c r="N823" s="65"/>
      <c r="O823" s="65"/>
      <c r="P823" s="65"/>
      <c r="T823" s="1"/>
      <c r="U823" s="1"/>
      <c r="V823" s="1"/>
    </row>
    <row r="824" spans="1:22" x14ac:dyDescent="0.25">
      <c r="A824" s="1"/>
      <c r="C824" s="65"/>
      <c r="K824" s="65"/>
      <c r="L824" s="65"/>
      <c r="M824" s="65"/>
      <c r="N824" s="65"/>
      <c r="O824" s="65"/>
      <c r="P824" s="65"/>
      <c r="T824" s="1"/>
      <c r="U824" s="1"/>
      <c r="V824" s="1"/>
    </row>
    <row r="825" spans="1:22" x14ac:dyDescent="0.25">
      <c r="A825" s="1"/>
      <c r="C825" s="65"/>
      <c r="K825" s="65"/>
      <c r="L825" s="65"/>
      <c r="M825" s="65"/>
      <c r="N825" s="65"/>
      <c r="O825" s="65"/>
      <c r="P825" s="65"/>
      <c r="T825" s="1"/>
      <c r="U825" s="1"/>
      <c r="V825" s="1"/>
    </row>
    <row r="826" spans="1:22" x14ac:dyDescent="0.25">
      <c r="A826" s="1"/>
      <c r="C826" s="65"/>
      <c r="K826" s="65"/>
      <c r="L826" s="65"/>
      <c r="M826" s="65"/>
      <c r="N826" s="65"/>
      <c r="O826" s="65"/>
      <c r="P826" s="65"/>
      <c r="T826" s="1"/>
      <c r="U826" s="1"/>
      <c r="V826" s="1"/>
    </row>
    <row r="827" spans="1:22" x14ac:dyDescent="0.25">
      <c r="A827" s="1"/>
      <c r="C827" s="65"/>
      <c r="K827" s="65"/>
      <c r="L827" s="65"/>
      <c r="M827" s="65"/>
      <c r="N827" s="65"/>
      <c r="O827" s="65"/>
      <c r="P827" s="65"/>
      <c r="T827" s="1"/>
      <c r="U827" s="1"/>
      <c r="V827" s="1"/>
    </row>
    <row r="828" spans="1:22" x14ac:dyDescent="0.25">
      <c r="A828" s="1"/>
      <c r="C828" s="65"/>
      <c r="K828" s="65"/>
      <c r="L828" s="65"/>
      <c r="M828" s="65"/>
      <c r="N828" s="65"/>
      <c r="O828" s="65"/>
      <c r="P828" s="65"/>
      <c r="T828" s="1"/>
      <c r="U828" s="1"/>
      <c r="V828" s="1"/>
    </row>
    <row r="829" spans="1:22" x14ac:dyDescent="0.25">
      <c r="A829" s="1"/>
      <c r="C829" s="65"/>
      <c r="K829" s="65"/>
      <c r="L829" s="65"/>
      <c r="M829" s="65"/>
      <c r="N829" s="65"/>
      <c r="O829" s="65"/>
      <c r="P829" s="65"/>
      <c r="T829" s="1"/>
      <c r="U829" s="1"/>
      <c r="V829" s="1"/>
    </row>
    <row r="830" spans="1:22" x14ac:dyDescent="0.25">
      <c r="A830" s="1"/>
      <c r="C830" s="65"/>
      <c r="K830" s="65"/>
      <c r="L830" s="65"/>
      <c r="M830" s="65"/>
      <c r="N830" s="65"/>
      <c r="O830" s="65"/>
      <c r="P830" s="65"/>
      <c r="T830" s="1"/>
      <c r="U830" s="1"/>
      <c r="V830" s="1"/>
    </row>
    <row r="831" spans="1:22" x14ac:dyDescent="0.25">
      <c r="A831" s="1"/>
      <c r="C831" s="65"/>
      <c r="K831" s="65"/>
      <c r="L831" s="65"/>
      <c r="M831" s="65"/>
      <c r="N831" s="65"/>
      <c r="O831" s="65"/>
      <c r="P831" s="65"/>
      <c r="T831" s="1"/>
      <c r="U831" s="1"/>
      <c r="V831" s="1"/>
    </row>
    <row r="832" spans="1:22" x14ac:dyDescent="0.25">
      <c r="A832" s="1"/>
      <c r="C832" s="65"/>
      <c r="K832" s="65"/>
      <c r="L832" s="65"/>
      <c r="M832" s="65"/>
      <c r="N832" s="65"/>
      <c r="O832" s="65"/>
      <c r="P832" s="65"/>
      <c r="T832" s="1"/>
      <c r="U832" s="1"/>
      <c r="V832" s="1"/>
    </row>
    <row r="833" spans="1:22" x14ac:dyDescent="0.25">
      <c r="A833" s="1"/>
      <c r="C833" s="65"/>
      <c r="K833" s="65"/>
      <c r="L833" s="65"/>
      <c r="M833" s="65"/>
      <c r="N833" s="65"/>
      <c r="O833" s="65"/>
      <c r="P833" s="65"/>
      <c r="T833" s="1"/>
      <c r="U833" s="1"/>
      <c r="V833" s="1"/>
    </row>
    <row r="834" spans="1:22" x14ac:dyDescent="0.25">
      <c r="A834" s="1"/>
      <c r="C834" s="65"/>
      <c r="K834" s="65"/>
      <c r="L834" s="65"/>
      <c r="M834" s="65"/>
      <c r="N834" s="65"/>
      <c r="O834" s="65"/>
      <c r="P834" s="65"/>
      <c r="T834" s="1"/>
      <c r="U834" s="1"/>
      <c r="V834" s="1"/>
    </row>
    <row r="835" spans="1:22" x14ac:dyDescent="0.25">
      <c r="A835" s="1"/>
      <c r="C835" s="65"/>
      <c r="K835" s="65"/>
      <c r="L835" s="65"/>
      <c r="M835" s="65"/>
      <c r="N835" s="65"/>
      <c r="O835" s="65"/>
      <c r="P835" s="65"/>
      <c r="T835" s="1"/>
      <c r="U835" s="1"/>
      <c r="V835" s="1"/>
    </row>
    <row r="836" spans="1:22" x14ac:dyDescent="0.25">
      <c r="A836" s="1"/>
      <c r="C836" s="65"/>
      <c r="K836" s="65"/>
      <c r="L836" s="65"/>
      <c r="M836" s="65"/>
      <c r="N836" s="65"/>
      <c r="O836" s="65"/>
      <c r="P836" s="65"/>
      <c r="T836" s="1"/>
      <c r="U836" s="1"/>
      <c r="V836" s="1"/>
    </row>
    <row r="837" spans="1:22" x14ac:dyDescent="0.25">
      <c r="A837" s="1"/>
      <c r="C837" s="65"/>
      <c r="K837" s="65"/>
      <c r="L837" s="65"/>
      <c r="M837" s="65"/>
      <c r="N837" s="65"/>
      <c r="O837" s="65"/>
      <c r="P837" s="65"/>
      <c r="T837" s="1"/>
      <c r="U837" s="1"/>
      <c r="V837" s="1"/>
    </row>
    <row r="838" spans="1:22" x14ac:dyDescent="0.25">
      <c r="A838" s="1"/>
      <c r="C838" s="65"/>
      <c r="K838" s="65"/>
      <c r="L838" s="65"/>
      <c r="M838" s="65"/>
      <c r="N838" s="65"/>
      <c r="O838" s="65"/>
      <c r="P838" s="65"/>
      <c r="T838" s="1"/>
      <c r="U838" s="1"/>
      <c r="V838" s="1"/>
    </row>
    <row r="839" spans="1:22" x14ac:dyDescent="0.25">
      <c r="A839" s="1"/>
      <c r="C839" s="65"/>
      <c r="K839" s="65"/>
      <c r="L839" s="65"/>
      <c r="M839" s="65"/>
      <c r="N839" s="65"/>
      <c r="O839" s="65"/>
      <c r="P839" s="65"/>
      <c r="T839" s="1"/>
      <c r="U839" s="1"/>
      <c r="V839" s="1"/>
    </row>
    <row r="840" spans="1:22" x14ac:dyDescent="0.25">
      <c r="A840" s="1"/>
      <c r="C840" s="65"/>
      <c r="K840" s="65"/>
      <c r="L840" s="65"/>
      <c r="M840" s="65"/>
      <c r="N840" s="65"/>
      <c r="O840" s="65"/>
      <c r="P840" s="65"/>
      <c r="T840" s="1"/>
      <c r="U840" s="1"/>
      <c r="V840" s="1"/>
    </row>
    <row r="841" spans="1:22" x14ac:dyDescent="0.25">
      <c r="A841" s="1"/>
      <c r="C841" s="65"/>
      <c r="K841" s="65"/>
      <c r="L841" s="65"/>
      <c r="M841" s="65"/>
      <c r="N841" s="65"/>
      <c r="O841" s="65"/>
      <c r="P841" s="65"/>
      <c r="T841" s="1"/>
      <c r="U841" s="1"/>
      <c r="V841" s="1"/>
    </row>
    <row r="842" spans="1:22" x14ac:dyDescent="0.25">
      <c r="A842" s="1"/>
      <c r="C842" s="65"/>
      <c r="K842" s="65"/>
      <c r="L842" s="65"/>
      <c r="M842" s="65"/>
      <c r="N842" s="65"/>
      <c r="O842" s="65"/>
      <c r="P842" s="65"/>
      <c r="T842" s="1"/>
      <c r="U842" s="1"/>
      <c r="V842" s="1"/>
    </row>
    <row r="843" spans="1:22" x14ac:dyDescent="0.25">
      <c r="A843" s="1"/>
      <c r="C843" s="65"/>
      <c r="K843" s="65"/>
      <c r="L843" s="65"/>
      <c r="M843" s="65"/>
      <c r="N843" s="65"/>
      <c r="O843" s="65"/>
      <c r="P843" s="65"/>
      <c r="T843" s="1"/>
      <c r="U843" s="1"/>
      <c r="V843" s="1"/>
    </row>
    <row r="844" spans="1:22" x14ac:dyDescent="0.25">
      <c r="A844" s="1"/>
      <c r="C844" s="65"/>
      <c r="K844" s="65"/>
      <c r="L844" s="65"/>
      <c r="M844" s="65"/>
      <c r="N844" s="65"/>
      <c r="O844" s="65"/>
      <c r="P844" s="65"/>
      <c r="T844" s="1"/>
      <c r="U844" s="1"/>
      <c r="V844" s="1"/>
    </row>
    <row r="845" spans="1:22" x14ac:dyDescent="0.25">
      <c r="A845" s="1"/>
      <c r="C845" s="65"/>
      <c r="K845" s="65"/>
      <c r="L845" s="65"/>
      <c r="M845" s="65"/>
      <c r="N845" s="65"/>
      <c r="O845" s="65"/>
      <c r="P845" s="65"/>
      <c r="T845" s="1"/>
      <c r="U845" s="1"/>
      <c r="V845" s="1"/>
    </row>
    <row r="846" spans="1:22" x14ac:dyDescent="0.25">
      <c r="A846" s="1"/>
      <c r="C846" s="65"/>
      <c r="K846" s="65"/>
      <c r="L846" s="65"/>
      <c r="M846" s="65"/>
      <c r="N846" s="65"/>
      <c r="O846" s="65"/>
      <c r="P846" s="65"/>
      <c r="T846" s="1"/>
      <c r="U846" s="1"/>
      <c r="V846" s="1"/>
    </row>
    <row r="847" spans="1:22" x14ac:dyDescent="0.25">
      <c r="A847" s="1"/>
      <c r="C847" s="65"/>
      <c r="K847" s="65"/>
      <c r="L847" s="65"/>
      <c r="M847" s="65"/>
      <c r="N847" s="65"/>
      <c r="O847" s="65"/>
      <c r="P847" s="65"/>
      <c r="T847" s="1"/>
      <c r="U847" s="1"/>
      <c r="V847" s="1"/>
    </row>
    <row r="848" spans="1:22" x14ac:dyDescent="0.25">
      <c r="A848" s="1"/>
      <c r="C848" s="65"/>
      <c r="K848" s="65"/>
      <c r="L848" s="65"/>
      <c r="M848" s="65"/>
      <c r="N848" s="65"/>
      <c r="O848" s="65"/>
      <c r="P848" s="65"/>
      <c r="T848" s="1"/>
      <c r="U848" s="1"/>
      <c r="V848" s="1"/>
    </row>
    <row r="849" spans="1:22" x14ac:dyDescent="0.25">
      <c r="A849" s="1"/>
      <c r="C849" s="65"/>
      <c r="K849" s="65"/>
      <c r="L849" s="65"/>
      <c r="M849" s="65"/>
      <c r="N849" s="65"/>
      <c r="O849" s="65"/>
      <c r="P849" s="65"/>
      <c r="T849" s="1"/>
      <c r="U849" s="1"/>
      <c r="V849" s="1"/>
    </row>
    <row r="850" spans="1:22" x14ac:dyDescent="0.25">
      <c r="A850" s="1"/>
      <c r="C850" s="65"/>
      <c r="K850" s="65"/>
      <c r="L850" s="65"/>
      <c r="M850" s="65"/>
      <c r="N850" s="65"/>
      <c r="O850" s="65"/>
      <c r="P850" s="65"/>
      <c r="T850" s="1"/>
      <c r="U850" s="1"/>
      <c r="V850" s="1"/>
    </row>
    <row r="851" spans="1:22" x14ac:dyDescent="0.25">
      <c r="A851" s="1"/>
      <c r="C851" s="65"/>
      <c r="K851" s="65"/>
      <c r="L851" s="65"/>
      <c r="M851" s="65"/>
      <c r="N851" s="65"/>
      <c r="O851" s="65"/>
      <c r="P851" s="65"/>
      <c r="T851" s="1"/>
      <c r="U851" s="1"/>
      <c r="V851" s="1"/>
    </row>
    <row r="852" spans="1:22" x14ac:dyDescent="0.25">
      <c r="A852" s="1"/>
      <c r="C852" s="65"/>
      <c r="K852" s="65"/>
      <c r="L852" s="65"/>
      <c r="M852" s="65"/>
      <c r="N852" s="65"/>
      <c r="O852" s="65"/>
      <c r="P852" s="65"/>
      <c r="T852" s="1"/>
      <c r="U852" s="1"/>
      <c r="V852" s="1"/>
    </row>
    <row r="853" spans="1:22" x14ac:dyDescent="0.25">
      <c r="A853" s="1"/>
      <c r="C853" s="65"/>
      <c r="K853" s="65"/>
      <c r="L853" s="65"/>
      <c r="M853" s="65"/>
      <c r="N853" s="65"/>
      <c r="O853" s="65"/>
      <c r="P853" s="65"/>
      <c r="T853" s="1"/>
      <c r="U853" s="1"/>
      <c r="V853" s="1"/>
    </row>
    <row r="854" spans="1:22" x14ac:dyDescent="0.25">
      <c r="A854" s="1"/>
      <c r="C854" s="65"/>
      <c r="K854" s="65"/>
      <c r="L854" s="65"/>
      <c r="M854" s="65"/>
      <c r="N854" s="65"/>
      <c r="O854" s="65"/>
      <c r="P854" s="65"/>
      <c r="T854" s="1"/>
      <c r="U854" s="1"/>
      <c r="V854" s="1"/>
    </row>
    <row r="855" spans="1:22" x14ac:dyDescent="0.25">
      <c r="A855" s="1"/>
      <c r="C855" s="65"/>
      <c r="K855" s="65"/>
      <c r="L855" s="65"/>
      <c r="M855" s="65"/>
      <c r="N855" s="65"/>
      <c r="O855" s="65"/>
      <c r="P855" s="65"/>
      <c r="T855" s="1"/>
      <c r="U855" s="1"/>
      <c r="V855" s="1"/>
    </row>
    <row r="856" spans="1:22" x14ac:dyDescent="0.25">
      <c r="A856" s="1"/>
      <c r="C856" s="65"/>
      <c r="K856" s="65"/>
      <c r="L856" s="65"/>
      <c r="M856" s="65"/>
      <c r="N856" s="65"/>
      <c r="O856" s="65"/>
      <c r="P856" s="65"/>
      <c r="T856" s="1"/>
      <c r="U856" s="1"/>
      <c r="V856" s="1"/>
    </row>
    <row r="857" spans="1:22" x14ac:dyDescent="0.25">
      <c r="A857" s="1"/>
      <c r="C857" s="65"/>
      <c r="K857" s="65"/>
      <c r="L857" s="65"/>
      <c r="M857" s="65"/>
      <c r="N857" s="65"/>
      <c r="O857" s="65"/>
      <c r="P857" s="65"/>
      <c r="T857" s="1"/>
      <c r="U857" s="1"/>
      <c r="V857" s="1"/>
    </row>
    <row r="858" spans="1:22" x14ac:dyDescent="0.25">
      <c r="A858" s="1"/>
      <c r="C858" s="65"/>
      <c r="K858" s="65"/>
      <c r="L858" s="65"/>
      <c r="M858" s="65"/>
      <c r="N858" s="65"/>
      <c r="O858" s="65"/>
      <c r="P858" s="65"/>
      <c r="T858" s="1"/>
      <c r="U858" s="1"/>
      <c r="V858" s="1"/>
    </row>
    <row r="859" spans="1:22" x14ac:dyDescent="0.25">
      <c r="A859" s="1"/>
      <c r="C859" s="65"/>
      <c r="K859" s="65"/>
      <c r="L859" s="65"/>
      <c r="M859" s="65"/>
      <c r="N859" s="65"/>
      <c r="O859" s="65"/>
      <c r="P859" s="65"/>
      <c r="T859" s="1"/>
      <c r="U859" s="1"/>
      <c r="V859" s="1"/>
    </row>
    <row r="860" spans="1:22" x14ac:dyDescent="0.25">
      <c r="A860" s="1"/>
      <c r="C860" s="65"/>
      <c r="K860" s="65"/>
      <c r="L860" s="65"/>
      <c r="M860" s="65"/>
      <c r="N860" s="65"/>
      <c r="O860" s="65"/>
      <c r="P860" s="65"/>
      <c r="T860" s="1"/>
      <c r="U860" s="1"/>
      <c r="V860" s="1"/>
    </row>
    <row r="861" spans="1:22" x14ac:dyDescent="0.25">
      <c r="A861" s="1"/>
      <c r="C861" s="65"/>
      <c r="K861" s="65"/>
      <c r="L861" s="65"/>
      <c r="M861" s="65"/>
      <c r="N861" s="65"/>
      <c r="O861" s="65"/>
      <c r="P861" s="65"/>
      <c r="T861" s="1"/>
      <c r="U861" s="1"/>
      <c r="V861" s="1"/>
    </row>
    <row r="862" spans="1:22" x14ac:dyDescent="0.25">
      <c r="A862" s="1"/>
      <c r="C862" s="65"/>
      <c r="K862" s="65"/>
      <c r="L862" s="65"/>
      <c r="M862" s="65"/>
      <c r="N862" s="65"/>
      <c r="O862" s="65"/>
      <c r="P862" s="65"/>
      <c r="T862" s="1"/>
      <c r="U862" s="1"/>
      <c r="V862" s="1"/>
    </row>
    <row r="863" spans="1:22" x14ac:dyDescent="0.25">
      <c r="A863" s="1"/>
      <c r="C863" s="65"/>
      <c r="K863" s="65"/>
      <c r="L863" s="65"/>
      <c r="M863" s="65"/>
      <c r="N863" s="65"/>
      <c r="O863" s="65"/>
      <c r="P863" s="65"/>
      <c r="T863" s="1"/>
      <c r="U863" s="1"/>
      <c r="V863" s="1"/>
    </row>
    <row r="864" spans="1:22" x14ac:dyDescent="0.25">
      <c r="A864" s="1"/>
      <c r="C864" s="65"/>
      <c r="K864" s="65"/>
      <c r="L864" s="65"/>
      <c r="M864" s="65"/>
      <c r="N864" s="65"/>
      <c r="O864" s="65"/>
      <c r="P864" s="65"/>
      <c r="T864" s="1"/>
      <c r="U864" s="1"/>
      <c r="V864" s="1"/>
    </row>
    <row r="865" spans="1:22" x14ac:dyDescent="0.25">
      <c r="A865" s="1"/>
      <c r="C865" s="65"/>
      <c r="K865" s="65"/>
      <c r="L865" s="65"/>
      <c r="M865" s="65"/>
      <c r="N865" s="65"/>
      <c r="O865" s="65"/>
      <c r="P865" s="65"/>
      <c r="T865" s="1"/>
      <c r="U865" s="1"/>
      <c r="V865" s="1"/>
    </row>
    <row r="866" spans="1:22" x14ac:dyDescent="0.25">
      <c r="A866" s="1"/>
      <c r="C866" s="65"/>
      <c r="K866" s="65"/>
      <c r="L866" s="65"/>
      <c r="M866" s="65"/>
      <c r="N866" s="65"/>
      <c r="O866" s="65"/>
      <c r="P866" s="65"/>
      <c r="T866" s="1"/>
      <c r="U866" s="1"/>
      <c r="V866" s="1"/>
    </row>
    <row r="867" spans="1:22" x14ac:dyDescent="0.25">
      <c r="A867" s="1"/>
      <c r="C867" s="65"/>
      <c r="K867" s="65"/>
      <c r="L867" s="65"/>
      <c r="M867" s="65"/>
      <c r="N867" s="65"/>
      <c r="O867" s="65"/>
      <c r="P867" s="65"/>
      <c r="T867" s="1"/>
      <c r="U867" s="1"/>
      <c r="V867" s="1"/>
    </row>
    <row r="868" spans="1:22" x14ac:dyDescent="0.25">
      <c r="A868" s="1"/>
      <c r="C868" s="65"/>
      <c r="K868" s="65"/>
      <c r="L868" s="65"/>
      <c r="M868" s="65"/>
      <c r="N868" s="65"/>
      <c r="O868" s="65"/>
      <c r="P868" s="65"/>
      <c r="T868" s="1"/>
      <c r="U868" s="1"/>
      <c r="V868" s="1"/>
    </row>
    <row r="869" spans="1:22" x14ac:dyDescent="0.25">
      <c r="A869" s="1"/>
      <c r="C869" s="65"/>
      <c r="K869" s="65"/>
      <c r="L869" s="65"/>
      <c r="M869" s="65"/>
      <c r="N869" s="65"/>
      <c r="O869" s="65"/>
      <c r="P869" s="65"/>
      <c r="T869" s="1"/>
      <c r="U869" s="1"/>
      <c r="V869" s="1"/>
    </row>
    <row r="870" spans="1:22" x14ac:dyDescent="0.25">
      <c r="A870" s="1"/>
      <c r="C870" s="65"/>
      <c r="K870" s="65"/>
      <c r="L870" s="65"/>
      <c r="M870" s="65"/>
      <c r="N870" s="65"/>
      <c r="O870" s="65"/>
      <c r="P870" s="65"/>
      <c r="T870" s="1"/>
      <c r="U870" s="1"/>
      <c r="V870" s="1"/>
    </row>
    <row r="871" spans="1:22" x14ac:dyDescent="0.25">
      <c r="A871" s="1"/>
      <c r="C871" s="65"/>
      <c r="K871" s="65"/>
      <c r="L871" s="65"/>
      <c r="M871" s="65"/>
      <c r="N871" s="65"/>
      <c r="O871" s="65"/>
      <c r="P871" s="65"/>
      <c r="T871" s="1"/>
      <c r="U871" s="1"/>
      <c r="V871" s="1"/>
    </row>
    <row r="872" spans="1:22" x14ac:dyDescent="0.25">
      <c r="A872" s="1"/>
      <c r="C872" s="65"/>
      <c r="K872" s="65"/>
      <c r="L872" s="65"/>
      <c r="M872" s="65"/>
      <c r="N872" s="65"/>
      <c r="O872" s="65"/>
      <c r="P872" s="65"/>
      <c r="T872" s="1"/>
      <c r="U872" s="1"/>
      <c r="V872" s="1"/>
    </row>
    <row r="873" spans="1:22" x14ac:dyDescent="0.25">
      <c r="A873" s="1"/>
      <c r="C873" s="65"/>
      <c r="K873" s="65"/>
      <c r="L873" s="65"/>
      <c r="M873" s="65"/>
      <c r="N873" s="65"/>
      <c r="O873" s="65"/>
      <c r="P873" s="65"/>
      <c r="T873" s="1"/>
      <c r="U873" s="1"/>
      <c r="V873" s="1"/>
    </row>
    <row r="874" spans="1:22" x14ac:dyDescent="0.25">
      <c r="A874" s="1"/>
      <c r="C874" s="65"/>
      <c r="K874" s="65"/>
      <c r="L874" s="65"/>
      <c r="M874" s="65"/>
      <c r="N874" s="65"/>
      <c r="O874" s="65"/>
      <c r="P874" s="65"/>
      <c r="T874" s="1"/>
      <c r="U874" s="1"/>
      <c r="V874" s="1"/>
    </row>
    <row r="875" spans="1:22" x14ac:dyDescent="0.25">
      <c r="A875" s="1"/>
      <c r="C875" s="65"/>
      <c r="K875" s="65"/>
      <c r="L875" s="65"/>
      <c r="M875" s="65"/>
      <c r="N875" s="65"/>
      <c r="O875" s="65"/>
      <c r="P875" s="65"/>
      <c r="T875" s="1"/>
      <c r="U875" s="1"/>
      <c r="V875" s="1"/>
    </row>
    <row r="876" spans="1:22" x14ac:dyDescent="0.25">
      <c r="A876" s="1"/>
      <c r="C876" s="65"/>
      <c r="K876" s="65"/>
      <c r="L876" s="65"/>
      <c r="M876" s="65"/>
      <c r="N876" s="65"/>
      <c r="O876" s="65"/>
      <c r="P876" s="65"/>
      <c r="T876" s="1"/>
      <c r="U876" s="1"/>
      <c r="V876" s="1"/>
    </row>
    <row r="877" spans="1:22" x14ac:dyDescent="0.25">
      <c r="A877" s="1"/>
      <c r="C877" s="65"/>
      <c r="K877" s="65"/>
      <c r="L877" s="65"/>
      <c r="M877" s="65"/>
      <c r="N877" s="65"/>
      <c r="O877" s="65"/>
      <c r="P877" s="65"/>
      <c r="T877" s="1"/>
      <c r="U877" s="1"/>
      <c r="V877" s="1"/>
    </row>
    <row r="878" spans="1:22" x14ac:dyDescent="0.25">
      <c r="A878" s="1"/>
      <c r="C878" s="65"/>
      <c r="K878" s="65"/>
      <c r="L878" s="65"/>
      <c r="M878" s="65"/>
      <c r="N878" s="65"/>
      <c r="O878" s="65"/>
      <c r="P878" s="65"/>
      <c r="T878" s="1"/>
      <c r="U878" s="1"/>
      <c r="V878" s="1"/>
    </row>
    <row r="879" spans="1:22" x14ac:dyDescent="0.25">
      <c r="A879" s="1"/>
      <c r="C879" s="65"/>
      <c r="K879" s="65"/>
      <c r="L879" s="65"/>
      <c r="M879" s="65"/>
      <c r="N879" s="65"/>
      <c r="O879" s="65"/>
      <c r="P879" s="65"/>
      <c r="T879" s="1"/>
      <c r="U879" s="1"/>
      <c r="V879" s="1"/>
    </row>
    <row r="880" spans="1:22" x14ac:dyDescent="0.25">
      <c r="A880" s="1"/>
      <c r="C880" s="65"/>
      <c r="K880" s="65"/>
      <c r="L880" s="65"/>
      <c r="M880" s="65"/>
      <c r="N880" s="65"/>
      <c r="O880" s="65"/>
      <c r="P880" s="65"/>
      <c r="T880" s="1"/>
      <c r="U880" s="1"/>
      <c r="V880" s="1"/>
    </row>
    <row r="881" spans="1:22" x14ac:dyDescent="0.25">
      <c r="A881" s="1"/>
      <c r="C881" s="65"/>
      <c r="K881" s="65"/>
      <c r="L881" s="65"/>
      <c r="M881" s="65"/>
      <c r="N881" s="65"/>
      <c r="O881" s="65"/>
      <c r="P881" s="65"/>
      <c r="T881" s="1"/>
      <c r="U881" s="1"/>
      <c r="V881" s="1"/>
    </row>
    <row r="882" spans="1:22" x14ac:dyDescent="0.25">
      <c r="A882" s="1"/>
      <c r="C882" s="65"/>
      <c r="K882" s="65"/>
      <c r="L882" s="65"/>
      <c r="M882" s="65"/>
      <c r="N882" s="65"/>
      <c r="O882" s="65"/>
      <c r="P882" s="65"/>
      <c r="T882" s="1"/>
      <c r="U882" s="1"/>
      <c r="V882" s="1"/>
    </row>
    <row r="883" spans="1:22" x14ac:dyDescent="0.25">
      <c r="A883" s="1"/>
      <c r="C883" s="65"/>
      <c r="K883" s="65"/>
      <c r="L883" s="65"/>
      <c r="M883" s="65"/>
      <c r="N883" s="65"/>
      <c r="O883" s="65"/>
      <c r="P883" s="65"/>
      <c r="T883" s="1"/>
      <c r="U883" s="1"/>
      <c r="V883" s="1"/>
    </row>
    <row r="884" spans="1:22" x14ac:dyDescent="0.25">
      <c r="A884" s="1"/>
      <c r="C884" s="65"/>
      <c r="K884" s="65"/>
      <c r="L884" s="65"/>
      <c r="M884" s="65"/>
      <c r="N884" s="65"/>
      <c r="O884" s="65"/>
      <c r="P884" s="65"/>
      <c r="T884" s="1"/>
      <c r="U884" s="1"/>
      <c r="V884" s="1"/>
    </row>
    <row r="885" spans="1:22" x14ac:dyDescent="0.25">
      <c r="A885" s="1"/>
      <c r="C885" s="65"/>
      <c r="K885" s="65"/>
      <c r="L885" s="65"/>
      <c r="M885" s="65"/>
      <c r="N885" s="65"/>
      <c r="O885" s="65"/>
      <c r="P885" s="65"/>
      <c r="T885" s="1"/>
      <c r="U885" s="1"/>
      <c r="V885" s="1"/>
    </row>
    <row r="886" spans="1:22" x14ac:dyDescent="0.25">
      <c r="A886" s="1"/>
      <c r="C886" s="65"/>
      <c r="K886" s="65"/>
      <c r="L886" s="65"/>
      <c r="M886" s="65"/>
      <c r="N886" s="65"/>
      <c r="O886" s="65"/>
      <c r="P886" s="65"/>
      <c r="T886" s="1"/>
      <c r="U886" s="1"/>
      <c r="V886" s="1"/>
    </row>
    <row r="887" spans="1:22" x14ac:dyDescent="0.25">
      <c r="A887" s="1"/>
      <c r="C887" s="65"/>
      <c r="K887" s="65"/>
      <c r="L887" s="65"/>
      <c r="M887" s="65"/>
      <c r="N887" s="65"/>
      <c r="O887" s="65"/>
      <c r="P887" s="65"/>
      <c r="T887" s="1"/>
      <c r="U887" s="1"/>
      <c r="V887" s="1"/>
    </row>
    <row r="888" spans="1:22" x14ac:dyDescent="0.25">
      <c r="A888" s="1"/>
      <c r="C888" s="65"/>
      <c r="K888" s="65"/>
      <c r="L888" s="65"/>
      <c r="M888" s="65"/>
      <c r="N888" s="65"/>
      <c r="O888" s="65"/>
      <c r="P888" s="65"/>
      <c r="T888" s="1"/>
      <c r="U888" s="1"/>
      <c r="V888" s="1"/>
    </row>
    <row r="889" spans="1:22" x14ac:dyDescent="0.25">
      <c r="A889" s="1"/>
      <c r="C889" s="65"/>
      <c r="K889" s="65"/>
      <c r="L889" s="65"/>
      <c r="M889" s="65"/>
      <c r="N889" s="65"/>
      <c r="O889" s="65"/>
      <c r="P889" s="65"/>
      <c r="T889" s="1"/>
      <c r="U889" s="1"/>
      <c r="V889" s="1"/>
    </row>
    <row r="890" spans="1:22" x14ac:dyDescent="0.25">
      <c r="A890" s="1"/>
      <c r="C890" s="65"/>
      <c r="K890" s="65"/>
      <c r="L890" s="65"/>
      <c r="M890" s="65"/>
      <c r="N890" s="65"/>
      <c r="O890" s="65"/>
      <c r="P890" s="65"/>
      <c r="T890" s="1"/>
      <c r="U890" s="1"/>
      <c r="V890" s="1"/>
    </row>
    <row r="891" spans="1:22" x14ac:dyDescent="0.25">
      <c r="A891" s="1"/>
      <c r="C891" s="65"/>
      <c r="K891" s="65"/>
      <c r="L891" s="65"/>
      <c r="M891" s="65"/>
      <c r="N891" s="65"/>
      <c r="O891" s="65"/>
      <c r="P891" s="65"/>
      <c r="T891" s="1"/>
      <c r="U891" s="1"/>
      <c r="V891" s="1"/>
    </row>
    <row r="892" spans="1:22" x14ac:dyDescent="0.25">
      <c r="A892" s="1"/>
      <c r="C892" s="65"/>
      <c r="K892" s="65"/>
      <c r="L892" s="65"/>
      <c r="M892" s="65"/>
      <c r="N892" s="65"/>
      <c r="O892" s="65"/>
      <c r="P892" s="65"/>
      <c r="T892" s="1"/>
      <c r="U892" s="1"/>
      <c r="V892" s="1"/>
    </row>
    <row r="893" spans="1:22" x14ac:dyDescent="0.25">
      <c r="A893" s="1"/>
      <c r="C893" s="65"/>
      <c r="K893" s="65"/>
      <c r="L893" s="65"/>
      <c r="M893" s="65"/>
      <c r="N893" s="65"/>
      <c r="O893" s="65"/>
      <c r="P893" s="65"/>
      <c r="T893" s="1"/>
      <c r="U893" s="1"/>
      <c r="V893" s="1"/>
    </row>
    <row r="894" spans="1:22" x14ac:dyDescent="0.25">
      <c r="A894" s="1"/>
      <c r="C894" s="65"/>
      <c r="K894" s="65"/>
      <c r="L894" s="65"/>
      <c r="M894" s="65"/>
      <c r="N894" s="65"/>
      <c r="O894" s="65"/>
      <c r="P894" s="65"/>
      <c r="T894" s="1"/>
      <c r="U894" s="1"/>
      <c r="V894" s="1"/>
    </row>
    <row r="895" spans="1:22" x14ac:dyDescent="0.25">
      <c r="A895" s="1"/>
      <c r="C895" s="65"/>
      <c r="K895" s="65"/>
      <c r="L895" s="65"/>
      <c r="M895" s="65"/>
      <c r="N895" s="65"/>
      <c r="O895" s="65"/>
      <c r="P895" s="65"/>
      <c r="T895" s="1"/>
      <c r="U895" s="1"/>
      <c r="V895" s="1"/>
    </row>
    <row r="896" spans="1:22" x14ac:dyDescent="0.25">
      <c r="A896" s="1"/>
      <c r="C896" s="65"/>
      <c r="K896" s="65"/>
      <c r="L896" s="65"/>
      <c r="M896" s="65"/>
      <c r="N896" s="65"/>
      <c r="O896" s="65"/>
      <c r="P896" s="65"/>
      <c r="T896" s="1"/>
      <c r="U896" s="1"/>
      <c r="V896" s="1"/>
    </row>
    <row r="897" spans="1:22" x14ac:dyDescent="0.25">
      <c r="A897" s="1"/>
      <c r="C897" s="65"/>
      <c r="K897" s="65"/>
      <c r="L897" s="65"/>
      <c r="M897" s="65"/>
      <c r="N897" s="65"/>
      <c r="O897" s="65"/>
      <c r="P897" s="65"/>
      <c r="T897" s="1"/>
      <c r="U897" s="1"/>
      <c r="V897" s="1"/>
    </row>
    <row r="898" spans="1:22" x14ac:dyDescent="0.25">
      <c r="A898" s="1"/>
      <c r="C898" s="65"/>
      <c r="K898" s="65"/>
      <c r="L898" s="65"/>
      <c r="M898" s="65"/>
      <c r="N898" s="65"/>
      <c r="O898" s="65"/>
      <c r="P898" s="65"/>
      <c r="T898" s="1"/>
      <c r="U898" s="1"/>
      <c r="V898" s="1"/>
    </row>
    <row r="899" spans="1:22" x14ac:dyDescent="0.25">
      <c r="A899" s="1"/>
      <c r="C899" s="65"/>
      <c r="K899" s="65"/>
      <c r="L899" s="65"/>
      <c r="M899" s="65"/>
      <c r="N899" s="65"/>
      <c r="O899" s="65"/>
      <c r="P899" s="65"/>
      <c r="T899" s="1"/>
      <c r="U899" s="1"/>
      <c r="V899" s="1"/>
    </row>
    <row r="900" spans="1:22" x14ac:dyDescent="0.25">
      <c r="A900" s="1"/>
      <c r="C900" s="65"/>
      <c r="K900" s="65"/>
      <c r="L900" s="65"/>
      <c r="M900" s="65"/>
      <c r="N900" s="65"/>
      <c r="O900" s="65"/>
      <c r="P900" s="65"/>
      <c r="T900" s="1"/>
      <c r="U900" s="1"/>
      <c r="V900" s="1"/>
    </row>
    <row r="901" spans="1:22" x14ac:dyDescent="0.25">
      <c r="A901" s="1"/>
      <c r="C901" s="65"/>
      <c r="K901" s="65"/>
      <c r="L901" s="65"/>
      <c r="M901" s="65"/>
      <c r="N901" s="65"/>
      <c r="O901" s="65"/>
      <c r="P901" s="65"/>
      <c r="T901" s="1"/>
      <c r="U901" s="1"/>
      <c r="V901" s="1"/>
    </row>
    <row r="902" spans="1:22" x14ac:dyDescent="0.25">
      <c r="A902" s="1"/>
      <c r="C902" s="65"/>
      <c r="K902" s="65"/>
      <c r="L902" s="65"/>
      <c r="M902" s="65"/>
      <c r="N902" s="65"/>
      <c r="O902" s="65"/>
      <c r="P902" s="65"/>
      <c r="T902" s="1"/>
      <c r="U902" s="1"/>
      <c r="V902" s="1"/>
    </row>
    <row r="903" spans="1:22" x14ac:dyDescent="0.25">
      <c r="A903" s="1"/>
      <c r="C903" s="65"/>
      <c r="K903" s="65"/>
      <c r="L903" s="65"/>
      <c r="M903" s="65"/>
      <c r="N903" s="65"/>
      <c r="O903" s="65"/>
      <c r="P903" s="65"/>
      <c r="T903" s="1"/>
      <c r="U903" s="1"/>
      <c r="V903" s="1"/>
    </row>
    <row r="904" spans="1:22" x14ac:dyDescent="0.25">
      <c r="A904" s="1"/>
      <c r="C904" s="65"/>
      <c r="K904" s="65"/>
      <c r="L904" s="65"/>
      <c r="M904" s="65"/>
      <c r="N904" s="65"/>
      <c r="O904" s="65"/>
      <c r="P904" s="65"/>
      <c r="T904" s="1"/>
      <c r="U904" s="1"/>
      <c r="V904" s="1"/>
    </row>
    <row r="905" spans="1:22" x14ac:dyDescent="0.25">
      <c r="A905" s="1"/>
      <c r="C905" s="65"/>
      <c r="K905" s="65"/>
      <c r="L905" s="65"/>
      <c r="M905" s="65"/>
      <c r="N905" s="65"/>
      <c r="O905" s="65"/>
      <c r="P905" s="65"/>
      <c r="T905" s="1"/>
      <c r="U905" s="1"/>
      <c r="V905" s="1"/>
    </row>
    <row r="906" spans="1:22" x14ac:dyDescent="0.25">
      <c r="A906" s="1"/>
      <c r="C906" s="65"/>
      <c r="K906" s="65"/>
      <c r="L906" s="65"/>
      <c r="M906" s="65"/>
      <c r="N906" s="65"/>
      <c r="O906" s="65"/>
      <c r="P906" s="65"/>
      <c r="T906" s="1"/>
      <c r="U906" s="1"/>
      <c r="V906" s="1"/>
    </row>
    <row r="907" spans="1:22" x14ac:dyDescent="0.25">
      <c r="A907" s="1"/>
      <c r="C907" s="65"/>
      <c r="K907" s="65"/>
      <c r="L907" s="65"/>
      <c r="M907" s="65"/>
      <c r="N907" s="65"/>
      <c r="O907" s="65"/>
      <c r="P907" s="65"/>
      <c r="T907" s="1"/>
      <c r="U907" s="1"/>
      <c r="V907" s="1"/>
    </row>
    <row r="908" spans="1:22" x14ac:dyDescent="0.25">
      <c r="A908" s="1"/>
      <c r="C908" s="65"/>
      <c r="K908" s="65"/>
      <c r="L908" s="65"/>
      <c r="M908" s="65"/>
      <c r="N908" s="65"/>
      <c r="O908" s="65"/>
      <c r="P908" s="65"/>
      <c r="T908" s="1"/>
      <c r="U908" s="1"/>
      <c r="V908" s="1"/>
    </row>
    <row r="909" spans="1:22" x14ac:dyDescent="0.25">
      <c r="A909" s="1"/>
      <c r="C909" s="65"/>
      <c r="K909" s="65"/>
      <c r="L909" s="65"/>
      <c r="M909" s="65"/>
      <c r="N909" s="65"/>
      <c r="O909" s="65"/>
      <c r="P909" s="65"/>
      <c r="T909" s="1"/>
      <c r="U909" s="1"/>
      <c r="V909" s="1"/>
    </row>
    <row r="910" spans="1:22" x14ac:dyDescent="0.25">
      <c r="A910" s="1"/>
      <c r="C910" s="65"/>
      <c r="K910" s="65"/>
      <c r="L910" s="65"/>
      <c r="M910" s="65"/>
      <c r="N910" s="65"/>
      <c r="O910" s="65"/>
      <c r="P910" s="65"/>
      <c r="T910" s="1"/>
      <c r="U910" s="1"/>
      <c r="V910" s="1"/>
    </row>
    <row r="911" spans="1:22" x14ac:dyDescent="0.25">
      <c r="A911" s="1"/>
      <c r="C911" s="65"/>
      <c r="K911" s="65"/>
      <c r="L911" s="65"/>
      <c r="M911" s="65"/>
      <c r="N911" s="65"/>
      <c r="O911" s="65"/>
      <c r="P911" s="65"/>
      <c r="T911" s="1"/>
      <c r="U911" s="1"/>
      <c r="V911" s="1"/>
    </row>
    <row r="912" spans="1:22" x14ac:dyDescent="0.25">
      <c r="A912" s="1"/>
      <c r="C912" s="65"/>
      <c r="K912" s="65"/>
      <c r="L912" s="65"/>
      <c r="M912" s="65"/>
      <c r="N912" s="65"/>
      <c r="O912" s="65"/>
      <c r="P912" s="65"/>
      <c r="T912" s="1"/>
      <c r="U912" s="1"/>
      <c r="V912" s="1"/>
    </row>
    <row r="913" spans="1:22" x14ac:dyDescent="0.25">
      <c r="A913" s="1"/>
      <c r="C913" s="65"/>
      <c r="K913" s="65"/>
      <c r="L913" s="65"/>
      <c r="M913" s="65"/>
      <c r="N913" s="65"/>
      <c r="O913" s="65"/>
      <c r="P913" s="65"/>
      <c r="T913" s="1"/>
      <c r="U913" s="1"/>
      <c r="V913" s="1"/>
    </row>
    <row r="914" spans="1:22" x14ac:dyDescent="0.25">
      <c r="A914" s="1"/>
      <c r="C914" s="65"/>
      <c r="K914" s="65"/>
      <c r="L914" s="65"/>
      <c r="M914" s="65"/>
      <c r="N914" s="65"/>
      <c r="O914" s="65"/>
      <c r="P914" s="65"/>
      <c r="T914" s="1"/>
      <c r="U914" s="1"/>
      <c r="V914" s="1"/>
    </row>
    <row r="915" spans="1:22" x14ac:dyDescent="0.25">
      <c r="A915" s="1"/>
      <c r="C915" s="65"/>
      <c r="K915" s="65"/>
      <c r="L915" s="65"/>
      <c r="M915" s="65"/>
      <c r="N915" s="65"/>
      <c r="O915" s="65"/>
      <c r="P915" s="65"/>
      <c r="T915" s="1"/>
      <c r="U915" s="1"/>
      <c r="V915" s="1"/>
    </row>
    <row r="916" spans="1:22" x14ac:dyDescent="0.25">
      <c r="A916" s="1"/>
      <c r="C916" s="65"/>
      <c r="K916" s="65"/>
      <c r="L916" s="65"/>
      <c r="M916" s="65"/>
      <c r="N916" s="65"/>
      <c r="O916" s="65"/>
      <c r="P916" s="65"/>
      <c r="T916" s="1"/>
      <c r="U916" s="1"/>
      <c r="V916" s="1"/>
    </row>
    <row r="917" spans="1:22" x14ac:dyDescent="0.25">
      <c r="A917" s="1"/>
      <c r="C917" s="65"/>
      <c r="K917" s="65"/>
      <c r="L917" s="65"/>
      <c r="M917" s="65"/>
      <c r="N917" s="65"/>
      <c r="O917" s="65"/>
      <c r="P917" s="65"/>
      <c r="T917" s="1"/>
      <c r="U917" s="1"/>
      <c r="V917" s="1"/>
    </row>
    <row r="918" spans="1:22" x14ac:dyDescent="0.25">
      <c r="A918" s="1"/>
      <c r="C918" s="65"/>
      <c r="K918" s="65"/>
      <c r="L918" s="65"/>
      <c r="M918" s="65"/>
      <c r="N918" s="65"/>
      <c r="O918" s="65"/>
      <c r="P918" s="65"/>
      <c r="T918" s="1"/>
      <c r="U918" s="1"/>
      <c r="V918" s="1"/>
    </row>
    <row r="919" spans="1:22" x14ac:dyDescent="0.25">
      <c r="A919" s="1"/>
      <c r="C919" s="65"/>
      <c r="K919" s="65"/>
      <c r="L919" s="65"/>
      <c r="M919" s="65"/>
      <c r="N919" s="65"/>
      <c r="O919" s="65"/>
      <c r="P919" s="65"/>
      <c r="T919" s="1"/>
      <c r="U919" s="1"/>
      <c r="V919" s="1"/>
    </row>
    <row r="920" spans="1:22" x14ac:dyDescent="0.25">
      <c r="A920" s="1"/>
      <c r="C920" s="65"/>
      <c r="K920" s="65"/>
      <c r="L920" s="65"/>
      <c r="M920" s="65"/>
      <c r="N920" s="65"/>
      <c r="O920" s="65"/>
      <c r="P920" s="65"/>
      <c r="T920" s="1"/>
      <c r="U920" s="1"/>
      <c r="V920" s="1"/>
    </row>
    <row r="921" spans="1:22" x14ac:dyDescent="0.25">
      <c r="A921" s="1"/>
      <c r="C921" s="65"/>
      <c r="K921" s="65"/>
      <c r="L921" s="65"/>
      <c r="M921" s="65"/>
      <c r="N921" s="65"/>
      <c r="O921" s="65"/>
      <c r="P921" s="65"/>
      <c r="T921" s="1"/>
      <c r="U921" s="1"/>
      <c r="V921" s="1"/>
    </row>
    <row r="922" spans="1:22" x14ac:dyDescent="0.25">
      <c r="A922" s="1"/>
      <c r="C922" s="65"/>
      <c r="K922" s="65"/>
      <c r="L922" s="65"/>
      <c r="M922" s="65"/>
      <c r="N922" s="65"/>
      <c r="O922" s="65"/>
      <c r="P922" s="65"/>
      <c r="T922" s="1"/>
      <c r="U922" s="1"/>
      <c r="V922" s="1"/>
    </row>
    <row r="923" spans="1:22" x14ac:dyDescent="0.25">
      <c r="A923" s="1"/>
      <c r="C923" s="65"/>
      <c r="K923" s="65"/>
      <c r="L923" s="65"/>
      <c r="M923" s="65"/>
      <c r="N923" s="65"/>
      <c r="O923" s="65"/>
      <c r="P923" s="65"/>
      <c r="T923" s="1"/>
      <c r="U923" s="1"/>
      <c r="V923" s="1"/>
    </row>
    <row r="924" spans="1:22" x14ac:dyDescent="0.25">
      <c r="A924" s="1"/>
      <c r="C924" s="65"/>
      <c r="K924" s="65"/>
      <c r="L924" s="65"/>
      <c r="M924" s="65"/>
      <c r="N924" s="65"/>
      <c r="O924" s="65"/>
      <c r="P924" s="65"/>
      <c r="T924" s="1"/>
      <c r="U924" s="1"/>
      <c r="V924" s="1"/>
    </row>
    <row r="925" spans="1:22" x14ac:dyDescent="0.25">
      <c r="A925" s="1"/>
      <c r="C925" s="65"/>
      <c r="K925" s="65"/>
      <c r="L925" s="65"/>
      <c r="M925" s="65"/>
      <c r="N925" s="65"/>
      <c r="O925" s="65"/>
      <c r="P925" s="65"/>
      <c r="T925" s="1"/>
      <c r="U925" s="1"/>
      <c r="V925" s="1"/>
    </row>
    <row r="926" spans="1:22" x14ac:dyDescent="0.25">
      <c r="A926" s="1"/>
      <c r="C926" s="65"/>
      <c r="K926" s="65"/>
      <c r="L926" s="65"/>
      <c r="M926" s="65"/>
      <c r="N926" s="65"/>
      <c r="O926" s="65"/>
      <c r="P926" s="65"/>
      <c r="T926" s="1"/>
      <c r="U926" s="1"/>
      <c r="V926" s="1"/>
    </row>
    <row r="927" spans="1:22" x14ac:dyDescent="0.25">
      <c r="A927" s="1"/>
      <c r="C927" s="65"/>
      <c r="K927" s="65"/>
      <c r="L927" s="65"/>
      <c r="M927" s="65"/>
      <c r="N927" s="65"/>
      <c r="O927" s="65"/>
      <c r="P927" s="65"/>
      <c r="T927" s="1"/>
      <c r="U927" s="1"/>
      <c r="V927" s="1"/>
    </row>
    <row r="928" spans="1:22" x14ac:dyDescent="0.25">
      <c r="A928" s="1"/>
      <c r="C928" s="65"/>
      <c r="K928" s="65"/>
      <c r="L928" s="65"/>
      <c r="M928" s="65"/>
      <c r="N928" s="65"/>
      <c r="O928" s="65"/>
      <c r="P928" s="65"/>
      <c r="T928" s="1"/>
      <c r="U928" s="1"/>
      <c r="V928" s="1"/>
    </row>
    <row r="929" spans="1:22" x14ac:dyDescent="0.25">
      <c r="A929" s="1"/>
      <c r="C929" s="65"/>
      <c r="K929" s="65"/>
      <c r="L929" s="65"/>
      <c r="M929" s="65"/>
      <c r="N929" s="65"/>
      <c r="O929" s="65"/>
      <c r="P929" s="65"/>
      <c r="T929" s="1"/>
      <c r="U929" s="1"/>
      <c r="V929" s="1"/>
    </row>
    <row r="930" spans="1:22" x14ac:dyDescent="0.25">
      <c r="A930" s="1"/>
      <c r="C930" s="65"/>
      <c r="K930" s="65"/>
      <c r="L930" s="65"/>
      <c r="M930" s="65"/>
      <c r="N930" s="65"/>
      <c r="O930" s="65"/>
      <c r="P930" s="65"/>
      <c r="T930" s="1"/>
      <c r="U930" s="1"/>
      <c r="V930" s="1"/>
    </row>
    <row r="931" spans="1:22" x14ac:dyDescent="0.25">
      <c r="A931" s="1"/>
      <c r="C931" s="65"/>
      <c r="K931" s="65"/>
      <c r="L931" s="65"/>
      <c r="M931" s="65"/>
      <c r="N931" s="65"/>
      <c r="O931" s="65"/>
      <c r="P931" s="65"/>
      <c r="T931" s="1"/>
      <c r="U931" s="1"/>
      <c r="V931" s="1"/>
    </row>
    <row r="932" spans="1:22" x14ac:dyDescent="0.25">
      <c r="A932" s="1"/>
      <c r="C932" s="65"/>
      <c r="K932" s="65"/>
      <c r="L932" s="65"/>
      <c r="M932" s="65"/>
      <c r="N932" s="65"/>
      <c r="O932" s="65"/>
      <c r="P932" s="65"/>
      <c r="T932" s="1"/>
      <c r="U932" s="1"/>
      <c r="V932" s="1"/>
    </row>
    <row r="933" spans="1:22" x14ac:dyDescent="0.25">
      <c r="A933" s="1"/>
      <c r="C933" s="65"/>
      <c r="K933" s="65"/>
      <c r="L933" s="65"/>
      <c r="M933" s="65"/>
      <c r="N933" s="65"/>
      <c r="O933" s="65"/>
      <c r="P933" s="65"/>
      <c r="T933" s="1"/>
      <c r="U933" s="1"/>
      <c r="V933" s="1"/>
    </row>
    <row r="934" spans="1:22" x14ac:dyDescent="0.25">
      <c r="A934" s="1"/>
      <c r="C934" s="65"/>
      <c r="K934" s="65"/>
      <c r="L934" s="65"/>
      <c r="M934" s="65"/>
      <c r="N934" s="65"/>
      <c r="O934" s="65"/>
      <c r="P934" s="65"/>
      <c r="T934" s="1"/>
      <c r="U934" s="1"/>
      <c r="V934" s="1"/>
    </row>
    <row r="935" spans="1:22" x14ac:dyDescent="0.25">
      <c r="A935" s="1"/>
      <c r="C935" s="65"/>
      <c r="K935" s="65"/>
      <c r="L935" s="65"/>
      <c r="M935" s="65"/>
      <c r="N935" s="65"/>
      <c r="O935" s="65"/>
      <c r="P935" s="65"/>
      <c r="T935" s="1"/>
      <c r="U935" s="1"/>
      <c r="V935" s="1"/>
    </row>
    <row r="936" spans="1:22" x14ac:dyDescent="0.25">
      <c r="A936" s="1"/>
      <c r="C936" s="65"/>
      <c r="K936" s="65"/>
      <c r="L936" s="65"/>
      <c r="M936" s="65"/>
      <c r="N936" s="65"/>
      <c r="O936" s="65"/>
      <c r="P936" s="65"/>
      <c r="T936" s="1"/>
      <c r="U936" s="1"/>
      <c r="V936" s="1"/>
    </row>
    <row r="937" spans="1:22" x14ac:dyDescent="0.25">
      <c r="A937" s="1"/>
      <c r="C937" s="65"/>
      <c r="K937" s="65"/>
      <c r="L937" s="65"/>
      <c r="M937" s="65"/>
      <c r="N937" s="65"/>
      <c r="O937" s="65"/>
      <c r="P937" s="65"/>
      <c r="T937" s="1"/>
      <c r="U937" s="1"/>
      <c r="V937" s="1"/>
    </row>
    <row r="938" spans="1:22" x14ac:dyDescent="0.25">
      <c r="A938" s="1"/>
      <c r="C938" s="65"/>
      <c r="K938" s="65"/>
      <c r="L938" s="65"/>
      <c r="M938" s="65"/>
      <c r="N938" s="65"/>
      <c r="O938" s="65"/>
      <c r="P938" s="65"/>
      <c r="T938" s="1"/>
      <c r="U938" s="1"/>
      <c r="V938" s="1"/>
    </row>
    <row r="939" spans="1:22" x14ac:dyDescent="0.25">
      <c r="A939" s="1"/>
      <c r="C939" s="65"/>
      <c r="K939" s="65"/>
      <c r="L939" s="65"/>
      <c r="M939" s="65"/>
      <c r="N939" s="65"/>
      <c r="O939" s="65"/>
      <c r="P939" s="65"/>
      <c r="T939" s="1"/>
      <c r="U939" s="1"/>
      <c r="V939" s="1"/>
    </row>
    <row r="940" spans="1:22" x14ac:dyDescent="0.25">
      <c r="A940" s="1"/>
      <c r="C940" s="65"/>
      <c r="K940" s="65"/>
      <c r="L940" s="65"/>
      <c r="M940" s="65"/>
      <c r="N940" s="65"/>
      <c r="O940" s="65"/>
      <c r="P940" s="65"/>
      <c r="T940" s="1"/>
      <c r="U940" s="1"/>
      <c r="V940" s="1"/>
    </row>
    <row r="941" spans="1:22" x14ac:dyDescent="0.25">
      <c r="A941" s="1"/>
      <c r="C941" s="65"/>
      <c r="K941" s="65"/>
      <c r="L941" s="65"/>
      <c r="M941" s="65"/>
      <c r="N941" s="65"/>
      <c r="O941" s="65"/>
      <c r="P941" s="65"/>
      <c r="T941" s="1"/>
      <c r="U941" s="1"/>
      <c r="V941" s="1"/>
    </row>
    <row r="942" spans="1:22" x14ac:dyDescent="0.25">
      <c r="A942" s="1"/>
      <c r="C942" s="65"/>
      <c r="K942" s="65"/>
      <c r="L942" s="65"/>
      <c r="M942" s="65"/>
      <c r="N942" s="65"/>
      <c r="O942" s="65"/>
      <c r="P942" s="65"/>
      <c r="T942" s="1"/>
      <c r="U942" s="1"/>
      <c r="V942" s="1"/>
    </row>
    <row r="943" spans="1:22" x14ac:dyDescent="0.25">
      <c r="A943" s="1"/>
      <c r="C943" s="65"/>
      <c r="K943" s="65"/>
      <c r="L943" s="65"/>
      <c r="M943" s="65"/>
      <c r="N943" s="65"/>
      <c r="O943" s="65"/>
      <c r="P943" s="65"/>
      <c r="T943" s="1"/>
      <c r="U943" s="1"/>
      <c r="V943" s="1"/>
    </row>
    <row r="944" spans="1:22" x14ac:dyDescent="0.25">
      <c r="A944" s="1"/>
      <c r="C944" s="65"/>
      <c r="K944" s="65"/>
      <c r="L944" s="65"/>
      <c r="M944" s="65"/>
      <c r="N944" s="65"/>
      <c r="O944" s="65"/>
      <c r="P944" s="65"/>
      <c r="T944" s="1"/>
      <c r="U944" s="1"/>
      <c r="V944" s="1"/>
    </row>
    <row r="945" spans="1:22" x14ac:dyDescent="0.25">
      <c r="A945" s="1"/>
      <c r="C945" s="65"/>
      <c r="K945" s="65"/>
      <c r="L945" s="65"/>
      <c r="M945" s="65"/>
      <c r="N945" s="65"/>
      <c r="O945" s="65"/>
      <c r="P945" s="65"/>
      <c r="T945" s="1"/>
      <c r="U945" s="1"/>
      <c r="V945" s="1"/>
    </row>
    <row r="946" spans="1:22" x14ac:dyDescent="0.25">
      <c r="A946" s="1"/>
      <c r="C946" s="65"/>
      <c r="K946" s="65"/>
      <c r="L946" s="65"/>
      <c r="M946" s="65"/>
      <c r="N946" s="65"/>
      <c r="O946" s="65"/>
      <c r="P946" s="65"/>
      <c r="T946" s="1"/>
      <c r="U946" s="1"/>
      <c r="V946" s="1"/>
    </row>
    <row r="947" spans="1:22" x14ac:dyDescent="0.25">
      <c r="A947" s="1"/>
      <c r="C947" s="65"/>
      <c r="K947" s="65"/>
      <c r="L947" s="65"/>
      <c r="M947" s="65"/>
      <c r="N947" s="65"/>
      <c r="O947" s="65"/>
      <c r="P947" s="65"/>
      <c r="T947" s="1"/>
      <c r="U947" s="1"/>
      <c r="V947" s="1"/>
    </row>
    <row r="948" spans="1:22" x14ac:dyDescent="0.25">
      <c r="A948" s="1"/>
      <c r="C948" s="65"/>
      <c r="K948" s="65"/>
      <c r="L948" s="65"/>
      <c r="M948" s="65"/>
      <c r="N948" s="65"/>
      <c r="O948" s="65"/>
      <c r="P948" s="65"/>
      <c r="T948" s="1"/>
      <c r="U948" s="1"/>
      <c r="V948" s="1"/>
    </row>
    <row r="949" spans="1:22" x14ac:dyDescent="0.25">
      <c r="A949" s="1"/>
      <c r="C949" s="65"/>
      <c r="K949" s="65"/>
      <c r="L949" s="65"/>
      <c r="M949" s="65"/>
      <c r="N949" s="65"/>
      <c r="O949" s="65"/>
      <c r="P949" s="65"/>
      <c r="T949" s="1"/>
      <c r="U949" s="1"/>
      <c r="V949" s="1"/>
    </row>
    <row r="950" spans="1:22" x14ac:dyDescent="0.25">
      <c r="A950" s="1"/>
      <c r="C950" s="65"/>
      <c r="K950" s="65"/>
      <c r="L950" s="65"/>
      <c r="M950" s="65"/>
      <c r="N950" s="65"/>
      <c r="O950" s="65"/>
      <c r="P950" s="65"/>
      <c r="T950" s="1"/>
      <c r="U950" s="1"/>
      <c r="V950" s="1"/>
    </row>
    <row r="951" spans="1:22" x14ac:dyDescent="0.25">
      <c r="A951" s="1"/>
      <c r="C951" s="65"/>
      <c r="K951" s="65"/>
      <c r="L951" s="65"/>
      <c r="M951" s="65"/>
      <c r="N951" s="65"/>
      <c r="O951" s="65"/>
      <c r="P951" s="65"/>
      <c r="T951" s="1"/>
      <c r="U951" s="1"/>
      <c r="V951" s="1"/>
    </row>
    <row r="952" spans="1:22" x14ac:dyDescent="0.25">
      <c r="A952" s="1"/>
      <c r="C952" s="65"/>
      <c r="K952" s="65"/>
      <c r="L952" s="65"/>
      <c r="M952" s="65"/>
      <c r="N952" s="65"/>
      <c r="O952" s="65"/>
      <c r="P952" s="65"/>
      <c r="T952" s="1"/>
      <c r="U952" s="1"/>
      <c r="V952" s="1"/>
    </row>
    <row r="953" spans="1:22" x14ac:dyDescent="0.25">
      <c r="A953" s="1"/>
      <c r="C953" s="65"/>
      <c r="K953" s="65"/>
      <c r="L953" s="65"/>
      <c r="M953" s="65"/>
      <c r="N953" s="65"/>
      <c r="O953" s="65"/>
      <c r="P953" s="65"/>
      <c r="T953" s="1"/>
      <c r="U953" s="1"/>
      <c r="V953" s="1"/>
    </row>
    <row r="954" spans="1:22" x14ac:dyDescent="0.25">
      <c r="A954" s="1"/>
      <c r="C954" s="65"/>
      <c r="K954" s="65"/>
      <c r="L954" s="65"/>
      <c r="M954" s="65"/>
      <c r="N954" s="65"/>
      <c r="O954" s="65"/>
      <c r="P954" s="65"/>
      <c r="T954" s="1"/>
      <c r="U954" s="1"/>
      <c r="V954" s="1"/>
    </row>
    <row r="955" spans="1:22" x14ac:dyDescent="0.25">
      <c r="A955" s="1"/>
      <c r="C955" s="65"/>
      <c r="K955" s="65"/>
      <c r="L955" s="65"/>
      <c r="M955" s="65"/>
      <c r="N955" s="65"/>
      <c r="O955" s="65"/>
      <c r="P955" s="65"/>
      <c r="T955" s="1"/>
      <c r="U955" s="1"/>
      <c r="V955" s="1"/>
    </row>
    <row r="956" spans="1:22" x14ac:dyDescent="0.25">
      <c r="A956" s="1"/>
      <c r="C956" s="65"/>
      <c r="K956" s="65"/>
      <c r="L956" s="65"/>
      <c r="M956" s="65"/>
      <c r="N956" s="65"/>
      <c r="O956" s="65"/>
      <c r="P956" s="65"/>
      <c r="T956" s="1"/>
      <c r="U956" s="1"/>
      <c r="V956" s="1"/>
    </row>
    <row r="957" spans="1:22" x14ac:dyDescent="0.25">
      <c r="A957" s="1"/>
      <c r="C957" s="65"/>
      <c r="K957" s="65"/>
      <c r="L957" s="65"/>
      <c r="M957" s="65"/>
      <c r="N957" s="65"/>
      <c r="O957" s="65"/>
      <c r="P957" s="65"/>
      <c r="T957" s="1"/>
      <c r="U957" s="1"/>
      <c r="V957" s="1"/>
    </row>
    <row r="958" spans="1:22" x14ac:dyDescent="0.25">
      <c r="A958" s="1"/>
      <c r="C958" s="65"/>
      <c r="K958" s="65"/>
      <c r="L958" s="65"/>
      <c r="M958" s="65"/>
      <c r="N958" s="65"/>
      <c r="O958" s="65"/>
      <c r="P958" s="65"/>
      <c r="T958" s="1"/>
      <c r="U958" s="1"/>
      <c r="V958" s="1"/>
    </row>
    <row r="959" spans="1:22" x14ac:dyDescent="0.25">
      <c r="A959" s="1"/>
      <c r="C959" s="65"/>
      <c r="K959" s="65"/>
      <c r="L959" s="65"/>
      <c r="M959" s="65"/>
      <c r="N959" s="65"/>
      <c r="O959" s="65"/>
      <c r="P959" s="65"/>
      <c r="T959" s="1"/>
      <c r="U959" s="1"/>
      <c r="V959" s="1"/>
    </row>
    <row r="960" spans="1:22" x14ac:dyDescent="0.25">
      <c r="A960" s="1"/>
      <c r="C960" s="65"/>
      <c r="K960" s="65"/>
      <c r="L960" s="65"/>
      <c r="M960" s="65"/>
      <c r="N960" s="65"/>
      <c r="O960" s="65"/>
      <c r="P960" s="65"/>
      <c r="T960" s="1"/>
      <c r="U960" s="1"/>
      <c r="V960" s="1"/>
    </row>
    <row r="961" spans="1:22" x14ac:dyDescent="0.25">
      <c r="A961" s="1"/>
      <c r="C961" s="65"/>
      <c r="K961" s="65"/>
      <c r="L961" s="65"/>
      <c r="M961" s="65"/>
      <c r="N961" s="65"/>
      <c r="O961" s="65"/>
      <c r="P961" s="65"/>
      <c r="T961" s="1"/>
      <c r="U961" s="1"/>
      <c r="V961" s="1"/>
    </row>
    <row r="962" spans="1:22" x14ac:dyDescent="0.25">
      <c r="A962" s="1"/>
      <c r="C962" s="65"/>
      <c r="K962" s="65"/>
      <c r="L962" s="65"/>
      <c r="M962" s="65"/>
      <c r="N962" s="65"/>
      <c r="O962" s="65"/>
      <c r="P962" s="65"/>
      <c r="T962" s="1"/>
      <c r="U962" s="1"/>
      <c r="V962" s="1"/>
    </row>
    <row r="963" spans="1:22" x14ac:dyDescent="0.25">
      <c r="A963" s="1"/>
      <c r="C963" s="65"/>
      <c r="K963" s="65"/>
      <c r="L963" s="65"/>
      <c r="M963" s="65"/>
      <c r="N963" s="65"/>
      <c r="O963" s="65"/>
      <c r="P963" s="65"/>
      <c r="T963" s="1"/>
      <c r="U963" s="1"/>
      <c r="V963" s="1"/>
    </row>
    <row r="964" spans="1:22" x14ac:dyDescent="0.25">
      <c r="A964" s="1"/>
      <c r="C964" s="65"/>
      <c r="K964" s="65"/>
      <c r="L964" s="65"/>
      <c r="M964" s="65"/>
      <c r="N964" s="65"/>
      <c r="O964" s="65"/>
      <c r="P964" s="65"/>
      <c r="T964" s="1"/>
      <c r="U964" s="1"/>
      <c r="V964" s="1"/>
    </row>
    <row r="965" spans="1:22" x14ac:dyDescent="0.25">
      <c r="A965" s="1"/>
      <c r="C965" s="65"/>
      <c r="K965" s="65"/>
      <c r="L965" s="65"/>
      <c r="M965" s="65"/>
      <c r="N965" s="65"/>
      <c r="O965" s="65"/>
      <c r="P965" s="65"/>
      <c r="T965" s="1"/>
      <c r="U965" s="1"/>
      <c r="V965" s="1"/>
    </row>
    <row r="966" spans="1:22" x14ac:dyDescent="0.25">
      <c r="A966" s="1"/>
      <c r="C966" s="65"/>
      <c r="K966" s="65"/>
      <c r="L966" s="65"/>
      <c r="M966" s="65"/>
      <c r="N966" s="65"/>
      <c r="O966" s="65"/>
      <c r="P966" s="65"/>
      <c r="T966" s="1"/>
      <c r="U966" s="1"/>
      <c r="V966" s="1"/>
    </row>
    <row r="967" spans="1:22" x14ac:dyDescent="0.25">
      <c r="A967" s="1"/>
      <c r="C967" s="65"/>
      <c r="K967" s="65"/>
      <c r="L967" s="65"/>
      <c r="M967" s="65"/>
      <c r="N967" s="65"/>
      <c r="O967" s="65"/>
      <c r="P967" s="65"/>
      <c r="T967" s="1"/>
      <c r="U967" s="1"/>
      <c r="V967" s="1"/>
    </row>
    <row r="968" spans="1:22" x14ac:dyDescent="0.25">
      <c r="A968" s="1"/>
      <c r="C968" s="65"/>
      <c r="K968" s="65"/>
      <c r="L968" s="65"/>
      <c r="M968" s="65"/>
      <c r="N968" s="65"/>
      <c r="O968" s="65"/>
      <c r="P968" s="65"/>
      <c r="T968" s="1"/>
      <c r="U968" s="1"/>
      <c r="V968" s="1"/>
    </row>
    <row r="969" spans="1:22" x14ac:dyDescent="0.25">
      <c r="A969" s="1"/>
      <c r="C969" s="65"/>
      <c r="K969" s="65"/>
      <c r="L969" s="65"/>
      <c r="M969" s="65"/>
      <c r="N969" s="65"/>
      <c r="O969" s="65"/>
      <c r="P969" s="65"/>
      <c r="T969" s="1"/>
      <c r="U969" s="1"/>
      <c r="V969" s="1"/>
    </row>
    <row r="970" spans="1:22" x14ac:dyDescent="0.25">
      <c r="A970" s="1"/>
      <c r="C970" s="65"/>
      <c r="K970" s="65"/>
      <c r="L970" s="65"/>
      <c r="M970" s="65"/>
      <c r="N970" s="65"/>
      <c r="O970" s="65"/>
      <c r="P970" s="65"/>
      <c r="T970" s="1"/>
      <c r="U970" s="1"/>
      <c r="V970" s="1"/>
    </row>
    <row r="971" spans="1:22" x14ac:dyDescent="0.25">
      <c r="A971" s="1"/>
      <c r="C971" s="65"/>
      <c r="K971" s="65"/>
      <c r="L971" s="65"/>
      <c r="M971" s="65"/>
      <c r="N971" s="65"/>
      <c r="O971" s="65"/>
      <c r="P971" s="65"/>
      <c r="T971" s="1"/>
      <c r="U971" s="1"/>
      <c r="V971" s="1"/>
    </row>
    <row r="972" spans="1:22" x14ac:dyDescent="0.25">
      <c r="A972" s="1"/>
      <c r="C972" s="65"/>
      <c r="K972" s="65"/>
      <c r="L972" s="65"/>
      <c r="M972" s="65"/>
      <c r="N972" s="65"/>
      <c r="O972" s="65"/>
      <c r="P972" s="65"/>
      <c r="T972" s="1"/>
      <c r="U972" s="1"/>
      <c r="V972" s="1"/>
    </row>
    <row r="973" spans="1:22" x14ac:dyDescent="0.25">
      <c r="A973" s="1"/>
      <c r="C973" s="65"/>
      <c r="K973" s="65"/>
      <c r="L973" s="65"/>
      <c r="M973" s="65"/>
      <c r="N973" s="65"/>
      <c r="O973" s="65"/>
      <c r="P973" s="65"/>
      <c r="T973" s="1"/>
      <c r="U973" s="1"/>
      <c r="V973" s="1"/>
    </row>
    <row r="974" spans="1:22" x14ac:dyDescent="0.25">
      <c r="A974" s="1"/>
      <c r="C974" s="65"/>
      <c r="K974" s="65"/>
      <c r="L974" s="65"/>
      <c r="M974" s="65"/>
      <c r="N974" s="65"/>
      <c r="O974" s="65"/>
      <c r="P974" s="65"/>
      <c r="T974" s="1"/>
      <c r="U974" s="1"/>
      <c r="V974" s="1"/>
    </row>
    <row r="975" spans="1:22" x14ac:dyDescent="0.25">
      <c r="A975" s="1"/>
      <c r="C975" s="65"/>
      <c r="K975" s="65"/>
      <c r="L975" s="65"/>
      <c r="M975" s="65"/>
      <c r="N975" s="65"/>
      <c r="O975" s="65"/>
      <c r="P975" s="65"/>
      <c r="T975" s="1"/>
      <c r="U975" s="1"/>
      <c r="V975" s="1"/>
    </row>
    <row r="976" spans="1:22" x14ac:dyDescent="0.25">
      <c r="A976" s="1"/>
      <c r="C976" s="65"/>
      <c r="K976" s="65"/>
      <c r="L976" s="65"/>
      <c r="M976" s="65"/>
      <c r="N976" s="65"/>
      <c r="O976" s="65"/>
      <c r="P976" s="65"/>
      <c r="T976" s="1"/>
      <c r="U976" s="1"/>
      <c r="V976" s="1"/>
    </row>
    <row r="977" spans="1:22" x14ac:dyDescent="0.25">
      <c r="A977" s="1"/>
      <c r="C977" s="65"/>
      <c r="K977" s="65"/>
      <c r="L977" s="65"/>
      <c r="M977" s="65"/>
      <c r="N977" s="65"/>
      <c r="O977" s="65"/>
      <c r="P977" s="65"/>
      <c r="T977" s="1"/>
      <c r="U977" s="1"/>
      <c r="V977" s="1"/>
    </row>
    <row r="978" spans="1:22" x14ac:dyDescent="0.25">
      <c r="A978" s="1"/>
      <c r="C978" s="65"/>
      <c r="K978" s="65"/>
      <c r="L978" s="65"/>
      <c r="M978" s="65"/>
      <c r="N978" s="65"/>
      <c r="O978" s="65"/>
      <c r="P978" s="65"/>
      <c r="T978" s="1"/>
      <c r="U978" s="1"/>
      <c r="V978" s="1"/>
    </row>
    <row r="979" spans="1:22" x14ac:dyDescent="0.25">
      <c r="A979" s="1"/>
      <c r="C979" s="65"/>
      <c r="K979" s="65"/>
      <c r="L979" s="65"/>
      <c r="M979" s="65"/>
      <c r="N979" s="65"/>
      <c r="O979" s="65"/>
      <c r="P979" s="65"/>
      <c r="T979" s="1"/>
      <c r="U979" s="1"/>
      <c r="V979" s="1"/>
    </row>
    <row r="980" spans="1:22" x14ac:dyDescent="0.25">
      <c r="A980" s="1"/>
      <c r="C980" s="65"/>
      <c r="K980" s="65"/>
      <c r="L980" s="65"/>
      <c r="M980" s="65"/>
      <c r="N980" s="65"/>
      <c r="O980" s="65"/>
      <c r="P980" s="65"/>
      <c r="T980" s="1"/>
      <c r="U980" s="1"/>
      <c r="V980" s="1"/>
    </row>
    <row r="981" spans="1:22" x14ac:dyDescent="0.25">
      <c r="A981" s="1"/>
      <c r="C981" s="65"/>
      <c r="K981" s="65"/>
      <c r="L981" s="65"/>
      <c r="M981" s="65"/>
      <c r="N981" s="65"/>
      <c r="O981" s="65"/>
      <c r="P981" s="65"/>
      <c r="T981" s="1"/>
      <c r="U981" s="1"/>
      <c r="V981" s="1"/>
    </row>
    <row r="982" spans="1:22" x14ac:dyDescent="0.25">
      <c r="A982" s="1"/>
      <c r="C982" s="65"/>
      <c r="K982" s="65"/>
      <c r="L982" s="65"/>
      <c r="M982" s="65"/>
      <c r="N982" s="65"/>
      <c r="O982" s="65"/>
      <c r="P982" s="65"/>
      <c r="T982" s="1"/>
      <c r="U982" s="1"/>
      <c r="V982" s="1"/>
    </row>
    <row r="983" spans="1:22" x14ac:dyDescent="0.25">
      <c r="A983" s="1"/>
      <c r="C983" s="65"/>
      <c r="K983" s="65"/>
      <c r="L983" s="65"/>
      <c r="M983" s="65"/>
      <c r="N983" s="65"/>
      <c r="O983" s="65"/>
      <c r="P983" s="65"/>
      <c r="T983" s="1"/>
      <c r="U983" s="1"/>
      <c r="V983" s="1"/>
    </row>
    <row r="984" spans="1:22" x14ac:dyDescent="0.25">
      <c r="A984" s="1"/>
      <c r="C984" s="65"/>
      <c r="K984" s="65"/>
      <c r="L984" s="65"/>
      <c r="M984" s="65"/>
      <c r="N984" s="65"/>
      <c r="O984" s="65"/>
      <c r="P984" s="65"/>
      <c r="T984" s="1"/>
      <c r="U984" s="1"/>
      <c r="V984" s="1"/>
    </row>
    <row r="985" spans="1:22" x14ac:dyDescent="0.25">
      <c r="A985" s="1"/>
      <c r="C985" s="65"/>
      <c r="K985" s="65"/>
      <c r="L985" s="65"/>
      <c r="M985" s="65"/>
      <c r="N985" s="65"/>
      <c r="O985" s="65"/>
      <c r="P985" s="65"/>
      <c r="T985" s="1"/>
      <c r="U985" s="1"/>
      <c r="V985" s="1"/>
    </row>
    <row r="986" spans="1:22" x14ac:dyDescent="0.25">
      <c r="A986" s="1"/>
      <c r="C986" s="65"/>
      <c r="K986" s="65"/>
      <c r="L986" s="65"/>
      <c r="M986" s="65"/>
      <c r="N986" s="65"/>
      <c r="O986" s="65"/>
      <c r="P986" s="65"/>
      <c r="T986" s="1"/>
      <c r="U986" s="1"/>
      <c r="V986" s="1"/>
    </row>
    <row r="987" spans="1:22" x14ac:dyDescent="0.25">
      <c r="A987" s="1"/>
      <c r="C987" s="65"/>
      <c r="K987" s="65"/>
      <c r="L987" s="65"/>
      <c r="M987" s="65"/>
      <c r="N987" s="65"/>
      <c r="O987" s="65"/>
      <c r="P987" s="65"/>
      <c r="T987" s="1"/>
      <c r="U987" s="1"/>
      <c r="V987" s="1"/>
    </row>
    <row r="988" spans="1:22" x14ac:dyDescent="0.25">
      <c r="A988" s="1"/>
      <c r="C988" s="65"/>
      <c r="K988" s="65"/>
      <c r="L988" s="65"/>
      <c r="M988" s="65"/>
      <c r="N988" s="65"/>
      <c r="O988" s="65"/>
      <c r="P988" s="65"/>
      <c r="T988" s="1"/>
      <c r="U988" s="1"/>
      <c r="V988" s="1"/>
    </row>
    <row r="989" spans="1:22" x14ac:dyDescent="0.25">
      <c r="A989" s="1"/>
      <c r="C989" s="65"/>
      <c r="K989" s="65"/>
      <c r="L989" s="65"/>
      <c r="M989" s="65"/>
      <c r="N989" s="65"/>
      <c r="O989" s="65"/>
      <c r="P989" s="65"/>
      <c r="T989" s="1"/>
      <c r="U989" s="1"/>
      <c r="V989" s="1"/>
    </row>
    <row r="990" spans="1:22" x14ac:dyDescent="0.25">
      <c r="A990" s="1"/>
      <c r="C990" s="65"/>
      <c r="K990" s="65"/>
      <c r="L990" s="65"/>
      <c r="M990" s="65"/>
      <c r="N990" s="65"/>
      <c r="O990" s="65"/>
      <c r="P990" s="65"/>
      <c r="T990" s="1"/>
      <c r="U990" s="1"/>
      <c r="V990" s="1"/>
    </row>
    <row r="991" spans="1:22" x14ac:dyDescent="0.25">
      <c r="A991" s="1"/>
      <c r="C991" s="65"/>
      <c r="K991" s="65"/>
      <c r="L991" s="65"/>
      <c r="M991" s="65"/>
      <c r="N991" s="65"/>
      <c r="O991" s="65"/>
      <c r="P991" s="65"/>
      <c r="T991" s="1"/>
      <c r="U991" s="1"/>
      <c r="V991" s="1"/>
    </row>
    <row r="992" spans="1:22" x14ac:dyDescent="0.25">
      <c r="A992" s="1"/>
      <c r="C992" s="65"/>
      <c r="K992" s="65"/>
      <c r="L992" s="65"/>
      <c r="M992" s="65"/>
      <c r="N992" s="65"/>
      <c r="O992" s="65"/>
      <c r="P992" s="65"/>
      <c r="T992" s="1"/>
      <c r="U992" s="1"/>
      <c r="V992" s="1"/>
    </row>
    <row r="993" spans="1:22" x14ac:dyDescent="0.25">
      <c r="A993" s="1"/>
      <c r="C993" s="65"/>
      <c r="K993" s="65"/>
      <c r="L993" s="65"/>
      <c r="M993" s="65"/>
      <c r="N993" s="65"/>
      <c r="O993" s="65"/>
      <c r="P993" s="65"/>
      <c r="T993" s="1"/>
      <c r="U993" s="1"/>
      <c r="V993" s="1"/>
    </row>
    <row r="994" spans="1:22" x14ac:dyDescent="0.25">
      <c r="A994" s="1"/>
      <c r="C994" s="65"/>
      <c r="K994" s="65"/>
      <c r="L994" s="65"/>
      <c r="M994" s="65"/>
      <c r="N994" s="65"/>
      <c r="O994" s="65"/>
      <c r="P994" s="65"/>
      <c r="T994" s="1"/>
      <c r="U994" s="1"/>
      <c r="V994" s="1"/>
    </row>
    <row r="995" spans="1:22" x14ac:dyDescent="0.25">
      <c r="A995" s="1"/>
      <c r="C995" s="65"/>
      <c r="K995" s="65"/>
      <c r="L995" s="65"/>
      <c r="M995" s="65"/>
      <c r="N995" s="65"/>
      <c r="O995" s="65"/>
      <c r="P995" s="65"/>
      <c r="T995" s="1"/>
      <c r="U995" s="1"/>
      <c r="V995" s="1"/>
    </row>
    <row r="996" spans="1:22" x14ac:dyDescent="0.25">
      <c r="A996" s="1"/>
      <c r="C996" s="65"/>
      <c r="K996" s="65"/>
      <c r="L996" s="65"/>
      <c r="M996" s="65"/>
      <c r="N996" s="65"/>
      <c r="O996" s="65"/>
      <c r="P996" s="65"/>
      <c r="T996" s="1"/>
      <c r="U996" s="1"/>
      <c r="V996" s="1"/>
    </row>
    <row r="997" spans="1:22" x14ac:dyDescent="0.25">
      <c r="A997" s="1"/>
      <c r="C997" s="65"/>
      <c r="K997" s="65"/>
      <c r="L997" s="65"/>
      <c r="M997" s="65"/>
      <c r="N997" s="65"/>
      <c r="O997" s="65"/>
      <c r="P997" s="65"/>
      <c r="T997" s="1"/>
      <c r="U997" s="1"/>
      <c r="V997" s="1"/>
    </row>
    <row r="998" spans="1:22" x14ac:dyDescent="0.25">
      <c r="A998" s="1"/>
      <c r="C998" s="65"/>
      <c r="K998" s="65"/>
      <c r="L998" s="65"/>
      <c r="M998" s="65"/>
      <c r="N998" s="65"/>
      <c r="O998" s="65"/>
      <c r="P998" s="65"/>
      <c r="T998" s="1"/>
      <c r="U998" s="1"/>
      <c r="V998" s="1"/>
    </row>
    <row r="999" spans="1:22" x14ac:dyDescent="0.25">
      <c r="A999" s="1"/>
      <c r="C999" s="65"/>
      <c r="K999" s="65"/>
      <c r="L999" s="65"/>
      <c r="M999" s="65"/>
      <c r="N999" s="65"/>
      <c r="O999" s="65"/>
      <c r="P999" s="65"/>
      <c r="T999" s="1"/>
      <c r="U999" s="1"/>
      <c r="V999" s="1"/>
    </row>
    <row r="1000" spans="1:22" x14ac:dyDescent="0.25">
      <c r="A1000" s="1"/>
      <c r="C1000" s="65"/>
      <c r="K1000" s="65"/>
      <c r="L1000" s="65"/>
      <c r="M1000" s="65"/>
      <c r="N1000" s="65"/>
      <c r="O1000" s="65"/>
      <c r="P1000" s="65"/>
      <c r="T1000" s="1"/>
      <c r="U1000" s="1"/>
      <c r="V1000" s="1"/>
    </row>
    <row r="1001" spans="1:22" x14ac:dyDescent="0.25">
      <c r="A1001" s="1"/>
      <c r="C1001" s="65"/>
      <c r="K1001" s="65"/>
      <c r="L1001" s="65"/>
      <c r="M1001" s="65"/>
      <c r="N1001" s="65"/>
      <c r="O1001" s="65"/>
      <c r="P1001" s="65"/>
      <c r="T1001" s="1"/>
      <c r="U1001" s="1"/>
      <c r="V1001" s="1"/>
    </row>
    <row r="1002" spans="1:22" x14ac:dyDescent="0.25">
      <c r="A1002" s="1"/>
      <c r="C1002" s="65"/>
      <c r="K1002" s="65"/>
      <c r="L1002" s="65"/>
      <c r="M1002" s="65"/>
      <c r="N1002" s="65"/>
      <c r="O1002" s="65"/>
      <c r="P1002" s="65"/>
      <c r="T1002" s="1"/>
      <c r="U1002" s="1"/>
      <c r="V1002" s="1"/>
    </row>
    <row r="1003" spans="1:22" x14ac:dyDescent="0.25">
      <c r="A1003" s="1"/>
      <c r="C1003" s="65"/>
      <c r="K1003" s="65"/>
      <c r="L1003" s="65"/>
      <c r="M1003" s="65"/>
      <c r="N1003" s="65"/>
      <c r="O1003" s="65"/>
      <c r="P1003" s="65"/>
      <c r="T1003" s="1"/>
      <c r="U1003" s="1"/>
      <c r="V1003" s="1"/>
    </row>
    <row r="1004" spans="1:22" x14ac:dyDescent="0.25">
      <c r="A1004" s="1"/>
      <c r="C1004" s="65"/>
      <c r="K1004" s="65"/>
      <c r="L1004" s="65"/>
      <c r="M1004" s="65"/>
      <c r="N1004" s="65"/>
      <c r="O1004" s="65"/>
      <c r="P1004" s="65"/>
      <c r="T1004" s="1"/>
      <c r="U1004" s="1"/>
      <c r="V1004" s="1"/>
    </row>
    <row r="1005" spans="1:22" x14ac:dyDescent="0.25">
      <c r="A1005" s="1"/>
      <c r="C1005" s="65"/>
      <c r="K1005" s="65"/>
      <c r="L1005" s="65"/>
      <c r="M1005" s="65"/>
      <c r="N1005" s="65"/>
      <c r="O1005" s="65"/>
      <c r="P1005" s="65"/>
      <c r="T1005" s="1"/>
      <c r="U1005" s="1"/>
      <c r="V1005" s="1"/>
    </row>
    <row r="1006" spans="1:22" x14ac:dyDescent="0.25">
      <c r="A1006" s="1"/>
      <c r="C1006" s="65"/>
      <c r="K1006" s="65"/>
      <c r="L1006" s="65"/>
      <c r="M1006" s="65"/>
      <c r="N1006" s="65"/>
      <c r="O1006" s="65"/>
      <c r="P1006" s="65"/>
      <c r="T1006" s="1"/>
      <c r="U1006" s="1"/>
      <c r="V1006" s="1"/>
    </row>
    <row r="1007" spans="1:22" x14ac:dyDescent="0.25">
      <c r="A1007" s="1"/>
      <c r="C1007" s="65"/>
      <c r="K1007" s="65"/>
      <c r="L1007" s="65"/>
      <c r="M1007" s="65"/>
      <c r="N1007" s="65"/>
      <c r="O1007" s="65"/>
      <c r="P1007" s="65"/>
      <c r="T1007" s="1"/>
      <c r="U1007" s="1"/>
      <c r="V1007" s="1"/>
    </row>
    <row r="1008" spans="1:22" x14ac:dyDescent="0.25">
      <c r="A1008" s="1"/>
      <c r="C1008" s="65"/>
      <c r="K1008" s="65"/>
      <c r="L1008" s="65"/>
      <c r="M1008" s="65"/>
      <c r="N1008" s="65"/>
      <c r="O1008" s="65"/>
      <c r="P1008" s="65"/>
      <c r="T1008" s="1"/>
      <c r="U1008" s="1"/>
      <c r="V1008" s="1"/>
    </row>
    <row r="1009" spans="1:22" x14ac:dyDescent="0.25">
      <c r="A1009" s="1"/>
      <c r="C1009" s="65"/>
      <c r="K1009" s="65"/>
      <c r="L1009" s="65"/>
      <c r="M1009" s="65"/>
      <c r="N1009" s="65"/>
      <c r="O1009" s="65"/>
      <c r="P1009" s="65"/>
      <c r="T1009" s="1"/>
      <c r="U1009" s="1"/>
      <c r="V1009" s="1"/>
    </row>
    <row r="1010" spans="1:22" x14ac:dyDescent="0.25">
      <c r="A1010" s="1"/>
      <c r="C1010" s="65"/>
      <c r="K1010" s="65"/>
      <c r="L1010" s="65"/>
      <c r="M1010" s="65"/>
      <c r="N1010" s="65"/>
      <c r="O1010" s="65"/>
      <c r="P1010" s="65"/>
      <c r="T1010" s="1"/>
      <c r="U1010" s="1"/>
      <c r="V1010" s="1"/>
    </row>
    <row r="1011" spans="1:22" x14ac:dyDescent="0.25">
      <c r="A1011" s="1"/>
      <c r="C1011" s="65"/>
      <c r="K1011" s="65"/>
      <c r="L1011" s="65"/>
      <c r="M1011" s="65"/>
      <c r="N1011" s="65"/>
      <c r="O1011" s="65"/>
      <c r="P1011" s="65"/>
      <c r="T1011" s="1"/>
      <c r="U1011" s="1"/>
      <c r="V1011" s="1"/>
    </row>
    <row r="1012" spans="1:22" x14ac:dyDescent="0.25">
      <c r="A1012" s="1"/>
      <c r="C1012" s="65"/>
      <c r="K1012" s="65"/>
      <c r="L1012" s="65"/>
      <c r="M1012" s="65"/>
      <c r="N1012" s="65"/>
      <c r="O1012" s="65"/>
      <c r="P1012" s="65"/>
      <c r="T1012" s="1"/>
      <c r="U1012" s="1"/>
      <c r="V1012" s="1"/>
    </row>
    <row r="1013" spans="1:22" x14ac:dyDescent="0.25">
      <c r="A1013" s="1"/>
      <c r="C1013" s="65"/>
      <c r="K1013" s="65"/>
      <c r="L1013" s="65"/>
      <c r="M1013" s="65"/>
      <c r="N1013" s="65"/>
      <c r="O1013" s="65"/>
      <c r="P1013" s="65"/>
      <c r="T1013" s="1"/>
      <c r="U1013" s="1"/>
      <c r="V1013" s="1"/>
    </row>
    <row r="1014" spans="1:22" x14ac:dyDescent="0.25">
      <c r="A1014" s="1"/>
      <c r="C1014" s="65"/>
      <c r="K1014" s="65"/>
      <c r="L1014" s="65"/>
      <c r="M1014" s="65"/>
      <c r="N1014" s="65"/>
      <c r="O1014" s="65"/>
      <c r="P1014" s="65"/>
      <c r="T1014" s="1"/>
      <c r="U1014" s="1"/>
      <c r="V1014" s="1"/>
    </row>
    <row r="1015" spans="1:22" x14ac:dyDescent="0.25">
      <c r="A1015" s="1"/>
      <c r="C1015" s="65"/>
      <c r="K1015" s="65"/>
      <c r="L1015" s="65"/>
      <c r="M1015" s="65"/>
      <c r="N1015" s="65"/>
      <c r="O1015" s="65"/>
      <c r="P1015" s="65"/>
      <c r="T1015" s="1"/>
      <c r="U1015" s="1"/>
      <c r="V1015" s="1"/>
    </row>
    <row r="1016" spans="1:22" x14ac:dyDescent="0.25">
      <c r="A1016" s="1"/>
      <c r="C1016" s="65"/>
      <c r="K1016" s="65"/>
      <c r="L1016" s="65"/>
      <c r="M1016" s="65"/>
      <c r="N1016" s="65"/>
      <c r="O1016" s="65"/>
      <c r="P1016" s="65"/>
      <c r="T1016" s="1"/>
      <c r="U1016" s="1"/>
      <c r="V1016" s="1"/>
    </row>
    <row r="1017" spans="1:22" x14ac:dyDescent="0.25">
      <c r="A1017" s="1"/>
      <c r="C1017" s="65"/>
      <c r="K1017" s="65"/>
      <c r="L1017" s="65"/>
      <c r="M1017" s="65"/>
      <c r="N1017" s="65"/>
      <c r="O1017" s="65"/>
      <c r="P1017" s="65"/>
      <c r="T1017" s="1"/>
      <c r="U1017" s="1"/>
      <c r="V1017" s="1"/>
    </row>
    <row r="1018" spans="1:22" x14ac:dyDescent="0.25">
      <c r="A1018" s="1"/>
      <c r="C1018" s="65"/>
      <c r="K1018" s="65"/>
      <c r="L1018" s="65"/>
      <c r="M1018" s="65"/>
      <c r="N1018" s="65"/>
      <c r="O1018" s="65"/>
      <c r="P1018" s="65"/>
      <c r="T1018" s="1"/>
      <c r="U1018" s="1"/>
      <c r="V1018" s="1"/>
    </row>
    <row r="1019" spans="1:22" x14ac:dyDescent="0.25">
      <c r="A1019" s="1"/>
      <c r="C1019" s="65"/>
      <c r="K1019" s="65"/>
      <c r="L1019" s="65"/>
      <c r="M1019" s="65"/>
      <c r="N1019" s="65"/>
      <c r="O1019" s="65"/>
      <c r="P1019" s="65"/>
      <c r="T1019" s="1"/>
      <c r="U1019" s="1"/>
      <c r="V1019" s="1"/>
    </row>
    <row r="1020" spans="1:22" x14ac:dyDescent="0.25">
      <c r="A1020" s="1"/>
      <c r="C1020" s="65"/>
      <c r="K1020" s="65"/>
      <c r="L1020" s="65"/>
      <c r="M1020" s="65"/>
      <c r="N1020" s="65"/>
      <c r="O1020" s="65"/>
      <c r="P1020" s="65"/>
      <c r="T1020" s="1"/>
      <c r="U1020" s="1"/>
      <c r="V1020" s="1"/>
    </row>
    <row r="1021" spans="1:22" x14ac:dyDescent="0.25">
      <c r="A1021" s="1"/>
      <c r="C1021" s="65"/>
      <c r="K1021" s="65"/>
      <c r="L1021" s="65"/>
      <c r="M1021" s="65"/>
      <c r="N1021" s="65"/>
      <c r="O1021" s="65"/>
      <c r="P1021" s="65"/>
      <c r="T1021" s="1"/>
      <c r="U1021" s="1"/>
      <c r="V1021" s="1"/>
    </row>
    <row r="1022" spans="1:22" x14ac:dyDescent="0.25">
      <c r="A1022" s="1"/>
      <c r="C1022" s="65"/>
      <c r="K1022" s="65"/>
      <c r="L1022" s="65"/>
      <c r="M1022" s="65"/>
      <c r="N1022" s="65"/>
      <c r="O1022" s="65"/>
      <c r="P1022" s="65"/>
      <c r="T1022" s="1"/>
      <c r="U1022" s="1"/>
      <c r="V1022" s="1"/>
    </row>
    <row r="1023" spans="1:22" x14ac:dyDescent="0.25">
      <c r="A1023" s="1"/>
      <c r="C1023" s="65"/>
      <c r="K1023" s="65"/>
      <c r="L1023" s="65"/>
      <c r="M1023" s="65"/>
      <c r="N1023" s="65"/>
      <c r="O1023" s="65"/>
      <c r="P1023" s="65"/>
      <c r="T1023" s="1"/>
      <c r="U1023" s="1"/>
      <c r="V1023" s="1"/>
    </row>
    <row r="1024" spans="1:22" x14ac:dyDescent="0.25">
      <c r="A1024" s="1"/>
      <c r="C1024" s="65"/>
      <c r="K1024" s="65"/>
      <c r="L1024" s="65"/>
      <c r="M1024" s="65"/>
      <c r="N1024" s="65"/>
      <c r="O1024" s="65"/>
      <c r="P1024" s="65"/>
      <c r="T1024" s="1"/>
      <c r="U1024" s="1"/>
      <c r="V1024" s="1"/>
    </row>
    <row r="1025" spans="1:22" x14ac:dyDescent="0.25">
      <c r="A1025" s="1"/>
      <c r="C1025" s="65"/>
      <c r="K1025" s="65"/>
      <c r="L1025" s="65"/>
      <c r="M1025" s="65"/>
      <c r="N1025" s="65"/>
      <c r="O1025" s="65"/>
      <c r="P1025" s="65"/>
      <c r="T1025" s="1"/>
      <c r="U1025" s="1"/>
      <c r="V1025" s="1"/>
    </row>
    <row r="1026" spans="1:22" x14ac:dyDescent="0.25">
      <c r="A1026" s="1"/>
      <c r="C1026" s="65"/>
      <c r="K1026" s="65"/>
      <c r="L1026" s="65"/>
      <c r="M1026" s="65"/>
      <c r="N1026" s="65"/>
      <c r="O1026" s="65"/>
      <c r="P1026" s="65"/>
      <c r="T1026" s="1"/>
      <c r="U1026" s="1"/>
      <c r="V1026" s="1"/>
    </row>
    <row r="1027" spans="1:22" x14ac:dyDescent="0.25">
      <c r="A1027" s="1"/>
      <c r="C1027" s="65"/>
      <c r="K1027" s="65"/>
      <c r="L1027" s="65"/>
      <c r="M1027" s="65"/>
      <c r="N1027" s="65"/>
      <c r="O1027" s="65"/>
      <c r="P1027" s="65"/>
      <c r="T1027" s="1"/>
      <c r="U1027" s="1"/>
      <c r="V1027" s="1"/>
    </row>
    <row r="1028" spans="1:22" x14ac:dyDescent="0.25">
      <c r="A1028" s="1"/>
      <c r="C1028" s="65"/>
      <c r="K1028" s="65"/>
      <c r="L1028" s="65"/>
      <c r="M1028" s="65"/>
      <c r="N1028" s="65"/>
      <c r="O1028" s="65"/>
      <c r="P1028" s="65"/>
      <c r="T1028" s="1"/>
      <c r="U1028" s="1"/>
      <c r="V1028" s="1"/>
    </row>
    <row r="1029" spans="1:22" x14ac:dyDescent="0.25">
      <c r="A1029" s="1"/>
      <c r="C1029" s="65"/>
      <c r="K1029" s="65"/>
      <c r="L1029" s="65"/>
      <c r="M1029" s="65"/>
      <c r="N1029" s="65"/>
      <c r="O1029" s="65"/>
      <c r="P1029" s="65"/>
      <c r="T1029" s="1"/>
      <c r="U1029" s="1"/>
      <c r="V1029" s="1"/>
    </row>
    <row r="1030" spans="1:22" x14ac:dyDescent="0.25">
      <c r="A1030" s="1"/>
      <c r="C1030" s="65"/>
      <c r="K1030" s="65"/>
      <c r="L1030" s="65"/>
      <c r="M1030" s="65"/>
      <c r="N1030" s="65"/>
      <c r="O1030" s="65"/>
      <c r="P1030" s="65"/>
      <c r="T1030" s="1"/>
      <c r="U1030" s="1"/>
      <c r="V1030" s="1"/>
    </row>
    <row r="1031" spans="1:22" x14ac:dyDescent="0.25">
      <c r="A1031" s="1"/>
      <c r="C1031" s="65"/>
      <c r="K1031" s="65"/>
      <c r="L1031" s="65"/>
      <c r="M1031" s="65"/>
      <c r="N1031" s="65"/>
      <c r="O1031" s="65"/>
      <c r="P1031" s="65"/>
      <c r="T1031" s="1"/>
      <c r="U1031" s="1"/>
      <c r="V1031" s="1"/>
    </row>
    <row r="1032" spans="1:22" x14ac:dyDescent="0.25">
      <c r="A1032" s="1"/>
      <c r="C1032" s="65"/>
      <c r="K1032" s="65"/>
      <c r="L1032" s="65"/>
      <c r="M1032" s="65"/>
      <c r="N1032" s="65"/>
      <c r="O1032" s="65"/>
      <c r="P1032" s="65"/>
      <c r="T1032" s="1"/>
      <c r="U1032" s="1"/>
      <c r="V1032" s="1"/>
    </row>
    <row r="1033" spans="1:22" x14ac:dyDescent="0.25">
      <c r="A1033" s="1"/>
      <c r="C1033" s="65"/>
      <c r="K1033" s="65"/>
      <c r="L1033" s="65"/>
      <c r="M1033" s="65"/>
      <c r="N1033" s="65"/>
      <c r="O1033" s="65"/>
      <c r="P1033" s="65"/>
      <c r="T1033" s="1"/>
      <c r="U1033" s="1"/>
      <c r="V1033" s="1"/>
    </row>
    <row r="1034" spans="1:22" x14ac:dyDescent="0.25">
      <c r="A1034" s="1"/>
      <c r="C1034" s="65"/>
      <c r="K1034" s="65"/>
      <c r="L1034" s="65"/>
      <c r="M1034" s="65"/>
      <c r="N1034" s="65"/>
      <c r="O1034" s="65"/>
      <c r="P1034" s="65"/>
      <c r="T1034" s="1"/>
      <c r="U1034" s="1"/>
      <c r="V1034" s="1"/>
    </row>
    <row r="1035" spans="1:22" x14ac:dyDescent="0.25">
      <c r="A1035" s="1"/>
      <c r="C1035" s="65"/>
      <c r="K1035" s="65"/>
      <c r="L1035" s="65"/>
      <c r="M1035" s="65"/>
      <c r="N1035" s="65"/>
      <c r="O1035" s="65"/>
      <c r="P1035" s="65"/>
      <c r="T1035" s="1"/>
      <c r="U1035" s="1"/>
      <c r="V1035" s="1"/>
    </row>
    <row r="1036" spans="1:22" x14ac:dyDescent="0.25">
      <c r="A1036" s="1"/>
      <c r="C1036" s="65"/>
      <c r="K1036" s="65"/>
      <c r="L1036" s="65"/>
      <c r="M1036" s="65"/>
      <c r="N1036" s="65"/>
      <c r="O1036" s="65"/>
      <c r="P1036" s="65"/>
      <c r="T1036" s="1"/>
      <c r="U1036" s="1"/>
      <c r="V1036" s="1"/>
    </row>
    <row r="1037" spans="1:22" x14ac:dyDescent="0.25">
      <c r="A1037" s="1"/>
      <c r="C1037" s="65"/>
      <c r="K1037" s="65"/>
      <c r="L1037" s="65"/>
      <c r="M1037" s="65"/>
      <c r="N1037" s="65"/>
      <c r="O1037" s="65"/>
      <c r="P1037" s="65"/>
      <c r="T1037" s="1"/>
      <c r="U1037" s="1"/>
      <c r="V1037" s="1"/>
    </row>
    <row r="1038" spans="1:22" x14ac:dyDescent="0.25">
      <c r="A1038" s="1"/>
      <c r="C1038" s="65"/>
      <c r="K1038" s="65"/>
      <c r="L1038" s="65"/>
      <c r="M1038" s="65"/>
      <c r="N1038" s="65"/>
      <c r="O1038" s="65"/>
      <c r="P1038" s="65"/>
      <c r="T1038" s="1"/>
      <c r="U1038" s="1"/>
      <c r="V1038" s="1"/>
    </row>
    <row r="1039" spans="1:22" x14ac:dyDescent="0.25">
      <c r="A1039" s="1"/>
      <c r="C1039" s="65"/>
      <c r="K1039" s="65"/>
      <c r="L1039" s="65"/>
      <c r="M1039" s="65"/>
      <c r="N1039" s="65"/>
      <c r="O1039" s="65"/>
      <c r="P1039" s="65"/>
      <c r="T1039" s="1"/>
      <c r="U1039" s="1"/>
      <c r="V1039" s="1"/>
    </row>
    <row r="1040" spans="1:22" x14ac:dyDescent="0.25">
      <c r="A1040" s="1"/>
      <c r="C1040" s="65"/>
      <c r="K1040" s="65"/>
      <c r="L1040" s="65"/>
      <c r="M1040" s="65"/>
      <c r="N1040" s="65"/>
      <c r="O1040" s="65"/>
      <c r="P1040" s="65"/>
      <c r="T1040" s="1"/>
      <c r="U1040" s="1"/>
      <c r="V1040" s="1"/>
    </row>
    <row r="1041" spans="1:22" x14ac:dyDescent="0.25">
      <c r="A1041" s="1"/>
      <c r="C1041" s="65"/>
      <c r="K1041" s="65"/>
      <c r="L1041" s="65"/>
      <c r="M1041" s="65"/>
      <c r="N1041" s="65"/>
      <c r="O1041" s="65"/>
      <c r="P1041" s="65"/>
      <c r="T1041" s="1"/>
      <c r="U1041" s="1"/>
      <c r="V1041" s="1"/>
    </row>
    <row r="1042" spans="1:22" x14ac:dyDescent="0.25">
      <c r="A1042" s="1"/>
      <c r="C1042" s="65"/>
      <c r="K1042" s="65"/>
      <c r="L1042" s="65"/>
      <c r="M1042" s="65"/>
      <c r="N1042" s="65"/>
      <c r="O1042" s="65"/>
      <c r="P1042" s="65"/>
      <c r="T1042" s="1"/>
      <c r="U1042" s="1"/>
      <c r="V1042" s="1"/>
    </row>
    <row r="1043" spans="1:22" x14ac:dyDescent="0.25">
      <c r="A1043" s="1"/>
      <c r="C1043" s="65"/>
      <c r="K1043" s="65"/>
      <c r="L1043" s="65"/>
      <c r="M1043" s="65"/>
      <c r="N1043" s="65"/>
      <c r="O1043" s="65"/>
      <c r="P1043" s="65"/>
      <c r="T1043" s="1"/>
      <c r="U1043" s="1"/>
      <c r="V1043" s="1"/>
    </row>
    <row r="1044" spans="1:22" x14ac:dyDescent="0.25">
      <c r="A1044" s="1"/>
      <c r="C1044" s="65"/>
      <c r="K1044" s="65"/>
      <c r="L1044" s="65"/>
      <c r="M1044" s="65"/>
      <c r="N1044" s="65"/>
      <c r="O1044" s="65"/>
      <c r="P1044" s="65"/>
      <c r="T1044" s="1"/>
      <c r="U1044" s="1"/>
      <c r="V1044" s="1"/>
    </row>
    <row r="1045" spans="1:22" x14ac:dyDescent="0.25">
      <c r="A1045" s="1"/>
      <c r="C1045" s="65"/>
      <c r="K1045" s="65"/>
      <c r="L1045" s="65"/>
      <c r="M1045" s="65"/>
      <c r="N1045" s="65"/>
      <c r="O1045" s="65"/>
      <c r="P1045" s="65"/>
      <c r="T1045" s="1"/>
      <c r="U1045" s="1"/>
      <c r="V1045" s="1"/>
    </row>
    <row r="1046" spans="1:22" x14ac:dyDescent="0.25">
      <c r="A1046" s="1"/>
      <c r="C1046" s="65"/>
      <c r="K1046" s="65"/>
      <c r="L1046" s="65"/>
      <c r="M1046" s="65"/>
      <c r="N1046" s="65"/>
      <c r="O1046" s="65"/>
      <c r="P1046" s="65"/>
      <c r="T1046" s="1"/>
      <c r="U1046" s="1"/>
      <c r="V1046" s="1"/>
    </row>
    <row r="1047" spans="1:22" x14ac:dyDescent="0.25">
      <c r="A1047" s="1"/>
      <c r="C1047" s="65"/>
      <c r="K1047" s="65"/>
      <c r="L1047" s="65"/>
      <c r="M1047" s="65"/>
      <c r="N1047" s="65"/>
      <c r="O1047" s="65"/>
      <c r="P1047" s="65"/>
      <c r="T1047" s="1"/>
      <c r="U1047" s="1"/>
      <c r="V1047" s="1"/>
    </row>
    <row r="1048" spans="1:22" x14ac:dyDescent="0.25">
      <c r="A1048" s="1"/>
      <c r="C1048" s="65"/>
      <c r="K1048" s="65"/>
      <c r="L1048" s="65"/>
      <c r="M1048" s="65"/>
      <c r="N1048" s="65"/>
      <c r="O1048" s="65"/>
      <c r="P1048" s="65"/>
      <c r="T1048" s="1"/>
      <c r="U1048" s="1"/>
      <c r="V1048" s="1"/>
    </row>
    <row r="1049" spans="1:22" x14ac:dyDescent="0.25">
      <c r="A1049" s="1"/>
      <c r="C1049" s="65"/>
      <c r="K1049" s="65"/>
      <c r="L1049" s="65"/>
      <c r="M1049" s="65"/>
      <c r="N1049" s="65"/>
      <c r="O1049" s="65"/>
      <c r="P1049" s="65"/>
      <c r="T1049" s="1"/>
      <c r="U1049" s="1"/>
      <c r="V1049" s="1"/>
    </row>
    <row r="1050" spans="1:22" x14ac:dyDescent="0.25">
      <c r="A1050" s="1"/>
      <c r="C1050" s="65"/>
      <c r="K1050" s="65"/>
      <c r="L1050" s="65"/>
      <c r="M1050" s="65"/>
      <c r="N1050" s="65"/>
      <c r="O1050" s="65"/>
      <c r="P1050" s="65"/>
      <c r="T1050" s="1"/>
      <c r="U1050" s="1"/>
      <c r="V1050" s="1"/>
    </row>
    <row r="1051" spans="1:22" x14ac:dyDescent="0.25">
      <c r="A1051" s="1"/>
      <c r="C1051" s="65"/>
      <c r="K1051" s="65"/>
      <c r="L1051" s="65"/>
      <c r="M1051" s="65"/>
      <c r="N1051" s="65"/>
      <c r="O1051" s="65"/>
      <c r="P1051" s="65"/>
      <c r="T1051" s="1"/>
      <c r="U1051" s="1"/>
      <c r="V1051" s="1"/>
    </row>
    <row r="1052" spans="1:22" x14ac:dyDescent="0.25">
      <c r="A1052" s="1"/>
      <c r="C1052" s="65"/>
      <c r="K1052" s="65"/>
      <c r="L1052" s="65"/>
      <c r="M1052" s="65"/>
      <c r="N1052" s="65"/>
      <c r="O1052" s="65"/>
      <c r="P1052" s="65"/>
      <c r="T1052" s="1"/>
      <c r="U1052" s="1"/>
      <c r="V1052" s="1"/>
    </row>
    <row r="1053" spans="1:22" x14ac:dyDescent="0.25">
      <c r="A1053" s="1"/>
      <c r="C1053" s="65"/>
      <c r="K1053" s="65"/>
      <c r="L1053" s="65"/>
      <c r="M1053" s="65"/>
      <c r="N1053" s="65"/>
      <c r="O1053" s="65"/>
      <c r="P1053" s="65"/>
      <c r="T1053" s="1"/>
      <c r="U1053" s="1"/>
      <c r="V1053" s="1"/>
    </row>
    <row r="1054" spans="1:22" x14ac:dyDescent="0.25">
      <c r="A1054" s="1"/>
      <c r="C1054" s="65"/>
      <c r="K1054" s="65"/>
      <c r="L1054" s="65"/>
      <c r="M1054" s="65"/>
      <c r="N1054" s="65"/>
      <c r="O1054" s="65"/>
      <c r="P1054" s="65"/>
      <c r="T1054" s="1"/>
      <c r="U1054" s="1"/>
      <c r="V1054" s="1"/>
    </row>
    <row r="1055" spans="1:22" x14ac:dyDescent="0.25">
      <c r="A1055" s="1"/>
      <c r="C1055" s="65"/>
      <c r="K1055" s="65"/>
      <c r="L1055" s="65"/>
      <c r="M1055" s="65"/>
      <c r="N1055" s="65"/>
      <c r="O1055" s="65"/>
      <c r="P1055" s="65"/>
      <c r="T1055" s="1"/>
      <c r="U1055" s="1"/>
      <c r="V1055" s="1"/>
    </row>
    <row r="1056" spans="1:22" x14ac:dyDescent="0.25">
      <c r="A1056" s="1"/>
      <c r="C1056" s="65"/>
      <c r="K1056" s="65"/>
      <c r="L1056" s="65"/>
      <c r="M1056" s="65"/>
      <c r="N1056" s="65"/>
      <c r="O1056" s="65"/>
      <c r="P1056" s="65"/>
      <c r="T1056" s="1"/>
      <c r="U1056" s="1"/>
      <c r="V1056" s="1"/>
    </row>
    <row r="1057" spans="1:22" x14ac:dyDescent="0.25">
      <c r="A1057" s="1"/>
      <c r="C1057" s="65"/>
      <c r="K1057" s="65"/>
      <c r="L1057" s="65"/>
      <c r="M1057" s="65"/>
      <c r="N1057" s="65"/>
      <c r="O1057" s="65"/>
      <c r="P1057" s="65"/>
      <c r="T1057" s="1"/>
      <c r="U1057" s="1"/>
      <c r="V1057" s="1"/>
    </row>
    <row r="1058" spans="1:22" x14ac:dyDescent="0.25">
      <c r="A1058" s="1"/>
      <c r="C1058" s="65"/>
      <c r="K1058" s="65"/>
      <c r="L1058" s="65"/>
      <c r="M1058" s="65"/>
      <c r="N1058" s="65"/>
      <c r="O1058" s="65"/>
      <c r="P1058" s="65"/>
      <c r="T1058" s="1"/>
      <c r="U1058" s="1"/>
      <c r="V1058" s="1"/>
    </row>
    <row r="1059" spans="1:22" x14ac:dyDescent="0.25">
      <c r="A1059" s="1"/>
      <c r="C1059" s="65"/>
      <c r="K1059" s="65"/>
      <c r="L1059" s="65"/>
      <c r="M1059" s="65"/>
      <c r="N1059" s="65"/>
      <c r="O1059" s="65"/>
      <c r="P1059" s="65"/>
      <c r="T1059" s="1"/>
      <c r="U1059" s="1"/>
      <c r="V1059" s="1"/>
    </row>
    <row r="1060" spans="1:22" x14ac:dyDescent="0.25">
      <c r="A1060" s="1"/>
      <c r="C1060" s="65"/>
      <c r="K1060" s="65"/>
      <c r="L1060" s="65"/>
      <c r="M1060" s="65"/>
      <c r="N1060" s="65"/>
      <c r="O1060" s="65"/>
      <c r="P1060" s="65"/>
      <c r="T1060" s="1"/>
      <c r="U1060" s="1"/>
      <c r="V1060" s="1"/>
    </row>
    <row r="1061" spans="1:22" x14ac:dyDescent="0.25">
      <c r="A1061" s="1"/>
      <c r="C1061" s="65"/>
      <c r="K1061" s="65"/>
      <c r="L1061" s="65"/>
      <c r="M1061" s="65"/>
      <c r="N1061" s="65"/>
      <c r="O1061" s="65"/>
      <c r="P1061" s="65"/>
      <c r="T1061" s="1"/>
      <c r="U1061" s="1"/>
      <c r="V1061" s="1"/>
    </row>
    <row r="1062" spans="1:22" x14ac:dyDescent="0.25">
      <c r="A1062" s="1"/>
      <c r="C1062" s="65"/>
      <c r="K1062" s="65"/>
      <c r="L1062" s="65"/>
      <c r="M1062" s="65"/>
      <c r="N1062" s="65"/>
      <c r="O1062" s="65"/>
      <c r="P1062" s="65"/>
      <c r="T1062" s="1"/>
      <c r="U1062" s="1"/>
      <c r="V1062" s="1"/>
    </row>
    <row r="1063" spans="1:22" x14ac:dyDescent="0.25">
      <c r="A1063" s="1"/>
      <c r="C1063" s="65"/>
      <c r="K1063" s="65"/>
      <c r="L1063" s="65"/>
      <c r="M1063" s="65"/>
      <c r="N1063" s="65"/>
      <c r="O1063" s="65"/>
      <c r="P1063" s="65"/>
      <c r="T1063" s="1"/>
      <c r="U1063" s="1"/>
      <c r="V1063" s="1"/>
    </row>
    <row r="1064" spans="1:22" x14ac:dyDescent="0.25">
      <c r="A1064" s="1"/>
      <c r="C1064" s="65"/>
      <c r="K1064" s="65"/>
      <c r="L1064" s="65"/>
      <c r="M1064" s="65"/>
      <c r="N1064" s="65"/>
      <c r="O1064" s="65"/>
      <c r="P1064" s="65"/>
      <c r="T1064" s="1"/>
      <c r="U1064" s="1"/>
      <c r="V1064" s="1"/>
    </row>
    <row r="1065" spans="1:22" x14ac:dyDescent="0.25">
      <c r="A1065" s="1"/>
      <c r="C1065" s="65"/>
      <c r="K1065" s="65"/>
      <c r="L1065" s="65"/>
      <c r="M1065" s="65"/>
      <c r="N1065" s="65"/>
      <c r="O1065" s="65"/>
      <c r="P1065" s="65"/>
      <c r="T1065" s="1"/>
      <c r="U1065" s="1"/>
      <c r="V1065" s="1"/>
    </row>
    <row r="1066" spans="1:22" x14ac:dyDescent="0.25">
      <c r="A1066" s="1"/>
      <c r="C1066" s="65"/>
      <c r="K1066" s="65"/>
      <c r="L1066" s="65"/>
      <c r="M1066" s="65"/>
      <c r="N1066" s="65"/>
      <c r="O1066" s="65"/>
      <c r="P1066" s="65"/>
      <c r="T1066" s="1"/>
      <c r="U1066" s="1"/>
      <c r="V1066" s="1"/>
    </row>
    <row r="1067" spans="1:22" x14ac:dyDescent="0.25">
      <c r="A1067" s="1"/>
      <c r="C1067" s="65"/>
      <c r="K1067" s="65"/>
      <c r="L1067" s="65"/>
      <c r="M1067" s="65"/>
      <c r="N1067" s="65"/>
      <c r="O1067" s="65"/>
      <c r="P1067" s="65"/>
      <c r="T1067" s="1"/>
      <c r="U1067" s="1"/>
      <c r="V1067" s="1"/>
    </row>
    <row r="1068" spans="1:22" x14ac:dyDescent="0.25">
      <c r="A1068" s="1"/>
      <c r="C1068" s="65"/>
      <c r="K1068" s="65"/>
      <c r="L1068" s="65"/>
      <c r="M1068" s="65"/>
      <c r="N1068" s="65"/>
      <c r="O1068" s="65"/>
      <c r="P1068" s="65"/>
      <c r="T1068" s="1"/>
      <c r="U1068" s="1"/>
      <c r="V1068" s="1"/>
    </row>
    <row r="1069" spans="1:22" x14ac:dyDescent="0.25">
      <c r="A1069" s="1"/>
      <c r="C1069" s="65"/>
      <c r="K1069" s="65"/>
      <c r="L1069" s="65"/>
      <c r="M1069" s="65"/>
      <c r="N1069" s="65"/>
      <c r="O1069" s="65"/>
      <c r="P1069" s="65"/>
      <c r="T1069" s="1"/>
      <c r="U1069" s="1"/>
      <c r="V1069" s="1"/>
    </row>
    <row r="1070" spans="1:22" x14ac:dyDescent="0.25">
      <c r="A1070" s="1"/>
      <c r="C1070" s="65"/>
      <c r="K1070" s="65"/>
      <c r="L1070" s="65"/>
      <c r="M1070" s="65"/>
      <c r="N1070" s="65"/>
      <c r="O1070" s="65"/>
      <c r="P1070" s="65"/>
      <c r="T1070" s="1"/>
      <c r="U1070" s="1"/>
      <c r="V1070" s="1"/>
    </row>
    <row r="1071" spans="1:22" x14ac:dyDescent="0.25">
      <c r="A1071" s="1"/>
      <c r="C1071" s="65"/>
      <c r="K1071" s="65"/>
      <c r="L1071" s="65"/>
      <c r="M1071" s="65"/>
      <c r="N1071" s="65"/>
      <c r="O1071" s="65"/>
      <c r="P1071" s="65"/>
      <c r="T1071" s="1"/>
      <c r="U1071" s="1"/>
      <c r="V1071" s="1"/>
    </row>
    <row r="1072" spans="1:22" x14ac:dyDescent="0.25">
      <c r="A1072" s="1"/>
      <c r="C1072" s="65"/>
      <c r="K1072" s="65"/>
      <c r="L1072" s="65"/>
      <c r="M1072" s="65"/>
      <c r="N1072" s="65"/>
      <c r="O1072" s="65"/>
      <c r="P1072" s="65"/>
      <c r="T1072" s="1"/>
      <c r="U1072" s="1"/>
      <c r="V1072" s="1"/>
    </row>
    <row r="1073" spans="1:22" x14ac:dyDescent="0.25">
      <c r="A1073" s="1"/>
      <c r="C1073" s="65"/>
      <c r="K1073" s="65"/>
      <c r="L1073" s="65"/>
      <c r="M1073" s="65"/>
      <c r="N1073" s="65"/>
      <c r="O1073" s="65"/>
      <c r="P1073" s="65"/>
      <c r="T1073" s="1"/>
      <c r="U1073" s="1"/>
      <c r="V1073" s="1"/>
    </row>
    <row r="1074" spans="1:22" x14ac:dyDescent="0.25">
      <c r="A1074" s="1"/>
      <c r="C1074" s="65"/>
      <c r="K1074" s="65"/>
      <c r="L1074" s="65"/>
      <c r="M1074" s="65"/>
      <c r="N1074" s="65"/>
      <c r="O1074" s="65"/>
      <c r="P1074" s="65"/>
      <c r="T1074" s="1"/>
      <c r="U1074" s="1"/>
      <c r="V1074" s="1"/>
    </row>
    <row r="1075" spans="1:22" x14ac:dyDescent="0.25">
      <c r="A1075" s="1"/>
      <c r="C1075" s="65"/>
      <c r="K1075" s="65"/>
      <c r="L1075" s="65"/>
      <c r="M1075" s="65"/>
      <c r="N1075" s="65"/>
      <c r="O1075" s="65"/>
      <c r="P1075" s="65"/>
      <c r="T1075" s="1"/>
      <c r="U1075" s="1"/>
      <c r="V1075" s="1"/>
    </row>
    <row r="1076" spans="1:22" x14ac:dyDescent="0.25">
      <c r="A1076" s="1"/>
      <c r="C1076" s="65"/>
      <c r="K1076" s="65"/>
      <c r="L1076" s="65"/>
      <c r="M1076" s="65"/>
      <c r="N1076" s="65"/>
      <c r="O1076" s="65"/>
      <c r="P1076" s="65"/>
      <c r="T1076" s="1"/>
      <c r="U1076" s="1"/>
      <c r="V1076" s="1"/>
    </row>
    <row r="1077" spans="1:22" x14ac:dyDescent="0.25">
      <c r="A1077" s="1"/>
      <c r="C1077" s="65"/>
      <c r="K1077" s="65"/>
      <c r="L1077" s="65"/>
      <c r="M1077" s="65"/>
      <c r="N1077" s="65"/>
      <c r="O1077" s="65"/>
      <c r="P1077" s="65"/>
      <c r="T1077" s="1"/>
      <c r="U1077" s="1"/>
      <c r="V1077" s="1"/>
    </row>
    <row r="1078" spans="1:22" x14ac:dyDescent="0.25">
      <c r="A1078" s="1"/>
      <c r="C1078" s="65"/>
      <c r="K1078" s="65"/>
      <c r="L1078" s="65"/>
      <c r="M1078" s="65"/>
      <c r="N1078" s="65"/>
      <c r="O1078" s="65"/>
      <c r="P1078" s="65"/>
      <c r="T1078" s="1"/>
      <c r="U1078" s="1"/>
      <c r="V1078" s="1"/>
    </row>
    <row r="1079" spans="1:22" x14ac:dyDescent="0.25">
      <c r="A1079" s="1"/>
      <c r="C1079" s="65"/>
      <c r="K1079" s="65"/>
      <c r="L1079" s="65"/>
      <c r="M1079" s="65"/>
      <c r="N1079" s="65"/>
      <c r="O1079" s="65"/>
      <c r="P1079" s="65"/>
      <c r="T1079" s="1"/>
      <c r="U1079" s="1"/>
      <c r="V1079" s="1"/>
    </row>
    <row r="1080" spans="1:22" x14ac:dyDescent="0.25">
      <c r="A1080" s="1"/>
      <c r="C1080" s="65"/>
      <c r="K1080" s="65"/>
      <c r="L1080" s="65"/>
      <c r="M1080" s="65"/>
      <c r="N1080" s="65"/>
      <c r="O1080" s="65"/>
      <c r="P1080" s="65"/>
      <c r="T1080" s="1"/>
      <c r="U1080" s="1"/>
      <c r="V1080" s="1"/>
    </row>
    <row r="1081" spans="1:22" x14ac:dyDescent="0.25">
      <c r="A1081" s="1"/>
      <c r="C1081" s="65"/>
      <c r="K1081" s="65"/>
      <c r="L1081" s="65"/>
      <c r="M1081" s="65"/>
      <c r="N1081" s="65"/>
      <c r="O1081" s="65"/>
      <c r="P1081" s="65"/>
      <c r="T1081" s="1"/>
      <c r="U1081" s="1"/>
      <c r="V1081" s="1"/>
    </row>
    <row r="1082" spans="1:22" x14ac:dyDescent="0.25">
      <c r="A1082" s="1"/>
      <c r="C1082" s="65"/>
      <c r="K1082" s="65"/>
      <c r="L1082" s="65"/>
      <c r="M1082" s="65"/>
      <c r="N1082" s="65"/>
      <c r="O1082" s="65"/>
      <c r="P1082" s="65"/>
      <c r="T1082" s="1"/>
      <c r="U1082" s="1"/>
      <c r="V1082" s="1"/>
    </row>
    <row r="1083" spans="1:22" x14ac:dyDescent="0.25">
      <c r="A1083" s="1"/>
      <c r="C1083" s="65"/>
      <c r="K1083" s="65"/>
      <c r="L1083" s="65"/>
      <c r="M1083" s="65"/>
      <c r="N1083" s="65"/>
      <c r="O1083" s="65"/>
      <c r="P1083" s="65"/>
      <c r="T1083" s="1"/>
      <c r="U1083" s="1"/>
      <c r="V1083" s="1"/>
    </row>
    <row r="1084" spans="1:22" x14ac:dyDescent="0.25">
      <c r="A1084" s="1"/>
      <c r="C1084" s="65"/>
      <c r="K1084" s="65"/>
      <c r="L1084" s="65"/>
      <c r="M1084" s="65"/>
      <c r="N1084" s="65"/>
      <c r="O1084" s="65"/>
      <c r="P1084" s="65"/>
      <c r="T1084" s="1"/>
      <c r="U1084" s="1"/>
      <c r="V1084" s="1"/>
    </row>
    <row r="1085" spans="1:22" x14ac:dyDescent="0.25">
      <c r="A1085" s="1"/>
      <c r="C1085" s="65"/>
      <c r="K1085" s="65"/>
      <c r="L1085" s="65"/>
      <c r="M1085" s="65"/>
      <c r="N1085" s="65"/>
      <c r="O1085" s="65"/>
      <c r="P1085" s="65"/>
      <c r="T1085" s="1"/>
      <c r="U1085" s="1"/>
      <c r="V1085" s="1"/>
    </row>
    <row r="1086" spans="1:22" x14ac:dyDescent="0.25">
      <c r="A1086" s="1"/>
      <c r="C1086" s="65"/>
      <c r="K1086" s="65"/>
      <c r="L1086" s="65"/>
      <c r="M1086" s="65"/>
      <c r="N1086" s="65"/>
      <c r="O1086" s="65"/>
      <c r="P1086" s="65"/>
      <c r="T1086" s="1"/>
      <c r="U1086" s="1"/>
      <c r="V1086" s="1"/>
    </row>
    <row r="1087" spans="1:22" x14ac:dyDescent="0.25">
      <c r="A1087" s="1"/>
      <c r="C1087" s="65"/>
      <c r="K1087" s="65"/>
      <c r="L1087" s="65"/>
      <c r="M1087" s="65"/>
      <c r="N1087" s="65"/>
      <c r="O1087" s="65"/>
      <c r="P1087" s="65"/>
      <c r="T1087" s="1"/>
      <c r="U1087" s="1"/>
      <c r="V1087" s="1"/>
    </row>
    <row r="1088" spans="1:22" x14ac:dyDescent="0.25">
      <c r="A1088" s="1"/>
      <c r="C1088" s="65"/>
      <c r="K1088" s="65"/>
      <c r="L1088" s="65"/>
      <c r="M1088" s="65"/>
      <c r="N1088" s="65"/>
      <c r="O1088" s="65"/>
      <c r="P1088" s="65"/>
      <c r="T1088" s="1"/>
      <c r="U1088" s="1"/>
      <c r="V1088" s="1"/>
    </row>
    <row r="1089" spans="1:22" x14ac:dyDescent="0.25">
      <c r="A1089" s="1"/>
      <c r="C1089" s="65"/>
      <c r="K1089" s="65"/>
      <c r="L1089" s="65"/>
      <c r="M1089" s="65"/>
      <c r="N1089" s="65"/>
      <c r="O1089" s="65"/>
      <c r="P1089" s="65"/>
      <c r="T1089" s="1"/>
      <c r="U1089" s="1"/>
      <c r="V1089" s="1"/>
    </row>
    <row r="1090" spans="1:22" x14ac:dyDescent="0.25">
      <c r="A1090" s="1"/>
      <c r="C1090" s="65"/>
      <c r="K1090" s="65"/>
      <c r="L1090" s="65"/>
      <c r="M1090" s="65"/>
      <c r="N1090" s="65"/>
      <c r="O1090" s="65"/>
      <c r="P1090" s="65"/>
      <c r="T1090" s="1"/>
      <c r="U1090" s="1"/>
      <c r="V1090" s="1"/>
    </row>
    <row r="1091" spans="1:22" x14ac:dyDescent="0.25">
      <c r="A1091" s="1"/>
      <c r="C1091" s="65"/>
      <c r="K1091" s="65"/>
      <c r="L1091" s="65"/>
      <c r="M1091" s="65"/>
      <c r="N1091" s="65"/>
      <c r="O1091" s="65"/>
      <c r="P1091" s="65"/>
      <c r="T1091" s="1"/>
      <c r="U1091" s="1"/>
      <c r="V1091" s="1"/>
    </row>
    <row r="1092" spans="1:22" x14ac:dyDescent="0.25">
      <c r="A1092" s="1"/>
      <c r="C1092" s="65"/>
      <c r="K1092" s="65"/>
      <c r="L1092" s="65"/>
      <c r="M1092" s="65"/>
      <c r="N1092" s="65"/>
      <c r="O1092" s="65"/>
      <c r="P1092" s="65"/>
      <c r="T1092" s="1"/>
      <c r="U1092" s="1"/>
      <c r="V1092" s="1"/>
    </row>
    <row r="1093" spans="1:22" x14ac:dyDescent="0.25">
      <c r="A1093" s="1"/>
      <c r="C1093" s="65"/>
      <c r="K1093" s="65"/>
      <c r="L1093" s="65"/>
      <c r="M1093" s="65"/>
      <c r="N1093" s="65"/>
      <c r="O1093" s="65"/>
      <c r="P1093" s="65"/>
      <c r="T1093" s="1"/>
      <c r="U1093" s="1"/>
      <c r="V1093" s="1"/>
    </row>
    <row r="1094" spans="1:22" x14ac:dyDescent="0.25">
      <c r="A1094" s="1"/>
      <c r="C1094" s="65"/>
      <c r="K1094" s="65"/>
      <c r="L1094" s="65"/>
      <c r="M1094" s="65"/>
      <c r="N1094" s="65"/>
      <c r="O1094" s="65"/>
      <c r="P1094" s="65"/>
      <c r="T1094" s="1"/>
      <c r="U1094" s="1"/>
      <c r="V1094" s="1"/>
    </row>
    <row r="1095" spans="1:22" x14ac:dyDescent="0.25">
      <c r="A1095" s="1"/>
      <c r="C1095" s="65"/>
      <c r="K1095" s="65"/>
      <c r="L1095" s="65"/>
      <c r="M1095" s="65"/>
      <c r="N1095" s="65"/>
      <c r="O1095" s="65"/>
      <c r="P1095" s="65"/>
      <c r="T1095" s="1"/>
      <c r="U1095" s="1"/>
      <c r="V1095" s="1"/>
    </row>
    <row r="1096" spans="1:22" x14ac:dyDescent="0.25">
      <c r="A1096" s="1"/>
      <c r="C1096" s="65"/>
      <c r="K1096" s="65"/>
      <c r="L1096" s="65"/>
      <c r="M1096" s="65"/>
      <c r="N1096" s="65"/>
      <c r="O1096" s="65"/>
      <c r="P1096" s="65"/>
      <c r="T1096" s="1"/>
      <c r="U1096" s="1"/>
      <c r="V1096" s="1"/>
    </row>
    <row r="1097" spans="1:22" x14ac:dyDescent="0.25">
      <c r="A1097" s="1"/>
      <c r="C1097" s="65"/>
      <c r="K1097" s="65"/>
      <c r="L1097" s="65"/>
      <c r="M1097" s="65"/>
      <c r="N1097" s="65"/>
      <c r="O1097" s="65"/>
      <c r="P1097" s="65"/>
      <c r="T1097" s="1"/>
      <c r="U1097" s="1"/>
      <c r="V1097" s="1"/>
    </row>
    <row r="1098" spans="1:22" x14ac:dyDescent="0.25">
      <c r="A1098" s="1"/>
      <c r="C1098" s="65"/>
      <c r="K1098" s="65"/>
      <c r="L1098" s="65"/>
      <c r="M1098" s="65"/>
      <c r="N1098" s="65"/>
      <c r="O1098" s="65"/>
      <c r="P1098" s="65"/>
      <c r="T1098" s="1"/>
      <c r="U1098" s="1"/>
      <c r="V1098" s="1"/>
    </row>
    <row r="1099" spans="1:22" x14ac:dyDescent="0.25">
      <c r="A1099" s="1"/>
      <c r="C1099" s="65"/>
      <c r="K1099" s="65"/>
      <c r="L1099" s="65"/>
      <c r="M1099" s="65"/>
      <c r="N1099" s="65"/>
      <c r="O1099" s="65"/>
      <c r="P1099" s="65"/>
      <c r="T1099" s="1"/>
      <c r="U1099" s="1"/>
      <c r="V1099" s="1"/>
    </row>
    <row r="1100" spans="1:22" x14ac:dyDescent="0.25">
      <c r="A1100" s="1"/>
      <c r="C1100" s="65"/>
      <c r="K1100" s="65"/>
      <c r="L1100" s="65"/>
      <c r="M1100" s="65"/>
      <c r="N1100" s="65"/>
      <c r="O1100" s="65"/>
      <c r="P1100" s="65"/>
      <c r="T1100" s="1"/>
      <c r="U1100" s="1"/>
      <c r="V1100" s="1"/>
    </row>
    <row r="1101" spans="1:22" x14ac:dyDescent="0.25">
      <c r="A1101" s="1"/>
      <c r="C1101" s="65"/>
      <c r="K1101" s="65"/>
      <c r="L1101" s="65"/>
      <c r="M1101" s="65"/>
      <c r="N1101" s="65"/>
      <c r="O1101" s="65"/>
      <c r="P1101" s="65"/>
      <c r="T1101" s="1"/>
      <c r="U1101" s="1"/>
      <c r="V1101" s="1"/>
    </row>
    <row r="1102" spans="1:22" x14ac:dyDescent="0.25">
      <c r="A1102" s="1"/>
      <c r="C1102" s="65"/>
      <c r="K1102" s="65"/>
      <c r="L1102" s="65"/>
      <c r="M1102" s="65"/>
      <c r="N1102" s="65"/>
      <c r="O1102" s="65"/>
      <c r="P1102" s="65"/>
      <c r="T1102" s="1"/>
      <c r="U1102" s="1"/>
      <c r="V1102" s="1"/>
    </row>
    <row r="1103" spans="1:22" x14ac:dyDescent="0.25">
      <c r="A1103" s="1"/>
      <c r="C1103" s="65"/>
      <c r="K1103" s="65"/>
      <c r="L1103" s="65"/>
      <c r="M1103" s="65"/>
      <c r="N1103" s="65"/>
      <c r="O1103" s="65"/>
      <c r="P1103" s="65"/>
      <c r="T1103" s="1"/>
      <c r="U1103" s="1"/>
      <c r="V1103" s="1"/>
    </row>
    <row r="1104" spans="1:22" x14ac:dyDescent="0.25">
      <c r="A1104" s="1"/>
      <c r="C1104" s="65"/>
      <c r="K1104" s="65"/>
      <c r="L1104" s="65"/>
      <c r="M1104" s="65"/>
      <c r="N1104" s="65"/>
      <c r="O1104" s="65"/>
      <c r="P1104" s="65"/>
      <c r="T1104" s="1"/>
      <c r="U1104" s="1"/>
      <c r="V1104" s="1"/>
    </row>
    <row r="1105" spans="1:22" x14ac:dyDescent="0.25">
      <c r="A1105" s="1"/>
      <c r="C1105" s="65"/>
      <c r="K1105" s="65"/>
      <c r="L1105" s="65"/>
      <c r="M1105" s="65"/>
      <c r="N1105" s="65"/>
      <c r="O1105" s="65"/>
      <c r="P1105" s="65"/>
      <c r="T1105" s="1"/>
      <c r="U1105" s="1"/>
      <c r="V1105" s="1"/>
    </row>
    <row r="1106" spans="1:22" x14ac:dyDescent="0.25">
      <c r="A1106" s="1"/>
      <c r="C1106" s="65"/>
      <c r="K1106" s="65"/>
      <c r="L1106" s="65"/>
      <c r="M1106" s="65"/>
      <c r="N1106" s="65"/>
      <c r="O1106" s="65"/>
      <c r="P1106" s="65"/>
      <c r="T1106" s="1"/>
      <c r="U1106" s="1"/>
      <c r="V1106" s="1"/>
    </row>
    <row r="1107" spans="1:22" x14ac:dyDescent="0.25">
      <c r="A1107" s="1"/>
      <c r="C1107" s="65"/>
      <c r="K1107" s="65"/>
      <c r="L1107" s="65"/>
      <c r="M1107" s="65"/>
      <c r="N1107" s="65"/>
      <c r="O1107" s="65"/>
      <c r="P1107" s="65"/>
      <c r="T1107" s="1"/>
      <c r="U1107" s="1"/>
      <c r="V1107" s="1"/>
    </row>
    <row r="1108" spans="1:22" x14ac:dyDescent="0.25">
      <c r="A1108" s="1"/>
      <c r="C1108" s="65"/>
      <c r="K1108" s="65"/>
      <c r="L1108" s="65"/>
      <c r="M1108" s="65"/>
      <c r="N1108" s="65"/>
      <c r="O1108" s="65"/>
      <c r="P1108" s="65"/>
      <c r="T1108" s="1"/>
      <c r="U1108" s="1"/>
      <c r="V1108" s="1"/>
    </row>
    <row r="1109" spans="1:22" x14ac:dyDescent="0.25">
      <c r="A1109" s="1"/>
      <c r="C1109" s="65"/>
      <c r="K1109" s="65"/>
      <c r="L1109" s="65"/>
      <c r="M1109" s="65"/>
      <c r="N1109" s="65"/>
      <c r="O1109" s="65"/>
      <c r="P1109" s="65"/>
      <c r="T1109" s="1"/>
      <c r="U1109" s="1"/>
      <c r="V1109" s="1"/>
    </row>
    <row r="1110" spans="1:22" x14ac:dyDescent="0.25">
      <c r="A1110" s="1"/>
      <c r="C1110" s="65"/>
      <c r="K1110" s="65"/>
      <c r="L1110" s="65"/>
      <c r="M1110" s="65"/>
      <c r="N1110" s="65"/>
      <c r="O1110" s="65"/>
      <c r="P1110" s="65"/>
      <c r="T1110" s="1"/>
      <c r="U1110" s="1"/>
      <c r="V1110" s="1"/>
    </row>
    <row r="1111" spans="1:22" x14ac:dyDescent="0.25">
      <c r="A1111" s="1"/>
      <c r="C1111" s="65"/>
      <c r="K1111" s="65"/>
      <c r="L1111" s="65"/>
      <c r="M1111" s="65"/>
      <c r="N1111" s="65"/>
      <c r="O1111" s="65"/>
      <c r="P1111" s="65"/>
      <c r="T1111" s="1"/>
      <c r="U1111" s="1"/>
      <c r="V1111" s="1"/>
    </row>
    <row r="1112" spans="1:22" x14ac:dyDescent="0.25">
      <c r="A1112" s="1"/>
      <c r="C1112" s="65"/>
      <c r="K1112" s="65"/>
      <c r="L1112" s="65"/>
      <c r="M1112" s="65"/>
      <c r="N1112" s="65"/>
      <c r="O1112" s="65"/>
      <c r="P1112" s="65"/>
      <c r="T1112" s="1"/>
      <c r="U1112" s="1"/>
      <c r="V1112" s="1"/>
    </row>
    <row r="1113" spans="1:22" x14ac:dyDescent="0.25">
      <c r="A1113" s="1"/>
      <c r="C1113" s="65"/>
      <c r="K1113" s="65"/>
      <c r="L1113" s="65"/>
      <c r="M1113" s="65"/>
      <c r="N1113" s="65"/>
      <c r="O1113" s="65"/>
      <c r="P1113" s="65"/>
      <c r="T1113" s="1"/>
      <c r="U1113" s="1"/>
      <c r="V1113" s="1"/>
    </row>
    <row r="1114" spans="1:22" x14ac:dyDescent="0.25">
      <c r="A1114" s="1"/>
      <c r="C1114" s="65"/>
      <c r="K1114" s="65"/>
      <c r="L1114" s="65"/>
      <c r="M1114" s="65"/>
      <c r="N1114" s="65"/>
      <c r="O1114" s="65"/>
      <c r="P1114" s="65"/>
      <c r="T1114" s="1"/>
      <c r="U1114" s="1"/>
      <c r="V1114" s="1"/>
    </row>
    <row r="1115" spans="1:22" x14ac:dyDescent="0.25">
      <c r="A1115" s="1"/>
      <c r="C1115" s="65"/>
      <c r="K1115" s="65"/>
      <c r="L1115" s="65"/>
      <c r="M1115" s="65"/>
      <c r="N1115" s="65"/>
      <c r="O1115" s="65"/>
      <c r="P1115" s="65"/>
      <c r="T1115" s="1"/>
      <c r="U1115" s="1"/>
      <c r="V1115" s="1"/>
    </row>
    <row r="1116" spans="1:22" x14ac:dyDescent="0.25">
      <c r="A1116" s="1"/>
      <c r="C1116" s="65"/>
      <c r="K1116" s="65"/>
      <c r="L1116" s="65"/>
      <c r="M1116" s="65"/>
      <c r="N1116" s="65"/>
      <c r="O1116" s="65"/>
      <c r="P1116" s="65"/>
      <c r="T1116" s="1"/>
      <c r="U1116" s="1"/>
      <c r="V1116" s="1"/>
    </row>
    <row r="1117" spans="1:22" x14ac:dyDescent="0.25">
      <c r="A1117" s="1"/>
      <c r="C1117" s="65"/>
      <c r="K1117" s="65"/>
      <c r="L1117" s="65"/>
      <c r="M1117" s="65"/>
      <c r="N1117" s="65"/>
      <c r="O1117" s="65"/>
      <c r="P1117" s="65"/>
      <c r="T1117" s="1"/>
      <c r="U1117" s="1"/>
      <c r="V1117" s="1"/>
    </row>
    <row r="1118" spans="1:22" x14ac:dyDescent="0.25">
      <c r="A1118" s="1"/>
      <c r="C1118" s="65"/>
      <c r="K1118" s="65"/>
      <c r="L1118" s="65"/>
      <c r="M1118" s="65"/>
      <c r="N1118" s="65"/>
      <c r="O1118" s="65"/>
      <c r="P1118" s="65"/>
      <c r="T1118" s="1"/>
      <c r="U1118" s="1"/>
      <c r="V1118" s="1"/>
    </row>
    <row r="1119" spans="1:22" x14ac:dyDescent="0.25">
      <c r="A1119" s="1"/>
      <c r="C1119" s="65"/>
      <c r="K1119" s="65"/>
      <c r="L1119" s="65"/>
      <c r="M1119" s="65"/>
      <c r="N1119" s="65"/>
      <c r="O1119" s="65"/>
      <c r="P1119" s="65"/>
      <c r="T1119" s="1"/>
      <c r="U1119" s="1"/>
      <c r="V1119" s="1"/>
    </row>
    <row r="1120" spans="1:22" x14ac:dyDescent="0.25">
      <c r="A1120" s="1"/>
      <c r="C1120" s="65"/>
      <c r="K1120" s="65"/>
      <c r="L1120" s="65"/>
      <c r="M1120" s="65"/>
      <c r="N1120" s="65"/>
      <c r="O1120" s="65"/>
      <c r="P1120" s="65"/>
      <c r="T1120" s="1"/>
      <c r="U1120" s="1"/>
      <c r="V1120" s="1"/>
    </row>
    <row r="1121" spans="1:22" x14ac:dyDescent="0.25">
      <c r="A1121" s="1"/>
      <c r="C1121" s="65"/>
      <c r="K1121" s="65"/>
      <c r="L1121" s="65"/>
      <c r="M1121" s="65"/>
      <c r="N1121" s="65"/>
      <c r="O1121" s="65"/>
      <c r="P1121" s="65"/>
      <c r="T1121" s="1"/>
      <c r="U1121" s="1"/>
      <c r="V1121" s="1"/>
    </row>
    <row r="1122" spans="1:22" x14ac:dyDescent="0.25">
      <c r="A1122" s="1"/>
      <c r="C1122" s="65"/>
      <c r="K1122" s="65"/>
      <c r="L1122" s="65"/>
      <c r="M1122" s="65"/>
      <c r="N1122" s="65"/>
      <c r="O1122" s="65"/>
      <c r="P1122" s="65"/>
      <c r="T1122" s="1"/>
      <c r="U1122" s="1"/>
      <c r="V1122" s="1"/>
    </row>
    <row r="1123" spans="1:22" x14ac:dyDescent="0.25">
      <c r="A1123" s="1"/>
      <c r="C1123" s="65"/>
      <c r="K1123" s="65"/>
      <c r="L1123" s="65"/>
      <c r="M1123" s="65"/>
      <c r="N1123" s="65"/>
      <c r="O1123" s="65"/>
      <c r="P1123" s="65"/>
      <c r="T1123" s="1"/>
      <c r="U1123" s="1"/>
      <c r="V1123" s="1"/>
    </row>
    <row r="1124" spans="1:22" x14ac:dyDescent="0.25">
      <c r="A1124" s="1"/>
      <c r="C1124" s="65"/>
      <c r="K1124" s="65"/>
      <c r="L1124" s="65"/>
      <c r="M1124" s="65"/>
      <c r="N1124" s="65"/>
      <c r="O1124" s="65"/>
      <c r="P1124" s="65"/>
      <c r="T1124" s="1"/>
      <c r="U1124" s="1"/>
      <c r="V1124" s="1"/>
    </row>
    <row r="1125" spans="1:22" x14ac:dyDescent="0.25">
      <c r="A1125" s="1"/>
      <c r="C1125" s="65"/>
      <c r="K1125" s="65"/>
      <c r="L1125" s="65"/>
      <c r="M1125" s="65"/>
      <c r="N1125" s="65"/>
      <c r="O1125" s="65"/>
      <c r="P1125" s="65"/>
      <c r="T1125" s="1"/>
      <c r="U1125" s="1"/>
      <c r="V1125" s="1"/>
    </row>
    <row r="1126" spans="1:22" x14ac:dyDescent="0.25">
      <c r="A1126" s="1"/>
      <c r="C1126" s="65"/>
      <c r="K1126" s="65"/>
      <c r="L1126" s="65"/>
      <c r="M1126" s="65"/>
      <c r="N1126" s="65"/>
      <c r="O1126" s="65"/>
      <c r="P1126" s="65"/>
      <c r="T1126" s="1"/>
      <c r="U1126" s="1"/>
      <c r="V1126" s="1"/>
    </row>
    <row r="1127" spans="1:22" x14ac:dyDescent="0.25">
      <c r="A1127" s="1"/>
      <c r="C1127" s="65"/>
      <c r="K1127" s="65"/>
      <c r="L1127" s="65"/>
      <c r="M1127" s="65"/>
      <c r="N1127" s="65"/>
      <c r="O1127" s="65"/>
      <c r="P1127" s="65"/>
      <c r="T1127" s="1"/>
      <c r="U1127" s="1"/>
      <c r="V1127" s="1"/>
    </row>
    <row r="1128" spans="1:22" x14ac:dyDescent="0.25">
      <c r="A1128" s="1"/>
      <c r="C1128" s="65"/>
      <c r="K1128" s="65"/>
      <c r="L1128" s="65"/>
      <c r="M1128" s="65"/>
      <c r="N1128" s="65"/>
      <c r="O1128" s="65"/>
      <c r="P1128" s="65"/>
      <c r="T1128" s="1"/>
      <c r="U1128" s="1"/>
      <c r="V1128" s="1"/>
    </row>
    <row r="1129" spans="1:22" x14ac:dyDescent="0.25">
      <c r="A1129" s="1"/>
      <c r="C1129" s="65"/>
      <c r="K1129" s="65"/>
      <c r="L1129" s="65"/>
      <c r="M1129" s="65"/>
      <c r="N1129" s="65"/>
      <c r="O1129" s="65"/>
      <c r="P1129" s="65"/>
      <c r="T1129" s="1"/>
      <c r="U1129" s="1"/>
      <c r="V1129" s="1"/>
    </row>
    <row r="1130" spans="1:22" x14ac:dyDescent="0.25">
      <c r="A1130" s="1"/>
      <c r="C1130" s="65"/>
      <c r="K1130" s="65"/>
      <c r="L1130" s="65"/>
      <c r="M1130" s="65"/>
      <c r="N1130" s="65"/>
      <c r="O1130" s="65"/>
      <c r="P1130" s="65"/>
      <c r="T1130" s="1"/>
      <c r="U1130" s="1"/>
      <c r="V1130" s="1"/>
    </row>
    <row r="1131" spans="1:22" x14ac:dyDescent="0.25">
      <c r="A1131" s="1"/>
      <c r="C1131" s="65"/>
      <c r="K1131" s="65"/>
      <c r="L1131" s="65"/>
      <c r="M1131" s="65"/>
      <c r="N1131" s="65"/>
      <c r="O1131" s="65"/>
      <c r="P1131" s="65"/>
      <c r="T1131" s="1"/>
      <c r="U1131" s="1"/>
      <c r="V1131" s="1"/>
    </row>
    <row r="1132" spans="1:22" x14ac:dyDescent="0.25">
      <c r="A1132" s="1"/>
      <c r="C1132" s="65"/>
      <c r="K1132" s="65"/>
      <c r="L1132" s="65"/>
      <c r="M1132" s="65"/>
      <c r="N1132" s="65"/>
      <c r="O1132" s="65"/>
      <c r="P1132" s="65"/>
      <c r="T1132" s="1"/>
      <c r="U1132" s="1"/>
      <c r="V1132" s="1"/>
    </row>
    <row r="1133" spans="1:22" x14ac:dyDescent="0.25">
      <c r="A1133" s="1"/>
      <c r="C1133" s="65"/>
      <c r="K1133" s="65"/>
      <c r="L1133" s="65"/>
      <c r="M1133" s="65"/>
      <c r="N1133" s="65"/>
      <c r="O1133" s="65"/>
      <c r="P1133" s="65"/>
      <c r="T1133" s="1"/>
      <c r="U1133" s="1"/>
      <c r="V1133" s="1"/>
    </row>
    <row r="1134" spans="1:22" x14ac:dyDescent="0.25">
      <c r="A1134" s="1"/>
      <c r="C1134" s="65"/>
      <c r="K1134" s="65"/>
      <c r="L1134" s="65"/>
      <c r="M1134" s="65"/>
      <c r="N1134" s="65"/>
      <c r="O1134" s="65"/>
      <c r="P1134" s="65"/>
      <c r="T1134" s="1"/>
      <c r="U1134" s="1"/>
      <c r="V1134" s="1"/>
    </row>
    <row r="1135" spans="1:22" x14ac:dyDescent="0.25">
      <c r="A1135" s="1"/>
      <c r="C1135" s="65"/>
      <c r="K1135" s="65"/>
      <c r="L1135" s="65"/>
      <c r="M1135" s="65"/>
      <c r="N1135" s="65"/>
      <c r="O1135" s="65"/>
      <c r="P1135" s="65"/>
      <c r="T1135" s="1"/>
      <c r="U1135" s="1"/>
      <c r="V1135" s="1"/>
    </row>
    <row r="1136" spans="1:22" x14ac:dyDescent="0.25">
      <c r="A1136" s="1"/>
      <c r="C1136" s="65"/>
      <c r="K1136" s="65"/>
      <c r="L1136" s="65"/>
      <c r="M1136" s="65"/>
      <c r="N1136" s="65"/>
      <c r="O1136" s="65"/>
      <c r="P1136" s="65"/>
      <c r="T1136" s="1"/>
      <c r="U1136" s="1"/>
      <c r="V1136" s="1"/>
    </row>
    <row r="1137" spans="1:22" x14ac:dyDescent="0.25">
      <c r="A1137" s="1"/>
      <c r="C1137" s="65"/>
      <c r="K1137" s="65"/>
      <c r="L1137" s="65"/>
      <c r="M1137" s="65"/>
      <c r="N1137" s="65"/>
      <c r="O1137" s="65"/>
      <c r="P1137" s="65"/>
      <c r="T1137" s="1"/>
      <c r="U1137" s="1"/>
      <c r="V1137" s="1"/>
    </row>
    <row r="1138" spans="1:22" x14ac:dyDescent="0.25">
      <c r="A1138" s="1"/>
      <c r="C1138" s="65"/>
      <c r="K1138" s="65"/>
      <c r="L1138" s="65"/>
      <c r="M1138" s="65"/>
      <c r="N1138" s="65"/>
      <c r="O1138" s="65"/>
      <c r="P1138" s="65"/>
      <c r="T1138" s="1"/>
      <c r="U1138" s="1"/>
      <c r="V1138" s="1"/>
    </row>
    <row r="1139" spans="1:22" x14ac:dyDescent="0.25">
      <c r="A1139" s="1"/>
      <c r="C1139" s="65"/>
      <c r="K1139" s="65"/>
      <c r="L1139" s="65"/>
      <c r="M1139" s="65"/>
      <c r="N1139" s="65"/>
      <c r="O1139" s="65"/>
      <c r="P1139" s="65"/>
      <c r="T1139" s="1"/>
      <c r="U1139" s="1"/>
      <c r="V1139" s="1"/>
    </row>
    <row r="1140" spans="1:22" x14ac:dyDescent="0.25">
      <c r="A1140" s="1"/>
      <c r="C1140" s="65"/>
      <c r="K1140" s="65"/>
      <c r="L1140" s="65"/>
      <c r="M1140" s="65"/>
      <c r="N1140" s="65"/>
      <c r="O1140" s="65"/>
      <c r="P1140" s="65"/>
      <c r="T1140" s="1"/>
      <c r="U1140" s="1"/>
      <c r="V1140" s="1"/>
    </row>
    <row r="1141" spans="1:22" x14ac:dyDescent="0.25">
      <c r="A1141" s="1"/>
      <c r="C1141" s="65"/>
      <c r="K1141" s="65"/>
      <c r="L1141" s="65"/>
      <c r="M1141" s="65"/>
      <c r="N1141" s="65"/>
      <c r="O1141" s="65"/>
      <c r="P1141" s="65"/>
      <c r="T1141" s="1"/>
      <c r="U1141" s="1"/>
      <c r="V1141" s="1"/>
    </row>
    <row r="1142" spans="1:22" x14ac:dyDescent="0.25">
      <c r="A1142" s="1"/>
      <c r="C1142" s="65"/>
      <c r="K1142" s="65"/>
      <c r="L1142" s="65"/>
      <c r="M1142" s="65"/>
      <c r="N1142" s="65"/>
      <c r="O1142" s="65"/>
      <c r="P1142" s="65"/>
      <c r="T1142" s="1"/>
      <c r="U1142" s="1"/>
      <c r="V1142" s="1"/>
    </row>
    <row r="1143" spans="1:22" x14ac:dyDescent="0.25">
      <c r="A1143" s="1"/>
      <c r="C1143" s="65"/>
      <c r="K1143" s="65"/>
      <c r="L1143" s="65"/>
      <c r="M1143" s="65"/>
      <c r="N1143" s="65"/>
      <c r="O1143" s="65"/>
      <c r="P1143" s="65"/>
      <c r="T1143" s="1"/>
      <c r="U1143" s="1"/>
      <c r="V1143" s="1"/>
    </row>
    <row r="1144" spans="1:22" x14ac:dyDescent="0.25">
      <c r="A1144" s="1"/>
      <c r="C1144" s="65"/>
      <c r="K1144" s="65"/>
      <c r="L1144" s="65"/>
      <c r="M1144" s="65"/>
      <c r="N1144" s="65"/>
      <c r="O1144" s="65"/>
      <c r="P1144" s="65"/>
      <c r="T1144" s="1"/>
      <c r="U1144" s="1"/>
      <c r="V1144" s="1"/>
    </row>
    <row r="1145" spans="1:22" x14ac:dyDescent="0.25">
      <c r="A1145" s="1"/>
      <c r="C1145" s="65"/>
      <c r="K1145" s="65"/>
      <c r="L1145" s="65"/>
      <c r="M1145" s="65"/>
      <c r="N1145" s="65"/>
      <c r="O1145" s="65"/>
      <c r="P1145" s="65"/>
      <c r="T1145" s="1"/>
      <c r="U1145" s="1"/>
      <c r="V1145" s="1"/>
    </row>
    <row r="1146" spans="1:22" x14ac:dyDescent="0.25">
      <c r="A1146" s="1"/>
      <c r="C1146" s="65"/>
      <c r="K1146" s="65"/>
      <c r="L1146" s="65"/>
      <c r="M1146" s="65"/>
      <c r="N1146" s="65"/>
      <c r="O1146" s="65"/>
      <c r="P1146" s="65"/>
      <c r="T1146" s="1"/>
      <c r="U1146" s="1"/>
      <c r="V1146" s="1"/>
    </row>
    <row r="1147" spans="1:22" x14ac:dyDescent="0.25">
      <c r="A1147" s="1"/>
      <c r="C1147" s="65"/>
      <c r="K1147" s="65"/>
      <c r="L1147" s="65"/>
      <c r="M1147" s="65"/>
      <c r="N1147" s="65"/>
      <c r="O1147" s="65"/>
      <c r="P1147" s="65"/>
      <c r="T1147" s="1"/>
      <c r="U1147" s="1"/>
      <c r="V1147" s="1"/>
    </row>
    <row r="1148" spans="1:22" x14ac:dyDescent="0.25">
      <c r="A1148" s="1"/>
      <c r="C1148" s="65"/>
      <c r="K1148" s="65"/>
      <c r="L1148" s="65"/>
      <c r="M1148" s="65"/>
      <c r="N1148" s="65"/>
      <c r="O1148" s="65"/>
      <c r="P1148" s="65"/>
      <c r="T1148" s="1"/>
      <c r="U1148" s="1"/>
      <c r="V1148" s="1"/>
    </row>
    <row r="1149" spans="1:22" x14ac:dyDescent="0.25">
      <c r="A1149" s="1"/>
      <c r="C1149" s="65"/>
      <c r="K1149" s="65"/>
      <c r="L1149" s="65"/>
      <c r="M1149" s="65"/>
      <c r="N1149" s="65"/>
      <c r="O1149" s="65"/>
      <c r="P1149" s="65"/>
      <c r="T1149" s="1"/>
      <c r="U1149" s="1"/>
      <c r="V1149" s="1"/>
    </row>
    <row r="1150" spans="1:22" x14ac:dyDescent="0.25">
      <c r="A1150" s="1"/>
      <c r="C1150" s="65"/>
      <c r="K1150" s="65"/>
      <c r="L1150" s="65"/>
      <c r="M1150" s="65"/>
      <c r="N1150" s="65"/>
      <c r="O1150" s="65"/>
      <c r="P1150" s="65"/>
      <c r="T1150" s="1"/>
      <c r="U1150" s="1"/>
      <c r="V1150" s="1"/>
    </row>
    <row r="1151" spans="1:22" x14ac:dyDescent="0.25">
      <c r="A1151" s="1"/>
      <c r="C1151" s="65"/>
      <c r="K1151" s="65"/>
      <c r="L1151" s="65"/>
      <c r="M1151" s="65"/>
      <c r="N1151" s="65"/>
      <c r="O1151" s="65"/>
      <c r="P1151" s="65"/>
      <c r="T1151" s="1"/>
      <c r="U1151" s="1"/>
      <c r="V1151" s="1"/>
    </row>
    <row r="1152" spans="1:22" x14ac:dyDescent="0.25">
      <c r="A1152" s="1"/>
      <c r="C1152" s="65"/>
      <c r="K1152" s="65"/>
      <c r="L1152" s="65"/>
      <c r="M1152" s="65"/>
      <c r="N1152" s="65"/>
      <c r="O1152" s="65"/>
      <c r="P1152" s="65"/>
      <c r="T1152" s="1"/>
      <c r="U1152" s="1"/>
      <c r="V1152" s="1"/>
    </row>
    <row r="1153" spans="1:22" x14ac:dyDescent="0.25">
      <c r="A1153" s="1"/>
      <c r="C1153" s="65"/>
      <c r="K1153" s="65"/>
      <c r="L1153" s="65"/>
      <c r="M1153" s="65"/>
      <c r="N1153" s="65"/>
      <c r="O1153" s="65"/>
      <c r="P1153" s="65"/>
      <c r="T1153" s="1"/>
      <c r="U1153" s="1"/>
      <c r="V1153" s="1"/>
    </row>
    <row r="1154" spans="1:22" x14ac:dyDescent="0.25">
      <c r="A1154" s="1"/>
      <c r="C1154" s="65"/>
      <c r="K1154" s="65"/>
      <c r="L1154" s="65"/>
      <c r="M1154" s="65"/>
      <c r="N1154" s="65"/>
      <c r="O1154" s="65"/>
      <c r="P1154" s="65"/>
      <c r="T1154" s="1"/>
      <c r="U1154" s="1"/>
      <c r="V1154" s="1"/>
    </row>
    <row r="1155" spans="1:22" x14ac:dyDescent="0.25">
      <c r="A1155" s="1"/>
      <c r="C1155" s="65"/>
      <c r="K1155" s="65"/>
      <c r="L1155" s="65"/>
      <c r="M1155" s="65"/>
      <c r="N1155" s="65"/>
      <c r="O1155" s="65"/>
      <c r="P1155" s="65"/>
      <c r="T1155" s="1"/>
      <c r="U1155" s="1"/>
      <c r="V1155" s="1"/>
    </row>
    <row r="1156" spans="1:22" x14ac:dyDescent="0.25">
      <c r="A1156" s="1"/>
      <c r="C1156" s="65"/>
      <c r="K1156" s="65"/>
      <c r="L1156" s="65"/>
      <c r="M1156" s="65"/>
      <c r="N1156" s="65"/>
      <c r="O1156" s="65"/>
      <c r="P1156" s="65"/>
      <c r="T1156" s="1"/>
      <c r="U1156" s="1"/>
      <c r="V1156" s="1"/>
    </row>
    <row r="1157" spans="1:22" x14ac:dyDescent="0.25">
      <c r="A1157" s="1"/>
      <c r="C1157" s="65"/>
      <c r="K1157" s="65"/>
      <c r="L1157" s="65"/>
      <c r="M1157" s="65"/>
      <c r="N1157" s="65"/>
      <c r="O1157" s="65"/>
      <c r="P1157" s="65"/>
      <c r="T1157" s="1"/>
      <c r="U1157" s="1"/>
      <c r="V1157" s="1"/>
    </row>
    <row r="1158" spans="1:22" x14ac:dyDescent="0.25">
      <c r="A1158" s="1"/>
      <c r="C1158" s="65"/>
      <c r="K1158" s="65"/>
      <c r="L1158" s="65"/>
      <c r="M1158" s="65"/>
      <c r="N1158" s="65"/>
      <c r="O1158" s="65"/>
      <c r="P1158" s="65"/>
      <c r="T1158" s="1"/>
      <c r="U1158" s="1"/>
      <c r="V1158" s="1"/>
    </row>
    <row r="1159" spans="1:22" x14ac:dyDescent="0.25">
      <c r="A1159" s="1"/>
      <c r="C1159" s="65"/>
      <c r="K1159" s="65"/>
      <c r="L1159" s="65"/>
      <c r="M1159" s="65"/>
      <c r="N1159" s="65"/>
      <c r="O1159" s="65"/>
      <c r="P1159" s="65"/>
      <c r="T1159" s="1"/>
      <c r="U1159" s="1"/>
      <c r="V1159" s="1"/>
    </row>
    <row r="1160" spans="1:22" x14ac:dyDescent="0.25">
      <c r="A1160" s="1"/>
      <c r="C1160" s="65"/>
      <c r="K1160" s="65"/>
      <c r="L1160" s="65"/>
      <c r="M1160" s="65"/>
      <c r="N1160" s="65"/>
      <c r="O1160" s="65"/>
      <c r="P1160" s="65"/>
      <c r="T1160" s="1"/>
      <c r="U1160" s="1"/>
      <c r="V1160" s="1"/>
    </row>
    <row r="1161" spans="1:22" x14ac:dyDescent="0.25">
      <c r="A1161" s="1"/>
      <c r="C1161" s="65"/>
      <c r="K1161" s="65"/>
      <c r="L1161" s="65"/>
      <c r="M1161" s="65"/>
      <c r="N1161" s="65"/>
      <c r="O1161" s="65"/>
      <c r="P1161" s="65"/>
      <c r="T1161" s="1"/>
      <c r="U1161" s="1"/>
      <c r="V1161" s="1"/>
    </row>
    <row r="1162" spans="1:22" x14ac:dyDescent="0.25">
      <c r="A1162" s="1"/>
      <c r="C1162" s="65"/>
      <c r="K1162" s="65"/>
      <c r="L1162" s="65"/>
      <c r="M1162" s="65"/>
      <c r="N1162" s="65"/>
      <c r="O1162" s="65"/>
      <c r="P1162" s="65"/>
      <c r="T1162" s="1"/>
      <c r="U1162" s="1"/>
      <c r="V1162" s="1"/>
    </row>
    <row r="1163" spans="1:22" x14ac:dyDescent="0.25">
      <c r="A1163" s="1"/>
      <c r="C1163" s="65"/>
      <c r="K1163" s="65"/>
      <c r="L1163" s="65"/>
      <c r="M1163" s="65"/>
      <c r="N1163" s="65"/>
      <c r="O1163" s="65"/>
      <c r="P1163" s="65"/>
      <c r="T1163" s="1"/>
      <c r="U1163" s="1"/>
      <c r="V1163" s="1"/>
    </row>
    <row r="1164" spans="1:22" x14ac:dyDescent="0.25">
      <c r="A1164" s="1"/>
      <c r="C1164" s="65"/>
      <c r="K1164" s="65"/>
      <c r="L1164" s="65"/>
      <c r="M1164" s="65"/>
      <c r="N1164" s="65"/>
      <c r="O1164" s="65"/>
      <c r="P1164" s="65"/>
      <c r="T1164" s="1"/>
      <c r="U1164" s="1"/>
      <c r="V1164" s="1"/>
    </row>
    <row r="1165" spans="1:22" x14ac:dyDescent="0.25">
      <c r="A1165" s="1"/>
      <c r="C1165" s="65"/>
      <c r="K1165" s="65"/>
      <c r="L1165" s="65"/>
      <c r="M1165" s="65"/>
      <c r="N1165" s="65"/>
      <c r="O1165" s="65"/>
      <c r="P1165" s="65"/>
      <c r="T1165" s="1"/>
      <c r="U1165" s="1"/>
      <c r="V1165" s="1"/>
    </row>
    <row r="1166" spans="1:22" x14ac:dyDescent="0.25">
      <c r="A1166" s="1"/>
      <c r="C1166" s="65"/>
      <c r="K1166" s="65"/>
      <c r="L1166" s="65"/>
      <c r="M1166" s="65"/>
      <c r="N1166" s="65"/>
      <c r="O1166" s="65"/>
      <c r="P1166" s="65"/>
      <c r="T1166" s="1"/>
      <c r="U1166" s="1"/>
      <c r="V1166" s="1"/>
    </row>
    <row r="1167" spans="1:22" x14ac:dyDescent="0.25">
      <c r="A1167" s="1"/>
      <c r="C1167" s="65"/>
      <c r="K1167" s="65"/>
      <c r="L1167" s="65"/>
      <c r="M1167" s="65"/>
      <c r="N1167" s="65"/>
      <c r="O1167" s="65"/>
      <c r="P1167" s="65"/>
      <c r="T1167" s="1"/>
      <c r="U1167" s="1"/>
      <c r="V1167" s="1"/>
    </row>
    <row r="1168" spans="1:22" x14ac:dyDescent="0.25">
      <c r="A1168" s="1"/>
      <c r="C1168" s="65"/>
      <c r="K1168" s="65"/>
      <c r="L1168" s="65"/>
      <c r="M1168" s="65"/>
      <c r="N1168" s="65"/>
      <c r="O1168" s="65"/>
      <c r="P1168" s="65"/>
      <c r="T1168" s="1"/>
      <c r="U1168" s="1"/>
      <c r="V1168" s="1"/>
    </row>
    <row r="1169" spans="1:22" x14ac:dyDescent="0.25">
      <c r="A1169" s="1"/>
      <c r="C1169" s="65"/>
      <c r="K1169" s="65"/>
      <c r="L1169" s="65"/>
      <c r="M1169" s="65"/>
      <c r="N1169" s="65"/>
      <c r="O1169" s="65"/>
      <c r="P1169" s="65"/>
      <c r="T1169" s="1"/>
      <c r="U1169" s="1"/>
      <c r="V1169" s="1"/>
    </row>
    <row r="1170" spans="1:22" x14ac:dyDescent="0.25">
      <c r="A1170" s="1"/>
      <c r="C1170" s="65"/>
      <c r="K1170" s="65"/>
      <c r="L1170" s="65"/>
      <c r="M1170" s="65"/>
      <c r="N1170" s="65"/>
      <c r="O1170" s="65"/>
      <c r="P1170" s="65"/>
      <c r="T1170" s="1"/>
      <c r="U1170" s="1"/>
      <c r="V1170" s="1"/>
    </row>
    <row r="1171" spans="1:22" x14ac:dyDescent="0.25">
      <c r="A1171" s="1"/>
      <c r="C1171" s="65"/>
      <c r="K1171" s="65"/>
      <c r="L1171" s="65"/>
      <c r="M1171" s="65"/>
      <c r="N1171" s="65"/>
      <c r="O1171" s="65"/>
      <c r="P1171" s="65"/>
      <c r="T1171" s="1"/>
      <c r="U1171" s="1"/>
      <c r="V1171" s="1"/>
    </row>
    <row r="1172" spans="1:22" x14ac:dyDescent="0.25">
      <c r="A1172" s="1"/>
      <c r="C1172" s="65"/>
      <c r="K1172" s="65"/>
      <c r="L1172" s="65"/>
      <c r="M1172" s="65"/>
      <c r="N1172" s="65"/>
      <c r="O1172" s="65"/>
      <c r="P1172" s="65"/>
      <c r="T1172" s="1"/>
      <c r="U1172" s="1"/>
      <c r="V1172" s="1"/>
    </row>
    <row r="1173" spans="1:22" x14ac:dyDescent="0.25">
      <c r="A1173" s="1"/>
      <c r="C1173" s="65"/>
      <c r="K1173" s="65"/>
      <c r="L1173" s="65"/>
      <c r="M1173" s="65"/>
      <c r="N1173" s="65"/>
      <c r="O1173" s="65"/>
      <c r="P1173" s="65"/>
      <c r="T1173" s="1"/>
      <c r="U1173" s="1"/>
      <c r="V1173" s="1"/>
    </row>
    <row r="1174" spans="1:22" x14ac:dyDescent="0.25">
      <c r="A1174" s="1"/>
      <c r="C1174" s="65"/>
      <c r="K1174" s="65"/>
      <c r="L1174" s="65"/>
      <c r="M1174" s="65"/>
      <c r="N1174" s="65"/>
      <c r="O1174" s="65"/>
      <c r="P1174" s="65"/>
      <c r="T1174" s="1"/>
      <c r="U1174" s="1"/>
      <c r="V1174" s="1"/>
    </row>
    <row r="1175" spans="1:22" x14ac:dyDescent="0.25">
      <c r="A1175" s="1"/>
      <c r="C1175" s="65"/>
      <c r="K1175" s="65"/>
      <c r="L1175" s="65"/>
      <c r="M1175" s="65"/>
      <c r="N1175" s="65"/>
      <c r="O1175" s="65"/>
      <c r="P1175" s="65"/>
      <c r="T1175" s="1"/>
      <c r="U1175" s="1"/>
      <c r="V1175" s="1"/>
    </row>
    <row r="1176" spans="1:22" x14ac:dyDescent="0.25">
      <c r="A1176" s="1"/>
      <c r="C1176" s="65"/>
      <c r="K1176" s="65"/>
      <c r="L1176" s="65"/>
      <c r="M1176" s="65"/>
      <c r="N1176" s="65"/>
      <c r="O1176" s="65"/>
      <c r="P1176" s="65"/>
      <c r="T1176" s="1"/>
      <c r="U1176" s="1"/>
      <c r="V1176" s="1"/>
    </row>
    <row r="1177" spans="1:22" x14ac:dyDescent="0.25">
      <c r="A1177" s="1"/>
      <c r="C1177" s="65"/>
      <c r="K1177" s="65"/>
      <c r="L1177" s="65"/>
      <c r="M1177" s="65"/>
      <c r="N1177" s="65"/>
      <c r="O1177" s="65"/>
      <c r="P1177" s="65"/>
      <c r="T1177" s="1"/>
      <c r="U1177" s="1"/>
      <c r="V1177" s="1"/>
    </row>
    <row r="1178" spans="1:22" x14ac:dyDescent="0.25">
      <c r="A1178" s="1"/>
      <c r="C1178" s="65"/>
      <c r="K1178" s="65"/>
      <c r="L1178" s="65"/>
      <c r="M1178" s="65"/>
      <c r="N1178" s="65"/>
      <c r="O1178" s="65"/>
      <c r="P1178" s="65"/>
      <c r="T1178" s="1"/>
      <c r="U1178" s="1"/>
      <c r="V1178" s="1"/>
    </row>
    <row r="1179" spans="1:22" x14ac:dyDescent="0.25">
      <c r="A1179" s="1"/>
      <c r="C1179" s="65"/>
      <c r="K1179" s="65"/>
      <c r="L1179" s="65"/>
      <c r="M1179" s="65"/>
      <c r="N1179" s="65"/>
      <c r="O1179" s="65"/>
      <c r="P1179" s="65"/>
      <c r="T1179" s="1"/>
      <c r="U1179" s="1"/>
      <c r="V1179" s="1"/>
    </row>
    <row r="1180" spans="1:22" x14ac:dyDescent="0.25">
      <c r="A1180" s="1"/>
      <c r="C1180" s="65"/>
      <c r="K1180" s="65"/>
      <c r="L1180" s="65"/>
      <c r="M1180" s="65"/>
      <c r="N1180" s="65"/>
      <c r="O1180" s="65"/>
      <c r="P1180" s="65"/>
      <c r="T1180" s="1"/>
      <c r="U1180" s="1"/>
      <c r="V1180" s="1"/>
    </row>
    <row r="1181" spans="1:22" x14ac:dyDescent="0.25">
      <c r="A1181" s="1"/>
      <c r="C1181" s="65"/>
      <c r="K1181" s="65"/>
      <c r="L1181" s="65"/>
      <c r="M1181" s="65"/>
      <c r="N1181" s="65"/>
      <c r="O1181" s="65"/>
      <c r="P1181" s="65"/>
      <c r="T1181" s="1"/>
      <c r="U1181" s="1"/>
      <c r="V1181" s="1"/>
    </row>
    <row r="1182" spans="1:22" x14ac:dyDescent="0.25">
      <c r="A1182" s="1"/>
      <c r="C1182" s="65"/>
      <c r="K1182" s="65"/>
      <c r="L1182" s="65"/>
      <c r="M1182" s="65"/>
      <c r="N1182" s="65"/>
      <c r="O1182" s="65"/>
      <c r="P1182" s="65"/>
      <c r="T1182" s="1"/>
      <c r="U1182" s="1"/>
      <c r="V1182" s="1"/>
    </row>
    <row r="1183" spans="1:22" x14ac:dyDescent="0.25">
      <c r="A1183" s="1"/>
      <c r="C1183" s="65"/>
      <c r="K1183" s="65"/>
      <c r="L1183" s="65"/>
      <c r="M1183" s="65"/>
      <c r="N1183" s="65"/>
      <c r="O1183" s="65"/>
      <c r="P1183" s="65"/>
      <c r="T1183" s="1"/>
      <c r="U1183" s="1"/>
      <c r="V1183" s="1"/>
    </row>
    <row r="1184" spans="1:22" x14ac:dyDescent="0.25">
      <c r="A1184" s="1"/>
      <c r="C1184" s="65"/>
      <c r="K1184" s="65"/>
      <c r="L1184" s="65"/>
      <c r="M1184" s="65"/>
      <c r="N1184" s="65"/>
      <c r="O1184" s="65"/>
      <c r="P1184" s="65"/>
      <c r="T1184" s="1"/>
      <c r="U1184" s="1"/>
      <c r="V1184" s="1"/>
    </row>
    <row r="1185" spans="1:22" x14ac:dyDescent="0.25">
      <c r="A1185" s="1"/>
      <c r="C1185" s="65"/>
      <c r="K1185" s="65"/>
      <c r="L1185" s="65"/>
      <c r="M1185" s="65"/>
      <c r="N1185" s="65"/>
      <c r="O1185" s="65"/>
      <c r="P1185" s="65"/>
      <c r="T1185" s="1"/>
      <c r="U1185" s="1"/>
      <c r="V1185" s="1"/>
    </row>
    <row r="1186" spans="1:22" x14ac:dyDescent="0.25">
      <c r="A1186" s="1"/>
      <c r="C1186" s="65"/>
      <c r="K1186" s="65"/>
      <c r="L1186" s="65"/>
      <c r="M1186" s="65"/>
      <c r="N1186" s="65"/>
      <c r="O1186" s="65"/>
      <c r="P1186" s="65"/>
      <c r="T1186" s="1"/>
      <c r="U1186" s="1"/>
      <c r="V1186" s="1"/>
    </row>
    <row r="1187" spans="1:22" x14ac:dyDescent="0.25">
      <c r="A1187" s="1"/>
      <c r="C1187" s="65"/>
      <c r="K1187" s="65"/>
      <c r="L1187" s="65"/>
      <c r="M1187" s="65"/>
      <c r="N1187" s="65"/>
      <c r="O1187" s="65"/>
      <c r="P1187" s="65"/>
      <c r="T1187" s="1"/>
      <c r="U1187" s="1"/>
      <c r="V1187" s="1"/>
    </row>
    <row r="1188" spans="1:22" x14ac:dyDescent="0.25">
      <c r="A1188" s="1"/>
      <c r="C1188" s="65"/>
      <c r="K1188" s="65"/>
      <c r="L1188" s="65"/>
      <c r="M1188" s="65"/>
      <c r="N1188" s="65"/>
      <c r="O1188" s="65"/>
      <c r="P1188" s="65"/>
      <c r="T1188" s="1"/>
      <c r="U1188" s="1"/>
      <c r="V1188" s="1"/>
    </row>
    <row r="1189" spans="1:22" x14ac:dyDescent="0.25">
      <c r="A1189" s="1"/>
      <c r="C1189" s="65"/>
      <c r="K1189" s="65"/>
      <c r="L1189" s="65"/>
      <c r="M1189" s="65"/>
      <c r="N1189" s="65"/>
      <c r="O1189" s="65"/>
      <c r="P1189" s="65"/>
      <c r="T1189" s="1"/>
      <c r="U1189" s="1"/>
      <c r="V1189" s="1"/>
    </row>
    <row r="1190" spans="1:22" x14ac:dyDescent="0.25">
      <c r="A1190" s="1"/>
      <c r="C1190" s="65"/>
      <c r="K1190" s="65"/>
      <c r="L1190" s="65"/>
      <c r="M1190" s="65"/>
      <c r="N1190" s="65"/>
      <c r="O1190" s="65"/>
      <c r="P1190" s="65"/>
      <c r="T1190" s="1"/>
      <c r="U1190" s="1"/>
      <c r="V1190" s="1"/>
    </row>
    <row r="1191" spans="1:22" x14ac:dyDescent="0.25">
      <c r="A1191" s="1"/>
      <c r="C1191" s="65"/>
      <c r="K1191" s="65"/>
      <c r="L1191" s="65"/>
      <c r="M1191" s="65"/>
      <c r="N1191" s="65"/>
      <c r="O1191" s="65"/>
      <c r="P1191" s="65"/>
      <c r="T1191" s="1"/>
      <c r="U1191" s="1"/>
      <c r="V1191" s="1"/>
    </row>
    <row r="1192" spans="1:22" x14ac:dyDescent="0.25">
      <c r="A1192" s="1"/>
      <c r="C1192" s="65"/>
      <c r="K1192" s="65"/>
      <c r="L1192" s="65"/>
      <c r="M1192" s="65"/>
      <c r="N1192" s="65"/>
      <c r="O1192" s="65"/>
      <c r="P1192" s="65"/>
      <c r="T1192" s="1"/>
      <c r="U1192" s="1"/>
      <c r="V1192" s="1"/>
    </row>
    <row r="1193" spans="1:22" x14ac:dyDescent="0.25">
      <c r="A1193" s="1"/>
      <c r="C1193" s="65"/>
      <c r="K1193" s="65"/>
      <c r="L1193" s="65"/>
      <c r="M1193" s="65"/>
      <c r="N1193" s="65"/>
      <c r="O1193" s="65"/>
      <c r="P1193" s="65"/>
      <c r="T1193" s="1"/>
      <c r="U1193" s="1"/>
      <c r="V1193" s="1"/>
    </row>
    <row r="1194" spans="1:22" x14ac:dyDescent="0.25">
      <c r="A1194" s="1"/>
      <c r="C1194" s="65"/>
      <c r="K1194" s="65"/>
      <c r="L1194" s="65"/>
      <c r="M1194" s="65"/>
      <c r="N1194" s="65"/>
      <c r="O1194" s="65"/>
      <c r="P1194" s="65"/>
      <c r="T1194" s="1"/>
      <c r="U1194" s="1"/>
      <c r="V1194" s="1"/>
    </row>
    <row r="1195" spans="1:22" x14ac:dyDescent="0.25">
      <c r="A1195" s="1"/>
      <c r="C1195" s="65"/>
      <c r="K1195" s="65"/>
      <c r="L1195" s="65"/>
      <c r="M1195" s="65"/>
      <c r="N1195" s="65"/>
      <c r="O1195" s="65"/>
      <c r="P1195" s="65"/>
      <c r="T1195" s="1"/>
      <c r="U1195" s="1"/>
      <c r="V1195" s="1"/>
    </row>
    <row r="1196" spans="1:22" x14ac:dyDescent="0.25">
      <c r="A1196" s="1"/>
      <c r="C1196" s="65"/>
      <c r="K1196" s="65"/>
      <c r="L1196" s="65"/>
      <c r="M1196" s="65"/>
      <c r="N1196" s="65"/>
      <c r="O1196" s="65"/>
      <c r="P1196" s="65"/>
      <c r="T1196" s="1"/>
      <c r="U1196" s="1"/>
      <c r="V1196" s="1"/>
    </row>
    <row r="1197" spans="1:22" x14ac:dyDescent="0.25">
      <c r="A1197" s="1"/>
      <c r="C1197" s="65"/>
      <c r="K1197" s="65"/>
      <c r="L1197" s="65"/>
      <c r="M1197" s="65"/>
      <c r="N1197" s="65"/>
      <c r="O1197" s="65"/>
      <c r="P1197" s="65"/>
      <c r="T1197" s="1"/>
      <c r="U1197" s="1"/>
      <c r="V1197" s="1"/>
    </row>
    <row r="1198" spans="1:22" x14ac:dyDescent="0.25">
      <c r="A1198" s="1"/>
      <c r="C1198" s="65"/>
      <c r="K1198" s="65"/>
      <c r="L1198" s="65"/>
      <c r="M1198" s="65"/>
      <c r="N1198" s="65"/>
      <c r="O1198" s="65"/>
      <c r="P1198" s="65"/>
      <c r="T1198" s="1"/>
      <c r="U1198" s="1"/>
      <c r="V1198" s="1"/>
    </row>
    <row r="1199" spans="1:22" x14ac:dyDescent="0.25">
      <c r="A1199" s="1"/>
      <c r="C1199" s="65"/>
      <c r="K1199" s="65"/>
      <c r="L1199" s="65"/>
      <c r="M1199" s="65"/>
      <c r="N1199" s="65"/>
      <c r="O1199" s="65"/>
      <c r="P1199" s="65"/>
      <c r="T1199" s="1"/>
      <c r="U1199" s="1"/>
      <c r="V1199" s="1"/>
    </row>
    <row r="1200" spans="1:22" x14ac:dyDescent="0.25">
      <c r="A1200" s="1"/>
      <c r="C1200" s="65"/>
      <c r="K1200" s="65"/>
      <c r="L1200" s="65"/>
      <c r="M1200" s="65"/>
      <c r="N1200" s="65"/>
      <c r="O1200" s="65"/>
      <c r="P1200" s="65"/>
      <c r="T1200" s="1"/>
      <c r="U1200" s="1"/>
      <c r="V1200" s="1"/>
    </row>
    <row r="1201" spans="1:22" x14ac:dyDescent="0.25">
      <c r="A1201" s="1"/>
      <c r="C1201" s="65"/>
      <c r="K1201" s="65"/>
      <c r="L1201" s="65"/>
      <c r="M1201" s="65"/>
      <c r="N1201" s="65"/>
      <c r="O1201" s="65"/>
      <c r="P1201" s="65"/>
      <c r="T1201" s="1"/>
      <c r="U1201" s="1"/>
      <c r="V1201" s="1"/>
    </row>
    <row r="1202" spans="1:22" x14ac:dyDescent="0.25">
      <c r="A1202" s="1"/>
      <c r="C1202" s="65"/>
      <c r="K1202" s="65"/>
      <c r="L1202" s="65"/>
      <c r="M1202" s="65"/>
      <c r="N1202" s="65"/>
      <c r="O1202" s="65"/>
      <c r="P1202" s="65"/>
      <c r="T1202" s="1"/>
      <c r="U1202" s="1"/>
      <c r="V1202" s="1"/>
    </row>
    <row r="1203" spans="1:22" x14ac:dyDescent="0.25">
      <c r="A1203" s="1"/>
      <c r="C1203" s="65"/>
      <c r="K1203" s="65"/>
      <c r="L1203" s="65"/>
      <c r="M1203" s="65"/>
      <c r="N1203" s="65"/>
      <c r="O1203" s="65"/>
      <c r="P1203" s="65"/>
      <c r="T1203" s="1"/>
      <c r="U1203" s="1"/>
      <c r="V1203" s="1"/>
    </row>
    <row r="1204" spans="1:22" x14ac:dyDescent="0.25">
      <c r="A1204" s="1"/>
      <c r="C1204" s="65"/>
      <c r="K1204" s="65"/>
      <c r="L1204" s="65"/>
      <c r="M1204" s="65"/>
      <c r="N1204" s="65"/>
      <c r="O1204" s="65"/>
      <c r="P1204" s="65"/>
      <c r="T1204" s="1"/>
      <c r="U1204" s="1"/>
      <c r="V1204" s="1"/>
    </row>
    <row r="1205" spans="1:22" x14ac:dyDescent="0.25">
      <c r="A1205" s="1"/>
      <c r="C1205" s="65"/>
      <c r="K1205" s="65"/>
      <c r="L1205" s="65"/>
      <c r="M1205" s="65"/>
      <c r="N1205" s="65"/>
      <c r="O1205" s="65"/>
      <c r="P1205" s="65"/>
      <c r="T1205" s="1"/>
      <c r="U1205" s="1"/>
      <c r="V1205" s="1"/>
    </row>
    <row r="1206" spans="1:22" x14ac:dyDescent="0.25">
      <c r="A1206" s="1"/>
      <c r="C1206" s="65"/>
      <c r="K1206" s="65"/>
      <c r="L1206" s="65"/>
      <c r="M1206" s="65"/>
      <c r="N1206" s="65"/>
      <c r="O1206" s="65"/>
      <c r="P1206" s="65"/>
      <c r="T1206" s="1"/>
      <c r="U1206" s="1"/>
      <c r="V1206" s="1"/>
    </row>
    <row r="1207" spans="1:22" x14ac:dyDescent="0.25">
      <c r="A1207" s="1"/>
      <c r="C1207" s="65"/>
      <c r="K1207" s="65"/>
      <c r="L1207" s="65"/>
      <c r="M1207" s="65"/>
      <c r="N1207" s="65"/>
      <c r="O1207" s="65"/>
      <c r="P1207" s="65"/>
      <c r="T1207" s="1"/>
      <c r="U1207" s="1"/>
      <c r="V1207" s="1"/>
    </row>
    <row r="1208" spans="1:22" x14ac:dyDescent="0.25">
      <c r="A1208" s="1"/>
      <c r="C1208" s="65"/>
      <c r="K1208" s="65"/>
      <c r="L1208" s="65"/>
      <c r="M1208" s="65"/>
      <c r="N1208" s="65"/>
      <c r="O1208" s="65"/>
      <c r="P1208" s="65"/>
      <c r="T1208" s="1"/>
      <c r="U1208" s="1"/>
      <c r="V1208" s="1"/>
    </row>
    <row r="1209" spans="1:22" x14ac:dyDescent="0.25">
      <c r="A1209" s="1"/>
      <c r="C1209" s="65"/>
      <c r="K1209" s="65"/>
      <c r="L1209" s="65"/>
      <c r="M1209" s="65"/>
      <c r="N1209" s="65"/>
      <c r="O1209" s="65"/>
      <c r="P1209" s="65"/>
      <c r="T1209" s="1"/>
      <c r="U1209" s="1"/>
      <c r="V1209" s="1"/>
    </row>
    <row r="1210" spans="1:22" x14ac:dyDescent="0.25">
      <c r="A1210" s="1"/>
      <c r="C1210" s="65"/>
      <c r="K1210" s="65"/>
      <c r="L1210" s="65"/>
      <c r="M1210" s="65"/>
      <c r="N1210" s="65"/>
      <c r="O1210" s="65"/>
      <c r="P1210" s="65"/>
      <c r="T1210" s="1"/>
      <c r="U1210" s="1"/>
      <c r="V1210" s="1"/>
    </row>
    <row r="1211" spans="1:22" x14ac:dyDescent="0.25">
      <c r="A1211" s="1"/>
      <c r="C1211" s="65"/>
      <c r="K1211" s="65"/>
      <c r="L1211" s="65"/>
      <c r="M1211" s="65"/>
      <c r="N1211" s="65"/>
      <c r="O1211" s="65"/>
      <c r="P1211" s="65"/>
      <c r="T1211" s="1"/>
      <c r="U1211" s="1"/>
      <c r="V1211" s="1"/>
    </row>
    <row r="1212" spans="1:22" x14ac:dyDescent="0.25">
      <c r="A1212" s="1"/>
      <c r="C1212" s="65"/>
      <c r="K1212" s="65"/>
      <c r="L1212" s="65"/>
      <c r="M1212" s="65"/>
      <c r="N1212" s="65"/>
      <c r="O1212" s="65"/>
      <c r="P1212" s="65"/>
      <c r="T1212" s="1"/>
      <c r="U1212" s="1"/>
      <c r="V1212" s="1"/>
    </row>
    <row r="1213" spans="1:22" x14ac:dyDescent="0.25">
      <c r="A1213" s="1"/>
      <c r="C1213" s="65"/>
      <c r="K1213" s="65"/>
      <c r="L1213" s="65"/>
      <c r="M1213" s="65"/>
      <c r="N1213" s="65"/>
      <c r="O1213" s="65"/>
      <c r="P1213" s="65"/>
      <c r="T1213" s="1"/>
      <c r="U1213" s="1"/>
      <c r="V1213" s="1"/>
    </row>
    <row r="1214" spans="1:22" x14ac:dyDescent="0.25">
      <c r="A1214" s="1"/>
      <c r="C1214" s="65"/>
      <c r="K1214" s="65"/>
      <c r="L1214" s="65"/>
      <c r="M1214" s="65"/>
      <c r="N1214" s="65"/>
      <c r="O1214" s="65"/>
      <c r="P1214" s="65"/>
      <c r="T1214" s="1"/>
      <c r="U1214" s="1"/>
      <c r="V1214" s="1"/>
    </row>
    <row r="1215" spans="1:22" x14ac:dyDescent="0.25">
      <c r="A1215" s="1"/>
      <c r="C1215" s="65"/>
      <c r="K1215" s="65"/>
      <c r="L1215" s="65"/>
      <c r="M1215" s="65"/>
      <c r="N1215" s="65"/>
      <c r="O1215" s="65"/>
      <c r="P1215" s="65"/>
      <c r="T1215" s="1"/>
      <c r="U1215" s="1"/>
      <c r="V1215" s="1"/>
    </row>
    <row r="1216" spans="1:22" x14ac:dyDescent="0.25">
      <c r="A1216" s="1"/>
      <c r="C1216" s="65"/>
      <c r="K1216" s="65"/>
      <c r="L1216" s="65"/>
      <c r="M1216" s="65"/>
      <c r="N1216" s="65"/>
      <c r="O1216" s="65"/>
      <c r="P1216" s="65"/>
      <c r="T1216" s="1"/>
      <c r="U1216" s="1"/>
      <c r="V1216" s="1"/>
    </row>
    <row r="1217" spans="1:22" x14ac:dyDescent="0.25">
      <c r="A1217" s="1"/>
      <c r="C1217" s="65"/>
      <c r="K1217" s="65"/>
      <c r="L1217" s="65"/>
      <c r="M1217" s="65"/>
      <c r="N1217" s="65"/>
      <c r="O1217" s="65"/>
      <c r="P1217" s="65"/>
      <c r="T1217" s="1"/>
      <c r="U1217" s="1"/>
      <c r="V1217" s="1"/>
    </row>
    <row r="1218" spans="1:22" x14ac:dyDescent="0.25">
      <c r="A1218" s="1"/>
      <c r="C1218" s="65"/>
      <c r="K1218" s="65"/>
      <c r="L1218" s="65"/>
      <c r="M1218" s="65"/>
      <c r="N1218" s="65"/>
      <c r="O1218" s="65"/>
      <c r="P1218" s="65"/>
      <c r="T1218" s="1"/>
      <c r="U1218" s="1"/>
      <c r="V1218" s="1"/>
    </row>
    <row r="1219" spans="1:22" x14ac:dyDescent="0.25">
      <c r="A1219" s="1"/>
      <c r="C1219" s="65"/>
      <c r="K1219" s="65"/>
      <c r="L1219" s="65"/>
      <c r="M1219" s="65"/>
      <c r="N1219" s="65"/>
      <c r="O1219" s="65"/>
      <c r="P1219" s="65"/>
      <c r="T1219" s="1"/>
      <c r="U1219" s="1"/>
      <c r="V1219" s="1"/>
    </row>
    <row r="1220" spans="1:22" x14ac:dyDescent="0.25">
      <c r="A1220" s="1"/>
      <c r="C1220" s="65"/>
      <c r="K1220" s="65"/>
      <c r="L1220" s="65"/>
      <c r="M1220" s="65"/>
      <c r="N1220" s="65"/>
      <c r="O1220" s="65"/>
      <c r="P1220" s="65"/>
      <c r="T1220" s="1"/>
      <c r="U1220" s="1"/>
      <c r="V1220" s="1"/>
    </row>
    <row r="1221" spans="1:22" x14ac:dyDescent="0.25">
      <c r="A1221" s="1"/>
      <c r="C1221" s="65"/>
      <c r="K1221" s="65"/>
      <c r="L1221" s="65"/>
      <c r="M1221" s="65"/>
      <c r="N1221" s="65"/>
      <c r="O1221" s="65"/>
      <c r="P1221" s="65"/>
      <c r="T1221" s="1"/>
      <c r="U1221" s="1"/>
      <c r="V1221" s="1"/>
    </row>
    <row r="1222" spans="1:22" x14ac:dyDescent="0.25">
      <c r="A1222" s="1"/>
      <c r="C1222" s="65"/>
      <c r="K1222" s="65"/>
      <c r="L1222" s="65"/>
      <c r="M1222" s="65"/>
      <c r="N1222" s="65"/>
      <c r="O1222" s="65"/>
      <c r="P1222" s="65"/>
      <c r="T1222" s="1"/>
      <c r="U1222" s="1"/>
      <c r="V1222" s="1"/>
    </row>
    <row r="1223" spans="1:22" x14ac:dyDescent="0.25">
      <c r="A1223" s="1"/>
      <c r="C1223" s="65"/>
      <c r="K1223" s="65"/>
      <c r="L1223" s="65"/>
      <c r="M1223" s="65"/>
      <c r="N1223" s="65"/>
      <c r="O1223" s="65"/>
      <c r="P1223" s="65"/>
      <c r="T1223" s="1"/>
      <c r="U1223" s="1"/>
      <c r="V1223" s="1"/>
    </row>
    <row r="1224" spans="1:22" x14ac:dyDescent="0.25">
      <c r="A1224" s="1"/>
      <c r="C1224" s="65"/>
      <c r="K1224" s="65"/>
      <c r="L1224" s="65"/>
      <c r="M1224" s="65"/>
      <c r="N1224" s="65"/>
      <c r="O1224" s="65"/>
      <c r="P1224" s="65"/>
      <c r="T1224" s="1"/>
      <c r="U1224" s="1"/>
      <c r="V1224" s="1"/>
    </row>
    <row r="1225" spans="1:22" x14ac:dyDescent="0.25">
      <c r="A1225" s="1"/>
      <c r="C1225" s="65"/>
      <c r="K1225" s="65"/>
      <c r="L1225" s="65"/>
      <c r="M1225" s="65"/>
      <c r="N1225" s="65"/>
      <c r="O1225" s="65"/>
      <c r="P1225" s="65"/>
      <c r="T1225" s="1"/>
      <c r="U1225" s="1"/>
      <c r="V1225" s="1"/>
    </row>
    <row r="1226" spans="1:22" x14ac:dyDescent="0.25">
      <c r="A1226" s="1"/>
      <c r="C1226" s="65"/>
      <c r="K1226" s="65"/>
      <c r="L1226" s="65"/>
      <c r="M1226" s="65"/>
      <c r="N1226" s="65"/>
      <c r="O1226" s="65"/>
      <c r="P1226" s="65"/>
      <c r="T1226" s="1"/>
      <c r="U1226" s="1"/>
      <c r="V1226" s="1"/>
    </row>
    <row r="1227" spans="1:22" x14ac:dyDescent="0.25">
      <c r="A1227" s="1"/>
      <c r="C1227" s="65"/>
      <c r="K1227" s="65"/>
      <c r="L1227" s="65"/>
      <c r="M1227" s="65"/>
      <c r="N1227" s="65"/>
      <c r="O1227" s="65"/>
      <c r="P1227" s="65"/>
      <c r="T1227" s="1"/>
      <c r="U1227" s="1"/>
      <c r="V1227" s="1"/>
    </row>
    <row r="1228" spans="1:22" x14ac:dyDescent="0.25">
      <c r="A1228" s="1"/>
      <c r="C1228" s="65"/>
      <c r="K1228" s="65"/>
      <c r="L1228" s="65"/>
      <c r="M1228" s="65"/>
      <c r="N1228" s="65"/>
      <c r="O1228" s="65"/>
      <c r="P1228" s="65"/>
      <c r="T1228" s="1"/>
      <c r="U1228" s="1"/>
      <c r="V1228" s="1"/>
    </row>
    <row r="1229" spans="1:22" x14ac:dyDescent="0.25">
      <c r="A1229" s="1"/>
      <c r="C1229" s="65"/>
      <c r="K1229" s="65"/>
      <c r="L1229" s="65"/>
      <c r="M1229" s="65"/>
      <c r="N1229" s="65"/>
      <c r="O1229" s="65"/>
      <c r="P1229" s="65"/>
      <c r="T1229" s="1"/>
      <c r="U1229" s="1"/>
      <c r="V1229" s="1"/>
    </row>
    <row r="1230" spans="1:22" x14ac:dyDescent="0.25">
      <c r="A1230" s="1"/>
      <c r="C1230" s="65"/>
      <c r="K1230" s="65"/>
      <c r="L1230" s="65"/>
      <c r="M1230" s="65"/>
      <c r="N1230" s="65"/>
      <c r="O1230" s="65"/>
      <c r="P1230" s="65"/>
      <c r="T1230" s="1"/>
      <c r="U1230" s="1"/>
      <c r="V1230" s="1"/>
    </row>
    <row r="1231" spans="1:22" x14ac:dyDescent="0.25">
      <c r="A1231" s="1"/>
      <c r="C1231" s="65"/>
      <c r="K1231" s="65"/>
      <c r="L1231" s="65"/>
      <c r="M1231" s="65"/>
      <c r="N1231" s="65"/>
      <c r="O1231" s="65"/>
      <c r="P1231" s="65"/>
      <c r="T1231" s="1"/>
      <c r="U1231" s="1"/>
      <c r="V1231" s="1"/>
    </row>
    <row r="1232" spans="1:22" x14ac:dyDescent="0.25">
      <c r="A1232" s="1"/>
      <c r="C1232" s="65"/>
      <c r="K1232" s="65"/>
      <c r="L1232" s="65"/>
      <c r="M1232" s="65"/>
      <c r="N1232" s="65"/>
      <c r="O1232" s="65"/>
      <c r="P1232" s="65"/>
      <c r="T1232" s="1"/>
      <c r="U1232" s="1"/>
      <c r="V1232" s="1"/>
    </row>
    <row r="1233" spans="1:22" x14ac:dyDescent="0.25">
      <c r="A1233" s="1"/>
      <c r="C1233" s="65"/>
      <c r="K1233" s="65"/>
      <c r="L1233" s="65"/>
      <c r="M1233" s="65"/>
      <c r="N1233" s="65"/>
      <c r="O1233" s="65"/>
      <c r="P1233" s="65"/>
      <c r="T1233" s="1"/>
      <c r="U1233" s="1"/>
      <c r="V1233" s="1"/>
    </row>
    <row r="1234" spans="1:22" x14ac:dyDescent="0.25">
      <c r="A1234" s="1"/>
      <c r="C1234" s="65"/>
      <c r="K1234" s="65"/>
      <c r="L1234" s="65"/>
      <c r="M1234" s="65"/>
      <c r="N1234" s="65"/>
      <c r="O1234" s="65"/>
      <c r="P1234" s="65"/>
      <c r="T1234" s="1"/>
      <c r="U1234" s="1"/>
      <c r="V1234" s="1"/>
    </row>
    <row r="1235" spans="1:22" x14ac:dyDescent="0.25">
      <c r="A1235" s="1"/>
      <c r="C1235" s="65"/>
      <c r="K1235" s="65"/>
      <c r="L1235" s="65"/>
      <c r="M1235" s="65"/>
      <c r="N1235" s="65"/>
      <c r="O1235" s="65"/>
      <c r="P1235" s="65"/>
      <c r="T1235" s="1"/>
      <c r="U1235" s="1"/>
      <c r="V1235" s="1"/>
    </row>
    <row r="1236" spans="1:22" x14ac:dyDescent="0.25">
      <c r="A1236" s="1"/>
      <c r="C1236" s="65"/>
      <c r="K1236" s="65"/>
      <c r="L1236" s="65"/>
      <c r="M1236" s="65"/>
      <c r="N1236" s="65"/>
      <c r="O1236" s="65"/>
      <c r="P1236" s="65"/>
      <c r="T1236" s="1"/>
      <c r="U1236" s="1"/>
      <c r="V1236" s="1"/>
    </row>
    <row r="1237" spans="1:22" x14ac:dyDescent="0.25">
      <c r="A1237" s="1"/>
      <c r="C1237" s="65"/>
      <c r="K1237" s="65"/>
      <c r="L1237" s="65"/>
      <c r="M1237" s="65"/>
      <c r="N1237" s="65"/>
      <c r="O1237" s="65"/>
      <c r="P1237" s="65"/>
      <c r="T1237" s="1"/>
      <c r="U1237" s="1"/>
      <c r="V1237" s="1"/>
    </row>
    <row r="1238" spans="1:22" x14ac:dyDescent="0.25">
      <c r="A1238" s="1"/>
      <c r="C1238" s="65"/>
      <c r="K1238" s="65"/>
      <c r="L1238" s="65"/>
      <c r="M1238" s="65"/>
      <c r="N1238" s="65"/>
      <c r="O1238" s="65"/>
      <c r="P1238" s="65"/>
      <c r="T1238" s="1"/>
      <c r="U1238" s="1"/>
      <c r="V1238" s="1"/>
    </row>
    <row r="1239" spans="1:22" x14ac:dyDescent="0.25">
      <c r="A1239" s="1"/>
      <c r="C1239" s="65"/>
      <c r="K1239" s="65"/>
      <c r="L1239" s="65"/>
      <c r="M1239" s="65"/>
      <c r="N1239" s="65"/>
      <c r="O1239" s="65"/>
      <c r="P1239" s="65"/>
      <c r="T1239" s="1"/>
      <c r="U1239" s="1"/>
      <c r="V1239" s="1"/>
    </row>
    <row r="1240" spans="1:22" x14ac:dyDescent="0.25">
      <c r="A1240" s="1"/>
      <c r="C1240" s="65"/>
      <c r="K1240" s="65"/>
      <c r="L1240" s="65"/>
      <c r="M1240" s="65"/>
      <c r="N1240" s="65"/>
      <c r="O1240" s="65"/>
      <c r="P1240" s="65"/>
      <c r="T1240" s="1"/>
      <c r="U1240" s="1"/>
      <c r="V1240" s="1"/>
    </row>
    <row r="1241" spans="1:22" x14ac:dyDescent="0.25">
      <c r="A1241" s="1"/>
      <c r="C1241" s="65"/>
      <c r="K1241" s="65"/>
      <c r="L1241" s="65"/>
      <c r="M1241" s="65"/>
      <c r="N1241" s="65"/>
      <c r="O1241" s="65"/>
      <c r="P1241" s="65"/>
      <c r="T1241" s="1"/>
      <c r="U1241" s="1"/>
      <c r="V1241" s="1"/>
    </row>
    <row r="1242" spans="1:22" x14ac:dyDescent="0.25">
      <c r="A1242" s="1"/>
      <c r="C1242" s="65"/>
      <c r="K1242" s="65"/>
      <c r="L1242" s="65"/>
      <c r="M1242" s="65"/>
      <c r="N1242" s="65"/>
      <c r="O1242" s="65"/>
      <c r="P1242" s="65"/>
      <c r="T1242" s="1"/>
      <c r="U1242" s="1"/>
      <c r="V1242" s="1"/>
    </row>
    <row r="1243" spans="1:22" x14ac:dyDescent="0.25">
      <c r="A1243" s="1"/>
      <c r="C1243" s="65"/>
      <c r="K1243" s="65"/>
      <c r="L1243" s="65"/>
      <c r="M1243" s="65"/>
      <c r="N1243" s="65"/>
      <c r="O1243" s="65"/>
      <c r="P1243" s="65"/>
      <c r="T1243" s="1"/>
      <c r="U1243" s="1"/>
      <c r="V1243" s="1"/>
    </row>
    <row r="1244" spans="1:22" x14ac:dyDescent="0.25">
      <c r="A1244" s="1"/>
      <c r="C1244" s="65"/>
      <c r="K1244" s="65"/>
      <c r="L1244" s="65"/>
      <c r="M1244" s="65"/>
      <c r="N1244" s="65"/>
      <c r="O1244" s="65"/>
      <c r="P1244" s="65"/>
      <c r="T1244" s="1"/>
      <c r="U1244" s="1"/>
      <c r="V1244" s="1"/>
    </row>
    <row r="1245" spans="1:22" x14ac:dyDescent="0.25">
      <c r="A1245" s="1"/>
      <c r="C1245" s="65"/>
      <c r="K1245" s="65"/>
      <c r="L1245" s="65"/>
      <c r="M1245" s="65"/>
      <c r="N1245" s="65"/>
      <c r="O1245" s="65"/>
      <c r="P1245" s="65"/>
      <c r="T1245" s="1"/>
      <c r="U1245" s="1"/>
      <c r="V1245" s="1"/>
    </row>
    <row r="1246" spans="1:22" x14ac:dyDescent="0.25">
      <c r="A1246" s="1"/>
      <c r="C1246" s="65"/>
      <c r="K1246" s="65"/>
      <c r="L1246" s="65"/>
      <c r="M1246" s="65"/>
      <c r="N1246" s="65"/>
      <c r="O1246" s="65"/>
      <c r="P1246" s="65"/>
      <c r="T1246" s="1"/>
      <c r="U1246" s="1"/>
      <c r="V1246" s="1"/>
    </row>
    <row r="1247" spans="1:22" x14ac:dyDescent="0.25">
      <c r="A1247" s="1"/>
      <c r="C1247" s="65"/>
      <c r="K1247" s="65"/>
      <c r="L1247" s="65"/>
      <c r="M1247" s="65"/>
      <c r="N1247" s="65"/>
      <c r="O1247" s="65"/>
      <c r="P1247" s="65"/>
      <c r="T1247" s="1"/>
      <c r="U1247" s="1"/>
      <c r="V1247" s="1"/>
    </row>
    <row r="1248" spans="1:22" x14ac:dyDescent="0.25">
      <c r="A1248" s="1"/>
      <c r="C1248" s="65"/>
      <c r="K1248" s="65"/>
      <c r="L1248" s="65"/>
      <c r="M1248" s="65"/>
      <c r="N1248" s="65"/>
      <c r="O1248" s="65"/>
      <c r="P1248" s="65"/>
      <c r="T1248" s="1"/>
      <c r="U1248" s="1"/>
      <c r="V1248" s="1"/>
    </row>
    <row r="1249" spans="1:22" x14ac:dyDescent="0.25">
      <c r="A1249" s="1"/>
      <c r="C1249" s="65"/>
      <c r="K1249" s="65"/>
      <c r="L1249" s="65"/>
      <c r="M1249" s="65"/>
      <c r="N1249" s="65"/>
      <c r="O1249" s="65"/>
      <c r="P1249" s="65"/>
      <c r="T1249" s="1"/>
      <c r="U1249" s="1"/>
      <c r="V1249" s="1"/>
    </row>
    <row r="1250" spans="1:22" x14ac:dyDescent="0.25">
      <c r="A1250" s="1"/>
      <c r="C1250" s="65"/>
      <c r="K1250" s="65"/>
      <c r="L1250" s="65"/>
      <c r="M1250" s="65"/>
      <c r="N1250" s="65"/>
      <c r="O1250" s="65"/>
      <c r="P1250" s="65"/>
      <c r="T1250" s="1"/>
      <c r="U1250" s="1"/>
      <c r="V1250" s="1"/>
    </row>
    <row r="1251" spans="1:22" x14ac:dyDescent="0.25">
      <c r="A1251" s="1"/>
      <c r="C1251" s="65"/>
      <c r="K1251" s="65"/>
      <c r="L1251" s="65"/>
      <c r="M1251" s="65"/>
      <c r="N1251" s="65"/>
      <c r="O1251" s="65"/>
      <c r="P1251" s="65"/>
      <c r="T1251" s="1"/>
      <c r="U1251" s="1"/>
      <c r="V1251" s="1"/>
    </row>
    <row r="1252" spans="1:22" x14ac:dyDescent="0.25">
      <c r="A1252" s="1"/>
      <c r="C1252" s="65"/>
      <c r="K1252" s="65"/>
      <c r="L1252" s="65"/>
      <c r="M1252" s="65"/>
      <c r="N1252" s="65"/>
      <c r="O1252" s="65"/>
      <c r="P1252" s="65"/>
      <c r="T1252" s="1"/>
      <c r="U1252" s="1"/>
      <c r="V1252" s="1"/>
    </row>
    <row r="1253" spans="1:22" x14ac:dyDescent="0.25">
      <c r="A1253" s="1"/>
      <c r="C1253" s="65"/>
      <c r="K1253" s="65"/>
      <c r="L1253" s="65"/>
      <c r="M1253" s="65"/>
      <c r="N1253" s="65"/>
      <c r="O1253" s="65"/>
      <c r="P1253" s="65"/>
      <c r="T1253" s="1"/>
      <c r="U1253" s="1"/>
      <c r="V1253" s="1"/>
    </row>
    <row r="1254" spans="1:22" x14ac:dyDescent="0.25">
      <c r="A1254" s="1"/>
      <c r="C1254" s="65"/>
      <c r="K1254" s="65"/>
      <c r="L1254" s="65"/>
      <c r="M1254" s="65"/>
      <c r="N1254" s="65"/>
      <c r="O1254" s="65"/>
      <c r="P1254" s="65"/>
      <c r="T1254" s="1"/>
      <c r="U1254" s="1"/>
      <c r="V1254" s="1"/>
    </row>
    <row r="1255" spans="1:22" x14ac:dyDescent="0.25">
      <c r="A1255" s="1"/>
      <c r="C1255" s="65"/>
      <c r="K1255" s="65"/>
      <c r="L1255" s="65"/>
      <c r="M1255" s="65"/>
      <c r="N1255" s="65"/>
      <c r="O1255" s="65"/>
      <c r="P1255" s="65"/>
      <c r="T1255" s="1"/>
      <c r="U1255" s="1"/>
      <c r="V1255" s="1"/>
    </row>
    <row r="1256" spans="1:22" x14ac:dyDescent="0.25">
      <c r="A1256" s="1"/>
      <c r="C1256" s="65"/>
      <c r="K1256" s="65"/>
      <c r="L1256" s="65"/>
      <c r="M1256" s="65"/>
      <c r="N1256" s="65"/>
      <c r="O1256" s="65"/>
      <c r="P1256" s="65"/>
      <c r="T1256" s="1"/>
      <c r="U1256" s="1"/>
      <c r="V1256" s="1"/>
    </row>
    <row r="1257" spans="1:22" x14ac:dyDescent="0.25">
      <c r="A1257" s="1"/>
      <c r="C1257" s="65"/>
      <c r="K1257" s="65"/>
      <c r="L1257" s="65"/>
      <c r="M1257" s="65"/>
      <c r="N1257" s="65"/>
      <c r="O1257" s="65"/>
      <c r="P1257" s="65"/>
      <c r="T1257" s="1"/>
      <c r="U1257" s="1"/>
      <c r="V1257" s="1"/>
    </row>
    <row r="1258" spans="1:22" x14ac:dyDescent="0.25">
      <c r="A1258" s="1"/>
      <c r="C1258" s="65"/>
      <c r="K1258" s="65"/>
      <c r="L1258" s="65"/>
      <c r="M1258" s="65"/>
      <c r="N1258" s="65"/>
      <c r="O1258" s="65"/>
      <c r="P1258" s="65"/>
      <c r="T1258" s="1"/>
      <c r="U1258" s="1"/>
      <c r="V1258" s="1"/>
    </row>
    <row r="1259" spans="1:22" x14ac:dyDescent="0.25">
      <c r="A1259" s="1"/>
      <c r="C1259" s="65"/>
      <c r="K1259" s="65"/>
      <c r="L1259" s="65"/>
      <c r="M1259" s="65"/>
      <c r="N1259" s="65"/>
      <c r="O1259" s="65"/>
      <c r="P1259" s="65"/>
      <c r="T1259" s="1"/>
      <c r="U1259" s="1"/>
      <c r="V1259" s="1"/>
    </row>
    <row r="1260" spans="1:22" x14ac:dyDescent="0.25">
      <c r="A1260" s="1"/>
      <c r="C1260" s="65"/>
      <c r="K1260" s="65"/>
      <c r="L1260" s="65"/>
      <c r="M1260" s="65"/>
      <c r="N1260" s="65"/>
      <c r="O1260" s="65"/>
      <c r="P1260" s="65"/>
      <c r="T1260" s="1"/>
      <c r="U1260" s="1"/>
      <c r="V1260" s="1"/>
    </row>
    <row r="1261" spans="1:22" x14ac:dyDescent="0.25">
      <c r="A1261" s="1"/>
      <c r="C1261" s="65"/>
      <c r="K1261" s="65"/>
      <c r="L1261" s="65"/>
      <c r="M1261" s="65"/>
      <c r="N1261" s="65"/>
      <c r="O1261" s="65"/>
      <c r="P1261" s="65"/>
      <c r="T1261" s="1"/>
      <c r="U1261" s="1"/>
      <c r="V1261" s="1"/>
    </row>
    <row r="1262" spans="1:22" x14ac:dyDescent="0.25">
      <c r="A1262" s="1"/>
      <c r="C1262" s="65"/>
      <c r="K1262" s="65"/>
      <c r="L1262" s="65"/>
      <c r="M1262" s="65"/>
      <c r="N1262" s="65"/>
      <c r="O1262" s="65"/>
      <c r="P1262" s="65"/>
      <c r="T1262" s="1"/>
      <c r="U1262" s="1"/>
      <c r="V1262" s="1"/>
    </row>
    <row r="1263" spans="1:22" x14ac:dyDescent="0.25">
      <c r="A1263" s="1"/>
      <c r="C1263" s="65"/>
      <c r="K1263" s="65"/>
      <c r="L1263" s="65"/>
      <c r="M1263" s="65"/>
      <c r="N1263" s="65"/>
      <c r="O1263" s="65"/>
      <c r="P1263" s="65"/>
      <c r="T1263" s="1"/>
      <c r="U1263" s="1"/>
      <c r="V1263" s="1"/>
    </row>
    <row r="1264" spans="1:22" x14ac:dyDescent="0.25">
      <c r="A1264" s="1"/>
      <c r="C1264" s="65"/>
      <c r="K1264" s="65"/>
      <c r="L1264" s="65"/>
      <c r="M1264" s="65"/>
      <c r="N1264" s="65"/>
      <c r="O1264" s="65"/>
      <c r="P1264" s="65"/>
      <c r="T1264" s="1"/>
      <c r="U1264" s="1"/>
      <c r="V1264" s="1"/>
    </row>
    <row r="1265" spans="1:22" x14ac:dyDescent="0.25">
      <c r="A1265" s="1"/>
      <c r="C1265" s="65"/>
      <c r="K1265" s="65"/>
      <c r="L1265" s="65"/>
      <c r="M1265" s="65"/>
      <c r="N1265" s="65"/>
      <c r="O1265" s="65"/>
      <c r="P1265" s="65"/>
      <c r="T1265" s="1"/>
      <c r="U1265" s="1"/>
      <c r="V1265" s="1"/>
    </row>
    <row r="1266" spans="1:22" x14ac:dyDescent="0.25">
      <c r="A1266" s="1"/>
      <c r="C1266" s="65"/>
      <c r="K1266" s="65"/>
      <c r="L1266" s="65"/>
      <c r="M1266" s="65"/>
      <c r="N1266" s="65"/>
      <c r="O1266" s="65"/>
      <c r="P1266" s="65"/>
      <c r="T1266" s="1"/>
      <c r="U1266" s="1"/>
      <c r="V1266" s="1"/>
    </row>
    <row r="1267" spans="1:22" x14ac:dyDescent="0.25">
      <c r="A1267" s="1"/>
      <c r="C1267" s="65"/>
      <c r="K1267" s="65"/>
      <c r="L1267" s="65"/>
      <c r="M1267" s="65"/>
      <c r="N1267" s="65"/>
      <c r="O1267" s="65"/>
      <c r="P1267" s="65"/>
      <c r="T1267" s="1"/>
      <c r="U1267" s="1"/>
      <c r="V1267" s="1"/>
    </row>
    <row r="1268" spans="1:22" x14ac:dyDescent="0.25">
      <c r="A1268" s="1"/>
      <c r="C1268" s="65"/>
      <c r="K1268" s="65"/>
      <c r="L1268" s="65"/>
      <c r="M1268" s="65"/>
      <c r="N1268" s="65"/>
      <c r="O1268" s="65"/>
      <c r="P1268" s="65"/>
      <c r="T1268" s="1"/>
      <c r="U1268" s="1"/>
      <c r="V1268" s="1"/>
    </row>
    <row r="1269" spans="1:22" x14ac:dyDescent="0.25">
      <c r="A1269" s="1"/>
      <c r="C1269" s="65"/>
      <c r="K1269" s="65"/>
      <c r="L1269" s="65"/>
      <c r="M1269" s="65"/>
      <c r="N1269" s="65"/>
      <c r="O1269" s="65"/>
      <c r="P1269" s="65"/>
      <c r="T1269" s="1"/>
      <c r="U1269" s="1"/>
      <c r="V1269" s="1"/>
    </row>
    <row r="1270" spans="1:22" x14ac:dyDescent="0.25">
      <c r="A1270" s="1"/>
      <c r="C1270" s="65"/>
      <c r="K1270" s="65"/>
      <c r="L1270" s="65"/>
      <c r="M1270" s="65"/>
      <c r="N1270" s="65"/>
      <c r="O1270" s="65"/>
      <c r="P1270" s="65"/>
      <c r="T1270" s="1"/>
      <c r="U1270" s="1"/>
      <c r="V1270" s="1"/>
    </row>
    <row r="1271" spans="1:22" x14ac:dyDescent="0.25">
      <c r="A1271" s="1"/>
      <c r="C1271" s="65"/>
      <c r="K1271" s="65"/>
      <c r="L1271" s="65"/>
      <c r="M1271" s="65"/>
      <c r="N1271" s="65"/>
      <c r="O1271" s="65"/>
      <c r="P1271" s="65"/>
      <c r="T1271" s="1"/>
      <c r="U1271" s="1"/>
      <c r="V1271" s="1"/>
    </row>
    <row r="1272" spans="1:22" x14ac:dyDescent="0.25">
      <c r="A1272" s="1"/>
      <c r="C1272" s="65"/>
      <c r="K1272" s="65"/>
      <c r="L1272" s="65"/>
      <c r="M1272" s="65"/>
      <c r="N1272" s="65"/>
      <c r="O1272" s="65"/>
      <c r="P1272" s="65"/>
      <c r="T1272" s="1"/>
      <c r="U1272" s="1"/>
      <c r="V1272" s="1"/>
    </row>
    <row r="1273" spans="1:22" x14ac:dyDescent="0.25">
      <c r="A1273" s="1"/>
      <c r="C1273" s="65"/>
      <c r="K1273" s="65"/>
      <c r="L1273" s="65"/>
      <c r="M1273" s="65"/>
      <c r="N1273" s="65"/>
      <c r="O1273" s="65"/>
      <c r="P1273" s="65"/>
      <c r="T1273" s="1"/>
      <c r="U1273" s="1"/>
      <c r="V1273" s="1"/>
    </row>
    <row r="1274" spans="1:22" x14ac:dyDescent="0.25">
      <c r="A1274" s="1"/>
      <c r="C1274" s="65"/>
      <c r="K1274" s="65"/>
      <c r="L1274" s="65"/>
      <c r="M1274" s="65"/>
      <c r="N1274" s="65"/>
      <c r="O1274" s="65"/>
      <c r="P1274" s="65"/>
      <c r="T1274" s="1"/>
      <c r="U1274" s="1"/>
      <c r="V1274" s="1"/>
    </row>
    <row r="1275" spans="1:22" x14ac:dyDescent="0.25">
      <c r="A1275" s="1"/>
      <c r="C1275" s="65"/>
      <c r="K1275" s="65"/>
      <c r="L1275" s="65"/>
      <c r="M1275" s="65"/>
      <c r="N1275" s="65"/>
      <c r="O1275" s="65"/>
      <c r="P1275" s="65"/>
      <c r="T1275" s="1"/>
      <c r="U1275" s="1"/>
      <c r="V1275" s="1"/>
    </row>
    <row r="1276" spans="1:22" x14ac:dyDescent="0.25">
      <c r="A1276" s="1"/>
      <c r="C1276" s="65"/>
      <c r="K1276" s="65"/>
      <c r="L1276" s="65"/>
      <c r="M1276" s="65"/>
      <c r="N1276" s="65"/>
      <c r="O1276" s="65"/>
      <c r="P1276" s="65"/>
      <c r="T1276" s="1"/>
      <c r="U1276" s="1"/>
      <c r="V1276" s="1"/>
    </row>
    <row r="1277" spans="1:22" x14ac:dyDescent="0.25">
      <c r="A1277" s="1"/>
      <c r="C1277" s="65"/>
      <c r="K1277" s="65"/>
      <c r="L1277" s="65"/>
      <c r="M1277" s="65"/>
      <c r="N1277" s="65"/>
      <c r="O1277" s="65"/>
      <c r="P1277" s="65"/>
      <c r="T1277" s="1"/>
      <c r="U1277" s="1"/>
      <c r="V1277" s="1"/>
    </row>
    <row r="1278" spans="1:22" x14ac:dyDescent="0.25">
      <c r="A1278" s="1"/>
      <c r="C1278" s="65"/>
      <c r="K1278" s="65"/>
      <c r="L1278" s="65"/>
      <c r="M1278" s="65"/>
      <c r="N1278" s="65"/>
      <c r="O1278" s="65"/>
      <c r="P1278" s="65"/>
      <c r="T1278" s="1"/>
      <c r="U1278" s="1"/>
      <c r="V1278" s="1"/>
    </row>
    <row r="1279" spans="1:22" x14ac:dyDescent="0.25">
      <c r="A1279" s="1"/>
      <c r="C1279" s="65"/>
      <c r="K1279" s="65"/>
      <c r="L1279" s="65"/>
      <c r="M1279" s="65"/>
      <c r="N1279" s="65"/>
      <c r="O1279" s="65"/>
      <c r="P1279" s="65"/>
      <c r="T1279" s="1"/>
      <c r="U1279" s="1"/>
      <c r="V1279" s="1"/>
    </row>
    <row r="1280" spans="1:22" x14ac:dyDescent="0.25">
      <c r="A1280" s="1"/>
      <c r="C1280" s="65"/>
      <c r="K1280" s="65"/>
      <c r="L1280" s="65"/>
      <c r="M1280" s="65"/>
      <c r="N1280" s="65"/>
      <c r="O1280" s="65"/>
      <c r="P1280" s="65"/>
      <c r="T1280" s="1"/>
      <c r="U1280" s="1"/>
      <c r="V1280" s="1"/>
    </row>
    <row r="1281" spans="1:22" x14ac:dyDescent="0.25">
      <c r="A1281" s="1"/>
      <c r="C1281" s="65"/>
      <c r="K1281" s="65"/>
      <c r="L1281" s="65"/>
      <c r="M1281" s="65"/>
      <c r="N1281" s="65"/>
      <c r="O1281" s="65"/>
      <c r="P1281" s="65"/>
      <c r="T1281" s="1"/>
      <c r="U1281" s="1"/>
      <c r="V1281" s="1"/>
    </row>
    <row r="1282" spans="1:22" x14ac:dyDescent="0.25">
      <c r="A1282" s="1"/>
      <c r="C1282" s="65"/>
      <c r="K1282" s="65"/>
      <c r="L1282" s="65"/>
      <c r="M1282" s="65"/>
      <c r="N1282" s="65"/>
      <c r="O1282" s="65"/>
      <c r="P1282" s="65"/>
      <c r="T1282" s="1"/>
      <c r="U1282" s="1"/>
      <c r="V1282" s="1"/>
    </row>
    <row r="1283" spans="1:22" x14ac:dyDescent="0.25">
      <c r="A1283" s="1"/>
      <c r="C1283" s="65"/>
      <c r="K1283" s="65"/>
      <c r="L1283" s="65"/>
      <c r="M1283" s="65"/>
      <c r="N1283" s="65"/>
      <c r="O1283" s="65"/>
      <c r="P1283" s="65"/>
      <c r="T1283" s="1"/>
      <c r="U1283" s="1"/>
      <c r="V1283" s="1"/>
    </row>
    <row r="1284" spans="1:22" x14ac:dyDescent="0.25">
      <c r="A1284" s="1"/>
      <c r="C1284" s="65"/>
      <c r="K1284" s="65"/>
      <c r="L1284" s="65"/>
      <c r="M1284" s="65"/>
      <c r="N1284" s="65"/>
      <c r="O1284" s="65"/>
      <c r="P1284" s="65"/>
      <c r="T1284" s="1"/>
      <c r="U1284" s="1"/>
      <c r="V1284" s="1"/>
    </row>
    <row r="1285" spans="1:22" x14ac:dyDescent="0.25">
      <c r="A1285" s="1"/>
      <c r="C1285" s="65"/>
      <c r="K1285" s="65"/>
      <c r="L1285" s="65"/>
      <c r="M1285" s="65"/>
      <c r="N1285" s="65"/>
      <c r="O1285" s="65"/>
      <c r="P1285" s="65"/>
      <c r="T1285" s="1"/>
      <c r="U1285" s="1"/>
      <c r="V1285" s="1"/>
    </row>
    <row r="1286" spans="1:22" x14ac:dyDescent="0.25">
      <c r="A1286" s="1"/>
      <c r="C1286" s="65"/>
      <c r="K1286" s="65"/>
      <c r="L1286" s="65"/>
      <c r="M1286" s="65"/>
      <c r="N1286" s="65"/>
      <c r="O1286" s="65"/>
      <c r="P1286" s="65"/>
      <c r="T1286" s="1"/>
      <c r="U1286" s="1"/>
      <c r="V1286" s="1"/>
    </row>
    <row r="1287" spans="1:22" x14ac:dyDescent="0.25">
      <c r="A1287" s="1"/>
      <c r="C1287" s="65"/>
      <c r="K1287" s="65"/>
      <c r="L1287" s="65"/>
      <c r="M1287" s="65"/>
      <c r="N1287" s="65"/>
      <c r="O1287" s="65"/>
      <c r="P1287" s="65"/>
      <c r="T1287" s="1"/>
      <c r="U1287" s="1"/>
      <c r="V1287" s="1"/>
    </row>
    <row r="1288" spans="1:22" x14ac:dyDescent="0.25">
      <c r="A1288" s="1"/>
      <c r="C1288" s="65"/>
      <c r="K1288" s="65"/>
      <c r="L1288" s="65"/>
      <c r="M1288" s="65"/>
      <c r="N1288" s="65"/>
      <c r="O1288" s="65"/>
      <c r="P1288" s="65"/>
      <c r="T1288" s="1"/>
      <c r="U1288" s="1"/>
      <c r="V1288" s="1"/>
    </row>
    <row r="1289" spans="1:22" x14ac:dyDescent="0.25">
      <c r="A1289" s="1"/>
      <c r="C1289" s="65"/>
      <c r="K1289" s="65"/>
      <c r="L1289" s="65"/>
      <c r="M1289" s="65"/>
      <c r="N1289" s="65"/>
      <c r="O1289" s="65"/>
      <c r="P1289" s="65"/>
      <c r="T1289" s="1"/>
      <c r="U1289" s="1"/>
      <c r="V1289" s="1"/>
    </row>
    <row r="1290" spans="1:22" x14ac:dyDescent="0.25">
      <c r="A1290" s="1"/>
      <c r="C1290" s="65"/>
      <c r="K1290" s="65"/>
      <c r="L1290" s="65"/>
      <c r="M1290" s="65"/>
      <c r="N1290" s="65"/>
      <c r="O1290" s="65"/>
      <c r="P1290" s="65"/>
      <c r="T1290" s="1"/>
      <c r="U1290" s="1"/>
      <c r="V1290" s="1"/>
    </row>
    <row r="1291" spans="1:22" x14ac:dyDescent="0.25">
      <c r="A1291" s="1"/>
      <c r="C1291" s="65"/>
      <c r="K1291" s="65"/>
      <c r="L1291" s="65"/>
      <c r="M1291" s="65"/>
      <c r="N1291" s="65"/>
      <c r="O1291" s="65"/>
      <c r="P1291" s="65"/>
      <c r="T1291" s="1"/>
      <c r="U1291" s="1"/>
      <c r="V1291" s="1"/>
    </row>
    <row r="1292" spans="1:22" x14ac:dyDescent="0.25">
      <c r="A1292" s="1"/>
      <c r="C1292" s="65"/>
      <c r="K1292" s="65"/>
      <c r="L1292" s="65"/>
      <c r="M1292" s="65"/>
      <c r="N1292" s="65"/>
      <c r="O1292" s="65"/>
      <c r="P1292" s="65"/>
      <c r="T1292" s="1"/>
      <c r="U1292" s="1"/>
      <c r="V1292" s="1"/>
    </row>
    <row r="1293" spans="1:22" x14ac:dyDescent="0.25">
      <c r="A1293" s="1"/>
      <c r="C1293" s="65"/>
      <c r="K1293" s="65"/>
      <c r="L1293" s="65"/>
      <c r="M1293" s="65"/>
      <c r="N1293" s="65"/>
      <c r="O1293" s="65"/>
      <c r="P1293" s="65"/>
      <c r="T1293" s="1"/>
      <c r="U1293" s="1"/>
      <c r="V1293" s="1"/>
    </row>
    <row r="1294" spans="1:22" x14ac:dyDescent="0.25">
      <c r="A1294" s="1"/>
      <c r="C1294" s="65"/>
      <c r="K1294" s="65"/>
      <c r="L1294" s="65"/>
      <c r="M1294" s="65"/>
      <c r="N1294" s="65"/>
      <c r="O1294" s="65"/>
      <c r="P1294" s="65"/>
      <c r="T1294" s="1"/>
      <c r="U1294" s="1"/>
      <c r="V1294" s="1"/>
    </row>
    <row r="1295" spans="1:22" x14ac:dyDescent="0.25">
      <c r="A1295" s="1"/>
      <c r="C1295" s="65"/>
      <c r="K1295" s="65"/>
      <c r="L1295" s="65"/>
      <c r="M1295" s="65"/>
      <c r="N1295" s="65"/>
      <c r="O1295" s="65"/>
      <c r="P1295" s="65"/>
      <c r="T1295" s="1"/>
      <c r="U1295" s="1"/>
      <c r="V1295" s="1"/>
    </row>
    <row r="1296" spans="1:22" x14ac:dyDescent="0.25">
      <c r="A1296" s="1"/>
      <c r="C1296" s="65"/>
      <c r="K1296" s="65"/>
      <c r="L1296" s="65"/>
      <c r="M1296" s="65"/>
      <c r="N1296" s="65"/>
      <c r="O1296" s="65"/>
      <c r="P1296" s="65"/>
      <c r="T1296" s="1"/>
      <c r="U1296" s="1"/>
      <c r="V1296" s="1"/>
    </row>
    <row r="1297" spans="1:22" x14ac:dyDescent="0.25">
      <c r="A1297" s="1"/>
      <c r="C1297" s="65"/>
      <c r="K1297" s="65"/>
      <c r="L1297" s="65"/>
      <c r="M1297" s="65"/>
      <c r="N1297" s="65"/>
      <c r="O1297" s="65"/>
      <c r="P1297" s="65"/>
      <c r="T1297" s="1"/>
      <c r="U1297" s="1"/>
      <c r="V1297" s="1"/>
    </row>
    <row r="1298" spans="1:22" x14ac:dyDescent="0.25">
      <c r="A1298" s="1"/>
      <c r="C1298" s="65"/>
      <c r="K1298" s="65"/>
      <c r="L1298" s="65"/>
      <c r="M1298" s="65"/>
      <c r="N1298" s="65"/>
      <c r="O1298" s="65"/>
      <c r="P1298" s="65"/>
      <c r="T1298" s="1"/>
      <c r="U1298" s="1"/>
      <c r="V1298" s="1"/>
    </row>
    <row r="1299" spans="1:22" x14ac:dyDescent="0.25">
      <c r="A1299" s="1"/>
      <c r="C1299" s="65"/>
      <c r="K1299" s="65"/>
      <c r="L1299" s="65"/>
      <c r="M1299" s="65"/>
      <c r="N1299" s="65"/>
      <c r="O1299" s="65"/>
      <c r="P1299" s="65"/>
      <c r="T1299" s="1"/>
      <c r="U1299" s="1"/>
      <c r="V1299" s="1"/>
    </row>
    <row r="1300" spans="1:22" x14ac:dyDescent="0.25">
      <c r="A1300" s="1"/>
      <c r="C1300" s="65"/>
      <c r="K1300" s="65"/>
      <c r="L1300" s="65"/>
      <c r="M1300" s="65"/>
      <c r="N1300" s="65"/>
      <c r="O1300" s="65"/>
      <c r="P1300" s="65"/>
      <c r="T1300" s="1"/>
      <c r="U1300" s="1"/>
      <c r="V1300" s="1"/>
    </row>
    <row r="1301" spans="1:22" x14ac:dyDescent="0.25">
      <c r="A1301" s="1"/>
      <c r="C1301" s="65"/>
      <c r="K1301" s="65"/>
      <c r="L1301" s="65"/>
      <c r="M1301" s="65"/>
      <c r="N1301" s="65"/>
      <c r="O1301" s="65"/>
      <c r="P1301" s="65"/>
      <c r="T1301" s="1"/>
      <c r="U1301" s="1"/>
      <c r="V1301" s="1"/>
    </row>
    <row r="1302" spans="1:22" x14ac:dyDescent="0.25">
      <c r="A1302" s="1"/>
      <c r="C1302" s="65"/>
      <c r="K1302" s="65"/>
      <c r="L1302" s="65"/>
      <c r="M1302" s="65"/>
      <c r="N1302" s="65"/>
      <c r="O1302" s="65"/>
      <c r="P1302" s="65"/>
      <c r="T1302" s="1"/>
      <c r="U1302" s="1"/>
      <c r="V1302" s="1"/>
    </row>
    <row r="1303" spans="1:22" x14ac:dyDescent="0.25">
      <c r="A1303" s="1"/>
      <c r="C1303" s="65"/>
      <c r="K1303" s="65"/>
      <c r="L1303" s="65"/>
      <c r="M1303" s="65"/>
      <c r="N1303" s="65"/>
      <c r="O1303" s="65"/>
      <c r="P1303" s="65"/>
      <c r="T1303" s="1"/>
      <c r="U1303" s="1"/>
      <c r="V1303" s="1"/>
    </row>
    <row r="1304" spans="1:22" x14ac:dyDescent="0.25">
      <c r="A1304" s="1"/>
      <c r="C1304" s="65"/>
      <c r="K1304" s="65"/>
      <c r="L1304" s="65"/>
      <c r="M1304" s="65"/>
      <c r="N1304" s="65"/>
      <c r="O1304" s="65"/>
      <c r="P1304" s="65"/>
      <c r="T1304" s="1"/>
      <c r="U1304" s="1"/>
      <c r="V1304" s="1"/>
    </row>
    <row r="1305" spans="1:22" x14ac:dyDescent="0.25">
      <c r="A1305" s="1"/>
      <c r="C1305" s="65"/>
      <c r="K1305" s="65"/>
      <c r="L1305" s="65"/>
      <c r="M1305" s="65"/>
      <c r="N1305" s="65"/>
      <c r="O1305" s="65"/>
      <c r="P1305" s="65"/>
      <c r="T1305" s="1"/>
      <c r="U1305" s="1"/>
      <c r="V1305" s="1"/>
    </row>
    <row r="1306" spans="1:22" x14ac:dyDescent="0.25">
      <c r="A1306" s="1"/>
      <c r="C1306" s="65"/>
      <c r="K1306" s="65"/>
      <c r="L1306" s="65"/>
      <c r="M1306" s="65"/>
      <c r="N1306" s="65"/>
      <c r="O1306" s="65"/>
      <c r="P1306" s="65"/>
      <c r="T1306" s="1"/>
      <c r="U1306" s="1"/>
      <c r="V1306" s="1"/>
    </row>
    <row r="1307" spans="1:22" x14ac:dyDescent="0.25">
      <c r="A1307" s="1"/>
      <c r="C1307" s="65"/>
      <c r="K1307" s="65"/>
      <c r="L1307" s="65"/>
      <c r="M1307" s="65"/>
      <c r="N1307" s="65"/>
      <c r="O1307" s="65"/>
      <c r="P1307" s="65"/>
      <c r="T1307" s="1"/>
      <c r="U1307" s="1"/>
      <c r="V1307" s="1"/>
    </row>
    <row r="1308" spans="1:22" x14ac:dyDescent="0.25">
      <c r="A1308" s="1"/>
      <c r="C1308" s="65"/>
      <c r="K1308" s="65"/>
      <c r="L1308" s="65"/>
      <c r="M1308" s="65"/>
      <c r="N1308" s="65"/>
      <c r="O1308" s="65"/>
      <c r="P1308" s="65"/>
      <c r="T1308" s="1"/>
      <c r="U1308" s="1"/>
      <c r="V1308" s="1"/>
    </row>
    <row r="1309" spans="1:22" x14ac:dyDescent="0.25">
      <c r="A1309" s="1"/>
      <c r="C1309" s="65"/>
      <c r="K1309" s="65"/>
      <c r="L1309" s="65"/>
      <c r="M1309" s="65"/>
      <c r="N1309" s="65"/>
      <c r="O1309" s="65"/>
      <c r="P1309" s="65"/>
      <c r="T1309" s="1"/>
      <c r="U1309" s="1"/>
      <c r="V1309" s="1"/>
    </row>
    <row r="1310" spans="1:22" x14ac:dyDescent="0.25">
      <c r="A1310" s="1"/>
      <c r="C1310" s="65"/>
      <c r="K1310" s="65"/>
      <c r="L1310" s="65"/>
      <c r="M1310" s="65"/>
      <c r="N1310" s="65"/>
      <c r="O1310" s="65"/>
      <c r="P1310" s="65"/>
      <c r="T1310" s="1"/>
      <c r="U1310" s="1"/>
      <c r="V1310" s="1"/>
    </row>
    <row r="1311" spans="1:22" x14ac:dyDescent="0.25">
      <c r="A1311" s="1"/>
      <c r="C1311" s="65"/>
      <c r="K1311" s="65"/>
      <c r="L1311" s="65"/>
      <c r="M1311" s="65"/>
      <c r="N1311" s="65"/>
      <c r="O1311" s="65"/>
      <c r="P1311" s="65"/>
      <c r="T1311" s="1"/>
      <c r="U1311" s="1"/>
      <c r="V1311" s="1"/>
    </row>
    <row r="1312" spans="1:22" x14ac:dyDescent="0.25">
      <c r="A1312" s="1"/>
      <c r="C1312" s="65"/>
      <c r="K1312" s="65"/>
      <c r="L1312" s="65"/>
      <c r="M1312" s="65"/>
      <c r="N1312" s="65"/>
      <c r="O1312" s="65"/>
      <c r="P1312" s="65"/>
      <c r="T1312" s="1"/>
      <c r="U1312" s="1"/>
      <c r="V1312" s="1"/>
    </row>
    <row r="1313" spans="1:22" x14ac:dyDescent="0.25">
      <c r="A1313" s="1"/>
      <c r="C1313" s="65"/>
      <c r="K1313" s="65"/>
      <c r="L1313" s="65"/>
      <c r="M1313" s="65"/>
      <c r="N1313" s="65"/>
      <c r="O1313" s="65"/>
      <c r="P1313" s="65"/>
      <c r="T1313" s="1"/>
      <c r="U1313" s="1"/>
      <c r="V1313" s="1"/>
    </row>
    <row r="1314" spans="1:22" x14ac:dyDescent="0.25">
      <c r="A1314" s="1"/>
      <c r="C1314" s="65"/>
      <c r="K1314" s="65"/>
      <c r="L1314" s="65"/>
      <c r="M1314" s="65"/>
      <c r="N1314" s="65"/>
      <c r="O1314" s="65"/>
      <c r="P1314" s="65"/>
      <c r="T1314" s="1"/>
      <c r="U1314" s="1"/>
      <c r="V1314" s="1"/>
    </row>
    <row r="1315" spans="1:22" x14ac:dyDescent="0.25">
      <c r="A1315" s="1"/>
      <c r="C1315" s="65"/>
      <c r="K1315" s="65"/>
      <c r="L1315" s="65"/>
      <c r="M1315" s="65"/>
      <c r="N1315" s="65"/>
      <c r="O1315" s="65"/>
      <c r="P1315" s="65"/>
      <c r="T1315" s="1"/>
      <c r="U1315" s="1"/>
      <c r="V1315" s="1"/>
    </row>
    <row r="1316" spans="1:22" x14ac:dyDescent="0.25">
      <c r="A1316" s="1"/>
      <c r="C1316" s="65"/>
      <c r="K1316" s="65"/>
      <c r="L1316" s="65"/>
      <c r="M1316" s="65"/>
      <c r="N1316" s="65"/>
      <c r="O1316" s="65"/>
      <c r="P1316" s="65"/>
      <c r="T1316" s="1"/>
      <c r="U1316" s="1"/>
      <c r="V1316" s="1"/>
    </row>
    <row r="1317" spans="1:22" x14ac:dyDescent="0.25">
      <c r="A1317" s="1"/>
      <c r="C1317" s="65"/>
      <c r="K1317" s="65"/>
      <c r="L1317" s="65"/>
      <c r="M1317" s="65"/>
      <c r="N1317" s="65"/>
      <c r="O1317" s="65"/>
      <c r="P1317" s="65"/>
      <c r="T1317" s="1"/>
      <c r="U1317" s="1"/>
      <c r="V1317" s="1"/>
    </row>
    <row r="1318" spans="1:22" x14ac:dyDescent="0.25">
      <c r="A1318" s="1"/>
      <c r="C1318" s="65"/>
      <c r="K1318" s="65"/>
      <c r="L1318" s="65"/>
      <c r="M1318" s="65"/>
      <c r="N1318" s="65"/>
      <c r="O1318" s="65"/>
      <c r="P1318" s="65"/>
      <c r="T1318" s="1"/>
      <c r="U1318" s="1"/>
      <c r="V1318" s="1"/>
    </row>
    <row r="1319" spans="1:22" x14ac:dyDescent="0.25">
      <c r="A1319" s="1"/>
      <c r="C1319" s="65"/>
      <c r="K1319" s="65"/>
      <c r="L1319" s="65"/>
      <c r="M1319" s="65"/>
      <c r="N1319" s="65"/>
      <c r="O1319" s="65"/>
      <c r="P1319" s="65"/>
      <c r="T1319" s="1"/>
      <c r="U1319" s="1"/>
      <c r="V1319" s="1"/>
    </row>
    <row r="1320" spans="1:22" x14ac:dyDescent="0.25">
      <c r="A1320" s="1"/>
      <c r="C1320" s="65"/>
      <c r="K1320" s="65"/>
      <c r="L1320" s="65"/>
      <c r="M1320" s="65"/>
      <c r="N1320" s="65"/>
      <c r="O1320" s="65"/>
      <c r="P1320" s="65"/>
      <c r="T1320" s="1"/>
      <c r="U1320" s="1"/>
      <c r="V1320" s="1"/>
    </row>
    <row r="1321" spans="1:22" x14ac:dyDescent="0.25">
      <c r="A1321" s="1"/>
      <c r="C1321" s="65"/>
      <c r="K1321" s="65"/>
      <c r="L1321" s="65"/>
      <c r="M1321" s="65"/>
      <c r="N1321" s="65"/>
      <c r="O1321" s="65"/>
      <c r="P1321" s="65"/>
      <c r="T1321" s="1"/>
      <c r="U1321" s="1"/>
      <c r="V1321" s="1"/>
    </row>
    <row r="1322" spans="1:22" x14ac:dyDescent="0.25">
      <c r="A1322" s="1"/>
      <c r="C1322" s="65"/>
      <c r="K1322" s="65"/>
      <c r="L1322" s="65"/>
      <c r="M1322" s="65"/>
      <c r="N1322" s="65"/>
      <c r="O1322" s="65"/>
      <c r="P1322" s="65"/>
      <c r="T1322" s="1"/>
      <c r="U1322" s="1"/>
      <c r="V1322" s="1"/>
    </row>
    <row r="1323" spans="1:22" x14ac:dyDescent="0.25">
      <c r="A1323" s="1"/>
      <c r="C1323" s="65"/>
      <c r="K1323" s="65"/>
      <c r="L1323" s="65"/>
      <c r="M1323" s="65"/>
      <c r="N1323" s="65"/>
      <c r="O1323" s="65"/>
      <c r="P1323" s="65"/>
      <c r="T1323" s="1"/>
      <c r="U1323" s="1"/>
      <c r="V1323" s="1"/>
    </row>
    <row r="1324" spans="1:22" x14ac:dyDescent="0.25">
      <c r="A1324" s="1"/>
      <c r="C1324" s="65"/>
      <c r="K1324" s="65"/>
      <c r="L1324" s="65"/>
      <c r="M1324" s="65"/>
      <c r="N1324" s="65"/>
      <c r="O1324" s="65"/>
      <c r="P1324" s="65"/>
      <c r="T1324" s="1"/>
      <c r="U1324" s="1"/>
      <c r="V1324" s="1"/>
    </row>
    <row r="1325" spans="1:22" x14ac:dyDescent="0.25">
      <c r="A1325" s="1"/>
      <c r="C1325" s="65"/>
      <c r="K1325" s="65"/>
      <c r="L1325" s="65"/>
      <c r="M1325" s="65"/>
      <c r="N1325" s="65"/>
      <c r="O1325" s="65"/>
      <c r="P1325" s="65"/>
      <c r="T1325" s="1"/>
      <c r="U1325" s="1"/>
      <c r="V1325" s="1"/>
    </row>
    <row r="1326" spans="1:22" x14ac:dyDescent="0.25">
      <c r="A1326" s="1"/>
      <c r="C1326" s="65"/>
      <c r="K1326" s="65"/>
      <c r="L1326" s="65"/>
      <c r="M1326" s="65"/>
      <c r="N1326" s="65"/>
      <c r="O1326" s="65"/>
      <c r="P1326" s="65"/>
      <c r="T1326" s="1"/>
      <c r="U1326" s="1"/>
      <c r="V1326" s="1"/>
    </row>
    <row r="1327" spans="1:22" x14ac:dyDescent="0.25">
      <c r="A1327" s="1"/>
      <c r="C1327" s="65"/>
      <c r="K1327" s="65"/>
      <c r="L1327" s="65"/>
      <c r="M1327" s="65"/>
      <c r="N1327" s="65"/>
      <c r="O1327" s="65"/>
      <c r="P1327" s="65"/>
      <c r="T1327" s="1"/>
      <c r="U1327" s="1"/>
      <c r="V1327" s="1"/>
    </row>
    <row r="1328" spans="1:22" x14ac:dyDescent="0.25">
      <c r="A1328" s="1"/>
      <c r="C1328" s="65"/>
      <c r="K1328" s="65"/>
      <c r="L1328" s="65"/>
      <c r="M1328" s="65"/>
      <c r="N1328" s="65"/>
      <c r="O1328" s="65"/>
      <c r="P1328" s="65"/>
      <c r="T1328" s="1"/>
      <c r="U1328" s="1"/>
      <c r="V1328" s="1"/>
    </row>
    <row r="1329" spans="1:22" x14ac:dyDescent="0.25">
      <c r="A1329" s="1"/>
      <c r="C1329" s="65"/>
      <c r="K1329" s="65"/>
      <c r="L1329" s="65"/>
      <c r="M1329" s="65"/>
      <c r="N1329" s="65"/>
      <c r="O1329" s="65"/>
      <c r="P1329" s="65"/>
      <c r="T1329" s="1"/>
      <c r="U1329" s="1"/>
      <c r="V1329" s="1"/>
    </row>
    <row r="1330" spans="1:22" x14ac:dyDescent="0.25">
      <c r="A1330" s="1"/>
      <c r="C1330" s="65"/>
      <c r="K1330" s="65"/>
      <c r="L1330" s="65"/>
      <c r="M1330" s="65"/>
      <c r="N1330" s="65"/>
      <c r="O1330" s="65"/>
      <c r="P1330" s="65"/>
      <c r="T1330" s="1"/>
      <c r="U1330" s="1"/>
      <c r="V1330" s="1"/>
    </row>
    <row r="1331" spans="1:22" x14ac:dyDescent="0.25">
      <c r="A1331" s="1"/>
      <c r="C1331" s="65"/>
      <c r="K1331" s="65"/>
      <c r="L1331" s="65"/>
      <c r="M1331" s="65"/>
      <c r="N1331" s="65"/>
      <c r="O1331" s="65"/>
      <c r="P1331" s="65"/>
      <c r="T1331" s="1"/>
      <c r="U1331" s="1"/>
      <c r="V1331" s="1"/>
    </row>
    <row r="1332" spans="1:22" x14ac:dyDescent="0.25">
      <c r="A1332" s="1"/>
      <c r="C1332" s="65"/>
      <c r="K1332" s="65"/>
      <c r="L1332" s="65"/>
      <c r="M1332" s="65"/>
      <c r="N1332" s="65"/>
      <c r="O1332" s="65"/>
      <c r="P1332" s="65"/>
      <c r="T1332" s="1"/>
      <c r="U1332" s="1"/>
      <c r="V1332" s="1"/>
    </row>
    <row r="1333" spans="1:22" x14ac:dyDescent="0.25">
      <c r="A1333" s="1"/>
      <c r="C1333" s="65"/>
      <c r="K1333" s="65"/>
      <c r="L1333" s="65"/>
      <c r="M1333" s="65"/>
      <c r="N1333" s="65"/>
      <c r="O1333" s="65"/>
      <c r="P1333" s="65"/>
      <c r="T1333" s="1"/>
      <c r="U1333" s="1"/>
      <c r="V1333" s="1"/>
    </row>
    <row r="1334" spans="1:22" x14ac:dyDescent="0.25">
      <c r="A1334" s="1"/>
      <c r="C1334" s="65"/>
      <c r="K1334" s="65"/>
      <c r="L1334" s="65"/>
      <c r="M1334" s="65"/>
      <c r="N1334" s="65"/>
      <c r="O1334" s="65"/>
      <c r="P1334" s="65"/>
      <c r="T1334" s="1"/>
      <c r="U1334" s="1"/>
      <c r="V1334" s="1"/>
    </row>
    <row r="1335" spans="1:22" x14ac:dyDescent="0.25">
      <c r="A1335" s="1"/>
      <c r="C1335" s="65"/>
      <c r="K1335" s="65"/>
      <c r="L1335" s="65"/>
      <c r="M1335" s="65"/>
      <c r="N1335" s="65"/>
      <c r="O1335" s="65"/>
      <c r="P1335" s="65"/>
      <c r="T1335" s="1"/>
      <c r="U1335" s="1"/>
      <c r="V1335" s="1"/>
    </row>
    <row r="1336" spans="1:22" x14ac:dyDescent="0.25">
      <c r="A1336" s="1"/>
      <c r="C1336" s="65"/>
      <c r="K1336" s="65"/>
      <c r="L1336" s="65"/>
      <c r="M1336" s="65"/>
      <c r="N1336" s="65"/>
      <c r="O1336" s="65"/>
      <c r="P1336" s="65"/>
      <c r="T1336" s="1"/>
      <c r="U1336" s="1"/>
      <c r="V1336" s="1"/>
    </row>
    <row r="1337" spans="1:22" x14ac:dyDescent="0.25">
      <c r="A1337" s="1"/>
      <c r="C1337" s="65"/>
      <c r="K1337" s="65"/>
      <c r="L1337" s="65"/>
      <c r="M1337" s="65"/>
      <c r="N1337" s="65"/>
      <c r="O1337" s="65"/>
      <c r="P1337" s="65"/>
      <c r="T1337" s="1"/>
      <c r="U1337" s="1"/>
      <c r="V1337" s="1"/>
    </row>
    <row r="1338" spans="1:22" x14ac:dyDescent="0.25">
      <c r="A1338" s="1"/>
      <c r="C1338" s="65"/>
      <c r="K1338" s="65"/>
      <c r="L1338" s="65"/>
      <c r="M1338" s="65"/>
      <c r="N1338" s="65"/>
      <c r="O1338" s="65"/>
      <c r="P1338" s="65"/>
      <c r="T1338" s="1"/>
      <c r="U1338" s="1"/>
      <c r="V1338" s="1"/>
    </row>
    <row r="1339" spans="1:22" x14ac:dyDescent="0.25">
      <c r="A1339" s="1"/>
      <c r="C1339" s="65"/>
      <c r="K1339" s="65"/>
      <c r="L1339" s="65"/>
      <c r="M1339" s="65"/>
      <c r="N1339" s="65"/>
      <c r="O1339" s="65"/>
      <c r="P1339" s="65"/>
      <c r="T1339" s="1"/>
      <c r="U1339" s="1"/>
      <c r="V1339" s="1"/>
    </row>
    <row r="1340" spans="1:22" x14ac:dyDescent="0.25">
      <c r="A1340" s="1"/>
      <c r="C1340" s="65"/>
      <c r="K1340" s="65"/>
      <c r="L1340" s="65"/>
      <c r="M1340" s="65"/>
      <c r="N1340" s="65"/>
      <c r="O1340" s="65"/>
      <c r="P1340" s="65"/>
      <c r="T1340" s="1"/>
      <c r="U1340" s="1"/>
      <c r="V1340" s="1"/>
    </row>
    <row r="1341" spans="1:22" x14ac:dyDescent="0.25">
      <c r="A1341" s="1"/>
      <c r="C1341" s="65"/>
      <c r="K1341" s="65"/>
      <c r="L1341" s="65"/>
      <c r="M1341" s="65"/>
      <c r="N1341" s="65"/>
      <c r="O1341" s="65"/>
      <c r="P1341" s="65"/>
      <c r="T1341" s="1"/>
      <c r="U1341" s="1"/>
      <c r="V1341" s="1"/>
    </row>
    <row r="1342" spans="1:22" x14ac:dyDescent="0.25">
      <c r="A1342" s="1"/>
      <c r="C1342" s="65"/>
      <c r="K1342" s="65"/>
      <c r="L1342" s="65"/>
      <c r="M1342" s="65"/>
      <c r="N1342" s="65"/>
      <c r="O1342" s="65"/>
      <c r="P1342" s="65"/>
      <c r="T1342" s="1"/>
      <c r="U1342" s="1"/>
      <c r="V1342" s="1"/>
    </row>
    <row r="1343" spans="1:22" x14ac:dyDescent="0.25">
      <c r="A1343" s="1"/>
      <c r="C1343" s="65"/>
      <c r="K1343" s="65"/>
      <c r="L1343" s="65"/>
      <c r="M1343" s="65"/>
      <c r="N1343" s="65"/>
      <c r="O1343" s="65"/>
      <c r="P1343" s="65"/>
      <c r="T1343" s="1"/>
      <c r="U1343" s="1"/>
      <c r="V1343" s="1"/>
    </row>
    <row r="1344" spans="1:22" x14ac:dyDescent="0.25">
      <c r="A1344" s="1"/>
      <c r="C1344" s="65"/>
      <c r="K1344" s="65"/>
      <c r="L1344" s="65"/>
      <c r="M1344" s="65"/>
      <c r="N1344" s="65"/>
      <c r="O1344" s="65"/>
      <c r="P1344" s="65"/>
      <c r="T1344" s="1"/>
      <c r="U1344" s="1"/>
      <c r="V1344" s="1"/>
    </row>
    <row r="1345" spans="1:22" x14ac:dyDescent="0.25">
      <c r="A1345" s="1"/>
      <c r="C1345" s="65"/>
      <c r="K1345" s="65"/>
      <c r="L1345" s="65"/>
      <c r="M1345" s="65"/>
      <c r="N1345" s="65"/>
      <c r="O1345" s="65"/>
      <c r="P1345" s="65"/>
      <c r="T1345" s="1"/>
      <c r="U1345" s="1"/>
      <c r="V1345" s="1"/>
    </row>
    <row r="1346" spans="1:22" x14ac:dyDescent="0.25">
      <c r="A1346" s="1"/>
      <c r="C1346" s="65"/>
      <c r="K1346" s="65"/>
      <c r="L1346" s="65"/>
      <c r="M1346" s="65"/>
      <c r="N1346" s="65"/>
      <c r="O1346" s="65"/>
      <c r="P1346" s="65"/>
      <c r="T1346" s="1"/>
      <c r="U1346" s="1"/>
      <c r="V1346" s="1"/>
    </row>
    <row r="1347" spans="1:22" x14ac:dyDescent="0.25">
      <c r="A1347" s="1"/>
      <c r="C1347" s="65"/>
      <c r="K1347" s="65"/>
      <c r="L1347" s="65"/>
      <c r="M1347" s="65"/>
      <c r="N1347" s="65"/>
      <c r="O1347" s="65"/>
      <c r="P1347" s="65"/>
      <c r="T1347" s="1"/>
      <c r="U1347" s="1"/>
      <c r="V1347" s="1"/>
    </row>
    <row r="1348" spans="1:22" x14ac:dyDescent="0.25">
      <c r="A1348" s="1"/>
      <c r="C1348" s="65"/>
      <c r="K1348" s="65"/>
      <c r="L1348" s="65"/>
      <c r="M1348" s="65"/>
      <c r="N1348" s="65"/>
      <c r="O1348" s="65"/>
      <c r="P1348" s="65"/>
      <c r="T1348" s="1"/>
      <c r="U1348" s="1"/>
      <c r="V1348" s="1"/>
    </row>
    <row r="1349" spans="1:22" x14ac:dyDescent="0.25">
      <c r="A1349" s="1"/>
      <c r="C1349" s="65"/>
      <c r="K1349" s="65"/>
      <c r="L1349" s="65"/>
      <c r="M1349" s="65"/>
      <c r="N1349" s="65"/>
      <c r="O1349" s="65"/>
      <c r="P1349" s="65"/>
      <c r="T1349" s="1"/>
      <c r="U1349" s="1"/>
      <c r="V1349" s="1"/>
    </row>
    <row r="1350" spans="1:22" x14ac:dyDescent="0.25">
      <c r="A1350" s="1"/>
      <c r="C1350" s="65"/>
      <c r="K1350" s="65"/>
      <c r="L1350" s="65"/>
      <c r="M1350" s="65"/>
      <c r="N1350" s="65"/>
      <c r="O1350" s="65"/>
      <c r="P1350" s="65"/>
      <c r="T1350" s="1"/>
      <c r="U1350" s="1"/>
      <c r="V1350" s="1"/>
    </row>
    <row r="1351" spans="1:22" x14ac:dyDescent="0.25">
      <c r="A1351" s="1"/>
      <c r="C1351" s="65"/>
      <c r="K1351" s="65"/>
      <c r="L1351" s="65"/>
      <c r="M1351" s="65"/>
      <c r="N1351" s="65"/>
      <c r="O1351" s="65"/>
      <c r="P1351" s="65"/>
      <c r="T1351" s="1"/>
      <c r="U1351" s="1"/>
      <c r="V1351" s="1"/>
    </row>
    <row r="1352" spans="1:22" x14ac:dyDescent="0.25">
      <c r="A1352" s="1"/>
      <c r="C1352" s="65"/>
      <c r="K1352" s="65"/>
      <c r="L1352" s="65"/>
      <c r="M1352" s="65"/>
      <c r="N1352" s="65"/>
      <c r="O1352" s="65"/>
      <c r="P1352" s="65"/>
      <c r="T1352" s="1"/>
      <c r="U1352" s="1"/>
      <c r="V1352" s="1"/>
    </row>
    <row r="1353" spans="1:22" x14ac:dyDescent="0.25">
      <c r="A1353" s="1"/>
      <c r="C1353" s="65"/>
      <c r="K1353" s="65"/>
      <c r="L1353" s="65"/>
      <c r="M1353" s="65"/>
      <c r="N1353" s="65"/>
      <c r="O1353" s="65"/>
      <c r="P1353" s="65"/>
      <c r="T1353" s="1"/>
      <c r="U1353" s="1"/>
      <c r="V1353" s="1"/>
    </row>
    <row r="1354" spans="1:22" x14ac:dyDescent="0.25">
      <c r="A1354" s="1"/>
      <c r="C1354" s="65"/>
      <c r="K1354" s="65"/>
      <c r="L1354" s="65"/>
      <c r="M1354" s="65"/>
      <c r="N1354" s="65"/>
      <c r="O1354" s="65"/>
      <c r="P1354" s="65"/>
      <c r="T1354" s="1"/>
      <c r="U1354" s="1"/>
      <c r="V1354" s="1"/>
    </row>
    <row r="1355" spans="1:22" x14ac:dyDescent="0.25">
      <c r="A1355" s="1"/>
      <c r="C1355" s="65"/>
      <c r="K1355" s="65"/>
      <c r="L1355" s="65"/>
      <c r="M1355" s="65"/>
      <c r="N1355" s="65"/>
      <c r="O1355" s="65"/>
      <c r="P1355" s="65"/>
      <c r="T1355" s="1"/>
      <c r="U1355" s="1"/>
      <c r="V1355" s="1"/>
    </row>
    <row r="1356" spans="1:22" x14ac:dyDescent="0.25">
      <c r="A1356" s="1"/>
      <c r="C1356" s="65"/>
      <c r="K1356" s="65"/>
      <c r="L1356" s="65"/>
      <c r="M1356" s="65"/>
      <c r="N1356" s="65"/>
      <c r="O1356" s="65"/>
      <c r="P1356" s="65"/>
      <c r="T1356" s="1"/>
      <c r="U1356" s="1"/>
      <c r="V1356" s="1"/>
    </row>
    <row r="1357" spans="1:22" x14ac:dyDescent="0.25">
      <c r="A1357" s="1"/>
      <c r="C1357" s="65"/>
      <c r="K1357" s="65"/>
      <c r="L1357" s="65"/>
      <c r="M1357" s="65"/>
      <c r="N1357" s="65"/>
      <c r="O1357" s="65"/>
      <c r="P1357" s="65"/>
      <c r="T1357" s="1"/>
      <c r="U1357" s="1"/>
      <c r="V1357" s="1"/>
    </row>
    <row r="1358" spans="1:22" x14ac:dyDescent="0.25">
      <c r="A1358" s="1"/>
      <c r="C1358" s="65"/>
      <c r="K1358" s="65"/>
      <c r="L1358" s="65"/>
      <c r="M1358" s="65"/>
      <c r="N1358" s="65"/>
      <c r="O1358" s="65"/>
      <c r="P1358" s="65"/>
      <c r="T1358" s="1"/>
      <c r="U1358" s="1"/>
      <c r="V1358" s="1"/>
    </row>
    <row r="1359" spans="1:22" x14ac:dyDescent="0.25">
      <c r="A1359" s="1"/>
      <c r="C1359" s="65"/>
      <c r="K1359" s="65"/>
      <c r="L1359" s="65"/>
      <c r="M1359" s="65"/>
      <c r="N1359" s="65"/>
      <c r="O1359" s="65"/>
      <c r="P1359" s="65"/>
      <c r="T1359" s="1"/>
      <c r="U1359" s="1"/>
      <c r="V1359" s="1"/>
    </row>
    <row r="1360" spans="1:22" x14ac:dyDescent="0.25">
      <c r="A1360" s="1"/>
      <c r="C1360" s="65"/>
      <c r="K1360" s="65"/>
      <c r="L1360" s="65"/>
      <c r="M1360" s="65"/>
      <c r="N1360" s="65"/>
      <c r="O1360" s="65"/>
      <c r="P1360" s="65"/>
      <c r="T1360" s="1"/>
      <c r="U1360" s="1"/>
      <c r="V1360" s="1"/>
    </row>
    <row r="1361" spans="1:22" x14ac:dyDescent="0.25">
      <c r="A1361" s="1"/>
      <c r="C1361" s="65"/>
      <c r="K1361" s="65"/>
      <c r="L1361" s="65"/>
      <c r="M1361" s="65"/>
      <c r="N1361" s="65"/>
      <c r="O1361" s="65"/>
      <c r="P1361" s="65"/>
      <c r="T1361" s="1"/>
      <c r="U1361" s="1"/>
      <c r="V1361" s="1"/>
    </row>
    <row r="1362" spans="1:22" x14ac:dyDescent="0.25">
      <c r="A1362" s="1"/>
      <c r="C1362" s="65"/>
      <c r="K1362" s="65"/>
      <c r="L1362" s="65"/>
      <c r="M1362" s="65"/>
      <c r="N1362" s="65"/>
      <c r="O1362" s="65"/>
      <c r="P1362" s="65"/>
      <c r="T1362" s="1"/>
      <c r="U1362" s="1"/>
      <c r="V1362" s="1"/>
    </row>
    <row r="1363" spans="1:22" x14ac:dyDescent="0.25">
      <c r="A1363" s="1"/>
      <c r="C1363" s="65"/>
      <c r="K1363" s="65"/>
      <c r="L1363" s="65"/>
      <c r="M1363" s="65"/>
      <c r="N1363" s="65"/>
      <c r="O1363" s="65"/>
      <c r="P1363" s="65"/>
      <c r="T1363" s="1"/>
      <c r="U1363" s="1"/>
      <c r="V1363" s="1"/>
    </row>
    <row r="1364" spans="1:22" x14ac:dyDescent="0.25">
      <c r="A1364" s="1"/>
      <c r="C1364" s="65"/>
      <c r="K1364" s="65"/>
      <c r="L1364" s="65"/>
      <c r="M1364" s="65"/>
      <c r="N1364" s="65"/>
      <c r="O1364" s="65"/>
      <c r="P1364" s="65"/>
      <c r="T1364" s="1"/>
      <c r="U1364" s="1"/>
      <c r="V1364" s="1"/>
    </row>
    <row r="1365" spans="1:22" x14ac:dyDescent="0.25">
      <c r="A1365" s="1"/>
      <c r="C1365" s="65"/>
      <c r="K1365" s="65"/>
      <c r="L1365" s="65"/>
      <c r="M1365" s="65"/>
      <c r="N1365" s="65"/>
      <c r="O1365" s="65"/>
      <c r="P1365" s="65"/>
      <c r="T1365" s="1"/>
      <c r="U1365" s="1"/>
      <c r="V1365" s="1"/>
    </row>
    <row r="1366" spans="1:22" x14ac:dyDescent="0.25">
      <c r="A1366" s="1"/>
      <c r="C1366" s="65"/>
      <c r="K1366" s="65"/>
      <c r="L1366" s="65"/>
      <c r="M1366" s="65"/>
      <c r="N1366" s="65"/>
      <c r="O1366" s="65"/>
      <c r="P1366" s="65"/>
      <c r="T1366" s="1"/>
      <c r="U1366" s="1"/>
      <c r="V1366" s="1"/>
    </row>
    <row r="1367" spans="1:22" x14ac:dyDescent="0.25">
      <c r="A1367" s="1"/>
      <c r="C1367" s="65"/>
      <c r="K1367" s="65"/>
      <c r="L1367" s="65"/>
      <c r="M1367" s="65"/>
      <c r="N1367" s="65"/>
      <c r="O1367" s="65"/>
      <c r="P1367" s="65"/>
      <c r="T1367" s="1"/>
      <c r="U1367" s="1"/>
      <c r="V1367" s="1"/>
    </row>
    <row r="1368" spans="1:22" x14ac:dyDescent="0.25">
      <c r="A1368" s="1"/>
      <c r="C1368" s="65"/>
      <c r="K1368" s="65"/>
      <c r="L1368" s="65"/>
      <c r="M1368" s="65"/>
      <c r="N1368" s="65"/>
      <c r="O1368" s="65"/>
      <c r="P1368" s="65"/>
      <c r="T1368" s="1"/>
      <c r="U1368" s="1"/>
      <c r="V1368" s="1"/>
    </row>
    <row r="1369" spans="1:22" x14ac:dyDescent="0.25">
      <c r="A1369" s="1"/>
      <c r="C1369" s="65"/>
      <c r="K1369" s="65"/>
      <c r="L1369" s="65"/>
      <c r="M1369" s="65"/>
      <c r="N1369" s="65"/>
      <c r="O1369" s="65"/>
      <c r="P1369" s="65"/>
      <c r="T1369" s="1"/>
      <c r="U1369" s="1"/>
      <c r="V1369" s="1"/>
    </row>
    <row r="1370" spans="1:22" x14ac:dyDescent="0.25">
      <c r="A1370" s="1"/>
      <c r="C1370" s="65"/>
      <c r="K1370" s="65"/>
      <c r="L1370" s="65"/>
      <c r="M1370" s="65"/>
      <c r="N1370" s="65"/>
      <c r="O1370" s="65"/>
      <c r="P1370" s="65"/>
      <c r="T1370" s="1"/>
      <c r="U1370" s="1"/>
      <c r="V1370" s="1"/>
    </row>
    <row r="1371" spans="1:22" x14ac:dyDescent="0.25">
      <c r="A1371" s="1"/>
      <c r="C1371" s="65"/>
      <c r="K1371" s="65"/>
      <c r="L1371" s="65"/>
      <c r="M1371" s="65"/>
      <c r="N1371" s="65"/>
      <c r="O1371" s="65"/>
      <c r="P1371" s="65"/>
      <c r="T1371" s="1"/>
      <c r="U1371" s="1"/>
      <c r="V1371" s="1"/>
    </row>
    <row r="1372" spans="1:22" x14ac:dyDescent="0.25">
      <c r="A1372" s="1"/>
      <c r="C1372" s="65"/>
      <c r="K1372" s="65"/>
      <c r="L1372" s="65"/>
      <c r="M1372" s="65"/>
      <c r="N1372" s="65"/>
      <c r="O1372" s="65"/>
      <c r="P1372" s="65"/>
      <c r="T1372" s="1"/>
      <c r="U1372" s="1"/>
      <c r="V1372" s="1"/>
    </row>
    <row r="1373" spans="1:22" x14ac:dyDescent="0.25">
      <c r="A1373" s="1"/>
      <c r="C1373" s="65"/>
      <c r="K1373" s="65"/>
      <c r="L1373" s="65"/>
      <c r="M1373" s="65"/>
      <c r="N1373" s="65"/>
      <c r="O1373" s="65"/>
      <c r="P1373" s="65"/>
      <c r="T1373" s="1"/>
      <c r="U1373" s="1"/>
      <c r="V1373" s="1"/>
    </row>
    <row r="1374" spans="1:22" x14ac:dyDescent="0.25">
      <c r="A1374" s="1"/>
      <c r="C1374" s="65"/>
      <c r="K1374" s="65"/>
      <c r="L1374" s="65"/>
      <c r="M1374" s="65"/>
      <c r="N1374" s="65"/>
      <c r="O1374" s="65"/>
      <c r="P1374" s="65"/>
      <c r="T1374" s="1"/>
      <c r="U1374" s="1"/>
      <c r="V1374" s="1"/>
    </row>
    <row r="1375" spans="1:22" x14ac:dyDescent="0.25">
      <c r="A1375" s="1"/>
      <c r="C1375" s="65"/>
      <c r="K1375" s="65"/>
      <c r="L1375" s="65"/>
      <c r="M1375" s="65"/>
      <c r="N1375" s="65"/>
      <c r="O1375" s="65"/>
      <c r="P1375" s="65"/>
      <c r="T1375" s="1"/>
      <c r="U1375" s="1"/>
      <c r="V1375" s="1"/>
    </row>
    <row r="1376" spans="1:22" x14ac:dyDescent="0.25">
      <c r="A1376" s="1"/>
      <c r="C1376" s="65"/>
      <c r="K1376" s="65"/>
      <c r="L1376" s="65"/>
      <c r="M1376" s="65"/>
      <c r="N1376" s="65"/>
      <c r="O1376" s="65"/>
      <c r="P1376" s="65"/>
      <c r="T1376" s="1"/>
      <c r="U1376" s="1"/>
      <c r="V1376" s="1"/>
    </row>
    <row r="1377" spans="1:22" x14ac:dyDescent="0.25">
      <c r="A1377" s="1"/>
      <c r="C1377" s="65"/>
      <c r="K1377" s="65"/>
      <c r="L1377" s="65"/>
      <c r="M1377" s="65"/>
      <c r="N1377" s="65"/>
      <c r="O1377" s="65"/>
      <c r="P1377" s="65"/>
      <c r="T1377" s="1"/>
      <c r="U1377" s="1"/>
      <c r="V1377" s="1"/>
    </row>
    <row r="1378" spans="1:22" x14ac:dyDescent="0.25">
      <c r="A1378" s="1"/>
      <c r="C1378" s="65"/>
      <c r="K1378" s="65"/>
      <c r="L1378" s="65"/>
      <c r="M1378" s="65"/>
      <c r="N1378" s="65"/>
      <c r="O1378" s="65"/>
      <c r="P1378" s="65"/>
      <c r="T1378" s="1"/>
      <c r="U1378" s="1"/>
      <c r="V1378" s="1"/>
    </row>
    <row r="1379" spans="1:22" x14ac:dyDescent="0.25">
      <c r="A1379" s="1"/>
      <c r="C1379" s="65"/>
      <c r="K1379" s="65"/>
      <c r="L1379" s="65"/>
      <c r="M1379" s="65"/>
      <c r="N1379" s="65"/>
      <c r="O1379" s="65"/>
      <c r="P1379" s="65"/>
      <c r="T1379" s="1"/>
      <c r="U1379" s="1"/>
      <c r="V1379" s="1"/>
    </row>
    <row r="1380" spans="1:22" x14ac:dyDescent="0.25">
      <c r="A1380" s="1"/>
      <c r="C1380" s="65"/>
      <c r="K1380" s="65"/>
      <c r="L1380" s="65"/>
      <c r="M1380" s="65"/>
      <c r="N1380" s="65"/>
      <c r="O1380" s="65"/>
      <c r="P1380" s="65"/>
      <c r="T1380" s="1"/>
      <c r="U1380" s="1"/>
      <c r="V1380" s="1"/>
    </row>
    <row r="1381" spans="1:22" x14ac:dyDescent="0.25">
      <c r="A1381" s="1"/>
      <c r="C1381" s="65"/>
      <c r="K1381" s="65"/>
      <c r="L1381" s="65"/>
      <c r="M1381" s="65"/>
      <c r="N1381" s="65"/>
      <c r="O1381" s="65"/>
      <c r="P1381" s="65"/>
      <c r="T1381" s="1"/>
      <c r="U1381" s="1"/>
      <c r="V1381" s="1"/>
    </row>
    <row r="1382" spans="1:22" x14ac:dyDescent="0.25">
      <c r="A1382" s="1"/>
      <c r="C1382" s="65"/>
      <c r="K1382" s="65"/>
      <c r="L1382" s="65"/>
      <c r="M1382" s="65"/>
      <c r="N1382" s="65"/>
      <c r="O1382" s="65"/>
      <c r="P1382" s="65"/>
      <c r="T1382" s="1"/>
      <c r="U1382" s="1"/>
      <c r="V1382" s="1"/>
    </row>
    <row r="1383" spans="1:22" x14ac:dyDescent="0.25">
      <c r="A1383" s="1"/>
      <c r="C1383" s="65"/>
      <c r="K1383" s="65"/>
      <c r="L1383" s="65"/>
      <c r="M1383" s="65"/>
      <c r="N1383" s="65"/>
      <c r="O1383" s="65"/>
      <c r="P1383" s="65"/>
      <c r="T1383" s="1"/>
      <c r="U1383" s="1"/>
      <c r="V1383" s="1"/>
    </row>
    <row r="1384" spans="1:22" x14ac:dyDescent="0.25">
      <c r="A1384" s="1"/>
      <c r="C1384" s="65"/>
      <c r="K1384" s="65"/>
      <c r="L1384" s="65"/>
      <c r="M1384" s="65"/>
      <c r="N1384" s="65"/>
      <c r="O1384" s="65"/>
      <c r="P1384" s="65"/>
      <c r="T1384" s="1"/>
      <c r="U1384" s="1"/>
      <c r="V1384" s="1"/>
    </row>
    <row r="1385" spans="1:22" x14ac:dyDescent="0.25">
      <c r="A1385" s="1"/>
      <c r="C1385" s="65"/>
      <c r="K1385" s="65"/>
      <c r="L1385" s="65"/>
      <c r="M1385" s="65"/>
      <c r="N1385" s="65"/>
      <c r="O1385" s="65"/>
      <c r="P1385" s="65"/>
      <c r="T1385" s="1"/>
      <c r="U1385" s="1"/>
      <c r="V1385" s="1"/>
    </row>
    <row r="1386" spans="1:22" x14ac:dyDescent="0.25">
      <c r="A1386" s="1"/>
      <c r="C1386" s="65"/>
      <c r="K1386" s="65"/>
      <c r="L1386" s="65"/>
      <c r="M1386" s="65"/>
      <c r="N1386" s="65"/>
      <c r="O1386" s="65"/>
      <c r="P1386" s="65"/>
      <c r="T1386" s="1"/>
      <c r="U1386" s="1"/>
      <c r="V1386" s="1"/>
    </row>
    <row r="1387" spans="1:22" x14ac:dyDescent="0.25">
      <c r="A1387" s="1"/>
      <c r="C1387" s="65"/>
      <c r="K1387" s="65"/>
      <c r="L1387" s="65"/>
      <c r="M1387" s="65"/>
      <c r="N1387" s="65"/>
      <c r="O1387" s="65"/>
      <c r="P1387" s="65"/>
      <c r="T1387" s="1"/>
      <c r="U1387" s="1"/>
      <c r="V1387" s="1"/>
    </row>
    <row r="1388" spans="1:22" x14ac:dyDescent="0.25">
      <c r="A1388" s="1"/>
      <c r="C1388" s="65"/>
      <c r="K1388" s="65"/>
      <c r="L1388" s="65"/>
      <c r="M1388" s="65"/>
      <c r="N1388" s="65"/>
      <c r="O1388" s="65"/>
      <c r="P1388" s="65"/>
      <c r="T1388" s="1"/>
      <c r="U1388" s="1"/>
      <c r="V1388" s="1"/>
    </row>
    <row r="1389" spans="1:22" x14ac:dyDescent="0.25">
      <c r="A1389" s="1"/>
      <c r="C1389" s="65"/>
      <c r="K1389" s="65"/>
      <c r="L1389" s="65"/>
      <c r="M1389" s="65"/>
      <c r="N1389" s="65"/>
      <c r="O1389" s="65"/>
      <c r="P1389" s="65"/>
      <c r="T1389" s="1"/>
      <c r="U1389" s="1"/>
      <c r="V1389" s="1"/>
    </row>
    <row r="1390" spans="1:22" x14ac:dyDescent="0.25">
      <c r="A1390" s="1"/>
      <c r="C1390" s="65"/>
      <c r="K1390" s="65"/>
      <c r="L1390" s="65"/>
      <c r="M1390" s="65"/>
      <c r="N1390" s="65"/>
      <c r="O1390" s="65"/>
      <c r="P1390" s="65"/>
      <c r="T1390" s="1"/>
      <c r="U1390" s="1"/>
      <c r="V1390" s="1"/>
    </row>
    <row r="1391" spans="1:22" x14ac:dyDescent="0.25">
      <c r="A1391" s="1"/>
      <c r="C1391" s="65"/>
      <c r="K1391" s="65"/>
      <c r="L1391" s="65"/>
      <c r="M1391" s="65"/>
      <c r="N1391" s="65"/>
      <c r="O1391" s="65"/>
      <c r="P1391" s="65"/>
      <c r="T1391" s="1"/>
      <c r="U1391" s="1"/>
      <c r="V1391" s="1"/>
    </row>
    <row r="1392" spans="1:22" x14ac:dyDescent="0.25">
      <c r="A1392" s="1"/>
      <c r="C1392" s="65"/>
      <c r="K1392" s="65"/>
      <c r="L1392" s="65"/>
      <c r="M1392" s="65"/>
      <c r="N1392" s="65"/>
      <c r="O1392" s="65"/>
      <c r="P1392" s="65"/>
      <c r="T1392" s="1"/>
      <c r="U1392" s="1"/>
      <c r="V1392" s="1"/>
    </row>
    <row r="1393" spans="1:22" x14ac:dyDescent="0.25">
      <c r="A1393" s="1"/>
      <c r="C1393" s="65"/>
      <c r="K1393" s="65"/>
      <c r="L1393" s="65"/>
      <c r="M1393" s="65"/>
      <c r="N1393" s="65"/>
      <c r="O1393" s="65"/>
      <c r="P1393" s="65"/>
      <c r="T1393" s="1"/>
      <c r="U1393" s="1"/>
      <c r="V1393" s="1"/>
    </row>
    <row r="1394" spans="1:22" x14ac:dyDescent="0.25">
      <c r="A1394" s="1"/>
      <c r="C1394" s="65"/>
      <c r="K1394" s="65"/>
      <c r="L1394" s="65"/>
      <c r="M1394" s="65"/>
      <c r="N1394" s="65"/>
      <c r="O1394" s="65"/>
      <c r="P1394" s="65"/>
      <c r="T1394" s="1"/>
      <c r="U1394" s="1"/>
      <c r="V1394" s="1"/>
    </row>
    <row r="1395" spans="1:22" x14ac:dyDescent="0.25">
      <c r="A1395" s="1"/>
      <c r="C1395" s="65"/>
      <c r="K1395" s="65"/>
      <c r="L1395" s="65"/>
      <c r="M1395" s="65"/>
      <c r="N1395" s="65"/>
      <c r="O1395" s="65"/>
      <c r="P1395" s="65"/>
      <c r="T1395" s="1"/>
      <c r="U1395" s="1"/>
      <c r="V1395" s="1"/>
    </row>
    <row r="1396" spans="1:22" x14ac:dyDescent="0.25">
      <c r="A1396" s="1"/>
      <c r="C1396" s="65"/>
      <c r="K1396" s="65"/>
      <c r="L1396" s="65"/>
      <c r="M1396" s="65"/>
      <c r="N1396" s="65"/>
      <c r="O1396" s="65"/>
      <c r="P1396" s="65"/>
      <c r="T1396" s="1"/>
      <c r="U1396" s="1"/>
      <c r="V1396" s="1"/>
    </row>
    <row r="1397" spans="1:22" x14ac:dyDescent="0.25">
      <c r="A1397" s="1"/>
      <c r="C1397" s="65"/>
      <c r="K1397" s="65"/>
      <c r="L1397" s="65"/>
      <c r="M1397" s="65"/>
      <c r="N1397" s="65"/>
      <c r="O1397" s="65"/>
      <c r="P1397" s="65"/>
      <c r="T1397" s="1"/>
      <c r="U1397" s="1"/>
      <c r="V1397" s="1"/>
    </row>
    <row r="1398" spans="1:22" x14ac:dyDescent="0.25">
      <c r="A1398" s="1"/>
      <c r="C1398" s="65"/>
      <c r="K1398" s="65"/>
      <c r="L1398" s="65"/>
      <c r="M1398" s="65"/>
      <c r="N1398" s="65"/>
      <c r="O1398" s="65"/>
      <c r="P1398" s="65"/>
      <c r="T1398" s="1"/>
      <c r="U1398" s="1"/>
      <c r="V1398" s="1"/>
    </row>
    <row r="1399" spans="1:22" x14ac:dyDescent="0.25">
      <c r="A1399" s="1"/>
      <c r="C1399" s="65"/>
      <c r="K1399" s="65"/>
      <c r="L1399" s="65"/>
      <c r="M1399" s="65"/>
      <c r="N1399" s="65"/>
      <c r="O1399" s="65"/>
      <c r="P1399" s="65"/>
      <c r="T1399" s="1"/>
      <c r="U1399" s="1"/>
      <c r="V1399" s="1"/>
    </row>
    <row r="1400" spans="1:22" x14ac:dyDescent="0.25">
      <c r="A1400" s="1"/>
      <c r="C1400" s="65"/>
      <c r="K1400" s="65"/>
      <c r="L1400" s="65"/>
      <c r="M1400" s="65"/>
      <c r="N1400" s="65"/>
      <c r="O1400" s="65"/>
      <c r="P1400" s="65"/>
      <c r="T1400" s="1"/>
      <c r="U1400" s="1"/>
      <c r="V1400" s="1"/>
    </row>
    <row r="1401" spans="1:22" x14ac:dyDescent="0.25">
      <c r="A1401" s="1"/>
      <c r="C1401" s="65"/>
      <c r="K1401" s="65"/>
      <c r="L1401" s="65"/>
      <c r="M1401" s="65"/>
      <c r="N1401" s="65"/>
      <c r="O1401" s="65"/>
      <c r="P1401" s="65"/>
      <c r="T1401" s="1"/>
      <c r="U1401" s="1"/>
      <c r="V1401" s="1"/>
    </row>
    <row r="1402" spans="1:22" x14ac:dyDescent="0.25">
      <c r="A1402" s="1"/>
      <c r="C1402" s="65"/>
      <c r="K1402" s="65"/>
      <c r="L1402" s="65"/>
      <c r="M1402" s="65"/>
      <c r="N1402" s="65"/>
      <c r="O1402" s="65"/>
      <c r="P1402" s="65"/>
      <c r="T1402" s="1"/>
      <c r="U1402" s="1"/>
      <c r="V1402" s="1"/>
    </row>
    <row r="1403" spans="1:22" x14ac:dyDescent="0.25">
      <c r="A1403" s="1"/>
      <c r="C1403" s="65"/>
      <c r="K1403" s="65"/>
      <c r="L1403" s="65"/>
      <c r="M1403" s="65"/>
      <c r="N1403" s="65"/>
      <c r="O1403" s="65"/>
      <c r="P1403" s="65"/>
      <c r="T1403" s="1"/>
      <c r="U1403" s="1"/>
      <c r="V1403" s="1"/>
    </row>
    <row r="1404" spans="1:22" x14ac:dyDescent="0.25">
      <c r="A1404" s="1"/>
      <c r="C1404" s="65"/>
      <c r="K1404" s="65"/>
      <c r="L1404" s="65"/>
      <c r="M1404" s="65"/>
      <c r="N1404" s="65"/>
      <c r="O1404" s="65"/>
      <c r="P1404" s="65"/>
      <c r="T1404" s="1"/>
      <c r="U1404" s="1"/>
      <c r="V1404" s="1"/>
    </row>
    <row r="1405" spans="1:22" x14ac:dyDescent="0.25">
      <c r="A1405" s="1"/>
      <c r="C1405" s="65"/>
      <c r="K1405" s="65"/>
      <c r="L1405" s="65"/>
      <c r="M1405" s="65"/>
      <c r="N1405" s="65"/>
      <c r="O1405" s="65"/>
      <c r="P1405" s="65"/>
      <c r="T1405" s="1"/>
      <c r="U1405" s="1"/>
      <c r="V1405" s="1"/>
    </row>
    <row r="1406" spans="1:22" x14ac:dyDescent="0.25">
      <c r="A1406" s="1"/>
      <c r="C1406" s="65"/>
      <c r="K1406" s="65"/>
      <c r="L1406" s="65"/>
      <c r="M1406" s="65"/>
      <c r="N1406" s="65"/>
      <c r="O1406" s="65"/>
      <c r="P1406" s="65"/>
      <c r="T1406" s="1"/>
      <c r="U1406" s="1"/>
      <c r="V1406" s="1"/>
    </row>
    <row r="1407" spans="1:22" x14ac:dyDescent="0.25">
      <c r="A1407" s="1"/>
      <c r="C1407" s="65"/>
      <c r="K1407" s="65"/>
      <c r="L1407" s="65"/>
      <c r="M1407" s="65"/>
      <c r="N1407" s="65"/>
      <c r="O1407" s="65"/>
      <c r="P1407" s="65"/>
      <c r="T1407" s="1"/>
      <c r="U1407" s="1"/>
      <c r="V1407" s="1"/>
    </row>
    <row r="1408" spans="1:22" x14ac:dyDescent="0.25">
      <c r="A1408" s="1"/>
      <c r="C1408" s="65"/>
      <c r="K1408" s="65"/>
      <c r="L1408" s="65"/>
      <c r="M1408" s="65"/>
      <c r="N1408" s="65"/>
      <c r="O1408" s="65"/>
      <c r="P1408" s="65"/>
      <c r="T1408" s="1"/>
      <c r="U1408" s="1"/>
      <c r="V1408" s="1"/>
    </row>
    <row r="1409" spans="1:22" x14ac:dyDescent="0.25">
      <c r="A1409" s="1"/>
      <c r="C1409" s="65"/>
      <c r="K1409" s="65"/>
      <c r="L1409" s="65"/>
      <c r="M1409" s="65"/>
      <c r="N1409" s="65"/>
      <c r="O1409" s="65"/>
      <c r="P1409" s="65"/>
      <c r="T1409" s="1"/>
      <c r="U1409" s="1"/>
      <c r="V1409" s="1"/>
    </row>
    <row r="1410" spans="1:22" x14ac:dyDescent="0.25">
      <c r="A1410" s="1"/>
      <c r="C1410" s="65"/>
      <c r="K1410" s="65"/>
      <c r="L1410" s="65"/>
      <c r="M1410" s="65"/>
      <c r="N1410" s="65"/>
      <c r="O1410" s="65"/>
      <c r="P1410" s="65"/>
      <c r="T1410" s="1"/>
      <c r="U1410" s="1"/>
      <c r="V1410" s="1"/>
    </row>
    <row r="1411" spans="1:22" x14ac:dyDescent="0.25">
      <c r="A1411" s="1"/>
      <c r="C1411" s="65"/>
      <c r="K1411" s="65"/>
      <c r="L1411" s="65"/>
      <c r="M1411" s="65"/>
      <c r="N1411" s="65"/>
      <c r="O1411" s="65"/>
      <c r="P1411" s="65"/>
      <c r="T1411" s="1"/>
      <c r="U1411" s="1"/>
      <c r="V1411" s="1"/>
    </row>
    <row r="1412" spans="1:22" x14ac:dyDescent="0.25">
      <c r="A1412" s="1"/>
      <c r="C1412" s="65"/>
      <c r="K1412" s="65"/>
      <c r="L1412" s="65"/>
      <c r="M1412" s="65"/>
      <c r="N1412" s="65"/>
      <c r="O1412" s="65"/>
      <c r="P1412" s="65"/>
      <c r="T1412" s="1"/>
      <c r="U1412" s="1"/>
      <c r="V1412" s="1"/>
    </row>
    <row r="1413" spans="1:22" x14ac:dyDescent="0.25">
      <c r="A1413" s="1"/>
      <c r="C1413" s="65"/>
      <c r="K1413" s="65"/>
      <c r="L1413" s="65"/>
      <c r="M1413" s="65"/>
      <c r="N1413" s="65"/>
      <c r="O1413" s="65"/>
      <c r="P1413" s="65"/>
      <c r="T1413" s="1"/>
      <c r="U1413" s="1"/>
      <c r="V1413" s="1"/>
    </row>
    <row r="1414" spans="1:22" x14ac:dyDescent="0.25">
      <c r="A1414" s="1"/>
      <c r="C1414" s="65"/>
      <c r="K1414" s="65"/>
      <c r="L1414" s="65"/>
      <c r="M1414" s="65"/>
      <c r="N1414" s="65"/>
      <c r="O1414" s="65"/>
      <c r="P1414" s="65"/>
      <c r="T1414" s="1"/>
      <c r="U1414" s="1"/>
      <c r="V1414" s="1"/>
    </row>
    <row r="1415" spans="1:22" x14ac:dyDescent="0.25">
      <c r="A1415" s="1"/>
      <c r="C1415" s="65"/>
      <c r="K1415" s="65"/>
      <c r="L1415" s="65"/>
      <c r="M1415" s="65"/>
      <c r="N1415" s="65"/>
      <c r="O1415" s="65"/>
      <c r="P1415" s="65"/>
      <c r="T1415" s="1"/>
      <c r="U1415" s="1"/>
      <c r="V1415" s="1"/>
    </row>
    <row r="1416" spans="1:22" x14ac:dyDescent="0.25">
      <c r="A1416" s="1"/>
      <c r="C1416" s="65"/>
      <c r="K1416" s="65"/>
      <c r="L1416" s="65"/>
      <c r="M1416" s="65"/>
      <c r="N1416" s="65"/>
      <c r="O1416" s="65"/>
      <c r="P1416" s="65"/>
      <c r="T1416" s="1"/>
      <c r="U1416" s="1"/>
      <c r="V1416" s="1"/>
    </row>
    <row r="1417" spans="1:22" x14ac:dyDescent="0.25">
      <c r="A1417" s="1"/>
      <c r="C1417" s="65"/>
      <c r="K1417" s="65"/>
      <c r="L1417" s="65"/>
      <c r="M1417" s="65"/>
      <c r="N1417" s="65"/>
      <c r="O1417" s="65"/>
      <c r="P1417" s="65"/>
      <c r="T1417" s="1"/>
      <c r="U1417" s="1"/>
      <c r="V1417" s="1"/>
    </row>
    <row r="1418" spans="1:22" x14ac:dyDescent="0.25">
      <c r="A1418" s="1"/>
      <c r="C1418" s="65"/>
      <c r="K1418" s="65"/>
      <c r="L1418" s="65"/>
      <c r="M1418" s="65"/>
      <c r="N1418" s="65"/>
      <c r="O1418" s="65"/>
      <c r="P1418" s="65"/>
      <c r="T1418" s="1"/>
      <c r="U1418" s="1"/>
      <c r="V1418" s="1"/>
    </row>
    <row r="1419" spans="1:22" x14ac:dyDescent="0.25">
      <c r="A1419" s="1"/>
      <c r="C1419" s="65"/>
      <c r="K1419" s="65"/>
      <c r="L1419" s="65"/>
      <c r="M1419" s="65"/>
      <c r="N1419" s="65"/>
      <c r="O1419" s="65"/>
      <c r="P1419" s="65"/>
      <c r="T1419" s="1"/>
      <c r="U1419" s="1"/>
      <c r="V1419" s="1"/>
    </row>
    <row r="1420" spans="1:22" x14ac:dyDescent="0.25">
      <c r="A1420" s="1"/>
      <c r="C1420" s="65"/>
      <c r="K1420" s="65"/>
      <c r="L1420" s="65"/>
      <c r="M1420" s="65"/>
      <c r="N1420" s="65"/>
      <c r="O1420" s="65"/>
      <c r="P1420" s="65"/>
      <c r="T1420" s="1"/>
      <c r="U1420" s="1"/>
      <c r="V1420" s="1"/>
    </row>
    <row r="1421" spans="1:22" x14ac:dyDescent="0.25">
      <c r="A1421" s="1"/>
      <c r="C1421" s="65"/>
      <c r="K1421" s="65"/>
      <c r="L1421" s="65"/>
      <c r="M1421" s="65"/>
      <c r="N1421" s="65"/>
      <c r="O1421" s="65"/>
      <c r="P1421" s="65"/>
      <c r="T1421" s="1"/>
      <c r="U1421" s="1"/>
      <c r="V1421" s="1"/>
    </row>
    <row r="1422" spans="1:22" x14ac:dyDescent="0.25">
      <c r="A1422" s="1"/>
      <c r="C1422" s="65"/>
      <c r="K1422" s="65"/>
      <c r="L1422" s="65"/>
      <c r="M1422" s="65"/>
      <c r="N1422" s="65"/>
      <c r="O1422" s="65"/>
      <c r="P1422" s="65"/>
      <c r="T1422" s="1"/>
      <c r="U1422" s="1"/>
      <c r="V1422" s="1"/>
    </row>
    <row r="1423" spans="1:22" x14ac:dyDescent="0.25">
      <c r="A1423" s="1"/>
      <c r="C1423" s="65"/>
      <c r="K1423" s="65"/>
      <c r="L1423" s="65"/>
      <c r="M1423" s="65"/>
      <c r="N1423" s="65"/>
      <c r="O1423" s="65"/>
      <c r="P1423" s="65"/>
      <c r="T1423" s="1"/>
      <c r="U1423" s="1"/>
      <c r="V1423" s="1"/>
    </row>
    <row r="1424" spans="1:22" x14ac:dyDescent="0.25">
      <c r="A1424" s="1"/>
      <c r="C1424" s="65"/>
      <c r="K1424" s="65"/>
      <c r="L1424" s="65"/>
      <c r="M1424" s="65"/>
      <c r="N1424" s="65"/>
      <c r="O1424" s="65"/>
      <c r="P1424" s="65"/>
      <c r="T1424" s="1"/>
      <c r="U1424" s="1"/>
      <c r="V1424" s="1"/>
    </row>
    <row r="1425" spans="1:22" x14ac:dyDescent="0.25">
      <c r="A1425" s="1"/>
      <c r="C1425" s="65"/>
      <c r="K1425" s="65"/>
      <c r="L1425" s="65"/>
      <c r="M1425" s="65"/>
      <c r="N1425" s="65"/>
      <c r="O1425" s="65"/>
      <c r="P1425" s="65"/>
      <c r="T1425" s="1"/>
      <c r="U1425" s="1"/>
      <c r="V1425" s="1"/>
    </row>
    <row r="1426" spans="1:22" x14ac:dyDescent="0.25">
      <c r="A1426" s="1"/>
      <c r="C1426" s="65"/>
      <c r="K1426" s="65"/>
      <c r="L1426" s="65"/>
      <c r="M1426" s="65"/>
      <c r="N1426" s="65"/>
      <c r="O1426" s="65"/>
      <c r="P1426" s="65"/>
      <c r="T1426" s="1"/>
      <c r="U1426" s="1"/>
      <c r="V1426" s="1"/>
    </row>
    <row r="1427" spans="1:22" x14ac:dyDescent="0.25">
      <c r="A1427" s="1"/>
      <c r="C1427" s="65"/>
      <c r="K1427" s="65"/>
      <c r="L1427" s="65"/>
      <c r="M1427" s="65"/>
      <c r="N1427" s="65"/>
      <c r="O1427" s="65"/>
      <c r="P1427" s="65"/>
      <c r="T1427" s="1"/>
      <c r="U1427" s="1"/>
      <c r="V1427" s="1"/>
    </row>
    <row r="1428" spans="1:22" x14ac:dyDescent="0.25">
      <c r="A1428" s="1"/>
      <c r="C1428" s="65"/>
      <c r="K1428" s="65"/>
      <c r="L1428" s="65"/>
      <c r="M1428" s="65"/>
      <c r="N1428" s="65"/>
      <c r="O1428" s="65"/>
      <c r="P1428" s="65"/>
      <c r="T1428" s="1"/>
      <c r="U1428" s="1"/>
      <c r="V1428" s="1"/>
    </row>
    <row r="1429" spans="1:22" x14ac:dyDescent="0.25">
      <c r="A1429" s="1"/>
      <c r="C1429" s="65"/>
      <c r="K1429" s="65"/>
      <c r="L1429" s="65"/>
      <c r="M1429" s="65"/>
      <c r="N1429" s="65"/>
      <c r="O1429" s="65"/>
      <c r="P1429" s="65"/>
      <c r="T1429" s="1"/>
      <c r="U1429" s="1"/>
      <c r="V1429" s="1"/>
    </row>
    <row r="1430" spans="1:22" x14ac:dyDescent="0.25">
      <c r="A1430" s="1"/>
      <c r="C1430" s="65"/>
      <c r="K1430" s="65"/>
      <c r="L1430" s="65"/>
      <c r="M1430" s="65"/>
      <c r="N1430" s="65"/>
      <c r="O1430" s="65"/>
      <c r="P1430" s="65"/>
      <c r="T1430" s="1"/>
      <c r="U1430" s="1"/>
      <c r="V1430" s="1"/>
    </row>
    <row r="1431" spans="1:22" x14ac:dyDescent="0.25">
      <c r="A1431" s="1"/>
      <c r="C1431" s="65"/>
      <c r="K1431" s="65"/>
      <c r="L1431" s="65"/>
      <c r="M1431" s="65"/>
      <c r="N1431" s="65"/>
      <c r="O1431" s="65"/>
      <c r="P1431" s="65"/>
      <c r="T1431" s="1"/>
      <c r="U1431" s="1"/>
      <c r="V1431" s="1"/>
    </row>
    <row r="1432" spans="1:22" x14ac:dyDescent="0.25">
      <c r="A1432" s="1"/>
      <c r="C1432" s="65"/>
      <c r="K1432" s="65"/>
      <c r="L1432" s="65"/>
      <c r="M1432" s="65"/>
      <c r="N1432" s="65"/>
      <c r="O1432" s="65"/>
      <c r="P1432" s="65"/>
      <c r="T1432" s="1"/>
      <c r="U1432" s="1"/>
      <c r="V1432" s="1"/>
    </row>
    <row r="1433" spans="1:22" x14ac:dyDescent="0.25">
      <c r="A1433" s="1"/>
      <c r="C1433" s="65"/>
      <c r="K1433" s="65"/>
      <c r="L1433" s="65"/>
      <c r="M1433" s="65"/>
      <c r="N1433" s="65"/>
      <c r="O1433" s="65"/>
      <c r="P1433" s="65"/>
      <c r="T1433" s="1"/>
      <c r="U1433" s="1"/>
      <c r="V1433" s="1"/>
    </row>
    <row r="1434" spans="1:22" x14ac:dyDescent="0.25">
      <c r="A1434" s="1"/>
      <c r="C1434" s="65"/>
      <c r="K1434" s="65"/>
      <c r="L1434" s="65"/>
      <c r="M1434" s="65"/>
      <c r="N1434" s="65"/>
      <c r="O1434" s="65"/>
      <c r="P1434" s="65"/>
      <c r="T1434" s="1"/>
      <c r="U1434" s="1"/>
      <c r="V1434" s="1"/>
    </row>
    <row r="1435" spans="1:22" x14ac:dyDescent="0.25">
      <c r="A1435" s="1"/>
      <c r="C1435" s="65"/>
      <c r="K1435" s="65"/>
      <c r="L1435" s="65"/>
      <c r="M1435" s="65"/>
      <c r="N1435" s="65"/>
      <c r="O1435" s="65"/>
      <c r="P1435" s="65"/>
      <c r="T1435" s="1"/>
      <c r="U1435" s="1"/>
      <c r="V1435" s="1"/>
    </row>
    <row r="1436" spans="1:22" x14ac:dyDescent="0.25">
      <c r="A1436" s="1"/>
      <c r="C1436" s="65"/>
      <c r="K1436" s="65"/>
      <c r="L1436" s="65"/>
      <c r="M1436" s="65"/>
      <c r="N1436" s="65"/>
      <c r="O1436" s="65"/>
      <c r="P1436" s="65"/>
      <c r="T1436" s="1"/>
      <c r="U1436" s="1"/>
      <c r="V1436" s="1"/>
    </row>
    <row r="1437" spans="1:22" x14ac:dyDescent="0.25">
      <c r="A1437" s="1"/>
      <c r="C1437" s="65"/>
      <c r="K1437" s="65"/>
      <c r="L1437" s="65"/>
      <c r="M1437" s="65"/>
      <c r="N1437" s="65"/>
      <c r="O1437" s="65"/>
      <c r="P1437" s="65"/>
      <c r="T1437" s="1"/>
      <c r="U1437" s="1"/>
      <c r="V1437" s="1"/>
    </row>
    <row r="1438" spans="1:22" x14ac:dyDescent="0.25">
      <c r="A1438" s="1"/>
      <c r="C1438" s="65"/>
      <c r="K1438" s="65"/>
      <c r="L1438" s="65"/>
      <c r="M1438" s="65"/>
      <c r="N1438" s="65"/>
      <c r="O1438" s="65"/>
      <c r="P1438" s="65"/>
      <c r="T1438" s="1"/>
      <c r="U1438" s="1"/>
      <c r="V1438" s="1"/>
    </row>
    <row r="1439" spans="1:22" x14ac:dyDescent="0.25">
      <c r="A1439" s="1"/>
      <c r="C1439" s="65"/>
      <c r="K1439" s="65"/>
      <c r="L1439" s="65"/>
      <c r="M1439" s="65"/>
      <c r="N1439" s="65"/>
      <c r="O1439" s="65"/>
      <c r="P1439" s="65"/>
      <c r="T1439" s="1"/>
      <c r="U1439" s="1"/>
      <c r="V1439" s="1"/>
    </row>
    <row r="1440" spans="1:22" x14ac:dyDescent="0.25">
      <c r="A1440" s="1"/>
      <c r="C1440" s="65"/>
      <c r="K1440" s="65"/>
      <c r="L1440" s="65"/>
      <c r="M1440" s="65"/>
      <c r="N1440" s="65"/>
      <c r="O1440" s="65"/>
      <c r="P1440" s="65"/>
      <c r="T1440" s="1"/>
      <c r="U1440" s="1"/>
      <c r="V1440" s="1"/>
    </row>
    <row r="1441" spans="1:22" x14ac:dyDescent="0.25">
      <c r="A1441" s="1"/>
      <c r="C1441" s="65"/>
      <c r="K1441" s="65"/>
      <c r="L1441" s="65"/>
      <c r="M1441" s="65"/>
      <c r="N1441" s="65"/>
      <c r="O1441" s="65"/>
      <c r="P1441" s="65"/>
      <c r="T1441" s="1"/>
      <c r="U1441" s="1"/>
      <c r="V1441" s="1"/>
    </row>
    <row r="1442" spans="1:22" x14ac:dyDescent="0.25">
      <c r="A1442" s="1"/>
      <c r="C1442" s="65"/>
      <c r="K1442" s="65"/>
      <c r="L1442" s="65"/>
      <c r="M1442" s="65"/>
      <c r="N1442" s="65"/>
      <c r="O1442" s="65"/>
      <c r="P1442" s="65"/>
      <c r="T1442" s="1"/>
      <c r="U1442" s="1"/>
      <c r="V1442" s="1"/>
    </row>
    <row r="1443" spans="1:22" x14ac:dyDescent="0.25">
      <c r="A1443" s="1"/>
      <c r="C1443" s="65"/>
      <c r="K1443" s="65"/>
      <c r="L1443" s="65"/>
      <c r="M1443" s="65"/>
      <c r="N1443" s="65"/>
      <c r="O1443" s="65"/>
      <c r="P1443" s="65"/>
      <c r="T1443" s="1"/>
      <c r="U1443" s="1"/>
      <c r="V1443" s="1"/>
    </row>
    <row r="1444" spans="1:22" x14ac:dyDescent="0.25">
      <c r="A1444" s="1"/>
      <c r="C1444" s="65"/>
      <c r="K1444" s="65"/>
      <c r="L1444" s="65"/>
      <c r="M1444" s="65"/>
      <c r="N1444" s="65"/>
      <c r="O1444" s="65"/>
      <c r="P1444" s="65"/>
      <c r="T1444" s="1"/>
      <c r="U1444" s="1"/>
      <c r="V1444" s="1"/>
    </row>
    <row r="1445" spans="1:22" x14ac:dyDescent="0.25">
      <c r="A1445" s="1"/>
      <c r="C1445" s="65"/>
      <c r="K1445" s="65"/>
      <c r="L1445" s="65"/>
      <c r="M1445" s="65"/>
      <c r="N1445" s="65"/>
      <c r="O1445" s="65"/>
      <c r="P1445" s="65"/>
      <c r="T1445" s="1"/>
      <c r="U1445" s="1"/>
      <c r="V1445" s="1"/>
    </row>
    <row r="1446" spans="1:22" x14ac:dyDescent="0.25">
      <c r="A1446" s="1"/>
      <c r="C1446" s="65"/>
      <c r="K1446" s="65"/>
      <c r="L1446" s="65"/>
      <c r="M1446" s="65"/>
      <c r="N1446" s="65"/>
      <c r="O1446" s="65"/>
      <c r="P1446" s="65"/>
      <c r="T1446" s="1"/>
      <c r="U1446" s="1"/>
      <c r="V1446" s="1"/>
    </row>
    <row r="1447" spans="1:22" x14ac:dyDescent="0.25">
      <c r="A1447" s="1"/>
      <c r="C1447" s="65"/>
      <c r="K1447" s="65"/>
      <c r="L1447" s="65"/>
      <c r="M1447" s="65"/>
      <c r="N1447" s="65"/>
      <c r="O1447" s="65"/>
      <c r="P1447" s="65"/>
      <c r="T1447" s="1"/>
      <c r="U1447" s="1"/>
      <c r="V1447" s="1"/>
    </row>
    <row r="1448" spans="1:22" x14ac:dyDescent="0.25">
      <c r="A1448" s="1"/>
      <c r="C1448" s="65"/>
      <c r="K1448" s="65"/>
      <c r="L1448" s="65"/>
      <c r="M1448" s="65"/>
      <c r="N1448" s="65"/>
      <c r="O1448" s="65"/>
      <c r="P1448" s="65"/>
      <c r="T1448" s="1"/>
      <c r="U1448" s="1"/>
      <c r="V1448" s="1"/>
    </row>
    <row r="1449" spans="1:22" x14ac:dyDescent="0.25">
      <c r="A1449" s="1"/>
      <c r="C1449" s="65"/>
      <c r="K1449" s="65"/>
      <c r="L1449" s="65"/>
      <c r="M1449" s="65"/>
      <c r="N1449" s="65"/>
      <c r="O1449" s="65"/>
      <c r="P1449" s="65"/>
      <c r="T1449" s="1"/>
      <c r="U1449" s="1"/>
      <c r="V1449" s="1"/>
    </row>
    <row r="1450" spans="1:22" x14ac:dyDescent="0.25">
      <c r="A1450" s="1"/>
      <c r="C1450" s="65"/>
      <c r="K1450" s="65"/>
      <c r="L1450" s="65"/>
      <c r="M1450" s="65"/>
      <c r="N1450" s="65"/>
      <c r="O1450" s="65"/>
      <c r="P1450" s="65"/>
      <c r="T1450" s="1"/>
      <c r="U1450" s="1"/>
      <c r="V1450" s="1"/>
    </row>
    <row r="1451" spans="1:22" x14ac:dyDescent="0.25">
      <c r="A1451" s="1"/>
      <c r="C1451" s="65"/>
      <c r="K1451" s="65"/>
      <c r="L1451" s="65"/>
      <c r="M1451" s="65"/>
      <c r="N1451" s="65"/>
      <c r="O1451" s="65"/>
      <c r="P1451" s="65"/>
      <c r="T1451" s="1"/>
      <c r="U1451" s="1"/>
      <c r="V1451" s="1"/>
    </row>
    <row r="1452" spans="1:22" x14ac:dyDescent="0.25">
      <c r="A1452" s="1"/>
      <c r="C1452" s="65"/>
      <c r="K1452" s="65"/>
      <c r="L1452" s="65"/>
      <c r="M1452" s="65"/>
      <c r="N1452" s="65"/>
      <c r="O1452" s="65"/>
      <c r="P1452" s="65"/>
      <c r="T1452" s="1"/>
      <c r="U1452" s="1"/>
      <c r="V1452" s="1"/>
    </row>
    <row r="1453" spans="1:22" x14ac:dyDescent="0.25">
      <c r="A1453" s="1"/>
      <c r="C1453" s="65"/>
      <c r="K1453" s="65"/>
      <c r="L1453" s="65"/>
      <c r="M1453" s="65"/>
      <c r="N1453" s="65"/>
      <c r="O1453" s="65"/>
      <c r="P1453" s="65"/>
      <c r="T1453" s="1"/>
      <c r="U1453" s="1"/>
      <c r="V1453" s="1"/>
    </row>
    <row r="1454" spans="1:22" x14ac:dyDescent="0.25">
      <c r="A1454" s="1"/>
      <c r="C1454" s="65"/>
      <c r="K1454" s="65"/>
      <c r="L1454" s="65"/>
      <c r="M1454" s="65"/>
      <c r="N1454" s="65"/>
      <c r="O1454" s="65"/>
      <c r="P1454" s="65"/>
      <c r="T1454" s="1"/>
      <c r="U1454" s="1"/>
      <c r="V1454" s="1"/>
    </row>
    <row r="1455" spans="1:22" x14ac:dyDescent="0.25">
      <c r="A1455" s="1"/>
      <c r="C1455" s="65"/>
      <c r="K1455" s="65"/>
      <c r="L1455" s="65"/>
      <c r="M1455" s="65"/>
      <c r="N1455" s="65"/>
      <c r="O1455" s="65"/>
      <c r="P1455" s="65"/>
      <c r="T1455" s="1"/>
      <c r="U1455" s="1"/>
      <c r="V1455" s="1"/>
    </row>
    <row r="1456" spans="1:22" x14ac:dyDescent="0.25">
      <c r="A1456" s="1"/>
      <c r="C1456" s="65"/>
      <c r="K1456" s="65"/>
      <c r="L1456" s="65"/>
      <c r="M1456" s="65"/>
      <c r="N1456" s="65"/>
      <c r="O1456" s="65"/>
      <c r="P1456" s="65"/>
      <c r="T1456" s="1"/>
      <c r="U1456" s="1"/>
      <c r="V1456" s="1"/>
    </row>
    <row r="1457" spans="1:22" x14ac:dyDescent="0.25">
      <c r="A1457" s="1"/>
      <c r="C1457" s="65"/>
      <c r="K1457" s="65"/>
      <c r="L1457" s="65"/>
      <c r="M1457" s="65"/>
      <c r="N1457" s="65"/>
      <c r="O1457" s="65"/>
      <c r="P1457" s="65"/>
      <c r="T1457" s="1"/>
      <c r="U1457" s="1"/>
      <c r="V1457" s="1"/>
    </row>
    <row r="1458" spans="1:22" x14ac:dyDescent="0.25">
      <c r="A1458" s="1"/>
      <c r="C1458" s="65"/>
      <c r="K1458" s="65"/>
      <c r="L1458" s="65"/>
      <c r="M1458" s="65"/>
      <c r="N1458" s="65"/>
      <c r="O1458" s="65"/>
      <c r="P1458" s="65"/>
      <c r="T1458" s="1"/>
      <c r="U1458" s="1"/>
      <c r="V1458" s="1"/>
    </row>
    <row r="1459" spans="1:22" x14ac:dyDescent="0.25">
      <c r="A1459" s="1"/>
      <c r="C1459" s="65"/>
      <c r="K1459" s="65"/>
      <c r="L1459" s="65"/>
      <c r="M1459" s="65"/>
      <c r="N1459" s="65"/>
      <c r="O1459" s="65"/>
      <c r="P1459" s="65"/>
      <c r="T1459" s="1"/>
      <c r="U1459" s="1"/>
      <c r="V1459" s="1"/>
    </row>
    <row r="1460" spans="1:22" x14ac:dyDescent="0.25">
      <c r="A1460" s="1"/>
      <c r="C1460" s="65"/>
      <c r="K1460" s="65"/>
      <c r="L1460" s="65"/>
      <c r="M1460" s="65"/>
      <c r="N1460" s="65"/>
      <c r="O1460" s="65"/>
      <c r="P1460" s="65"/>
      <c r="T1460" s="1"/>
      <c r="U1460" s="1"/>
      <c r="V1460" s="1"/>
    </row>
    <row r="1461" spans="1:22" x14ac:dyDescent="0.25">
      <c r="A1461" s="1"/>
      <c r="C1461" s="65"/>
      <c r="K1461" s="65"/>
      <c r="L1461" s="65"/>
      <c r="M1461" s="65"/>
      <c r="N1461" s="65"/>
      <c r="O1461" s="65"/>
      <c r="P1461" s="65"/>
      <c r="T1461" s="1"/>
      <c r="U1461" s="1"/>
      <c r="V1461" s="1"/>
    </row>
    <row r="1462" spans="1:22" x14ac:dyDescent="0.25">
      <c r="A1462" s="1"/>
      <c r="C1462" s="65"/>
      <c r="K1462" s="65"/>
      <c r="L1462" s="65"/>
      <c r="M1462" s="65"/>
      <c r="N1462" s="65"/>
      <c r="O1462" s="65"/>
      <c r="P1462" s="65"/>
      <c r="T1462" s="1"/>
      <c r="U1462" s="1"/>
      <c r="V1462" s="1"/>
    </row>
    <row r="1463" spans="1:22" x14ac:dyDescent="0.25">
      <c r="A1463" s="1"/>
      <c r="C1463" s="65"/>
      <c r="K1463" s="65"/>
      <c r="L1463" s="65"/>
      <c r="M1463" s="65"/>
      <c r="N1463" s="65"/>
      <c r="O1463" s="65"/>
      <c r="P1463" s="65"/>
      <c r="T1463" s="1"/>
      <c r="U1463" s="1"/>
      <c r="V1463" s="1"/>
    </row>
    <row r="1464" spans="1:22" x14ac:dyDescent="0.25">
      <c r="A1464" s="1"/>
      <c r="C1464" s="65"/>
      <c r="K1464" s="65"/>
      <c r="L1464" s="65"/>
      <c r="M1464" s="65"/>
      <c r="N1464" s="65"/>
      <c r="O1464" s="65"/>
      <c r="P1464" s="65"/>
      <c r="T1464" s="1"/>
      <c r="U1464" s="1"/>
      <c r="V1464" s="1"/>
    </row>
    <row r="1465" spans="1:22" x14ac:dyDescent="0.25">
      <c r="A1465" s="1"/>
      <c r="C1465" s="65"/>
      <c r="K1465" s="65"/>
      <c r="L1465" s="65"/>
      <c r="M1465" s="65"/>
      <c r="N1465" s="65"/>
      <c r="O1465" s="65"/>
      <c r="P1465" s="65"/>
      <c r="T1465" s="1"/>
      <c r="U1465" s="1"/>
      <c r="V1465" s="1"/>
    </row>
    <row r="1466" spans="1:22" x14ac:dyDescent="0.25">
      <c r="A1466" s="1"/>
      <c r="C1466" s="65"/>
      <c r="K1466" s="65"/>
      <c r="L1466" s="65"/>
      <c r="M1466" s="65"/>
      <c r="N1466" s="65"/>
      <c r="O1466" s="65"/>
      <c r="P1466" s="65"/>
      <c r="T1466" s="1"/>
      <c r="U1466" s="1"/>
      <c r="V1466" s="1"/>
    </row>
    <row r="1467" spans="1:22" x14ac:dyDescent="0.25">
      <c r="A1467" s="1"/>
      <c r="C1467" s="65"/>
      <c r="K1467" s="65"/>
      <c r="L1467" s="65"/>
      <c r="M1467" s="65"/>
      <c r="N1467" s="65"/>
      <c r="O1467" s="65"/>
      <c r="P1467" s="65"/>
      <c r="T1467" s="1"/>
      <c r="U1467" s="1"/>
      <c r="V1467" s="1"/>
    </row>
    <row r="1468" spans="1:22" x14ac:dyDescent="0.25">
      <c r="A1468" s="1"/>
      <c r="C1468" s="65"/>
      <c r="K1468" s="65"/>
      <c r="L1468" s="65"/>
      <c r="M1468" s="65"/>
      <c r="N1468" s="65"/>
      <c r="O1468" s="65"/>
      <c r="P1468" s="65"/>
      <c r="T1468" s="1"/>
      <c r="U1468" s="1"/>
      <c r="V1468" s="1"/>
    </row>
    <row r="1469" spans="1:22" x14ac:dyDescent="0.25">
      <c r="A1469" s="1"/>
      <c r="C1469" s="65"/>
      <c r="K1469" s="65"/>
      <c r="L1469" s="65"/>
      <c r="M1469" s="65"/>
      <c r="N1469" s="65"/>
      <c r="O1469" s="65"/>
      <c r="P1469" s="65"/>
      <c r="T1469" s="1"/>
      <c r="U1469" s="1"/>
      <c r="V1469" s="1"/>
    </row>
    <row r="1470" spans="1:22" x14ac:dyDescent="0.25">
      <c r="A1470" s="1"/>
      <c r="C1470" s="65"/>
      <c r="K1470" s="65"/>
      <c r="L1470" s="65"/>
      <c r="M1470" s="65"/>
      <c r="N1470" s="65"/>
      <c r="O1470" s="65"/>
      <c r="P1470" s="65"/>
      <c r="T1470" s="1"/>
      <c r="U1470" s="1"/>
      <c r="V1470" s="1"/>
    </row>
    <row r="1471" spans="1:22" x14ac:dyDescent="0.25">
      <c r="A1471" s="1"/>
      <c r="C1471" s="65"/>
      <c r="K1471" s="65"/>
      <c r="L1471" s="65"/>
      <c r="M1471" s="65"/>
      <c r="N1471" s="65"/>
      <c r="O1471" s="65"/>
      <c r="P1471" s="65"/>
      <c r="T1471" s="1"/>
      <c r="U1471" s="1"/>
      <c r="V1471" s="1"/>
    </row>
    <row r="1472" spans="1:22" x14ac:dyDescent="0.25">
      <c r="A1472" s="1"/>
      <c r="C1472" s="65"/>
      <c r="K1472" s="65"/>
      <c r="L1472" s="65"/>
      <c r="M1472" s="65"/>
      <c r="N1472" s="65"/>
      <c r="O1472" s="65"/>
      <c r="P1472" s="65"/>
      <c r="T1472" s="1"/>
      <c r="U1472" s="1"/>
      <c r="V1472" s="1"/>
    </row>
    <row r="1473" spans="1:22" x14ac:dyDescent="0.25">
      <c r="A1473" s="1"/>
      <c r="C1473" s="65"/>
      <c r="K1473" s="65"/>
      <c r="L1473" s="65"/>
      <c r="M1473" s="65"/>
      <c r="N1473" s="65"/>
      <c r="O1473" s="65"/>
      <c r="P1473" s="65"/>
      <c r="T1473" s="1"/>
      <c r="U1473" s="1"/>
      <c r="V1473" s="1"/>
    </row>
    <row r="1474" spans="1:22" x14ac:dyDescent="0.25">
      <c r="A1474" s="1"/>
      <c r="C1474" s="65"/>
      <c r="K1474" s="65"/>
      <c r="L1474" s="65"/>
      <c r="M1474" s="65"/>
      <c r="N1474" s="65"/>
      <c r="O1474" s="65"/>
      <c r="P1474" s="65"/>
      <c r="T1474" s="1"/>
      <c r="U1474" s="1"/>
      <c r="V1474" s="1"/>
    </row>
    <row r="1475" spans="1:22" x14ac:dyDescent="0.25">
      <c r="A1475" s="1"/>
      <c r="C1475" s="65"/>
      <c r="K1475" s="65"/>
      <c r="L1475" s="65"/>
      <c r="M1475" s="65"/>
      <c r="N1475" s="65"/>
      <c r="O1475" s="65"/>
      <c r="P1475" s="65"/>
      <c r="T1475" s="1"/>
      <c r="U1475" s="1"/>
      <c r="V1475" s="1"/>
    </row>
    <row r="1476" spans="1:22" x14ac:dyDescent="0.25">
      <c r="A1476" s="1"/>
      <c r="C1476" s="65"/>
      <c r="K1476" s="65"/>
      <c r="L1476" s="65"/>
      <c r="M1476" s="65"/>
      <c r="N1476" s="65"/>
      <c r="O1476" s="65"/>
      <c r="P1476" s="65"/>
      <c r="T1476" s="1"/>
      <c r="U1476" s="1"/>
      <c r="V1476" s="1"/>
    </row>
    <row r="1477" spans="1:22" x14ac:dyDescent="0.25">
      <c r="A1477" s="1"/>
      <c r="C1477" s="65"/>
      <c r="K1477" s="65"/>
      <c r="L1477" s="65"/>
      <c r="M1477" s="65"/>
      <c r="N1477" s="65"/>
      <c r="O1477" s="65"/>
      <c r="P1477" s="65"/>
      <c r="T1477" s="1"/>
      <c r="U1477" s="1"/>
      <c r="V1477" s="1"/>
    </row>
    <row r="1478" spans="1:22" x14ac:dyDescent="0.25">
      <c r="A1478" s="1"/>
      <c r="C1478" s="65"/>
      <c r="K1478" s="65"/>
      <c r="L1478" s="65"/>
      <c r="M1478" s="65"/>
      <c r="N1478" s="65"/>
      <c r="O1478" s="65"/>
      <c r="P1478" s="65"/>
      <c r="T1478" s="1"/>
      <c r="U1478" s="1"/>
      <c r="V1478" s="1"/>
    </row>
    <row r="1479" spans="1:22" x14ac:dyDescent="0.25">
      <c r="A1479" s="1"/>
      <c r="C1479" s="65"/>
      <c r="K1479" s="65"/>
      <c r="L1479" s="65"/>
      <c r="M1479" s="65"/>
      <c r="N1479" s="65"/>
      <c r="O1479" s="65"/>
      <c r="P1479" s="65"/>
      <c r="T1479" s="1"/>
      <c r="U1479" s="1"/>
      <c r="V1479" s="1"/>
    </row>
    <row r="1480" spans="1:22" x14ac:dyDescent="0.25">
      <c r="A1480" s="1"/>
      <c r="C1480" s="65"/>
      <c r="K1480" s="65"/>
      <c r="L1480" s="65"/>
      <c r="M1480" s="65"/>
      <c r="N1480" s="65"/>
      <c r="O1480" s="65"/>
      <c r="P1480" s="65"/>
      <c r="T1480" s="1"/>
      <c r="U1480" s="1"/>
      <c r="V1480" s="1"/>
    </row>
    <row r="1481" spans="1:22" x14ac:dyDescent="0.25">
      <c r="A1481" s="1"/>
      <c r="C1481" s="65"/>
      <c r="K1481" s="65"/>
      <c r="L1481" s="65"/>
      <c r="M1481" s="65"/>
      <c r="N1481" s="65"/>
      <c r="O1481" s="65"/>
      <c r="P1481" s="65"/>
      <c r="T1481" s="1"/>
      <c r="U1481" s="1"/>
      <c r="V1481" s="1"/>
    </row>
    <row r="1482" spans="1:22" x14ac:dyDescent="0.25">
      <c r="A1482" s="1"/>
      <c r="C1482" s="65"/>
      <c r="K1482" s="65"/>
      <c r="L1482" s="65"/>
      <c r="M1482" s="65"/>
      <c r="N1482" s="65"/>
      <c r="O1482" s="65"/>
      <c r="P1482" s="65"/>
      <c r="T1482" s="1"/>
      <c r="U1482" s="1"/>
      <c r="V1482" s="1"/>
    </row>
    <row r="1483" spans="1:22" x14ac:dyDescent="0.25">
      <c r="A1483" s="1"/>
      <c r="C1483" s="65"/>
      <c r="K1483" s="65"/>
      <c r="L1483" s="65"/>
      <c r="M1483" s="65"/>
      <c r="N1483" s="65"/>
      <c r="O1483" s="65"/>
      <c r="P1483" s="65"/>
      <c r="T1483" s="1"/>
      <c r="U1483" s="1"/>
      <c r="V1483" s="1"/>
    </row>
    <row r="1484" spans="1:22" x14ac:dyDescent="0.25">
      <c r="A1484" s="1"/>
      <c r="C1484" s="65"/>
      <c r="K1484" s="65"/>
      <c r="L1484" s="65"/>
      <c r="M1484" s="65"/>
      <c r="N1484" s="65"/>
      <c r="O1484" s="65"/>
      <c r="P1484" s="65"/>
      <c r="T1484" s="1"/>
      <c r="U1484" s="1"/>
      <c r="V1484" s="1"/>
    </row>
    <row r="1485" spans="1:22" x14ac:dyDescent="0.25">
      <c r="A1485" s="1"/>
      <c r="C1485" s="65"/>
      <c r="K1485" s="65"/>
      <c r="L1485" s="65"/>
      <c r="M1485" s="65"/>
      <c r="N1485" s="65"/>
      <c r="O1485" s="65"/>
      <c r="P1485" s="65"/>
      <c r="T1485" s="1"/>
      <c r="U1485" s="1"/>
      <c r="V1485" s="1"/>
    </row>
    <row r="1486" spans="1:22" x14ac:dyDescent="0.25">
      <c r="A1486" s="1"/>
      <c r="C1486" s="65"/>
      <c r="K1486" s="65"/>
      <c r="L1486" s="65"/>
      <c r="M1486" s="65"/>
      <c r="N1486" s="65"/>
      <c r="O1486" s="65"/>
      <c r="P1486" s="65"/>
      <c r="T1486" s="1"/>
      <c r="U1486" s="1"/>
      <c r="V1486" s="1"/>
    </row>
    <row r="1487" spans="1:22" x14ac:dyDescent="0.25">
      <c r="A1487" s="1"/>
      <c r="C1487" s="65"/>
      <c r="K1487" s="65"/>
      <c r="L1487" s="65"/>
      <c r="M1487" s="65"/>
      <c r="N1487" s="65"/>
      <c r="O1487" s="65"/>
      <c r="P1487" s="65"/>
      <c r="T1487" s="1"/>
      <c r="U1487" s="1"/>
      <c r="V1487" s="1"/>
    </row>
    <row r="1488" spans="1:22" x14ac:dyDescent="0.25">
      <c r="A1488" s="1"/>
      <c r="C1488" s="65"/>
      <c r="K1488" s="65"/>
      <c r="L1488" s="65"/>
      <c r="M1488" s="65"/>
      <c r="N1488" s="65"/>
      <c r="O1488" s="65"/>
      <c r="P1488" s="65"/>
      <c r="T1488" s="1"/>
      <c r="U1488" s="1"/>
      <c r="V1488" s="1"/>
    </row>
    <row r="1489" spans="1:22" x14ac:dyDescent="0.25">
      <c r="A1489" s="1"/>
      <c r="C1489" s="65"/>
      <c r="K1489" s="65"/>
      <c r="L1489" s="65"/>
      <c r="M1489" s="65"/>
      <c r="N1489" s="65"/>
      <c r="O1489" s="65"/>
      <c r="P1489" s="65"/>
      <c r="T1489" s="1"/>
      <c r="U1489" s="1"/>
      <c r="V1489" s="1"/>
    </row>
    <row r="1490" spans="1:22" x14ac:dyDescent="0.25">
      <c r="A1490" s="1"/>
      <c r="C1490" s="65"/>
      <c r="K1490" s="65"/>
      <c r="L1490" s="65"/>
      <c r="M1490" s="65"/>
      <c r="N1490" s="65"/>
      <c r="O1490" s="65"/>
      <c r="P1490" s="65"/>
      <c r="T1490" s="1"/>
      <c r="U1490" s="1"/>
      <c r="V1490" s="1"/>
    </row>
    <row r="1491" spans="1:22" x14ac:dyDescent="0.25">
      <c r="A1491" s="1"/>
      <c r="C1491" s="65"/>
      <c r="K1491" s="65"/>
      <c r="L1491" s="65"/>
      <c r="M1491" s="65"/>
      <c r="N1491" s="65"/>
      <c r="O1491" s="65"/>
      <c r="P1491" s="65"/>
      <c r="T1491" s="1"/>
      <c r="U1491" s="1"/>
      <c r="V1491" s="1"/>
    </row>
    <row r="1492" spans="1:22" x14ac:dyDescent="0.25">
      <c r="A1492" s="1"/>
      <c r="C1492" s="65"/>
      <c r="K1492" s="65"/>
      <c r="L1492" s="65"/>
      <c r="M1492" s="65"/>
      <c r="N1492" s="65"/>
      <c r="O1492" s="65"/>
      <c r="P1492" s="65"/>
      <c r="T1492" s="1"/>
      <c r="U1492" s="1"/>
      <c r="V1492" s="1"/>
    </row>
    <row r="1493" spans="1:22" x14ac:dyDescent="0.25">
      <c r="A1493" s="1"/>
      <c r="C1493" s="65"/>
      <c r="K1493" s="65"/>
      <c r="L1493" s="65"/>
      <c r="M1493" s="65"/>
      <c r="N1493" s="65"/>
      <c r="O1493" s="65"/>
      <c r="P1493" s="65"/>
      <c r="T1493" s="1"/>
      <c r="U1493" s="1"/>
      <c r="V1493" s="1"/>
    </row>
    <row r="1494" spans="1:22" x14ac:dyDescent="0.25">
      <c r="A1494" s="1"/>
      <c r="C1494" s="65"/>
      <c r="K1494" s="65"/>
      <c r="L1494" s="65"/>
      <c r="M1494" s="65"/>
      <c r="N1494" s="65"/>
      <c r="O1494" s="65"/>
      <c r="P1494" s="65"/>
      <c r="T1494" s="1"/>
      <c r="U1494" s="1"/>
      <c r="V1494" s="1"/>
    </row>
    <row r="1495" spans="1:22" x14ac:dyDescent="0.25">
      <c r="A1495" s="1"/>
      <c r="C1495" s="65"/>
      <c r="K1495" s="65"/>
      <c r="L1495" s="65"/>
      <c r="M1495" s="65"/>
      <c r="N1495" s="65"/>
      <c r="O1495" s="65"/>
      <c r="P1495" s="65"/>
      <c r="T1495" s="1"/>
      <c r="U1495" s="1"/>
      <c r="V1495" s="1"/>
    </row>
    <row r="1496" spans="1:22" x14ac:dyDescent="0.25">
      <c r="A1496" s="1"/>
      <c r="C1496" s="65"/>
      <c r="K1496" s="65"/>
      <c r="L1496" s="65"/>
      <c r="M1496" s="65"/>
      <c r="N1496" s="65"/>
      <c r="O1496" s="65"/>
      <c r="P1496" s="65"/>
      <c r="T1496" s="1"/>
      <c r="U1496" s="1"/>
      <c r="V1496" s="1"/>
    </row>
    <row r="1497" spans="1:22" x14ac:dyDescent="0.25">
      <c r="A1497" s="1"/>
      <c r="C1497" s="65"/>
      <c r="K1497" s="65"/>
      <c r="L1497" s="65"/>
      <c r="M1497" s="65"/>
      <c r="N1497" s="65"/>
      <c r="O1497" s="65"/>
      <c r="P1497" s="65"/>
      <c r="T1497" s="1"/>
      <c r="U1497" s="1"/>
      <c r="V1497" s="1"/>
    </row>
    <row r="1498" spans="1:22" x14ac:dyDescent="0.25">
      <c r="A1498" s="1"/>
      <c r="C1498" s="65"/>
      <c r="K1498" s="65"/>
      <c r="L1498" s="65"/>
      <c r="M1498" s="65"/>
      <c r="N1498" s="65"/>
      <c r="O1498" s="65"/>
      <c r="P1498" s="65"/>
      <c r="T1498" s="1"/>
      <c r="U1498" s="1"/>
      <c r="V1498" s="1"/>
    </row>
    <row r="1499" spans="1:22" x14ac:dyDescent="0.25">
      <c r="A1499" s="1"/>
      <c r="C1499" s="65"/>
      <c r="K1499" s="65"/>
      <c r="L1499" s="65"/>
      <c r="M1499" s="65"/>
      <c r="N1499" s="65"/>
      <c r="O1499" s="65"/>
      <c r="P1499" s="65"/>
      <c r="T1499" s="1"/>
      <c r="U1499" s="1"/>
      <c r="V1499" s="1"/>
    </row>
    <row r="1500" spans="1:22" x14ac:dyDescent="0.25">
      <c r="A1500" s="1"/>
      <c r="C1500" s="65"/>
      <c r="K1500" s="65"/>
      <c r="L1500" s="65"/>
      <c r="M1500" s="65"/>
      <c r="N1500" s="65"/>
      <c r="O1500" s="65"/>
      <c r="P1500" s="65"/>
      <c r="T1500" s="1"/>
      <c r="U1500" s="1"/>
      <c r="V1500" s="1"/>
    </row>
    <row r="1501" spans="1:22" x14ac:dyDescent="0.25">
      <c r="A1501" s="1"/>
      <c r="C1501" s="65"/>
      <c r="K1501" s="65"/>
      <c r="L1501" s="65"/>
      <c r="M1501" s="65"/>
      <c r="N1501" s="65"/>
      <c r="O1501" s="65"/>
      <c r="P1501" s="65"/>
      <c r="T1501" s="1"/>
      <c r="U1501" s="1"/>
      <c r="V1501" s="1"/>
    </row>
    <row r="1502" spans="1:22" x14ac:dyDescent="0.25">
      <c r="A1502" s="1"/>
      <c r="C1502" s="65"/>
      <c r="K1502" s="65"/>
      <c r="L1502" s="65"/>
      <c r="M1502" s="65"/>
      <c r="N1502" s="65"/>
      <c r="O1502" s="65"/>
      <c r="P1502" s="65"/>
      <c r="T1502" s="1"/>
      <c r="U1502" s="1"/>
      <c r="V1502" s="1"/>
    </row>
    <row r="1503" spans="1:22" x14ac:dyDescent="0.25">
      <c r="A1503" s="1"/>
      <c r="C1503" s="65"/>
      <c r="K1503" s="65"/>
      <c r="L1503" s="65"/>
      <c r="M1503" s="65"/>
      <c r="N1503" s="65"/>
      <c r="O1503" s="65"/>
      <c r="P1503" s="65"/>
      <c r="T1503" s="1"/>
      <c r="U1503" s="1"/>
      <c r="V1503" s="1"/>
    </row>
    <row r="1504" spans="1:22" x14ac:dyDescent="0.25">
      <c r="A1504" s="1"/>
      <c r="C1504" s="65"/>
      <c r="K1504" s="65"/>
      <c r="L1504" s="65"/>
      <c r="M1504" s="65"/>
      <c r="N1504" s="65"/>
      <c r="O1504" s="65"/>
      <c r="P1504" s="65"/>
      <c r="T1504" s="1"/>
      <c r="U1504" s="1"/>
      <c r="V1504" s="1"/>
    </row>
    <row r="1505" spans="1:22" x14ac:dyDescent="0.25">
      <c r="A1505" s="1"/>
      <c r="C1505" s="65"/>
      <c r="K1505" s="65"/>
      <c r="L1505" s="65"/>
      <c r="M1505" s="65"/>
      <c r="N1505" s="65"/>
      <c r="O1505" s="65"/>
      <c r="P1505" s="65"/>
      <c r="T1505" s="1"/>
      <c r="U1505" s="1"/>
      <c r="V1505" s="1"/>
    </row>
    <row r="1506" spans="1:22" x14ac:dyDescent="0.25">
      <c r="A1506" s="1"/>
      <c r="C1506" s="65"/>
      <c r="K1506" s="65"/>
      <c r="L1506" s="65"/>
      <c r="M1506" s="65"/>
      <c r="N1506" s="65"/>
      <c r="O1506" s="65"/>
      <c r="P1506" s="65"/>
      <c r="T1506" s="1"/>
      <c r="U1506" s="1"/>
      <c r="V1506" s="1"/>
    </row>
    <row r="1507" spans="1:22" x14ac:dyDescent="0.25">
      <c r="A1507" s="1"/>
      <c r="C1507" s="65"/>
      <c r="K1507" s="65"/>
      <c r="L1507" s="65"/>
      <c r="M1507" s="65"/>
      <c r="N1507" s="65"/>
      <c r="O1507" s="65"/>
      <c r="P1507" s="65"/>
      <c r="T1507" s="1"/>
      <c r="U1507" s="1"/>
      <c r="V1507" s="1"/>
    </row>
    <row r="1508" spans="1:22" x14ac:dyDescent="0.25">
      <c r="A1508" s="1"/>
      <c r="C1508" s="65"/>
      <c r="K1508" s="65"/>
      <c r="L1508" s="65"/>
      <c r="M1508" s="65"/>
      <c r="N1508" s="65"/>
      <c r="O1508" s="65"/>
      <c r="P1508" s="65"/>
      <c r="T1508" s="1"/>
      <c r="U1508" s="1"/>
      <c r="V1508" s="1"/>
    </row>
    <row r="1509" spans="1:22" x14ac:dyDescent="0.25">
      <c r="A1509" s="1"/>
      <c r="C1509" s="65"/>
      <c r="K1509" s="65"/>
      <c r="L1509" s="65"/>
      <c r="M1509" s="65"/>
      <c r="N1509" s="65"/>
      <c r="O1509" s="65"/>
      <c r="P1509" s="65"/>
      <c r="T1509" s="1"/>
      <c r="U1509" s="1"/>
      <c r="V1509" s="1"/>
    </row>
    <row r="1510" spans="1:22" x14ac:dyDescent="0.25">
      <c r="A1510" s="1"/>
      <c r="C1510" s="65"/>
      <c r="K1510" s="65"/>
      <c r="L1510" s="65"/>
      <c r="M1510" s="65"/>
      <c r="N1510" s="65"/>
      <c r="O1510" s="65"/>
      <c r="P1510" s="65"/>
      <c r="T1510" s="1"/>
      <c r="U1510" s="1"/>
      <c r="V1510" s="1"/>
    </row>
    <row r="1511" spans="1:22" x14ac:dyDescent="0.25">
      <c r="A1511" s="1"/>
      <c r="C1511" s="65"/>
      <c r="K1511" s="65"/>
      <c r="L1511" s="65"/>
      <c r="M1511" s="65"/>
      <c r="N1511" s="65"/>
      <c r="O1511" s="65"/>
      <c r="P1511" s="65"/>
      <c r="T1511" s="1"/>
      <c r="U1511" s="1"/>
      <c r="V1511" s="1"/>
    </row>
    <row r="1512" spans="1:22" x14ac:dyDescent="0.25">
      <c r="A1512" s="1"/>
      <c r="C1512" s="65"/>
      <c r="K1512" s="65"/>
      <c r="L1512" s="65"/>
      <c r="M1512" s="65"/>
      <c r="N1512" s="65"/>
      <c r="O1512" s="65"/>
      <c r="P1512" s="65"/>
      <c r="T1512" s="1"/>
      <c r="U1512" s="1"/>
      <c r="V1512" s="1"/>
    </row>
    <row r="1513" spans="1:22" x14ac:dyDescent="0.25">
      <c r="A1513" s="1"/>
      <c r="C1513" s="65"/>
      <c r="K1513" s="65"/>
      <c r="L1513" s="65"/>
      <c r="M1513" s="65"/>
      <c r="N1513" s="65"/>
      <c r="O1513" s="65"/>
      <c r="P1513" s="65"/>
      <c r="T1513" s="1"/>
      <c r="U1513" s="1"/>
      <c r="V1513" s="1"/>
    </row>
    <row r="1514" spans="1:22" x14ac:dyDescent="0.25">
      <c r="A1514" s="1"/>
      <c r="C1514" s="65"/>
      <c r="K1514" s="65"/>
      <c r="L1514" s="65"/>
      <c r="M1514" s="65"/>
      <c r="N1514" s="65"/>
      <c r="O1514" s="65"/>
      <c r="P1514" s="65"/>
      <c r="T1514" s="1"/>
      <c r="U1514" s="1"/>
      <c r="V1514" s="1"/>
    </row>
    <row r="1515" spans="1:22" x14ac:dyDescent="0.25">
      <c r="A1515" s="1"/>
      <c r="C1515" s="65"/>
      <c r="K1515" s="65"/>
      <c r="L1515" s="65"/>
      <c r="M1515" s="65"/>
      <c r="N1515" s="65"/>
      <c r="O1515" s="65"/>
      <c r="P1515" s="65"/>
      <c r="T1515" s="1"/>
      <c r="U1515" s="1"/>
      <c r="V1515" s="1"/>
    </row>
    <row r="1516" spans="1:22" x14ac:dyDescent="0.25">
      <c r="A1516" s="1"/>
      <c r="C1516" s="65"/>
      <c r="K1516" s="65"/>
      <c r="L1516" s="65"/>
      <c r="M1516" s="65"/>
      <c r="N1516" s="65"/>
      <c r="O1516" s="65"/>
      <c r="P1516" s="65"/>
      <c r="T1516" s="1"/>
      <c r="U1516" s="1"/>
      <c r="V1516" s="1"/>
    </row>
    <row r="1517" spans="1:22" x14ac:dyDescent="0.25">
      <c r="A1517" s="1"/>
      <c r="C1517" s="65"/>
      <c r="K1517" s="65"/>
      <c r="L1517" s="65"/>
      <c r="M1517" s="65"/>
      <c r="N1517" s="65"/>
      <c r="O1517" s="65"/>
      <c r="P1517" s="65"/>
      <c r="T1517" s="1"/>
      <c r="U1517" s="1"/>
      <c r="V1517" s="1"/>
    </row>
    <row r="1518" spans="1:22" x14ac:dyDescent="0.25">
      <c r="A1518" s="1"/>
      <c r="C1518" s="65"/>
      <c r="K1518" s="65"/>
      <c r="L1518" s="65"/>
      <c r="M1518" s="65"/>
      <c r="N1518" s="65"/>
      <c r="O1518" s="65"/>
      <c r="P1518" s="65"/>
      <c r="T1518" s="1"/>
      <c r="U1518" s="1"/>
      <c r="V1518" s="1"/>
    </row>
    <row r="1519" spans="1:22" x14ac:dyDescent="0.25">
      <c r="A1519" s="1"/>
      <c r="C1519" s="65"/>
      <c r="K1519" s="65"/>
      <c r="L1519" s="65"/>
      <c r="M1519" s="65"/>
      <c r="N1519" s="65"/>
      <c r="O1519" s="65"/>
      <c r="P1519" s="65"/>
      <c r="T1519" s="1"/>
      <c r="U1519" s="1"/>
      <c r="V1519" s="1"/>
    </row>
    <row r="1520" spans="1:22" x14ac:dyDescent="0.25">
      <c r="A1520" s="1"/>
      <c r="C1520" s="65"/>
      <c r="K1520" s="65"/>
      <c r="L1520" s="65"/>
      <c r="M1520" s="65"/>
      <c r="N1520" s="65"/>
      <c r="O1520" s="65"/>
      <c r="P1520" s="65"/>
      <c r="T1520" s="1"/>
      <c r="U1520" s="1"/>
      <c r="V1520" s="1"/>
    </row>
    <row r="1521" spans="1:22" x14ac:dyDescent="0.25">
      <c r="A1521" s="1"/>
      <c r="C1521" s="65"/>
      <c r="K1521" s="65"/>
      <c r="L1521" s="65"/>
      <c r="M1521" s="65"/>
      <c r="N1521" s="65"/>
      <c r="O1521" s="65"/>
      <c r="P1521" s="65"/>
      <c r="T1521" s="1"/>
      <c r="U1521" s="1"/>
      <c r="V1521" s="1"/>
    </row>
    <row r="1522" spans="1:22" x14ac:dyDescent="0.25">
      <c r="A1522" s="1"/>
      <c r="C1522" s="65"/>
      <c r="K1522" s="65"/>
      <c r="L1522" s="65"/>
      <c r="M1522" s="65"/>
      <c r="N1522" s="65"/>
      <c r="O1522" s="65"/>
      <c r="P1522" s="65"/>
      <c r="T1522" s="1"/>
      <c r="U1522" s="1"/>
      <c r="V1522" s="1"/>
    </row>
    <row r="1523" spans="1:22" x14ac:dyDescent="0.25">
      <c r="A1523" s="1"/>
      <c r="C1523" s="65"/>
      <c r="K1523" s="65"/>
      <c r="L1523" s="65"/>
      <c r="M1523" s="65"/>
      <c r="N1523" s="65"/>
      <c r="O1523" s="65"/>
      <c r="P1523" s="65"/>
      <c r="T1523" s="1"/>
      <c r="U1523" s="1"/>
      <c r="V1523" s="1"/>
    </row>
    <row r="1524" spans="1:22" x14ac:dyDescent="0.25">
      <c r="A1524" s="1"/>
      <c r="C1524" s="65"/>
      <c r="K1524" s="65"/>
      <c r="L1524" s="65"/>
      <c r="M1524" s="65"/>
      <c r="N1524" s="65"/>
      <c r="O1524" s="65"/>
      <c r="P1524" s="65"/>
      <c r="T1524" s="1"/>
      <c r="U1524" s="1"/>
      <c r="V1524" s="1"/>
    </row>
    <row r="1525" spans="1:22" x14ac:dyDescent="0.25">
      <c r="A1525" s="1"/>
      <c r="C1525" s="65"/>
      <c r="K1525" s="65"/>
      <c r="L1525" s="65"/>
      <c r="M1525" s="65"/>
      <c r="N1525" s="65"/>
      <c r="O1525" s="65"/>
      <c r="P1525" s="65"/>
      <c r="T1525" s="1"/>
      <c r="U1525" s="1"/>
      <c r="V1525" s="1"/>
    </row>
    <row r="1526" spans="1:22" x14ac:dyDescent="0.25">
      <c r="A1526" s="1"/>
      <c r="C1526" s="65"/>
      <c r="K1526" s="65"/>
      <c r="L1526" s="65"/>
      <c r="M1526" s="65"/>
      <c r="N1526" s="65"/>
      <c r="O1526" s="65"/>
      <c r="P1526" s="65"/>
      <c r="T1526" s="1"/>
      <c r="U1526" s="1"/>
      <c r="V1526" s="1"/>
    </row>
    <row r="1527" spans="1:22" x14ac:dyDescent="0.25">
      <c r="A1527" s="1"/>
      <c r="C1527" s="65"/>
      <c r="K1527" s="65"/>
      <c r="L1527" s="65"/>
      <c r="M1527" s="65"/>
      <c r="N1527" s="65"/>
      <c r="O1527" s="65"/>
      <c r="P1527" s="65"/>
      <c r="T1527" s="1"/>
      <c r="U1527" s="1"/>
      <c r="V1527" s="1"/>
    </row>
    <row r="1528" spans="1:22" x14ac:dyDescent="0.25">
      <c r="A1528" s="1"/>
      <c r="C1528" s="65"/>
      <c r="K1528" s="65"/>
      <c r="L1528" s="65"/>
      <c r="M1528" s="65"/>
      <c r="N1528" s="65"/>
      <c r="O1528" s="65"/>
      <c r="P1528" s="65"/>
      <c r="T1528" s="1"/>
      <c r="U1528" s="1"/>
      <c r="V1528" s="1"/>
    </row>
    <row r="1529" spans="1:22" x14ac:dyDescent="0.25">
      <c r="A1529" s="1"/>
      <c r="C1529" s="65"/>
      <c r="K1529" s="65"/>
      <c r="L1529" s="65"/>
      <c r="M1529" s="65"/>
      <c r="N1529" s="65"/>
      <c r="O1529" s="65"/>
      <c r="P1529" s="65"/>
      <c r="T1529" s="1"/>
      <c r="U1529" s="1"/>
      <c r="V1529" s="1"/>
    </row>
    <row r="1530" spans="1:22" x14ac:dyDescent="0.25">
      <c r="A1530" s="1"/>
      <c r="C1530" s="65"/>
      <c r="K1530" s="65"/>
      <c r="L1530" s="65"/>
      <c r="M1530" s="65"/>
      <c r="N1530" s="65"/>
      <c r="O1530" s="65"/>
      <c r="P1530" s="65"/>
      <c r="T1530" s="1"/>
      <c r="U1530" s="1"/>
      <c r="V1530" s="1"/>
    </row>
    <row r="1531" spans="1:22" x14ac:dyDescent="0.25">
      <c r="A1531" s="1"/>
      <c r="C1531" s="65"/>
      <c r="K1531" s="65"/>
      <c r="L1531" s="65"/>
      <c r="M1531" s="65"/>
      <c r="N1531" s="65"/>
      <c r="O1531" s="65"/>
      <c r="P1531" s="65"/>
      <c r="T1531" s="1"/>
      <c r="U1531" s="1"/>
      <c r="V1531" s="1"/>
    </row>
    <row r="1532" spans="1:22" x14ac:dyDescent="0.25">
      <c r="A1532" s="1"/>
      <c r="C1532" s="65"/>
      <c r="K1532" s="65"/>
      <c r="L1532" s="65"/>
      <c r="M1532" s="65"/>
      <c r="N1532" s="65"/>
      <c r="O1532" s="65"/>
      <c r="P1532" s="65"/>
      <c r="T1532" s="1"/>
      <c r="U1532" s="1"/>
      <c r="V1532" s="1"/>
    </row>
    <row r="1533" spans="1:22" x14ac:dyDescent="0.25">
      <c r="A1533" s="1"/>
      <c r="C1533" s="65"/>
      <c r="K1533" s="65"/>
      <c r="L1533" s="65"/>
      <c r="M1533" s="65"/>
      <c r="N1533" s="65"/>
      <c r="O1533" s="65"/>
      <c r="P1533" s="65"/>
      <c r="T1533" s="1"/>
      <c r="U1533" s="1"/>
      <c r="V1533" s="1"/>
    </row>
    <row r="1534" spans="1:22" x14ac:dyDescent="0.25">
      <c r="A1534" s="1"/>
      <c r="C1534" s="65"/>
      <c r="K1534" s="65"/>
      <c r="L1534" s="65"/>
      <c r="M1534" s="65"/>
      <c r="N1534" s="65"/>
      <c r="O1534" s="65"/>
      <c r="P1534" s="65"/>
      <c r="T1534" s="1"/>
      <c r="U1534" s="1"/>
      <c r="V1534" s="1"/>
    </row>
    <row r="1535" spans="1:22" x14ac:dyDescent="0.25">
      <c r="A1535" s="1"/>
      <c r="C1535" s="65"/>
      <c r="K1535" s="65"/>
      <c r="L1535" s="65"/>
      <c r="M1535" s="65"/>
      <c r="N1535" s="65"/>
      <c r="O1535" s="65"/>
      <c r="P1535" s="65"/>
      <c r="T1535" s="1"/>
      <c r="U1535" s="1"/>
      <c r="V1535" s="1"/>
    </row>
    <row r="1536" spans="1:22" x14ac:dyDescent="0.25">
      <c r="A1536" s="1"/>
      <c r="C1536" s="65"/>
      <c r="K1536" s="65"/>
      <c r="L1536" s="65"/>
      <c r="M1536" s="65"/>
      <c r="N1536" s="65"/>
      <c r="O1536" s="65"/>
      <c r="P1536" s="65"/>
      <c r="T1536" s="1"/>
      <c r="U1536" s="1"/>
      <c r="V1536" s="1"/>
    </row>
    <row r="1537" spans="1:22" x14ac:dyDescent="0.25">
      <c r="A1537" s="1"/>
      <c r="C1537" s="65"/>
      <c r="K1537" s="65"/>
      <c r="L1537" s="65"/>
      <c r="M1537" s="65"/>
      <c r="N1537" s="65"/>
      <c r="O1537" s="65"/>
      <c r="P1537" s="65"/>
      <c r="T1537" s="1"/>
      <c r="U1537" s="1"/>
      <c r="V1537" s="1"/>
    </row>
    <row r="1538" spans="1:22" x14ac:dyDescent="0.25">
      <c r="A1538" s="1"/>
      <c r="C1538" s="65"/>
      <c r="K1538" s="65"/>
      <c r="L1538" s="65"/>
      <c r="M1538" s="65"/>
      <c r="N1538" s="65"/>
      <c r="O1538" s="65"/>
      <c r="P1538" s="65"/>
      <c r="T1538" s="1"/>
      <c r="U1538" s="1"/>
      <c r="V1538" s="1"/>
    </row>
    <row r="1539" spans="1:22" x14ac:dyDescent="0.25">
      <c r="A1539" s="1"/>
      <c r="C1539" s="65"/>
      <c r="K1539" s="65"/>
      <c r="L1539" s="65"/>
      <c r="M1539" s="65"/>
      <c r="N1539" s="65"/>
      <c r="O1539" s="65"/>
      <c r="P1539" s="65"/>
      <c r="T1539" s="1"/>
      <c r="U1539" s="1"/>
      <c r="V1539" s="1"/>
    </row>
    <row r="1540" spans="1:22" x14ac:dyDescent="0.25">
      <c r="A1540" s="1"/>
      <c r="C1540" s="65"/>
      <c r="K1540" s="65"/>
      <c r="L1540" s="65"/>
      <c r="M1540" s="65"/>
      <c r="N1540" s="65"/>
      <c r="O1540" s="65"/>
      <c r="P1540" s="65"/>
      <c r="T1540" s="1"/>
      <c r="U1540" s="1"/>
      <c r="V1540" s="1"/>
    </row>
    <row r="1541" spans="1:22" x14ac:dyDescent="0.25">
      <c r="A1541" s="1"/>
      <c r="C1541" s="65"/>
      <c r="K1541" s="65"/>
      <c r="L1541" s="65"/>
      <c r="M1541" s="65"/>
      <c r="N1541" s="65"/>
      <c r="O1541" s="65"/>
      <c r="P1541" s="65"/>
      <c r="T1541" s="1"/>
      <c r="U1541" s="1"/>
      <c r="V1541" s="1"/>
    </row>
    <row r="1542" spans="1:22" x14ac:dyDescent="0.25">
      <c r="A1542" s="1"/>
      <c r="C1542" s="65"/>
      <c r="K1542" s="65"/>
      <c r="L1542" s="65"/>
      <c r="M1542" s="65"/>
      <c r="N1542" s="65"/>
      <c r="O1542" s="65"/>
      <c r="P1542" s="65"/>
      <c r="T1542" s="1"/>
      <c r="U1542" s="1"/>
      <c r="V1542" s="1"/>
    </row>
    <row r="1543" spans="1:22" x14ac:dyDescent="0.25">
      <c r="A1543" s="1"/>
      <c r="C1543" s="65"/>
      <c r="K1543" s="65"/>
      <c r="L1543" s="65"/>
      <c r="M1543" s="65"/>
      <c r="N1543" s="65"/>
      <c r="O1543" s="65"/>
      <c r="P1543" s="65"/>
      <c r="T1543" s="1"/>
      <c r="U1543" s="1"/>
      <c r="V1543" s="1"/>
    </row>
    <row r="1544" spans="1:22" x14ac:dyDescent="0.25">
      <c r="A1544" s="1"/>
      <c r="C1544" s="65"/>
      <c r="K1544" s="65"/>
      <c r="L1544" s="65"/>
      <c r="M1544" s="65"/>
      <c r="N1544" s="65"/>
      <c r="O1544" s="65"/>
      <c r="P1544" s="65"/>
      <c r="T1544" s="1"/>
      <c r="U1544" s="1"/>
      <c r="V1544" s="1"/>
    </row>
    <row r="1545" spans="1:22" x14ac:dyDescent="0.25">
      <c r="A1545" s="1"/>
      <c r="C1545" s="65"/>
      <c r="K1545" s="65"/>
      <c r="L1545" s="65"/>
      <c r="M1545" s="65"/>
      <c r="N1545" s="65"/>
      <c r="O1545" s="65"/>
      <c r="P1545" s="65"/>
      <c r="T1545" s="1"/>
      <c r="U1545" s="1"/>
      <c r="V1545" s="1"/>
    </row>
    <row r="1546" spans="1:22" x14ac:dyDescent="0.25">
      <c r="A1546" s="1"/>
      <c r="C1546" s="65"/>
      <c r="K1546" s="65"/>
      <c r="L1546" s="65"/>
      <c r="M1546" s="65"/>
      <c r="N1546" s="65"/>
      <c r="O1546" s="65"/>
      <c r="P1546" s="65"/>
      <c r="T1546" s="1"/>
      <c r="U1546" s="1"/>
      <c r="V1546" s="1"/>
    </row>
    <row r="1547" spans="1:22" x14ac:dyDescent="0.25">
      <c r="A1547" s="1"/>
      <c r="C1547" s="65"/>
      <c r="K1547" s="65"/>
      <c r="L1547" s="65"/>
      <c r="M1547" s="65"/>
      <c r="N1547" s="65"/>
      <c r="O1547" s="65"/>
      <c r="P1547" s="65"/>
      <c r="T1547" s="1"/>
      <c r="U1547" s="1"/>
      <c r="V1547" s="1"/>
    </row>
    <row r="1548" spans="1:22" x14ac:dyDescent="0.25">
      <c r="A1548" s="1"/>
      <c r="C1548" s="65"/>
      <c r="K1548" s="65"/>
      <c r="L1548" s="65"/>
      <c r="M1548" s="65"/>
      <c r="N1548" s="65"/>
      <c r="O1548" s="65"/>
      <c r="P1548" s="65"/>
      <c r="T1548" s="1"/>
      <c r="U1548" s="1"/>
      <c r="V1548" s="1"/>
    </row>
    <row r="1549" spans="1:22" x14ac:dyDescent="0.25">
      <c r="A1549" s="1"/>
      <c r="C1549" s="65"/>
      <c r="K1549" s="65"/>
      <c r="L1549" s="65"/>
      <c r="M1549" s="65"/>
      <c r="N1549" s="65"/>
      <c r="O1549" s="65"/>
      <c r="P1549" s="65"/>
      <c r="T1549" s="1"/>
      <c r="U1549" s="1"/>
      <c r="V1549" s="1"/>
    </row>
    <row r="1550" spans="1:22" x14ac:dyDescent="0.25">
      <c r="A1550" s="1"/>
      <c r="C1550" s="65"/>
      <c r="K1550" s="65"/>
      <c r="L1550" s="65"/>
      <c r="M1550" s="65"/>
      <c r="N1550" s="65"/>
      <c r="O1550" s="65"/>
      <c r="P1550" s="65"/>
      <c r="T1550" s="1"/>
      <c r="U1550" s="1"/>
      <c r="V1550" s="1"/>
    </row>
    <row r="1551" spans="1:22" x14ac:dyDescent="0.25">
      <c r="A1551" s="1"/>
      <c r="C1551" s="65"/>
      <c r="K1551" s="65"/>
      <c r="L1551" s="65"/>
      <c r="M1551" s="65"/>
      <c r="N1551" s="65"/>
      <c r="O1551" s="65"/>
      <c r="P1551" s="65"/>
      <c r="T1551" s="1"/>
      <c r="U1551" s="1"/>
      <c r="V1551" s="1"/>
    </row>
    <row r="1552" spans="1:22" x14ac:dyDescent="0.25">
      <c r="A1552" s="1"/>
      <c r="C1552" s="65"/>
      <c r="K1552" s="65"/>
      <c r="L1552" s="65"/>
      <c r="M1552" s="65"/>
      <c r="N1552" s="65"/>
      <c r="O1552" s="65"/>
      <c r="P1552" s="65"/>
      <c r="T1552" s="1"/>
      <c r="U1552" s="1"/>
      <c r="V1552" s="1"/>
    </row>
    <row r="1553" spans="1:22" x14ac:dyDescent="0.25">
      <c r="A1553" s="1"/>
      <c r="C1553" s="65"/>
      <c r="K1553" s="65"/>
      <c r="L1553" s="65"/>
      <c r="M1553" s="65"/>
      <c r="N1553" s="65"/>
      <c r="O1553" s="65"/>
      <c r="P1553" s="65"/>
      <c r="T1553" s="1"/>
      <c r="U1553" s="1"/>
      <c r="V1553" s="1"/>
    </row>
    <row r="1554" spans="1:22" x14ac:dyDescent="0.25">
      <c r="A1554" s="1"/>
      <c r="C1554" s="65"/>
      <c r="K1554" s="65"/>
      <c r="L1554" s="65"/>
      <c r="M1554" s="65"/>
      <c r="N1554" s="65"/>
      <c r="O1554" s="65"/>
      <c r="P1554" s="65"/>
      <c r="T1554" s="1"/>
      <c r="U1554" s="1"/>
      <c r="V1554" s="1"/>
    </row>
    <row r="1555" spans="1:22" x14ac:dyDescent="0.25">
      <c r="A1555" s="1"/>
      <c r="C1555" s="65"/>
      <c r="K1555" s="65"/>
      <c r="L1555" s="65"/>
      <c r="M1555" s="65"/>
      <c r="N1555" s="65"/>
      <c r="O1555" s="65"/>
      <c r="P1555" s="65"/>
      <c r="T1555" s="1"/>
      <c r="U1555" s="1"/>
      <c r="V1555" s="1"/>
    </row>
    <row r="1556" spans="1:22" x14ac:dyDescent="0.25">
      <c r="A1556" s="1"/>
      <c r="C1556" s="65"/>
      <c r="K1556" s="65"/>
      <c r="L1556" s="65"/>
      <c r="M1556" s="65"/>
      <c r="N1556" s="65"/>
      <c r="O1556" s="65"/>
      <c r="P1556" s="65"/>
      <c r="T1556" s="1"/>
      <c r="U1556" s="1"/>
      <c r="V1556" s="1"/>
    </row>
    <row r="1557" spans="1:22" x14ac:dyDescent="0.25">
      <c r="A1557" s="1"/>
      <c r="C1557" s="65"/>
      <c r="K1557" s="65"/>
      <c r="L1557" s="65"/>
      <c r="M1557" s="65"/>
      <c r="N1557" s="65"/>
      <c r="O1557" s="65"/>
      <c r="P1557" s="65"/>
      <c r="T1557" s="1"/>
      <c r="U1557" s="1"/>
      <c r="V1557" s="1"/>
    </row>
    <row r="1558" spans="1:22" x14ac:dyDescent="0.25">
      <c r="A1558" s="1"/>
      <c r="C1558" s="65"/>
      <c r="K1558" s="65"/>
      <c r="L1558" s="65"/>
      <c r="M1558" s="65"/>
      <c r="N1558" s="65"/>
      <c r="O1558" s="65"/>
      <c r="P1558" s="65"/>
      <c r="T1558" s="1"/>
      <c r="U1558" s="1"/>
      <c r="V1558" s="1"/>
    </row>
    <row r="1559" spans="1:22" x14ac:dyDescent="0.25">
      <c r="A1559" s="1"/>
      <c r="C1559" s="65"/>
      <c r="K1559" s="65"/>
      <c r="L1559" s="65"/>
      <c r="M1559" s="65"/>
      <c r="N1559" s="65"/>
      <c r="O1559" s="65"/>
      <c r="P1559" s="65"/>
      <c r="T1559" s="1"/>
      <c r="U1559" s="1"/>
      <c r="V1559" s="1"/>
    </row>
    <row r="1560" spans="1:22" x14ac:dyDescent="0.25">
      <c r="A1560" s="1"/>
      <c r="C1560" s="65"/>
      <c r="K1560" s="65"/>
      <c r="L1560" s="65"/>
      <c r="M1560" s="65"/>
      <c r="N1560" s="65"/>
      <c r="O1560" s="65"/>
      <c r="P1560" s="65"/>
      <c r="T1560" s="1"/>
      <c r="U1560" s="1"/>
      <c r="V1560" s="1"/>
    </row>
    <row r="1561" spans="1:22" x14ac:dyDescent="0.25">
      <c r="A1561" s="1"/>
      <c r="C1561" s="65"/>
      <c r="K1561" s="65"/>
      <c r="L1561" s="65"/>
      <c r="M1561" s="65"/>
      <c r="N1561" s="65"/>
      <c r="O1561" s="65"/>
      <c r="P1561" s="65"/>
      <c r="T1561" s="1"/>
      <c r="U1561" s="1"/>
      <c r="V1561" s="1"/>
    </row>
    <row r="1562" spans="1:22" x14ac:dyDescent="0.25">
      <c r="A1562" s="1"/>
      <c r="C1562" s="65"/>
      <c r="K1562" s="65"/>
      <c r="L1562" s="65"/>
      <c r="M1562" s="65"/>
      <c r="N1562" s="65"/>
      <c r="O1562" s="65"/>
      <c r="P1562" s="65"/>
      <c r="T1562" s="1"/>
      <c r="U1562" s="1"/>
      <c r="V1562" s="1"/>
    </row>
    <row r="1563" spans="1:22" x14ac:dyDescent="0.25">
      <c r="A1563" s="1"/>
      <c r="C1563" s="65"/>
      <c r="K1563" s="65"/>
      <c r="L1563" s="65"/>
      <c r="M1563" s="65"/>
      <c r="N1563" s="65"/>
      <c r="O1563" s="65"/>
      <c r="P1563" s="65"/>
      <c r="T1563" s="1"/>
      <c r="U1563" s="1"/>
      <c r="V1563" s="1"/>
    </row>
    <row r="1564" spans="1:22" x14ac:dyDescent="0.25">
      <c r="A1564" s="1"/>
      <c r="C1564" s="65"/>
      <c r="K1564" s="65"/>
      <c r="L1564" s="65"/>
      <c r="M1564" s="65"/>
      <c r="N1564" s="65"/>
      <c r="O1564" s="65"/>
      <c r="P1564" s="65"/>
      <c r="T1564" s="1"/>
      <c r="U1564" s="1"/>
      <c r="V1564" s="1"/>
    </row>
    <row r="1565" spans="1:22" x14ac:dyDescent="0.25">
      <c r="A1565" s="1"/>
      <c r="C1565" s="65"/>
      <c r="K1565" s="65"/>
      <c r="L1565" s="65"/>
      <c r="M1565" s="65"/>
      <c r="N1565" s="65"/>
      <c r="O1565" s="65"/>
      <c r="P1565" s="65"/>
      <c r="T1565" s="1"/>
      <c r="U1565" s="1"/>
      <c r="V1565" s="1"/>
    </row>
    <row r="1566" spans="1:22" x14ac:dyDescent="0.25">
      <c r="A1566" s="1"/>
      <c r="C1566" s="65"/>
      <c r="K1566" s="65"/>
      <c r="L1566" s="65"/>
      <c r="M1566" s="65"/>
      <c r="N1566" s="65"/>
      <c r="O1566" s="65"/>
      <c r="P1566" s="65"/>
      <c r="T1566" s="1"/>
      <c r="U1566" s="1"/>
      <c r="V1566" s="1"/>
    </row>
    <row r="1567" spans="1:22" x14ac:dyDescent="0.25">
      <c r="A1567" s="1"/>
      <c r="C1567" s="65"/>
      <c r="K1567" s="65"/>
      <c r="L1567" s="65"/>
      <c r="M1567" s="65"/>
      <c r="N1567" s="65"/>
      <c r="O1567" s="65"/>
      <c r="P1567" s="65"/>
      <c r="T1567" s="1"/>
      <c r="U1567" s="1"/>
      <c r="V1567" s="1"/>
    </row>
    <row r="1568" spans="1:22" x14ac:dyDescent="0.25">
      <c r="A1568" s="1"/>
      <c r="C1568" s="65"/>
      <c r="K1568" s="65"/>
      <c r="L1568" s="65"/>
      <c r="M1568" s="65"/>
      <c r="N1568" s="65"/>
      <c r="O1568" s="65"/>
      <c r="P1568" s="65"/>
      <c r="T1568" s="1"/>
      <c r="U1568" s="1"/>
      <c r="V1568" s="1"/>
    </row>
    <row r="1569" spans="1:22" x14ac:dyDescent="0.25">
      <c r="A1569" s="1"/>
      <c r="C1569" s="65"/>
      <c r="K1569" s="65"/>
      <c r="L1569" s="65"/>
      <c r="M1569" s="65"/>
      <c r="N1569" s="65"/>
      <c r="O1569" s="65"/>
      <c r="P1569" s="65"/>
      <c r="T1569" s="1"/>
      <c r="U1569" s="1"/>
      <c r="V1569" s="1"/>
    </row>
    <row r="1570" spans="1:22" x14ac:dyDescent="0.25">
      <c r="A1570" s="1"/>
      <c r="C1570" s="65"/>
      <c r="K1570" s="65"/>
      <c r="L1570" s="65"/>
      <c r="M1570" s="65"/>
      <c r="N1570" s="65"/>
      <c r="O1570" s="65"/>
      <c r="P1570" s="65"/>
      <c r="T1570" s="1"/>
      <c r="U1570" s="1"/>
      <c r="V1570" s="1"/>
    </row>
    <row r="1571" spans="1:22" x14ac:dyDescent="0.25">
      <c r="A1571" s="1"/>
      <c r="C1571" s="65"/>
      <c r="K1571" s="65"/>
      <c r="L1571" s="65"/>
      <c r="M1571" s="65"/>
      <c r="N1571" s="65"/>
      <c r="O1571" s="65"/>
      <c r="P1571" s="65"/>
      <c r="T1571" s="1"/>
      <c r="U1571" s="1"/>
      <c r="V1571" s="1"/>
    </row>
    <row r="1572" spans="1:22" x14ac:dyDescent="0.25">
      <c r="A1572" s="1"/>
      <c r="C1572" s="65"/>
      <c r="K1572" s="65"/>
      <c r="L1572" s="65"/>
      <c r="M1572" s="65"/>
      <c r="N1572" s="65"/>
      <c r="O1572" s="65"/>
      <c r="P1572" s="65"/>
      <c r="T1572" s="1"/>
      <c r="U1572" s="1"/>
      <c r="V1572" s="1"/>
    </row>
    <row r="1573" spans="1:22" x14ac:dyDescent="0.25">
      <c r="A1573" s="1"/>
      <c r="C1573" s="65"/>
      <c r="K1573" s="65"/>
      <c r="L1573" s="65"/>
      <c r="M1573" s="65"/>
      <c r="N1573" s="65"/>
      <c r="O1573" s="65"/>
      <c r="P1573" s="65"/>
      <c r="T1573" s="1"/>
      <c r="U1573" s="1"/>
      <c r="V1573" s="1"/>
    </row>
    <row r="1574" spans="1:22" x14ac:dyDescent="0.25">
      <c r="A1574" s="1"/>
      <c r="C1574" s="65"/>
      <c r="K1574" s="65"/>
      <c r="L1574" s="65"/>
      <c r="M1574" s="65"/>
      <c r="N1574" s="65"/>
      <c r="O1574" s="65"/>
      <c r="P1574" s="65"/>
      <c r="T1574" s="1"/>
      <c r="U1574" s="1"/>
      <c r="V1574" s="1"/>
    </row>
    <row r="1575" spans="1:22" x14ac:dyDescent="0.25">
      <c r="A1575" s="1"/>
      <c r="C1575" s="65"/>
      <c r="K1575" s="65"/>
      <c r="L1575" s="65"/>
      <c r="M1575" s="65"/>
      <c r="N1575" s="65"/>
      <c r="O1575" s="65"/>
      <c r="P1575" s="65"/>
      <c r="T1575" s="1"/>
      <c r="U1575" s="1"/>
      <c r="V1575" s="1"/>
    </row>
    <row r="1576" spans="1:22" x14ac:dyDescent="0.25">
      <c r="A1576" s="1"/>
      <c r="C1576" s="65"/>
      <c r="K1576" s="65"/>
      <c r="L1576" s="65"/>
      <c r="M1576" s="65"/>
      <c r="N1576" s="65"/>
      <c r="O1576" s="65"/>
      <c r="P1576" s="65"/>
      <c r="T1576" s="1"/>
      <c r="U1576" s="1"/>
      <c r="V1576" s="1"/>
    </row>
    <row r="1577" spans="1:22" x14ac:dyDescent="0.25">
      <c r="A1577" s="1"/>
      <c r="C1577" s="65"/>
      <c r="K1577" s="65"/>
      <c r="L1577" s="65"/>
      <c r="M1577" s="65"/>
      <c r="N1577" s="65"/>
      <c r="O1577" s="65"/>
      <c r="P1577" s="65"/>
      <c r="T1577" s="1"/>
      <c r="U1577" s="1"/>
      <c r="V1577" s="1"/>
    </row>
    <row r="1578" spans="1:22" x14ac:dyDescent="0.25">
      <c r="A1578" s="1"/>
      <c r="C1578" s="65"/>
      <c r="K1578" s="65"/>
      <c r="L1578" s="65"/>
      <c r="M1578" s="65"/>
      <c r="N1578" s="65"/>
      <c r="O1578" s="65"/>
      <c r="P1578" s="65"/>
      <c r="T1578" s="1"/>
      <c r="U1578" s="1"/>
      <c r="V1578" s="1"/>
    </row>
    <row r="1579" spans="1:22" x14ac:dyDescent="0.25">
      <c r="A1579" s="1"/>
      <c r="C1579" s="65"/>
      <c r="K1579" s="65"/>
      <c r="L1579" s="65"/>
      <c r="M1579" s="65"/>
      <c r="N1579" s="65"/>
      <c r="O1579" s="65"/>
      <c r="P1579" s="65"/>
      <c r="T1579" s="1"/>
      <c r="U1579" s="1"/>
      <c r="V1579" s="1"/>
    </row>
    <row r="1580" spans="1:22" x14ac:dyDescent="0.25">
      <c r="A1580" s="1"/>
      <c r="C1580" s="65"/>
      <c r="K1580" s="65"/>
      <c r="L1580" s="65"/>
      <c r="M1580" s="65"/>
      <c r="N1580" s="65"/>
      <c r="O1580" s="65"/>
      <c r="P1580" s="65"/>
      <c r="T1580" s="1"/>
      <c r="U1580" s="1"/>
      <c r="V1580" s="1"/>
    </row>
    <row r="1581" spans="1:22" x14ac:dyDescent="0.25">
      <c r="A1581" s="1"/>
      <c r="C1581" s="65"/>
      <c r="K1581" s="65"/>
      <c r="L1581" s="65"/>
      <c r="M1581" s="65"/>
      <c r="N1581" s="65"/>
      <c r="O1581" s="65"/>
      <c r="P1581" s="65"/>
      <c r="T1581" s="1"/>
      <c r="U1581" s="1"/>
      <c r="V1581" s="1"/>
    </row>
    <row r="1582" spans="1:22" x14ac:dyDescent="0.25">
      <c r="A1582" s="1"/>
      <c r="C1582" s="65"/>
      <c r="K1582" s="65"/>
      <c r="L1582" s="65"/>
      <c r="M1582" s="65"/>
      <c r="N1582" s="65"/>
      <c r="O1582" s="65"/>
      <c r="P1582" s="65"/>
      <c r="T1582" s="1"/>
      <c r="U1582" s="1"/>
      <c r="V1582" s="1"/>
    </row>
    <row r="1583" spans="1:22" x14ac:dyDescent="0.25">
      <c r="A1583" s="1"/>
      <c r="C1583" s="65"/>
      <c r="K1583" s="65"/>
      <c r="L1583" s="65"/>
      <c r="M1583" s="65"/>
      <c r="N1583" s="65"/>
      <c r="O1583" s="65"/>
      <c r="P1583" s="65"/>
      <c r="T1583" s="1"/>
      <c r="U1583" s="1"/>
      <c r="V1583" s="1"/>
    </row>
    <row r="1584" spans="1:22" x14ac:dyDescent="0.25">
      <c r="A1584" s="1"/>
      <c r="C1584" s="65"/>
      <c r="K1584" s="65"/>
      <c r="L1584" s="65"/>
      <c r="M1584" s="65"/>
      <c r="N1584" s="65"/>
      <c r="O1584" s="65"/>
      <c r="P1584" s="65"/>
      <c r="T1584" s="1"/>
      <c r="U1584" s="1"/>
      <c r="V1584" s="1"/>
    </row>
    <row r="1585" spans="1:22" x14ac:dyDescent="0.25">
      <c r="A1585" s="1"/>
      <c r="C1585" s="65"/>
      <c r="K1585" s="65"/>
      <c r="L1585" s="65"/>
      <c r="M1585" s="65"/>
      <c r="N1585" s="65"/>
      <c r="O1585" s="65"/>
      <c r="P1585" s="65"/>
      <c r="T1585" s="1"/>
      <c r="U1585" s="1"/>
      <c r="V1585" s="1"/>
    </row>
    <row r="1586" spans="1:22" x14ac:dyDescent="0.25">
      <c r="A1586" s="1"/>
      <c r="C1586" s="65"/>
      <c r="K1586" s="65"/>
      <c r="L1586" s="65"/>
      <c r="M1586" s="65"/>
      <c r="N1586" s="65"/>
      <c r="O1586" s="65"/>
      <c r="P1586" s="65"/>
      <c r="T1586" s="1"/>
      <c r="U1586" s="1"/>
      <c r="V1586" s="1"/>
    </row>
    <row r="1587" spans="1:22" x14ac:dyDescent="0.25">
      <c r="A1587" s="1"/>
      <c r="C1587" s="65"/>
      <c r="K1587" s="65"/>
      <c r="L1587" s="65"/>
      <c r="M1587" s="65"/>
      <c r="N1587" s="65"/>
      <c r="O1587" s="65"/>
      <c r="P1587" s="65"/>
      <c r="T1587" s="1"/>
      <c r="U1587" s="1"/>
      <c r="V1587" s="1"/>
    </row>
    <row r="1588" spans="1:22" x14ac:dyDescent="0.25">
      <c r="A1588" s="1"/>
      <c r="C1588" s="65"/>
      <c r="K1588" s="65"/>
      <c r="L1588" s="65"/>
      <c r="M1588" s="65"/>
      <c r="N1588" s="65"/>
      <c r="O1588" s="65"/>
      <c r="P1588" s="65"/>
      <c r="T1588" s="1"/>
      <c r="U1588" s="1"/>
      <c r="V1588" s="1"/>
    </row>
    <row r="1589" spans="1:22" x14ac:dyDescent="0.25">
      <c r="A1589" s="1"/>
      <c r="C1589" s="65"/>
      <c r="K1589" s="65"/>
      <c r="L1589" s="65"/>
      <c r="M1589" s="65"/>
      <c r="N1589" s="65"/>
      <c r="O1589" s="65"/>
      <c r="P1589" s="65"/>
      <c r="T1589" s="1"/>
      <c r="U1589" s="1"/>
      <c r="V1589" s="1"/>
    </row>
    <row r="1590" spans="1:22" x14ac:dyDescent="0.25">
      <c r="A1590" s="1"/>
      <c r="C1590" s="65"/>
      <c r="K1590" s="65"/>
      <c r="L1590" s="65"/>
      <c r="M1590" s="65"/>
      <c r="N1590" s="65"/>
      <c r="O1590" s="65"/>
      <c r="P1590" s="65"/>
      <c r="T1590" s="1"/>
      <c r="U1590" s="1"/>
      <c r="V1590" s="1"/>
    </row>
    <row r="1591" spans="1:22" x14ac:dyDescent="0.25">
      <c r="A1591" s="1"/>
      <c r="C1591" s="65"/>
      <c r="K1591" s="65"/>
      <c r="L1591" s="65"/>
      <c r="M1591" s="65"/>
      <c r="N1591" s="65"/>
      <c r="O1591" s="65"/>
      <c r="P1591" s="65"/>
      <c r="T1591" s="1"/>
      <c r="U1591" s="1"/>
      <c r="V1591" s="1"/>
    </row>
    <row r="1592" spans="1:22" x14ac:dyDescent="0.25">
      <c r="A1592" s="1"/>
      <c r="C1592" s="65"/>
      <c r="K1592" s="65"/>
      <c r="L1592" s="65"/>
      <c r="M1592" s="65"/>
      <c r="N1592" s="65"/>
      <c r="O1592" s="65"/>
      <c r="P1592" s="65"/>
      <c r="T1592" s="1"/>
      <c r="U1592" s="1"/>
      <c r="V1592" s="1"/>
    </row>
    <row r="1593" spans="1:22" x14ac:dyDescent="0.25">
      <c r="A1593" s="1"/>
      <c r="C1593" s="65"/>
      <c r="K1593" s="65"/>
      <c r="L1593" s="65"/>
      <c r="M1593" s="65"/>
      <c r="N1593" s="65"/>
      <c r="O1593" s="65"/>
      <c r="P1593" s="65"/>
      <c r="T1593" s="1"/>
      <c r="U1593" s="1"/>
      <c r="V1593" s="1"/>
    </row>
    <row r="1594" spans="1:22" x14ac:dyDescent="0.25">
      <c r="A1594" s="1"/>
      <c r="C1594" s="65"/>
      <c r="K1594" s="65"/>
      <c r="L1594" s="65"/>
      <c r="M1594" s="65"/>
      <c r="N1594" s="65"/>
      <c r="O1594" s="65"/>
      <c r="P1594" s="65"/>
      <c r="T1594" s="1"/>
      <c r="U1594" s="1"/>
      <c r="V1594" s="1"/>
    </row>
    <row r="1595" spans="1:22" x14ac:dyDescent="0.25">
      <c r="A1595" s="1"/>
      <c r="C1595" s="65"/>
      <c r="K1595" s="65"/>
      <c r="L1595" s="65"/>
      <c r="M1595" s="65"/>
      <c r="N1595" s="65"/>
      <c r="O1595" s="65"/>
      <c r="P1595" s="65"/>
      <c r="T1595" s="1"/>
      <c r="U1595" s="1"/>
      <c r="V1595" s="1"/>
    </row>
    <row r="1596" spans="1:22" x14ac:dyDescent="0.25">
      <c r="A1596" s="1"/>
      <c r="C1596" s="65"/>
      <c r="K1596" s="65"/>
      <c r="L1596" s="65"/>
      <c r="M1596" s="65"/>
      <c r="N1596" s="65"/>
      <c r="O1596" s="65"/>
      <c r="P1596" s="65"/>
      <c r="T1596" s="1"/>
      <c r="U1596" s="1"/>
      <c r="V1596" s="1"/>
    </row>
    <row r="1597" spans="1:22" x14ac:dyDescent="0.25">
      <c r="A1597" s="1"/>
      <c r="C1597" s="65"/>
      <c r="K1597" s="65"/>
      <c r="L1597" s="65"/>
      <c r="M1597" s="65"/>
      <c r="N1597" s="65"/>
      <c r="O1597" s="65"/>
      <c r="P1597" s="65"/>
      <c r="T1597" s="1"/>
      <c r="U1597" s="1"/>
      <c r="V1597" s="1"/>
    </row>
    <row r="1598" spans="1:22" x14ac:dyDescent="0.25">
      <c r="A1598" s="1"/>
      <c r="C1598" s="65"/>
      <c r="K1598" s="65"/>
      <c r="L1598" s="65"/>
      <c r="M1598" s="65"/>
      <c r="N1598" s="65"/>
      <c r="O1598" s="65"/>
      <c r="P1598" s="65"/>
      <c r="T1598" s="1"/>
      <c r="U1598" s="1"/>
      <c r="V1598" s="1"/>
    </row>
    <row r="1599" spans="1:22" x14ac:dyDescent="0.25">
      <c r="A1599" s="1"/>
      <c r="C1599" s="65"/>
      <c r="K1599" s="65"/>
      <c r="L1599" s="65"/>
      <c r="M1599" s="65"/>
      <c r="N1599" s="65"/>
      <c r="O1599" s="65"/>
      <c r="P1599" s="65"/>
      <c r="T1599" s="1"/>
      <c r="U1599" s="1"/>
      <c r="V1599" s="1"/>
    </row>
    <row r="1600" spans="1:22" x14ac:dyDescent="0.25">
      <c r="A1600" s="1"/>
      <c r="C1600" s="65"/>
      <c r="K1600" s="65"/>
      <c r="L1600" s="65"/>
      <c r="M1600" s="65"/>
      <c r="N1600" s="65"/>
      <c r="O1600" s="65"/>
      <c r="P1600" s="65"/>
      <c r="T1600" s="1"/>
      <c r="U1600" s="1"/>
      <c r="V1600" s="1"/>
    </row>
    <row r="1601" spans="1:22" x14ac:dyDescent="0.25">
      <c r="A1601" s="1"/>
      <c r="C1601" s="65"/>
      <c r="K1601" s="65"/>
      <c r="L1601" s="65"/>
      <c r="M1601" s="65"/>
      <c r="N1601" s="65"/>
      <c r="O1601" s="65"/>
      <c r="P1601" s="65"/>
      <c r="T1601" s="1"/>
      <c r="U1601" s="1"/>
      <c r="V1601" s="1"/>
    </row>
    <row r="1602" spans="1:22" x14ac:dyDescent="0.25">
      <c r="A1602" s="1"/>
      <c r="C1602" s="65"/>
      <c r="K1602" s="65"/>
      <c r="L1602" s="65"/>
      <c r="M1602" s="65"/>
      <c r="N1602" s="65"/>
      <c r="O1602" s="65"/>
      <c r="P1602" s="65"/>
      <c r="T1602" s="1"/>
      <c r="U1602" s="1"/>
      <c r="V1602" s="1"/>
    </row>
    <row r="1603" spans="1:22" x14ac:dyDescent="0.25">
      <c r="A1603" s="1"/>
      <c r="C1603" s="65"/>
      <c r="K1603" s="65"/>
      <c r="L1603" s="65"/>
      <c r="M1603" s="65"/>
      <c r="N1603" s="65"/>
      <c r="O1603" s="65"/>
      <c r="P1603" s="65"/>
      <c r="T1603" s="1"/>
      <c r="U1603" s="1"/>
      <c r="V1603" s="1"/>
    </row>
    <row r="1604" spans="1:22" x14ac:dyDescent="0.25">
      <c r="A1604" s="1"/>
      <c r="C1604" s="65"/>
      <c r="K1604" s="65"/>
      <c r="L1604" s="65"/>
      <c r="M1604" s="65"/>
      <c r="N1604" s="65"/>
      <c r="O1604" s="65"/>
      <c r="P1604" s="65"/>
      <c r="T1604" s="1"/>
      <c r="U1604" s="1"/>
      <c r="V1604" s="1"/>
    </row>
    <row r="1605" spans="1:22" x14ac:dyDescent="0.25">
      <c r="A1605" s="1"/>
      <c r="C1605" s="65"/>
      <c r="K1605" s="65"/>
      <c r="L1605" s="65"/>
      <c r="M1605" s="65"/>
      <c r="N1605" s="65"/>
      <c r="O1605" s="65"/>
      <c r="P1605" s="65"/>
      <c r="T1605" s="1"/>
      <c r="U1605" s="1"/>
      <c r="V1605" s="1"/>
    </row>
    <row r="1606" spans="1:22" x14ac:dyDescent="0.25">
      <c r="A1606" s="1"/>
      <c r="C1606" s="65"/>
      <c r="K1606" s="65"/>
      <c r="L1606" s="65"/>
      <c r="M1606" s="65"/>
      <c r="N1606" s="65"/>
      <c r="O1606" s="65"/>
      <c r="P1606" s="65"/>
      <c r="T1606" s="1"/>
      <c r="U1606" s="1"/>
      <c r="V1606" s="1"/>
    </row>
    <row r="1607" spans="1:22" x14ac:dyDescent="0.25">
      <c r="A1607" s="1"/>
      <c r="C1607" s="65"/>
      <c r="K1607" s="65"/>
      <c r="L1607" s="65"/>
      <c r="M1607" s="65"/>
      <c r="N1607" s="65"/>
      <c r="O1607" s="65"/>
      <c r="P1607" s="65"/>
      <c r="T1607" s="1"/>
      <c r="U1607" s="1"/>
      <c r="V1607" s="1"/>
    </row>
    <row r="1608" spans="1:22" x14ac:dyDescent="0.25">
      <c r="A1608" s="1"/>
      <c r="C1608" s="65"/>
      <c r="K1608" s="65"/>
      <c r="L1608" s="65"/>
      <c r="M1608" s="65"/>
      <c r="N1608" s="65"/>
      <c r="O1608" s="65"/>
      <c r="P1608" s="65"/>
      <c r="T1608" s="1"/>
      <c r="U1608" s="1"/>
      <c r="V1608" s="1"/>
    </row>
    <row r="1609" spans="1:22" x14ac:dyDescent="0.25">
      <c r="A1609" s="1"/>
      <c r="C1609" s="65"/>
      <c r="K1609" s="65"/>
      <c r="L1609" s="65"/>
      <c r="M1609" s="65"/>
      <c r="N1609" s="65"/>
      <c r="O1609" s="65"/>
      <c r="P1609" s="65"/>
      <c r="T1609" s="1"/>
      <c r="U1609" s="1"/>
      <c r="V1609" s="1"/>
    </row>
    <row r="1610" spans="1:22" x14ac:dyDescent="0.25">
      <c r="A1610" s="1"/>
      <c r="C1610" s="65"/>
      <c r="K1610" s="65"/>
      <c r="L1610" s="65"/>
      <c r="M1610" s="65"/>
      <c r="N1610" s="65"/>
      <c r="O1610" s="65"/>
      <c r="P1610" s="65"/>
      <c r="T1610" s="1"/>
      <c r="U1610" s="1"/>
      <c r="V1610" s="1"/>
    </row>
    <row r="1611" spans="1:22" x14ac:dyDescent="0.25">
      <c r="A1611" s="1"/>
      <c r="C1611" s="65"/>
      <c r="K1611" s="65"/>
      <c r="L1611" s="65"/>
      <c r="M1611" s="65"/>
      <c r="N1611" s="65"/>
      <c r="O1611" s="65"/>
      <c r="P1611" s="65"/>
      <c r="T1611" s="1"/>
      <c r="U1611" s="1"/>
      <c r="V1611" s="1"/>
    </row>
    <row r="1612" spans="1:22" x14ac:dyDescent="0.25">
      <c r="A1612" s="1"/>
      <c r="C1612" s="65"/>
      <c r="K1612" s="65"/>
      <c r="L1612" s="65"/>
      <c r="M1612" s="65"/>
      <c r="N1612" s="65"/>
      <c r="O1612" s="65"/>
      <c r="P1612" s="65"/>
      <c r="T1612" s="1"/>
      <c r="U1612" s="1"/>
      <c r="V1612" s="1"/>
    </row>
    <row r="1613" spans="1:22" x14ac:dyDescent="0.25">
      <c r="A1613" s="1"/>
      <c r="C1613" s="65"/>
      <c r="K1613" s="65"/>
      <c r="L1613" s="65"/>
      <c r="M1613" s="65"/>
      <c r="N1613" s="65"/>
      <c r="O1613" s="65"/>
      <c r="P1613" s="65"/>
      <c r="T1613" s="1"/>
      <c r="U1613" s="1"/>
      <c r="V1613" s="1"/>
    </row>
    <row r="1614" spans="1:22" x14ac:dyDescent="0.25">
      <c r="A1614" s="1"/>
      <c r="C1614" s="65"/>
      <c r="K1614" s="65"/>
      <c r="L1614" s="65"/>
      <c r="M1614" s="65"/>
      <c r="N1614" s="65"/>
      <c r="O1614" s="65"/>
      <c r="P1614" s="65"/>
      <c r="T1614" s="1"/>
      <c r="U1614" s="1"/>
      <c r="V1614" s="1"/>
    </row>
    <row r="1615" spans="1:22" x14ac:dyDescent="0.25">
      <c r="A1615" s="1"/>
      <c r="C1615" s="65"/>
      <c r="K1615" s="65"/>
      <c r="L1615" s="65"/>
      <c r="M1615" s="65"/>
      <c r="N1615" s="65"/>
      <c r="O1615" s="65"/>
      <c r="P1615" s="65"/>
      <c r="T1615" s="1"/>
      <c r="U1615" s="1"/>
      <c r="V1615" s="1"/>
    </row>
    <row r="1616" spans="1:22" x14ac:dyDescent="0.25">
      <c r="A1616" s="1"/>
      <c r="C1616" s="65"/>
      <c r="K1616" s="65"/>
      <c r="L1616" s="65"/>
      <c r="M1616" s="65"/>
      <c r="N1616" s="65"/>
      <c r="O1616" s="65"/>
      <c r="P1616" s="65"/>
      <c r="T1616" s="1"/>
      <c r="U1616" s="1"/>
      <c r="V1616" s="1"/>
    </row>
    <row r="1617" spans="1:22" x14ac:dyDescent="0.25">
      <c r="A1617" s="1"/>
      <c r="C1617" s="65"/>
      <c r="K1617" s="65"/>
      <c r="L1617" s="65"/>
      <c r="M1617" s="65"/>
      <c r="N1617" s="65"/>
      <c r="O1617" s="65"/>
      <c r="P1617" s="65"/>
      <c r="T1617" s="1"/>
      <c r="U1617" s="1"/>
      <c r="V1617" s="1"/>
    </row>
    <row r="1618" spans="1:22" x14ac:dyDescent="0.25">
      <c r="A1618" s="1"/>
      <c r="C1618" s="65"/>
      <c r="K1618" s="65"/>
      <c r="L1618" s="65"/>
      <c r="M1618" s="65"/>
      <c r="N1618" s="65"/>
      <c r="O1618" s="65"/>
      <c r="P1618" s="65"/>
      <c r="T1618" s="1"/>
      <c r="U1618" s="1"/>
      <c r="V1618" s="1"/>
    </row>
    <row r="1619" spans="1:22" x14ac:dyDescent="0.25">
      <c r="A1619" s="1"/>
      <c r="C1619" s="65"/>
      <c r="K1619" s="65"/>
      <c r="L1619" s="65"/>
      <c r="M1619" s="65"/>
      <c r="N1619" s="65"/>
      <c r="O1619" s="65"/>
      <c r="P1619" s="65"/>
      <c r="T1619" s="1"/>
      <c r="U1619" s="1"/>
      <c r="V1619" s="1"/>
    </row>
    <row r="1620" spans="1:22" x14ac:dyDescent="0.25">
      <c r="A1620" s="1"/>
      <c r="C1620" s="65"/>
      <c r="K1620" s="65"/>
      <c r="L1620" s="65"/>
      <c r="M1620" s="65"/>
      <c r="N1620" s="65"/>
      <c r="O1620" s="65"/>
      <c r="P1620" s="65"/>
      <c r="T1620" s="1"/>
      <c r="U1620" s="1"/>
      <c r="V1620" s="1"/>
    </row>
    <row r="1621" spans="1:22" x14ac:dyDescent="0.25">
      <c r="A1621" s="1"/>
      <c r="C1621" s="65"/>
      <c r="K1621" s="65"/>
      <c r="L1621" s="65"/>
      <c r="M1621" s="65"/>
      <c r="N1621" s="65"/>
      <c r="O1621" s="65"/>
      <c r="P1621" s="65"/>
      <c r="T1621" s="1"/>
      <c r="U1621" s="1"/>
      <c r="V1621" s="1"/>
    </row>
    <row r="1622" spans="1:22" x14ac:dyDescent="0.25">
      <c r="A1622" s="1"/>
      <c r="C1622" s="65"/>
      <c r="K1622" s="65"/>
      <c r="L1622" s="65"/>
      <c r="M1622" s="65"/>
      <c r="N1622" s="65"/>
      <c r="O1622" s="65"/>
      <c r="P1622" s="65"/>
      <c r="T1622" s="1"/>
      <c r="U1622" s="1"/>
      <c r="V1622" s="1"/>
    </row>
    <row r="1623" spans="1:22" x14ac:dyDescent="0.25">
      <c r="A1623" s="1"/>
      <c r="C1623" s="65"/>
      <c r="K1623" s="65"/>
      <c r="L1623" s="65"/>
      <c r="M1623" s="65"/>
      <c r="N1623" s="65"/>
      <c r="O1623" s="65"/>
      <c r="P1623" s="65"/>
      <c r="T1623" s="1"/>
      <c r="U1623" s="1"/>
      <c r="V1623" s="1"/>
    </row>
    <row r="1624" spans="1:22" x14ac:dyDescent="0.25">
      <c r="A1624" s="1"/>
      <c r="C1624" s="65"/>
      <c r="K1624" s="65"/>
      <c r="L1624" s="65"/>
      <c r="M1624" s="65"/>
      <c r="N1624" s="65"/>
      <c r="O1624" s="65"/>
      <c r="P1624" s="65"/>
      <c r="T1624" s="1"/>
      <c r="U1624" s="1"/>
      <c r="V1624" s="1"/>
    </row>
    <row r="1625" spans="1:22" x14ac:dyDescent="0.25">
      <c r="A1625" s="1"/>
      <c r="C1625" s="65"/>
      <c r="K1625" s="65"/>
      <c r="L1625" s="65"/>
      <c r="M1625" s="65"/>
      <c r="N1625" s="65"/>
      <c r="O1625" s="65"/>
      <c r="P1625" s="65"/>
      <c r="T1625" s="1"/>
      <c r="U1625" s="1"/>
      <c r="V1625" s="1"/>
    </row>
    <row r="1626" spans="1:22" x14ac:dyDescent="0.25">
      <c r="A1626" s="1"/>
      <c r="C1626" s="65"/>
      <c r="K1626" s="65"/>
      <c r="L1626" s="65"/>
      <c r="M1626" s="65"/>
      <c r="N1626" s="65"/>
      <c r="O1626" s="65"/>
      <c r="P1626" s="65"/>
      <c r="T1626" s="1"/>
      <c r="U1626" s="1"/>
      <c r="V1626" s="1"/>
    </row>
    <row r="1627" spans="1:22" x14ac:dyDescent="0.25">
      <c r="A1627" s="1"/>
      <c r="C1627" s="65"/>
      <c r="K1627" s="65"/>
      <c r="L1627" s="65"/>
      <c r="M1627" s="65"/>
      <c r="N1627" s="65"/>
      <c r="O1627" s="65"/>
      <c r="P1627" s="65"/>
      <c r="T1627" s="1"/>
      <c r="U1627" s="1"/>
      <c r="V1627" s="1"/>
    </row>
    <row r="1628" spans="1:22" x14ac:dyDescent="0.25">
      <c r="A1628" s="1"/>
      <c r="C1628" s="65"/>
      <c r="K1628" s="65"/>
      <c r="L1628" s="65"/>
      <c r="M1628" s="65"/>
      <c r="N1628" s="65"/>
      <c r="O1628" s="65"/>
      <c r="P1628" s="65"/>
      <c r="T1628" s="1"/>
      <c r="U1628" s="1"/>
      <c r="V1628" s="1"/>
    </row>
    <row r="1629" spans="1:22" x14ac:dyDescent="0.25">
      <c r="A1629" s="1"/>
      <c r="C1629" s="65"/>
      <c r="K1629" s="65"/>
      <c r="L1629" s="65"/>
      <c r="M1629" s="65"/>
      <c r="N1629" s="65"/>
      <c r="O1629" s="65"/>
      <c r="P1629" s="65"/>
      <c r="T1629" s="1"/>
      <c r="U1629" s="1"/>
      <c r="V1629" s="1"/>
    </row>
    <row r="1630" spans="1:22" x14ac:dyDescent="0.25">
      <c r="A1630" s="1"/>
      <c r="C1630" s="65"/>
      <c r="K1630" s="65"/>
      <c r="L1630" s="65"/>
      <c r="M1630" s="65"/>
      <c r="N1630" s="65"/>
      <c r="O1630" s="65"/>
      <c r="P1630" s="65"/>
      <c r="T1630" s="1"/>
      <c r="U1630" s="1"/>
      <c r="V1630" s="1"/>
    </row>
    <row r="1631" spans="1:22" x14ac:dyDescent="0.25">
      <c r="A1631" s="1"/>
      <c r="C1631" s="65"/>
      <c r="K1631" s="65"/>
      <c r="L1631" s="65"/>
      <c r="M1631" s="65"/>
      <c r="N1631" s="65"/>
      <c r="O1631" s="65"/>
      <c r="P1631" s="65"/>
      <c r="T1631" s="1"/>
      <c r="U1631" s="1"/>
      <c r="V1631" s="1"/>
    </row>
    <row r="1632" spans="1:22" x14ac:dyDescent="0.25">
      <c r="A1632" s="1"/>
      <c r="C1632" s="65"/>
      <c r="K1632" s="65"/>
      <c r="L1632" s="65"/>
      <c r="M1632" s="65"/>
      <c r="N1632" s="65"/>
      <c r="O1632" s="65"/>
      <c r="P1632" s="65"/>
      <c r="T1632" s="1"/>
      <c r="U1632" s="1"/>
      <c r="V1632" s="1"/>
    </row>
    <row r="1633" spans="1:22" x14ac:dyDescent="0.25">
      <c r="A1633" s="1"/>
      <c r="C1633" s="65"/>
      <c r="K1633" s="65"/>
      <c r="L1633" s="65"/>
      <c r="M1633" s="65"/>
      <c r="N1633" s="65"/>
      <c r="O1633" s="65"/>
      <c r="P1633" s="65"/>
      <c r="T1633" s="1"/>
      <c r="U1633" s="1"/>
      <c r="V1633" s="1"/>
    </row>
    <row r="1634" spans="1:22" x14ac:dyDescent="0.25">
      <c r="A1634" s="1"/>
      <c r="C1634" s="65"/>
      <c r="K1634" s="65"/>
      <c r="L1634" s="65"/>
      <c r="M1634" s="65"/>
      <c r="N1634" s="65"/>
      <c r="O1634" s="65"/>
      <c r="P1634" s="65"/>
      <c r="T1634" s="1"/>
      <c r="U1634" s="1"/>
      <c r="V1634" s="1"/>
    </row>
    <row r="1635" spans="1:22" x14ac:dyDescent="0.25">
      <c r="A1635" s="1"/>
      <c r="C1635" s="65"/>
      <c r="K1635" s="65"/>
      <c r="L1635" s="65"/>
      <c r="M1635" s="65"/>
      <c r="N1635" s="65"/>
      <c r="O1635" s="65"/>
      <c r="P1635" s="65"/>
      <c r="T1635" s="1"/>
      <c r="U1635" s="1"/>
      <c r="V1635" s="1"/>
    </row>
    <row r="1636" spans="1:22" x14ac:dyDescent="0.25">
      <c r="A1636" s="1"/>
      <c r="C1636" s="65"/>
      <c r="K1636" s="65"/>
      <c r="L1636" s="65"/>
      <c r="M1636" s="65"/>
      <c r="N1636" s="65"/>
      <c r="O1636" s="65"/>
      <c r="P1636" s="65"/>
      <c r="T1636" s="1"/>
      <c r="U1636" s="1"/>
      <c r="V1636" s="1"/>
    </row>
    <row r="1637" spans="1:22" x14ac:dyDescent="0.25">
      <c r="A1637" s="1"/>
      <c r="C1637" s="65"/>
      <c r="K1637" s="65"/>
      <c r="L1637" s="65"/>
      <c r="M1637" s="65"/>
      <c r="N1637" s="65"/>
      <c r="O1637" s="65"/>
      <c r="P1637" s="65"/>
      <c r="T1637" s="1"/>
      <c r="U1637" s="1"/>
      <c r="V1637" s="1"/>
    </row>
    <row r="1638" spans="1:22" x14ac:dyDescent="0.25">
      <c r="A1638" s="1"/>
      <c r="C1638" s="65"/>
      <c r="K1638" s="65"/>
      <c r="L1638" s="65"/>
      <c r="M1638" s="65"/>
      <c r="N1638" s="65"/>
      <c r="O1638" s="65"/>
      <c r="P1638" s="65"/>
      <c r="T1638" s="1"/>
      <c r="U1638" s="1"/>
      <c r="V1638" s="1"/>
    </row>
    <row r="1639" spans="1:22" x14ac:dyDescent="0.25">
      <c r="A1639" s="1"/>
      <c r="C1639" s="65"/>
      <c r="K1639" s="65"/>
      <c r="L1639" s="65"/>
      <c r="M1639" s="65"/>
      <c r="N1639" s="65"/>
      <c r="O1639" s="65"/>
      <c r="P1639" s="65"/>
      <c r="T1639" s="1"/>
      <c r="U1639" s="1"/>
      <c r="V1639" s="1"/>
    </row>
    <row r="1640" spans="1:22" x14ac:dyDescent="0.25">
      <c r="A1640" s="1"/>
      <c r="C1640" s="65"/>
      <c r="K1640" s="65"/>
      <c r="L1640" s="65"/>
      <c r="M1640" s="65"/>
      <c r="N1640" s="65"/>
      <c r="O1640" s="65"/>
      <c r="P1640" s="65"/>
      <c r="T1640" s="1"/>
      <c r="U1640" s="1"/>
      <c r="V1640" s="1"/>
    </row>
    <row r="1641" spans="1:22" x14ac:dyDescent="0.25">
      <c r="A1641" s="1"/>
      <c r="C1641" s="65"/>
      <c r="K1641" s="65"/>
      <c r="L1641" s="65"/>
      <c r="M1641" s="65"/>
      <c r="N1641" s="65"/>
      <c r="O1641" s="65"/>
      <c r="P1641" s="65"/>
      <c r="T1641" s="1"/>
      <c r="U1641" s="1"/>
      <c r="V1641" s="1"/>
    </row>
    <row r="1642" spans="1:22" x14ac:dyDescent="0.25">
      <c r="A1642" s="1"/>
      <c r="C1642" s="65"/>
      <c r="K1642" s="65"/>
      <c r="L1642" s="65"/>
      <c r="M1642" s="65"/>
      <c r="N1642" s="65"/>
      <c r="O1642" s="65"/>
      <c r="P1642" s="65"/>
      <c r="T1642" s="1"/>
      <c r="U1642" s="1"/>
      <c r="V1642" s="1"/>
    </row>
    <row r="1643" spans="1:22" x14ac:dyDescent="0.25">
      <c r="A1643" s="1"/>
      <c r="C1643" s="65"/>
      <c r="K1643" s="65"/>
      <c r="L1643" s="65"/>
      <c r="M1643" s="65"/>
      <c r="N1643" s="65"/>
      <c r="O1643" s="65"/>
      <c r="P1643" s="65"/>
      <c r="T1643" s="1"/>
      <c r="U1643" s="1"/>
      <c r="V1643" s="1"/>
    </row>
    <row r="1644" spans="1:22" x14ac:dyDescent="0.25">
      <c r="A1644" s="1"/>
      <c r="C1644" s="65"/>
      <c r="K1644" s="65"/>
      <c r="L1644" s="65"/>
      <c r="M1644" s="65"/>
      <c r="N1644" s="65"/>
      <c r="O1644" s="65"/>
      <c r="P1644" s="65"/>
      <c r="T1644" s="1"/>
      <c r="U1644" s="1"/>
      <c r="V1644" s="1"/>
    </row>
    <row r="1645" spans="1:22" x14ac:dyDescent="0.25">
      <c r="A1645" s="1"/>
      <c r="C1645" s="65"/>
      <c r="K1645" s="65"/>
      <c r="L1645" s="65"/>
      <c r="M1645" s="65"/>
      <c r="N1645" s="65"/>
      <c r="O1645" s="65"/>
      <c r="P1645" s="65"/>
      <c r="T1645" s="1"/>
      <c r="U1645" s="1"/>
      <c r="V1645" s="1"/>
    </row>
    <row r="1646" spans="1:22" x14ac:dyDescent="0.25">
      <c r="A1646" s="1"/>
      <c r="C1646" s="65"/>
      <c r="K1646" s="65"/>
      <c r="L1646" s="65"/>
      <c r="M1646" s="65"/>
      <c r="N1646" s="65"/>
      <c r="O1646" s="65"/>
      <c r="P1646" s="65"/>
      <c r="T1646" s="1"/>
      <c r="U1646" s="1"/>
      <c r="V1646" s="1"/>
    </row>
    <row r="1647" spans="1:22" x14ac:dyDescent="0.25">
      <c r="A1647" s="1"/>
      <c r="C1647" s="65"/>
      <c r="K1647" s="65"/>
      <c r="L1647" s="65"/>
      <c r="M1647" s="65"/>
      <c r="N1647" s="65"/>
      <c r="O1647" s="65"/>
      <c r="P1647" s="65"/>
      <c r="T1647" s="1"/>
      <c r="U1647" s="1"/>
      <c r="V1647" s="1"/>
    </row>
    <row r="1648" spans="1:22" x14ac:dyDescent="0.25">
      <c r="A1648" s="1"/>
      <c r="C1648" s="65"/>
      <c r="K1648" s="65"/>
      <c r="L1648" s="65"/>
      <c r="M1648" s="65"/>
      <c r="N1648" s="65"/>
      <c r="O1648" s="65"/>
      <c r="P1648" s="65"/>
      <c r="T1648" s="1"/>
      <c r="U1648" s="1"/>
      <c r="V1648" s="1"/>
    </row>
    <row r="1649" spans="1:22" x14ac:dyDescent="0.25">
      <c r="A1649" s="1"/>
      <c r="C1649" s="65"/>
      <c r="K1649" s="65"/>
      <c r="L1649" s="65"/>
      <c r="M1649" s="65"/>
      <c r="N1649" s="65"/>
      <c r="O1649" s="65"/>
      <c r="P1649" s="65"/>
      <c r="T1649" s="1"/>
      <c r="U1649" s="1"/>
      <c r="V1649" s="1"/>
    </row>
    <row r="1650" spans="1:22" x14ac:dyDescent="0.25">
      <c r="A1650" s="1"/>
      <c r="C1650" s="65"/>
      <c r="K1650" s="65"/>
      <c r="L1650" s="65"/>
      <c r="M1650" s="65"/>
      <c r="N1650" s="65"/>
      <c r="O1650" s="65"/>
      <c r="P1650" s="65"/>
      <c r="T1650" s="1"/>
      <c r="U1650" s="1"/>
      <c r="V1650" s="1"/>
    </row>
    <row r="1651" spans="1:22" x14ac:dyDescent="0.25">
      <c r="A1651" s="1"/>
      <c r="C1651" s="65"/>
      <c r="K1651" s="65"/>
      <c r="L1651" s="65"/>
      <c r="M1651" s="65"/>
      <c r="N1651" s="65"/>
      <c r="O1651" s="65"/>
      <c r="P1651" s="65"/>
      <c r="T1651" s="1"/>
      <c r="U1651" s="1"/>
      <c r="V1651" s="1"/>
    </row>
    <row r="1652" spans="1:22" x14ac:dyDescent="0.25">
      <c r="A1652" s="1"/>
      <c r="C1652" s="65"/>
      <c r="K1652" s="65"/>
      <c r="L1652" s="65"/>
      <c r="M1652" s="65"/>
      <c r="N1652" s="65"/>
      <c r="O1652" s="65"/>
      <c r="P1652" s="65"/>
      <c r="T1652" s="1"/>
      <c r="U1652" s="1"/>
      <c r="V1652" s="1"/>
    </row>
    <row r="1653" spans="1:22" x14ac:dyDescent="0.25">
      <c r="A1653" s="1"/>
      <c r="C1653" s="65"/>
      <c r="K1653" s="65"/>
      <c r="L1653" s="65"/>
      <c r="M1653" s="65"/>
      <c r="N1653" s="65"/>
      <c r="O1653" s="65"/>
      <c r="P1653" s="65"/>
      <c r="T1653" s="1"/>
      <c r="U1653" s="1"/>
      <c r="V1653" s="1"/>
    </row>
    <row r="1654" spans="1:22" x14ac:dyDescent="0.25">
      <c r="A1654" s="1"/>
      <c r="C1654" s="65"/>
      <c r="K1654" s="65"/>
      <c r="L1654" s="65"/>
      <c r="M1654" s="65"/>
      <c r="N1654" s="65"/>
      <c r="O1654" s="65"/>
      <c r="P1654" s="65"/>
      <c r="T1654" s="1"/>
      <c r="U1654" s="1"/>
      <c r="V1654" s="1"/>
    </row>
    <row r="1655" spans="1:22" x14ac:dyDescent="0.25">
      <c r="A1655" s="1"/>
      <c r="C1655" s="65"/>
      <c r="K1655" s="65"/>
      <c r="L1655" s="65"/>
      <c r="M1655" s="65"/>
      <c r="N1655" s="65"/>
      <c r="O1655" s="65"/>
      <c r="P1655" s="65"/>
      <c r="T1655" s="1"/>
      <c r="U1655" s="1"/>
      <c r="V1655" s="1"/>
    </row>
    <row r="1656" spans="1:22" x14ac:dyDescent="0.25">
      <c r="A1656" s="1"/>
      <c r="C1656" s="65"/>
      <c r="K1656" s="65"/>
      <c r="L1656" s="65"/>
      <c r="M1656" s="65"/>
      <c r="N1656" s="65"/>
      <c r="O1656" s="65"/>
      <c r="P1656" s="65"/>
      <c r="T1656" s="1"/>
      <c r="U1656" s="1"/>
      <c r="V1656" s="1"/>
    </row>
    <row r="1657" spans="1:22" x14ac:dyDescent="0.25">
      <c r="A1657" s="1"/>
      <c r="C1657" s="65"/>
      <c r="K1657" s="65"/>
      <c r="L1657" s="65"/>
      <c r="M1657" s="65"/>
      <c r="N1657" s="65"/>
      <c r="O1657" s="65"/>
      <c r="P1657" s="65"/>
      <c r="T1657" s="1"/>
      <c r="U1657" s="1"/>
      <c r="V1657" s="1"/>
    </row>
    <row r="1658" spans="1:22" x14ac:dyDescent="0.25">
      <c r="A1658" s="1"/>
      <c r="C1658" s="65"/>
      <c r="K1658" s="65"/>
      <c r="L1658" s="65"/>
      <c r="M1658" s="65"/>
      <c r="N1658" s="65"/>
      <c r="O1658" s="65"/>
      <c r="P1658" s="65"/>
      <c r="T1658" s="1"/>
      <c r="U1658" s="1"/>
      <c r="V1658" s="1"/>
    </row>
    <row r="1659" spans="1:22" x14ac:dyDescent="0.25">
      <c r="A1659" s="1"/>
      <c r="C1659" s="65"/>
      <c r="K1659" s="65"/>
      <c r="L1659" s="65"/>
      <c r="M1659" s="65"/>
      <c r="N1659" s="65"/>
      <c r="O1659" s="65"/>
      <c r="P1659" s="65"/>
      <c r="T1659" s="1"/>
      <c r="U1659" s="1"/>
      <c r="V1659" s="1"/>
    </row>
    <row r="1660" spans="1:22" x14ac:dyDescent="0.25">
      <c r="A1660" s="1"/>
      <c r="C1660" s="65"/>
      <c r="K1660" s="65"/>
      <c r="L1660" s="65"/>
      <c r="M1660" s="65"/>
      <c r="N1660" s="65"/>
      <c r="O1660" s="65"/>
      <c r="P1660" s="65"/>
      <c r="T1660" s="1"/>
      <c r="U1660" s="1"/>
      <c r="V1660" s="1"/>
    </row>
    <row r="1661" spans="1:22" x14ac:dyDescent="0.25">
      <c r="A1661" s="1"/>
      <c r="C1661" s="65"/>
      <c r="K1661" s="65"/>
      <c r="L1661" s="65"/>
      <c r="M1661" s="65"/>
      <c r="N1661" s="65"/>
      <c r="O1661" s="65"/>
      <c r="P1661" s="65"/>
      <c r="T1661" s="1"/>
      <c r="U1661" s="1"/>
      <c r="V1661" s="1"/>
    </row>
    <row r="1662" spans="1:22" x14ac:dyDescent="0.25">
      <c r="A1662" s="1"/>
      <c r="C1662" s="65"/>
      <c r="K1662" s="65"/>
      <c r="L1662" s="65"/>
      <c r="M1662" s="65"/>
      <c r="N1662" s="65"/>
      <c r="O1662" s="65"/>
      <c r="P1662" s="65"/>
      <c r="T1662" s="1"/>
      <c r="U1662" s="1"/>
      <c r="V1662" s="1"/>
    </row>
    <row r="1663" spans="1:22" x14ac:dyDescent="0.25">
      <c r="A1663" s="1"/>
      <c r="C1663" s="65"/>
      <c r="K1663" s="65"/>
      <c r="L1663" s="65"/>
      <c r="M1663" s="65"/>
      <c r="N1663" s="65"/>
      <c r="O1663" s="65"/>
      <c r="P1663" s="65"/>
      <c r="T1663" s="1"/>
      <c r="U1663" s="1"/>
      <c r="V1663" s="1"/>
    </row>
    <row r="1664" spans="1:22" x14ac:dyDescent="0.25">
      <c r="A1664" s="1"/>
      <c r="C1664" s="65"/>
      <c r="K1664" s="65"/>
      <c r="L1664" s="65"/>
      <c r="M1664" s="65"/>
      <c r="N1664" s="65"/>
      <c r="O1664" s="65"/>
      <c r="P1664" s="65"/>
      <c r="T1664" s="1"/>
      <c r="U1664" s="1"/>
      <c r="V1664" s="1"/>
    </row>
    <row r="1665" spans="1:22" x14ac:dyDescent="0.25">
      <c r="A1665" s="1"/>
      <c r="C1665" s="65"/>
      <c r="K1665" s="65"/>
      <c r="L1665" s="65"/>
      <c r="M1665" s="65"/>
      <c r="N1665" s="65"/>
      <c r="O1665" s="65"/>
      <c r="P1665" s="65"/>
      <c r="T1665" s="1"/>
      <c r="U1665" s="1"/>
      <c r="V1665" s="1"/>
    </row>
    <row r="1666" spans="1:22" x14ac:dyDescent="0.25">
      <c r="A1666" s="1"/>
      <c r="C1666" s="65"/>
      <c r="K1666" s="65"/>
      <c r="L1666" s="65"/>
      <c r="M1666" s="65"/>
      <c r="N1666" s="65"/>
      <c r="O1666" s="65"/>
      <c r="P1666" s="65"/>
      <c r="T1666" s="1"/>
      <c r="U1666" s="1"/>
      <c r="V1666" s="1"/>
    </row>
    <row r="1667" spans="1:22" x14ac:dyDescent="0.25">
      <c r="A1667" s="1"/>
      <c r="C1667" s="65"/>
      <c r="K1667" s="65"/>
      <c r="L1667" s="65"/>
      <c r="M1667" s="65"/>
      <c r="N1667" s="65"/>
      <c r="O1667" s="65"/>
      <c r="P1667" s="65"/>
      <c r="T1667" s="1"/>
      <c r="U1667" s="1"/>
      <c r="V1667" s="1"/>
    </row>
    <row r="1668" spans="1:22" x14ac:dyDescent="0.25">
      <c r="A1668" s="1"/>
      <c r="C1668" s="65"/>
      <c r="K1668" s="65"/>
      <c r="L1668" s="65"/>
      <c r="M1668" s="65"/>
      <c r="N1668" s="65"/>
      <c r="O1668" s="65"/>
      <c r="P1668" s="65"/>
      <c r="T1668" s="1"/>
      <c r="U1668" s="1"/>
      <c r="V1668" s="1"/>
    </row>
    <row r="1669" spans="1:22" x14ac:dyDescent="0.25">
      <c r="A1669" s="1"/>
      <c r="C1669" s="65"/>
      <c r="K1669" s="65"/>
      <c r="L1669" s="65"/>
      <c r="M1669" s="65"/>
      <c r="N1669" s="65"/>
      <c r="O1669" s="65"/>
      <c r="P1669" s="65"/>
      <c r="T1669" s="1"/>
      <c r="U1669" s="1"/>
      <c r="V1669" s="1"/>
    </row>
    <row r="1670" spans="1:22" x14ac:dyDescent="0.25">
      <c r="A1670" s="1"/>
      <c r="C1670" s="65"/>
      <c r="K1670" s="65"/>
      <c r="L1670" s="65"/>
      <c r="M1670" s="65"/>
      <c r="N1670" s="65"/>
      <c r="O1670" s="65"/>
      <c r="P1670" s="65"/>
      <c r="T1670" s="1"/>
      <c r="U1670" s="1"/>
      <c r="V1670" s="1"/>
    </row>
    <row r="1671" spans="1:22" x14ac:dyDescent="0.25">
      <c r="A1671" s="1"/>
      <c r="C1671" s="65"/>
      <c r="K1671" s="65"/>
      <c r="L1671" s="65"/>
      <c r="M1671" s="65"/>
      <c r="N1671" s="65"/>
      <c r="O1671" s="65"/>
      <c r="P1671" s="65"/>
      <c r="T1671" s="1"/>
      <c r="U1671" s="1"/>
      <c r="V1671" s="1"/>
    </row>
    <row r="1672" spans="1:22" x14ac:dyDescent="0.25">
      <c r="A1672" s="1"/>
      <c r="C1672" s="65"/>
      <c r="K1672" s="65"/>
      <c r="L1672" s="65"/>
      <c r="M1672" s="65"/>
      <c r="N1672" s="65"/>
      <c r="O1672" s="65"/>
      <c r="P1672" s="65"/>
      <c r="T1672" s="1"/>
      <c r="U1672" s="1"/>
      <c r="V1672" s="1"/>
    </row>
    <row r="1673" spans="1:22" x14ac:dyDescent="0.25">
      <c r="A1673" s="1"/>
      <c r="C1673" s="65"/>
      <c r="K1673" s="65"/>
      <c r="L1673" s="65"/>
      <c r="M1673" s="65"/>
      <c r="N1673" s="65"/>
      <c r="O1673" s="65"/>
      <c r="P1673" s="65"/>
      <c r="T1673" s="1"/>
      <c r="U1673" s="1"/>
      <c r="V1673" s="1"/>
    </row>
    <row r="1674" spans="1:22" x14ac:dyDescent="0.25">
      <c r="A1674" s="1"/>
      <c r="C1674" s="65"/>
      <c r="K1674" s="65"/>
      <c r="L1674" s="65"/>
      <c r="M1674" s="65"/>
      <c r="N1674" s="65"/>
      <c r="O1674" s="65"/>
      <c r="P1674" s="65"/>
      <c r="T1674" s="1"/>
      <c r="U1674" s="1"/>
      <c r="V1674" s="1"/>
    </row>
    <row r="1675" spans="1:22" x14ac:dyDescent="0.25">
      <c r="A1675" s="1"/>
      <c r="C1675" s="65"/>
      <c r="K1675" s="65"/>
      <c r="L1675" s="65"/>
      <c r="M1675" s="65"/>
      <c r="N1675" s="65"/>
      <c r="O1675" s="65"/>
      <c r="P1675" s="65"/>
      <c r="T1675" s="1"/>
      <c r="U1675" s="1"/>
      <c r="V1675" s="1"/>
    </row>
    <row r="1676" spans="1:22" x14ac:dyDescent="0.25">
      <c r="A1676" s="1"/>
      <c r="C1676" s="65"/>
      <c r="K1676" s="65"/>
      <c r="L1676" s="65"/>
      <c r="M1676" s="65"/>
      <c r="N1676" s="65"/>
      <c r="O1676" s="65"/>
      <c r="P1676" s="65"/>
      <c r="T1676" s="1"/>
      <c r="U1676" s="1"/>
      <c r="V1676" s="1"/>
    </row>
    <row r="1677" spans="1:22" x14ac:dyDescent="0.25">
      <c r="A1677" s="1"/>
      <c r="C1677" s="65"/>
      <c r="K1677" s="65"/>
      <c r="L1677" s="65"/>
      <c r="M1677" s="65"/>
      <c r="N1677" s="65"/>
      <c r="O1677" s="65"/>
      <c r="P1677" s="65"/>
      <c r="T1677" s="1"/>
      <c r="U1677" s="1"/>
      <c r="V1677" s="1"/>
    </row>
    <row r="1678" spans="1:22" x14ac:dyDescent="0.25">
      <c r="A1678" s="1"/>
      <c r="C1678" s="65"/>
      <c r="K1678" s="65"/>
      <c r="L1678" s="65"/>
      <c r="M1678" s="65"/>
      <c r="N1678" s="65"/>
      <c r="O1678" s="65"/>
      <c r="P1678" s="65"/>
      <c r="T1678" s="1"/>
      <c r="U1678" s="1"/>
      <c r="V1678" s="1"/>
    </row>
    <row r="1679" spans="1:22" x14ac:dyDescent="0.25">
      <c r="A1679" s="1"/>
      <c r="C1679" s="65"/>
      <c r="K1679" s="65"/>
      <c r="L1679" s="65"/>
      <c r="M1679" s="65"/>
      <c r="N1679" s="65"/>
      <c r="O1679" s="65"/>
      <c r="P1679" s="65"/>
      <c r="T1679" s="1"/>
      <c r="U1679" s="1"/>
      <c r="V1679" s="1"/>
    </row>
    <row r="1680" spans="1:22" x14ac:dyDescent="0.25">
      <c r="A1680" s="1"/>
      <c r="C1680" s="65"/>
      <c r="K1680" s="65"/>
      <c r="L1680" s="65"/>
      <c r="M1680" s="65"/>
      <c r="N1680" s="65"/>
      <c r="O1680" s="65"/>
      <c r="P1680" s="65"/>
      <c r="T1680" s="1"/>
      <c r="U1680" s="1"/>
      <c r="V1680" s="1"/>
    </row>
    <row r="1681" spans="1:22" x14ac:dyDescent="0.25">
      <c r="A1681" s="1"/>
      <c r="C1681" s="65"/>
      <c r="K1681" s="65"/>
      <c r="L1681" s="65"/>
      <c r="M1681" s="65"/>
      <c r="N1681" s="65"/>
      <c r="O1681" s="65"/>
      <c r="P1681" s="65"/>
      <c r="T1681" s="1"/>
      <c r="U1681" s="1"/>
      <c r="V1681" s="1"/>
    </row>
    <row r="1682" spans="1:22" x14ac:dyDescent="0.25">
      <c r="A1682" s="1"/>
      <c r="C1682" s="65"/>
      <c r="K1682" s="65"/>
      <c r="L1682" s="65"/>
      <c r="M1682" s="65"/>
      <c r="N1682" s="65"/>
      <c r="O1682" s="65"/>
      <c r="P1682" s="65"/>
      <c r="T1682" s="1"/>
      <c r="U1682" s="1"/>
      <c r="V1682" s="1"/>
    </row>
    <row r="1683" spans="1:22" x14ac:dyDescent="0.25">
      <c r="A1683" s="1"/>
      <c r="C1683" s="65"/>
      <c r="K1683" s="65"/>
      <c r="L1683" s="65"/>
      <c r="M1683" s="65"/>
      <c r="N1683" s="65"/>
      <c r="O1683" s="65"/>
      <c r="P1683" s="65"/>
      <c r="T1683" s="1"/>
      <c r="U1683" s="1"/>
      <c r="V1683" s="1"/>
    </row>
    <row r="1684" spans="1:22" x14ac:dyDescent="0.25">
      <c r="A1684" s="1"/>
      <c r="C1684" s="65"/>
      <c r="K1684" s="65"/>
      <c r="L1684" s="65"/>
      <c r="M1684" s="65"/>
      <c r="N1684" s="65"/>
      <c r="O1684" s="65"/>
      <c r="P1684" s="65"/>
      <c r="T1684" s="1"/>
      <c r="U1684" s="1"/>
      <c r="V1684" s="1"/>
    </row>
    <row r="1685" spans="1:22" x14ac:dyDescent="0.25">
      <c r="A1685" s="1"/>
      <c r="C1685" s="65"/>
      <c r="K1685" s="65"/>
      <c r="L1685" s="65"/>
      <c r="M1685" s="65"/>
      <c r="N1685" s="65"/>
      <c r="O1685" s="65"/>
      <c r="P1685" s="65"/>
      <c r="T1685" s="1"/>
      <c r="U1685" s="1"/>
      <c r="V1685" s="1"/>
    </row>
    <row r="1686" spans="1:22" x14ac:dyDescent="0.25">
      <c r="A1686" s="1"/>
      <c r="C1686" s="65"/>
      <c r="K1686" s="65"/>
      <c r="L1686" s="65"/>
      <c r="M1686" s="65"/>
      <c r="N1686" s="65"/>
      <c r="O1686" s="65"/>
      <c r="P1686" s="65"/>
      <c r="T1686" s="1"/>
      <c r="U1686" s="1"/>
      <c r="V1686" s="1"/>
    </row>
    <row r="1687" spans="1:22" x14ac:dyDescent="0.25">
      <c r="A1687" s="1"/>
      <c r="C1687" s="65"/>
      <c r="K1687" s="65"/>
      <c r="L1687" s="65"/>
      <c r="M1687" s="65"/>
      <c r="N1687" s="65"/>
      <c r="O1687" s="65"/>
      <c r="P1687" s="65"/>
      <c r="T1687" s="1"/>
      <c r="U1687" s="1"/>
      <c r="V1687" s="1"/>
    </row>
    <row r="1688" spans="1:22" x14ac:dyDescent="0.25">
      <c r="A1688" s="1"/>
      <c r="C1688" s="65"/>
      <c r="K1688" s="65"/>
      <c r="L1688" s="65"/>
      <c r="M1688" s="65"/>
      <c r="N1688" s="65"/>
      <c r="O1688" s="65"/>
      <c r="P1688" s="65"/>
      <c r="T1688" s="1"/>
      <c r="U1688" s="1"/>
      <c r="V1688" s="1"/>
    </row>
    <row r="1689" spans="1:22" x14ac:dyDescent="0.25">
      <c r="A1689" s="1"/>
      <c r="C1689" s="65"/>
      <c r="K1689" s="65"/>
      <c r="L1689" s="65"/>
      <c r="M1689" s="65"/>
      <c r="N1689" s="65"/>
      <c r="O1689" s="65"/>
      <c r="P1689" s="65"/>
      <c r="T1689" s="1"/>
      <c r="U1689" s="1"/>
      <c r="V1689" s="1"/>
    </row>
    <row r="1690" spans="1:22" x14ac:dyDescent="0.25">
      <c r="A1690" s="1"/>
      <c r="C1690" s="65"/>
      <c r="K1690" s="65"/>
      <c r="L1690" s="65"/>
      <c r="M1690" s="65"/>
      <c r="N1690" s="65"/>
      <c r="O1690" s="65"/>
      <c r="P1690" s="65"/>
      <c r="T1690" s="1"/>
      <c r="U1690" s="1"/>
      <c r="V1690" s="1"/>
    </row>
    <row r="1691" spans="1:22" x14ac:dyDescent="0.25">
      <c r="A1691" s="1"/>
      <c r="C1691" s="65"/>
      <c r="K1691" s="65"/>
      <c r="L1691" s="65"/>
      <c r="M1691" s="65"/>
      <c r="N1691" s="65"/>
      <c r="O1691" s="65"/>
      <c r="P1691" s="65"/>
      <c r="T1691" s="1"/>
      <c r="U1691" s="1"/>
      <c r="V1691" s="1"/>
    </row>
    <row r="1692" spans="1:22" x14ac:dyDescent="0.25">
      <c r="A1692" s="1"/>
      <c r="C1692" s="65"/>
      <c r="K1692" s="65"/>
      <c r="L1692" s="65"/>
      <c r="M1692" s="65"/>
      <c r="N1692" s="65"/>
      <c r="O1692" s="65"/>
      <c r="P1692" s="65"/>
      <c r="T1692" s="1"/>
      <c r="U1692" s="1"/>
      <c r="V1692" s="1"/>
    </row>
    <row r="1693" spans="1:22" x14ac:dyDescent="0.25">
      <c r="A1693" s="1"/>
      <c r="C1693" s="65"/>
      <c r="K1693" s="65"/>
      <c r="L1693" s="65"/>
      <c r="M1693" s="65"/>
      <c r="N1693" s="65"/>
      <c r="O1693" s="65"/>
      <c r="P1693" s="65"/>
      <c r="T1693" s="1"/>
      <c r="U1693" s="1"/>
      <c r="V1693" s="1"/>
    </row>
    <row r="1694" spans="1:22" x14ac:dyDescent="0.25">
      <c r="A1694" s="1"/>
      <c r="C1694" s="65"/>
      <c r="K1694" s="65"/>
      <c r="L1694" s="65"/>
      <c r="M1694" s="65"/>
      <c r="N1694" s="65"/>
      <c r="O1694" s="65"/>
      <c r="P1694" s="65"/>
      <c r="T1694" s="1"/>
      <c r="U1694" s="1"/>
      <c r="V1694" s="1"/>
    </row>
    <row r="1695" spans="1:22" x14ac:dyDescent="0.25">
      <c r="A1695" s="1"/>
      <c r="C1695" s="65"/>
      <c r="K1695" s="65"/>
      <c r="L1695" s="65"/>
      <c r="M1695" s="65"/>
      <c r="N1695" s="65"/>
      <c r="O1695" s="65"/>
      <c r="P1695" s="65"/>
      <c r="T1695" s="1"/>
      <c r="U1695" s="1"/>
      <c r="V1695" s="1"/>
    </row>
    <row r="1696" spans="1:22" x14ac:dyDescent="0.25">
      <c r="A1696" s="1"/>
      <c r="C1696" s="65"/>
      <c r="K1696" s="65"/>
      <c r="L1696" s="65"/>
      <c r="M1696" s="65"/>
      <c r="N1696" s="65"/>
      <c r="O1696" s="65"/>
      <c r="P1696" s="65"/>
      <c r="T1696" s="1"/>
      <c r="U1696" s="1"/>
      <c r="V1696" s="1"/>
    </row>
    <row r="1697" spans="1:22" x14ac:dyDescent="0.25">
      <c r="A1697" s="1"/>
      <c r="C1697" s="65"/>
      <c r="K1697" s="65"/>
      <c r="L1697" s="65"/>
      <c r="M1697" s="65"/>
      <c r="N1697" s="65"/>
      <c r="O1697" s="65"/>
      <c r="P1697" s="65"/>
      <c r="T1697" s="1"/>
      <c r="U1697" s="1"/>
      <c r="V1697" s="1"/>
    </row>
    <row r="1698" spans="1:22" x14ac:dyDescent="0.25">
      <c r="A1698" s="1"/>
      <c r="C1698" s="65"/>
      <c r="K1698" s="65"/>
      <c r="L1698" s="65"/>
      <c r="M1698" s="65"/>
      <c r="N1698" s="65"/>
      <c r="O1698" s="65"/>
      <c r="P1698" s="65"/>
      <c r="T1698" s="1"/>
      <c r="U1698" s="1"/>
      <c r="V1698" s="1"/>
    </row>
    <row r="1699" spans="1:22" x14ac:dyDescent="0.25">
      <c r="A1699" s="1"/>
      <c r="C1699" s="65"/>
      <c r="K1699" s="65"/>
      <c r="L1699" s="65"/>
      <c r="M1699" s="65"/>
      <c r="N1699" s="65"/>
      <c r="O1699" s="65"/>
      <c r="P1699" s="65"/>
      <c r="T1699" s="1"/>
      <c r="U1699" s="1"/>
      <c r="V1699" s="1"/>
    </row>
    <row r="1700" spans="1:22" x14ac:dyDescent="0.25">
      <c r="A1700" s="1"/>
      <c r="C1700" s="65"/>
      <c r="K1700" s="65"/>
      <c r="L1700" s="65"/>
      <c r="M1700" s="65"/>
      <c r="N1700" s="65"/>
      <c r="O1700" s="65"/>
      <c r="P1700" s="65"/>
      <c r="T1700" s="1"/>
      <c r="U1700" s="1"/>
      <c r="V1700" s="1"/>
    </row>
    <row r="1701" spans="1:22" x14ac:dyDescent="0.25">
      <c r="A1701" s="1"/>
      <c r="C1701" s="65"/>
      <c r="K1701" s="65"/>
      <c r="L1701" s="65"/>
      <c r="M1701" s="65"/>
      <c r="N1701" s="65"/>
      <c r="O1701" s="65"/>
      <c r="P1701" s="65"/>
      <c r="T1701" s="1"/>
      <c r="U1701" s="1"/>
      <c r="V1701" s="1"/>
    </row>
    <row r="1702" spans="1:22" x14ac:dyDescent="0.25">
      <c r="A1702" s="1"/>
      <c r="C1702" s="65"/>
      <c r="K1702" s="65"/>
      <c r="L1702" s="65"/>
      <c r="M1702" s="65"/>
      <c r="N1702" s="65"/>
      <c r="O1702" s="65"/>
      <c r="P1702" s="65"/>
      <c r="T1702" s="1"/>
      <c r="U1702" s="1"/>
      <c r="V1702" s="1"/>
    </row>
    <row r="1703" spans="1:22" x14ac:dyDescent="0.25">
      <c r="A1703" s="1"/>
      <c r="C1703" s="65"/>
      <c r="K1703" s="65"/>
      <c r="L1703" s="65"/>
      <c r="M1703" s="65"/>
      <c r="N1703" s="65"/>
      <c r="O1703" s="65"/>
      <c r="P1703" s="65"/>
      <c r="T1703" s="1"/>
      <c r="U1703" s="1"/>
      <c r="V1703" s="1"/>
    </row>
    <row r="1704" spans="1:22" x14ac:dyDescent="0.25">
      <c r="A1704" s="1"/>
      <c r="C1704" s="65"/>
      <c r="K1704" s="65"/>
      <c r="L1704" s="65"/>
      <c r="M1704" s="65"/>
      <c r="N1704" s="65"/>
      <c r="O1704" s="65"/>
      <c r="P1704" s="65"/>
      <c r="T1704" s="1"/>
      <c r="U1704" s="1"/>
      <c r="V1704" s="1"/>
    </row>
    <row r="1705" spans="1:22" x14ac:dyDescent="0.25">
      <c r="A1705" s="1"/>
      <c r="C1705" s="65"/>
      <c r="K1705" s="65"/>
      <c r="L1705" s="65"/>
      <c r="M1705" s="65"/>
      <c r="N1705" s="65"/>
      <c r="O1705" s="65"/>
      <c r="P1705" s="65"/>
      <c r="T1705" s="1"/>
      <c r="U1705" s="1"/>
      <c r="V1705" s="1"/>
    </row>
    <row r="1706" spans="1:22" x14ac:dyDescent="0.25">
      <c r="A1706" s="1"/>
      <c r="C1706" s="65"/>
      <c r="K1706" s="65"/>
      <c r="L1706" s="65"/>
      <c r="M1706" s="65"/>
      <c r="N1706" s="65"/>
      <c r="O1706" s="65"/>
      <c r="P1706" s="65"/>
      <c r="T1706" s="1"/>
      <c r="U1706" s="1"/>
      <c r="V1706" s="1"/>
    </row>
    <row r="1707" spans="1:22" x14ac:dyDescent="0.25">
      <c r="A1707" s="1"/>
      <c r="C1707" s="65"/>
      <c r="K1707" s="65"/>
      <c r="L1707" s="65"/>
      <c r="M1707" s="65"/>
      <c r="N1707" s="65"/>
      <c r="O1707" s="65"/>
      <c r="P1707" s="65"/>
      <c r="T1707" s="1"/>
      <c r="U1707" s="1"/>
      <c r="V1707" s="1"/>
    </row>
    <row r="1708" spans="1:22" x14ac:dyDescent="0.25">
      <c r="A1708" s="1"/>
      <c r="C1708" s="65"/>
      <c r="K1708" s="65"/>
      <c r="L1708" s="65"/>
      <c r="M1708" s="65"/>
      <c r="N1708" s="65"/>
      <c r="O1708" s="65"/>
      <c r="P1708" s="65"/>
      <c r="T1708" s="1"/>
      <c r="U1708" s="1"/>
      <c r="V1708" s="1"/>
    </row>
    <row r="1709" spans="1:22" x14ac:dyDescent="0.25">
      <c r="A1709" s="1"/>
      <c r="C1709" s="65"/>
      <c r="K1709" s="65"/>
      <c r="L1709" s="65"/>
      <c r="M1709" s="65"/>
      <c r="N1709" s="65"/>
      <c r="O1709" s="65"/>
      <c r="P1709" s="65"/>
      <c r="T1709" s="1"/>
      <c r="U1709" s="1"/>
      <c r="V1709" s="1"/>
    </row>
    <row r="1710" spans="1:22" x14ac:dyDescent="0.25">
      <c r="A1710" s="1"/>
      <c r="C1710" s="65"/>
      <c r="K1710" s="65"/>
      <c r="L1710" s="65"/>
      <c r="M1710" s="65"/>
      <c r="N1710" s="65"/>
      <c r="O1710" s="65"/>
      <c r="P1710" s="65"/>
      <c r="T1710" s="1"/>
      <c r="U1710" s="1"/>
      <c r="V1710" s="1"/>
    </row>
    <row r="1711" spans="1:22" x14ac:dyDescent="0.25">
      <c r="A1711" s="1"/>
      <c r="C1711" s="65"/>
      <c r="K1711" s="65"/>
      <c r="L1711" s="65"/>
      <c r="M1711" s="65"/>
      <c r="N1711" s="65"/>
      <c r="O1711" s="65"/>
      <c r="P1711" s="65"/>
      <c r="T1711" s="1"/>
      <c r="U1711" s="1"/>
      <c r="V1711" s="1"/>
    </row>
    <row r="1712" spans="1:22" x14ac:dyDescent="0.25">
      <c r="A1712" s="1"/>
      <c r="C1712" s="65"/>
      <c r="K1712" s="65"/>
      <c r="L1712" s="65"/>
      <c r="M1712" s="65"/>
      <c r="N1712" s="65"/>
      <c r="O1712" s="65"/>
      <c r="P1712" s="65"/>
      <c r="T1712" s="1"/>
      <c r="U1712" s="1"/>
      <c r="V1712" s="1"/>
    </row>
    <row r="1713" spans="1:22" x14ac:dyDescent="0.25">
      <c r="A1713" s="1"/>
      <c r="C1713" s="65"/>
      <c r="K1713" s="65"/>
      <c r="L1713" s="65"/>
      <c r="M1713" s="65"/>
      <c r="N1713" s="65"/>
      <c r="O1713" s="65"/>
      <c r="P1713" s="65"/>
      <c r="T1713" s="1"/>
      <c r="U1713" s="1"/>
      <c r="V1713" s="1"/>
    </row>
    <row r="1714" spans="1:22" x14ac:dyDescent="0.25">
      <c r="A1714" s="1"/>
      <c r="C1714" s="65"/>
      <c r="K1714" s="65"/>
      <c r="L1714" s="65"/>
      <c r="M1714" s="65"/>
      <c r="N1714" s="65"/>
      <c r="O1714" s="65"/>
      <c r="P1714" s="65"/>
      <c r="T1714" s="1"/>
      <c r="U1714" s="1"/>
      <c r="V1714" s="1"/>
    </row>
    <row r="1715" spans="1:22" x14ac:dyDescent="0.25">
      <c r="A1715" s="1"/>
      <c r="C1715" s="65"/>
      <c r="K1715" s="65"/>
      <c r="L1715" s="65"/>
      <c r="M1715" s="65"/>
      <c r="N1715" s="65"/>
      <c r="O1715" s="65"/>
      <c r="P1715" s="65"/>
      <c r="T1715" s="1"/>
      <c r="U1715" s="1"/>
      <c r="V1715" s="1"/>
    </row>
    <row r="1716" spans="1:22" x14ac:dyDescent="0.25">
      <c r="A1716" s="1"/>
      <c r="C1716" s="65"/>
      <c r="K1716" s="65"/>
      <c r="L1716" s="65"/>
      <c r="M1716" s="65"/>
      <c r="N1716" s="65"/>
      <c r="O1716" s="65"/>
      <c r="P1716" s="65"/>
      <c r="T1716" s="1"/>
      <c r="U1716" s="1"/>
      <c r="V1716" s="1"/>
    </row>
    <row r="1717" spans="1:22" x14ac:dyDescent="0.25">
      <c r="A1717" s="1"/>
      <c r="C1717" s="65"/>
      <c r="K1717" s="65"/>
      <c r="L1717" s="65"/>
      <c r="M1717" s="65"/>
      <c r="N1717" s="65"/>
      <c r="O1717" s="65"/>
      <c r="P1717" s="65"/>
      <c r="T1717" s="1"/>
      <c r="U1717" s="1"/>
      <c r="V1717" s="1"/>
    </row>
    <row r="1718" spans="1:22" x14ac:dyDescent="0.25">
      <c r="A1718" s="1"/>
      <c r="C1718" s="65"/>
      <c r="K1718" s="65"/>
      <c r="L1718" s="65"/>
      <c r="M1718" s="65"/>
      <c r="N1718" s="65"/>
      <c r="O1718" s="65"/>
      <c r="P1718" s="65"/>
      <c r="T1718" s="1"/>
      <c r="U1718" s="1"/>
      <c r="V1718" s="1"/>
    </row>
    <row r="1719" spans="1:22" x14ac:dyDescent="0.25">
      <c r="A1719" s="1"/>
      <c r="C1719" s="65"/>
      <c r="K1719" s="65"/>
      <c r="L1719" s="65"/>
      <c r="M1719" s="65"/>
      <c r="N1719" s="65"/>
      <c r="O1719" s="65"/>
      <c r="P1719" s="65"/>
      <c r="T1719" s="1"/>
      <c r="U1719" s="1"/>
      <c r="V1719" s="1"/>
    </row>
    <row r="1720" spans="1:22" x14ac:dyDescent="0.25">
      <c r="A1720" s="1"/>
      <c r="C1720" s="65"/>
      <c r="K1720" s="65"/>
      <c r="L1720" s="65"/>
      <c r="M1720" s="65"/>
      <c r="N1720" s="65"/>
      <c r="O1720" s="65"/>
      <c r="P1720" s="65"/>
      <c r="T1720" s="1"/>
      <c r="U1720" s="1"/>
      <c r="V1720" s="1"/>
    </row>
    <row r="1721" spans="1:22" x14ac:dyDescent="0.25">
      <c r="A1721" s="1"/>
      <c r="C1721" s="65"/>
      <c r="K1721" s="65"/>
      <c r="L1721" s="65"/>
      <c r="M1721" s="65"/>
      <c r="N1721" s="65"/>
      <c r="O1721" s="65"/>
      <c r="P1721" s="65"/>
      <c r="T1721" s="1"/>
      <c r="U1721" s="1"/>
      <c r="V1721" s="1"/>
    </row>
    <row r="1722" spans="1:22" x14ac:dyDescent="0.25">
      <c r="A1722" s="1"/>
      <c r="C1722" s="65"/>
      <c r="K1722" s="65"/>
      <c r="L1722" s="65"/>
      <c r="M1722" s="65"/>
      <c r="N1722" s="65"/>
      <c r="O1722" s="65"/>
      <c r="P1722" s="65"/>
      <c r="T1722" s="1"/>
      <c r="U1722" s="1"/>
      <c r="V1722" s="1"/>
    </row>
    <row r="1723" spans="1:22" x14ac:dyDescent="0.25">
      <c r="A1723" s="1"/>
      <c r="C1723" s="65"/>
      <c r="K1723" s="65"/>
      <c r="L1723" s="65"/>
      <c r="M1723" s="65"/>
      <c r="N1723" s="65"/>
      <c r="O1723" s="65"/>
      <c r="P1723" s="65"/>
      <c r="T1723" s="1"/>
      <c r="U1723" s="1"/>
      <c r="V1723" s="1"/>
    </row>
    <row r="1724" spans="1:22" x14ac:dyDescent="0.25">
      <c r="A1724" s="1"/>
      <c r="C1724" s="65"/>
      <c r="K1724" s="65"/>
      <c r="L1724" s="65"/>
      <c r="M1724" s="65"/>
      <c r="N1724" s="65"/>
      <c r="O1724" s="65"/>
      <c r="P1724" s="65"/>
      <c r="T1724" s="1"/>
      <c r="U1724" s="1"/>
      <c r="V1724" s="1"/>
    </row>
    <row r="1725" spans="1:22" x14ac:dyDescent="0.25">
      <c r="A1725" s="1"/>
      <c r="C1725" s="65"/>
      <c r="K1725" s="65"/>
      <c r="L1725" s="65"/>
      <c r="M1725" s="65"/>
      <c r="N1725" s="65"/>
      <c r="O1725" s="65"/>
      <c r="P1725" s="65"/>
      <c r="T1725" s="1"/>
      <c r="U1725" s="1"/>
      <c r="V1725" s="1"/>
    </row>
    <row r="1726" spans="1:22" x14ac:dyDescent="0.25">
      <c r="A1726" s="1"/>
      <c r="C1726" s="65"/>
      <c r="K1726" s="65"/>
      <c r="L1726" s="65"/>
      <c r="M1726" s="65"/>
      <c r="N1726" s="65"/>
      <c r="O1726" s="65"/>
      <c r="P1726" s="65"/>
      <c r="T1726" s="1"/>
      <c r="U1726" s="1"/>
      <c r="V1726" s="1"/>
    </row>
    <row r="1727" spans="1:22" x14ac:dyDescent="0.25">
      <c r="A1727" s="1"/>
      <c r="C1727" s="65"/>
      <c r="K1727" s="65"/>
      <c r="L1727" s="65"/>
      <c r="M1727" s="65"/>
      <c r="N1727" s="65"/>
      <c r="O1727" s="65"/>
      <c r="P1727" s="65"/>
      <c r="T1727" s="1"/>
      <c r="U1727" s="1"/>
      <c r="V1727" s="1"/>
    </row>
    <row r="1728" spans="1:22" x14ac:dyDescent="0.25">
      <c r="A1728" s="1"/>
      <c r="C1728" s="65"/>
      <c r="K1728" s="65"/>
      <c r="L1728" s="65"/>
      <c r="M1728" s="65"/>
      <c r="N1728" s="65"/>
      <c r="O1728" s="65"/>
      <c r="P1728" s="65"/>
      <c r="T1728" s="1"/>
      <c r="U1728" s="1"/>
      <c r="V1728" s="1"/>
    </row>
    <row r="1729" spans="1:22" x14ac:dyDescent="0.25">
      <c r="A1729" s="1"/>
      <c r="C1729" s="65"/>
      <c r="K1729" s="65"/>
      <c r="L1729" s="65"/>
      <c r="M1729" s="65"/>
      <c r="N1729" s="65"/>
      <c r="O1729" s="65"/>
      <c r="P1729" s="65"/>
      <c r="T1729" s="1"/>
      <c r="U1729" s="1"/>
      <c r="V1729" s="1"/>
    </row>
    <row r="1730" spans="1:22" x14ac:dyDescent="0.25">
      <c r="A1730" s="1"/>
      <c r="C1730" s="65"/>
      <c r="K1730" s="65"/>
      <c r="L1730" s="65"/>
      <c r="M1730" s="65"/>
      <c r="N1730" s="65"/>
      <c r="O1730" s="65"/>
      <c r="P1730" s="65"/>
      <c r="T1730" s="1"/>
      <c r="U1730" s="1"/>
      <c r="V1730" s="1"/>
    </row>
    <row r="1731" spans="1:22" x14ac:dyDescent="0.25">
      <c r="A1731" s="1"/>
      <c r="C1731" s="65"/>
      <c r="K1731" s="65"/>
      <c r="L1731" s="65"/>
      <c r="M1731" s="65"/>
      <c r="N1731" s="65"/>
      <c r="O1731" s="65"/>
      <c r="P1731" s="65"/>
      <c r="T1731" s="1"/>
      <c r="U1731" s="1"/>
      <c r="V1731" s="1"/>
    </row>
    <row r="1732" spans="1:22" x14ac:dyDescent="0.25">
      <c r="A1732" s="1"/>
      <c r="C1732" s="65"/>
      <c r="K1732" s="65"/>
      <c r="L1732" s="65"/>
      <c r="M1732" s="65"/>
      <c r="N1732" s="65"/>
      <c r="O1732" s="65"/>
      <c r="P1732" s="65"/>
      <c r="T1732" s="1"/>
      <c r="U1732" s="1"/>
      <c r="V1732" s="1"/>
    </row>
    <row r="1733" spans="1:22" x14ac:dyDescent="0.25">
      <c r="A1733" s="1"/>
      <c r="C1733" s="65"/>
      <c r="K1733" s="65"/>
      <c r="L1733" s="65"/>
      <c r="M1733" s="65"/>
      <c r="N1733" s="65"/>
      <c r="O1733" s="65"/>
      <c r="P1733" s="65"/>
      <c r="T1733" s="1"/>
      <c r="U1733" s="1"/>
      <c r="V1733" s="1"/>
    </row>
    <row r="1734" spans="1:22" x14ac:dyDescent="0.25">
      <c r="A1734" s="1"/>
      <c r="C1734" s="65"/>
      <c r="K1734" s="65"/>
      <c r="L1734" s="65"/>
      <c r="M1734" s="65"/>
      <c r="N1734" s="65"/>
      <c r="O1734" s="65"/>
      <c r="P1734" s="65"/>
      <c r="T1734" s="1"/>
      <c r="U1734" s="1"/>
      <c r="V1734" s="1"/>
    </row>
    <row r="1735" spans="1:22" x14ac:dyDescent="0.25">
      <c r="A1735" s="1"/>
      <c r="C1735" s="65"/>
      <c r="K1735" s="65"/>
      <c r="L1735" s="65"/>
      <c r="M1735" s="65"/>
      <c r="N1735" s="65"/>
      <c r="O1735" s="65"/>
      <c r="P1735" s="65"/>
      <c r="T1735" s="1"/>
      <c r="U1735" s="1"/>
      <c r="V1735" s="1"/>
    </row>
    <row r="1736" spans="1:22" x14ac:dyDescent="0.25">
      <c r="A1736" s="1"/>
      <c r="C1736" s="65"/>
      <c r="K1736" s="65"/>
      <c r="L1736" s="65"/>
      <c r="M1736" s="65"/>
      <c r="N1736" s="65"/>
      <c r="O1736" s="65"/>
      <c r="P1736" s="65"/>
      <c r="T1736" s="1"/>
      <c r="U1736" s="1"/>
      <c r="V1736" s="1"/>
    </row>
    <row r="1737" spans="1:22" x14ac:dyDescent="0.25">
      <c r="A1737" s="1"/>
      <c r="C1737" s="65"/>
      <c r="K1737" s="65"/>
      <c r="L1737" s="65"/>
      <c r="M1737" s="65"/>
      <c r="N1737" s="65"/>
      <c r="O1737" s="65"/>
      <c r="P1737" s="65"/>
      <c r="T1737" s="1"/>
      <c r="U1737" s="1"/>
      <c r="V1737" s="1"/>
    </row>
    <row r="1738" spans="1:22" x14ac:dyDescent="0.25">
      <c r="A1738" s="1"/>
      <c r="C1738" s="65"/>
      <c r="K1738" s="65"/>
      <c r="L1738" s="65"/>
      <c r="M1738" s="65"/>
      <c r="N1738" s="65"/>
      <c r="O1738" s="65"/>
      <c r="P1738" s="65"/>
      <c r="T1738" s="1"/>
      <c r="U1738" s="1"/>
      <c r="V1738" s="1"/>
    </row>
    <row r="1739" spans="1:22" x14ac:dyDescent="0.25">
      <c r="A1739" s="1"/>
      <c r="C1739" s="65"/>
      <c r="K1739" s="65"/>
      <c r="L1739" s="65"/>
      <c r="M1739" s="65"/>
      <c r="N1739" s="65"/>
      <c r="O1739" s="65"/>
      <c r="P1739" s="65"/>
      <c r="T1739" s="1"/>
      <c r="U1739" s="1"/>
      <c r="V1739" s="1"/>
    </row>
    <row r="1740" spans="1:22" x14ac:dyDescent="0.25">
      <c r="A1740" s="1"/>
      <c r="C1740" s="65"/>
      <c r="K1740" s="65"/>
      <c r="L1740" s="65"/>
      <c r="M1740" s="65"/>
      <c r="N1740" s="65"/>
      <c r="O1740" s="65"/>
      <c r="P1740" s="65"/>
      <c r="T1740" s="1"/>
      <c r="U1740" s="1"/>
      <c r="V1740" s="1"/>
    </row>
    <row r="1741" spans="1:22" x14ac:dyDescent="0.25">
      <c r="A1741" s="1"/>
      <c r="C1741" s="65"/>
      <c r="K1741" s="65"/>
      <c r="L1741" s="65"/>
      <c r="M1741" s="65"/>
      <c r="N1741" s="65"/>
      <c r="O1741" s="65"/>
      <c r="P1741" s="65"/>
      <c r="T1741" s="1"/>
      <c r="U1741" s="1"/>
      <c r="V1741" s="1"/>
    </row>
    <row r="1742" spans="1:22" x14ac:dyDescent="0.25">
      <c r="A1742" s="1"/>
      <c r="C1742" s="65"/>
      <c r="K1742" s="65"/>
      <c r="L1742" s="65"/>
      <c r="M1742" s="65"/>
      <c r="N1742" s="65"/>
      <c r="O1742" s="65"/>
      <c r="P1742" s="65"/>
      <c r="T1742" s="1"/>
      <c r="U1742" s="1"/>
      <c r="V1742" s="1"/>
    </row>
    <row r="1743" spans="1:22" x14ac:dyDescent="0.25">
      <c r="A1743" s="1"/>
      <c r="C1743" s="65"/>
      <c r="K1743" s="65"/>
      <c r="L1743" s="65"/>
      <c r="M1743" s="65"/>
      <c r="N1743" s="65"/>
      <c r="O1743" s="65"/>
      <c r="P1743" s="65"/>
      <c r="T1743" s="1"/>
      <c r="U1743" s="1"/>
      <c r="V1743" s="1"/>
    </row>
    <row r="1744" spans="1:22" x14ac:dyDescent="0.25">
      <c r="A1744" s="1"/>
      <c r="C1744" s="65"/>
      <c r="K1744" s="65"/>
      <c r="L1744" s="65"/>
      <c r="M1744" s="65"/>
      <c r="N1744" s="65"/>
      <c r="O1744" s="65"/>
      <c r="P1744" s="65"/>
      <c r="T1744" s="1"/>
      <c r="U1744" s="1"/>
      <c r="V1744" s="1"/>
    </row>
    <row r="1745" spans="1:22" x14ac:dyDescent="0.25">
      <c r="A1745" s="1"/>
      <c r="C1745" s="65"/>
      <c r="K1745" s="65"/>
      <c r="L1745" s="65"/>
      <c r="M1745" s="65"/>
      <c r="N1745" s="65"/>
      <c r="O1745" s="65"/>
      <c r="P1745" s="65"/>
      <c r="T1745" s="1"/>
      <c r="U1745" s="1"/>
      <c r="V1745" s="1"/>
    </row>
    <row r="1746" spans="1:22" x14ac:dyDescent="0.25">
      <c r="A1746" s="1"/>
      <c r="C1746" s="65"/>
      <c r="K1746" s="65"/>
      <c r="L1746" s="65"/>
      <c r="M1746" s="65"/>
      <c r="N1746" s="65"/>
      <c r="O1746" s="65"/>
      <c r="P1746" s="65"/>
      <c r="T1746" s="1"/>
      <c r="U1746" s="1"/>
      <c r="V1746" s="1"/>
    </row>
    <row r="1747" spans="1:22" x14ac:dyDescent="0.25">
      <c r="A1747" s="1"/>
      <c r="C1747" s="65"/>
      <c r="K1747" s="65"/>
      <c r="L1747" s="65"/>
      <c r="M1747" s="65"/>
      <c r="N1747" s="65"/>
      <c r="O1747" s="65"/>
      <c r="P1747" s="65"/>
      <c r="T1747" s="1"/>
      <c r="U1747" s="1"/>
      <c r="V1747" s="1"/>
    </row>
    <row r="1748" spans="1:22" x14ac:dyDescent="0.25">
      <c r="A1748" s="1"/>
      <c r="C1748" s="65"/>
      <c r="K1748" s="65"/>
      <c r="L1748" s="65"/>
      <c r="M1748" s="65"/>
      <c r="N1748" s="65"/>
      <c r="O1748" s="65"/>
      <c r="P1748" s="65"/>
      <c r="T1748" s="1"/>
      <c r="U1748" s="1"/>
      <c r="V1748" s="1"/>
    </row>
    <row r="1749" spans="1:22" x14ac:dyDescent="0.25">
      <c r="A1749" s="1"/>
      <c r="C1749" s="65"/>
      <c r="K1749" s="65"/>
      <c r="L1749" s="65"/>
      <c r="M1749" s="65"/>
      <c r="N1749" s="65"/>
      <c r="O1749" s="65"/>
      <c r="P1749" s="65"/>
      <c r="T1749" s="1"/>
      <c r="U1749" s="1"/>
      <c r="V1749" s="1"/>
    </row>
    <row r="1750" spans="1:22" x14ac:dyDescent="0.25">
      <c r="A1750" s="1"/>
      <c r="C1750" s="65"/>
      <c r="K1750" s="65"/>
      <c r="L1750" s="65"/>
      <c r="M1750" s="65"/>
      <c r="N1750" s="65"/>
      <c r="O1750" s="65"/>
      <c r="P1750" s="65"/>
      <c r="T1750" s="1"/>
      <c r="U1750" s="1"/>
      <c r="V1750" s="1"/>
    </row>
    <row r="1751" spans="1:22" x14ac:dyDescent="0.25">
      <c r="A1751" s="1"/>
      <c r="C1751" s="65"/>
      <c r="K1751" s="65"/>
      <c r="L1751" s="65"/>
      <c r="M1751" s="65"/>
      <c r="N1751" s="65"/>
      <c r="O1751" s="65"/>
      <c r="P1751" s="65"/>
      <c r="T1751" s="1"/>
      <c r="U1751" s="1"/>
      <c r="V1751" s="1"/>
    </row>
    <row r="1752" spans="1:22" x14ac:dyDescent="0.25">
      <c r="A1752" s="1"/>
      <c r="C1752" s="65"/>
      <c r="K1752" s="65"/>
      <c r="L1752" s="65"/>
      <c r="M1752" s="65"/>
      <c r="N1752" s="65"/>
      <c r="O1752" s="65"/>
      <c r="P1752" s="65"/>
      <c r="T1752" s="1"/>
      <c r="U1752" s="1"/>
      <c r="V1752" s="1"/>
    </row>
    <row r="1753" spans="1:22" x14ac:dyDescent="0.25">
      <c r="A1753" s="1"/>
      <c r="C1753" s="65"/>
      <c r="K1753" s="65"/>
      <c r="L1753" s="65"/>
      <c r="M1753" s="65"/>
      <c r="N1753" s="65"/>
      <c r="O1753" s="65"/>
      <c r="P1753" s="65"/>
      <c r="T1753" s="1"/>
      <c r="U1753" s="1"/>
      <c r="V1753" s="1"/>
    </row>
    <row r="1754" spans="1:22" x14ac:dyDescent="0.25">
      <c r="A1754" s="1"/>
      <c r="C1754" s="65"/>
      <c r="K1754" s="65"/>
      <c r="L1754" s="65"/>
      <c r="M1754" s="65"/>
      <c r="N1754" s="65"/>
      <c r="O1754" s="65"/>
      <c r="P1754" s="65"/>
      <c r="T1754" s="1"/>
      <c r="U1754" s="1"/>
      <c r="V1754" s="1"/>
    </row>
    <row r="1755" spans="1:22" x14ac:dyDescent="0.25">
      <c r="A1755" s="1"/>
      <c r="C1755" s="65"/>
      <c r="K1755" s="65"/>
      <c r="L1755" s="65"/>
      <c r="M1755" s="65"/>
      <c r="N1755" s="65"/>
      <c r="O1755" s="65"/>
      <c r="P1755" s="65"/>
      <c r="T1755" s="1"/>
      <c r="U1755" s="1"/>
      <c r="V1755" s="1"/>
    </row>
    <row r="1756" spans="1:22" x14ac:dyDescent="0.25">
      <c r="A1756" s="1"/>
      <c r="C1756" s="65"/>
      <c r="K1756" s="65"/>
      <c r="L1756" s="65"/>
      <c r="M1756" s="65"/>
      <c r="N1756" s="65"/>
      <c r="O1756" s="65"/>
      <c r="P1756" s="65"/>
      <c r="T1756" s="1"/>
      <c r="U1756" s="1"/>
      <c r="V1756" s="1"/>
    </row>
    <row r="1757" spans="1:22" x14ac:dyDescent="0.25">
      <c r="A1757" s="1"/>
      <c r="C1757" s="65"/>
      <c r="K1757" s="65"/>
      <c r="L1757" s="65"/>
      <c r="M1757" s="65"/>
      <c r="N1757" s="65"/>
      <c r="O1757" s="65"/>
      <c r="P1757" s="65"/>
      <c r="T1757" s="1"/>
      <c r="U1757" s="1"/>
      <c r="V1757" s="1"/>
    </row>
    <row r="1758" spans="1:22" x14ac:dyDescent="0.25">
      <c r="A1758" s="1"/>
      <c r="C1758" s="65"/>
      <c r="K1758" s="65"/>
      <c r="L1758" s="65"/>
      <c r="M1758" s="65"/>
      <c r="N1758" s="65"/>
      <c r="O1758" s="65"/>
      <c r="P1758" s="65"/>
      <c r="T1758" s="1"/>
      <c r="U1758" s="1"/>
      <c r="V1758" s="1"/>
    </row>
    <row r="1759" spans="1:22" x14ac:dyDescent="0.25">
      <c r="A1759" s="1"/>
      <c r="C1759" s="65"/>
      <c r="K1759" s="65"/>
      <c r="L1759" s="65"/>
      <c r="M1759" s="65"/>
      <c r="N1759" s="65"/>
      <c r="O1759" s="65"/>
      <c r="P1759" s="65"/>
      <c r="T1759" s="1"/>
      <c r="U1759" s="1"/>
      <c r="V1759" s="1"/>
    </row>
    <row r="1760" spans="1:22" x14ac:dyDescent="0.25">
      <c r="A1760" s="1"/>
      <c r="C1760" s="65"/>
      <c r="K1760" s="65"/>
      <c r="L1760" s="65"/>
      <c r="M1760" s="65"/>
      <c r="N1760" s="65"/>
      <c r="O1760" s="65"/>
      <c r="P1760" s="65"/>
      <c r="T1760" s="1"/>
      <c r="U1760" s="1"/>
      <c r="V1760" s="1"/>
    </row>
    <row r="1761" spans="1:22" x14ac:dyDescent="0.25">
      <c r="A1761" s="1"/>
      <c r="C1761" s="65"/>
      <c r="K1761" s="65"/>
      <c r="L1761" s="65"/>
      <c r="M1761" s="65"/>
      <c r="N1761" s="65"/>
      <c r="O1761" s="65"/>
      <c r="P1761" s="65"/>
      <c r="T1761" s="1"/>
      <c r="U1761" s="1"/>
      <c r="V1761" s="1"/>
    </row>
    <row r="1762" spans="1:22" x14ac:dyDescent="0.25">
      <c r="A1762" s="1"/>
      <c r="C1762" s="65"/>
      <c r="K1762" s="65"/>
      <c r="L1762" s="65"/>
      <c r="M1762" s="65"/>
      <c r="N1762" s="65"/>
      <c r="O1762" s="65"/>
      <c r="P1762" s="65"/>
      <c r="T1762" s="1"/>
      <c r="U1762" s="1"/>
      <c r="V1762" s="1"/>
    </row>
    <row r="1763" spans="1:22" x14ac:dyDescent="0.25">
      <c r="A1763" s="1"/>
      <c r="C1763" s="65"/>
      <c r="K1763" s="65"/>
      <c r="L1763" s="65"/>
      <c r="M1763" s="65"/>
      <c r="N1763" s="65"/>
      <c r="O1763" s="65"/>
      <c r="P1763" s="65"/>
      <c r="T1763" s="1"/>
      <c r="U1763" s="1"/>
      <c r="V1763" s="1"/>
    </row>
    <row r="1764" spans="1:22" x14ac:dyDescent="0.25">
      <c r="A1764" s="1"/>
      <c r="C1764" s="65"/>
      <c r="K1764" s="65"/>
      <c r="L1764" s="65"/>
      <c r="M1764" s="65"/>
      <c r="N1764" s="65"/>
      <c r="O1764" s="65"/>
      <c r="P1764" s="65"/>
      <c r="T1764" s="1"/>
      <c r="U1764" s="1"/>
      <c r="V1764" s="1"/>
    </row>
    <row r="1765" spans="1:22" x14ac:dyDescent="0.25">
      <c r="A1765" s="1"/>
      <c r="C1765" s="65"/>
      <c r="K1765" s="65"/>
      <c r="L1765" s="65"/>
      <c r="M1765" s="65"/>
      <c r="N1765" s="65"/>
      <c r="O1765" s="65"/>
      <c r="P1765" s="65"/>
      <c r="T1765" s="1"/>
      <c r="U1765" s="1"/>
      <c r="V1765" s="1"/>
    </row>
    <row r="1766" spans="1:22" x14ac:dyDescent="0.25">
      <c r="A1766" s="1"/>
      <c r="C1766" s="65"/>
      <c r="K1766" s="65"/>
      <c r="L1766" s="65"/>
      <c r="M1766" s="65"/>
      <c r="N1766" s="65"/>
      <c r="O1766" s="65"/>
      <c r="P1766" s="65"/>
      <c r="T1766" s="1"/>
      <c r="U1766" s="1"/>
      <c r="V1766" s="1"/>
    </row>
    <row r="1767" spans="1:22" x14ac:dyDescent="0.25">
      <c r="A1767" s="1"/>
      <c r="C1767" s="65"/>
      <c r="K1767" s="65"/>
      <c r="L1767" s="65"/>
      <c r="M1767" s="65"/>
      <c r="N1767" s="65"/>
      <c r="O1767" s="65"/>
      <c r="P1767" s="65"/>
      <c r="T1767" s="1"/>
      <c r="U1767" s="1"/>
      <c r="V1767" s="1"/>
    </row>
    <row r="1768" spans="1:22" x14ac:dyDescent="0.25">
      <c r="A1768" s="1"/>
      <c r="C1768" s="65"/>
      <c r="K1768" s="65"/>
      <c r="L1768" s="65"/>
      <c r="M1768" s="65"/>
      <c r="N1768" s="65"/>
      <c r="O1768" s="65"/>
      <c r="P1768" s="65"/>
      <c r="T1768" s="1"/>
      <c r="U1768" s="1"/>
      <c r="V1768" s="1"/>
    </row>
    <row r="1769" spans="1:22" x14ac:dyDescent="0.25">
      <c r="A1769" s="1"/>
      <c r="C1769" s="65"/>
      <c r="K1769" s="65"/>
      <c r="L1769" s="65"/>
      <c r="M1769" s="65"/>
      <c r="N1769" s="65"/>
      <c r="O1769" s="65"/>
      <c r="P1769" s="65"/>
      <c r="T1769" s="1"/>
      <c r="U1769" s="1"/>
      <c r="V1769" s="1"/>
    </row>
    <row r="1770" spans="1:22" x14ac:dyDescent="0.25">
      <c r="A1770" s="1"/>
      <c r="C1770" s="65"/>
      <c r="K1770" s="65"/>
      <c r="L1770" s="65"/>
      <c r="M1770" s="65"/>
      <c r="N1770" s="65"/>
      <c r="O1770" s="65"/>
      <c r="P1770" s="65"/>
      <c r="T1770" s="1"/>
      <c r="U1770" s="1"/>
      <c r="V1770" s="1"/>
    </row>
    <row r="1771" spans="1:22" x14ac:dyDescent="0.25">
      <c r="A1771" s="1"/>
      <c r="C1771" s="65"/>
      <c r="K1771" s="65"/>
      <c r="L1771" s="65"/>
      <c r="M1771" s="65"/>
      <c r="N1771" s="65"/>
      <c r="O1771" s="65"/>
      <c r="P1771" s="65"/>
      <c r="T1771" s="1"/>
      <c r="U1771" s="1"/>
      <c r="V1771" s="1"/>
    </row>
    <row r="1772" spans="1:22" x14ac:dyDescent="0.25">
      <c r="A1772" s="1"/>
      <c r="C1772" s="65"/>
      <c r="K1772" s="65"/>
      <c r="L1772" s="65"/>
      <c r="M1772" s="65"/>
      <c r="N1772" s="65"/>
      <c r="O1772" s="65"/>
      <c r="P1772" s="65"/>
      <c r="T1772" s="1"/>
      <c r="U1772" s="1"/>
      <c r="V1772" s="1"/>
    </row>
    <row r="1773" spans="1:22" x14ac:dyDescent="0.25">
      <c r="A1773" s="1"/>
      <c r="C1773" s="65"/>
      <c r="K1773" s="65"/>
      <c r="L1773" s="65"/>
      <c r="M1773" s="65"/>
      <c r="N1773" s="65"/>
      <c r="O1773" s="65"/>
      <c r="P1773" s="65"/>
      <c r="T1773" s="1"/>
      <c r="U1773" s="1"/>
      <c r="V1773" s="1"/>
    </row>
    <row r="1774" spans="1:22" x14ac:dyDescent="0.25">
      <c r="A1774" s="1"/>
      <c r="C1774" s="65"/>
      <c r="K1774" s="65"/>
      <c r="L1774" s="65"/>
      <c r="M1774" s="65"/>
      <c r="N1774" s="65"/>
      <c r="O1774" s="65"/>
      <c r="P1774" s="65"/>
      <c r="T1774" s="1"/>
      <c r="U1774" s="1"/>
      <c r="V1774" s="1"/>
    </row>
    <row r="1775" spans="1:22" x14ac:dyDescent="0.25">
      <c r="A1775" s="1"/>
      <c r="C1775" s="65"/>
      <c r="K1775" s="65"/>
      <c r="L1775" s="65"/>
      <c r="M1775" s="65"/>
      <c r="N1775" s="65"/>
      <c r="O1775" s="65"/>
      <c r="P1775" s="65"/>
      <c r="T1775" s="1"/>
      <c r="U1775" s="1"/>
      <c r="V1775" s="1"/>
    </row>
    <row r="1776" spans="1:22" x14ac:dyDescent="0.25">
      <c r="A1776" s="1"/>
      <c r="C1776" s="65"/>
      <c r="K1776" s="65"/>
      <c r="L1776" s="65"/>
      <c r="M1776" s="65"/>
      <c r="N1776" s="65"/>
      <c r="O1776" s="65"/>
      <c r="P1776" s="65"/>
      <c r="T1776" s="1"/>
      <c r="U1776" s="1"/>
      <c r="V1776" s="1"/>
    </row>
    <row r="1777" spans="1:22" x14ac:dyDescent="0.25">
      <c r="A1777" s="1"/>
      <c r="C1777" s="65"/>
      <c r="K1777" s="65"/>
      <c r="L1777" s="65"/>
      <c r="M1777" s="65"/>
      <c r="N1777" s="65"/>
      <c r="O1777" s="65"/>
      <c r="P1777" s="65"/>
      <c r="T1777" s="1"/>
      <c r="U1777" s="1"/>
      <c r="V1777" s="1"/>
    </row>
    <row r="1778" spans="1:22" x14ac:dyDescent="0.25">
      <c r="A1778" s="1"/>
      <c r="C1778" s="65"/>
      <c r="K1778" s="65"/>
      <c r="L1778" s="65"/>
      <c r="M1778" s="65"/>
      <c r="N1778" s="65"/>
      <c r="O1778" s="65"/>
      <c r="P1778" s="65"/>
      <c r="T1778" s="1"/>
      <c r="U1778" s="1"/>
      <c r="V1778" s="1"/>
    </row>
    <row r="1779" spans="1:22" x14ac:dyDescent="0.25">
      <c r="A1779" s="1"/>
      <c r="C1779" s="65"/>
      <c r="K1779" s="65"/>
      <c r="L1779" s="65"/>
      <c r="M1779" s="65"/>
      <c r="N1779" s="65"/>
      <c r="O1779" s="65"/>
      <c r="P1779" s="65"/>
      <c r="T1779" s="1"/>
      <c r="U1779" s="1"/>
      <c r="V1779" s="1"/>
    </row>
    <row r="1780" spans="1:22" x14ac:dyDescent="0.25">
      <c r="A1780" s="1"/>
      <c r="C1780" s="65"/>
      <c r="K1780" s="65"/>
      <c r="L1780" s="65"/>
      <c r="M1780" s="65"/>
      <c r="N1780" s="65"/>
      <c r="O1780" s="65"/>
      <c r="P1780" s="65"/>
      <c r="T1780" s="1"/>
      <c r="U1780" s="1"/>
      <c r="V1780" s="1"/>
    </row>
    <row r="1781" spans="1:22" x14ac:dyDescent="0.25">
      <c r="A1781" s="1"/>
      <c r="C1781" s="65"/>
      <c r="K1781" s="65"/>
      <c r="L1781" s="65"/>
      <c r="M1781" s="65"/>
      <c r="N1781" s="65"/>
      <c r="O1781" s="65"/>
      <c r="P1781" s="65"/>
      <c r="T1781" s="1"/>
      <c r="U1781" s="1"/>
      <c r="V1781" s="1"/>
    </row>
    <row r="1782" spans="1:22" x14ac:dyDescent="0.25">
      <c r="A1782" s="1"/>
      <c r="C1782" s="65"/>
      <c r="K1782" s="65"/>
      <c r="L1782" s="65"/>
      <c r="M1782" s="65"/>
      <c r="N1782" s="65"/>
      <c r="O1782" s="65"/>
      <c r="P1782" s="65"/>
      <c r="T1782" s="1"/>
      <c r="U1782" s="1"/>
      <c r="V1782" s="1"/>
    </row>
    <row r="1783" spans="1:22" x14ac:dyDescent="0.25">
      <c r="A1783" s="1"/>
      <c r="C1783" s="65"/>
      <c r="K1783" s="65"/>
      <c r="L1783" s="65"/>
      <c r="M1783" s="65"/>
      <c r="N1783" s="65"/>
      <c r="O1783" s="65"/>
      <c r="P1783" s="65"/>
      <c r="T1783" s="1"/>
      <c r="U1783" s="1"/>
      <c r="V1783" s="1"/>
    </row>
    <row r="1784" spans="1:22" x14ac:dyDescent="0.25">
      <c r="A1784" s="1"/>
      <c r="C1784" s="65"/>
      <c r="K1784" s="65"/>
      <c r="L1784" s="65"/>
      <c r="M1784" s="65"/>
      <c r="N1784" s="65"/>
      <c r="O1784" s="65"/>
      <c r="P1784" s="65"/>
      <c r="T1784" s="1"/>
      <c r="U1784" s="1"/>
      <c r="V1784" s="1"/>
    </row>
    <row r="1785" spans="1:22" x14ac:dyDescent="0.25">
      <c r="A1785" s="1"/>
      <c r="C1785" s="65"/>
      <c r="K1785" s="65"/>
      <c r="L1785" s="65"/>
      <c r="M1785" s="65"/>
      <c r="N1785" s="65"/>
      <c r="O1785" s="65"/>
      <c r="P1785" s="65"/>
      <c r="T1785" s="1"/>
      <c r="U1785" s="1"/>
      <c r="V1785" s="1"/>
    </row>
    <row r="1786" spans="1:22" x14ac:dyDescent="0.25">
      <c r="A1786" s="1"/>
      <c r="C1786" s="65"/>
      <c r="K1786" s="65"/>
      <c r="L1786" s="65"/>
      <c r="M1786" s="65"/>
      <c r="N1786" s="65"/>
      <c r="O1786" s="65"/>
      <c r="P1786" s="65"/>
      <c r="T1786" s="1"/>
      <c r="U1786" s="1"/>
      <c r="V1786" s="1"/>
    </row>
    <row r="1787" spans="1:22" x14ac:dyDescent="0.25">
      <c r="A1787" s="1"/>
      <c r="C1787" s="65"/>
      <c r="K1787" s="65"/>
      <c r="L1787" s="65"/>
      <c r="M1787" s="65"/>
      <c r="N1787" s="65"/>
      <c r="O1787" s="65"/>
      <c r="P1787" s="65"/>
      <c r="T1787" s="1"/>
      <c r="U1787" s="1"/>
      <c r="V1787" s="1"/>
    </row>
    <row r="1788" spans="1:22" x14ac:dyDescent="0.25">
      <c r="A1788" s="1"/>
      <c r="C1788" s="65"/>
      <c r="K1788" s="65"/>
      <c r="L1788" s="65"/>
      <c r="M1788" s="65"/>
      <c r="N1788" s="65"/>
      <c r="O1788" s="65"/>
      <c r="P1788" s="65"/>
      <c r="T1788" s="1"/>
      <c r="U1788" s="1"/>
      <c r="V1788" s="1"/>
    </row>
    <row r="1789" spans="1:22" x14ac:dyDescent="0.25">
      <c r="A1789" s="1"/>
      <c r="C1789" s="65"/>
      <c r="K1789" s="65"/>
      <c r="L1789" s="65"/>
      <c r="M1789" s="65"/>
      <c r="N1789" s="65"/>
      <c r="O1789" s="65"/>
      <c r="P1789" s="65"/>
      <c r="T1789" s="1"/>
      <c r="U1789" s="1"/>
      <c r="V1789" s="1"/>
    </row>
    <row r="1790" spans="1:22" x14ac:dyDescent="0.25">
      <c r="A1790" s="1"/>
      <c r="C1790" s="65"/>
      <c r="K1790" s="65"/>
      <c r="L1790" s="65"/>
      <c r="M1790" s="65"/>
      <c r="N1790" s="65"/>
      <c r="O1790" s="65"/>
      <c r="P1790" s="65"/>
      <c r="T1790" s="1"/>
      <c r="U1790" s="1"/>
      <c r="V1790" s="1"/>
    </row>
    <row r="1791" spans="1:22" x14ac:dyDescent="0.25">
      <c r="A1791" s="1"/>
      <c r="C1791" s="65"/>
      <c r="K1791" s="65"/>
      <c r="L1791" s="65"/>
      <c r="M1791" s="65"/>
      <c r="N1791" s="65"/>
      <c r="O1791" s="65"/>
      <c r="P1791" s="65"/>
      <c r="T1791" s="1"/>
      <c r="U1791" s="1"/>
      <c r="V1791" s="1"/>
    </row>
    <row r="1792" spans="1:22" x14ac:dyDescent="0.25">
      <c r="A1792" s="1"/>
      <c r="C1792" s="65"/>
      <c r="K1792" s="65"/>
      <c r="L1792" s="65"/>
      <c r="M1792" s="65"/>
      <c r="N1792" s="65"/>
      <c r="O1792" s="65"/>
      <c r="P1792" s="65"/>
      <c r="T1792" s="1"/>
      <c r="U1792" s="1"/>
      <c r="V1792" s="1"/>
    </row>
    <row r="1793" spans="1:22" x14ac:dyDescent="0.25">
      <c r="A1793" s="1"/>
      <c r="C1793" s="65"/>
      <c r="K1793" s="65"/>
      <c r="L1793" s="65"/>
      <c r="M1793" s="65"/>
      <c r="N1793" s="65"/>
      <c r="O1793" s="65"/>
      <c r="P1793" s="65"/>
      <c r="T1793" s="1"/>
      <c r="U1793" s="1"/>
      <c r="V1793" s="1"/>
    </row>
    <row r="1794" spans="1:22" x14ac:dyDescent="0.25">
      <c r="A1794" s="1"/>
      <c r="C1794" s="65"/>
      <c r="K1794" s="65"/>
      <c r="L1794" s="65"/>
      <c r="M1794" s="65"/>
      <c r="N1794" s="65"/>
      <c r="O1794" s="65"/>
      <c r="P1794" s="65"/>
      <c r="T1794" s="1"/>
      <c r="U1794" s="1"/>
      <c r="V1794" s="1"/>
    </row>
    <row r="1795" spans="1:22" x14ac:dyDescent="0.25">
      <c r="A1795" s="1"/>
      <c r="C1795" s="65"/>
      <c r="K1795" s="65"/>
      <c r="L1795" s="65"/>
      <c r="M1795" s="65"/>
      <c r="N1795" s="65"/>
      <c r="O1795" s="65"/>
      <c r="P1795" s="65"/>
      <c r="T1795" s="1"/>
      <c r="U1795" s="1"/>
      <c r="V1795" s="1"/>
    </row>
    <row r="1796" spans="1:22" x14ac:dyDescent="0.25">
      <c r="A1796" s="1"/>
      <c r="C1796" s="65"/>
      <c r="K1796" s="65"/>
      <c r="L1796" s="65"/>
      <c r="M1796" s="65"/>
      <c r="N1796" s="65"/>
      <c r="O1796" s="65"/>
      <c r="P1796" s="65"/>
      <c r="T1796" s="1"/>
      <c r="U1796" s="1"/>
      <c r="V1796" s="1"/>
    </row>
    <row r="1797" spans="1:22" x14ac:dyDescent="0.25">
      <c r="A1797" s="1"/>
      <c r="C1797" s="65"/>
      <c r="K1797" s="65"/>
      <c r="L1797" s="65"/>
      <c r="M1797" s="65"/>
      <c r="N1797" s="65"/>
      <c r="O1797" s="65"/>
      <c r="P1797" s="65"/>
      <c r="T1797" s="1"/>
      <c r="U1797" s="1"/>
      <c r="V1797" s="1"/>
    </row>
    <row r="1798" spans="1:22" x14ac:dyDescent="0.25">
      <c r="A1798" s="1"/>
      <c r="C1798" s="65"/>
      <c r="K1798" s="65"/>
      <c r="L1798" s="65"/>
      <c r="M1798" s="65"/>
      <c r="N1798" s="65"/>
      <c r="O1798" s="65"/>
      <c r="P1798" s="65"/>
      <c r="T1798" s="1"/>
      <c r="U1798" s="1"/>
      <c r="V1798" s="1"/>
    </row>
    <row r="1799" spans="1:22" x14ac:dyDescent="0.25">
      <c r="A1799" s="1"/>
      <c r="C1799" s="65"/>
      <c r="K1799" s="65"/>
      <c r="L1799" s="65"/>
      <c r="M1799" s="65"/>
      <c r="N1799" s="65"/>
      <c r="O1799" s="65"/>
      <c r="P1799" s="65"/>
      <c r="T1799" s="1"/>
      <c r="U1799" s="1"/>
      <c r="V1799" s="1"/>
    </row>
    <row r="1800" spans="1:22" x14ac:dyDescent="0.25">
      <c r="A1800" s="1"/>
      <c r="C1800" s="65"/>
      <c r="K1800" s="65"/>
      <c r="L1800" s="65"/>
      <c r="M1800" s="65"/>
      <c r="N1800" s="65"/>
      <c r="O1800" s="65"/>
      <c r="P1800" s="65"/>
      <c r="T1800" s="1"/>
      <c r="U1800" s="1"/>
      <c r="V1800" s="1"/>
    </row>
    <row r="1801" spans="1:22" x14ac:dyDescent="0.25">
      <c r="A1801" s="1"/>
      <c r="C1801" s="65"/>
      <c r="K1801" s="65"/>
      <c r="L1801" s="65"/>
      <c r="M1801" s="65"/>
      <c r="N1801" s="65"/>
      <c r="O1801" s="65"/>
      <c r="P1801" s="65"/>
      <c r="T1801" s="1"/>
      <c r="U1801" s="1"/>
      <c r="V1801" s="1"/>
    </row>
    <row r="1802" spans="1:22" x14ac:dyDescent="0.25">
      <c r="A1802" s="1"/>
      <c r="C1802" s="65"/>
      <c r="K1802" s="65"/>
      <c r="L1802" s="65"/>
      <c r="M1802" s="65"/>
      <c r="N1802" s="65"/>
      <c r="O1802" s="65"/>
      <c r="P1802" s="65"/>
      <c r="T1802" s="1"/>
      <c r="U1802" s="1"/>
      <c r="V1802" s="1"/>
    </row>
    <row r="1803" spans="1:22" x14ac:dyDescent="0.25">
      <c r="A1803" s="1"/>
      <c r="C1803" s="65"/>
      <c r="K1803" s="65"/>
      <c r="L1803" s="65"/>
      <c r="M1803" s="65"/>
      <c r="N1803" s="65"/>
      <c r="O1803" s="65"/>
      <c r="P1803" s="65"/>
      <c r="T1803" s="1"/>
      <c r="U1803" s="1"/>
      <c r="V1803" s="1"/>
    </row>
    <row r="1804" spans="1:22" x14ac:dyDescent="0.25">
      <c r="A1804" s="1"/>
      <c r="C1804" s="65"/>
      <c r="K1804" s="65"/>
      <c r="L1804" s="65"/>
      <c r="M1804" s="65"/>
      <c r="N1804" s="65"/>
      <c r="O1804" s="65"/>
      <c r="P1804" s="65"/>
      <c r="T1804" s="1"/>
      <c r="U1804" s="1"/>
      <c r="V1804" s="1"/>
    </row>
    <row r="1805" spans="1:22" x14ac:dyDescent="0.25">
      <c r="A1805" s="1"/>
      <c r="C1805" s="65"/>
      <c r="K1805" s="65"/>
      <c r="L1805" s="65"/>
      <c r="M1805" s="65"/>
      <c r="N1805" s="65"/>
      <c r="O1805" s="65"/>
      <c r="P1805" s="65"/>
      <c r="T1805" s="1"/>
      <c r="U1805" s="1"/>
      <c r="V1805" s="1"/>
    </row>
    <row r="1806" spans="1:22" x14ac:dyDescent="0.25">
      <c r="A1806" s="1"/>
      <c r="C1806" s="65"/>
      <c r="K1806" s="65"/>
      <c r="L1806" s="65"/>
      <c r="M1806" s="65"/>
      <c r="N1806" s="65"/>
      <c r="O1806" s="65"/>
      <c r="P1806" s="65"/>
      <c r="T1806" s="1"/>
      <c r="U1806" s="1"/>
      <c r="V1806" s="1"/>
    </row>
    <row r="1807" spans="1:22" x14ac:dyDescent="0.25">
      <c r="A1807" s="1"/>
      <c r="C1807" s="65"/>
      <c r="K1807" s="65"/>
      <c r="L1807" s="65"/>
      <c r="M1807" s="65"/>
      <c r="N1807" s="65"/>
      <c r="O1807" s="65"/>
      <c r="P1807" s="65"/>
      <c r="T1807" s="1"/>
      <c r="U1807" s="1"/>
      <c r="V1807" s="1"/>
    </row>
    <row r="1808" spans="1:22" x14ac:dyDescent="0.25">
      <c r="A1808" s="1"/>
      <c r="C1808" s="65"/>
      <c r="K1808" s="65"/>
      <c r="L1808" s="65"/>
      <c r="M1808" s="65"/>
      <c r="N1808" s="65"/>
      <c r="O1808" s="65"/>
      <c r="P1808" s="65"/>
      <c r="T1808" s="1"/>
      <c r="U1808" s="1"/>
      <c r="V1808" s="1"/>
    </row>
    <row r="1809" spans="1:22" x14ac:dyDescent="0.25">
      <c r="A1809" s="1"/>
      <c r="C1809" s="65"/>
      <c r="K1809" s="65"/>
      <c r="L1809" s="65"/>
      <c r="M1809" s="65"/>
      <c r="N1809" s="65"/>
      <c r="O1809" s="65"/>
      <c r="P1809" s="65"/>
      <c r="T1809" s="1"/>
      <c r="U1809" s="1"/>
      <c r="V1809" s="1"/>
    </row>
    <row r="1810" spans="1:22" x14ac:dyDescent="0.25">
      <c r="A1810" s="1"/>
      <c r="C1810" s="65"/>
      <c r="K1810" s="65"/>
      <c r="L1810" s="65"/>
      <c r="M1810" s="65"/>
      <c r="N1810" s="65"/>
      <c r="O1810" s="65"/>
      <c r="P1810" s="65"/>
      <c r="T1810" s="1"/>
      <c r="U1810" s="1"/>
      <c r="V1810" s="1"/>
    </row>
    <row r="1811" spans="1:22" x14ac:dyDescent="0.25">
      <c r="A1811" s="1"/>
      <c r="C1811" s="65"/>
      <c r="K1811" s="65"/>
      <c r="L1811" s="65"/>
      <c r="M1811" s="65"/>
      <c r="N1811" s="65"/>
      <c r="O1811" s="65"/>
      <c r="P1811" s="65"/>
      <c r="T1811" s="1"/>
      <c r="U1811" s="1"/>
      <c r="V1811" s="1"/>
    </row>
    <row r="1812" spans="1:22" x14ac:dyDescent="0.25">
      <c r="A1812" s="1"/>
      <c r="C1812" s="65"/>
      <c r="K1812" s="65"/>
      <c r="L1812" s="65"/>
      <c r="M1812" s="65"/>
      <c r="N1812" s="65"/>
      <c r="O1812" s="65"/>
      <c r="P1812" s="65"/>
      <c r="T1812" s="1"/>
      <c r="U1812" s="1"/>
      <c r="V1812" s="1"/>
    </row>
    <row r="1813" spans="1:22" x14ac:dyDescent="0.25">
      <c r="A1813" s="1"/>
      <c r="C1813" s="65"/>
      <c r="K1813" s="65"/>
      <c r="L1813" s="65"/>
      <c r="M1813" s="65"/>
      <c r="N1813" s="65"/>
      <c r="O1813" s="65"/>
      <c r="P1813" s="65"/>
      <c r="T1813" s="1"/>
      <c r="U1813" s="1"/>
      <c r="V1813" s="1"/>
    </row>
    <row r="1814" spans="1:22" x14ac:dyDescent="0.25">
      <c r="A1814" s="1"/>
      <c r="C1814" s="65"/>
      <c r="K1814" s="65"/>
      <c r="L1814" s="65"/>
      <c r="M1814" s="65"/>
      <c r="N1814" s="65"/>
      <c r="O1814" s="65"/>
      <c r="P1814" s="65"/>
      <c r="T1814" s="1"/>
      <c r="U1814" s="1"/>
      <c r="V1814" s="1"/>
    </row>
    <row r="1815" spans="1:22" x14ac:dyDescent="0.25">
      <c r="A1815" s="1"/>
      <c r="C1815" s="65"/>
      <c r="K1815" s="65"/>
      <c r="L1815" s="65"/>
      <c r="M1815" s="65"/>
      <c r="N1815" s="65"/>
      <c r="O1815" s="65"/>
      <c r="P1815" s="65"/>
      <c r="T1815" s="1"/>
      <c r="U1815" s="1"/>
      <c r="V1815" s="1"/>
    </row>
    <row r="1816" spans="1:22" x14ac:dyDescent="0.25">
      <c r="A1816" s="1"/>
      <c r="C1816" s="65"/>
      <c r="K1816" s="65"/>
      <c r="L1816" s="65"/>
      <c r="M1816" s="65"/>
      <c r="N1816" s="65"/>
      <c r="O1816" s="65"/>
      <c r="P1816" s="65"/>
      <c r="T1816" s="1"/>
      <c r="U1816" s="1"/>
      <c r="V1816" s="1"/>
    </row>
    <row r="1817" spans="1:22" x14ac:dyDescent="0.25">
      <c r="A1817" s="1"/>
      <c r="C1817" s="65"/>
      <c r="K1817" s="65"/>
      <c r="L1817" s="65"/>
      <c r="M1817" s="65"/>
      <c r="N1817" s="65"/>
      <c r="O1817" s="65"/>
      <c r="P1817" s="65"/>
      <c r="T1817" s="1"/>
      <c r="U1817" s="1"/>
      <c r="V1817" s="1"/>
    </row>
    <row r="1818" spans="1:22" x14ac:dyDescent="0.25">
      <c r="A1818" s="1"/>
      <c r="C1818" s="65"/>
      <c r="K1818" s="65"/>
      <c r="L1818" s="65"/>
      <c r="M1818" s="65"/>
      <c r="N1818" s="65"/>
      <c r="O1818" s="65"/>
      <c r="P1818" s="65"/>
      <c r="T1818" s="1"/>
      <c r="U1818" s="1"/>
      <c r="V1818" s="1"/>
    </row>
    <row r="1819" spans="1:22" x14ac:dyDescent="0.25">
      <c r="A1819" s="1"/>
      <c r="C1819" s="65"/>
      <c r="K1819" s="65"/>
      <c r="L1819" s="65"/>
      <c r="M1819" s="65"/>
      <c r="N1819" s="65"/>
      <c r="O1819" s="65"/>
      <c r="P1819" s="65"/>
      <c r="T1819" s="1"/>
      <c r="U1819" s="1"/>
      <c r="V1819" s="1"/>
    </row>
    <row r="1820" spans="1:22" x14ac:dyDescent="0.25">
      <c r="A1820" s="1"/>
      <c r="C1820" s="65"/>
      <c r="K1820" s="65"/>
      <c r="L1820" s="65"/>
      <c r="M1820" s="65"/>
      <c r="N1820" s="65"/>
      <c r="O1820" s="65"/>
      <c r="P1820" s="65"/>
      <c r="T1820" s="1"/>
      <c r="U1820" s="1"/>
      <c r="V1820" s="1"/>
    </row>
    <row r="1821" spans="1:22" x14ac:dyDescent="0.25">
      <c r="A1821" s="1"/>
      <c r="C1821" s="65"/>
      <c r="K1821" s="65"/>
      <c r="L1821" s="65"/>
      <c r="M1821" s="65"/>
      <c r="N1821" s="65"/>
      <c r="O1821" s="65"/>
      <c r="P1821" s="65"/>
      <c r="T1821" s="1"/>
      <c r="U1821" s="1"/>
      <c r="V1821" s="1"/>
    </row>
    <row r="1822" spans="1:22" x14ac:dyDescent="0.25">
      <c r="A1822" s="1"/>
      <c r="C1822" s="65"/>
      <c r="K1822" s="65"/>
      <c r="L1822" s="65"/>
      <c r="M1822" s="65"/>
      <c r="N1822" s="65"/>
      <c r="O1822" s="65"/>
      <c r="P1822" s="65"/>
      <c r="T1822" s="1"/>
      <c r="U1822" s="1"/>
      <c r="V1822" s="1"/>
    </row>
    <row r="1823" spans="1:22" x14ac:dyDescent="0.25">
      <c r="A1823" s="1"/>
      <c r="C1823" s="65"/>
      <c r="K1823" s="65"/>
      <c r="L1823" s="65"/>
      <c r="M1823" s="65"/>
      <c r="N1823" s="65"/>
      <c r="O1823" s="65"/>
      <c r="P1823" s="65"/>
      <c r="T1823" s="1"/>
      <c r="U1823" s="1"/>
      <c r="V1823" s="1"/>
    </row>
    <row r="1824" spans="1:22" x14ac:dyDescent="0.25">
      <c r="A1824" s="1"/>
      <c r="C1824" s="65"/>
      <c r="K1824" s="65"/>
      <c r="L1824" s="65"/>
      <c r="M1824" s="65"/>
      <c r="N1824" s="65"/>
      <c r="O1824" s="65"/>
      <c r="P1824" s="65"/>
      <c r="T1824" s="1"/>
      <c r="U1824" s="1"/>
      <c r="V1824" s="1"/>
    </row>
    <row r="1825" spans="1:22" x14ac:dyDescent="0.25">
      <c r="A1825" s="1"/>
      <c r="C1825" s="65"/>
      <c r="K1825" s="65"/>
      <c r="L1825" s="65"/>
      <c r="M1825" s="65"/>
      <c r="N1825" s="65"/>
      <c r="O1825" s="65"/>
      <c r="P1825" s="65"/>
      <c r="T1825" s="1"/>
      <c r="U1825" s="1"/>
      <c r="V1825" s="1"/>
    </row>
    <row r="1826" spans="1:22" x14ac:dyDescent="0.25">
      <c r="A1826" s="1"/>
      <c r="C1826" s="65"/>
      <c r="K1826" s="65"/>
      <c r="L1826" s="65"/>
      <c r="M1826" s="65"/>
      <c r="N1826" s="65"/>
      <c r="O1826" s="65"/>
      <c r="P1826" s="65"/>
      <c r="T1826" s="1"/>
      <c r="U1826" s="1"/>
      <c r="V1826" s="1"/>
    </row>
    <row r="1827" spans="1:22" x14ac:dyDescent="0.25">
      <c r="A1827" s="1"/>
      <c r="C1827" s="65"/>
      <c r="K1827" s="65"/>
      <c r="L1827" s="65"/>
      <c r="M1827" s="65"/>
      <c r="N1827" s="65"/>
      <c r="O1827" s="65"/>
      <c r="P1827" s="65"/>
      <c r="T1827" s="1"/>
      <c r="U1827" s="1"/>
      <c r="V1827" s="1"/>
    </row>
    <row r="1828" spans="1:22" x14ac:dyDescent="0.25">
      <c r="A1828" s="1"/>
      <c r="C1828" s="65"/>
      <c r="K1828" s="65"/>
      <c r="L1828" s="65"/>
      <c r="M1828" s="65"/>
      <c r="N1828" s="65"/>
      <c r="O1828" s="65"/>
      <c r="P1828" s="65"/>
      <c r="T1828" s="1"/>
      <c r="U1828" s="1"/>
      <c r="V1828" s="1"/>
    </row>
    <row r="1829" spans="1:22" x14ac:dyDescent="0.25">
      <c r="A1829" s="1"/>
      <c r="C1829" s="65"/>
      <c r="K1829" s="65"/>
      <c r="L1829" s="65"/>
      <c r="M1829" s="65"/>
      <c r="N1829" s="65"/>
      <c r="O1829" s="65"/>
      <c r="P1829" s="65"/>
      <c r="T1829" s="1"/>
      <c r="U1829" s="1"/>
      <c r="V1829" s="1"/>
    </row>
    <row r="1830" spans="1:22" x14ac:dyDescent="0.25">
      <c r="A1830" s="1"/>
      <c r="C1830" s="65"/>
      <c r="K1830" s="65"/>
      <c r="L1830" s="65"/>
      <c r="M1830" s="65"/>
      <c r="N1830" s="65"/>
      <c r="O1830" s="65"/>
      <c r="P1830" s="65"/>
      <c r="T1830" s="1"/>
      <c r="U1830" s="1"/>
      <c r="V1830" s="1"/>
    </row>
    <row r="1831" spans="1:22" x14ac:dyDescent="0.25">
      <c r="A1831" s="1"/>
      <c r="C1831" s="65"/>
      <c r="K1831" s="65"/>
      <c r="L1831" s="65"/>
      <c r="M1831" s="65"/>
      <c r="N1831" s="65"/>
      <c r="O1831" s="65"/>
      <c r="P1831" s="65"/>
      <c r="T1831" s="1"/>
      <c r="U1831" s="1"/>
      <c r="V1831" s="1"/>
    </row>
    <row r="1832" spans="1:22" x14ac:dyDescent="0.25">
      <c r="A1832" s="1"/>
      <c r="C1832" s="65"/>
      <c r="K1832" s="65"/>
      <c r="L1832" s="65"/>
      <c r="M1832" s="65"/>
      <c r="N1832" s="65"/>
      <c r="O1832" s="65"/>
      <c r="P1832" s="65"/>
      <c r="T1832" s="1"/>
      <c r="U1832" s="1"/>
      <c r="V1832" s="1"/>
    </row>
    <row r="1833" spans="1:22" x14ac:dyDescent="0.25">
      <c r="A1833" s="1"/>
      <c r="C1833" s="65"/>
      <c r="K1833" s="65"/>
      <c r="L1833" s="65"/>
      <c r="M1833" s="65"/>
      <c r="N1833" s="65"/>
      <c r="O1833" s="65"/>
      <c r="P1833" s="65"/>
      <c r="T1833" s="1"/>
      <c r="U1833" s="1"/>
      <c r="V1833" s="1"/>
    </row>
    <row r="1834" spans="1:22" x14ac:dyDescent="0.25">
      <c r="A1834" s="1"/>
      <c r="C1834" s="65"/>
      <c r="K1834" s="65"/>
      <c r="L1834" s="65"/>
      <c r="M1834" s="65"/>
      <c r="N1834" s="65"/>
      <c r="O1834" s="65"/>
      <c r="P1834" s="65"/>
      <c r="T1834" s="1"/>
      <c r="U1834" s="1"/>
      <c r="V1834" s="1"/>
    </row>
    <row r="1835" spans="1:22" x14ac:dyDescent="0.25">
      <c r="A1835" s="1"/>
      <c r="C1835" s="65"/>
      <c r="K1835" s="65"/>
      <c r="L1835" s="65"/>
      <c r="M1835" s="65"/>
      <c r="N1835" s="65"/>
      <c r="O1835" s="65"/>
      <c r="P1835" s="65"/>
      <c r="T1835" s="1"/>
      <c r="U1835" s="1"/>
      <c r="V1835" s="1"/>
    </row>
    <row r="1836" spans="1:22" x14ac:dyDescent="0.25">
      <c r="A1836" s="1"/>
      <c r="C1836" s="65"/>
      <c r="K1836" s="65"/>
      <c r="L1836" s="65"/>
      <c r="M1836" s="65"/>
      <c r="N1836" s="65"/>
      <c r="O1836" s="65"/>
      <c r="P1836" s="65"/>
      <c r="T1836" s="1"/>
      <c r="U1836" s="1"/>
      <c r="V1836" s="1"/>
    </row>
    <row r="1837" spans="1:22" x14ac:dyDescent="0.25">
      <c r="A1837" s="1"/>
      <c r="C1837" s="65"/>
      <c r="K1837" s="65"/>
      <c r="L1837" s="65"/>
      <c r="M1837" s="65"/>
      <c r="N1837" s="65"/>
      <c r="O1837" s="65"/>
      <c r="P1837" s="65"/>
      <c r="T1837" s="1"/>
      <c r="U1837" s="1"/>
      <c r="V1837" s="1"/>
    </row>
    <row r="1838" spans="1:22" x14ac:dyDescent="0.25">
      <c r="A1838" s="1"/>
      <c r="C1838" s="65"/>
      <c r="K1838" s="65"/>
      <c r="L1838" s="65"/>
      <c r="M1838" s="65"/>
      <c r="N1838" s="65"/>
      <c r="O1838" s="65"/>
      <c r="P1838" s="65"/>
      <c r="T1838" s="1"/>
      <c r="U1838" s="1"/>
      <c r="V1838" s="1"/>
    </row>
    <row r="1839" spans="1:22" x14ac:dyDescent="0.25">
      <c r="A1839" s="1"/>
      <c r="C1839" s="65"/>
      <c r="K1839" s="65"/>
      <c r="L1839" s="65"/>
      <c r="M1839" s="65"/>
      <c r="N1839" s="65"/>
      <c r="O1839" s="65"/>
      <c r="P1839" s="65"/>
      <c r="T1839" s="1"/>
      <c r="U1839" s="1"/>
      <c r="V1839" s="1"/>
    </row>
    <row r="1840" spans="1:22" x14ac:dyDescent="0.25">
      <c r="A1840" s="1"/>
      <c r="C1840" s="65"/>
      <c r="K1840" s="65"/>
      <c r="L1840" s="65"/>
      <c r="M1840" s="65"/>
      <c r="N1840" s="65"/>
      <c r="O1840" s="65"/>
      <c r="P1840" s="65"/>
      <c r="T1840" s="1"/>
      <c r="U1840" s="1"/>
      <c r="V1840" s="1"/>
    </row>
    <row r="1841" spans="1:22" x14ac:dyDescent="0.25">
      <c r="A1841" s="1"/>
      <c r="C1841" s="65"/>
      <c r="K1841" s="65"/>
      <c r="L1841" s="65"/>
      <c r="M1841" s="65"/>
      <c r="N1841" s="65"/>
      <c r="O1841" s="65"/>
      <c r="P1841" s="65"/>
      <c r="T1841" s="1"/>
      <c r="U1841" s="1"/>
      <c r="V1841" s="1"/>
    </row>
    <row r="1842" spans="1:22" x14ac:dyDescent="0.25">
      <c r="A1842" s="1"/>
      <c r="C1842" s="65"/>
      <c r="K1842" s="65"/>
      <c r="L1842" s="65"/>
      <c r="M1842" s="65"/>
      <c r="N1842" s="65"/>
      <c r="O1842" s="65"/>
      <c r="P1842" s="65"/>
      <c r="T1842" s="1"/>
      <c r="U1842" s="1"/>
      <c r="V1842" s="1"/>
    </row>
    <row r="1843" spans="1:22" x14ac:dyDescent="0.25">
      <c r="A1843" s="1"/>
      <c r="C1843" s="65"/>
      <c r="K1843" s="65"/>
      <c r="L1843" s="65"/>
      <c r="M1843" s="65"/>
      <c r="N1843" s="65"/>
      <c r="O1843" s="65"/>
      <c r="P1843" s="65"/>
      <c r="T1843" s="1"/>
      <c r="U1843" s="1"/>
      <c r="V1843" s="1"/>
    </row>
    <row r="1844" spans="1:22" x14ac:dyDescent="0.25">
      <c r="A1844" s="1"/>
      <c r="C1844" s="65"/>
      <c r="K1844" s="65"/>
      <c r="L1844" s="65"/>
      <c r="M1844" s="65"/>
      <c r="N1844" s="65"/>
      <c r="O1844" s="65"/>
      <c r="P1844" s="65"/>
      <c r="T1844" s="1"/>
      <c r="U1844" s="1"/>
      <c r="V1844" s="1"/>
    </row>
    <row r="1845" spans="1:22" x14ac:dyDescent="0.25">
      <c r="A1845" s="1"/>
      <c r="C1845" s="65"/>
      <c r="K1845" s="65"/>
      <c r="L1845" s="65"/>
      <c r="M1845" s="65"/>
      <c r="N1845" s="65"/>
      <c r="O1845" s="65"/>
      <c r="P1845" s="65"/>
      <c r="T1845" s="1"/>
      <c r="U1845" s="1"/>
      <c r="V1845" s="1"/>
    </row>
    <row r="1846" spans="1:22" x14ac:dyDescent="0.25">
      <c r="A1846" s="1"/>
      <c r="C1846" s="65"/>
      <c r="K1846" s="65"/>
      <c r="L1846" s="65"/>
      <c r="M1846" s="65"/>
      <c r="N1846" s="65"/>
      <c r="O1846" s="65"/>
      <c r="P1846" s="65"/>
      <c r="T1846" s="1"/>
      <c r="U1846" s="1"/>
      <c r="V1846" s="1"/>
    </row>
    <row r="1847" spans="1:22" x14ac:dyDescent="0.25">
      <c r="A1847" s="1"/>
      <c r="C1847" s="65"/>
      <c r="K1847" s="65"/>
      <c r="L1847" s="65"/>
      <c r="M1847" s="65"/>
      <c r="N1847" s="65"/>
      <c r="O1847" s="65"/>
      <c r="P1847" s="65"/>
      <c r="T1847" s="1"/>
      <c r="U1847" s="1"/>
      <c r="V1847" s="1"/>
    </row>
    <row r="1848" spans="1:22" x14ac:dyDescent="0.25">
      <c r="A1848" s="1"/>
      <c r="C1848" s="65"/>
      <c r="K1848" s="65"/>
      <c r="L1848" s="65"/>
      <c r="M1848" s="65"/>
      <c r="N1848" s="65"/>
      <c r="O1848" s="65"/>
      <c r="P1848" s="65"/>
      <c r="T1848" s="1"/>
      <c r="U1848" s="1"/>
      <c r="V1848" s="1"/>
    </row>
    <row r="1849" spans="1:22" x14ac:dyDescent="0.25">
      <c r="A1849" s="1"/>
      <c r="C1849" s="65"/>
      <c r="K1849" s="65"/>
      <c r="L1849" s="65"/>
      <c r="M1849" s="65"/>
      <c r="N1849" s="65"/>
      <c r="O1849" s="65"/>
      <c r="P1849" s="65"/>
      <c r="T1849" s="1"/>
      <c r="U1849" s="1"/>
      <c r="V1849" s="1"/>
    </row>
    <row r="1850" spans="1:22" x14ac:dyDescent="0.25">
      <c r="A1850" s="1"/>
      <c r="C1850" s="65"/>
      <c r="K1850" s="65"/>
      <c r="L1850" s="65"/>
      <c r="M1850" s="65"/>
      <c r="N1850" s="65"/>
      <c r="O1850" s="65"/>
      <c r="P1850" s="65"/>
      <c r="T1850" s="1"/>
      <c r="U1850" s="1"/>
      <c r="V1850" s="1"/>
    </row>
    <row r="1851" spans="1:22" x14ac:dyDescent="0.25">
      <c r="A1851" s="1"/>
      <c r="C1851" s="65"/>
      <c r="K1851" s="65"/>
      <c r="L1851" s="65"/>
      <c r="M1851" s="65"/>
      <c r="N1851" s="65"/>
      <c r="O1851" s="65"/>
      <c r="P1851" s="65"/>
      <c r="T1851" s="1"/>
      <c r="U1851" s="1"/>
      <c r="V1851" s="1"/>
    </row>
    <row r="1852" spans="1:22" x14ac:dyDescent="0.25">
      <c r="A1852" s="1"/>
      <c r="C1852" s="65"/>
      <c r="K1852" s="65"/>
      <c r="L1852" s="65"/>
      <c r="M1852" s="65"/>
      <c r="N1852" s="65"/>
      <c r="O1852" s="65"/>
      <c r="P1852" s="65"/>
      <c r="T1852" s="1"/>
      <c r="U1852" s="1"/>
      <c r="V1852" s="1"/>
    </row>
    <row r="1853" spans="1:22" x14ac:dyDescent="0.25">
      <c r="A1853" s="1"/>
      <c r="C1853" s="65"/>
      <c r="K1853" s="65"/>
      <c r="L1853" s="65"/>
      <c r="M1853" s="65"/>
      <c r="N1853" s="65"/>
      <c r="O1853" s="65"/>
      <c r="P1853" s="65"/>
      <c r="T1853" s="1"/>
      <c r="U1853" s="1"/>
      <c r="V1853" s="1"/>
    </row>
    <row r="1854" spans="1:22" x14ac:dyDescent="0.25">
      <c r="A1854" s="1"/>
      <c r="C1854" s="65"/>
      <c r="K1854" s="65"/>
      <c r="L1854" s="65"/>
      <c r="M1854" s="65"/>
      <c r="N1854" s="65"/>
      <c r="O1854" s="65"/>
      <c r="P1854" s="65"/>
      <c r="T1854" s="1"/>
      <c r="U1854" s="1"/>
      <c r="V1854" s="1"/>
    </row>
    <row r="1855" spans="1:22" x14ac:dyDescent="0.25">
      <c r="A1855" s="1"/>
      <c r="C1855" s="65"/>
      <c r="K1855" s="65"/>
      <c r="L1855" s="65"/>
      <c r="M1855" s="65"/>
      <c r="N1855" s="65"/>
      <c r="O1855" s="65"/>
      <c r="P1855" s="65"/>
      <c r="T1855" s="1"/>
      <c r="U1855" s="1"/>
      <c r="V1855" s="1"/>
    </row>
  </sheetData>
  <mergeCells count="18">
    <mergeCell ref="B49:O49"/>
    <mergeCell ref="B50:N50"/>
    <mergeCell ref="B51:R51"/>
    <mergeCell ref="Q11:R12"/>
    <mergeCell ref="M11:N12"/>
    <mergeCell ref="O11:P12"/>
    <mergeCell ref="E11:H12"/>
    <mergeCell ref="I11:L12"/>
    <mergeCell ref="B48:R48"/>
    <mergeCell ref="L1:V1"/>
    <mergeCell ref="L2:V2"/>
    <mergeCell ref="H3:V3"/>
    <mergeCell ref="I4:V4"/>
    <mergeCell ref="A11:A13"/>
    <mergeCell ref="B11:B13"/>
    <mergeCell ref="C11:D12"/>
    <mergeCell ref="A6:P6"/>
    <mergeCell ref="T11:V12"/>
  </mergeCells>
  <phoneticPr fontId="3" type="noConversion"/>
  <pageMargins left="0.31496062992125984" right="0.19685039370078741" top="0.74803149606299213" bottom="0.74803149606299213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4"/>
  <sheetViews>
    <sheetView topLeftCell="A7" workbookViewId="0">
      <selection activeCell="A36" sqref="A36:XFD36"/>
    </sheetView>
  </sheetViews>
  <sheetFormatPr defaultRowHeight="15.75" x14ac:dyDescent="0.25"/>
  <cols>
    <col min="1" max="1" width="10.7109375" style="64" customWidth="1"/>
    <col min="2" max="2" width="45.7109375" style="1" customWidth="1"/>
    <col min="3" max="4" width="10.7109375" style="1" customWidth="1"/>
    <col min="5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4" width="10.7109375" style="55" customWidth="1"/>
    <col min="15" max="16" width="12.140625" style="55" customWidth="1"/>
    <col min="17" max="17" width="10.42578125" style="1" customWidth="1"/>
    <col min="18" max="18" width="10.85546875" style="1" customWidth="1"/>
    <col min="19" max="19" width="8.7109375" style="1" customWidth="1"/>
    <col min="20" max="20" width="8.7109375" style="55" customWidth="1"/>
    <col min="21" max="21" width="9.7109375" style="55" customWidth="1"/>
    <col min="22" max="22" width="8.7109375" style="55" customWidth="1"/>
    <col min="23" max="16384" width="9.140625" style="1"/>
  </cols>
  <sheetData>
    <row r="1" spans="1:22" ht="20.25" customHeight="1" x14ac:dyDescent="0.4"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114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D4" s="55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19.5" customHeight="1" x14ac:dyDescent="0.3">
      <c r="L5" s="21"/>
      <c r="M5" s="21"/>
      <c r="N5" s="202"/>
      <c r="O5" s="202"/>
      <c r="P5" s="202"/>
    </row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22" s="4" customFormat="1" ht="18.75" x14ac:dyDescent="0.3">
      <c r="A7" s="114"/>
      <c r="B7" s="108" t="s">
        <v>20</v>
      </c>
      <c r="C7" s="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T7" s="55"/>
      <c r="U7" s="55"/>
      <c r="V7" s="55"/>
    </row>
    <row r="8" spans="1:22" hidden="1" x14ac:dyDescent="0.25"/>
    <row r="9" spans="1:22" ht="17.25" customHeight="1" thickBot="1" x14ac:dyDescent="0.3"/>
    <row r="10" spans="1:22" ht="16.5" hidden="1" customHeight="1" thickBot="1" x14ac:dyDescent="0.3"/>
    <row r="11" spans="1:22" s="2" customFormat="1" ht="32.25" customHeight="1" x14ac:dyDescent="0.25">
      <c r="A11" s="275" t="s">
        <v>76</v>
      </c>
      <c r="B11" s="275" t="s">
        <v>0</v>
      </c>
      <c r="C11" s="280" t="s">
        <v>3</v>
      </c>
      <c r="D11" s="281"/>
      <c r="E11" s="280" t="s">
        <v>1</v>
      </c>
      <c r="F11" s="305"/>
      <c r="G11" s="305"/>
      <c r="H11" s="281"/>
      <c r="I11" s="280" t="s">
        <v>5</v>
      </c>
      <c r="J11" s="305"/>
      <c r="K11" s="305"/>
      <c r="L11" s="296"/>
      <c r="M11" s="280" t="s">
        <v>51</v>
      </c>
      <c r="N11" s="296"/>
      <c r="O11" s="280" t="s">
        <v>2</v>
      </c>
      <c r="P11" s="296"/>
      <c r="Q11" s="299" t="s">
        <v>71</v>
      </c>
      <c r="R11" s="300"/>
      <c r="T11" s="273" t="s">
        <v>308</v>
      </c>
      <c r="U11" s="274"/>
      <c r="V11" s="274"/>
    </row>
    <row r="12" spans="1:22" s="2" customFormat="1" ht="15" customHeight="1" thickBot="1" x14ac:dyDescent="0.3">
      <c r="A12" s="276"/>
      <c r="B12" s="278"/>
      <c r="C12" s="282"/>
      <c r="D12" s="283"/>
      <c r="E12" s="282"/>
      <c r="F12" s="306"/>
      <c r="G12" s="306"/>
      <c r="H12" s="283"/>
      <c r="I12" s="282"/>
      <c r="J12" s="306"/>
      <c r="K12" s="306"/>
      <c r="L12" s="283"/>
      <c r="M12" s="282"/>
      <c r="N12" s="283"/>
      <c r="O12" s="297"/>
      <c r="P12" s="298"/>
      <c r="Q12" s="301"/>
      <c r="R12" s="302"/>
      <c r="T12" s="274"/>
      <c r="U12" s="274"/>
      <c r="V12" s="274"/>
    </row>
    <row r="13" spans="1:22" s="2" customFormat="1" ht="33" customHeight="1" thickBot="1" x14ac:dyDescent="0.3">
      <c r="A13" s="277"/>
      <c r="B13" s="279"/>
      <c r="C13" s="33" t="s">
        <v>38</v>
      </c>
      <c r="D13" s="190" t="s">
        <v>39</v>
      </c>
      <c r="E13" s="33" t="s">
        <v>38</v>
      </c>
      <c r="F13" s="189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3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T13" s="256" t="s">
        <v>38</v>
      </c>
      <c r="U13" s="256"/>
      <c r="V13" s="256" t="s">
        <v>39</v>
      </c>
    </row>
    <row r="14" spans="1:22" s="2" customFormat="1" ht="15" x14ac:dyDescent="0.25">
      <c r="A14" s="125"/>
      <c r="B14" s="16" t="s">
        <v>6</v>
      </c>
      <c r="C14" s="82"/>
      <c r="D14" s="112"/>
      <c r="E14" s="111"/>
      <c r="F14" s="95"/>
      <c r="G14" s="111"/>
      <c r="H14" s="95"/>
      <c r="I14" s="111"/>
      <c r="J14" s="89"/>
      <c r="K14" s="60"/>
      <c r="L14" s="58"/>
      <c r="M14" s="57"/>
      <c r="N14" s="58"/>
      <c r="O14" s="57"/>
      <c r="P14" s="58"/>
      <c r="Q14" s="137"/>
      <c r="R14" s="112"/>
      <c r="T14" s="64"/>
      <c r="U14" s="64"/>
      <c r="V14" s="64"/>
    </row>
    <row r="15" spans="1:22" s="2" customFormat="1" ht="15" x14ac:dyDescent="0.25">
      <c r="A15" s="178" t="s">
        <v>184</v>
      </c>
      <c r="B15" s="14" t="s">
        <v>183</v>
      </c>
      <c r="C15" s="91">
        <v>220</v>
      </c>
      <c r="D15" s="106">
        <v>250</v>
      </c>
      <c r="E15" s="50">
        <f>6.53/200*220</f>
        <v>7.1829999999999998</v>
      </c>
      <c r="F15" s="113">
        <f>6.53/200*250</f>
        <v>8.1624999999999996</v>
      </c>
      <c r="G15" s="90">
        <f>220*2.09/310</f>
        <v>1.4832258064516128</v>
      </c>
      <c r="H15" s="113">
        <f>250*2.09/310</f>
        <v>1.685483870967742</v>
      </c>
      <c r="I15" s="90">
        <f>5.97/200*220</f>
        <v>6.5669999999999993</v>
      </c>
      <c r="J15" s="97">
        <f>5.97/200*250</f>
        <v>7.4624999999999995</v>
      </c>
      <c r="K15" s="50">
        <f>220*1.17/310</f>
        <v>0.83032258064516118</v>
      </c>
      <c r="L15" s="97">
        <f>250*1.17/310</f>
        <v>0.94354838709677424</v>
      </c>
      <c r="M15" s="90">
        <f>31.23/200*220</f>
        <v>34.353000000000002</v>
      </c>
      <c r="N15" s="97">
        <f>31.23/200*250</f>
        <v>39.037500000000001</v>
      </c>
      <c r="O15" s="90">
        <f>205/200*220</f>
        <v>225.49999999999997</v>
      </c>
      <c r="P15" s="97">
        <f>205/200*250</f>
        <v>256.25</v>
      </c>
      <c r="Q15" s="45">
        <f>0.42/200*220</f>
        <v>0.46199999999999997</v>
      </c>
      <c r="R15" s="43">
        <f>0.42/200*250</f>
        <v>0.52500000000000002</v>
      </c>
      <c r="T15" s="64"/>
      <c r="U15" s="64"/>
      <c r="V15" s="64"/>
    </row>
    <row r="16" spans="1:22" s="2" customFormat="1" ht="15" x14ac:dyDescent="0.25">
      <c r="A16" s="178" t="s">
        <v>157</v>
      </c>
      <c r="B16" s="184" t="s">
        <v>30</v>
      </c>
      <c r="C16" s="35">
        <v>40</v>
      </c>
      <c r="D16" s="28">
        <v>40</v>
      </c>
      <c r="E16" s="72">
        <v>5.08</v>
      </c>
      <c r="F16" s="73">
        <v>5.08</v>
      </c>
      <c r="G16" s="72">
        <v>5.0999999999999996</v>
      </c>
      <c r="H16" s="73">
        <v>5.0999999999999996</v>
      </c>
      <c r="I16" s="72">
        <v>4.5999999999999996</v>
      </c>
      <c r="J16" s="71">
        <v>4.5999999999999996</v>
      </c>
      <c r="K16" s="74">
        <v>0</v>
      </c>
      <c r="L16" s="71">
        <v>0</v>
      </c>
      <c r="M16" s="72">
        <v>0.28000000000000003</v>
      </c>
      <c r="N16" s="71">
        <v>0.28000000000000003</v>
      </c>
      <c r="O16" s="72">
        <v>63</v>
      </c>
      <c r="P16" s="71">
        <v>63</v>
      </c>
      <c r="Q16" s="45">
        <v>0</v>
      </c>
      <c r="R16" s="43">
        <v>0</v>
      </c>
      <c r="T16" s="64"/>
      <c r="U16" s="64"/>
      <c r="V16" s="64"/>
    </row>
    <row r="17" spans="1:66" s="2" customFormat="1" ht="15" x14ac:dyDescent="0.25">
      <c r="A17" s="178" t="s">
        <v>107</v>
      </c>
      <c r="B17" s="13" t="s">
        <v>31</v>
      </c>
      <c r="C17" s="37" t="s">
        <v>52</v>
      </c>
      <c r="D17" s="49" t="s">
        <v>52</v>
      </c>
      <c r="E17" s="45">
        <v>0.08</v>
      </c>
      <c r="F17" s="50">
        <v>0.08</v>
      </c>
      <c r="G17" s="45">
        <v>0</v>
      </c>
      <c r="H17" s="50">
        <v>0</v>
      </c>
      <c r="I17" s="45">
        <v>0.01</v>
      </c>
      <c r="J17" s="43">
        <v>0.01</v>
      </c>
      <c r="K17" s="54">
        <v>0</v>
      </c>
      <c r="L17" s="43">
        <v>0</v>
      </c>
      <c r="M17" s="45">
        <v>9.23</v>
      </c>
      <c r="N17" s="50">
        <v>9.23</v>
      </c>
      <c r="O17" s="45">
        <v>37</v>
      </c>
      <c r="P17" s="43">
        <v>37</v>
      </c>
      <c r="Q17" s="45">
        <v>0.8</v>
      </c>
      <c r="R17" s="43">
        <v>0.8</v>
      </c>
      <c r="T17" s="64"/>
      <c r="U17" s="64"/>
      <c r="V17" s="64"/>
    </row>
    <row r="18" spans="1:66" s="2" customFormat="1" ht="15" x14ac:dyDescent="0.25">
      <c r="A18" s="161" t="s">
        <v>273</v>
      </c>
      <c r="B18" s="158" t="s">
        <v>274</v>
      </c>
      <c r="C18" s="37" t="s">
        <v>275</v>
      </c>
      <c r="D18" s="49" t="s">
        <v>275</v>
      </c>
      <c r="E18" s="45">
        <v>3.88</v>
      </c>
      <c r="F18" s="43">
        <v>3.88</v>
      </c>
      <c r="G18" s="54">
        <v>0</v>
      </c>
      <c r="H18" s="50">
        <v>0</v>
      </c>
      <c r="I18" s="45">
        <v>7.7</v>
      </c>
      <c r="J18" s="43">
        <v>7.7</v>
      </c>
      <c r="K18" s="54">
        <v>0</v>
      </c>
      <c r="L18" s="50">
        <v>0</v>
      </c>
      <c r="M18" s="45">
        <v>23.48</v>
      </c>
      <c r="N18" s="50">
        <v>23.48</v>
      </c>
      <c r="O18" s="45">
        <v>179</v>
      </c>
      <c r="P18" s="43">
        <v>179</v>
      </c>
      <c r="Q18" s="45">
        <v>0</v>
      </c>
      <c r="R18" s="43">
        <v>0</v>
      </c>
      <c r="T18" s="64"/>
      <c r="U18" s="64"/>
      <c r="V18" s="64"/>
    </row>
    <row r="19" spans="1:66" s="24" customFormat="1" ht="15" x14ac:dyDescent="0.25">
      <c r="A19" s="180"/>
      <c r="B19" s="30" t="s">
        <v>7</v>
      </c>
      <c r="C19" s="36">
        <f>C15+C16+205+60</f>
        <v>525</v>
      </c>
      <c r="D19" s="48">
        <f>D15+D16+205+60</f>
        <v>555</v>
      </c>
      <c r="E19" s="46">
        <f t="shared" ref="E19:R19" si="0">SUM(E15:E18)</f>
        <v>16.222999999999999</v>
      </c>
      <c r="F19" s="62">
        <f t="shared" si="0"/>
        <v>17.202500000000001</v>
      </c>
      <c r="G19" s="46">
        <f t="shared" si="0"/>
        <v>6.5832258064516127</v>
      </c>
      <c r="H19" s="62">
        <f t="shared" si="0"/>
        <v>6.7854838709677416</v>
      </c>
      <c r="I19" s="46">
        <f t="shared" si="0"/>
        <v>18.876999999999999</v>
      </c>
      <c r="J19" s="44">
        <f t="shared" si="0"/>
        <v>19.772500000000001</v>
      </c>
      <c r="K19" s="51">
        <f t="shared" si="0"/>
        <v>0.83032258064516118</v>
      </c>
      <c r="L19" s="44">
        <f t="shared" si="0"/>
        <v>0.94354838709677424</v>
      </c>
      <c r="M19" s="46">
        <f t="shared" si="0"/>
        <v>67.343000000000004</v>
      </c>
      <c r="N19" s="44">
        <f t="shared" si="0"/>
        <v>72.027500000000003</v>
      </c>
      <c r="O19" s="46">
        <f t="shared" si="0"/>
        <v>504.5</v>
      </c>
      <c r="P19" s="44">
        <f t="shared" si="0"/>
        <v>535.25</v>
      </c>
      <c r="Q19" s="46">
        <f t="shared" si="0"/>
        <v>1.262</v>
      </c>
      <c r="R19" s="44">
        <f t="shared" si="0"/>
        <v>1.3250000000000002</v>
      </c>
      <c r="T19" s="258">
        <f>O19/O46*100</f>
        <v>19.462418051453824</v>
      </c>
      <c r="U19" s="258"/>
      <c r="V19" s="258">
        <f>P19/P46*100</f>
        <v>17.635672217569777</v>
      </c>
      <c r="W19" s="219"/>
      <c r="X19" s="219"/>
    </row>
    <row r="20" spans="1:66" s="2" customFormat="1" ht="15" x14ac:dyDescent="0.25">
      <c r="A20" s="178"/>
      <c r="B20" s="16" t="s">
        <v>8</v>
      </c>
      <c r="C20" s="45"/>
      <c r="D20" s="52"/>
      <c r="E20" s="67"/>
      <c r="F20" s="56"/>
      <c r="G20" s="67"/>
      <c r="H20" s="56"/>
      <c r="I20" s="67"/>
      <c r="J20" s="52"/>
      <c r="K20" s="54"/>
      <c r="L20" s="43"/>
      <c r="M20" s="45"/>
      <c r="N20" s="43"/>
      <c r="O20" s="45"/>
      <c r="P20" s="43"/>
      <c r="Q20" s="138"/>
      <c r="R20" s="42"/>
      <c r="T20" s="64"/>
      <c r="U20" s="64"/>
      <c r="V20" s="64"/>
    </row>
    <row r="21" spans="1:66" s="2" customFormat="1" ht="15" x14ac:dyDescent="0.25">
      <c r="A21" s="93" t="s">
        <v>268</v>
      </c>
      <c r="B21" s="14" t="s">
        <v>269</v>
      </c>
      <c r="C21" s="35">
        <v>70</v>
      </c>
      <c r="D21" s="28">
        <v>80</v>
      </c>
      <c r="E21" s="45">
        <f>0.24/30*70</f>
        <v>0.56000000000000005</v>
      </c>
      <c r="F21" s="43">
        <f>0.24/30*80</f>
        <v>0.64</v>
      </c>
      <c r="G21" s="45"/>
      <c r="H21" s="50"/>
      <c r="I21" s="45">
        <f>0.03/30*70</f>
        <v>7.0000000000000007E-2</v>
      </c>
      <c r="J21" s="43">
        <f>0.03/30*80</f>
        <v>0.08</v>
      </c>
      <c r="K21" s="54"/>
      <c r="L21" s="50"/>
      <c r="M21" s="45">
        <f>0.75/30*70</f>
        <v>1.75</v>
      </c>
      <c r="N21" s="43">
        <f>0.75/30*80</f>
        <v>2</v>
      </c>
      <c r="O21" s="45">
        <f>4/30*70</f>
        <v>9.3333333333333339</v>
      </c>
      <c r="P21" s="43">
        <f>4/30*80</f>
        <v>10.666666666666666</v>
      </c>
      <c r="Q21" s="45">
        <f>3/30*70</f>
        <v>7</v>
      </c>
      <c r="R21" s="43">
        <f>3/30*80</f>
        <v>8</v>
      </c>
      <c r="BL21" s="64"/>
      <c r="BM21" s="64"/>
      <c r="BN21" s="64"/>
    </row>
    <row r="22" spans="1:66" s="2" customFormat="1" ht="17.25" customHeight="1" x14ac:dyDescent="0.25">
      <c r="A22" s="178" t="s">
        <v>186</v>
      </c>
      <c r="B22" s="14" t="s">
        <v>53</v>
      </c>
      <c r="C22" s="35">
        <v>250</v>
      </c>
      <c r="D22" s="28">
        <v>350</v>
      </c>
      <c r="E22" s="45">
        <f>3.18+0.97</f>
        <v>4.1500000000000004</v>
      </c>
      <c r="F22" s="50">
        <f>3.18/250*350+1.36</f>
        <v>5.8120000000000003</v>
      </c>
      <c r="G22" s="45">
        <f>7.33*250/300</f>
        <v>6.1083333333333334</v>
      </c>
      <c r="H22" s="50">
        <f>7.33*350/300</f>
        <v>8.5516666666666659</v>
      </c>
      <c r="I22" s="45">
        <f>4.85+0.71</f>
        <v>5.56</v>
      </c>
      <c r="J22" s="43">
        <f>4.85/250*350+0.99</f>
        <v>7.7799999999999994</v>
      </c>
      <c r="K22" s="54">
        <f>0.16*250/300</f>
        <v>0.13333333333333333</v>
      </c>
      <c r="L22" s="43">
        <f>16*350/300</f>
        <v>18.666666666666668</v>
      </c>
      <c r="M22" s="45">
        <f>21.83+0.5</f>
        <v>22.33</v>
      </c>
      <c r="N22" s="43">
        <f>21.83/250*350+0.7</f>
        <v>31.261999999999997</v>
      </c>
      <c r="O22" s="45">
        <f>144+12</f>
        <v>156</v>
      </c>
      <c r="P22" s="43">
        <f>144/250*350+16.8</f>
        <v>218.4</v>
      </c>
      <c r="Q22" s="67">
        <f>6.5+0.2</f>
        <v>6.7</v>
      </c>
      <c r="R22" s="52">
        <f>6.5/250*350+0.28</f>
        <v>9.379999999999999</v>
      </c>
      <c r="T22" s="257"/>
      <c r="U22" s="257"/>
      <c r="V22" s="257"/>
    </row>
    <row r="23" spans="1:66" s="2" customFormat="1" ht="15" x14ac:dyDescent="0.25">
      <c r="A23" s="178" t="s">
        <v>187</v>
      </c>
      <c r="B23" s="14" t="s">
        <v>188</v>
      </c>
      <c r="C23" s="35">
        <v>90</v>
      </c>
      <c r="D23" s="28">
        <v>100</v>
      </c>
      <c r="E23" s="45">
        <f>26.9/100*90</f>
        <v>24.209999999999997</v>
      </c>
      <c r="F23" s="50">
        <v>26.9</v>
      </c>
      <c r="G23" s="45">
        <v>13.96</v>
      </c>
      <c r="H23" s="50">
        <f>13.96*250/200</f>
        <v>17.45</v>
      </c>
      <c r="I23" s="45">
        <f>19.21/100*90</f>
        <v>17.289000000000001</v>
      </c>
      <c r="J23" s="43">
        <v>19.21</v>
      </c>
      <c r="K23" s="54">
        <v>7.27</v>
      </c>
      <c r="L23" s="43">
        <f>7.27*250/200</f>
        <v>9.0875000000000004</v>
      </c>
      <c r="M23" s="45">
        <f>0.69/100*90</f>
        <v>0.621</v>
      </c>
      <c r="N23" s="43">
        <v>0.69</v>
      </c>
      <c r="O23" s="45">
        <f>283/100*90</f>
        <v>254.70000000000002</v>
      </c>
      <c r="P23" s="43">
        <v>283</v>
      </c>
      <c r="Q23" s="45">
        <f>0.15/100*90</f>
        <v>0.13500000000000001</v>
      </c>
      <c r="R23" s="43">
        <v>0.15</v>
      </c>
      <c r="T23" s="64"/>
      <c r="U23" s="64"/>
      <c r="V23" s="64"/>
    </row>
    <row r="24" spans="1:66" s="2" customFormat="1" ht="15" x14ac:dyDescent="0.25">
      <c r="A24" s="178" t="s">
        <v>217</v>
      </c>
      <c r="B24" s="13" t="s">
        <v>218</v>
      </c>
      <c r="C24" s="35">
        <v>150</v>
      </c>
      <c r="D24" s="28">
        <v>200</v>
      </c>
      <c r="E24" s="45">
        <v>2.82</v>
      </c>
      <c r="F24" s="43">
        <v>3.76</v>
      </c>
      <c r="G24" s="45">
        <f>0.03*220/200</f>
        <v>3.3000000000000002E-2</v>
      </c>
      <c r="H24" s="50">
        <f>0.03*250/200</f>
        <v>3.7499999999999999E-2</v>
      </c>
      <c r="I24" s="45">
        <v>4.1100000000000003</v>
      </c>
      <c r="J24" s="43">
        <v>5.48</v>
      </c>
      <c r="K24" s="54">
        <f>3.73*220/200</f>
        <v>4.1029999999999998</v>
      </c>
      <c r="L24" s="43">
        <f>3.73*250/200</f>
        <v>4.6624999999999996</v>
      </c>
      <c r="M24" s="45">
        <v>17.09</v>
      </c>
      <c r="N24" s="43">
        <v>22.79</v>
      </c>
      <c r="O24" s="45">
        <v>117</v>
      </c>
      <c r="P24" s="50">
        <v>156</v>
      </c>
      <c r="Q24" s="45">
        <v>8.1999999999999993</v>
      </c>
      <c r="R24" s="43">
        <v>10.93</v>
      </c>
      <c r="T24" s="257"/>
      <c r="U24" s="257"/>
      <c r="V24" s="257"/>
    </row>
    <row r="25" spans="1:66" s="2" customFormat="1" ht="15" x14ac:dyDescent="0.25">
      <c r="A25" s="178" t="s">
        <v>115</v>
      </c>
      <c r="B25" s="14" t="s">
        <v>116</v>
      </c>
      <c r="C25" s="35">
        <v>200</v>
      </c>
      <c r="D25" s="28">
        <v>200</v>
      </c>
      <c r="E25" s="54">
        <v>0.24</v>
      </c>
      <c r="F25" s="50">
        <v>0.24</v>
      </c>
      <c r="G25" s="45">
        <v>0</v>
      </c>
      <c r="H25" s="50">
        <v>0</v>
      </c>
      <c r="I25" s="45">
        <v>0.11</v>
      </c>
      <c r="J25" s="43">
        <v>0.11</v>
      </c>
      <c r="K25" s="54">
        <v>0</v>
      </c>
      <c r="L25" s="43">
        <v>0</v>
      </c>
      <c r="M25" s="45">
        <v>18.329999999999998</v>
      </c>
      <c r="N25" s="50">
        <v>18.329999999999998</v>
      </c>
      <c r="O25" s="45">
        <v>75</v>
      </c>
      <c r="P25" s="43">
        <v>75</v>
      </c>
      <c r="Q25" s="45">
        <v>97.5</v>
      </c>
      <c r="R25" s="43">
        <v>97.5</v>
      </c>
      <c r="T25" s="64"/>
      <c r="U25" s="64"/>
      <c r="V25" s="64"/>
    </row>
    <row r="26" spans="1:66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T26" s="257"/>
      <c r="U26" s="257"/>
      <c r="V26" s="257"/>
    </row>
    <row r="27" spans="1:66" s="2" customFormat="1" ht="15" x14ac:dyDescent="0.25">
      <c r="A27" s="93"/>
      <c r="B27" s="14" t="s">
        <v>35</v>
      </c>
      <c r="C27" s="35">
        <v>50</v>
      </c>
      <c r="D27" s="28">
        <v>100</v>
      </c>
      <c r="E27" s="45">
        <f>7.7/100*50</f>
        <v>3.85</v>
      </c>
      <c r="F27" s="43">
        <v>7.7</v>
      </c>
      <c r="G27" s="54">
        <v>0</v>
      </c>
      <c r="H27" s="50">
        <v>0</v>
      </c>
      <c r="I27" s="45">
        <f>3/100*50</f>
        <v>1.5</v>
      </c>
      <c r="J27" s="43">
        <v>3</v>
      </c>
      <c r="K27" s="54">
        <v>0</v>
      </c>
      <c r="L27" s="50">
        <v>0</v>
      </c>
      <c r="M27" s="45">
        <f>50.1/100*50</f>
        <v>25.05</v>
      </c>
      <c r="N27" s="43">
        <v>50.1</v>
      </c>
      <c r="O27" s="54">
        <f>259/100*50</f>
        <v>129.5</v>
      </c>
      <c r="P27" s="50">
        <v>259</v>
      </c>
      <c r="Q27" s="45">
        <v>0</v>
      </c>
      <c r="R27" s="43">
        <v>0</v>
      </c>
      <c r="S27" s="50"/>
      <c r="T27" s="64"/>
      <c r="U27" s="64"/>
      <c r="V27" s="64"/>
    </row>
    <row r="28" spans="1:66" s="2" customFormat="1" ht="15" x14ac:dyDescent="0.25">
      <c r="A28" s="178"/>
      <c r="B28" s="13" t="s">
        <v>64</v>
      </c>
      <c r="C28" s="35">
        <v>200</v>
      </c>
      <c r="D28" s="28">
        <v>200</v>
      </c>
      <c r="E28" s="54">
        <f>0.91*2</f>
        <v>1.82</v>
      </c>
      <c r="F28" s="50">
        <v>1.82</v>
      </c>
      <c r="G28" s="45">
        <v>0</v>
      </c>
      <c r="H28" s="50">
        <v>0</v>
      </c>
      <c r="I28" s="45">
        <f>0.25*2</f>
        <v>0.5</v>
      </c>
      <c r="J28" s="43">
        <v>0.5</v>
      </c>
      <c r="K28" s="54">
        <v>0.6</v>
      </c>
      <c r="L28" s="50">
        <f>0.3/100*250</f>
        <v>0.75</v>
      </c>
      <c r="M28" s="54">
        <f>9.54*2</f>
        <v>19.079999999999998</v>
      </c>
      <c r="N28" s="50">
        <v>19.079999999999998</v>
      </c>
      <c r="O28" s="45">
        <f>47*2</f>
        <v>94</v>
      </c>
      <c r="P28" s="43">
        <v>94</v>
      </c>
      <c r="Q28" s="45">
        <f>10*2</f>
        <v>20</v>
      </c>
      <c r="R28" s="43">
        <v>20</v>
      </c>
      <c r="T28" s="64"/>
      <c r="U28" s="64"/>
      <c r="V28" s="64"/>
    </row>
    <row r="29" spans="1:66" s="24" customFormat="1" ht="15" x14ac:dyDescent="0.25">
      <c r="A29" s="180"/>
      <c r="B29" s="30" t="s">
        <v>7</v>
      </c>
      <c r="C29" s="36">
        <f>C21+C22+C23+C24+C25+C26+C27+C28</f>
        <v>1060</v>
      </c>
      <c r="D29" s="109">
        <f>D21+D22+D23+D24+D25+D26+D27+D28</f>
        <v>1310</v>
      </c>
      <c r="E29" s="224">
        <f>SUM(E21:E28)</f>
        <v>40.949999999999996</v>
      </c>
      <c r="F29" s="225">
        <f t="shared" ref="F29:R29" si="1">SUM(F21:F28)</f>
        <v>52.152000000000001</v>
      </c>
      <c r="G29" s="224">
        <f t="shared" si="1"/>
        <v>20.101333333333336</v>
      </c>
      <c r="H29" s="224">
        <f t="shared" si="1"/>
        <v>26.039166666666667</v>
      </c>
      <c r="I29" s="224">
        <f t="shared" si="1"/>
        <v>29.739000000000001</v>
      </c>
      <c r="J29" s="225">
        <f t="shared" si="1"/>
        <v>37.119999999999997</v>
      </c>
      <c r="K29" s="224">
        <f t="shared" si="1"/>
        <v>12.106333333333334</v>
      </c>
      <c r="L29" s="224">
        <f t="shared" si="1"/>
        <v>33.166666666666671</v>
      </c>
      <c r="M29" s="224">
        <f t="shared" si="1"/>
        <v>120.95099999999999</v>
      </c>
      <c r="N29" s="225">
        <f t="shared" si="1"/>
        <v>170.97199999999998</v>
      </c>
      <c r="O29" s="224">
        <f t="shared" si="1"/>
        <v>922.5333333333333</v>
      </c>
      <c r="P29" s="225">
        <f t="shared" si="1"/>
        <v>1235.2666666666667</v>
      </c>
      <c r="Q29" s="224">
        <f t="shared" si="1"/>
        <v>139.535</v>
      </c>
      <c r="R29" s="225">
        <f t="shared" si="1"/>
        <v>145.95999999999998</v>
      </c>
      <c r="T29" s="258">
        <f>O29/O46*100</f>
        <v>35.589156391941593</v>
      </c>
      <c r="U29" s="258"/>
      <c r="V29" s="258">
        <f>P29/P46*100</f>
        <v>40.700155132411695</v>
      </c>
    </row>
    <row r="30" spans="1:66" s="2" customFormat="1" ht="15" x14ac:dyDescent="0.25">
      <c r="A30" s="178"/>
      <c r="B30" s="16" t="s">
        <v>10</v>
      </c>
      <c r="C30" s="35"/>
      <c r="D30" s="28"/>
      <c r="E30" s="45"/>
      <c r="F30" s="50"/>
      <c r="G30" s="45"/>
      <c r="H30" s="50"/>
      <c r="I30" s="45"/>
      <c r="J30" s="43"/>
      <c r="K30" s="54"/>
      <c r="L30" s="43"/>
      <c r="M30" s="45"/>
      <c r="N30" s="43"/>
      <c r="O30" s="45"/>
      <c r="P30" s="43"/>
      <c r="Q30" s="138"/>
      <c r="R30" s="42"/>
      <c r="T30" s="257"/>
      <c r="U30" s="257"/>
      <c r="V30" s="257"/>
    </row>
    <row r="31" spans="1:66" s="2" customFormat="1" ht="15" x14ac:dyDescent="0.25">
      <c r="A31" s="178"/>
      <c r="B31" s="14" t="s">
        <v>46</v>
      </c>
      <c r="C31" s="35" t="str">
        <f>"200"</f>
        <v>200</v>
      </c>
      <c r="D31" s="28">
        <v>200</v>
      </c>
      <c r="E31" s="45">
        <f>0.3*2</f>
        <v>0.6</v>
      </c>
      <c r="F31" s="50">
        <v>0.6</v>
      </c>
      <c r="G31" s="45">
        <v>0</v>
      </c>
      <c r="H31" s="50">
        <v>0</v>
      </c>
      <c r="I31" s="45">
        <f>0.1*2</f>
        <v>0.2</v>
      </c>
      <c r="J31" s="43">
        <v>0.2</v>
      </c>
      <c r="K31" s="54">
        <v>0</v>
      </c>
      <c r="L31" s="43">
        <v>0</v>
      </c>
      <c r="M31" s="45">
        <f>11.8*2</f>
        <v>23.6</v>
      </c>
      <c r="N31" s="43">
        <v>23.6</v>
      </c>
      <c r="O31" s="45">
        <f>52*2</f>
        <v>104</v>
      </c>
      <c r="P31" s="43">
        <v>104</v>
      </c>
      <c r="Q31" s="45">
        <f>11*2</f>
        <v>22</v>
      </c>
      <c r="R31" s="43">
        <v>22</v>
      </c>
      <c r="T31" s="64"/>
      <c r="U31" s="64"/>
      <c r="V31" s="64"/>
    </row>
    <row r="32" spans="1:66" s="2" customFormat="1" ht="15" x14ac:dyDescent="0.25">
      <c r="A32" s="178"/>
      <c r="B32" s="13" t="s">
        <v>63</v>
      </c>
      <c r="C32" s="35">
        <v>90</v>
      </c>
      <c r="D32" s="28">
        <v>90</v>
      </c>
      <c r="E32" s="45">
        <f>6.93*90/50</f>
        <v>12.473999999999998</v>
      </c>
      <c r="F32" s="50">
        <v>12.47</v>
      </c>
      <c r="G32" s="45">
        <f>4.03*90/50</f>
        <v>7.2540000000000013</v>
      </c>
      <c r="H32" s="50">
        <v>7.25</v>
      </c>
      <c r="I32" s="45">
        <f>1.93*90/50</f>
        <v>3.4739999999999998</v>
      </c>
      <c r="J32" s="43">
        <v>3.47</v>
      </c>
      <c r="K32" s="54">
        <f>0.4*90/50</f>
        <v>0.72</v>
      </c>
      <c r="L32" s="43">
        <v>0.72</v>
      </c>
      <c r="M32" s="45">
        <f>24.1*90/50</f>
        <v>43.38</v>
      </c>
      <c r="N32" s="43">
        <v>43.38</v>
      </c>
      <c r="O32" s="45">
        <f>142.34*90/50</f>
        <v>256.21199999999999</v>
      </c>
      <c r="P32" s="43">
        <v>256.20999999999998</v>
      </c>
      <c r="Q32" s="45">
        <v>0</v>
      </c>
      <c r="R32" s="43">
        <v>0</v>
      </c>
      <c r="T32" s="257"/>
      <c r="U32" s="257"/>
      <c r="V32" s="257"/>
    </row>
    <row r="33" spans="1:66" s="24" customFormat="1" ht="15" x14ac:dyDescent="0.25">
      <c r="A33" s="180"/>
      <c r="B33" s="30" t="s">
        <v>7</v>
      </c>
      <c r="C33" s="36">
        <f>C31+C32</f>
        <v>290</v>
      </c>
      <c r="D33" s="48">
        <f>D31+D32</f>
        <v>290</v>
      </c>
      <c r="E33" s="46">
        <f t="shared" ref="E33:R33" si="2">SUM(E31:E32)</f>
        <v>13.073999999999998</v>
      </c>
      <c r="F33" s="62">
        <f t="shared" si="2"/>
        <v>13.07</v>
      </c>
      <c r="G33" s="46">
        <f t="shared" si="2"/>
        <v>7.2540000000000013</v>
      </c>
      <c r="H33" s="62">
        <f t="shared" si="2"/>
        <v>7.25</v>
      </c>
      <c r="I33" s="46">
        <f t="shared" si="2"/>
        <v>3.6739999999999999</v>
      </c>
      <c r="J33" s="44">
        <f t="shared" si="2"/>
        <v>3.6700000000000004</v>
      </c>
      <c r="K33" s="51">
        <f t="shared" si="2"/>
        <v>0.72</v>
      </c>
      <c r="L33" s="44">
        <f t="shared" si="2"/>
        <v>0.72</v>
      </c>
      <c r="M33" s="46">
        <f t="shared" si="2"/>
        <v>66.98</v>
      </c>
      <c r="N33" s="51">
        <f t="shared" si="2"/>
        <v>66.98</v>
      </c>
      <c r="O33" s="46">
        <f t="shared" si="2"/>
        <v>360.21199999999999</v>
      </c>
      <c r="P33" s="44">
        <f t="shared" si="2"/>
        <v>360.21</v>
      </c>
      <c r="Q33" s="46">
        <f t="shared" si="2"/>
        <v>22</v>
      </c>
      <c r="R33" s="44">
        <f t="shared" si="2"/>
        <v>22</v>
      </c>
      <c r="T33" s="258">
        <f>O33/O46*100</f>
        <v>13.896127911100661</v>
      </c>
      <c r="U33" s="258"/>
      <c r="V33" s="258">
        <f>P33/P46*100</f>
        <v>11.868370835106603</v>
      </c>
    </row>
    <row r="34" spans="1:66" s="2" customFormat="1" ht="15" x14ac:dyDescent="0.25">
      <c r="A34" s="178"/>
      <c r="B34" s="16" t="s">
        <v>12</v>
      </c>
      <c r="C34" s="35"/>
      <c r="D34" s="28"/>
      <c r="E34" s="45"/>
      <c r="F34" s="50"/>
      <c r="G34" s="72"/>
      <c r="H34" s="73"/>
      <c r="I34" s="72"/>
      <c r="J34" s="71"/>
      <c r="K34" s="74"/>
      <c r="L34" s="71"/>
      <c r="M34" s="45"/>
      <c r="N34" s="43"/>
      <c r="O34" s="45"/>
      <c r="P34" s="43"/>
      <c r="Q34" s="138"/>
      <c r="R34" s="42"/>
      <c r="T34" s="64"/>
      <c r="U34" s="64"/>
      <c r="V34" s="64"/>
    </row>
    <row r="35" spans="1:66" s="2" customFormat="1" ht="30" x14ac:dyDescent="0.25">
      <c r="A35" s="178" t="s">
        <v>171</v>
      </c>
      <c r="B35" s="14" t="s">
        <v>172</v>
      </c>
      <c r="C35" s="35">
        <v>50</v>
      </c>
      <c r="D35" s="28">
        <v>50</v>
      </c>
      <c r="E35" s="54">
        <f>1.55/100*50</f>
        <v>0.77500000000000002</v>
      </c>
      <c r="F35" s="50">
        <v>0.78</v>
      </c>
      <c r="G35" s="45">
        <v>0</v>
      </c>
      <c r="H35" s="50">
        <v>0</v>
      </c>
      <c r="I35" s="45">
        <f>4.98/100*50</f>
        <v>2.4900000000000002</v>
      </c>
      <c r="J35" s="43">
        <v>2.4900000000000002</v>
      </c>
      <c r="K35" s="54">
        <v>3.53</v>
      </c>
      <c r="L35" s="43">
        <v>4.03</v>
      </c>
      <c r="M35" s="45">
        <f>10.9/100*50</f>
        <v>5.45</v>
      </c>
      <c r="N35" s="50">
        <v>5.45</v>
      </c>
      <c r="O35" s="45">
        <f>95/100*50</f>
        <v>47.5</v>
      </c>
      <c r="P35" s="50">
        <v>47.5</v>
      </c>
      <c r="Q35" s="45">
        <f>38.81/100*50</f>
        <v>19.405000000000001</v>
      </c>
      <c r="R35" s="43">
        <v>19.41</v>
      </c>
      <c r="T35" s="64"/>
      <c r="U35" s="64"/>
      <c r="V35" s="64"/>
    </row>
    <row r="36" spans="1:66" s="2" customFormat="1" ht="15" x14ac:dyDescent="0.25">
      <c r="A36" s="178" t="s">
        <v>318</v>
      </c>
      <c r="B36" s="13" t="s">
        <v>319</v>
      </c>
      <c r="C36" s="35">
        <v>90</v>
      </c>
      <c r="D36" s="28">
        <v>100</v>
      </c>
      <c r="E36" s="45">
        <v>16.16</v>
      </c>
      <c r="F36" s="50">
        <v>17.96</v>
      </c>
      <c r="G36" s="45">
        <f>14.7*90/100</f>
        <v>13.23</v>
      </c>
      <c r="H36" s="50">
        <v>14.7</v>
      </c>
      <c r="I36" s="45">
        <v>9.1999999999999993</v>
      </c>
      <c r="J36" s="43">
        <v>10.220000000000001</v>
      </c>
      <c r="K36" s="54">
        <f>0.11*90/100</f>
        <v>9.9000000000000005E-2</v>
      </c>
      <c r="L36" s="43">
        <v>0.11</v>
      </c>
      <c r="M36" s="45">
        <v>6.13</v>
      </c>
      <c r="N36" s="43">
        <v>6.81</v>
      </c>
      <c r="O36" s="45">
        <v>171.9</v>
      </c>
      <c r="P36" s="43">
        <v>191</v>
      </c>
      <c r="Q36" s="45">
        <v>11.88</v>
      </c>
      <c r="R36" s="43">
        <v>13.2</v>
      </c>
      <c r="T36" s="64"/>
      <c r="U36" s="64"/>
      <c r="V36" s="64"/>
    </row>
    <row r="37" spans="1:66" s="2" customFormat="1" ht="15" x14ac:dyDescent="0.25">
      <c r="A37" s="178" t="s">
        <v>313</v>
      </c>
      <c r="B37" s="14" t="s">
        <v>314</v>
      </c>
      <c r="C37" s="35">
        <v>220</v>
      </c>
      <c r="D37" s="19">
        <v>250</v>
      </c>
      <c r="E37" s="45">
        <f>3.74/200*220</f>
        <v>4.1139999999999999</v>
      </c>
      <c r="F37" s="50">
        <f>3.74/200*250</f>
        <v>4.6750000000000007</v>
      </c>
      <c r="G37" s="45">
        <f>C37*0.08/180</f>
        <v>9.7777777777777783E-2</v>
      </c>
      <c r="H37" s="50">
        <f>D37*0.08/180</f>
        <v>0.1111111111111111</v>
      </c>
      <c r="I37" s="45">
        <f>7.84/200*220</f>
        <v>8.6240000000000006</v>
      </c>
      <c r="J37" s="43">
        <f>7.84/200*250</f>
        <v>9.7999999999999989</v>
      </c>
      <c r="K37" s="54">
        <f>C37*0.61/180</f>
        <v>0.74555555555555553</v>
      </c>
      <c r="L37" s="43">
        <f>D37*0.61/180</f>
        <v>0.84722222222222221</v>
      </c>
      <c r="M37" s="45">
        <f>50.68/200*220</f>
        <v>55.748000000000005</v>
      </c>
      <c r="N37" s="43">
        <f>50.68/200*250</f>
        <v>63.35</v>
      </c>
      <c r="O37" s="45">
        <f>174.2/200*220</f>
        <v>191.62</v>
      </c>
      <c r="P37" s="43">
        <f>174.2/200*250</f>
        <v>217.75</v>
      </c>
      <c r="Q37" s="45">
        <f>1.6/200*220</f>
        <v>1.76</v>
      </c>
      <c r="R37" s="43">
        <f>1.6/200*250</f>
        <v>2</v>
      </c>
      <c r="T37" s="64"/>
      <c r="U37" s="64"/>
      <c r="V37" s="64"/>
    </row>
    <row r="38" spans="1:66" s="2" customFormat="1" ht="15" x14ac:dyDescent="0.25">
      <c r="A38" s="178" t="s">
        <v>169</v>
      </c>
      <c r="B38" s="13" t="s">
        <v>170</v>
      </c>
      <c r="C38" s="35">
        <v>200</v>
      </c>
      <c r="D38" s="28">
        <v>200</v>
      </c>
      <c r="E38" s="45">
        <v>3.01</v>
      </c>
      <c r="F38" s="43">
        <v>3.01</v>
      </c>
      <c r="G38" s="45">
        <v>1.4</v>
      </c>
      <c r="H38" s="50">
        <v>1.4</v>
      </c>
      <c r="I38" s="45">
        <v>2.88</v>
      </c>
      <c r="J38" s="43">
        <v>2.88</v>
      </c>
      <c r="K38" s="54">
        <v>0.28999999999999998</v>
      </c>
      <c r="L38" s="43">
        <v>0.28999999999999998</v>
      </c>
      <c r="M38" s="45">
        <v>13.36</v>
      </c>
      <c r="N38" s="43">
        <v>13.36</v>
      </c>
      <c r="O38" s="45">
        <v>91</v>
      </c>
      <c r="P38" s="50">
        <v>91</v>
      </c>
      <c r="Q38" s="45">
        <v>0.52</v>
      </c>
      <c r="R38" s="43">
        <v>0.52</v>
      </c>
      <c r="T38" s="64"/>
      <c r="U38" s="64"/>
      <c r="V38" s="64"/>
    </row>
    <row r="39" spans="1:66" s="2" customFormat="1" ht="15" x14ac:dyDescent="0.25">
      <c r="A39" s="93"/>
      <c r="B39" s="14" t="s">
        <v>35</v>
      </c>
      <c r="C39" s="35">
        <v>50</v>
      </c>
      <c r="D39" s="28">
        <v>50</v>
      </c>
      <c r="E39" s="45">
        <v>3.85</v>
      </c>
      <c r="F39" s="43">
        <v>3.85</v>
      </c>
      <c r="G39" s="54">
        <v>0</v>
      </c>
      <c r="H39" s="50">
        <v>0</v>
      </c>
      <c r="I39" s="45">
        <v>1.5</v>
      </c>
      <c r="J39" s="43">
        <v>1.5</v>
      </c>
      <c r="K39" s="54">
        <v>0.5</v>
      </c>
      <c r="L39" s="50">
        <v>0.5</v>
      </c>
      <c r="M39" s="45">
        <v>25.05</v>
      </c>
      <c r="N39" s="43">
        <v>25.05</v>
      </c>
      <c r="O39" s="54">
        <v>129.5</v>
      </c>
      <c r="P39" s="50">
        <v>129.5</v>
      </c>
      <c r="Q39" s="45">
        <v>0</v>
      </c>
      <c r="R39" s="43">
        <v>0</v>
      </c>
      <c r="S39" s="50"/>
      <c r="T39" s="64"/>
      <c r="U39" s="64"/>
      <c r="V39" s="64"/>
    </row>
    <row r="40" spans="1:66" s="2" customFormat="1" ht="15" x14ac:dyDescent="0.25">
      <c r="A40" s="93"/>
      <c r="B40" s="14" t="s">
        <v>13</v>
      </c>
      <c r="C40" s="35">
        <v>30</v>
      </c>
      <c r="D40" s="28">
        <v>40</v>
      </c>
      <c r="E40" s="45">
        <f>6.6/100*30</f>
        <v>1.98</v>
      </c>
      <c r="F40" s="43">
        <f>6.6/100*40</f>
        <v>2.64</v>
      </c>
      <c r="G40" s="54">
        <v>0</v>
      </c>
      <c r="H40" s="50">
        <f>D40*0</f>
        <v>0</v>
      </c>
      <c r="I40" s="45">
        <f>1.2/100*30</f>
        <v>0.36</v>
      </c>
      <c r="J40" s="43">
        <f>1.2/100*40</f>
        <v>0.48</v>
      </c>
      <c r="K40" s="54">
        <v>0</v>
      </c>
      <c r="L40" s="50">
        <v>0</v>
      </c>
      <c r="M40" s="45">
        <f>33.4/100*30</f>
        <v>10.02</v>
      </c>
      <c r="N40" s="43">
        <f>33.4/100*40</f>
        <v>13.36</v>
      </c>
      <c r="O40" s="54">
        <f>174/100*30</f>
        <v>52.2</v>
      </c>
      <c r="P40" s="50">
        <f>174/100*40</f>
        <v>69.599999999999994</v>
      </c>
      <c r="Q40" s="45">
        <v>0</v>
      </c>
      <c r="R40" s="43">
        <v>0</v>
      </c>
      <c r="S40" s="50"/>
      <c r="T40" s="64"/>
      <c r="U40" s="64"/>
      <c r="V40" s="64"/>
    </row>
    <row r="41" spans="1:66" s="24" customFormat="1" ht="15" x14ac:dyDescent="0.25">
      <c r="A41" s="180"/>
      <c r="B41" s="30" t="s">
        <v>7</v>
      </c>
      <c r="C41" s="36">
        <f>C36+C37+C38+C39+C40+C35</f>
        <v>640</v>
      </c>
      <c r="D41" s="109">
        <f>D36+D37+D38+D39+D40+D35</f>
        <v>690</v>
      </c>
      <c r="E41" s="46">
        <f>E36+E37+E38+E39+E40+E35</f>
        <v>29.888999999999999</v>
      </c>
      <c r="F41" s="51">
        <f>F36+F37+F38+F39+F40+F35</f>
        <v>32.915000000000006</v>
      </c>
      <c r="G41" s="46">
        <f t="shared" ref="G41:L41" si="3">G36+G37+G38+G39+G40</f>
        <v>14.727777777777778</v>
      </c>
      <c r="H41" s="46">
        <f t="shared" si="3"/>
        <v>16.211111111111109</v>
      </c>
      <c r="I41" s="46">
        <f>I36+I37+I38+I39+I40+I35</f>
        <v>25.053999999999995</v>
      </c>
      <c r="J41" s="51">
        <f>J36+J37+J38+J39+J40+J35</f>
        <v>27.369999999999997</v>
      </c>
      <c r="K41" s="46">
        <f t="shared" si="3"/>
        <v>1.6345555555555555</v>
      </c>
      <c r="L41" s="46">
        <f t="shared" si="3"/>
        <v>1.7472222222222222</v>
      </c>
      <c r="M41" s="46">
        <f t="shared" ref="M41:R41" si="4">M36+M37+M38+M39+M40+M35</f>
        <v>115.758</v>
      </c>
      <c r="N41" s="51">
        <f t="shared" si="4"/>
        <v>127.38</v>
      </c>
      <c r="O41" s="46">
        <f t="shared" si="4"/>
        <v>683.72</v>
      </c>
      <c r="P41" s="51">
        <f t="shared" si="4"/>
        <v>746.35</v>
      </c>
      <c r="Q41" s="46">
        <f t="shared" si="4"/>
        <v>33.564999999999998</v>
      </c>
      <c r="R41" s="44">
        <f t="shared" si="4"/>
        <v>35.129999999999995</v>
      </c>
      <c r="T41" s="258">
        <f>(O41+O45)/O46*100</f>
        <v>31.052297645503916</v>
      </c>
      <c r="U41" s="258"/>
      <c r="V41" s="258">
        <f>(P41+P45)/P46*100</f>
        <v>29.795801814911936</v>
      </c>
    </row>
    <row r="42" spans="1:66" s="2" customFormat="1" ht="15" x14ac:dyDescent="0.25">
      <c r="A42" s="178"/>
      <c r="B42" s="16" t="s">
        <v>14</v>
      </c>
      <c r="C42" s="35"/>
      <c r="D42" s="28"/>
      <c r="E42" s="45"/>
      <c r="F42" s="50"/>
      <c r="G42" s="45"/>
      <c r="H42" s="50"/>
      <c r="I42" s="45"/>
      <c r="J42" s="43"/>
      <c r="K42" s="54"/>
      <c r="L42" s="43"/>
      <c r="M42" s="45"/>
      <c r="N42" s="43"/>
      <c r="O42" s="45"/>
      <c r="P42" s="43"/>
      <c r="Q42" s="138"/>
      <c r="R42" s="42"/>
      <c r="T42" s="64"/>
      <c r="U42" s="64"/>
      <c r="V42" s="64"/>
    </row>
    <row r="43" spans="1:66" s="2" customFormat="1" ht="15" x14ac:dyDescent="0.25">
      <c r="A43" s="178"/>
      <c r="B43" s="14" t="s">
        <v>294</v>
      </c>
      <c r="C43" s="35">
        <v>150</v>
      </c>
      <c r="D43" s="28">
        <v>180</v>
      </c>
      <c r="E43" s="45">
        <f>2.9/100*150</f>
        <v>4.3499999999999996</v>
      </c>
      <c r="F43" s="43">
        <f>2.9/100*180</f>
        <v>5.22</v>
      </c>
      <c r="G43" s="54">
        <v>5.8</v>
      </c>
      <c r="H43" s="50">
        <v>5.8</v>
      </c>
      <c r="I43" s="45">
        <f>3.2/100*150</f>
        <v>4.8</v>
      </c>
      <c r="J43" s="43">
        <f>3.2/100*180</f>
        <v>5.76</v>
      </c>
      <c r="K43" s="54">
        <v>0</v>
      </c>
      <c r="L43" s="50">
        <v>0</v>
      </c>
      <c r="M43" s="45">
        <f>4/100*150</f>
        <v>6</v>
      </c>
      <c r="N43" s="43">
        <f>4/100*180</f>
        <v>7.2</v>
      </c>
      <c r="O43" s="45">
        <f>53/100*150</f>
        <v>79.5</v>
      </c>
      <c r="P43" s="43">
        <f>53/100*180</f>
        <v>95.4</v>
      </c>
      <c r="Q43" s="45">
        <f>0.7/100*150</f>
        <v>1.0499999999999998</v>
      </c>
      <c r="R43" s="43">
        <f>0.7/100*180</f>
        <v>1.2599999999999998</v>
      </c>
      <c r="T43" s="64"/>
      <c r="U43" s="64"/>
      <c r="V43" s="64"/>
    </row>
    <row r="44" spans="1:66" s="2" customFormat="1" ht="15" x14ac:dyDescent="0.25">
      <c r="A44" s="203"/>
      <c r="B44" s="13" t="s">
        <v>37</v>
      </c>
      <c r="C44" s="35">
        <v>10</v>
      </c>
      <c r="D44" s="28">
        <v>15</v>
      </c>
      <c r="E44" s="72">
        <f>7.5/100*10</f>
        <v>0.75</v>
      </c>
      <c r="F44" s="71">
        <f>7.5/100*15</f>
        <v>1.125</v>
      </c>
      <c r="G44" s="74">
        <v>0.4</v>
      </c>
      <c r="H44" s="73">
        <v>0.4</v>
      </c>
      <c r="I44" s="72">
        <f>11.8/100*10</f>
        <v>1.1800000000000002</v>
      </c>
      <c r="J44" s="71">
        <f>11.8/100*15</f>
        <v>1.77</v>
      </c>
      <c r="K44" s="74">
        <v>0</v>
      </c>
      <c r="L44" s="73">
        <v>0</v>
      </c>
      <c r="M44" s="72">
        <f>74.9/100*10</f>
        <v>7.4900000000000011</v>
      </c>
      <c r="N44" s="71">
        <f>74.9/100*15</f>
        <v>11.235000000000001</v>
      </c>
      <c r="O44" s="72">
        <f>417.1/100*10</f>
        <v>41.71</v>
      </c>
      <c r="P44" s="71">
        <f>417.1/100*15</f>
        <v>62.565000000000005</v>
      </c>
      <c r="Q44" s="45">
        <v>0</v>
      </c>
      <c r="R44" s="43">
        <v>0</v>
      </c>
      <c r="T44" s="64"/>
      <c r="U44" s="64"/>
      <c r="V44" s="64"/>
      <c r="BM44" s="219"/>
      <c r="BN44" s="219"/>
    </row>
    <row r="45" spans="1:66" s="24" customFormat="1" ht="15" x14ac:dyDescent="0.25">
      <c r="A45" s="116"/>
      <c r="B45" s="30" t="s">
        <v>7</v>
      </c>
      <c r="C45" s="36">
        <f>C43+C44</f>
        <v>160</v>
      </c>
      <c r="D45" s="109">
        <f>D43+D44</f>
        <v>195</v>
      </c>
      <c r="E45" s="46">
        <f t="shared" ref="E45:R45" si="5">SUM(E43:E44)</f>
        <v>5.0999999999999996</v>
      </c>
      <c r="F45" s="62">
        <f t="shared" si="5"/>
        <v>6.3449999999999998</v>
      </c>
      <c r="G45" s="46">
        <f t="shared" si="5"/>
        <v>6.2</v>
      </c>
      <c r="H45" s="62">
        <f t="shared" si="5"/>
        <v>6.2</v>
      </c>
      <c r="I45" s="46">
        <f t="shared" si="5"/>
        <v>5.98</v>
      </c>
      <c r="J45" s="44">
        <f t="shared" si="5"/>
        <v>7.5299999999999994</v>
      </c>
      <c r="K45" s="51">
        <f t="shared" si="5"/>
        <v>0</v>
      </c>
      <c r="L45" s="44">
        <f t="shared" si="5"/>
        <v>0</v>
      </c>
      <c r="M45" s="46">
        <f t="shared" si="5"/>
        <v>13.490000000000002</v>
      </c>
      <c r="N45" s="51">
        <f t="shared" si="5"/>
        <v>18.435000000000002</v>
      </c>
      <c r="O45" s="46">
        <f t="shared" si="5"/>
        <v>121.21000000000001</v>
      </c>
      <c r="P45" s="44">
        <f t="shared" si="5"/>
        <v>157.965</v>
      </c>
      <c r="Q45" s="46">
        <f t="shared" si="5"/>
        <v>1.0499999999999998</v>
      </c>
      <c r="R45" s="44">
        <f t="shared" si="5"/>
        <v>1.2599999999999998</v>
      </c>
      <c r="T45" s="64"/>
      <c r="U45" s="64"/>
      <c r="V45" s="64"/>
    </row>
    <row r="46" spans="1:66" s="24" customFormat="1" thickBot="1" x14ac:dyDescent="0.3">
      <c r="A46" s="117"/>
      <c r="B46" s="31" t="s">
        <v>15</v>
      </c>
      <c r="C46" s="38">
        <f t="shared" ref="C46:R46" si="6">C19+C29+C33+C41+C45</f>
        <v>2675</v>
      </c>
      <c r="D46" s="29">
        <f t="shared" si="6"/>
        <v>3040</v>
      </c>
      <c r="E46" s="39">
        <f t="shared" si="6"/>
        <v>105.23599999999998</v>
      </c>
      <c r="F46" s="70">
        <f t="shared" si="6"/>
        <v>121.6845</v>
      </c>
      <c r="G46" s="39">
        <f t="shared" si="6"/>
        <v>54.866336917562734</v>
      </c>
      <c r="H46" s="70">
        <f t="shared" si="6"/>
        <v>62.485761648745523</v>
      </c>
      <c r="I46" s="39">
        <f t="shared" si="6"/>
        <v>83.323999999999998</v>
      </c>
      <c r="J46" s="47">
        <f t="shared" si="6"/>
        <v>95.462500000000006</v>
      </c>
      <c r="K46" s="41">
        <f t="shared" si="6"/>
        <v>15.291211469534051</v>
      </c>
      <c r="L46" s="47">
        <f t="shared" si="6"/>
        <v>36.577437275985666</v>
      </c>
      <c r="M46" s="39">
        <f t="shared" si="6"/>
        <v>384.52199999999999</v>
      </c>
      <c r="N46" s="47">
        <f t="shared" si="6"/>
        <v>455.79449999999997</v>
      </c>
      <c r="O46" s="39">
        <f t="shared" si="6"/>
        <v>2592.1753333333336</v>
      </c>
      <c r="P46" s="47">
        <f t="shared" si="6"/>
        <v>3035.0416666666665</v>
      </c>
      <c r="Q46" s="39">
        <f t="shared" si="6"/>
        <v>197.41200000000001</v>
      </c>
      <c r="R46" s="47">
        <f t="shared" si="6"/>
        <v>205.67499999999995</v>
      </c>
      <c r="T46" s="258">
        <f>T19+T29+T33+T41</f>
        <v>99.999999999999986</v>
      </c>
      <c r="U46" s="258"/>
      <c r="V46" s="258">
        <f>V19+V29+V33+V41</f>
        <v>100.00000000000001</v>
      </c>
    </row>
    <row r="47" spans="1:66" s="2" customFormat="1" ht="15" x14ac:dyDescent="0.25">
      <c r="A47" s="64"/>
      <c r="C47" s="8"/>
      <c r="E47" s="64"/>
      <c r="F47" s="64"/>
      <c r="G47" s="64"/>
      <c r="H47" s="64"/>
      <c r="I47" s="64"/>
      <c r="J47" s="64"/>
      <c r="K47" s="63"/>
      <c r="L47" s="63"/>
      <c r="M47" s="63"/>
      <c r="N47" s="63"/>
      <c r="O47" s="63"/>
      <c r="P47" s="63"/>
      <c r="T47" s="64"/>
      <c r="U47" s="64"/>
      <c r="V47" s="64"/>
    </row>
    <row r="48" spans="1:66" s="2" customFormat="1" ht="15" x14ac:dyDescent="0.25">
      <c r="A48" s="64"/>
      <c r="C48" s="8"/>
      <c r="E48" s="64"/>
      <c r="F48" s="64"/>
      <c r="G48" s="64"/>
      <c r="H48" s="64"/>
      <c r="I48" s="64"/>
      <c r="J48" s="64"/>
      <c r="K48" s="63"/>
      <c r="L48" s="63"/>
      <c r="M48" s="63"/>
      <c r="N48" s="63"/>
      <c r="O48" s="63"/>
      <c r="P48" s="63"/>
      <c r="T48" s="257"/>
      <c r="U48" s="257"/>
      <c r="V48" s="257"/>
    </row>
    <row r="49" spans="1:22" s="2" customFormat="1" ht="15" customHeight="1" x14ac:dyDescent="0.25">
      <c r="A49" s="64"/>
      <c r="B49" s="294" t="s">
        <v>106</v>
      </c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T49" s="257"/>
      <c r="U49" s="257"/>
      <c r="V49" s="257"/>
    </row>
    <row r="50" spans="1:22" s="2" customFormat="1" ht="15" x14ac:dyDescent="0.25">
      <c r="A50" s="135"/>
      <c r="B50" s="29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63"/>
      <c r="Q50" s="63"/>
      <c r="R50" s="63"/>
      <c r="T50" s="64"/>
      <c r="U50" s="64"/>
      <c r="V50" s="64"/>
    </row>
    <row r="51" spans="1:22" s="2" customFormat="1" ht="15" x14ac:dyDescent="0.25">
      <c r="A51" s="135"/>
      <c r="B51" s="293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63"/>
      <c r="P51" s="63"/>
      <c r="Q51" s="63"/>
      <c r="R51" s="63"/>
      <c r="T51" s="64"/>
      <c r="U51" s="64"/>
      <c r="V51" s="64"/>
    </row>
    <row r="52" spans="1:22" s="2" customFormat="1" ht="15" customHeight="1" x14ac:dyDescent="0.25">
      <c r="A52" s="135"/>
      <c r="B52" s="292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T52" s="64"/>
      <c r="U52" s="64"/>
      <c r="V52" s="64"/>
    </row>
    <row r="53" spans="1:22" s="2" customFormat="1" ht="15" x14ac:dyDescent="0.25">
      <c r="A53" s="64"/>
      <c r="C53" s="8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A54" s="64"/>
      <c r="C54" s="8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A55" s="64"/>
      <c r="C55" s="8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A56" s="64"/>
      <c r="C56" s="8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A57" s="64"/>
      <c r="C57" s="8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A58" s="64"/>
      <c r="C58" s="8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A59" s="64"/>
      <c r="C59" s="8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A60" s="64"/>
      <c r="C60" s="8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A61" s="64"/>
      <c r="C61" s="8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A62" s="64"/>
      <c r="C62" s="8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A63" s="64"/>
      <c r="C63" s="8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A64" s="64"/>
      <c r="C64" s="8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T64" s="64"/>
      <c r="U64" s="64"/>
      <c r="V64" s="64"/>
    </row>
    <row r="65" spans="1:22" s="2" customFormat="1" ht="15" x14ac:dyDescent="0.25">
      <c r="A65" s="64"/>
      <c r="C65" s="8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T65" s="64"/>
      <c r="U65" s="64"/>
      <c r="V65" s="64"/>
    </row>
    <row r="66" spans="1:22" s="2" customFormat="1" ht="15" x14ac:dyDescent="0.25">
      <c r="A66" s="64"/>
      <c r="C66" s="8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T66" s="64"/>
      <c r="U66" s="64"/>
      <c r="V66" s="64"/>
    </row>
    <row r="67" spans="1:22" s="2" customFormat="1" ht="15" x14ac:dyDescent="0.25">
      <c r="A67" s="64"/>
      <c r="C67" s="8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T67" s="64"/>
      <c r="U67" s="64"/>
      <c r="V67" s="64"/>
    </row>
    <row r="68" spans="1:22" s="2" customFormat="1" ht="15" x14ac:dyDescent="0.25">
      <c r="A68" s="64"/>
      <c r="C68" s="8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T68" s="64"/>
      <c r="U68" s="64"/>
      <c r="V68" s="64"/>
    </row>
    <row r="69" spans="1:22" s="2" customFormat="1" ht="15" x14ac:dyDescent="0.25">
      <c r="A69" s="64"/>
      <c r="C69" s="8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T69" s="64"/>
      <c r="U69" s="64"/>
      <c r="V69" s="64"/>
    </row>
    <row r="70" spans="1:22" s="2" customFormat="1" ht="15" x14ac:dyDescent="0.25">
      <c r="A70" s="64"/>
      <c r="C70" s="8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T70" s="64"/>
      <c r="U70" s="64"/>
      <c r="V70" s="64"/>
    </row>
    <row r="71" spans="1:22" s="2" customFormat="1" ht="15" x14ac:dyDescent="0.25">
      <c r="A71" s="64"/>
      <c r="C71" s="8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T71" s="64"/>
      <c r="U71" s="64"/>
      <c r="V71" s="64"/>
    </row>
    <row r="72" spans="1:22" s="2" customFormat="1" ht="15" x14ac:dyDescent="0.25">
      <c r="A72" s="64"/>
      <c r="C72" s="8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T72" s="64"/>
      <c r="U72" s="64"/>
      <c r="V72" s="64"/>
    </row>
    <row r="73" spans="1:22" s="2" customFormat="1" ht="15" x14ac:dyDescent="0.25">
      <c r="A73" s="64"/>
      <c r="C73" s="8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T73" s="64"/>
      <c r="U73" s="64"/>
      <c r="V73" s="64"/>
    </row>
    <row r="74" spans="1:22" s="2" customFormat="1" ht="15" x14ac:dyDescent="0.25">
      <c r="A74" s="64"/>
      <c r="C74" s="8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T74" s="64"/>
      <c r="U74" s="64"/>
      <c r="V74" s="64"/>
    </row>
    <row r="75" spans="1:22" s="2" customFormat="1" ht="15" x14ac:dyDescent="0.25">
      <c r="A75" s="64"/>
      <c r="C75" s="8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T75" s="64"/>
      <c r="U75" s="64"/>
      <c r="V75" s="64"/>
    </row>
    <row r="76" spans="1:22" s="2" customFormat="1" ht="15" x14ac:dyDescent="0.25">
      <c r="A76" s="64"/>
      <c r="C76" s="8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T76" s="64"/>
      <c r="U76" s="64"/>
      <c r="V76" s="64"/>
    </row>
    <row r="77" spans="1:22" s="2" customFormat="1" ht="15" x14ac:dyDescent="0.25">
      <c r="A77" s="64"/>
      <c r="C77" s="8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T77" s="64"/>
      <c r="U77" s="64"/>
      <c r="V77" s="64"/>
    </row>
    <row r="78" spans="1:22" s="2" customFormat="1" ht="15" x14ac:dyDescent="0.25">
      <c r="A78" s="64"/>
      <c r="C78" s="8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T78" s="64"/>
      <c r="U78" s="64"/>
      <c r="V78" s="64"/>
    </row>
    <row r="79" spans="1:22" s="2" customFormat="1" ht="15" x14ac:dyDescent="0.25">
      <c r="A79" s="64"/>
      <c r="C79" s="8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T79" s="64"/>
      <c r="U79" s="64"/>
      <c r="V79" s="64"/>
    </row>
    <row r="80" spans="1:22" s="2" customFormat="1" ht="15" x14ac:dyDescent="0.25">
      <c r="A80" s="64"/>
      <c r="C80" s="8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T80" s="64"/>
      <c r="U80" s="64"/>
      <c r="V80" s="64"/>
    </row>
    <row r="81" spans="1:22" s="2" customFormat="1" ht="15" x14ac:dyDescent="0.25">
      <c r="A81" s="64"/>
      <c r="C81" s="8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T81" s="64"/>
      <c r="U81" s="64"/>
      <c r="V81" s="64"/>
    </row>
    <row r="82" spans="1:22" s="2" customFormat="1" ht="15" x14ac:dyDescent="0.25">
      <c r="A82" s="64"/>
      <c r="C82" s="8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T82" s="64"/>
      <c r="U82" s="64"/>
      <c r="V82" s="64"/>
    </row>
    <row r="83" spans="1:22" s="2" customFormat="1" ht="15" x14ac:dyDescent="0.25">
      <c r="A83" s="64"/>
      <c r="C83" s="8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T83" s="64"/>
      <c r="U83" s="64"/>
      <c r="V83" s="64"/>
    </row>
    <row r="84" spans="1:22" s="2" customFormat="1" ht="15" x14ac:dyDescent="0.25">
      <c r="A84" s="64"/>
      <c r="C84" s="8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T84" s="64"/>
      <c r="U84" s="64"/>
      <c r="V84" s="64"/>
    </row>
    <row r="85" spans="1:22" s="2" customFormat="1" ht="15" x14ac:dyDescent="0.25">
      <c r="A85" s="64"/>
      <c r="C85" s="8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T85" s="64"/>
      <c r="U85" s="64"/>
      <c r="V85" s="64"/>
    </row>
    <row r="86" spans="1:22" s="2" customFormat="1" ht="15" x14ac:dyDescent="0.25">
      <c r="A86" s="64"/>
      <c r="C86" s="8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T86" s="64"/>
      <c r="U86" s="64"/>
      <c r="V86" s="64"/>
    </row>
    <row r="87" spans="1:22" s="2" customFormat="1" ht="15" x14ac:dyDescent="0.25">
      <c r="A87" s="64"/>
      <c r="C87" s="8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T87" s="64"/>
      <c r="U87" s="64"/>
      <c r="V87" s="64"/>
    </row>
    <row r="88" spans="1:22" s="2" customFormat="1" ht="15" x14ac:dyDescent="0.25">
      <c r="A88" s="64"/>
      <c r="C88" s="8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T88" s="64"/>
      <c r="U88" s="64"/>
      <c r="V88" s="64"/>
    </row>
    <row r="89" spans="1:22" s="2" customFormat="1" ht="15" x14ac:dyDescent="0.25">
      <c r="A89" s="64"/>
      <c r="C89" s="8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T89" s="64"/>
      <c r="U89" s="64"/>
      <c r="V89" s="64"/>
    </row>
    <row r="90" spans="1:22" s="2" customFormat="1" ht="15" x14ac:dyDescent="0.25">
      <c r="A90" s="64"/>
      <c r="C90" s="8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T90" s="64"/>
      <c r="U90" s="64"/>
      <c r="V90" s="64"/>
    </row>
    <row r="91" spans="1:22" s="2" customFormat="1" ht="15" x14ac:dyDescent="0.25">
      <c r="A91" s="64"/>
      <c r="C91" s="8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T91" s="64"/>
      <c r="U91" s="64"/>
      <c r="V91" s="64"/>
    </row>
    <row r="92" spans="1:22" s="2" customFormat="1" ht="15" x14ac:dyDescent="0.25">
      <c r="A92" s="64"/>
      <c r="C92" s="8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T92" s="64"/>
      <c r="U92" s="64"/>
      <c r="V92" s="64"/>
    </row>
    <row r="93" spans="1:22" s="2" customFormat="1" ht="15" x14ac:dyDescent="0.25">
      <c r="A93" s="64"/>
      <c r="C93" s="8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T93" s="64"/>
      <c r="U93" s="64"/>
      <c r="V93" s="64"/>
    </row>
    <row r="94" spans="1:22" s="2" customFormat="1" ht="15" x14ac:dyDescent="0.25">
      <c r="A94" s="64"/>
      <c r="C94" s="8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T94" s="64"/>
      <c r="U94" s="64"/>
      <c r="V94" s="64"/>
    </row>
    <row r="95" spans="1:22" s="2" customFormat="1" ht="15" x14ac:dyDescent="0.25">
      <c r="A95" s="64"/>
      <c r="C95" s="8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T95" s="64"/>
      <c r="U95" s="64"/>
      <c r="V95" s="64"/>
    </row>
    <row r="96" spans="1:22" s="2" customFormat="1" ht="15" x14ac:dyDescent="0.25">
      <c r="A96" s="64"/>
      <c r="C96" s="8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T96" s="64"/>
      <c r="U96" s="64"/>
      <c r="V96" s="64"/>
    </row>
    <row r="97" spans="1:22" s="2" customFormat="1" ht="15" x14ac:dyDescent="0.25">
      <c r="A97" s="64"/>
      <c r="C97" s="8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T97" s="64"/>
      <c r="U97" s="64"/>
      <c r="V97" s="64"/>
    </row>
    <row r="98" spans="1:22" s="2" customFormat="1" ht="15" x14ac:dyDescent="0.25">
      <c r="A98" s="64"/>
      <c r="C98" s="8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T98" s="64"/>
      <c r="U98" s="64"/>
      <c r="V98" s="64"/>
    </row>
    <row r="99" spans="1:22" s="2" customFormat="1" ht="15" x14ac:dyDescent="0.25">
      <c r="A99" s="64"/>
      <c r="C99" s="8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T99" s="64"/>
      <c r="U99" s="64"/>
      <c r="V99" s="64"/>
    </row>
    <row r="100" spans="1:22" s="2" customFormat="1" ht="15" x14ac:dyDescent="0.25">
      <c r="A100" s="64"/>
      <c r="C100" s="8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1:22" s="2" customFormat="1" ht="15" x14ac:dyDescent="0.25">
      <c r="A101" s="64"/>
      <c r="C101" s="8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1:22" s="2" customFormat="1" ht="15" x14ac:dyDescent="0.25">
      <c r="A102" s="64"/>
      <c r="C102" s="8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1:22" s="2" customFormat="1" ht="15" x14ac:dyDescent="0.25">
      <c r="A103" s="64"/>
      <c r="C103" s="8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1:22" s="2" customFormat="1" ht="15" x14ac:dyDescent="0.25">
      <c r="A104" s="64"/>
      <c r="C104" s="8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1:22" s="2" customFormat="1" ht="15" x14ac:dyDescent="0.25">
      <c r="A105" s="64"/>
      <c r="C105" s="8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1:22" s="2" customFormat="1" ht="15" x14ac:dyDescent="0.25">
      <c r="A106" s="64"/>
      <c r="C106" s="8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1:22" s="2" customFormat="1" ht="15" x14ac:dyDescent="0.25">
      <c r="A107" s="64"/>
      <c r="C107" s="8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1:22" s="2" customFormat="1" ht="15" x14ac:dyDescent="0.25">
      <c r="A108" s="64"/>
      <c r="C108" s="8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1:22" s="2" customFormat="1" ht="15" x14ac:dyDescent="0.25">
      <c r="A109" s="64"/>
      <c r="C109" s="8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1:22" s="2" customFormat="1" ht="15" x14ac:dyDescent="0.25">
      <c r="A110" s="64"/>
      <c r="C110" s="8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1:22" s="2" customFormat="1" ht="15" x14ac:dyDescent="0.25">
      <c r="A111" s="64"/>
      <c r="C111" s="8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1:22" s="2" customFormat="1" ht="15" x14ac:dyDescent="0.25">
      <c r="A112" s="64"/>
      <c r="C112" s="8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1:22" s="2" customFormat="1" ht="15" x14ac:dyDescent="0.25">
      <c r="A113" s="64"/>
      <c r="C113" s="8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1:22" s="2" customFormat="1" ht="15" x14ac:dyDescent="0.25">
      <c r="A114" s="64"/>
      <c r="C114" s="8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1:22" s="2" customFormat="1" ht="15" x14ac:dyDescent="0.25">
      <c r="A115" s="64"/>
      <c r="C115" s="8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1:22" s="2" customFormat="1" ht="15" x14ac:dyDescent="0.25">
      <c r="A116" s="64"/>
      <c r="C116" s="8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1:22" s="2" customFormat="1" ht="15" x14ac:dyDescent="0.25">
      <c r="A117" s="64"/>
      <c r="C117" s="8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1:22" s="2" customFormat="1" ht="15" x14ac:dyDescent="0.25">
      <c r="A118" s="64"/>
      <c r="C118" s="8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1:22" s="2" customFormat="1" ht="15" x14ac:dyDescent="0.25">
      <c r="A119" s="64"/>
      <c r="C119" s="8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1:22" s="2" customFormat="1" ht="15" x14ac:dyDescent="0.25">
      <c r="A120" s="64"/>
      <c r="C120" s="8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1:22" s="2" customFormat="1" ht="15" x14ac:dyDescent="0.25">
      <c r="A121" s="64"/>
      <c r="C121" s="8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1:22" s="2" customFormat="1" ht="15" x14ac:dyDescent="0.25">
      <c r="A122" s="64"/>
      <c r="C122" s="8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1:22" s="2" customFormat="1" ht="15" x14ac:dyDescent="0.25">
      <c r="A123" s="64"/>
      <c r="C123" s="8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1:22" s="2" customFormat="1" ht="15" x14ac:dyDescent="0.25">
      <c r="A124" s="64"/>
      <c r="C124" s="8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1:22" s="2" customFormat="1" ht="15" x14ac:dyDescent="0.25">
      <c r="A125" s="64"/>
      <c r="C125" s="8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1:22" s="2" customFormat="1" ht="15" x14ac:dyDescent="0.25">
      <c r="A126" s="64"/>
      <c r="C126" s="8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1:22" s="2" customFormat="1" ht="15" x14ac:dyDescent="0.25">
      <c r="A127" s="64"/>
      <c r="C127" s="8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1:22" s="2" customFormat="1" ht="15" x14ac:dyDescent="0.25">
      <c r="A128" s="64"/>
      <c r="C128" s="8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1:22" s="2" customFormat="1" ht="15" x14ac:dyDescent="0.25">
      <c r="A129" s="64"/>
      <c r="C129" s="8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1:22" s="2" customFormat="1" ht="15" x14ac:dyDescent="0.25">
      <c r="A130" s="64"/>
      <c r="C130" s="8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1:22" s="2" customFormat="1" ht="15" x14ac:dyDescent="0.25">
      <c r="A131" s="64"/>
      <c r="C131" s="8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1:22" s="2" customFormat="1" ht="15" x14ac:dyDescent="0.25">
      <c r="A132" s="64"/>
      <c r="C132" s="8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1:22" s="2" customFormat="1" ht="15" x14ac:dyDescent="0.25">
      <c r="A133" s="64"/>
      <c r="C133" s="8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1:22" s="2" customFormat="1" ht="15" x14ac:dyDescent="0.25">
      <c r="A134" s="64"/>
      <c r="C134" s="8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1:22" s="2" customFormat="1" ht="15" x14ac:dyDescent="0.25">
      <c r="A135" s="64"/>
      <c r="C135" s="8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1:22" s="2" customFormat="1" ht="15" x14ac:dyDescent="0.25">
      <c r="A136" s="64"/>
      <c r="C136" s="8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1:22" s="2" customFormat="1" ht="15" x14ac:dyDescent="0.25">
      <c r="A137" s="64"/>
      <c r="C137" s="8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1:22" s="2" customFormat="1" ht="15" x14ac:dyDescent="0.25">
      <c r="A138" s="64"/>
      <c r="C138" s="8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1:22" s="2" customFormat="1" ht="15" x14ac:dyDescent="0.25">
      <c r="A139" s="64"/>
      <c r="C139" s="8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1:22" s="2" customFormat="1" ht="15" x14ac:dyDescent="0.25">
      <c r="A140" s="64"/>
      <c r="C140" s="8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1:22" s="2" customFormat="1" ht="15" x14ac:dyDescent="0.25">
      <c r="A141" s="64"/>
      <c r="C141" s="8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1:22" s="2" customFormat="1" ht="15" x14ac:dyDescent="0.25">
      <c r="A142" s="64"/>
      <c r="C142" s="8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1:22" s="2" customFormat="1" ht="15" x14ac:dyDescent="0.25">
      <c r="A143" s="64"/>
      <c r="C143" s="8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1:22" s="2" customFormat="1" ht="15" x14ac:dyDescent="0.25">
      <c r="A144" s="64"/>
      <c r="C144" s="8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1:22" s="2" customFormat="1" ht="15" x14ac:dyDescent="0.25">
      <c r="A145" s="64"/>
      <c r="C145" s="8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1:22" s="2" customFormat="1" ht="15" x14ac:dyDescent="0.25">
      <c r="A146" s="64"/>
      <c r="C146" s="8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1:22" s="2" customFormat="1" ht="15" x14ac:dyDescent="0.25">
      <c r="A147" s="64"/>
      <c r="C147" s="8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1:22" s="2" customFormat="1" ht="15" x14ac:dyDescent="0.25">
      <c r="A148" s="64"/>
      <c r="C148" s="8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1:22" s="2" customFormat="1" ht="15" x14ac:dyDescent="0.25">
      <c r="A149" s="64"/>
      <c r="C149" s="8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1:22" s="2" customFormat="1" ht="15" x14ac:dyDescent="0.25">
      <c r="A150" s="64"/>
      <c r="C150" s="8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1:22" s="2" customFormat="1" ht="15" x14ac:dyDescent="0.25">
      <c r="A151" s="64"/>
      <c r="C151" s="8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1:22" s="2" customFormat="1" ht="15" x14ac:dyDescent="0.25">
      <c r="A152" s="64"/>
      <c r="C152" s="8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1:22" s="2" customFormat="1" ht="15" x14ac:dyDescent="0.25">
      <c r="A153" s="64"/>
      <c r="C153" s="8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1:22" s="2" customFormat="1" ht="15" x14ac:dyDescent="0.25">
      <c r="A154" s="64"/>
      <c r="C154" s="8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1:22" s="2" customFormat="1" ht="15" x14ac:dyDescent="0.25">
      <c r="A155" s="64"/>
      <c r="C155" s="8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1:22" s="2" customFormat="1" ht="15" x14ac:dyDescent="0.25">
      <c r="A156" s="64"/>
      <c r="C156" s="8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1:22" s="2" customFormat="1" ht="15" x14ac:dyDescent="0.25">
      <c r="A157" s="64"/>
      <c r="C157" s="8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1:22" s="2" customFormat="1" ht="15" x14ac:dyDescent="0.25">
      <c r="A158" s="64"/>
      <c r="C158" s="8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1:22" s="2" customFormat="1" ht="15" x14ac:dyDescent="0.25">
      <c r="A159" s="64"/>
      <c r="C159" s="8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1:22" s="2" customFormat="1" ht="15" x14ac:dyDescent="0.25">
      <c r="A160" s="64"/>
      <c r="C160" s="8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1:22" s="2" customFormat="1" ht="15" x14ac:dyDescent="0.25">
      <c r="A161" s="64"/>
      <c r="C161" s="8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1:22" s="2" customFormat="1" ht="15" x14ac:dyDescent="0.25">
      <c r="A162" s="64"/>
      <c r="C162" s="8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1:22" s="2" customFormat="1" ht="15" x14ac:dyDescent="0.25">
      <c r="A163" s="64"/>
      <c r="C163" s="8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1:22" s="2" customFormat="1" ht="15" x14ac:dyDescent="0.25">
      <c r="A164" s="64"/>
      <c r="C164" s="8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1:22" s="2" customFormat="1" ht="15" x14ac:dyDescent="0.25">
      <c r="A165" s="64"/>
      <c r="C165" s="8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1:22" s="2" customFormat="1" ht="15" x14ac:dyDescent="0.25">
      <c r="A166" s="64"/>
      <c r="C166" s="8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1:22" s="2" customFormat="1" ht="15" x14ac:dyDescent="0.25">
      <c r="A167" s="64"/>
      <c r="C167" s="8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1:22" s="2" customFormat="1" ht="15" x14ac:dyDescent="0.25">
      <c r="A168" s="64"/>
      <c r="C168" s="8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1:22" s="2" customFormat="1" ht="15" x14ac:dyDescent="0.25">
      <c r="A169" s="64"/>
      <c r="C169" s="8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1:22" s="2" customFormat="1" ht="15" x14ac:dyDescent="0.25">
      <c r="A170" s="64"/>
      <c r="C170" s="8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1:22" s="2" customFormat="1" ht="15" x14ac:dyDescent="0.25">
      <c r="A171" s="64"/>
      <c r="C171" s="8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1:22" s="2" customFormat="1" ht="15" x14ac:dyDescent="0.25">
      <c r="A172" s="64"/>
      <c r="C172" s="8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1:22" s="2" customFormat="1" ht="15" x14ac:dyDescent="0.25">
      <c r="A173" s="64"/>
      <c r="C173" s="8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1:22" s="2" customFormat="1" ht="15" x14ac:dyDescent="0.25">
      <c r="A174" s="64"/>
      <c r="C174" s="8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1:22" s="2" customFormat="1" ht="15" x14ac:dyDescent="0.25">
      <c r="A175" s="64"/>
      <c r="C175" s="8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1:22" s="2" customFormat="1" ht="15" x14ac:dyDescent="0.25">
      <c r="A176" s="64"/>
      <c r="C176" s="8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1:22" s="2" customFormat="1" ht="15" x14ac:dyDescent="0.25">
      <c r="A177" s="64"/>
      <c r="C177" s="8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1:22" s="2" customFormat="1" ht="15" x14ac:dyDescent="0.25">
      <c r="A178" s="64"/>
      <c r="C178" s="8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1:22" s="2" customFormat="1" ht="15" x14ac:dyDescent="0.25">
      <c r="A179" s="64"/>
      <c r="C179" s="8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1:22" s="2" customFormat="1" ht="15" x14ac:dyDescent="0.25">
      <c r="A180" s="64"/>
      <c r="C180" s="8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1:22" s="2" customFormat="1" ht="15" x14ac:dyDescent="0.25">
      <c r="A181" s="64"/>
      <c r="C181" s="8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1:22" s="2" customFormat="1" ht="15" x14ac:dyDescent="0.25">
      <c r="A182" s="64"/>
      <c r="C182" s="8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1:22" s="2" customFormat="1" ht="15" x14ac:dyDescent="0.25">
      <c r="A183" s="64"/>
      <c r="C183" s="8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1:22" s="2" customFormat="1" ht="15" x14ac:dyDescent="0.25">
      <c r="A184" s="64"/>
      <c r="C184" s="8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1:22" s="2" customFormat="1" ht="15" x14ac:dyDescent="0.25">
      <c r="A185" s="64"/>
      <c r="C185" s="8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1:22" s="2" customFormat="1" ht="15" x14ac:dyDescent="0.25">
      <c r="A186" s="64"/>
      <c r="C186" s="8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1:22" s="2" customFormat="1" ht="15" x14ac:dyDescent="0.25">
      <c r="A187" s="64"/>
      <c r="C187" s="8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1:22" s="2" customFormat="1" ht="15" x14ac:dyDescent="0.25">
      <c r="A188" s="64"/>
      <c r="C188" s="8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1:22" s="2" customFormat="1" ht="15" x14ac:dyDescent="0.25">
      <c r="A189" s="64"/>
      <c r="C189" s="8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1:22" s="2" customFormat="1" ht="15" x14ac:dyDescent="0.25">
      <c r="A190" s="64"/>
      <c r="C190" s="8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1:22" s="2" customFormat="1" ht="15" x14ac:dyDescent="0.25">
      <c r="A191" s="64"/>
      <c r="C191" s="8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1:22" s="2" customFormat="1" ht="15" x14ac:dyDescent="0.25">
      <c r="A192" s="64"/>
      <c r="C192" s="8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1:22" s="2" customFormat="1" ht="15" x14ac:dyDescent="0.25">
      <c r="A193" s="64"/>
      <c r="C193" s="8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1:22" s="2" customFormat="1" ht="15" x14ac:dyDescent="0.25">
      <c r="A194" s="64"/>
      <c r="C194" s="8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1:22" s="2" customFormat="1" ht="15" x14ac:dyDescent="0.25">
      <c r="A195" s="64"/>
      <c r="C195" s="8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1:22" s="2" customFormat="1" ht="15" x14ac:dyDescent="0.25">
      <c r="A196" s="64"/>
      <c r="C196" s="8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1:22" s="2" customFormat="1" ht="15" x14ac:dyDescent="0.25">
      <c r="A197" s="64"/>
      <c r="C197" s="8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1:22" s="2" customFormat="1" ht="15" x14ac:dyDescent="0.25">
      <c r="A198" s="64"/>
      <c r="C198" s="8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1:22" s="2" customFormat="1" ht="15" x14ac:dyDescent="0.25">
      <c r="A199" s="64"/>
      <c r="C199" s="8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1:22" s="2" customFormat="1" ht="15" x14ac:dyDescent="0.25">
      <c r="A200" s="64"/>
      <c r="C200" s="8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1:22" s="2" customFormat="1" ht="15" x14ac:dyDescent="0.25">
      <c r="A201" s="64"/>
      <c r="C201" s="8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1:22" s="2" customFormat="1" ht="15" x14ac:dyDescent="0.25">
      <c r="A202" s="64"/>
      <c r="C202" s="8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1:22" s="2" customFormat="1" ht="15" x14ac:dyDescent="0.25">
      <c r="A203" s="64"/>
      <c r="C203" s="8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1:22" s="2" customFormat="1" ht="15" x14ac:dyDescent="0.25">
      <c r="A204" s="64"/>
      <c r="C204" s="8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1:22" s="2" customFormat="1" ht="15" x14ac:dyDescent="0.25">
      <c r="A205" s="64"/>
      <c r="C205" s="8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1:22" s="2" customFormat="1" ht="15" x14ac:dyDescent="0.25">
      <c r="A206" s="64"/>
      <c r="C206" s="8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1:22" s="2" customFormat="1" ht="15" x14ac:dyDescent="0.25">
      <c r="A207" s="64"/>
      <c r="C207" s="8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1:22" s="2" customFormat="1" ht="15" x14ac:dyDescent="0.25">
      <c r="A208" s="64"/>
      <c r="C208" s="8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1:22" s="2" customFormat="1" ht="15" x14ac:dyDescent="0.25">
      <c r="A209" s="64"/>
      <c r="C209" s="8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1:22" s="2" customFormat="1" ht="15" x14ac:dyDescent="0.25">
      <c r="A210" s="64"/>
      <c r="C210" s="8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1:22" s="2" customFormat="1" ht="15" x14ac:dyDescent="0.25">
      <c r="A211" s="64"/>
      <c r="C211" s="8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1:22" s="2" customFormat="1" ht="15" x14ac:dyDescent="0.25">
      <c r="A212" s="64"/>
      <c r="C212" s="8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1:22" s="2" customFormat="1" ht="15" x14ac:dyDescent="0.25">
      <c r="A213" s="64"/>
      <c r="C213" s="8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1:22" s="2" customFormat="1" ht="15" x14ac:dyDescent="0.25">
      <c r="A214" s="64"/>
      <c r="C214" s="8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1:22" s="2" customFormat="1" ht="15" x14ac:dyDescent="0.25">
      <c r="A215" s="64"/>
      <c r="C215" s="8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1:22" s="2" customFormat="1" ht="15" x14ac:dyDescent="0.25">
      <c r="A216" s="64"/>
      <c r="C216" s="8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1:22" s="2" customFormat="1" ht="15" x14ac:dyDescent="0.25">
      <c r="A217" s="64"/>
      <c r="C217" s="8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1:22" s="2" customFormat="1" ht="15" x14ac:dyDescent="0.25">
      <c r="A218" s="64"/>
      <c r="C218" s="8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1:22" s="2" customFormat="1" ht="15" x14ac:dyDescent="0.25">
      <c r="A219" s="64"/>
      <c r="C219" s="8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1:22" s="2" customFormat="1" ht="15" x14ac:dyDescent="0.25">
      <c r="A220" s="64"/>
      <c r="C220" s="8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1:22" s="2" customFormat="1" ht="15" x14ac:dyDescent="0.25">
      <c r="A221" s="64"/>
      <c r="C221" s="8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1:22" s="2" customFormat="1" ht="15" x14ac:dyDescent="0.25">
      <c r="A222" s="64"/>
      <c r="C222" s="8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1:22" s="2" customFormat="1" ht="15" x14ac:dyDescent="0.25">
      <c r="A223" s="64"/>
      <c r="C223" s="8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1:22" s="2" customFormat="1" ht="15" x14ac:dyDescent="0.25">
      <c r="A224" s="64"/>
      <c r="C224" s="8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1:22" s="2" customFormat="1" ht="15" x14ac:dyDescent="0.25">
      <c r="A225" s="64"/>
      <c r="C225" s="8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1:22" s="2" customFormat="1" ht="15" x14ac:dyDescent="0.25">
      <c r="A226" s="64"/>
      <c r="C226" s="8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1:22" s="2" customFormat="1" ht="15" x14ac:dyDescent="0.25">
      <c r="A227" s="64"/>
      <c r="C227" s="8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1:22" s="2" customFormat="1" ht="15" x14ac:dyDescent="0.25">
      <c r="A228" s="64"/>
      <c r="C228" s="8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1:22" s="2" customFormat="1" ht="15" x14ac:dyDescent="0.25">
      <c r="A229" s="64"/>
      <c r="C229" s="8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1:22" s="2" customFormat="1" ht="15" x14ac:dyDescent="0.25">
      <c r="A230" s="64"/>
      <c r="C230" s="8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1:22" s="2" customFormat="1" ht="15" x14ac:dyDescent="0.25">
      <c r="A231" s="64"/>
      <c r="C231" s="8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1:22" s="2" customFormat="1" ht="15" x14ac:dyDescent="0.25">
      <c r="A232" s="64"/>
      <c r="C232" s="8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1:22" s="2" customFormat="1" ht="15" x14ac:dyDescent="0.25">
      <c r="A233" s="64"/>
      <c r="C233" s="8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1:22" s="2" customFormat="1" ht="15" x14ac:dyDescent="0.25">
      <c r="A234" s="64"/>
      <c r="C234" s="8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1:22" s="2" customFormat="1" ht="15" x14ac:dyDescent="0.25">
      <c r="A235" s="64"/>
      <c r="C235" s="8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1:22" s="2" customFormat="1" ht="15" x14ac:dyDescent="0.25">
      <c r="A236" s="64"/>
      <c r="C236" s="8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1:22" s="2" customFormat="1" ht="15" x14ac:dyDescent="0.25">
      <c r="A237" s="64"/>
      <c r="C237" s="8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1:22" s="2" customFormat="1" ht="15" x14ac:dyDescent="0.25">
      <c r="A238" s="64"/>
      <c r="C238" s="8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1:22" s="2" customFormat="1" ht="15" x14ac:dyDescent="0.25">
      <c r="A239" s="64"/>
      <c r="C239" s="8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1:22" s="2" customFormat="1" ht="15" x14ac:dyDescent="0.25">
      <c r="A240" s="64"/>
      <c r="C240" s="8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1:22" s="2" customFormat="1" ht="15" x14ac:dyDescent="0.25">
      <c r="A241" s="64"/>
      <c r="C241" s="8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1:22" s="2" customFormat="1" ht="15" x14ac:dyDescent="0.25">
      <c r="A242" s="64"/>
      <c r="C242" s="8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1:22" s="2" customFormat="1" ht="15" x14ac:dyDescent="0.25">
      <c r="A243" s="64"/>
      <c r="C243" s="8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1:22" s="2" customFormat="1" ht="15" x14ac:dyDescent="0.25">
      <c r="A244" s="64"/>
      <c r="C244" s="8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1:22" s="2" customFormat="1" ht="15" x14ac:dyDescent="0.25">
      <c r="A245" s="64"/>
      <c r="C245" s="8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1:22" s="2" customFormat="1" ht="15" x14ac:dyDescent="0.25">
      <c r="A246" s="64"/>
      <c r="C246" s="8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1:22" s="2" customFormat="1" ht="15" x14ac:dyDescent="0.25">
      <c r="A247" s="64"/>
      <c r="C247" s="8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1:22" s="2" customFormat="1" ht="15" x14ac:dyDescent="0.25">
      <c r="A248" s="64"/>
      <c r="C248" s="8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1:22" s="2" customFormat="1" ht="15" x14ac:dyDescent="0.25">
      <c r="A249" s="64"/>
      <c r="C249" s="8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1:22" s="2" customFormat="1" ht="15" x14ac:dyDescent="0.25">
      <c r="A250" s="64"/>
      <c r="C250" s="8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1:22" s="2" customFormat="1" ht="15" x14ac:dyDescent="0.25">
      <c r="A251" s="64"/>
      <c r="C251" s="8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1:22" s="2" customFormat="1" ht="15" x14ac:dyDescent="0.25">
      <c r="A252" s="64"/>
      <c r="C252" s="8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1:22" s="2" customFormat="1" ht="15" x14ac:dyDescent="0.25">
      <c r="A253" s="64"/>
      <c r="C253" s="8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1:22" s="2" customFormat="1" ht="15" x14ac:dyDescent="0.25">
      <c r="A254" s="64"/>
      <c r="C254" s="8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1:22" s="2" customFormat="1" ht="15" x14ac:dyDescent="0.25">
      <c r="A255" s="64"/>
      <c r="C255" s="8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1:22" s="2" customFormat="1" ht="15" x14ac:dyDescent="0.25">
      <c r="A256" s="64"/>
      <c r="C256" s="8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1:22" s="2" customFormat="1" ht="15" x14ac:dyDescent="0.25">
      <c r="A257" s="64"/>
      <c r="C257" s="8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1:22" s="2" customFormat="1" ht="15" x14ac:dyDescent="0.25">
      <c r="A258" s="64"/>
      <c r="C258" s="8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1:22" s="2" customFormat="1" ht="15" x14ac:dyDescent="0.25">
      <c r="A259" s="64"/>
      <c r="C259" s="8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1:22" s="2" customFormat="1" ht="15" x14ac:dyDescent="0.25">
      <c r="A260" s="64"/>
      <c r="C260" s="8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1:22" s="2" customFormat="1" ht="15" x14ac:dyDescent="0.25">
      <c r="A261" s="64"/>
      <c r="C261" s="8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1:22" s="2" customFormat="1" ht="15" x14ac:dyDescent="0.25">
      <c r="A262" s="64"/>
      <c r="C262" s="8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1:22" s="2" customFormat="1" ht="15" x14ac:dyDescent="0.25">
      <c r="A263" s="64"/>
      <c r="C263" s="8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1:22" s="2" customFormat="1" ht="15" x14ac:dyDescent="0.25">
      <c r="A264" s="64"/>
      <c r="C264" s="8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1:22" s="2" customFormat="1" ht="15" x14ac:dyDescent="0.25">
      <c r="A265" s="64"/>
      <c r="C265" s="8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1:22" s="2" customFormat="1" ht="15" x14ac:dyDescent="0.25">
      <c r="A266" s="64"/>
      <c r="C266" s="8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1:22" s="2" customFormat="1" ht="15" x14ac:dyDescent="0.25">
      <c r="A267" s="64"/>
      <c r="C267" s="8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1:22" s="2" customFormat="1" ht="15" x14ac:dyDescent="0.25">
      <c r="A268" s="64"/>
      <c r="C268" s="8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1:22" s="2" customFormat="1" ht="15" x14ac:dyDescent="0.25">
      <c r="A269" s="64"/>
      <c r="C269" s="8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1:22" s="2" customFormat="1" ht="15" x14ac:dyDescent="0.25">
      <c r="A270" s="64"/>
      <c r="C270" s="8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1:22" s="2" customFormat="1" ht="15" x14ac:dyDescent="0.25">
      <c r="A271" s="64"/>
      <c r="C271" s="8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1:22" s="2" customFormat="1" ht="15" x14ac:dyDescent="0.25">
      <c r="A272" s="64"/>
      <c r="C272" s="8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1:22" s="2" customFormat="1" ht="15" x14ac:dyDescent="0.25">
      <c r="A273" s="64"/>
      <c r="C273" s="8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1:22" s="2" customFormat="1" ht="15" x14ac:dyDescent="0.25">
      <c r="A274" s="64"/>
      <c r="C274" s="8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1:22" s="2" customFormat="1" ht="15" x14ac:dyDescent="0.25">
      <c r="A275" s="64"/>
      <c r="C275" s="8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1:22" s="2" customFormat="1" ht="15" x14ac:dyDescent="0.25">
      <c r="A276" s="64"/>
      <c r="C276" s="8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1:22" s="2" customFormat="1" ht="15" x14ac:dyDescent="0.25">
      <c r="A277" s="64"/>
      <c r="C277" s="8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1:22" s="2" customFormat="1" ht="15" x14ac:dyDescent="0.25">
      <c r="A278" s="64"/>
      <c r="C278" s="8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1:22" s="2" customFormat="1" ht="15" x14ac:dyDescent="0.25">
      <c r="A279" s="64"/>
      <c r="C279" s="8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1:22" s="2" customFormat="1" ht="15" x14ac:dyDescent="0.25">
      <c r="A280" s="64"/>
      <c r="C280" s="8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1:22" s="2" customFormat="1" ht="15" x14ac:dyDescent="0.25">
      <c r="A281" s="64"/>
      <c r="C281" s="8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1:22" s="2" customFormat="1" ht="15" x14ac:dyDescent="0.25">
      <c r="A282" s="64"/>
      <c r="C282" s="8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1:22" s="2" customFormat="1" ht="15" x14ac:dyDescent="0.25">
      <c r="A283" s="64"/>
      <c r="C283" s="8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1:22" s="2" customFormat="1" ht="15" x14ac:dyDescent="0.25">
      <c r="A284" s="64"/>
      <c r="C284" s="8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1:22" s="2" customFormat="1" ht="15" x14ac:dyDescent="0.25">
      <c r="A285" s="64"/>
      <c r="C285" s="8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1:22" s="2" customFormat="1" ht="15" x14ac:dyDescent="0.25">
      <c r="A286" s="64"/>
      <c r="C286" s="8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1:22" s="2" customFormat="1" ht="15" x14ac:dyDescent="0.25">
      <c r="A287" s="64"/>
      <c r="C287" s="8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1:22" s="2" customFormat="1" ht="15" x14ac:dyDescent="0.25">
      <c r="A288" s="64"/>
      <c r="C288" s="8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1:22" s="2" customFormat="1" ht="15" x14ac:dyDescent="0.25">
      <c r="A289" s="64"/>
      <c r="C289" s="8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1:22" s="2" customFormat="1" ht="15" x14ac:dyDescent="0.25">
      <c r="A290" s="64"/>
      <c r="C290" s="8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1:22" s="2" customFormat="1" ht="15" x14ac:dyDescent="0.25">
      <c r="A291" s="64"/>
      <c r="C291" s="8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1:22" s="2" customFormat="1" ht="15" x14ac:dyDescent="0.25">
      <c r="A292" s="64"/>
      <c r="C292" s="8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1:22" s="2" customFormat="1" ht="15" x14ac:dyDescent="0.25">
      <c r="A293" s="64"/>
      <c r="C293" s="8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1:22" s="2" customFormat="1" ht="15" x14ac:dyDescent="0.25">
      <c r="A294" s="64"/>
      <c r="C294" s="8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1:22" s="2" customFormat="1" ht="15" x14ac:dyDescent="0.25">
      <c r="A295" s="64"/>
      <c r="C295" s="8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1:22" s="2" customFormat="1" ht="15" x14ac:dyDescent="0.25">
      <c r="A296" s="64"/>
      <c r="C296" s="8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1:22" s="2" customFormat="1" ht="15" x14ac:dyDescent="0.25">
      <c r="A297" s="64"/>
      <c r="C297" s="8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1:22" s="2" customFormat="1" ht="15" x14ac:dyDescent="0.25">
      <c r="A298" s="64"/>
      <c r="C298" s="8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1:22" s="2" customFormat="1" ht="15" x14ac:dyDescent="0.25">
      <c r="A299" s="64"/>
      <c r="C299" s="8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1:22" s="2" customFormat="1" ht="15" x14ac:dyDescent="0.25">
      <c r="A300" s="64"/>
      <c r="C300" s="8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1:22" s="2" customFormat="1" ht="15" x14ac:dyDescent="0.25">
      <c r="A301" s="64"/>
      <c r="C301" s="8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1:22" s="2" customFormat="1" ht="15" x14ac:dyDescent="0.25">
      <c r="A302" s="64"/>
      <c r="C302" s="8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1:22" s="2" customFormat="1" ht="15" x14ac:dyDescent="0.25">
      <c r="A303" s="64"/>
      <c r="C303" s="8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1:22" s="2" customFormat="1" ht="15" x14ac:dyDescent="0.25">
      <c r="A304" s="64"/>
      <c r="C304" s="8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1:22" s="2" customFormat="1" ht="15" x14ac:dyDescent="0.25">
      <c r="A305" s="64"/>
      <c r="C305" s="8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1:22" s="2" customFormat="1" ht="15" x14ac:dyDescent="0.25">
      <c r="A306" s="64"/>
      <c r="C306" s="8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1:22" s="2" customFormat="1" ht="15" x14ac:dyDescent="0.25">
      <c r="A307" s="64"/>
      <c r="C307" s="8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1:22" s="2" customFormat="1" ht="15" x14ac:dyDescent="0.25">
      <c r="A308" s="64"/>
      <c r="C308" s="8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1:22" s="2" customFormat="1" ht="15" x14ac:dyDescent="0.25">
      <c r="A309" s="64"/>
      <c r="C309" s="8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1:22" s="2" customFormat="1" ht="15" x14ac:dyDescent="0.25">
      <c r="A310" s="64"/>
      <c r="C310" s="8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1:22" s="2" customFormat="1" ht="15" x14ac:dyDescent="0.25">
      <c r="A311" s="64"/>
      <c r="C311" s="8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1:22" s="2" customFormat="1" ht="15" x14ac:dyDescent="0.25">
      <c r="A312" s="64"/>
      <c r="C312" s="8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1:22" s="2" customFormat="1" ht="15" x14ac:dyDescent="0.25">
      <c r="A313" s="64"/>
      <c r="C313" s="8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1:22" s="2" customFormat="1" ht="15" x14ac:dyDescent="0.25">
      <c r="A314" s="64"/>
      <c r="C314" s="8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1:22" s="2" customFormat="1" ht="15" x14ac:dyDescent="0.25">
      <c r="A315" s="64"/>
      <c r="C315" s="8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1:22" s="2" customFormat="1" ht="15" x14ac:dyDescent="0.25">
      <c r="A316" s="64"/>
      <c r="C316" s="8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1:22" s="2" customFormat="1" ht="15" x14ac:dyDescent="0.25">
      <c r="A317" s="64"/>
      <c r="C317" s="8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1:22" s="2" customFormat="1" ht="15" x14ac:dyDescent="0.25">
      <c r="A318" s="64"/>
      <c r="C318" s="8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1:22" s="2" customFormat="1" ht="15" x14ac:dyDescent="0.25">
      <c r="A319" s="64"/>
      <c r="C319" s="8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1:22" s="2" customFormat="1" ht="15" x14ac:dyDescent="0.25">
      <c r="A320" s="64"/>
      <c r="C320" s="8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1:22" s="2" customFormat="1" ht="15" x14ac:dyDescent="0.25">
      <c r="A321" s="64"/>
      <c r="C321" s="8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1:22" s="2" customFormat="1" ht="15" x14ac:dyDescent="0.25">
      <c r="A322" s="64"/>
      <c r="C322" s="8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1:22" s="2" customFormat="1" ht="15" x14ac:dyDescent="0.25">
      <c r="A323" s="64"/>
      <c r="C323" s="8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1:22" s="2" customFormat="1" ht="15" x14ac:dyDescent="0.25">
      <c r="A324" s="64"/>
      <c r="C324" s="8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1:22" s="2" customFormat="1" ht="15" x14ac:dyDescent="0.25">
      <c r="A325" s="64"/>
      <c r="C325" s="8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1:22" s="2" customFormat="1" ht="15" x14ac:dyDescent="0.25">
      <c r="A326" s="64"/>
      <c r="C326" s="8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1:22" s="2" customFormat="1" ht="15" x14ac:dyDescent="0.25">
      <c r="A327" s="64"/>
      <c r="C327" s="8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1:22" s="2" customFormat="1" ht="15" x14ac:dyDescent="0.25">
      <c r="A328" s="64"/>
      <c r="C328" s="8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1:22" s="2" customFormat="1" ht="15" x14ac:dyDescent="0.25">
      <c r="A329" s="64"/>
      <c r="C329" s="8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1:22" s="2" customFormat="1" ht="15" x14ac:dyDescent="0.25">
      <c r="A330" s="64"/>
      <c r="C330" s="8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1:22" s="2" customFormat="1" ht="15" x14ac:dyDescent="0.25">
      <c r="A331" s="64"/>
      <c r="C331" s="8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1:22" s="2" customFormat="1" ht="15" x14ac:dyDescent="0.25">
      <c r="A332" s="64"/>
      <c r="C332" s="8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1:22" s="2" customFormat="1" ht="15" x14ac:dyDescent="0.25">
      <c r="A333" s="64"/>
      <c r="C333" s="8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1:22" s="2" customFormat="1" ht="15" x14ac:dyDescent="0.25">
      <c r="A334" s="64"/>
      <c r="C334" s="8"/>
      <c r="E334" s="64"/>
      <c r="F334" s="64"/>
      <c r="G334" s="64"/>
      <c r="H334" s="64"/>
      <c r="I334" s="64"/>
      <c r="J334" s="64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1:22" s="2" customFormat="1" ht="15" x14ac:dyDescent="0.25">
      <c r="A335" s="64"/>
      <c r="C335" s="8"/>
      <c r="E335" s="64"/>
      <c r="F335" s="64"/>
      <c r="G335" s="64"/>
      <c r="H335" s="64"/>
      <c r="I335" s="64"/>
      <c r="J335" s="64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1:22" s="2" customFormat="1" ht="15" x14ac:dyDescent="0.25">
      <c r="A336" s="64"/>
      <c r="C336" s="8"/>
      <c r="E336" s="64"/>
      <c r="F336" s="64"/>
      <c r="G336" s="64"/>
      <c r="H336" s="64"/>
      <c r="I336" s="64"/>
      <c r="J336" s="64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1:22" s="2" customFormat="1" ht="15" x14ac:dyDescent="0.25">
      <c r="A337" s="64"/>
      <c r="C337" s="8"/>
      <c r="E337" s="64"/>
      <c r="F337" s="64"/>
      <c r="G337" s="64"/>
      <c r="H337" s="64"/>
      <c r="I337" s="64"/>
      <c r="J337" s="64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1:22" s="2" customFormat="1" ht="15" x14ac:dyDescent="0.25">
      <c r="A338" s="64"/>
      <c r="C338" s="8"/>
      <c r="E338" s="64"/>
      <c r="F338" s="64"/>
      <c r="G338" s="64"/>
      <c r="H338" s="64"/>
      <c r="I338" s="64"/>
      <c r="J338" s="64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1:22" s="2" customFormat="1" ht="15" x14ac:dyDescent="0.25">
      <c r="A339" s="64"/>
      <c r="C339" s="8"/>
      <c r="E339" s="64"/>
      <c r="F339" s="64"/>
      <c r="G339" s="64"/>
      <c r="H339" s="64"/>
      <c r="I339" s="64"/>
      <c r="J339" s="64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1:22" s="2" customFormat="1" ht="15" x14ac:dyDescent="0.25">
      <c r="A340" s="64"/>
      <c r="C340" s="8"/>
      <c r="E340" s="64"/>
      <c r="F340" s="64"/>
      <c r="G340" s="64"/>
      <c r="H340" s="64"/>
      <c r="I340" s="64"/>
      <c r="J340" s="64"/>
      <c r="K340" s="63"/>
      <c r="L340" s="63"/>
      <c r="M340" s="63"/>
      <c r="N340" s="63"/>
      <c r="O340" s="63"/>
      <c r="P340" s="63"/>
      <c r="T340" s="64"/>
      <c r="U340" s="64"/>
      <c r="V340" s="64"/>
    </row>
    <row r="341" spans="1:22" s="2" customFormat="1" ht="15" x14ac:dyDescent="0.25">
      <c r="A341" s="64"/>
      <c r="C341" s="8"/>
      <c r="E341" s="64"/>
      <c r="F341" s="64"/>
      <c r="G341" s="64"/>
      <c r="H341" s="64"/>
      <c r="I341" s="64"/>
      <c r="J341" s="64"/>
      <c r="K341" s="63"/>
      <c r="L341" s="63"/>
      <c r="M341" s="63"/>
      <c r="N341" s="63"/>
      <c r="O341" s="63"/>
      <c r="P341" s="63"/>
      <c r="T341" s="64"/>
      <c r="U341" s="64"/>
      <c r="V341" s="64"/>
    </row>
    <row r="342" spans="1:22" x14ac:dyDescent="0.25">
      <c r="C342" s="7"/>
      <c r="K342" s="65"/>
      <c r="L342" s="65"/>
      <c r="M342" s="65"/>
      <c r="N342" s="65"/>
      <c r="O342" s="65"/>
      <c r="P342" s="65"/>
      <c r="Q342" s="2"/>
      <c r="R342" s="2"/>
      <c r="T342" s="64"/>
      <c r="U342" s="64"/>
      <c r="V342" s="64"/>
    </row>
    <row r="343" spans="1:22" x14ac:dyDescent="0.25">
      <c r="C343" s="7"/>
      <c r="K343" s="65"/>
      <c r="L343" s="65"/>
      <c r="M343" s="65"/>
      <c r="N343" s="65"/>
      <c r="O343" s="65"/>
      <c r="P343" s="65"/>
      <c r="T343" s="64"/>
      <c r="U343" s="64"/>
      <c r="V343" s="64"/>
    </row>
    <row r="344" spans="1:22" x14ac:dyDescent="0.25">
      <c r="C344" s="7"/>
      <c r="K344" s="65"/>
      <c r="L344" s="65"/>
      <c r="M344" s="65"/>
      <c r="N344" s="65"/>
      <c r="O344" s="65"/>
      <c r="P344" s="65"/>
      <c r="T344" s="64"/>
      <c r="U344" s="64"/>
      <c r="V344" s="64"/>
    </row>
    <row r="345" spans="1:22" x14ac:dyDescent="0.25">
      <c r="C345" s="7"/>
      <c r="K345" s="65"/>
      <c r="L345" s="65"/>
      <c r="M345" s="65"/>
      <c r="N345" s="65"/>
      <c r="O345" s="65"/>
      <c r="P345" s="65"/>
    </row>
    <row r="346" spans="1:22" x14ac:dyDescent="0.25">
      <c r="C346" s="7"/>
      <c r="K346" s="65"/>
      <c r="L346" s="65"/>
      <c r="M346" s="65"/>
      <c r="N346" s="65"/>
      <c r="O346" s="65"/>
      <c r="P346" s="65"/>
    </row>
    <row r="347" spans="1:22" x14ac:dyDescent="0.25">
      <c r="C347" s="7"/>
      <c r="K347" s="65"/>
      <c r="L347" s="65"/>
      <c r="M347" s="65"/>
      <c r="N347" s="65"/>
      <c r="O347" s="65"/>
      <c r="P347" s="65"/>
    </row>
    <row r="348" spans="1:22" x14ac:dyDescent="0.25">
      <c r="C348" s="7"/>
      <c r="K348" s="65"/>
      <c r="L348" s="65"/>
      <c r="M348" s="65"/>
      <c r="N348" s="65"/>
      <c r="O348" s="65"/>
      <c r="P348" s="65"/>
    </row>
    <row r="349" spans="1:22" x14ac:dyDescent="0.25">
      <c r="C349" s="7"/>
      <c r="K349" s="65"/>
      <c r="L349" s="65"/>
      <c r="M349" s="65"/>
      <c r="N349" s="65"/>
      <c r="O349" s="65"/>
      <c r="P349" s="65"/>
    </row>
    <row r="350" spans="1:22" x14ac:dyDescent="0.25">
      <c r="C350" s="7"/>
      <c r="K350" s="65"/>
      <c r="L350" s="65"/>
      <c r="M350" s="65"/>
      <c r="N350" s="65"/>
      <c r="O350" s="65"/>
      <c r="P350" s="65"/>
    </row>
    <row r="351" spans="1:22" x14ac:dyDescent="0.25">
      <c r="C351" s="7"/>
      <c r="K351" s="65"/>
      <c r="L351" s="65"/>
      <c r="M351" s="65"/>
      <c r="N351" s="65"/>
      <c r="O351" s="65"/>
      <c r="P351" s="65"/>
    </row>
    <row r="352" spans="1:22" x14ac:dyDescent="0.25">
      <c r="C352" s="7"/>
      <c r="K352" s="65"/>
      <c r="L352" s="65"/>
      <c r="M352" s="65"/>
      <c r="N352" s="65"/>
      <c r="O352" s="65"/>
      <c r="P352" s="65"/>
    </row>
    <row r="353" spans="1:16" s="1" customFormat="1" x14ac:dyDescent="0.25">
      <c r="A353" s="64"/>
      <c r="C353" s="7"/>
      <c r="E353" s="55"/>
      <c r="F353" s="55"/>
      <c r="G353" s="55"/>
      <c r="H353" s="55"/>
      <c r="I353" s="55"/>
      <c r="J353" s="55"/>
      <c r="K353" s="65"/>
      <c r="L353" s="65"/>
      <c r="M353" s="65"/>
      <c r="N353" s="65"/>
      <c r="O353" s="65"/>
      <c r="P353" s="65"/>
    </row>
    <row r="354" spans="1:16" s="1" customFormat="1" x14ac:dyDescent="0.25">
      <c r="A354" s="2"/>
      <c r="C354" s="7"/>
      <c r="E354" s="55"/>
      <c r="F354" s="55"/>
      <c r="G354" s="55"/>
      <c r="H354" s="55"/>
      <c r="I354" s="55"/>
      <c r="J354" s="55"/>
      <c r="K354" s="65"/>
      <c r="L354" s="65"/>
      <c r="M354" s="65"/>
      <c r="N354" s="65"/>
      <c r="O354" s="65"/>
      <c r="P354" s="65"/>
    </row>
    <row r="355" spans="1:16" s="1" customFormat="1" x14ac:dyDescent="0.25">
      <c r="A355" s="2"/>
      <c r="C355" s="7"/>
      <c r="E355" s="55"/>
      <c r="F355" s="55"/>
      <c r="G355" s="55"/>
      <c r="H355" s="55"/>
      <c r="I355" s="55"/>
      <c r="J355" s="55"/>
      <c r="K355" s="65"/>
      <c r="L355" s="65"/>
      <c r="M355" s="65"/>
      <c r="N355" s="65"/>
      <c r="O355" s="65"/>
      <c r="P355" s="65"/>
    </row>
    <row r="356" spans="1:16" s="1" customFormat="1" x14ac:dyDescent="0.25">
      <c r="A356" s="2"/>
      <c r="C356" s="7"/>
      <c r="E356" s="55"/>
      <c r="F356" s="55"/>
      <c r="G356" s="55"/>
      <c r="H356" s="55"/>
      <c r="I356" s="55"/>
      <c r="J356" s="55"/>
      <c r="K356" s="65"/>
      <c r="L356" s="65"/>
      <c r="M356" s="65"/>
      <c r="N356" s="65"/>
      <c r="O356" s="65"/>
      <c r="P356" s="65"/>
    </row>
    <row r="357" spans="1:16" s="1" customFormat="1" x14ac:dyDescent="0.25">
      <c r="A357" s="2"/>
      <c r="C357" s="7"/>
      <c r="E357" s="55"/>
      <c r="F357" s="55"/>
      <c r="G357" s="55"/>
      <c r="H357" s="55"/>
      <c r="I357" s="55"/>
      <c r="J357" s="55"/>
      <c r="K357" s="65"/>
      <c r="L357" s="65"/>
      <c r="M357" s="65"/>
      <c r="N357" s="65"/>
      <c r="O357" s="65"/>
      <c r="P357" s="65"/>
    </row>
    <row r="358" spans="1:16" s="1" customFormat="1" x14ac:dyDescent="0.25">
      <c r="A358" s="2"/>
      <c r="C358" s="7"/>
      <c r="E358" s="55"/>
      <c r="F358" s="55"/>
      <c r="G358" s="55"/>
      <c r="H358" s="55"/>
      <c r="I358" s="55"/>
      <c r="J358" s="55"/>
      <c r="K358" s="65"/>
      <c r="L358" s="65"/>
      <c r="M358" s="65"/>
      <c r="N358" s="65"/>
      <c r="O358" s="65"/>
      <c r="P358" s="65"/>
    </row>
    <row r="359" spans="1:16" s="1" customFormat="1" x14ac:dyDescent="0.25">
      <c r="A359" s="2"/>
      <c r="C359" s="7"/>
      <c r="E359" s="55"/>
      <c r="F359" s="55"/>
      <c r="G359" s="55"/>
      <c r="H359" s="55"/>
      <c r="I359" s="55"/>
      <c r="J359" s="55"/>
      <c r="K359" s="65"/>
      <c r="L359" s="65"/>
      <c r="M359" s="65"/>
      <c r="N359" s="65"/>
      <c r="O359" s="65"/>
      <c r="P359" s="65"/>
    </row>
    <row r="360" spans="1:16" s="1" customFormat="1" x14ac:dyDescent="0.25">
      <c r="A360" s="2"/>
      <c r="C360" s="7"/>
      <c r="E360" s="55"/>
      <c r="F360" s="55"/>
      <c r="G360" s="55"/>
      <c r="H360" s="55"/>
      <c r="I360" s="55"/>
      <c r="J360" s="55"/>
      <c r="K360" s="65"/>
      <c r="L360" s="65"/>
      <c r="M360" s="65"/>
      <c r="N360" s="65"/>
      <c r="O360" s="65"/>
      <c r="P360" s="65"/>
    </row>
    <row r="361" spans="1:16" s="1" customFormat="1" x14ac:dyDescent="0.25">
      <c r="A361" s="2"/>
      <c r="C361" s="7"/>
      <c r="E361" s="55"/>
      <c r="F361" s="55"/>
      <c r="G361" s="55"/>
      <c r="H361" s="55"/>
      <c r="I361" s="55"/>
      <c r="J361" s="55"/>
      <c r="K361" s="65"/>
      <c r="L361" s="65"/>
      <c r="M361" s="65"/>
      <c r="N361" s="65"/>
      <c r="O361" s="65"/>
      <c r="P361" s="65"/>
    </row>
    <row r="362" spans="1:16" s="1" customFormat="1" x14ac:dyDescent="0.25">
      <c r="A362" s="2"/>
      <c r="C362" s="7"/>
      <c r="E362" s="55"/>
      <c r="F362" s="55"/>
      <c r="G362" s="55"/>
      <c r="H362" s="55"/>
      <c r="I362" s="55"/>
      <c r="J362" s="55"/>
      <c r="K362" s="65"/>
      <c r="L362" s="65"/>
      <c r="M362" s="65"/>
      <c r="N362" s="65"/>
      <c r="O362" s="65"/>
      <c r="P362" s="65"/>
    </row>
    <row r="363" spans="1:16" s="1" customFormat="1" x14ac:dyDescent="0.25">
      <c r="A363" s="2"/>
      <c r="C363" s="7"/>
      <c r="E363" s="55"/>
      <c r="F363" s="55"/>
      <c r="G363" s="55"/>
      <c r="H363" s="55"/>
      <c r="I363" s="55"/>
      <c r="J363" s="55"/>
      <c r="K363" s="65"/>
      <c r="L363" s="65"/>
      <c r="M363" s="65"/>
      <c r="N363" s="65"/>
      <c r="O363" s="65"/>
      <c r="P363" s="65"/>
    </row>
    <row r="364" spans="1:16" s="1" customFormat="1" x14ac:dyDescent="0.25">
      <c r="A364" s="2"/>
      <c r="C364" s="7"/>
      <c r="E364" s="55"/>
      <c r="F364" s="55"/>
      <c r="G364" s="55"/>
      <c r="H364" s="55"/>
      <c r="I364" s="55"/>
      <c r="J364" s="55"/>
      <c r="K364" s="65"/>
      <c r="L364" s="65"/>
      <c r="M364" s="65"/>
      <c r="N364" s="65"/>
      <c r="O364" s="65"/>
      <c r="P364" s="65"/>
    </row>
    <row r="365" spans="1:16" s="1" customFormat="1" x14ac:dyDescent="0.25">
      <c r="A365" s="2"/>
      <c r="C365" s="7"/>
      <c r="E365" s="55"/>
      <c r="F365" s="55"/>
      <c r="G365" s="55"/>
      <c r="H365" s="55"/>
      <c r="I365" s="55"/>
      <c r="J365" s="55"/>
      <c r="K365" s="65"/>
      <c r="L365" s="65"/>
      <c r="M365" s="65"/>
      <c r="N365" s="65"/>
      <c r="O365" s="65"/>
      <c r="P365" s="65"/>
    </row>
    <row r="366" spans="1:16" s="1" customFormat="1" x14ac:dyDescent="0.25">
      <c r="A366" s="2"/>
      <c r="C366" s="7"/>
      <c r="E366" s="55"/>
      <c r="F366" s="55"/>
      <c r="G366" s="55"/>
      <c r="H366" s="55"/>
      <c r="I366" s="55"/>
      <c r="J366" s="55"/>
      <c r="K366" s="65"/>
      <c r="L366" s="65"/>
      <c r="M366" s="65"/>
      <c r="N366" s="65"/>
      <c r="O366" s="65"/>
      <c r="P366" s="65"/>
    </row>
    <row r="367" spans="1:16" s="1" customFormat="1" x14ac:dyDescent="0.25">
      <c r="A367" s="2"/>
      <c r="C367" s="7"/>
      <c r="E367" s="55"/>
      <c r="F367" s="55"/>
      <c r="G367" s="55"/>
      <c r="H367" s="55"/>
      <c r="I367" s="55"/>
      <c r="J367" s="55"/>
      <c r="K367" s="65"/>
      <c r="L367" s="65"/>
      <c r="M367" s="65"/>
      <c r="N367" s="65"/>
      <c r="O367" s="65"/>
      <c r="P367" s="65"/>
    </row>
    <row r="368" spans="1:16" s="1" customFormat="1" x14ac:dyDescent="0.25">
      <c r="A368" s="2"/>
      <c r="C368" s="7"/>
      <c r="E368" s="55"/>
      <c r="F368" s="55"/>
      <c r="G368" s="55"/>
      <c r="H368" s="55"/>
      <c r="I368" s="55"/>
      <c r="J368" s="55"/>
      <c r="K368" s="65"/>
      <c r="L368" s="65"/>
      <c r="M368" s="65"/>
      <c r="N368" s="65"/>
      <c r="O368" s="65"/>
      <c r="P368" s="65"/>
    </row>
    <row r="369" spans="1:16" s="1" customFormat="1" x14ac:dyDescent="0.25">
      <c r="A369" s="2"/>
      <c r="C369" s="7"/>
      <c r="E369" s="55"/>
      <c r="F369" s="55"/>
      <c r="G369" s="55"/>
      <c r="H369" s="55"/>
      <c r="I369" s="55"/>
      <c r="J369" s="55"/>
      <c r="K369" s="65"/>
      <c r="L369" s="65"/>
      <c r="M369" s="65"/>
      <c r="N369" s="65"/>
      <c r="O369" s="65"/>
      <c r="P369" s="65"/>
    </row>
    <row r="370" spans="1:16" s="1" customFormat="1" x14ac:dyDescent="0.25">
      <c r="A370" s="2"/>
      <c r="C370" s="7"/>
      <c r="E370" s="55"/>
      <c r="F370" s="55"/>
      <c r="G370" s="55"/>
      <c r="H370" s="55"/>
      <c r="I370" s="55"/>
      <c r="J370" s="55"/>
      <c r="K370" s="65"/>
      <c r="L370" s="65"/>
      <c r="M370" s="65"/>
      <c r="N370" s="65"/>
      <c r="O370" s="65"/>
      <c r="P370" s="65"/>
    </row>
    <row r="371" spans="1:16" s="1" customFormat="1" x14ac:dyDescent="0.25">
      <c r="A371" s="2"/>
      <c r="C371" s="7"/>
      <c r="E371" s="55"/>
      <c r="F371" s="55"/>
      <c r="G371" s="55"/>
      <c r="H371" s="55"/>
      <c r="I371" s="55"/>
      <c r="J371" s="55"/>
      <c r="K371" s="65"/>
      <c r="L371" s="65"/>
      <c r="M371" s="65"/>
      <c r="N371" s="65"/>
      <c r="O371" s="65"/>
      <c r="P371" s="65"/>
    </row>
    <row r="372" spans="1:16" s="1" customFormat="1" x14ac:dyDescent="0.25">
      <c r="A372" s="2"/>
      <c r="C372" s="7"/>
      <c r="E372" s="55"/>
      <c r="F372" s="55"/>
      <c r="G372" s="55"/>
      <c r="H372" s="55"/>
      <c r="I372" s="55"/>
      <c r="J372" s="55"/>
      <c r="K372" s="65"/>
      <c r="L372" s="65"/>
      <c r="M372" s="65"/>
      <c r="N372" s="65"/>
      <c r="O372" s="65"/>
      <c r="P372" s="65"/>
    </row>
    <row r="373" spans="1:16" s="1" customFormat="1" x14ac:dyDescent="0.25">
      <c r="A373" s="2"/>
      <c r="C373" s="7"/>
      <c r="E373" s="55"/>
      <c r="F373" s="55"/>
      <c r="G373" s="55"/>
      <c r="H373" s="55"/>
      <c r="I373" s="55"/>
      <c r="J373" s="55"/>
      <c r="K373" s="65"/>
      <c r="L373" s="65"/>
      <c r="M373" s="65"/>
      <c r="N373" s="65"/>
      <c r="O373" s="65"/>
      <c r="P373" s="65"/>
    </row>
    <row r="374" spans="1:16" s="1" customFormat="1" x14ac:dyDescent="0.25">
      <c r="A374" s="2"/>
      <c r="C374" s="7"/>
      <c r="E374" s="55"/>
      <c r="F374" s="55"/>
      <c r="G374" s="55"/>
      <c r="H374" s="55"/>
      <c r="I374" s="55"/>
      <c r="J374" s="55"/>
      <c r="K374" s="65"/>
      <c r="L374" s="65"/>
      <c r="M374" s="65"/>
      <c r="N374" s="65"/>
      <c r="O374" s="65"/>
      <c r="P374" s="65"/>
    </row>
    <row r="375" spans="1:16" s="1" customFormat="1" x14ac:dyDescent="0.25">
      <c r="A375" s="2"/>
      <c r="C375" s="7"/>
      <c r="E375" s="55"/>
      <c r="F375" s="55"/>
      <c r="G375" s="55"/>
      <c r="H375" s="55"/>
      <c r="I375" s="55"/>
      <c r="J375" s="55"/>
      <c r="K375" s="65"/>
      <c r="L375" s="65"/>
      <c r="M375" s="65"/>
      <c r="N375" s="65"/>
      <c r="O375" s="65"/>
      <c r="P375" s="65"/>
    </row>
    <row r="376" spans="1:16" s="1" customFormat="1" x14ac:dyDescent="0.25">
      <c r="A376" s="2"/>
      <c r="C376" s="7"/>
      <c r="E376" s="55"/>
      <c r="F376" s="55"/>
      <c r="G376" s="55"/>
      <c r="H376" s="55"/>
      <c r="I376" s="55"/>
      <c r="J376" s="55"/>
      <c r="K376" s="65"/>
      <c r="L376" s="65"/>
      <c r="M376" s="65"/>
      <c r="N376" s="65"/>
      <c r="O376" s="65"/>
      <c r="P376" s="65"/>
    </row>
    <row r="377" spans="1:16" s="1" customFormat="1" x14ac:dyDescent="0.25">
      <c r="A377" s="2"/>
      <c r="C377" s="7"/>
      <c r="E377" s="55"/>
      <c r="F377" s="55"/>
      <c r="G377" s="55"/>
      <c r="H377" s="55"/>
      <c r="I377" s="55"/>
      <c r="J377" s="55"/>
      <c r="K377" s="65"/>
      <c r="L377" s="65"/>
      <c r="M377" s="65"/>
      <c r="N377" s="65"/>
      <c r="O377" s="65"/>
      <c r="P377" s="65"/>
    </row>
    <row r="378" spans="1:16" s="1" customFormat="1" x14ac:dyDescent="0.25">
      <c r="A378" s="2"/>
      <c r="C378" s="7"/>
      <c r="E378" s="55"/>
      <c r="F378" s="55"/>
      <c r="G378" s="55"/>
      <c r="H378" s="55"/>
      <c r="I378" s="55"/>
      <c r="J378" s="55"/>
      <c r="K378" s="65"/>
      <c r="L378" s="65"/>
      <c r="M378" s="65"/>
      <c r="N378" s="65"/>
      <c r="O378" s="65"/>
      <c r="P378" s="65"/>
    </row>
    <row r="379" spans="1:16" s="1" customFormat="1" x14ac:dyDescent="0.25">
      <c r="A379" s="2"/>
      <c r="C379" s="7"/>
      <c r="E379" s="55"/>
      <c r="F379" s="55"/>
      <c r="G379" s="55"/>
      <c r="H379" s="55"/>
      <c r="I379" s="55"/>
      <c r="J379" s="55"/>
      <c r="K379" s="65"/>
      <c r="L379" s="65"/>
      <c r="M379" s="65"/>
      <c r="N379" s="65"/>
      <c r="O379" s="65"/>
      <c r="P379" s="65"/>
    </row>
    <row r="380" spans="1:16" s="1" customFormat="1" x14ac:dyDescent="0.25">
      <c r="A380" s="2"/>
      <c r="C380" s="7"/>
      <c r="E380" s="55"/>
      <c r="F380" s="55"/>
      <c r="G380" s="55"/>
      <c r="H380" s="55"/>
      <c r="I380" s="55"/>
      <c r="J380" s="55"/>
      <c r="K380" s="65"/>
      <c r="L380" s="65"/>
      <c r="M380" s="65"/>
      <c r="N380" s="65"/>
      <c r="O380" s="65"/>
      <c r="P380" s="65"/>
    </row>
    <row r="381" spans="1:16" s="1" customFormat="1" x14ac:dyDescent="0.25">
      <c r="A381" s="2"/>
      <c r="C381" s="7"/>
      <c r="E381" s="55"/>
      <c r="F381" s="55"/>
      <c r="G381" s="55"/>
      <c r="H381" s="55"/>
      <c r="I381" s="55"/>
      <c r="J381" s="55"/>
      <c r="K381" s="65"/>
      <c r="L381" s="65"/>
      <c r="M381" s="65"/>
      <c r="N381" s="65"/>
      <c r="O381" s="65"/>
      <c r="P381" s="65"/>
    </row>
    <row r="382" spans="1:16" s="1" customFormat="1" x14ac:dyDescent="0.25">
      <c r="A382" s="2"/>
      <c r="C382" s="7"/>
      <c r="E382" s="55"/>
      <c r="F382" s="55"/>
      <c r="G382" s="55"/>
      <c r="H382" s="55"/>
      <c r="I382" s="55"/>
      <c r="J382" s="55"/>
      <c r="K382" s="65"/>
      <c r="L382" s="65"/>
      <c r="M382" s="65"/>
      <c r="N382" s="65"/>
      <c r="O382" s="65"/>
      <c r="P382" s="65"/>
    </row>
    <row r="383" spans="1:16" s="1" customFormat="1" x14ac:dyDescent="0.25">
      <c r="A383" s="2"/>
      <c r="C383" s="7"/>
      <c r="E383" s="55"/>
      <c r="F383" s="55"/>
      <c r="G383" s="55"/>
      <c r="H383" s="55"/>
      <c r="I383" s="55"/>
      <c r="J383" s="55"/>
      <c r="K383" s="65"/>
      <c r="L383" s="65"/>
      <c r="M383" s="65"/>
      <c r="N383" s="65"/>
      <c r="O383" s="65"/>
      <c r="P383" s="65"/>
    </row>
    <row r="384" spans="1:16" s="1" customFormat="1" x14ac:dyDescent="0.25">
      <c r="A384" s="2"/>
      <c r="C384" s="7"/>
      <c r="E384" s="55"/>
      <c r="F384" s="55"/>
      <c r="G384" s="55"/>
      <c r="H384" s="55"/>
      <c r="I384" s="55"/>
      <c r="J384" s="55"/>
      <c r="K384" s="65"/>
      <c r="L384" s="65"/>
      <c r="M384" s="65"/>
      <c r="N384" s="65"/>
      <c r="O384" s="65"/>
      <c r="P384" s="65"/>
    </row>
    <row r="385" spans="1:16" s="1" customFormat="1" x14ac:dyDescent="0.25">
      <c r="A385" s="2"/>
      <c r="C385" s="7"/>
      <c r="E385" s="55"/>
      <c r="F385" s="55"/>
      <c r="G385" s="55"/>
      <c r="H385" s="55"/>
      <c r="I385" s="55"/>
      <c r="J385" s="55"/>
      <c r="K385" s="65"/>
      <c r="L385" s="65"/>
      <c r="M385" s="65"/>
      <c r="N385" s="65"/>
      <c r="O385" s="65"/>
      <c r="P385" s="65"/>
    </row>
    <row r="386" spans="1:16" s="1" customFormat="1" x14ac:dyDescent="0.25">
      <c r="A386" s="2"/>
      <c r="C386" s="7"/>
      <c r="E386" s="55"/>
      <c r="F386" s="55"/>
      <c r="G386" s="55"/>
      <c r="H386" s="55"/>
      <c r="I386" s="55"/>
      <c r="J386" s="55"/>
      <c r="K386" s="65"/>
      <c r="L386" s="65"/>
      <c r="M386" s="65"/>
      <c r="N386" s="65"/>
      <c r="O386" s="65"/>
      <c r="P386" s="65"/>
    </row>
    <row r="387" spans="1:16" s="1" customFormat="1" x14ac:dyDescent="0.25">
      <c r="A387" s="2"/>
      <c r="C387" s="7"/>
      <c r="E387" s="55"/>
      <c r="F387" s="55"/>
      <c r="G387" s="55"/>
      <c r="H387" s="55"/>
      <c r="I387" s="55"/>
      <c r="J387" s="55"/>
      <c r="K387" s="65"/>
      <c r="L387" s="65"/>
      <c r="M387" s="65"/>
      <c r="N387" s="65"/>
      <c r="O387" s="65"/>
      <c r="P387" s="65"/>
    </row>
    <row r="388" spans="1:16" s="1" customFormat="1" x14ac:dyDescent="0.25">
      <c r="A388" s="2"/>
      <c r="C388" s="7"/>
      <c r="E388" s="55"/>
      <c r="F388" s="55"/>
      <c r="G388" s="55"/>
      <c r="H388" s="55"/>
      <c r="I388" s="55"/>
      <c r="J388" s="55"/>
      <c r="K388" s="65"/>
      <c r="L388" s="65"/>
      <c r="M388" s="65"/>
      <c r="N388" s="65"/>
      <c r="O388" s="65"/>
      <c r="P388" s="65"/>
    </row>
    <row r="389" spans="1:16" s="1" customFormat="1" x14ac:dyDescent="0.25">
      <c r="A389" s="2"/>
      <c r="C389" s="7"/>
      <c r="E389" s="55"/>
      <c r="F389" s="55"/>
      <c r="G389" s="55"/>
      <c r="H389" s="55"/>
      <c r="I389" s="55"/>
      <c r="J389" s="55"/>
      <c r="K389" s="65"/>
      <c r="L389" s="65"/>
      <c r="M389" s="65"/>
      <c r="N389" s="65"/>
      <c r="O389" s="65"/>
      <c r="P389" s="65"/>
    </row>
    <row r="390" spans="1:16" s="1" customFormat="1" x14ac:dyDescent="0.25">
      <c r="A390" s="2"/>
      <c r="C390" s="7"/>
      <c r="E390" s="55"/>
      <c r="F390" s="55"/>
      <c r="G390" s="55"/>
      <c r="H390" s="55"/>
      <c r="I390" s="55"/>
      <c r="J390" s="55"/>
      <c r="K390" s="65"/>
      <c r="L390" s="65"/>
      <c r="M390" s="65"/>
      <c r="N390" s="65"/>
      <c r="O390" s="65"/>
      <c r="P390" s="65"/>
    </row>
    <row r="391" spans="1:16" s="1" customFormat="1" x14ac:dyDescent="0.25">
      <c r="A391" s="2"/>
      <c r="C391" s="7"/>
      <c r="E391" s="55"/>
      <c r="F391" s="55"/>
      <c r="G391" s="55"/>
      <c r="H391" s="55"/>
      <c r="I391" s="55"/>
      <c r="J391" s="55"/>
      <c r="K391" s="65"/>
      <c r="L391" s="65"/>
      <c r="M391" s="65"/>
      <c r="N391" s="65"/>
      <c r="O391" s="65"/>
      <c r="P391" s="65"/>
    </row>
    <row r="392" spans="1:16" s="1" customFormat="1" x14ac:dyDescent="0.25">
      <c r="A392" s="2"/>
      <c r="C392" s="7"/>
      <c r="E392" s="55"/>
      <c r="F392" s="55"/>
      <c r="G392" s="55"/>
      <c r="H392" s="55"/>
      <c r="I392" s="55"/>
      <c r="J392" s="55"/>
      <c r="K392" s="65"/>
      <c r="L392" s="65"/>
      <c r="M392" s="65"/>
      <c r="N392" s="65"/>
      <c r="O392" s="65"/>
      <c r="P392" s="65"/>
    </row>
    <row r="393" spans="1:16" s="1" customFormat="1" x14ac:dyDescent="0.25">
      <c r="A393" s="2"/>
      <c r="C393" s="7"/>
      <c r="E393" s="55"/>
      <c r="F393" s="55"/>
      <c r="G393" s="55"/>
      <c r="H393" s="55"/>
      <c r="I393" s="55"/>
      <c r="J393" s="55"/>
      <c r="K393" s="65"/>
      <c r="L393" s="65"/>
      <c r="M393" s="65"/>
      <c r="N393" s="65"/>
      <c r="O393" s="65"/>
      <c r="P393" s="65"/>
    </row>
    <row r="394" spans="1:16" s="1" customFormat="1" x14ac:dyDescent="0.25">
      <c r="A394" s="2"/>
      <c r="C394" s="7"/>
      <c r="E394" s="55"/>
      <c r="F394" s="55"/>
      <c r="G394" s="55"/>
      <c r="H394" s="55"/>
      <c r="I394" s="55"/>
      <c r="J394" s="55"/>
      <c r="K394" s="65"/>
      <c r="L394" s="65"/>
      <c r="M394" s="65"/>
      <c r="N394" s="65"/>
      <c r="O394" s="65"/>
      <c r="P394" s="65"/>
    </row>
    <row r="395" spans="1:16" s="1" customFormat="1" x14ac:dyDescent="0.25">
      <c r="A395" s="2"/>
      <c r="C395" s="7"/>
      <c r="E395" s="55"/>
      <c r="F395" s="55"/>
      <c r="G395" s="55"/>
      <c r="H395" s="55"/>
      <c r="I395" s="55"/>
      <c r="J395" s="55"/>
      <c r="K395" s="65"/>
      <c r="L395" s="65"/>
      <c r="M395" s="65"/>
      <c r="N395" s="65"/>
      <c r="O395" s="65"/>
      <c r="P395" s="65"/>
    </row>
    <row r="396" spans="1:16" s="1" customFormat="1" x14ac:dyDescent="0.25">
      <c r="A396" s="2"/>
      <c r="C396" s="7"/>
      <c r="E396" s="55"/>
      <c r="F396" s="55"/>
      <c r="G396" s="55"/>
      <c r="H396" s="55"/>
      <c r="I396" s="55"/>
      <c r="J396" s="55"/>
      <c r="K396" s="65"/>
      <c r="L396" s="65"/>
      <c r="M396" s="65"/>
      <c r="N396" s="65"/>
      <c r="O396" s="65"/>
      <c r="P396" s="65"/>
    </row>
    <row r="397" spans="1:16" s="1" customFormat="1" x14ac:dyDescent="0.25">
      <c r="A397" s="2"/>
      <c r="C397" s="7"/>
      <c r="E397" s="55"/>
      <c r="F397" s="55"/>
      <c r="G397" s="55"/>
      <c r="H397" s="55"/>
      <c r="I397" s="55"/>
      <c r="J397" s="55"/>
      <c r="K397" s="65"/>
      <c r="L397" s="65"/>
      <c r="M397" s="65"/>
      <c r="N397" s="65"/>
      <c r="O397" s="65"/>
      <c r="P397" s="65"/>
    </row>
    <row r="398" spans="1:16" s="1" customFormat="1" x14ac:dyDescent="0.25">
      <c r="A398" s="2"/>
      <c r="C398" s="7"/>
      <c r="E398" s="55"/>
      <c r="F398" s="55"/>
      <c r="G398" s="55"/>
      <c r="H398" s="55"/>
      <c r="I398" s="55"/>
      <c r="J398" s="55"/>
      <c r="K398" s="65"/>
      <c r="L398" s="65"/>
      <c r="M398" s="65"/>
      <c r="N398" s="65"/>
      <c r="O398" s="65"/>
      <c r="P398" s="65"/>
    </row>
    <row r="399" spans="1:16" s="1" customFormat="1" x14ac:dyDescent="0.25">
      <c r="A399" s="2"/>
      <c r="C399" s="7"/>
      <c r="E399" s="55"/>
      <c r="F399" s="55"/>
      <c r="G399" s="55"/>
      <c r="H399" s="55"/>
      <c r="I399" s="55"/>
      <c r="J399" s="55"/>
      <c r="K399" s="65"/>
      <c r="L399" s="65"/>
      <c r="M399" s="65"/>
      <c r="N399" s="65"/>
      <c r="O399" s="65"/>
      <c r="P399" s="65"/>
    </row>
    <row r="400" spans="1:16" s="1" customFormat="1" x14ac:dyDescent="0.25">
      <c r="A400" s="2"/>
      <c r="C400" s="7"/>
      <c r="E400" s="55"/>
      <c r="F400" s="55"/>
      <c r="G400" s="55"/>
      <c r="H400" s="55"/>
      <c r="I400" s="55"/>
      <c r="J400" s="55"/>
      <c r="K400" s="65"/>
      <c r="L400" s="65"/>
      <c r="M400" s="65"/>
      <c r="N400" s="65"/>
      <c r="O400" s="65"/>
      <c r="P400" s="65"/>
    </row>
    <row r="401" spans="1:16" s="1" customFormat="1" x14ac:dyDescent="0.25">
      <c r="A401" s="2"/>
      <c r="C401" s="7"/>
      <c r="E401" s="55"/>
      <c r="F401" s="55"/>
      <c r="G401" s="55"/>
      <c r="H401" s="55"/>
      <c r="I401" s="55"/>
      <c r="J401" s="55"/>
      <c r="K401" s="65"/>
      <c r="L401" s="65"/>
      <c r="M401" s="65"/>
      <c r="N401" s="65"/>
      <c r="O401" s="65"/>
      <c r="P401" s="65"/>
    </row>
    <row r="402" spans="1:16" s="1" customFormat="1" x14ac:dyDescent="0.25">
      <c r="A402" s="2"/>
      <c r="C402" s="7"/>
      <c r="E402" s="55"/>
      <c r="F402" s="55"/>
      <c r="G402" s="55"/>
      <c r="H402" s="55"/>
      <c r="I402" s="55"/>
      <c r="J402" s="55"/>
      <c r="K402" s="65"/>
      <c r="L402" s="65"/>
      <c r="M402" s="65"/>
      <c r="N402" s="65"/>
      <c r="O402" s="65"/>
      <c r="P402" s="65"/>
    </row>
    <row r="403" spans="1:16" s="1" customFormat="1" x14ac:dyDescent="0.25">
      <c r="A403" s="2"/>
      <c r="C403" s="7"/>
      <c r="E403" s="55"/>
      <c r="F403" s="55"/>
      <c r="G403" s="55"/>
      <c r="H403" s="55"/>
      <c r="I403" s="55"/>
      <c r="J403" s="55"/>
      <c r="K403" s="65"/>
      <c r="L403" s="65"/>
      <c r="M403" s="65"/>
      <c r="N403" s="65"/>
      <c r="O403" s="65"/>
      <c r="P403" s="65"/>
    </row>
    <row r="404" spans="1:16" s="1" customFormat="1" x14ac:dyDescent="0.25">
      <c r="A404" s="2"/>
      <c r="C404" s="7"/>
      <c r="E404" s="55"/>
      <c r="F404" s="55"/>
      <c r="G404" s="55"/>
      <c r="H404" s="55"/>
      <c r="I404" s="55"/>
      <c r="J404" s="55"/>
      <c r="K404" s="65"/>
      <c r="L404" s="65"/>
      <c r="M404" s="65"/>
      <c r="N404" s="65"/>
      <c r="O404" s="65"/>
      <c r="P404" s="65"/>
    </row>
    <row r="405" spans="1:16" s="1" customFormat="1" x14ac:dyDescent="0.25">
      <c r="A405" s="2"/>
      <c r="C405" s="7"/>
      <c r="E405" s="55"/>
      <c r="F405" s="55"/>
      <c r="G405" s="55"/>
      <c r="H405" s="55"/>
      <c r="I405" s="55"/>
      <c r="J405" s="55"/>
      <c r="K405" s="65"/>
      <c r="L405" s="65"/>
      <c r="M405" s="65"/>
      <c r="N405" s="65"/>
      <c r="O405" s="65"/>
      <c r="P405" s="65"/>
    </row>
    <row r="406" spans="1:16" s="1" customFormat="1" x14ac:dyDescent="0.25">
      <c r="A406" s="2"/>
      <c r="C406" s="7"/>
      <c r="E406" s="55"/>
      <c r="F406" s="55"/>
      <c r="G406" s="55"/>
      <c r="H406" s="55"/>
      <c r="I406" s="55"/>
      <c r="J406" s="55"/>
      <c r="K406" s="65"/>
      <c r="L406" s="65"/>
      <c r="M406" s="65"/>
      <c r="N406" s="65"/>
      <c r="O406" s="65"/>
      <c r="P406" s="65"/>
    </row>
    <row r="407" spans="1:16" s="1" customFormat="1" x14ac:dyDescent="0.25">
      <c r="A407" s="2"/>
      <c r="C407" s="7"/>
      <c r="E407" s="55"/>
      <c r="F407" s="55"/>
      <c r="G407" s="55"/>
      <c r="H407" s="55"/>
      <c r="I407" s="55"/>
      <c r="J407" s="55"/>
      <c r="K407" s="65"/>
      <c r="L407" s="65"/>
      <c r="M407" s="65"/>
      <c r="N407" s="65"/>
      <c r="O407" s="65"/>
      <c r="P407" s="65"/>
    </row>
    <row r="408" spans="1:16" s="1" customFormat="1" x14ac:dyDescent="0.25">
      <c r="A408" s="2"/>
      <c r="C408" s="7"/>
      <c r="E408" s="55"/>
      <c r="F408" s="55"/>
      <c r="G408" s="55"/>
      <c r="H408" s="55"/>
      <c r="I408" s="55"/>
      <c r="J408" s="55"/>
      <c r="K408" s="65"/>
      <c r="L408" s="65"/>
      <c r="M408" s="65"/>
      <c r="N408" s="65"/>
      <c r="O408" s="65"/>
      <c r="P408" s="65"/>
    </row>
    <row r="409" spans="1:16" s="1" customFormat="1" x14ac:dyDescent="0.25">
      <c r="A409" s="2"/>
      <c r="C409" s="7"/>
      <c r="E409" s="55"/>
      <c r="F409" s="55"/>
      <c r="G409" s="55"/>
      <c r="H409" s="55"/>
      <c r="I409" s="55"/>
      <c r="J409" s="55"/>
      <c r="K409" s="65"/>
      <c r="L409" s="65"/>
      <c r="M409" s="65"/>
      <c r="N409" s="65"/>
      <c r="O409" s="65"/>
      <c r="P409" s="65"/>
    </row>
    <row r="410" spans="1:16" s="1" customFormat="1" x14ac:dyDescent="0.25">
      <c r="A410" s="2"/>
      <c r="C410" s="7"/>
      <c r="E410" s="55"/>
      <c r="F410" s="55"/>
      <c r="G410" s="55"/>
      <c r="H410" s="55"/>
      <c r="I410" s="55"/>
      <c r="J410" s="55"/>
      <c r="K410" s="65"/>
      <c r="L410" s="65"/>
      <c r="M410" s="65"/>
      <c r="N410" s="65"/>
      <c r="O410" s="65"/>
      <c r="P410" s="65"/>
    </row>
    <row r="411" spans="1:16" s="1" customFormat="1" x14ac:dyDescent="0.25">
      <c r="A411" s="2"/>
      <c r="C411" s="7"/>
      <c r="E411" s="55"/>
      <c r="F411" s="55"/>
      <c r="G411" s="55"/>
      <c r="H411" s="55"/>
      <c r="I411" s="55"/>
      <c r="J411" s="55"/>
      <c r="K411" s="65"/>
      <c r="L411" s="65"/>
      <c r="M411" s="65"/>
      <c r="N411" s="65"/>
      <c r="O411" s="65"/>
      <c r="P411" s="65"/>
    </row>
    <row r="412" spans="1:16" s="1" customFormat="1" x14ac:dyDescent="0.25">
      <c r="A412" s="2"/>
      <c r="C412" s="7"/>
      <c r="E412" s="55"/>
      <c r="F412" s="55"/>
      <c r="G412" s="55"/>
      <c r="H412" s="55"/>
      <c r="I412" s="55"/>
      <c r="J412" s="55"/>
      <c r="K412" s="65"/>
      <c r="L412" s="65"/>
      <c r="M412" s="65"/>
      <c r="N412" s="65"/>
      <c r="O412" s="65"/>
      <c r="P412" s="65"/>
    </row>
    <row r="413" spans="1:16" s="1" customFormat="1" x14ac:dyDescent="0.25">
      <c r="A413" s="2"/>
      <c r="C413" s="7"/>
      <c r="E413" s="55"/>
      <c r="F413" s="55"/>
      <c r="G413" s="55"/>
      <c r="H413" s="55"/>
      <c r="I413" s="55"/>
      <c r="J413" s="55"/>
      <c r="K413" s="65"/>
      <c r="L413" s="65"/>
      <c r="M413" s="65"/>
      <c r="N413" s="65"/>
      <c r="O413" s="65"/>
      <c r="P413" s="65"/>
    </row>
    <row r="414" spans="1:16" s="1" customFormat="1" x14ac:dyDescent="0.25">
      <c r="A414" s="2"/>
      <c r="C414" s="7"/>
      <c r="E414" s="55"/>
      <c r="F414" s="55"/>
      <c r="G414" s="55"/>
      <c r="H414" s="55"/>
      <c r="I414" s="55"/>
      <c r="J414" s="55"/>
      <c r="K414" s="65"/>
      <c r="L414" s="65"/>
      <c r="M414" s="65"/>
      <c r="N414" s="65"/>
      <c r="O414" s="65"/>
      <c r="P414" s="65"/>
    </row>
    <row r="415" spans="1:16" s="1" customFormat="1" x14ac:dyDescent="0.25">
      <c r="A415" s="2"/>
      <c r="C415" s="7"/>
      <c r="E415" s="55"/>
      <c r="F415" s="55"/>
      <c r="G415" s="55"/>
      <c r="H415" s="55"/>
      <c r="I415" s="55"/>
      <c r="J415" s="55"/>
      <c r="K415" s="65"/>
      <c r="L415" s="65"/>
      <c r="M415" s="65"/>
      <c r="N415" s="65"/>
      <c r="O415" s="65"/>
      <c r="P415" s="65"/>
    </row>
    <row r="416" spans="1:16" s="1" customFormat="1" x14ac:dyDescent="0.25">
      <c r="A416" s="2"/>
      <c r="C416" s="7"/>
      <c r="E416" s="55"/>
      <c r="F416" s="55"/>
      <c r="G416" s="55"/>
      <c r="H416" s="55"/>
      <c r="I416" s="55"/>
      <c r="J416" s="55"/>
      <c r="K416" s="65"/>
      <c r="L416" s="65"/>
      <c r="M416" s="65"/>
      <c r="N416" s="65"/>
      <c r="O416" s="65"/>
      <c r="P416" s="65"/>
    </row>
    <row r="417" spans="1:16" s="1" customFormat="1" x14ac:dyDescent="0.25">
      <c r="A417" s="2"/>
      <c r="C417" s="7"/>
      <c r="E417" s="55"/>
      <c r="F417" s="55"/>
      <c r="G417" s="55"/>
      <c r="H417" s="55"/>
      <c r="I417" s="55"/>
      <c r="J417" s="55"/>
      <c r="K417" s="65"/>
      <c r="L417" s="65"/>
      <c r="M417" s="65"/>
      <c r="N417" s="65"/>
      <c r="O417" s="65"/>
      <c r="P417" s="65"/>
    </row>
    <row r="418" spans="1:16" s="1" customFormat="1" x14ac:dyDescent="0.25">
      <c r="A418" s="2"/>
      <c r="C418" s="7"/>
      <c r="E418" s="55"/>
      <c r="F418" s="55"/>
      <c r="G418" s="55"/>
      <c r="H418" s="55"/>
      <c r="I418" s="55"/>
      <c r="J418" s="55"/>
      <c r="K418" s="65"/>
      <c r="L418" s="65"/>
      <c r="M418" s="65"/>
      <c r="N418" s="65"/>
      <c r="O418" s="65"/>
      <c r="P418" s="65"/>
    </row>
    <row r="419" spans="1:16" s="1" customFormat="1" x14ac:dyDescent="0.25">
      <c r="A419" s="2"/>
      <c r="C419" s="7"/>
      <c r="E419" s="55"/>
      <c r="F419" s="55"/>
      <c r="G419" s="55"/>
      <c r="H419" s="55"/>
      <c r="I419" s="55"/>
      <c r="J419" s="55"/>
      <c r="K419" s="65"/>
      <c r="L419" s="65"/>
      <c r="M419" s="65"/>
      <c r="N419" s="65"/>
      <c r="O419" s="65"/>
      <c r="P419" s="65"/>
    </row>
    <row r="420" spans="1:16" s="1" customFormat="1" x14ac:dyDescent="0.25">
      <c r="A420" s="2"/>
      <c r="C420" s="7"/>
      <c r="E420" s="55"/>
      <c r="F420" s="55"/>
      <c r="G420" s="55"/>
      <c r="H420" s="55"/>
      <c r="I420" s="55"/>
      <c r="J420" s="55"/>
      <c r="K420" s="65"/>
      <c r="L420" s="65"/>
      <c r="M420" s="65"/>
      <c r="N420" s="65"/>
      <c r="O420" s="65"/>
      <c r="P420" s="65"/>
    </row>
    <row r="421" spans="1:16" s="1" customFormat="1" x14ac:dyDescent="0.25">
      <c r="A421" s="2"/>
      <c r="C421" s="7"/>
      <c r="E421" s="55"/>
      <c r="F421" s="55"/>
      <c r="G421" s="55"/>
      <c r="H421" s="55"/>
      <c r="I421" s="55"/>
      <c r="J421" s="55"/>
      <c r="K421" s="65"/>
      <c r="L421" s="65"/>
      <c r="M421" s="65"/>
      <c r="N421" s="65"/>
      <c r="O421" s="65"/>
      <c r="P421" s="65"/>
    </row>
    <row r="422" spans="1:16" s="1" customFormat="1" x14ac:dyDescent="0.25">
      <c r="A422" s="2"/>
      <c r="C422" s="7"/>
      <c r="E422" s="55"/>
      <c r="F422" s="55"/>
      <c r="G422" s="55"/>
      <c r="H422" s="55"/>
      <c r="I422" s="55"/>
      <c r="J422" s="55"/>
      <c r="K422" s="65"/>
      <c r="L422" s="65"/>
      <c r="M422" s="65"/>
      <c r="N422" s="65"/>
      <c r="O422" s="65"/>
      <c r="P422" s="65"/>
    </row>
    <row r="423" spans="1:16" s="1" customFormat="1" x14ac:dyDescent="0.25">
      <c r="A423" s="2"/>
      <c r="C423" s="7"/>
      <c r="E423" s="55"/>
      <c r="F423" s="55"/>
      <c r="G423" s="55"/>
      <c r="H423" s="55"/>
      <c r="I423" s="55"/>
      <c r="J423" s="55"/>
      <c r="K423" s="65"/>
      <c r="L423" s="65"/>
      <c r="M423" s="65"/>
      <c r="N423" s="65"/>
      <c r="O423" s="65"/>
      <c r="P423" s="65"/>
    </row>
    <row r="424" spans="1:16" s="1" customFormat="1" x14ac:dyDescent="0.25">
      <c r="A424" s="2"/>
      <c r="C424" s="7"/>
      <c r="E424" s="55"/>
      <c r="F424" s="55"/>
      <c r="G424" s="55"/>
      <c r="H424" s="55"/>
      <c r="I424" s="55"/>
      <c r="J424" s="55"/>
      <c r="K424" s="65"/>
      <c r="L424" s="65"/>
      <c r="M424" s="65"/>
      <c r="N424" s="65"/>
      <c r="O424" s="65"/>
      <c r="P424" s="65"/>
    </row>
    <row r="425" spans="1:16" s="1" customFormat="1" x14ac:dyDescent="0.25">
      <c r="A425" s="2"/>
      <c r="C425" s="7"/>
      <c r="E425" s="55"/>
      <c r="F425" s="55"/>
      <c r="G425" s="55"/>
      <c r="H425" s="55"/>
      <c r="I425" s="55"/>
      <c r="J425" s="55"/>
      <c r="K425" s="65"/>
      <c r="L425" s="65"/>
      <c r="M425" s="65"/>
      <c r="N425" s="65"/>
      <c r="O425" s="65"/>
      <c r="P425" s="65"/>
    </row>
    <row r="426" spans="1:16" s="1" customFormat="1" x14ac:dyDescent="0.25">
      <c r="A426" s="2"/>
      <c r="C426" s="7"/>
      <c r="E426" s="55"/>
      <c r="F426" s="55"/>
      <c r="G426" s="55"/>
      <c r="H426" s="55"/>
      <c r="I426" s="55"/>
      <c r="J426" s="55"/>
      <c r="K426" s="65"/>
      <c r="L426" s="65"/>
      <c r="M426" s="65"/>
      <c r="N426" s="65"/>
      <c r="O426" s="65"/>
      <c r="P426" s="65"/>
    </row>
    <row r="427" spans="1:16" s="1" customFormat="1" x14ac:dyDescent="0.25">
      <c r="A427" s="2"/>
      <c r="C427" s="7"/>
      <c r="E427" s="55"/>
      <c r="F427" s="55"/>
      <c r="G427" s="55"/>
      <c r="H427" s="55"/>
      <c r="I427" s="55"/>
      <c r="J427" s="55"/>
      <c r="K427" s="65"/>
      <c r="L427" s="65"/>
      <c r="M427" s="65"/>
      <c r="N427" s="65"/>
      <c r="O427" s="65"/>
      <c r="P427" s="65"/>
    </row>
    <row r="428" spans="1:16" s="1" customFormat="1" x14ac:dyDescent="0.25">
      <c r="A428" s="2"/>
      <c r="C428" s="7"/>
      <c r="E428" s="55"/>
      <c r="F428" s="55"/>
      <c r="G428" s="55"/>
      <c r="H428" s="55"/>
      <c r="I428" s="55"/>
      <c r="J428" s="55"/>
      <c r="K428" s="65"/>
      <c r="L428" s="65"/>
      <c r="M428" s="65"/>
      <c r="N428" s="65"/>
      <c r="O428" s="65"/>
      <c r="P428" s="65"/>
    </row>
    <row r="429" spans="1:16" s="1" customFormat="1" x14ac:dyDescent="0.25">
      <c r="A429" s="2"/>
      <c r="C429" s="7"/>
      <c r="E429" s="55"/>
      <c r="F429" s="55"/>
      <c r="G429" s="55"/>
      <c r="H429" s="55"/>
      <c r="I429" s="55"/>
      <c r="J429" s="55"/>
      <c r="K429" s="65"/>
      <c r="L429" s="65"/>
      <c r="M429" s="65"/>
      <c r="N429" s="65"/>
      <c r="O429" s="65"/>
      <c r="P429" s="65"/>
    </row>
    <row r="430" spans="1:16" s="1" customFormat="1" x14ac:dyDescent="0.25">
      <c r="A430" s="2"/>
      <c r="C430" s="7"/>
      <c r="E430" s="55"/>
      <c r="F430" s="55"/>
      <c r="G430" s="55"/>
      <c r="H430" s="55"/>
      <c r="I430" s="55"/>
      <c r="J430" s="55"/>
      <c r="K430" s="65"/>
      <c r="L430" s="65"/>
      <c r="M430" s="65"/>
      <c r="N430" s="65"/>
      <c r="O430" s="65"/>
      <c r="P430" s="65"/>
    </row>
    <row r="431" spans="1:16" s="1" customFormat="1" x14ac:dyDescent="0.25">
      <c r="A431" s="2"/>
      <c r="C431" s="7"/>
      <c r="E431" s="55"/>
      <c r="F431" s="55"/>
      <c r="G431" s="55"/>
      <c r="H431" s="55"/>
      <c r="I431" s="55"/>
      <c r="J431" s="55"/>
      <c r="K431" s="65"/>
      <c r="L431" s="65"/>
      <c r="M431" s="65"/>
      <c r="N431" s="65"/>
      <c r="O431" s="65"/>
      <c r="P431" s="65"/>
    </row>
    <row r="432" spans="1:16" s="1" customFormat="1" x14ac:dyDescent="0.25">
      <c r="A432" s="2"/>
      <c r="C432" s="7"/>
      <c r="E432" s="55"/>
      <c r="F432" s="55"/>
      <c r="G432" s="55"/>
      <c r="H432" s="55"/>
      <c r="I432" s="55"/>
      <c r="J432" s="55"/>
      <c r="K432" s="65"/>
      <c r="L432" s="65"/>
      <c r="M432" s="65"/>
      <c r="N432" s="65"/>
      <c r="O432" s="65"/>
      <c r="P432" s="65"/>
    </row>
    <row r="433" spans="1:16" s="1" customFormat="1" x14ac:dyDescent="0.25">
      <c r="A433" s="2"/>
      <c r="C433" s="7"/>
      <c r="E433" s="55"/>
      <c r="F433" s="55"/>
      <c r="G433" s="55"/>
      <c r="H433" s="55"/>
      <c r="I433" s="55"/>
      <c r="J433" s="55"/>
      <c r="K433" s="65"/>
      <c r="L433" s="65"/>
      <c r="M433" s="65"/>
      <c r="N433" s="65"/>
      <c r="O433" s="65"/>
      <c r="P433" s="65"/>
    </row>
    <row r="434" spans="1:16" s="1" customFormat="1" x14ac:dyDescent="0.25">
      <c r="A434" s="2"/>
      <c r="C434" s="7"/>
      <c r="E434" s="55"/>
      <c r="F434" s="55"/>
      <c r="G434" s="55"/>
      <c r="H434" s="55"/>
      <c r="I434" s="55"/>
      <c r="J434" s="55"/>
      <c r="K434" s="65"/>
      <c r="L434" s="65"/>
      <c r="M434" s="65"/>
      <c r="N434" s="65"/>
      <c r="O434" s="65"/>
      <c r="P434" s="65"/>
    </row>
    <row r="435" spans="1:16" s="1" customFormat="1" x14ac:dyDescent="0.25">
      <c r="A435" s="2"/>
      <c r="C435" s="7"/>
      <c r="E435" s="55"/>
      <c r="F435" s="55"/>
      <c r="G435" s="55"/>
      <c r="H435" s="55"/>
      <c r="I435" s="55"/>
      <c r="J435" s="55"/>
      <c r="K435" s="65"/>
      <c r="L435" s="65"/>
      <c r="M435" s="65"/>
      <c r="N435" s="65"/>
      <c r="O435" s="65"/>
      <c r="P435" s="65"/>
    </row>
    <row r="436" spans="1:16" s="1" customFormat="1" x14ac:dyDescent="0.25">
      <c r="A436" s="2"/>
      <c r="C436" s="7"/>
      <c r="E436" s="55"/>
      <c r="F436" s="55"/>
      <c r="G436" s="55"/>
      <c r="H436" s="55"/>
      <c r="I436" s="55"/>
      <c r="J436" s="55"/>
      <c r="K436" s="65"/>
      <c r="L436" s="65"/>
      <c r="M436" s="65"/>
      <c r="N436" s="65"/>
      <c r="O436" s="65"/>
      <c r="P436" s="65"/>
    </row>
    <row r="437" spans="1:16" s="1" customFormat="1" x14ac:dyDescent="0.25">
      <c r="A437" s="2"/>
      <c r="C437" s="7"/>
      <c r="E437" s="55"/>
      <c r="F437" s="55"/>
      <c r="G437" s="55"/>
      <c r="H437" s="55"/>
      <c r="I437" s="55"/>
      <c r="J437" s="55"/>
      <c r="K437" s="65"/>
      <c r="L437" s="65"/>
      <c r="M437" s="65"/>
      <c r="N437" s="65"/>
      <c r="O437" s="65"/>
      <c r="P437" s="65"/>
    </row>
    <row r="438" spans="1:16" s="1" customFormat="1" x14ac:dyDescent="0.25">
      <c r="A438" s="2"/>
      <c r="C438" s="7"/>
      <c r="E438" s="55"/>
      <c r="F438" s="55"/>
      <c r="G438" s="55"/>
      <c r="H438" s="55"/>
      <c r="I438" s="55"/>
      <c r="J438" s="55"/>
      <c r="K438" s="65"/>
      <c r="L438" s="65"/>
      <c r="M438" s="65"/>
      <c r="N438" s="65"/>
      <c r="O438" s="65"/>
      <c r="P438" s="65"/>
    </row>
    <row r="439" spans="1:16" s="1" customFormat="1" x14ac:dyDescent="0.25">
      <c r="A439" s="2"/>
      <c r="C439" s="7"/>
      <c r="E439" s="55"/>
      <c r="F439" s="55"/>
      <c r="G439" s="55"/>
      <c r="H439" s="55"/>
      <c r="I439" s="55"/>
      <c r="J439" s="55"/>
      <c r="K439" s="65"/>
      <c r="L439" s="65"/>
      <c r="M439" s="65"/>
      <c r="N439" s="65"/>
      <c r="O439" s="65"/>
      <c r="P439" s="65"/>
    </row>
    <row r="440" spans="1:16" s="1" customFormat="1" x14ac:dyDescent="0.25">
      <c r="A440" s="2"/>
      <c r="C440" s="7"/>
      <c r="E440" s="55"/>
      <c r="F440" s="55"/>
      <c r="G440" s="55"/>
      <c r="H440" s="55"/>
      <c r="I440" s="55"/>
      <c r="J440" s="55"/>
      <c r="K440" s="65"/>
      <c r="L440" s="65"/>
      <c r="M440" s="65"/>
      <c r="N440" s="65"/>
      <c r="O440" s="65"/>
      <c r="P440" s="65"/>
    </row>
    <row r="441" spans="1:16" s="1" customFormat="1" x14ac:dyDescent="0.25">
      <c r="A441" s="2"/>
      <c r="C441" s="7"/>
      <c r="E441" s="55"/>
      <c r="F441" s="55"/>
      <c r="G441" s="55"/>
      <c r="H441" s="55"/>
      <c r="I441" s="55"/>
      <c r="J441" s="55"/>
      <c r="K441" s="65"/>
      <c r="L441" s="65"/>
      <c r="M441" s="65"/>
      <c r="N441" s="65"/>
      <c r="O441" s="65"/>
      <c r="P441" s="65"/>
    </row>
    <row r="442" spans="1:16" s="1" customFormat="1" x14ac:dyDescent="0.25">
      <c r="A442" s="2"/>
      <c r="C442" s="7"/>
      <c r="E442" s="55"/>
      <c r="F442" s="55"/>
      <c r="G442" s="55"/>
      <c r="H442" s="55"/>
      <c r="I442" s="55"/>
      <c r="J442" s="55"/>
      <c r="K442" s="65"/>
      <c r="L442" s="65"/>
      <c r="M442" s="65"/>
      <c r="N442" s="65"/>
      <c r="O442" s="65"/>
      <c r="P442" s="65"/>
    </row>
    <row r="443" spans="1:16" s="1" customFormat="1" x14ac:dyDescent="0.25">
      <c r="A443" s="2"/>
      <c r="C443" s="7"/>
      <c r="E443" s="55"/>
      <c r="F443" s="55"/>
      <c r="G443" s="55"/>
      <c r="H443" s="55"/>
      <c r="I443" s="55"/>
      <c r="J443" s="55"/>
      <c r="K443" s="65"/>
      <c r="L443" s="65"/>
      <c r="M443" s="65"/>
      <c r="N443" s="65"/>
      <c r="O443" s="65"/>
      <c r="P443" s="65"/>
    </row>
    <row r="444" spans="1:16" s="1" customFormat="1" x14ac:dyDescent="0.25">
      <c r="A444" s="2"/>
      <c r="C444" s="7"/>
      <c r="E444" s="55"/>
      <c r="F444" s="55"/>
      <c r="G444" s="55"/>
      <c r="H444" s="55"/>
      <c r="I444" s="55"/>
      <c r="J444" s="55"/>
      <c r="K444" s="65"/>
      <c r="L444" s="65"/>
      <c r="M444" s="65"/>
      <c r="N444" s="65"/>
      <c r="O444" s="65"/>
      <c r="P444" s="65"/>
    </row>
    <row r="445" spans="1:16" s="1" customFormat="1" x14ac:dyDescent="0.25">
      <c r="A445" s="2"/>
      <c r="C445" s="7"/>
      <c r="E445" s="55"/>
      <c r="F445" s="55"/>
      <c r="G445" s="55"/>
      <c r="H445" s="55"/>
      <c r="I445" s="55"/>
      <c r="J445" s="55"/>
      <c r="K445" s="65"/>
      <c r="L445" s="65"/>
      <c r="M445" s="65"/>
      <c r="N445" s="65"/>
      <c r="O445" s="65"/>
      <c r="P445" s="65"/>
    </row>
    <row r="446" spans="1:16" s="1" customFormat="1" x14ac:dyDescent="0.25">
      <c r="A446" s="2"/>
      <c r="C446" s="7"/>
      <c r="E446" s="55"/>
      <c r="F446" s="55"/>
      <c r="G446" s="55"/>
      <c r="H446" s="55"/>
      <c r="I446" s="55"/>
      <c r="J446" s="55"/>
      <c r="K446" s="65"/>
      <c r="L446" s="65"/>
      <c r="M446" s="65"/>
      <c r="N446" s="65"/>
      <c r="O446" s="65"/>
      <c r="P446" s="65"/>
    </row>
    <row r="447" spans="1:16" s="1" customFormat="1" x14ac:dyDescent="0.25">
      <c r="A447" s="2"/>
      <c r="C447" s="7"/>
      <c r="E447" s="55"/>
      <c r="F447" s="55"/>
      <c r="G447" s="55"/>
      <c r="H447" s="55"/>
      <c r="I447" s="55"/>
      <c r="J447" s="55"/>
      <c r="K447" s="65"/>
      <c r="L447" s="65"/>
      <c r="M447" s="65"/>
      <c r="N447" s="65"/>
      <c r="O447" s="65"/>
      <c r="P447" s="65"/>
    </row>
    <row r="448" spans="1:16" s="1" customFormat="1" x14ac:dyDescent="0.25">
      <c r="A448" s="2"/>
      <c r="C448" s="7"/>
      <c r="E448" s="55"/>
      <c r="F448" s="55"/>
      <c r="G448" s="55"/>
      <c r="H448" s="55"/>
      <c r="I448" s="55"/>
      <c r="J448" s="55"/>
      <c r="K448" s="65"/>
      <c r="L448" s="65"/>
      <c r="M448" s="65"/>
      <c r="N448" s="65"/>
      <c r="O448" s="65"/>
      <c r="P448" s="65"/>
    </row>
    <row r="449" spans="1:16" s="1" customFormat="1" x14ac:dyDescent="0.25">
      <c r="A449" s="2"/>
      <c r="C449" s="7"/>
      <c r="E449" s="55"/>
      <c r="F449" s="55"/>
      <c r="G449" s="55"/>
      <c r="H449" s="55"/>
      <c r="I449" s="55"/>
      <c r="J449" s="55"/>
      <c r="K449" s="65"/>
      <c r="L449" s="65"/>
      <c r="M449" s="65"/>
      <c r="N449" s="65"/>
      <c r="O449" s="65"/>
      <c r="P449" s="65"/>
    </row>
    <row r="450" spans="1:16" s="1" customFormat="1" x14ac:dyDescent="0.25">
      <c r="A450" s="2"/>
      <c r="C450" s="7"/>
      <c r="E450" s="55"/>
      <c r="F450" s="55"/>
      <c r="G450" s="55"/>
      <c r="H450" s="55"/>
      <c r="I450" s="55"/>
      <c r="J450" s="55"/>
      <c r="K450" s="65"/>
      <c r="L450" s="65"/>
      <c r="M450" s="65"/>
      <c r="N450" s="65"/>
      <c r="O450" s="65"/>
      <c r="P450" s="65"/>
    </row>
    <row r="451" spans="1:16" s="1" customFormat="1" x14ac:dyDescent="0.25">
      <c r="A451" s="2"/>
      <c r="C451" s="7"/>
      <c r="E451" s="55"/>
      <c r="F451" s="55"/>
      <c r="G451" s="55"/>
      <c r="H451" s="55"/>
      <c r="I451" s="55"/>
      <c r="J451" s="55"/>
      <c r="K451" s="65"/>
      <c r="L451" s="65"/>
      <c r="M451" s="65"/>
      <c r="N451" s="65"/>
      <c r="O451" s="65"/>
      <c r="P451" s="65"/>
    </row>
    <row r="452" spans="1:16" s="1" customFormat="1" x14ac:dyDescent="0.25">
      <c r="A452" s="2"/>
      <c r="C452" s="7"/>
      <c r="E452" s="55"/>
      <c r="F452" s="55"/>
      <c r="G452" s="55"/>
      <c r="H452" s="55"/>
      <c r="I452" s="55"/>
      <c r="J452" s="55"/>
      <c r="K452" s="65"/>
      <c r="L452" s="65"/>
      <c r="M452" s="65"/>
      <c r="N452" s="65"/>
      <c r="O452" s="65"/>
      <c r="P452" s="65"/>
    </row>
    <row r="453" spans="1:16" s="1" customFormat="1" x14ac:dyDescent="0.25">
      <c r="A453" s="2"/>
      <c r="C453" s="7"/>
      <c r="E453" s="55"/>
      <c r="F453" s="55"/>
      <c r="G453" s="55"/>
      <c r="H453" s="55"/>
      <c r="I453" s="55"/>
      <c r="J453" s="55"/>
      <c r="K453" s="65"/>
      <c r="L453" s="65"/>
      <c r="M453" s="65"/>
      <c r="N453" s="65"/>
      <c r="O453" s="65"/>
      <c r="P453" s="65"/>
    </row>
    <row r="454" spans="1:16" s="1" customFormat="1" x14ac:dyDescent="0.25">
      <c r="A454" s="2"/>
      <c r="C454" s="7"/>
      <c r="E454" s="55"/>
      <c r="F454" s="55"/>
      <c r="G454" s="55"/>
      <c r="H454" s="55"/>
      <c r="I454" s="55"/>
      <c r="J454" s="55"/>
      <c r="K454" s="65"/>
      <c r="L454" s="65"/>
      <c r="M454" s="65"/>
      <c r="N454" s="65"/>
      <c r="O454" s="65"/>
      <c r="P454" s="65"/>
    </row>
    <row r="455" spans="1:16" s="1" customFormat="1" x14ac:dyDescent="0.25">
      <c r="A455" s="2"/>
      <c r="C455" s="7"/>
      <c r="E455" s="55"/>
      <c r="F455" s="55"/>
      <c r="G455" s="55"/>
      <c r="H455" s="55"/>
      <c r="I455" s="55"/>
      <c r="J455" s="55"/>
      <c r="K455" s="65"/>
      <c r="L455" s="65"/>
      <c r="M455" s="65"/>
      <c r="N455" s="65"/>
      <c r="O455" s="65"/>
      <c r="P455" s="65"/>
    </row>
    <row r="456" spans="1:16" s="1" customFormat="1" x14ac:dyDescent="0.25">
      <c r="A456" s="2"/>
      <c r="C456" s="7"/>
      <c r="E456" s="55"/>
      <c r="F456" s="55"/>
      <c r="G456" s="55"/>
      <c r="H456" s="55"/>
      <c r="I456" s="55"/>
      <c r="J456" s="55"/>
      <c r="K456" s="65"/>
      <c r="L456" s="65"/>
      <c r="M456" s="65"/>
      <c r="N456" s="65"/>
      <c r="O456" s="65"/>
      <c r="P456" s="65"/>
    </row>
    <row r="457" spans="1:16" s="1" customFormat="1" x14ac:dyDescent="0.25">
      <c r="A457" s="2"/>
      <c r="C457" s="7"/>
      <c r="E457" s="55"/>
      <c r="F457" s="55"/>
      <c r="G457" s="55"/>
      <c r="H457" s="55"/>
      <c r="I457" s="55"/>
      <c r="J457" s="55"/>
      <c r="K457" s="65"/>
      <c r="L457" s="65"/>
      <c r="M457" s="65"/>
      <c r="N457" s="65"/>
      <c r="O457" s="65"/>
      <c r="P457" s="65"/>
    </row>
    <row r="458" spans="1:16" s="1" customFormat="1" x14ac:dyDescent="0.25">
      <c r="A458" s="2"/>
      <c r="C458" s="7"/>
      <c r="E458" s="55"/>
      <c r="F458" s="55"/>
      <c r="G458" s="55"/>
      <c r="H458" s="55"/>
      <c r="I458" s="55"/>
      <c r="J458" s="55"/>
      <c r="K458" s="65"/>
      <c r="L458" s="65"/>
      <c r="M458" s="65"/>
      <c r="N458" s="65"/>
      <c r="O458" s="65"/>
      <c r="P458" s="65"/>
    </row>
    <row r="459" spans="1:16" s="1" customFormat="1" x14ac:dyDescent="0.25">
      <c r="A459" s="2"/>
      <c r="C459" s="7"/>
      <c r="E459" s="55"/>
      <c r="F459" s="55"/>
      <c r="G459" s="55"/>
      <c r="H459" s="55"/>
      <c r="I459" s="55"/>
      <c r="J459" s="55"/>
      <c r="K459" s="65"/>
      <c r="L459" s="65"/>
      <c r="M459" s="65"/>
      <c r="N459" s="65"/>
      <c r="O459" s="65"/>
      <c r="P459" s="65"/>
    </row>
    <row r="460" spans="1:16" s="1" customFormat="1" x14ac:dyDescent="0.25">
      <c r="A460" s="2"/>
      <c r="C460" s="7"/>
      <c r="E460" s="55"/>
      <c r="F460" s="55"/>
      <c r="G460" s="55"/>
      <c r="H460" s="55"/>
      <c r="I460" s="55"/>
      <c r="J460" s="55"/>
      <c r="K460" s="65"/>
      <c r="L460" s="65"/>
      <c r="M460" s="65"/>
      <c r="N460" s="65"/>
      <c r="O460" s="65"/>
      <c r="P460" s="65"/>
    </row>
    <row r="461" spans="1:16" s="1" customFormat="1" x14ac:dyDescent="0.25">
      <c r="A461" s="2"/>
      <c r="C461" s="7"/>
      <c r="E461" s="55"/>
      <c r="F461" s="55"/>
      <c r="G461" s="55"/>
      <c r="H461" s="55"/>
      <c r="I461" s="55"/>
      <c r="J461" s="55"/>
      <c r="K461" s="65"/>
      <c r="L461" s="65"/>
      <c r="M461" s="65"/>
      <c r="N461" s="65"/>
      <c r="O461" s="65"/>
      <c r="P461" s="65"/>
    </row>
    <row r="462" spans="1:16" s="1" customFormat="1" x14ac:dyDescent="0.25">
      <c r="A462" s="2"/>
      <c r="C462" s="7"/>
      <c r="E462" s="55"/>
      <c r="F462" s="55"/>
      <c r="G462" s="55"/>
      <c r="H462" s="55"/>
      <c r="I462" s="55"/>
      <c r="J462" s="55"/>
      <c r="K462" s="65"/>
      <c r="L462" s="65"/>
      <c r="M462" s="65"/>
      <c r="N462" s="65"/>
      <c r="O462" s="65"/>
      <c r="P462" s="65"/>
    </row>
    <row r="463" spans="1:16" s="1" customFormat="1" x14ac:dyDescent="0.25">
      <c r="A463" s="2"/>
      <c r="C463" s="7"/>
      <c r="E463" s="55"/>
      <c r="F463" s="55"/>
      <c r="G463" s="55"/>
      <c r="H463" s="55"/>
      <c r="I463" s="55"/>
      <c r="J463" s="55"/>
      <c r="K463" s="65"/>
      <c r="L463" s="65"/>
      <c r="M463" s="65"/>
      <c r="N463" s="65"/>
      <c r="O463" s="65"/>
      <c r="P463" s="65"/>
    </row>
    <row r="464" spans="1:16" s="1" customFormat="1" x14ac:dyDescent="0.25">
      <c r="A464" s="2"/>
      <c r="C464" s="7"/>
      <c r="E464" s="55"/>
      <c r="F464" s="55"/>
      <c r="G464" s="55"/>
      <c r="H464" s="55"/>
      <c r="I464" s="55"/>
      <c r="J464" s="55"/>
      <c r="K464" s="65"/>
      <c r="L464" s="65"/>
      <c r="M464" s="65"/>
      <c r="N464" s="65"/>
      <c r="O464" s="65"/>
      <c r="P464" s="65"/>
    </row>
    <row r="465" spans="1:16" s="1" customFormat="1" x14ac:dyDescent="0.25">
      <c r="A465" s="2"/>
      <c r="C465" s="7"/>
      <c r="E465" s="55"/>
      <c r="F465" s="55"/>
      <c r="G465" s="55"/>
      <c r="H465" s="55"/>
      <c r="I465" s="55"/>
      <c r="J465" s="55"/>
      <c r="K465" s="65"/>
      <c r="L465" s="65"/>
      <c r="M465" s="65"/>
      <c r="N465" s="65"/>
      <c r="O465" s="65"/>
      <c r="P465" s="65"/>
    </row>
    <row r="466" spans="1:16" s="1" customFormat="1" x14ac:dyDescent="0.25">
      <c r="A466" s="2"/>
      <c r="C466" s="7"/>
      <c r="E466" s="55"/>
      <c r="F466" s="55"/>
      <c r="G466" s="55"/>
      <c r="H466" s="55"/>
      <c r="I466" s="55"/>
      <c r="J466" s="55"/>
      <c r="K466" s="65"/>
      <c r="L466" s="65"/>
      <c r="M466" s="65"/>
      <c r="N466" s="65"/>
      <c r="O466" s="65"/>
      <c r="P466" s="65"/>
    </row>
    <row r="467" spans="1:16" s="1" customFormat="1" x14ac:dyDescent="0.25">
      <c r="A467" s="2"/>
      <c r="C467" s="7"/>
      <c r="E467" s="55"/>
      <c r="F467" s="55"/>
      <c r="G467" s="55"/>
      <c r="H467" s="55"/>
      <c r="I467" s="55"/>
      <c r="J467" s="55"/>
      <c r="K467" s="65"/>
      <c r="L467" s="65"/>
      <c r="M467" s="65"/>
      <c r="N467" s="65"/>
      <c r="O467" s="65"/>
      <c r="P467" s="65"/>
    </row>
    <row r="468" spans="1:16" s="1" customFormat="1" x14ac:dyDescent="0.25">
      <c r="A468" s="2"/>
      <c r="C468" s="7"/>
      <c r="E468" s="55"/>
      <c r="F468" s="55"/>
      <c r="G468" s="55"/>
      <c r="H468" s="55"/>
      <c r="I468" s="55"/>
      <c r="J468" s="55"/>
      <c r="K468" s="65"/>
      <c r="L468" s="65"/>
      <c r="M468" s="65"/>
      <c r="N468" s="65"/>
      <c r="O468" s="65"/>
      <c r="P468" s="65"/>
    </row>
    <row r="469" spans="1:16" s="1" customFormat="1" x14ac:dyDescent="0.25">
      <c r="A469" s="2"/>
      <c r="C469" s="7"/>
      <c r="E469" s="55"/>
      <c r="F469" s="55"/>
      <c r="G469" s="55"/>
      <c r="H469" s="55"/>
      <c r="I469" s="55"/>
      <c r="J469" s="55"/>
      <c r="K469" s="65"/>
      <c r="L469" s="65"/>
      <c r="M469" s="65"/>
      <c r="N469" s="65"/>
      <c r="O469" s="65"/>
      <c r="P469" s="65"/>
    </row>
    <row r="470" spans="1:16" s="1" customFormat="1" x14ac:dyDescent="0.25">
      <c r="A470" s="2"/>
      <c r="C470" s="7"/>
      <c r="E470" s="55"/>
      <c r="F470" s="55"/>
      <c r="G470" s="55"/>
      <c r="H470" s="55"/>
      <c r="I470" s="55"/>
      <c r="J470" s="55"/>
      <c r="K470" s="65"/>
      <c r="L470" s="65"/>
      <c r="M470" s="65"/>
      <c r="N470" s="65"/>
      <c r="O470" s="65"/>
      <c r="P470" s="65"/>
    </row>
    <row r="471" spans="1:16" s="1" customFormat="1" x14ac:dyDescent="0.25">
      <c r="A471" s="2"/>
      <c r="C471" s="7"/>
      <c r="E471" s="55"/>
      <c r="F471" s="55"/>
      <c r="G471" s="55"/>
      <c r="H471" s="55"/>
      <c r="I471" s="55"/>
      <c r="J471" s="55"/>
      <c r="K471" s="65"/>
      <c r="L471" s="65"/>
      <c r="M471" s="65"/>
      <c r="N471" s="65"/>
      <c r="O471" s="65"/>
      <c r="P471" s="65"/>
    </row>
    <row r="472" spans="1:16" s="1" customFormat="1" x14ac:dyDescent="0.25">
      <c r="A472" s="2"/>
      <c r="C472" s="7"/>
      <c r="E472" s="55"/>
      <c r="F472" s="55"/>
      <c r="G472" s="55"/>
      <c r="H472" s="55"/>
      <c r="I472" s="55"/>
      <c r="J472" s="55"/>
      <c r="K472" s="65"/>
      <c r="L472" s="65"/>
      <c r="M472" s="65"/>
      <c r="N472" s="65"/>
      <c r="O472" s="65"/>
      <c r="P472" s="65"/>
    </row>
    <row r="473" spans="1:16" s="1" customFormat="1" x14ac:dyDescent="0.25">
      <c r="A473" s="2"/>
      <c r="C473" s="7"/>
      <c r="E473" s="55"/>
      <c r="F473" s="55"/>
      <c r="G473" s="55"/>
      <c r="H473" s="55"/>
      <c r="I473" s="55"/>
      <c r="J473" s="55"/>
      <c r="K473" s="65"/>
      <c r="L473" s="65"/>
      <c r="M473" s="65"/>
      <c r="N473" s="65"/>
      <c r="O473" s="65"/>
      <c r="P473" s="65"/>
    </row>
    <row r="474" spans="1:16" s="1" customFormat="1" x14ac:dyDescent="0.25">
      <c r="A474" s="2"/>
      <c r="C474" s="7"/>
      <c r="E474" s="55"/>
      <c r="F474" s="55"/>
      <c r="G474" s="55"/>
      <c r="H474" s="55"/>
      <c r="I474" s="55"/>
      <c r="J474" s="55"/>
      <c r="K474" s="65"/>
      <c r="L474" s="65"/>
      <c r="M474" s="65"/>
      <c r="N474" s="65"/>
      <c r="O474" s="65"/>
      <c r="P474" s="65"/>
    </row>
    <row r="475" spans="1:16" s="1" customFormat="1" x14ac:dyDescent="0.25">
      <c r="A475" s="2"/>
      <c r="C475" s="7"/>
      <c r="E475" s="55"/>
      <c r="F475" s="55"/>
      <c r="G475" s="55"/>
      <c r="H475" s="55"/>
      <c r="I475" s="55"/>
      <c r="J475" s="55"/>
      <c r="K475" s="65"/>
      <c r="L475" s="65"/>
      <c r="M475" s="65"/>
      <c r="N475" s="65"/>
      <c r="O475" s="65"/>
      <c r="P475" s="65"/>
    </row>
    <row r="476" spans="1:16" s="1" customFormat="1" x14ac:dyDescent="0.25">
      <c r="A476" s="2"/>
      <c r="C476" s="7"/>
      <c r="E476" s="55"/>
      <c r="F476" s="55"/>
      <c r="G476" s="55"/>
      <c r="H476" s="55"/>
      <c r="I476" s="55"/>
      <c r="J476" s="55"/>
      <c r="K476" s="65"/>
      <c r="L476" s="65"/>
      <c r="M476" s="65"/>
      <c r="N476" s="65"/>
      <c r="O476" s="65"/>
      <c r="P476" s="65"/>
    </row>
    <row r="477" spans="1:16" s="1" customFormat="1" x14ac:dyDescent="0.25">
      <c r="A477" s="2"/>
      <c r="C477" s="7"/>
      <c r="E477" s="55"/>
      <c r="F477" s="55"/>
      <c r="G477" s="55"/>
      <c r="H477" s="55"/>
      <c r="I477" s="55"/>
      <c r="J477" s="55"/>
      <c r="K477" s="65"/>
      <c r="L477" s="65"/>
      <c r="M477" s="65"/>
      <c r="N477" s="65"/>
      <c r="O477" s="65"/>
      <c r="P477" s="65"/>
    </row>
    <row r="478" spans="1:16" s="1" customFormat="1" x14ac:dyDescent="0.25">
      <c r="A478" s="2"/>
      <c r="C478" s="7"/>
      <c r="E478" s="55"/>
      <c r="F478" s="55"/>
      <c r="G478" s="55"/>
      <c r="H478" s="55"/>
      <c r="I478" s="55"/>
      <c r="J478" s="55"/>
      <c r="K478" s="65"/>
      <c r="L478" s="65"/>
      <c r="M478" s="65"/>
      <c r="N478" s="65"/>
      <c r="O478" s="65"/>
      <c r="P478" s="65"/>
    </row>
    <row r="479" spans="1:16" s="1" customFormat="1" x14ac:dyDescent="0.25">
      <c r="A479" s="2"/>
      <c r="C479" s="7"/>
      <c r="E479" s="55"/>
      <c r="F479" s="55"/>
      <c r="G479" s="55"/>
      <c r="H479" s="55"/>
      <c r="I479" s="55"/>
      <c r="J479" s="55"/>
      <c r="K479" s="65"/>
      <c r="L479" s="65"/>
      <c r="M479" s="65"/>
      <c r="N479" s="65"/>
      <c r="O479" s="65"/>
      <c r="P479" s="65"/>
    </row>
    <row r="480" spans="1:16" s="1" customFormat="1" x14ac:dyDescent="0.25">
      <c r="A480" s="2"/>
      <c r="C480" s="7"/>
      <c r="E480" s="55"/>
      <c r="F480" s="55"/>
      <c r="G480" s="55"/>
      <c r="H480" s="55"/>
      <c r="I480" s="55"/>
      <c r="J480" s="55"/>
      <c r="K480" s="65"/>
      <c r="L480" s="65"/>
      <c r="M480" s="65"/>
      <c r="N480" s="65"/>
      <c r="O480" s="65"/>
      <c r="P480" s="65"/>
    </row>
    <row r="481" spans="1:16" s="1" customFormat="1" x14ac:dyDescent="0.25">
      <c r="A481" s="2"/>
      <c r="C481" s="7"/>
      <c r="E481" s="55"/>
      <c r="F481" s="55"/>
      <c r="G481" s="55"/>
      <c r="H481" s="55"/>
      <c r="I481" s="55"/>
      <c r="J481" s="55"/>
      <c r="K481" s="65"/>
      <c r="L481" s="65"/>
      <c r="M481" s="65"/>
      <c r="N481" s="65"/>
      <c r="O481" s="65"/>
      <c r="P481" s="65"/>
    </row>
    <row r="482" spans="1:16" s="1" customFormat="1" x14ac:dyDescent="0.25">
      <c r="A482" s="2"/>
      <c r="C482" s="7"/>
      <c r="E482" s="55"/>
      <c r="F482" s="55"/>
      <c r="G482" s="55"/>
      <c r="H482" s="55"/>
      <c r="I482" s="55"/>
      <c r="J482" s="55"/>
      <c r="K482" s="65"/>
      <c r="L482" s="65"/>
      <c r="M482" s="65"/>
      <c r="N482" s="65"/>
      <c r="O482" s="65"/>
      <c r="P482" s="65"/>
    </row>
    <row r="483" spans="1:16" s="1" customFormat="1" x14ac:dyDescent="0.25">
      <c r="A483" s="2"/>
      <c r="C483" s="7"/>
      <c r="E483" s="55"/>
      <c r="F483" s="55"/>
      <c r="G483" s="55"/>
      <c r="H483" s="55"/>
      <c r="I483" s="55"/>
      <c r="J483" s="55"/>
      <c r="K483" s="65"/>
      <c r="L483" s="65"/>
      <c r="M483" s="65"/>
      <c r="N483" s="65"/>
      <c r="O483" s="65"/>
      <c r="P483" s="65"/>
    </row>
    <row r="484" spans="1:16" s="1" customFormat="1" x14ac:dyDescent="0.25">
      <c r="A484" s="2"/>
      <c r="C484" s="7"/>
      <c r="E484" s="55"/>
      <c r="F484" s="55"/>
      <c r="G484" s="55"/>
      <c r="H484" s="55"/>
      <c r="I484" s="55"/>
      <c r="J484" s="55"/>
      <c r="K484" s="65"/>
      <c r="L484" s="65"/>
      <c r="M484" s="65"/>
      <c r="N484" s="65"/>
      <c r="O484" s="65"/>
      <c r="P484" s="65"/>
    </row>
    <row r="485" spans="1:16" s="1" customFormat="1" x14ac:dyDescent="0.25">
      <c r="A485" s="2"/>
      <c r="C485" s="7"/>
      <c r="E485" s="55"/>
      <c r="F485" s="55"/>
      <c r="G485" s="55"/>
      <c r="H485" s="55"/>
      <c r="I485" s="55"/>
      <c r="J485" s="55"/>
      <c r="K485" s="65"/>
      <c r="L485" s="65"/>
      <c r="M485" s="65"/>
      <c r="N485" s="65"/>
      <c r="O485" s="65"/>
      <c r="P485" s="65"/>
    </row>
    <row r="486" spans="1:16" s="1" customFormat="1" x14ac:dyDescent="0.25">
      <c r="A486" s="2"/>
      <c r="C486" s="7"/>
      <c r="E486" s="55"/>
      <c r="F486" s="55"/>
      <c r="G486" s="55"/>
      <c r="H486" s="55"/>
      <c r="I486" s="55"/>
      <c r="J486" s="55"/>
      <c r="K486" s="65"/>
      <c r="L486" s="65"/>
      <c r="M486" s="65"/>
      <c r="N486" s="65"/>
      <c r="O486" s="65"/>
      <c r="P486" s="65"/>
    </row>
    <row r="487" spans="1:16" s="1" customFormat="1" x14ac:dyDescent="0.25">
      <c r="A487" s="2"/>
      <c r="C487" s="7"/>
      <c r="E487" s="55"/>
      <c r="F487" s="55"/>
      <c r="G487" s="55"/>
      <c r="H487" s="55"/>
      <c r="I487" s="55"/>
      <c r="J487" s="55"/>
      <c r="K487" s="65"/>
      <c r="L487" s="65"/>
      <c r="M487" s="65"/>
      <c r="N487" s="65"/>
      <c r="O487" s="65"/>
      <c r="P487" s="65"/>
    </row>
    <row r="488" spans="1:16" s="1" customFormat="1" x14ac:dyDescent="0.25">
      <c r="A488" s="2"/>
      <c r="C488" s="7"/>
      <c r="E488" s="55"/>
      <c r="F488" s="55"/>
      <c r="G488" s="55"/>
      <c r="H488" s="55"/>
      <c r="I488" s="55"/>
      <c r="J488" s="55"/>
      <c r="K488" s="65"/>
      <c r="L488" s="65"/>
      <c r="M488" s="65"/>
      <c r="N488" s="65"/>
      <c r="O488" s="65"/>
      <c r="P488" s="65"/>
    </row>
    <row r="489" spans="1:16" s="1" customFormat="1" x14ac:dyDescent="0.25">
      <c r="A489" s="2"/>
      <c r="C489" s="7"/>
      <c r="E489" s="55"/>
      <c r="F489" s="55"/>
      <c r="G489" s="55"/>
      <c r="H489" s="55"/>
      <c r="I489" s="55"/>
      <c r="J489" s="55"/>
      <c r="K489" s="65"/>
      <c r="L489" s="65"/>
      <c r="M489" s="65"/>
      <c r="N489" s="65"/>
      <c r="O489" s="65"/>
      <c r="P489" s="65"/>
    </row>
    <row r="490" spans="1:16" s="1" customFormat="1" x14ac:dyDescent="0.25">
      <c r="A490" s="2"/>
      <c r="C490" s="7"/>
      <c r="E490" s="55"/>
      <c r="F490" s="55"/>
      <c r="G490" s="55"/>
      <c r="H490" s="55"/>
      <c r="I490" s="55"/>
      <c r="J490" s="55"/>
      <c r="K490" s="65"/>
      <c r="L490" s="65"/>
      <c r="M490" s="65"/>
      <c r="N490" s="65"/>
      <c r="O490" s="65"/>
      <c r="P490" s="65"/>
    </row>
    <row r="491" spans="1:16" s="1" customFormat="1" x14ac:dyDescent="0.25">
      <c r="A491" s="2"/>
      <c r="C491" s="7"/>
      <c r="E491" s="55"/>
      <c r="F491" s="55"/>
      <c r="G491" s="55"/>
      <c r="H491" s="55"/>
      <c r="I491" s="55"/>
      <c r="J491" s="55"/>
      <c r="K491" s="65"/>
      <c r="L491" s="65"/>
      <c r="M491" s="65"/>
      <c r="N491" s="65"/>
      <c r="O491" s="65"/>
      <c r="P491" s="65"/>
    </row>
    <row r="492" spans="1:16" s="1" customFormat="1" x14ac:dyDescent="0.25">
      <c r="A492" s="2"/>
      <c r="C492" s="7"/>
      <c r="E492" s="55"/>
      <c r="F492" s="55"/>
      <c r="G492" s="55"/>
      <c r="H492" s="55"/>
      <c r="I492" s="55"/>
      <c r="J492" s="55"/>
      <c r="K492" s="65"/>
      <c r="L492" s="65"/>
      <c r="M492" s="65"/>
      <c r="N492" s="65"/>
      <c r="O492" s="65"/>
      <c r="P492" s="65"/>
    </row>
    <row r="493" spans="1:16" s="1" customFormat="1" x14ac:dyDescent="0.25">
      <c r="A493" s="2"/>
      <c r="C493" s="7"/>
      <c r="E493" s="55"/>
      <c r="F493" s="55"/>
      <c r="G493" s="55"/>
      <c r="H493" s="55"/>
      <c r="I493" s="55"/>
      <c r="J493" s="55"/>
      <c r="K493" s="65"/>
      <c r="L493" s="65"/>
      <c r="M493" s="65"/>
      <c r="N493" s="65"/>
      <c r="O493" s="65"/>
      <c r="P493" s="65"/>
    </row>
    <row r="494" spans="1:16" s="1" customFormat="1" x14ac:dyDescent="0.25">
      <c r="A494" s="2"/>
      <c r="C494" s="7"/>
      <c r="E494" s="55"/>
      <c r="F494" s="55"/>
      <c r="G494" s="55"/>
      <c r="H494" s="55"/>
      <c r="I494" s="55"/>
      <c r="J494" s="55"/>
      <c r="K494" s="65"/>
      <c r="L494" s="65"/>
      <c r="M494" s="65"/>
      <c r="N494" s="65"/>
      <c r="O494" s="65"/>
      <c r="P494" s="65"/>
    </row>
    <row r="495" spans="1:16" s="1" customFormat="1" x14ac:dyDescent="0.25">
      <c r="A495" s="2"/>
      <c r="C495" s="7"/>
      <c r="E495" s="55"/>
      <c r="F495" s="55"/>
      <c r="G495" s="55"/>
      <c r="H495" s="55"/>
      <c r="I495" s="55"/>
      <c r="J495" s="55"/>
      <c r="K495" s="65"/>
      <c r="L495" s="65"/>
      <c r="M495" s="65"/>
      <c r="N495" s="65"/>
      <c r="O495" s="65"/>
      <c r="P495" s="65"/>
    </row>
    <row r="496" spans="1:16" s="1" customFormat="1" x14ac:dyDescent="0.25">
      <c r="A496" s="2"/>
      <c r="C496" s="7"/>
      <c r="E496" s="55"/>
      <c r="F496" s="55"/>
      <c r="G496" s="55"/>
      <c r="H496" s="55"/>
      <c r="I496" s="55"/>
      <c r="J496" s="55"/>
      <c r="K496" s="65"/>
      <c r="L496" s="65"/>
      <c r="M496" s="65"/>
      <c r="N496" s="65"/>
      <c r="O496" s="65"/>
      <c r="P496" s="65"/>
    </row>
    <row r="497" spans="1:16" s="1" customFormat="1" x14ac:dyDescent="0.25">
      <c r="A497" s="2"/>
      <c r="C497" s="7"/>
      <c r="E497" s="55"/>
      <c r="F497" s="55"/>
      <c r="G497" s="55"/>
      <c r="H497" s="55"/>
      <c r="I497" s="55"/>
      <c r="J497" s="55"/>
      <c r="K497" s="65"/>
      <c r="L497" s="65"/>
      <c r="M497" s="65"/>
      <c r="N497" s="65"/>
      <c r="O497" s="65"/>
      <c r="P497" s="65"/>
    </row>
    <row r="498" spans="1:16" s="1" customFormat="1" x14ac:dyDescent="0.25">
      <c r="A498" s="2"/>
      <c r="C498" s="7"/>
      <c r="E498" s="55"/>
      <c r="F498" s="55"/>
      <c r="G498" s="55"/>
      <c r="H498" s="55"/>
      <c r="I498" s="55"/>
      <c r="J498" s="55"/>
      <c r="K498" s="65"/>
      <c r="L498" s="65"/>
      <c r="M498" s="65"/>
      <c r="N498" s="65"/>
      <c r="O498" s="65"/>
      <c r="P498" s="65"/>
    </row>
    <row r="499" spans="1:16" s="1" customFormat="1" x14ac:dyDescent="0.25">
      <c r="A499" s="2"/>
      <c r="C499" s="7"/>
      <c r="E499" s="55"/>
      <c r="F499" s="55"/>
      <c r="G499" s="55"/>
      <c r="H499" s="55"/>
      <c r="I499" s="55"/>
      <c r="J499" s="55"/>
      <c r="K499" s="65"/>
      <c r="L499" s="65"/>
      <c r="M499" s="65"/>
      <c r="N499" s="65"/>
      <c r="O499" s="65"/>
      <c r="P499" s="65"/>
    </row>
    <row r="500" spans="1:16" s="1" customFormat="1" x14ac:dyDescent="0.25">
      <c r="A500" s="2"/>
      <c r="C500" s="7"/>
      <c r="E500" s="55"/>
      <c r="F500" s="55"/>
      <c r="G500" s="55"/>
      <c r="H500" s="55"/>
      <c r="I500" s="55"/>
      <c r="J500" s="55"/>
      <c r="K500" s="65"/>
      <c r="L500" s="65"/>
      <c r="M500" s="65"/>
      <c r="N500" s="65"/>
      <c r="O500" s="65"/>
      <c r="P500" s="65"/>
    </row>
    <row r="501" spans="1:16" s="1" customFormat="1" x14ac:dyDescent="0.25">
      <c r="A501" s="2"/>
      <c r="C501" s="7"/>
      <c r="E501" s="55"/>
      <c r="F501" s="55"/>
      <c r="G501" s="55"/>
      <c r="H501" s="55"/>
      <c r="I501" s="55"/>
      <c r="J501" s="55"/>
      <c r="K501" s="65"/>
      <c r="L501" s="65"/>
      <c r="M501" s="65"/>
      <c r="N501" s="65"/>
      <c r="O501" s="65"/>
      <c r="P501" s="65"/>
    </row>
    <row r="502" spans="1:16" s="1" customFormat="1" x14ac:dyDescent="0.25">
      <c r="A502" s="2"/>
      <c r="C502" s="7"/>
      <c r="E502" s="55"/>
      <c r="F502" s="55"/>
      <c r="G502" s="55"/>
      <c r="H502" s="55"/>
      <c r="I502" s="55"/>
      <c r="J502" s="55"/>
      <c r="K502" s="65"/>
      <c r="L502" s="65"/>
      <c r="M502" s="65"/>
      <c r="N502" s="65"/>
      <c r="O502" s="65"/>
      <c r="P502" s="65"/>
    </row>
    <row r="503" spans="1:16" s="1" customFormat="1" x14ac:dyDescent="0.25">
      <c r="A503" s="2"/>
      <c r="C503" s="7"/>
      <c r="E503" s="55"/>
      <c r="F503" s="55"/>
      <c r="G503" s="55"/>
      <c r="H503" s="55"/>
      <c r="I503" s="55"/>
      <c r="J503" s="55"/>
      <c r="K503" s="65"/>
      <c r="L503" s="65"/>
      <c r="M503" s="65"/>
      <c r="N503" s="65"/>
      <c r="O503" s="65"/>
      <c r="P503" s="65"/>
    </row>
    <row r="504" spans="1:16" s="1" customFormat="1" x14ac:dyDescent="0.25">
      <c r="A504" s="2"/>
      <c r="C504" s="7"/>
      <c r="E504" s="55"/>
      <c r="F504" s="55"/>
      <c r="G504" s="55"/>
      <c r="H504" s="55"/>
      <c r="I504" s="55"/>
      <c r="J504" s="55"/>
      <c r="K504" s="65"/>
      <c r="L504" s="65"/>
      <c r="M504" s="65"/>
      <c r="N504" s="65"/>
      <c r="O504" s="65"/>
      <c r="P504" s="65"/>
    </row>
    <row r="505" spans="1:16" s="1" customFormat="1" x14ac:dyDescent="0.25">
      <c r="A505" s="2"/>
      <c r="C505" s="7"/>
      <c r="E505" s="55"/>
      <c r="F505" s="55"/>
      <c r="G505" s="55"/>
      <c r="H505" s="55"/>
      <c r="I505" s="55"/>
      <c r="J505" s="55"/>
      <c r="K505" s="65"/>
      <c r="L505" s="65"/>
      <c r="M505" s="65"/>
      <c r="N505" s="65"/>
      <c r="O505" s="65"/>
      <c r="P505" s="65"/>
    </row>
    <row r="506" spans="1:16" s="1" customFormat="1" x14ac:dyDescent="0.25">
      <c r="A506" s="2"/>
      <c r="C506" s="7"/>
      <c r="E506" s="55"/>
      <c r="F506" s="55"/>
      <c r="G506" s="55"/>
      <c r="H506" s="55"/>
      <c r="I506" s="55"/>
      <c r="J506" s="55"/>
      <c r="K506" s="65"/>
      <c r="L506" s="65"/>
      <c r="M506" s="65"/>
      <c r="N506" s="65"/>
      <c r="O506" s="65"/>
      <c r="P506" s="65"/>
    </row>
    <row r="507" spans="1:16" s="1" customFormat="1" x14ac:dyDescent="0.25">
      <c r="A507" s="2"/>
      <c r="C507" s="7"/>
      <c r="E507" s="55"/>
      <c r="F507" s="55"/>
      <c r="G507" s="55"/>
      <c r="H507" s="55"/>
      <c r="I507" s="55"/>
      <c r="J507" s="55"/>
      <c r="K507" s="65"/>
      <c r="L507" s="65"/>
      <c r="M507" s="65"/>
      <c r="N507" s="65"/>
      <c r="O507" s="65"/>
      <c r="P507" s="65"/>
    </row>
    <row r="508" spans="1:16" s="1" customFormat="1" x14ac:dyDescent="0.25">
      <c r="A508" s="2"/>
      <c r="C508" s="7"/>
      <c r="E508" s="55"/>
      <c r="F508" s="55"/>
      <c r="G508" s="55"/>
      <c r="H508" s="55"/>
      <c r="I508" s="55"/>
      <c r="J508" s="55"/>
      <c r="K508" s="65"/>
      <c r="L508" s="65"/>
      <c r="M508" s="65"/>
      <c r="N508" s="65"/>
      <c r="O508" s="65"/>
      <c r="P508" s="65"/>
    </row>
    <row r="509" spans="1:16" s="1" customFormat="1" x14ac:dyDescent="0.25">
      <c r="A509" s="2"/>
      <c r="C509" s="7"/>
      <c r="E509" s="55"/>
      <c r="F509" s="55"/>
      <c r="G509" s="55"/>
      <c r="H509" s="55"/>
      <c r="I509" s="55"/>
      <c r="J509" s="55"/>
      <c r="K509" s="65"/>
      <c r="L509" s="65"/>
      <c r="M509" s="65"/>
      <c r="N509" s="65"/>
      <c r="O509" s="65"/>
      <c r="P509" s="65"/>
    </row>
    <row r="510" spans="1:16" s="1" customFormat="1" x14ac:dyDescent="0.25">
      <c r="A510" s="2"/>
      <c r="C510" s="7"/>
      <c r="E510" s="55"/>
      <c r="F510" s="55"/>
      <c r="G510" s="55"/>
      <c r="H510" s="55"/>
      <c r="I510" s="55"/>
      <c r="J510" s="55"/>
      <c r="K510" s="65"/>
      <c r="L510" s="65"/>
      <c r="M510" s="65"/>
      <c r="N510" s="65"/>
      <c r="O510" s="65"/>
      <c r="P510" s="65"/>
    </row>
    <row r="511" spans="1:16" s="1" customFormat="1" x14ac:dyDescent="0.25">
      <c r="A511" s="2"/>
      <c r="C511" s="7"/>
      <c r="E511" s="55"/>
      <c r="F511" s="55"/>
      <c r="G511" s="55"/>
      <c r="H511" s="55"/>
      <c r="I511" s="55"/>
      <c r="J511" s="55"/>
      <c r="K511" s="65"/>
      <c r="L511" s="65"/>
      <c r="M511" s="65"/>
      <c r="N511" s="65"/>
      <c r="O511" s="65"/>
      <c r="P511" s="65"/>
    </row>
    <row r="512" spans="1:16" s="1" customFormat="1" x14ac:dyDescent="0.25">
      <c r="A512" s="2"/>
      <c r="C512" s="7"/>
      <c r="E512" s="55"/>
      <c r="F512" s="55"/>
      <c r="G512" s="55"/>
      <c r="H512" s="55"/>
      <c r="I512" s="55"/>
      <c r="J512" s="55"/>
      <c r="K512" s="65"/>
      <c r="L512" s="65"/>
      <c r="M512" s="65"/>
      <c r="N512" s="65"/>
      <c r="O512" s="65"/>
      <c r="P512" s="65"/>
    </row>
    <row r="513" spans="1:16" s="1" customFormat="1" x14ac:dyDescent="0.25">
      <c r="A513" s="2"/>
      <c r="C513" s="7"/>
      <c r="E513" s="55"/>
      <c r="F513" s="55"/>
      <c r="G513" s="55"/>
      <c r="H513" s="55"/>
      <c r="I513" s="55"/>
      <c r="J513" s="55"/>
      <c r="K513" s="65"/>
      <c r="L513" s="65"/>
      <c r="M513" s="65"/>
      <c r="N513" s="65"/>
      <c r="O513" s="65"/>
      <c r="P513" s="65"/>
    </row>
    <row r="514" spans="1:16" s="1" customFormat="1" x14ac:dyDescent="0.25">
      <c r="A514" s="2"/>
      <c r="C514" s="7"/>
      <c r="E514" s="55"/>
      <c r="F514" s="55"/>
      <c r="G514" s="55"/>
      <c r="H514" s="55"/>
      <c r="I514" s="55"/>
      <c r="J514" s="55"/>
      <c r="K514" s="65"/>
      <c r="L514" s="65"/>
      <c r="M514" s="65"/>
      <c r="N514" s="65"/>
      <c r="O514" s="65"/>
      <c r="P514" s="65"/>
    </row>
    <row r="515" spans="1:16" s="1" customFormat="1" x14ac:dyDescent="0.25">
      <c r="A515" s="2"/>
      <c r="C515" s="7"/>
      <c r="E515" s="55"/>
      <c r="F515" s="55"/>
      <c r="G515" s="55"/>
      <c r="H515" s="55"/>
      <c r="I515" s="55"/>
      <c r="J515" s="55"/>
      <c r="K515" s="65"/>
      <c r="L515" s="65"/>
      <c r="M515" s="65"/>
      <c r="N515" s="65"/>
      <c r="O515" s="65"/>
      <c r="P515" s="65"/>
    </row>
    <row r="516" spans="1:16" s="1" customFormat="1" x14ac:dyDescent="0.25">
      <c r="A516" s="2"/>
      <c r="C516" s="7"/>
      <c r="E516" s="55"/>
      <c r="F516" s="55"/>
      <c r="G516" s="55"/>
      <c r="H516" s="55"/>
      <c r="I516" s="55"/>
      <c r="J516" s="55"/>
      <c r="K516" s="65"/>
      <c r="L516" s="65"/>
      <c r="M516" s="65"/>
      <c r="N516" s="65"/>
      <c r="O516" s="65"/>
      <c r="P516" s="65"/>
    </row>
    <row r="517" spans="1:16" s="1" customFormat="1" x14ac:dyDescent="0.25">
      <c r="A517" s="2"/>
      <c r="C517" s="7"/>
      <c r="E517" s="55"/>
      <c r="F517" s="55"/>
      <c r="G517" s="55"/>
      <c r="H517" s="55"/>
      <c r="I517" s="55"/>
      <c r="J517" s="55"/>
      <c r="K517" s="65"/>
      <c r="L517" s="65"/>
      <c r="M517" s="65"/>
      <c r="N517" s="65"/>
      <c r="O517" s="65"/>
      <c r="P517" s="65"/>
    </row>
    <row r="518" spans="1:16" s="1" customFormat="1" x14ac:dyDescent="0.25">
      <c r="A518" s="2"/>
      <c r="C518" s="7"/>
      <c r="E518" s="55"/>
      <c r="F518" s="55"/>
      <c r="G518" s="55"/>
      <c r="H518" s="55"/>
      <c r="I518" s="55"/>
      <c r="J518" s="55"/>
      <c r="K518" s="65"/>
      <c r="L518" s="65"/>
      <c r="M518" s="65"/>
      <c r="N518" s="65"/>
      <c r="O518" s="65"/>
      <c r="P518" s="65"/>
    </row>
    <row r="519" spans="1:16" s="1" customFormat="1" x14ac:dyDescent="0.25">
      <c r="A519" s="2"/>
      <c r="C519" s="7"/>
      <c r="E519" s="55"/>
      <c r="F519" s="55"/>
      <c r="G519" s="55"/>
      <c r="H519" s="55"/>
      <c r="I519" s="55"/>
      <c r="J519" s="55"/>
      <c r="K519" s="65"/>
      <c r="L519" s="65"/>
      <c r="M519" s="65"/>
      <c r="N519" s="65"/>
      <c r="O519" s="65"/>
      <c r="P519" s="65"/>
    </row>
    <row r="520" spans="1:16" s="1" customFormat="1" x14ac:dyDescent="0.25">
      <c r="A520" s="2"/>
      <c r="C520" s="7"/>
      <c r="E520" s="55"/>
      <c r="F520" s="55"/>
      <c r="G520" s="55"/>
      <c r="H520" s="55"/>
      <c r="I520" s="55"/>
      <c r="J520" s="55"/>
      <c r="K520" s="65"/>
      <c r="L520" s="65"/>
      <c r="M520" s="65"/>
      <c r="N520" s="65"/>
      <c r="O520" s="65"/>
      <c r="P520" s="65"/>
    </row>
    <row r="521" spans="1:16" s="1" customFormat="1" x14ac:dyDescent="0.25">
      <c r="A521" s="2"/>
      <c r="C521" s="7"/>
      <c r="E521" s="55"/>
      <c r="F521" s="55"/>
      <c r="G521" s="55"/>
      <c r="H521" s="55"/>
      <c r="I521" s="55"/>
      <c r="J521" s="55"/>
      <c r="K521" s="65"/>
      <c r="L521" s="65"/>
      <c r="M521" s="65"/>
      <c r="N521" s="65"/>
      <c r="O521" s="65"/>
      <c r="P521" s="65"/>
    </row>
    <row r="522" spans="1:16" s="1" customFormat="1" x14ac:dyDescent="0.25">
      <c r="A522" s="2"/>
      <c r="C522" s="7"/>
      <c r="E522" s="55"/>
      <c r="F522" s="55"/>
      <c r="G522" s="55"/>
      <c r="H522" s="55"/>
      <c r="I522" s="55"/>
      <c r="J522" s="55"/>
      <c r="K522" s="65"/>
      <c r="L522" s="65"/>
      <c r="M522" s="65"/>
      <c r="N522" s="65"/>
      <c r="O522" s="65"/>
      <c r="P522" s="65"/>
    </row>
    <row r="523" spans="1:16" s="1" customFormat="1" x14ac:dyDescent="0.25">
      <c r="A523" s="2"/>
      <c r="C523" s="7"/>
      <c r="E523" s="55"/>
      <c r="F523" s="55"/>
      <c r="G523" s="55"/>
      <c r="H523" s="55"/>
      <c r="I523" s="55"/>
      <c r="J523" s="55"/>
      <c r="K523" s="65"/>
      <c r="L523" s="65"/>
      <c r="M523" s="65"/>
      <c r="N523" s="65"/>
      <c r="O523" s="65"/>
      <c r="P523" s="65"/>
    </row>
    <row r="524" spans="1:16" s="1" customFormat="1" x14ac:dyDescent="0.25">
      <c r="A524" s="2"/>
      <c r="C524" s="7"/>
      <c r="E524" s="55"/>
      <c r="F524" s="55"/>
      <c r="G524" s="55"/>
      <c r="H524" s="55"/>
      <c r="I524" s="55"/>
      <c r="J524" s="55"/>
      <c r="K524" s="65"/>
      <c r="L524" s="65"/>
      <c r="M524" s="65"/>
      <c r="N524" s="65"/>
      <c r="O524" s="65"/>
      <c r="P524" s="65"/>
    </row>
    <row r="525" spans="1:16" s="1" customFormat="1" x14ac:dyDescent="0.25">
      <c r="A525" s="2"/>
      <c r="C525" s="7"/>
      <c r="E525" s="55"/>
      <c r="F525" s="55"/>
      <c r="G525" s="55"/>
      <c r="H525" s="55"/>
      <c r="I525" s="55"/>
      <c r="J525" s="55"/>
      <c r="K525" s="65"/>
      <c r="L525" s="65"/>
      <c r="M525" s="65"/>
      <c r="N525" s="65"/>
      <c r="O525" s="65"/>
      <c r="P525" s="65"/>
    </row>
    <row r="526" spans="1:16" s="1" customFormat="1" x14ac:dyDescent="0.25">
      <c r="A526" s="2"/>
      <c r="C526" s="7"/>
      <c r="E526" s="55"/>
      <c r="F526" s="55"/>
      <c r="G526" s="55"/>
      <c r="H526" s="55"/>
      <c r="I526" s="55"/>
      <c r="J526" s="55"/>
      <c r="K526" s="65"/>
      <c r="L526" s="65"/>
      <c r="M526" s="65"/>
      <c r="N526" s="65"/>
      <c r="O526" s="65"/>
      <c r="P526" s="65"/>
    </row>
    <row r="527" spans="1:16" s="1" customFormat="1" x14ac:dyDescent="0.25">
      <c r="A527" s="2"/>
      <c r="C527" s="7"/>
      <c r="E527" s="55"/>
      <c r="F527" s="55"/>
      <c r="G527" s="55"/>
      <c r="H527" s="55"/>
      <c r="I527" s="55"/>
      <c r="J527" s="55"/>
      <c r="K527" s="65"/>
      <c r="L527" s="65"/>
      <c r="M527" s="65"/>
      <c r="N527" s="65"/>
      <c r="O527" s="65"/>
      <c r="P527" s="65"/>
    </row>
    <row r="528" spans="1:16" s="1" customFormat="1" x14ac:dyDescent="0.25">
      <c r="A528" s="2"/>
      <c r="C528" s="7"/>
      <c r="E528" s="55"/>
      <c r="F528" s="55"/>
      <c r="G528" s="55"/>
      <c r="H528" s="55"/>
      <c r="I528" s="55"/>
      <c r="J528" s="55"/>
      <c r="K528" s="65"/>
      <c r="L528" s="65"/>
      <c r="M528" s="65"/>
      <c r="N528" s="65"/>
      <c r="O528" s="65"/>
      <c r="P528" s="65"/>
    </row>
    <row r="529" spans="1:16" s="1" customFormat="1" x14ac:dyDescent="0.25">
      <c r="A529" s="2"/>
      <c r="C529" s="7"/>
      <c r="E529" s="55"/>
      <c r="F529" s="55"/>
      <c r="G529" s="55"/>
      <c r="H529" s="55"/>
      <c r="I529" s="55"/>
      <c r="J529" s="55"/>
      <c r="K529" s="65"/>
      <c r="L529" s="65"/>
      <c r="M529" s="65"/>
      <c r="N529" s="65"/>
      <c r="O529" s="65"/>
      <c r="P529" s="65"/>
    </row>
    <row r="530" spans="1:16" s="1" customFormat="1" x14ac:dyDescent="0.25">
      <c r="A530" s="2"/>
      <c r="C530" s="7"/>
      <c r="E530" s="55"/>
      <c r="F530" s="55"/>
      <c r="G530" s="55"/>
      <c r="H530" s="55"/>
      <c r="I530" s="55"/>
      <c r="J530" s="55"/>
      <c r="K530" s="65"/>
      <c r="L530" s="65"/>
      <c r="M530" s="65"/>
      <c r="N530" s="65"/>
      <c r="O530" s="65"/>
      <c r="P530" s="65"/>
    </row>
    <row r="531" spans="1:16" s="1" customFormat="1" x14ac:dyDescent="0.25">
      <c r="A531" s="2"/>
      <c r="C531" s="7"/>
      <c r="E531" s="55"/>
      <c r="F531" s="55"/>
      <c r="G531" s="55"/>
      <c r="H531" s="55"/>
      <c r="I531" s="55"/>
      <c r="J531" s="55"/>
      <c r="K531" s="65"/>
      <c r="L531" s="65"/>
      <c r="M531" s="65"/>
      <c r="N531" s="65"/>
      <c r="O531" s="65"/>
      <c r="P531" s="65"/>
    </row>
    <row r="532" spans="1:16" s="1" customFormat="1" x14ac:dyDescent="0.25">
      <c r="A532" s="2"/>
      <c r="C532" s="7"/>
      <c r="E532" s="55"/>
      <c r="F532" s="55"/>
      <c r="G532" s="55"/>
      <c r="H532" s="55"/>
      <c r="I532" s="55"/>
      <c r="J532" s="55"/>
      <c r="K532" s="65"/>
      <c r="L532" s="65"/>
      <c r="M532" s="65"/>
      <c r="N532" s="65"/>
      <c r="O532" s="65"/>
      <c r="P532" s="65"/>
    </row>
    <row r="533" spans="1:16" s="1" customFormat="1" x14ac:dyDescent="0.25">
      <c r="A533" s="2"/>
      <c r="C533" s="7"/>
      <c r="E533" s="55"/>
      <c r="F533" s="55"/>
      <c r="G533" s="55"/>
      <c r="H533" s="55"/>
      <c r="I533" s="55"/>
      <c r="J533" s="55"/>
      <c r="K533" s="65"/>
      <c r="L533" s="65"/>
      <c r="M533" s="65"/>
      <c r="N533" s="65"/>
      <c r="O533" s="65"/>
      <c r="P533" s="65"/>
    </row>
    <row r="534" spans="1:16" s="1" customFormat="1" x14ac:dyDescent="0.25">
      <c r="A534" s="2"/>
      <c r="C534" s="7"/>
      <c r="E534" s="55"/>
      <c r="F534" s="55"/>
      <c r="G534" s="55"/>
      <c r="H534" s="55"/>
      <c r="I534" s="55"/>
      <c r="J534" s="55"/>
      <c r="K534" s="65"/>
      <c r="L534" s="65"/>
      <c r="M534" s="65"/>
      <c r="N534" s="65"/>
      <c r="O534" s="65"/>
      <c r="P534" s="65"/>
    </row>
    <row r="535" spans="1:16" s="1" customFormat="1" x14ac:dyDescent="0.25">
      <c r="A535" s="2"/>
      <c r="C535" s="7"/>
      <c r="E535" s="55"/>
      <c r="F535" s="55"/>
      <c r="G535" s="55"/>
      <c r="H535" s="55"/>
      <c r="I535" s="55"/>
      <c r="J535" s="55"/>
      <c r="K535" s="65"/>
      <c r="L535" s="65"/>
      <c r="M535" s="65"/>
      <c r="N535" s="65"/>
      <c r="O535" s="65"/>
      <c r="P535" s="65"/>
    </row>
    <row r="536" spans="1:16" s="1" customFormat="1" x14ac:dyDescent="0.25">
      <c r="A536" s="2"/>
      <c r="C536" s="7"/>
      <c r="E536" s="55"/>
      <c r="F536" s="55"/>
      <c r="G536" s="55"/>
      <c r="H536" s="55"/>
      <c r="I536" s="55"/>
      <c r="J536" s="55"/>
      <c r="K536" s="65"/>
      <c r="L536" s="65"/>
      <c r="M536" s="65"/>
      <c r="N536" s="65"/>
      <c r="O536" s="65"/>
      <c r="P536" s="65"/>
    </row>
    <row r="537" spans="1:16" s="1" customFormat="1" x14ac:dyDescent="0.25">
      <c r="A537" s="2"/>
      <c r="C537" s="7"/>
      <c r="E537" s="55"/>
      <c r="F537" s="55"/>
      <c r="G537" s="55"/>
      <c r="H537" s="55"/>
      <c r="I537" s="55"/>
      <c r="J537" s="55"/>
      <c r="K537" s="65"/>
      <c r="L537" s="65"/>
      <c r="M537" s="65"/>
      <c r="N537" s="65"/>
      <c r="O537" s="65"/>
      <c r="P537" s="65"/>
    </row>
    <row r="538" spans="1:16" s="1" customFormat="1" x14ac:dyDescent="0.25">
      <c r="A538" s="2"/>
      <c r="C538" s="7"/>
      <c r="E538" s="55"/>
      <c r="F538" s="55"/>
      <c r="G538" s="55"/>
      <c r="H538" s="55"/>
      <c r="I538" s="55"/>
      <c r="J538" s="55"/>
      <c r="K538" s="65"/>
      <c r="L538" s="65"/>
      <c r="M538" s="65"/>
      <c r="N538" s="65"/>
      <c r="O538" s="65"/>
      <c r="P538" s="65"/>
    </row>
    <row r="539" spans="1:16" s="1" customFormat="1" x14ac:dyDescent="0.25">
      <c r="A539" s="2"/>
      <c r="C539" s="7"/>
      <c r="E539" s="55"/>
      <c r="F539" s="55"/>
      <c r="G539" s="55"/>
      <c r="H539" s="55"/>
      <c r="I539" s="55"/>
      <c r="J539" s="55"/>
      <c r="K539" s="65"/>
      <c r="L539" s="65"/>
      <c r="M539" s="65"/>
      <c r="N539" s="65"/>
      <c r="O539" s="65"/>
      <c r="P539" s="65"/>
    </row>
    <row r="540" spans="1:16" s="1" customFormat="1" x14ac:dyDescent="0.25">
      <c r="A540" s="2"/>
      <c r="C540" s="7"/>
      <c r="E540" s="55"/>
      <c r="F540" s="55"/>
      <c r="G540" s="55"/>
      <c r="H540" s="55"/>
      <c r="I540" s="55"/>
      <c r="J540" s="55"/>
      <c r="K540" s="65"/>
      <c r="L540" s="65"/>
      <c r="M540" s="65"/>
      <c r="N540" s="65"/>
      <c r="O540" s="65"/>
      <c r="P540" s="65"/>
    </row>
    <row r="541" spans="1:16" s="1" customFormat="1" x14ac:dyDescent="0.25">
      <c r="A541" s="2"/>
      <c r="C541" s="7"/>
      <c r="E541" s="55"/>
      <c r="F541" s="55"/>
      <c r="G541" s="55"/>
      <c r="H541" s="55"/>
      <c r="I541" s="55"/>
      <c r="J541" s="55"/>
      <c r="K541" s="65"/>
      <c r="L541" s="65"/>
      <c r="M541" s="65"/>
      <c r="N541" s="65"/>
      <c r="O541" s="65"/>
      <c r="P541" s="65"/>
    </row>
    <row r="542" spans="1:16" s="1" customFormat="1" x14ac:dyDescent="0.25">
      <c r="A542" s="2"/>
      <c r="C542" s="7"/>
      <c r="E542" s="55"/>
      <c r="F542" s="55"/>
      <c r="G542" s="55"/>
      <c r="H542" s="55"/>
      <c r="I542" s="55"/>
      <c r="J542" s="55"/>
      <c r="K542" s="65"/>
      <c r="L542" s="65"/>
      <c r="M542" s="65"/>
      <c r="N542" s="65"/>
      <c r="O542" s="65"/>
      <c r="P542" s="65"/>
    </row>
    <row r="543" spans="1:16" s="1" customFormat="1" x14ac:dyDescent="0.25">
      <c r="A543" s="2"/>
      <c r="C543" s="7"/>
      <c r="E543" s="55"/>
      <c r="F543" s="55"/>
      <c r="G543" s="55"/>
      <c r="H543" s="55"/>
      <c r="I543" s="55"/>
      <c r="J543" s="55"/>
      <c r="K543" s="65"/>
      <c r="L543" s="65"/>
      <c r="M543" s="65"/>
      <c r="N543" s="65"/>
      <c r="O543" s="65"/>
      <c r="P543" s="65"/>
    </row>
    <row r="544" spans="1:16" s="1" customFormat="1" x14ac:dyDescent="0.25">
      <c r="A544" s="2"/>
      <c r="C544" s="7"/>
      <c r="E544" s="55"/>
      <c r="F544" s="55"/>
      <c r="G544" s="55"/>
      <c r="H544" s="55"/>
      <c r="I544" s="55"/>
      <c r="J544" s="55"/>
      <c r="K544" s="65"/>
      <c r="L544" s="65"/>
      <c r="M544" s="65"/>
      <c r="N544" s="65"/>
      <c r="O544" s="65"/>
      <c r="P544" s="65"/>
    </row>
    <row r="545" spans="1:16" s="1" customFormat="1" x14ac:dyDescent="0.25">
      <c r="A545" s="2"/>
      <c r="C545" s="7"/>
      <c r="E545" s="55"/>
      <c r="F545" s="55"/>
      <c r="G545" s="55"/>
      <c r="H545" s="55"/>
      <c r="I545" s="55"/>
      <c r="J545" s="55"/>
      <c r="K545" s="65"/>
      <c r="L545" s="65"/>
      <c r="M545" s="65"/>
      <c r="N545" s="65"/>
      <c r="O545" s="65"/>
      <c r="P545" s="65"/>
    </row>
    <row r="546" spans="1:16" s="1" customFormat="1" x14ac:dyDescent="0.25">
      <c r="A546" s="2"/>
      <c r="C546" s="7"/>
      <c r="E546" s="55"/>
      <c r="F546" s="55"/>
      <c r="G546" s="55"/>
      <c r="H546" s="55"/>
      <c r="I546" s="55"/>
      <c r="J546" s="55"/>
      <c r="K546" s="65"/>
      <c r="L546" s="65"/>
      <c r="M546" s="65"/>
      <c r="N546" s="65"/>
      <c r="O546" s="65"/>
      <c r="P546" s="65"/>
    </row>
    <row r="547" spans="1:16" s="1" customFormat="1" x14ac:dyDescent="0.25">
      <c r="A547" s="2"/>
      <c r="C547" s="7"/>
      <c r="E547" s="55"/>
      <c r="F547" s="55"/>
      <c r="G547" s="55"/>
      <c r="H547" s="55"/>
      <c r="I547" s="55"/>
      <c r="J547" s="55"/>
      <c r="K547" s="65"/>
      <c r="L547" s="65"/>
      <c r="M547" s="65"/>
      <c r="N547" s="65"/>
      <c r="O547" s="65"/>
      <c r="P547" s="65"/>
    </row>
    <row r="548" spans="1:16" s="1" customFormat="1" x14ac:dyDescent="0.25">
      <c r="A548" s="2"/>
      <c r="C548" s="7"/>
      <c r="E548" s="55"/>
      <c r="F548" s="55"/>
      <c r="G548" s="55"/>
      <c r="H548" s="55"/>
      <c r="I548" s="55"/>
      <c r="J548" s="55"/>
      <c r="K548" s="65"/>
      <c r="L548" s="65"/>
      <c r="M548" s="65"/>
      <c r="N548" s="65"/>
      <c r="O548" s="65"/>
      <c r="P548" s="65"/>
    </row>
    <row r="549" spans="1:16" s="1" customFormat="1" x14ac:dyDescent="0.25">
      <c r="A549" s="2"/>
      <c r="C549" s="7"/>
      <c r="E549" s="55"/>
      <c r="F549" s="55"/>
      <c r="G549" s="55"/>
      <c r="H549" s="55"/>
      <c r="I549" s="55"/>
      <c r="J549" s="55"/>
      <c r="K549" s="65"/>
      <c r="L549" s="65"/>
      <c r="M549" s="65"/>
      <c r="N549" s="65"/>
      <c r="O549" s="65"/>
      <c r="P549" s="65"/>
    </row>
    <row r="550" spans="1:16" s="1" customFormat="1" x14ac:dyDescent="0.25">
      <c r="A550" s="2"/>
      <c r="C550" s="7"/>
      <c r="E550" s="55"/>
      <c r="F550" s="55"/>
      <c r="G550" s="55"/>
      <c r="H550" s="55"/>
      <c r="I550" s="55"/>
      <c r="J550" s="55"/>
      <c r="K550" s="65"/>
      <c r="L550" s="65"/>
      <c r="M550" s="65"/>
      <c r="N550" s="65"/>
      <c r="O550" s="65"/>
      <c r="P550" s="65"/>
    </row>
    <row r="551" spans="1:16" s="1" customFormat="1" x14ac:dyDescent="0.25">
      <c r="A551" s="2"/>
      <c r="C551" s="7"/>
      <c r="E551" s="55"/>
      <c r="F551" s="55"/>
      <c r="G551" s="55"/>
      <c r="H551" s="55"/>
      <c r="I551" s="55"/>
      <c r="J551" s="55"/>
      <c r="K551" s="65"/>
      <c r="L551" s="65"/>
      <c r="M551" s="65"/>
      <c r="N551" s="65"/>
      <c r="O551" s="65"/>
      <c r="P551" s="65"/>
    </row>
    <row r="552" spans="1:16" s="1" customFormat="1" x14ac:dyDescent="0.25">
      <c r="A552" s="2"/>
      <c r="C552" s="7"/>
      <c r="E552" s="55"/>
      <c r="F552" s="55"/>
      <c r="G552" s="55"/>
      <c r="H552" s="55"/>
      <c r="I552" s="55"/>
      <c r="J552" s="55"/>
      <c r="K552" s="65"/>
      <c r="L552" s="65"/>
      <c r="M552" s="65"/>
      <c r="N552" s="65"/>
      <c r="O552" s="65"/>
      <c r="P552" s="65"/>
    </row>
    <row r="553" spans="1:16" s="1" customFormat="1" x14ac:dyDescent="0.25">
      <c r="A553" s="2"/>
      <c r="C553" s="7"/>
      <c r="E553" s="55"/>
      <c r="F553" s="55"/>
      <c r="G553" s="55"/>
      <c r="H553" s="55"/>
      <c r="I553" s="55"/>
      <c r="J553" s="55"/>
      <c r="K553" s="65"/>
      <c r="L553" s="65"/>
      <c r="M553" s="65"/>
      <c r="N553" s="65"/>
      <c r="O553" s="65"/>
      <c r="P553" s="65"/>
    </row>
    <row r="554" spans="1:16" s="1" customFormat="1" x14ac:dyDescent="0.25">
      <c r="A554" s="2"/>
      <c r="C554" s="7"/>
      <c r="E554" s="55"/>
      <c r="F554" s="55"/>
      <c r="G554" s="55"/>
      <c r="H554" s="55"/>
      <c r="I554" s="55"/>
      <c r="J554" s="55"/>
      <c r="K554" s="65"/>
      <c r="L554" s="65"/>
      <c r="M554" s="65"/>
      <c r="N554" s="65"/>
      <c r="O554" s="65"/>
      <c r="P554" s="65"/>
    </row>
    <row r="555" spans="1:16" s="1" customFormat="1" x14ac:dyDescent="0.25">
      <c r="A555" s="2"/>
      <c r="C555" s="7"/>
      <c r="E555" s="55"/>
      <c r="F555" s="55"/>
      <c r="G555" s="55"/>
      <c r="H555" s="55"/>
      <c r="I555" s="55"/>
      <c r="J555" s="55"/>
      <c r="K555" s="65"/>
      <c r="L555" s="65"/>
      <c r="M555" s="65"/>
      <c r="N555" s="65"/>
      <c r="O555" s="65"/>
      <c r="P555" s="65"/>
    </row>
    <row r="556" spans="1:16" s="1" customFormat="1" x14ac:dyDescent="0.25">
      <c r="A556" s="2"/>
      <c r="C556" s="7"/>
      <c r="E556" s="55"/>
      <c r="F556" s="55"/>
      <c r="G556" s="55"/>
      <c r="H556" s="55"/>
      <c r="I556" s="55"/>
      <c r="J556" s="55"/>
      <c r="K556" s="65"/>
      <c r="L556" s="65"/>
      <c r="M556" s="65"/>
      <c r="N556" s="65"/>
      <c r="O556" s="65"/>
      <c r="P556" s="65"/>
    </row>
    <row r="557" spans="1:16" s="1" customFormat="1" x14ac:dyDescent="0.25">
      <c r="A557" s="2"/>
      <c r="C557" s="7"/>
      <c r="E557" s="55"/>
      <c r="F557" s="55"/>
      <c r="G557" s="55"/>
      <c r="H557" s="55"/>
      <c r="I557" s="55"/>
      <c r="J557" s="55"/>
      <c r="K557" s="65"/>
      <c r="L557" s="65"/>
      <c r="M557" s="65"/>
      <c r="N557" s="65"/>
      <c r="O557" s="65"/>
      <c r="P557" s="65"/>
    </row>
    <row r="558" spans="1:16" s="1" customFormat="1" x14ac:dyDescent="0.25">
      <c r="A558" s="2"/>
      <c r="C558" s="7"/>
      <c r="E558" s="55"/>
      <c r="F558" s="55"/>
      <c r="G558" s="55"/>
      <c r="H558" s="55"/>
      <c r="I558" s="55"/>
      <c r="J558" s="55"/>
      <c r="K558" s="65"/>
      <c r="L558" s="65"/>
      <c r="M558" s="65"/>
      <c r="N558" s="65"/>
      <c r="O558" s="65"/>
      <c r="P558" s="65"/>
    </row>
    <row r="559" spans="1:16" s="1" customFormat="1" x14ac:dyDescent="0.25">
      <c r="A559" s="2"/>
      <c r="C559" s="7"/>
      <c r="E559" s="55"/>
      <c r="F559" s="55"/>
      <c r="G559" s="55"/>
      <c r="H559" s="55"/>
      <c r="I559" s="55"/>
      <c r="J559" s="55"/>
      <c r="K559" s="65"/>
      <c r="L559" s="65"/>
      <c r="M559" s="65"/>
      <c r="N559" s="65"/>
      <c r="O559" s="65"/>
      <c r="P559" s="65"/>
    </row>
    <row r="560" spans="1:16" s="1" customFormat="1" x14ac:dyDescent="0.25">
      <c r="A560" s="2"/>
      <c r="C560" s="7"/>
      <c r="E560" s="55"/>
      <c r="F560" s="55"/>
      <c r="G560" s="55"/>
      <c r="H560" s="55"/>
      <c r="I560" s="55"/>
      <c r="J560" s="55"/>
      <c r="K560" s="65"/>
      <c r="L560" s="65"/>
      <c r="M560" s="65"/>
      <c r="N560" s="65"/>
      <c r="O560" s="65"/>
      <c r="P560" s="65"/>
    </row>
    <row r="561" spans="1:16" s="1" customFormat="1" x14ac:dyDescent="0.25">
      <c r="A561" s="2"/>
      <c r="C561" s="7"/>
      <c r="E561" s="55"/>
      <c r="F561" s="55"/>
      <c r="G561" s="55"/>
      <c r="H561" s="55"/>
      <c r="I561" s="55"/>
      <c r="J561" s="55"/>
      <c r="K561" s="65"/>
      <c r="L561" s="65"/>
      <c r="M561" s="65"/>
      <c r="N561" s="65"/>
      <c r="O561" s="65"/>
      <c r="P561" s="65"/>
    </row>
    <row r="562" spans="1:16" s="1" customFormat="1" x14ac:dyDescent="0.25">
      <c r="A562" s="2"/>
      <c r="C562" s="7"/>
      <c r="E562" s="55"/>
      <c r="F562" s="55"/>
      <c r="G562" s="55"/>
      <c r="H562" s="55"/>
      <c r="I562" s="55"/>
      <c r="J562" s="55"/>
      <c r="K562" s="65"/>
      <c r="L562" s="65"/>
      <c r="M562" s="65"/>
      <c r="N562" s="65"/>
      <c r="O562" s="65"/>
      <c r="P562" s="65"/>
    </row>
    <row r="563" spans="1:16" s="1" customFormat="1" x14ac:dyDescent="0.25">
      <c r="A563" s="2"/>
      <c r="C563" s="7"/>
      <c r="E563" s="55"/>
      <c r="F563" s="55"/>
      <c r="G563" s="55"/>
      <c r="H563" s="55"/>
      <c r="I563" s="55"/>
      <c r="J563" s="55"/>
      <c r="K563" s="65"/>
      <c r="L563" s="65"/>
      <c r="M563" s="65"/>
      <c r="N563" s="65"/>
      <c r="O563" s="65"/>
      <c r="P563" s="65"/>
    </row>
    <row r="564" spans="1:16" s="1" customFormat="1" x14ac:dyDescent="0.25">
      <c r="A564" s="2"/>
      <c r="C564" s="7"/>
      <c r="E564" s="55"/>
      <c r="F564" s="55"/>
      <c r="G564" s="55"/>
      <c r="H564" s="55"/>
      <c r="I564" s="55"/>
      <c r="J564" s="55"/>
      <c r="K564" s="65"/>
      <c r="L564" s="65"/>
      <c r="M564" s="65"/>
      <c r="N564" s="65"/>
      <c r="O564" s="65"/>
      <c r="P564" s="65"/>
    </row>
    <row r="565" spans="1:16" s="1" customFormat="1" x14ac:dyDescent="0.25">
      <c r="A565" s="2"/>
      <c r="C565" s="7"/>
      <c r="E565" s="55"/>
      <c r="F565" s="55"/>
      <c r="G565" s="55"/>
      <c r="H565" s="55"/>
      <c r="I565" s="55"/>
      <c r="J565" s="55"/>
      <c r="K565" s="65"/>
      <c r="L565" s="65"/>
      <c r="M565" s="65"/>
      <c r="N565" s="65"/>
      <c r="O565" s="65"/>
      <c r="P565" s="65"/>
    </row>
    <row r="566" spans="1:16" s="1" customFormat="1" x14ac:dyDescent="0.25">
      <c r="A566" s="2"/>
      <c r="C566" s="7"/>
      <c r="E566" s="55"/>
      <c r="F566" s="55"/>
      <c r="G566" s="55"/>
      <c r="H566" s="55"/>
      <c r="I566" s="55"/>
      <c r="J566" s="55"/>
      <c r="K566" s="65"/>
      <c r="L566" s="65"/>
      <c r="M566" s="65"/>
      <c r="N566" s="65"/>
      <c r="O566" s="65"/>
      <c r="P566" s="65"/>
    </row>
    <row r="567" spans="1:16" s="1" customFormat="1" x14ac:dyDescent="0.25">
      <c r="A567" s="2"/>
      <c r="C567" s="7"/>
      <c r="E567" s="55"/>
      <c r="F567" s="55"/>
      <c r="G567" s="55"/>
      <c r="H567" s="55"/>
      <c r="I567" s="55"/>
      <c r="J567" s="55"/>
      <c r="K567" s="65"/>
      <c r="L567" s="65"/>
      <c r="M567" s="65"/>
      <c r="N567" s="65"/>
      <c r="O567" s="65"/>
      <c r="P567" s="65"/>
    </row>
    <row r="568" spans="1:16" s="1" customFormat="1" x14ac:dyDescent="0.25">
      <c r="A568" s="2"/>
      <c r="C568" s="7"/>
      <c r="E568" s="55"/>
      <c r="F568" s="55"/>
      <c r="G568" s="55"/>
      <c r="H568" s="55"/>
      <c r="I568" s="55"/>
      <c r="J568" s="55"/>
      <c r="K568" s="65"/>
      <c r="L568" s="65"/>
      <c r="M568" s="65"/>
      <c r="N568" s="65"/>
      <c r="O568" s="65"/>
      <c r="P568" s="65"/>
    </row>
    <row r="569" spans="1:16" s="1" customFormat="1" x14ac:dyDescent="0.25">
      <c r="A569" s="2"/>
      <c r="C569" s="7"/>
      <c r="E569" s="55"/>
      <c r="F569" s="55"/>
      <c r="G569" s="55"/>
      <c r="H569" s="55"/>
      <c r="I569" s="55"/>
      <c r="J569" s="55"/>
      <c r="K569" s="65"/>
      <c r="L569" s="65"/>
      <c r="M569" s="65"/>
      <c r="N569" s="65"/>
      <c r="O569" s="65"/>
      <c r="P569" s="65"/>
    </row>
    <row r="570" spans="1:16" s="1" customFormat="1" x14ac:dyDescent="0.25">
      <c r="A570" s="2"/>
      <c r="C570" s="7"/>
      <c r="E570" s="55"/>
      <c r="F570" s="55"/>
      <c r="G570" s="55"/>
      <c r="H570" s="55"/>
      <c r="I570" s="55"/>
      <c r="J570" s="55"/>
      <c r="K570" s="65"/>
      <c r="L570" s="65"/>
      <c r="M570" s="65"/>
      <c r="N570" s="65"/>
      <c r="O570" s="65"/>
      <c r="P570" s="65"/>
    </row>
    <row r="571" spans="1:16" s="1" customFormat="1" x14ac:dyDescent="0.25">
      <c r="A571" s="2"/>
      <c r="C571" s="7"/>
      <c r="E571" s="55"/>
      <c r="F571" s="55"/>
      <c r="G571" s="55"/>
      <c r="H571" s="55"/>
      <c r="I571" s="55"/>
      <c r="J571" s="55"/>
      <c r="K571" s="65"/>
      <c r="L571" s="65"/>
      <c r="M571" s="65"/>
      <c r="N571" s="65"/>
      <c r="O571" s="65"/>
      <c r="P571" s="65"/>
    </row>
    <row r="572" spans="1:16" s="1" customFormat="1" x14ac:dyDescent="0.25">
      <c r="A572" s="2"/>
      <c r="C572" s="7"/>
      <c r="E572" s="55"/>
      <c r="F572" s="55"/>
      <c r="G572" s="55"/>
      <c r="H572" s="55"/>
      <c r="I572" s="55"/>
      <c r="J572" s="55"/>
      <c r="K572" s="65"/>
      <c r="L572" s="65"/>
      <c r="M572" s="65"/>
      <c r="N572" s="65"/>
      <c r="O572" s="65"/>
      <c r="P572" s="65"/>
    </row>
    <row r="573" spans="1:16" s="1" customFormat="1" x14ac:dyDescent="0.25">
      <c r="A573" s="2"/>
      <c r="C573" s="7"/>
      <c r="E573" s="55"/>
      <c r="F573" s="55"/>
      <c r="G573" s="55"/>
      <c r="H573" s="55"/>
      <c r="I573" s="55"/>
      <c r="J573" s="55"/>
      <c r="K573" s="65"/>
      <c r="L573" s="65"/>
      <c r="M573" s="65"/>
      <c r="N573" s="65"/>
      <c r="O573" s="65"/>
      <c r="P573" s="65"/>
    </row>
    <row r="574" spans="1:16" s="1" customFormat="1" x14ac:dyDescent="0.25">
      <c r="A574" s="2"/>
      <c r="C574" s="7"/>
      <c r="E574" s="55"/>
      <c r="F574" s="55"/>
      <c r="G574" s="55"/>
      <c r="H574" s="55"/>
      <c r="I574" s="55"/>
      <c r="J574" s="55"/>
      <c r="K574" s="65"/>
      <c r="L574" s="65"/>
      <c r="M574" s="65"/>
      <c r="N574" s="65"/>
      <c r="O574" s="65"/>
      <c r="P574" s="65"/>
    </row>
    <row r="575" spans="1:16" s="1" customFormat="1" x14ac:dyDescent="0.25">
      <c r="A575" s="2"/>
      <c r="C575" s="7"/>
      <c r="E575" s="55"/>
      <c r="F575" s="55"/>
      <c r="G575" s="55"/>
      <c r="H575" s="55"/>
      <c r="I575" s="55"/>
      <c r="J575" s="55"/>
      <c r="K575" s="65"/>
      <c r="L575" s="65"/>
      <c r="M575" s="65"/>
      <c r="N575" s="65"/>
      <c r="O575" s="65"/>
      <c r="P575" s="65"/>
    </row>
    <row r="576" spans="1:16" s="1" customFormat="1" x14ac:dyDescent="0.25">
      <c r="A576" s="2"/>
      <c r="C576" s="7"/>
      <c r="E576" s="55"/>
      <c r="F576" s="55"/>
      <c r="G576" s="55"/>
      <c r="H576" s="55"/>
      <c r="I576" s="55"/>
      <c r="J576" s="55"/>
      <c r="K576" s="65"/>
      <c r="L576" s="65"/>
      <c r="M576" s="65"/>
      <c r="N576" s="65"/>
      <c r="O576" s="65"/>
      <c r="P576" s="65"/>
    </row>
    <row r="577" spans="1:16" s="1" customFormat="1" x14ac:dyDescent="0.25">
      <c r="A577" s="2"/>
      <c r="C577" s="7"/>
      <c r="E577" s="55"/>
      <c r="F577" s="55"/>
      <c r="G577" s="55"/>
      <c r="H577" s="55"/>
      <c r="I577" s="55"/>
      <c r="J577" s="55"/>
      <c r="K577" s="65"/>
      <c r="L577" s="65"/>
      <c r="M577" s="65"/>
      <c r="N577" s="65"/>
      <c r="O577" s="65"/>
      <c r="P577" s="65"/>
    </row>
    <row r="578" spans="1:16" s="1" customFormat="1" x14ac:dyDescent="0.25">
      <c r="A578" s="2"/>
      <c r="C578" s="7"/>
      <c r="E578" s="55"/>
      <c r="F578" s="55"/>
      <c r="G578" s="55"/>
      <c r="H578" s="55"/>
      <c r="I578" s="55"/>
      <c r="J578" s="55"/>
      <c r="K578" s="65"/>
      <c r="L578" s="65"/>
      <c r="M578" s="65"/>
      <c r="N578" s="65"/>
      <c r="O578" s="65"/>
      <c r="P578" s="65"/>
    </row>
    <row r="579" spans="1:16" s="1" customFormat="1" x14ac:dyDescent="0.25">
      <c r="A579" s="2"/>
      <c r="C579" s="7"/>
      <c r="E579" s="55"/>
      <c r="F579" s="55"/>
      <c r="G579" s="55"/>
      <c r="H579" s="55"/>
      <c r="I579" s="55"/>
      <c r="J579" s="55"/>
      <c r="K579" s="65"/>
      <c r="L579" s="65"/>
      <c r="M579" s="65"/>
      <c r="N579" s="65"/>
      <c r="O579" s="65"/>
      <c r="P579" s="65"/>
    </row>
    <row r="580" spans="1:16" s="1" customFormat="1" x14ac:dyDescent="0.25">
      <c r="A580" s="2"/>
      <c r="C580" s="7"/>
      <c r="E580" s="55"/>
      <c r="F580" s="55"/>
      <c r="G580" s="55"/>
      <c r="H580" s="55"/>
      <c r="I580" s="55"/>
      <c r="J580" s="55"/>
      <c r="K580" s="65"/>
      <c r="L580" s="65"/>
      <c r="M580" s="65"/>
      <c r="N580" s="65"/>
      <c r="O580" s="65"/>
      <c r="P580" s="65"/>
    </row>
    <row r="581" spans="1:16" s="1" customFormat="1" x14ac:dyDescent="0.25">
      <c r="A581" s="2"/>
      <c r="C581" s="7"/>
      <c r="E581" s="55"/>
      <c r="F581" s="55"/>
      <c r="G581" s="55"/>
      <c r="H581" s="55"/>
      <c r="I581" s="55"/>
      <c r="J581" s="55"/>
      <c r="K581" s="65"/>
      <c r="L581" s="65"/>
      <c r="M581" s="65"/>
      <c r="N581" s="65"/>
      <c r="O581" s="65"/>
      <c r="P581" s="65"/>
    </row>
    <row r="582" spans="1:16" s="1" customFormat="1" x14ac:dyDescent="0.25">
      <c r="A582" s="2"/>
      <c r="C582" s="7"/>
      <c r="E582" s="55"/>
      <c r="F582" s="55"/>
      <c r="G582" s="55"/>
      <c r="H582" s="55"/>
      <c r="I582" s="55"/>
      <c r="J582" s="55"/>
      <c r="K582" s="65"/>
      <c r="L582" s="65"/>
      <c r="M582" s="65"/>
      <c r="N582" s="65"/>
      <c r="O582" s="65"/>
      <c r="P582" s="65"/>
    </row>
    <row r="583" spans="1:16" s="1" customFormat="1" x14ac:dyDescent="0.25">
      <c r="A583" s="2"/>
      <c r="C583" s="7"/>
      <c r="E583" s="55"/>
      <c r="F583" s="55"/>
      <c r="G583" s="55"/>
      <c r="H583" s="55"/>
      <c r="I583" s="55"/>
      <c r="J583" s="55"/>
      <c r="K583" s="65"/>
      <c r="L583" s="65"/>
      <c r="M583" s="65"/>
      <c r="N583" s="65"/>
      <c r="O583" s="65"/>
      <c r="P583" s="65"/>
    </row>
    <row r="584" spans="1:16" s="1" customFormat="1" x14ac:dyDescent="0.25">
      <c r="A584" s="2"/>
      <c r="C584" s="7"/>
      <c r="E584" s="55"/>
      <c r="F584" s="55"/>
      <c r="G584" s="55"/>
      <c r="H584" s="55"/>
      <c r="I584" s="55"/>
      <c r="J584" s="55"/>
      <c r="K584" s="65"/>
      <c r="L584" s="65"/>
      <c r="M584" s="65"/>
      <c r="N584" s="65"/>
      <c r="O584" s="65"/>
      <c r="P584" s="65"/>
    </row>
    <row r="585" spans="1:16" s="1" customFormat="1" x14ac:dyDescent="0.25">
      <c r="A585" s="2"/>
      <c r="C585" s="7"/>
      <c r="E585" s="55"/>
      <c r="F585" s="55"/>
      <c r="G585" s="55"/>
      <c r="H585" s="55"/>
      <c r="I585" s="55"/>
      <c r="J585" s="55"/>
      <c r="K585" s="65"/>
      <c r="L585" s="65"/>
      <c r="M585" s="65"/>
      <c r="N585" s="65"/>
      <c r="O585" s="65"/>
      <c r="P585" s="65"/>
    </row>
    <row r="586" spans="1:16" s="1" customFormat="1" x14ac:dyDescent="0.25">
      <c r="A586" s="2"/>
      <c r="C586" s="7"/>
      <c r="E586" s="55"/>
      <c r="F586" s="55"/>
      <c r="G586" s="55"/>
      <c r="H586" s="55"/>
      <c r="I586" s="55"/>
      <c r="J586" s="55"/>
      <c r="K586" s="65"/>
      <c r="L586" s="65"/>
      <c r="M586" s="65"/>
      <c r="N586" s="65"/>
      <c r="O586" s="65"/>
      <c r="P586" s="65"/>
    </row>
    <row r="587" spans="1:16" s="1" customFormat="1" x14ac:dyDescent="0.25">
      <c r="A587" s="2"/>
      <c r="C587" s="7"/>
      <c r="E587" s="55"/>
      <c r="F587" s="55"/>
      <c r="G587" s="55"/>
      <c r="H587" s="55"/>
      <c r="I587" s="55"/>
      <c r="J587" s="55"/>
      <c r="K587" s="65"/>
      <c r="L587" s="65"/>
      <c r="M587" s="65"/>
      <c r="N587" s="65"/>
      <c r="O587" s="65"/>
      <c r="P587" s="65"/>
    </row>
    <row r="588" spans="1:16" s="1" customFormat="1" x14ac:dyDescent="0.25">
      <c r="A588" s="2"/>
      <c r="C588" s="7"/>
      <c r="E588" s="55"/>
      <c r="F588" s="55"/>
      <c r="G588" s="55"/>
      <c r="H588" s="55"/>
      <c r="I588" s="55"/>
      <c r="J588" s="55"/>
      <c r="K588" s="65"/>
      <c r="L588" s="65"/>
      <c r="M588" s="65"/>
      <c r="N588" s="65"/>
      <c r="O588" s="65"/>
      <c r="P588" s="65"/>
    </row>
    <row r="589" spans="1:16" s="1" customFormat="1" x14ac:dyDescent="0.25">
      <c r="A589" s="2"/>
      <c r="C589" s="7"/>
      <c r="E589" s="55"/>
      <c r="F589" s="55"/>
      <c r="G589" s="55"/>
      <c r="H589" s="55"/>
      <c r="I589" s="55"/>
      <c r="J589" s="55"/>
      <c r="K589" s="65"/>
      <c r="L589" s="65"/>
      <c r="M589" s="65"/>
      <c r="N589" s="65"/>
      <c r="O589" s="65"/>
      <c r="P589" s="65"/>
    </row>
    <row r="590" spans="1:16" s="1" customFormat="1" x14ac:dyDescent="0.25">
      <c r="A590" s="2"/>
      <c r="C590" s="7"/>
      <c r="E590" s="55"/>
      <c r="F590" s="55"/>
      <c r="G590" s="55"/>
      <c r="H590" s="55"/>
      <c r="I590" s="55"/>
      <c r="J590" s="55"/>
      <c r="K590" s="65"/>
      <c r="L590" s="65"/>
      <c r="M590" s="65"/>
      <c r="N590" s="65"/>
      <c r="O590" s="65"/>
      <c r="P590" s="65"/>
    </row>
    <row r="591" spans="1:16" s="1" customFormat="1" x14ac:dyDescent="0.25">
      <c r="A591" s="2"/>
      <c r="C591" s="7"/>
      <c r="E591" s="55"/>
      <c r="F591" s="55"/>
      <c r="G591" s="55"/>
      <c r="H591" s="55"/>
      <c r="I591" s="55"/>
      <c r="J591" s="55"/>
      <c r="K591" s="65"/>
      <c r="L591" s="65"/>
      <c r="M591" s="65"/>
      <c r="N591" s="65"/>
      <c r="O591" s="65"/>
      <c r="P591" s="65"/>
    </row>
    <row r="592" spans="1:16" s="1" customFormat="1" x14ac:dyDescent="0.25">
      <c r="A592" s="2"/>
      <c r="C592" s="7"/>
      <c r="E592" s="55"/>
      <c r="F592" s="55"/>
      <c r="G592" s="55"/>
      <c r="H592" s="55"/>
      <c r="I592" s="55"/>
      <c r="J592" s="55"/>
      <c r="K592" s="65"/>
      <c r="L592" s="65"/>
      <c r="M592" s="65"/>
      <c r="N592" s="65"/>
      <c r="O592" s="65"/>
      <c r="P592" s="65"/>
    </row>
    <row r="593" spans="1:16" s="1" customFormat="1" x14ac:dyDescent="0.25">
      <c r="A593" s="2"/>
      <c r="C593" s="7"/>
      <c r="E593" s="55"/>
      <c r="F593" s="55"/>
      <c r="G593" s="55"/>
      <c r="H593" s="55"/>
      <c r="I593" s="55"/>
      <c r="J593" s="55"/>
      <c r="K593" s="65"/>
      <c r="L593" s="65"/>
      <c r="M593" s="65"/>
      <c r="N593" s="65"/>
      <c r="O593" s="65"/>
      <c r="P593" s="65"/>
    </row>
    <row r="594" spans="1:16" s="1" customFormat="1" x14ac:dyDescent="0.25">
      <c r="A594" s="2"/>
      <c r="C594" s="7"/>
      <c r="E594" s="55"/>
      <c r="F594" s="55"/>
      <c r="G594" s="55"/>
      <c r="H594" s="55"/>
      <c r="I594" s="55"/>
      <c r="J594" s="55"/>
      <c r="K594" s="65"/>
      <c r="L594" s="65"/>
      <c r="M594" s="65"/>
      <c r="N594" s="65"/>
      <c r="O594" s="65"/>
      <c r="P594" s="65"/>
    </row>
    <row r="595" spans="1:16" s="1" customFormat="1" x14ac:dyDescent="0.25">
      <c r="A595" s="2"/>
      <c r="C595" s="7"/>
      <c r="E595" s="55"/>
      <c r="F595" s="55"/>
      <c r="G595" s="55"/>
      <c r="H595" s="55"/>
      <c r="I595" s="55"/>
      <c r="J595" s="55"/>
      <c r="K595" s="65"/>
      <c r="L595" s="65"/>
      <c r="M595" s="65"/>
      <c r="N595" s="65"/>
      <c r="O595" s="65"/>
      <c r="P595" s="65"/>
    </row>
    <row r="596" spans="1:16" s="1" customFormat="1" x14ac:dyDescent="0.25">
      <c r="A596" s="2"/>
      <c r="C596" s="7"/>
      <c r="E596" s="55"/>
      <c r="F596" s="55"/>
      <c r="G596" s="55"/>
      <c r="H596" s="55"/>
      <c r="I596" s="55"/>
      <c r="J596" s="55"/>
      <c r="K596" s="65"/>
      <c r="L596" s="65"/>
      <c r="M596" s="65"/>
      <c r="N596" s="65"/>
      <c r="O596" s="65"/>
      <c r="P596" s="65"/>
    </row>
    <row r="597" spans="1:16" s="1" customFormat="1" x14ac:dyDescent="0.25">
      <c r="A597" s="2"/>
      <c r="C597" s="7"/>
      <c r="E597" s="55"/>
      <c r="F597" s="55"/>
      <c r="G597" s="55"/>
      <c r="H597" s="55"/>
      <c r="I597" s="55"/>
      <c r="J597" s="55"/>
      <c r="K597" s="65"/>
      <c r="L597" s="65"/>
      <c r="M597" s="65"/>
      <c r="N597" s="65"/>
      <c r="O597" s="65"/>
      <c r="P597" s="65"/>
    </row>
    <row r="598" spans="1:16" s="1" customFormat="1" x14ac:dyDescent="0.25">
      <c r="A598" s="2"/>
      <c r="C598" s="7"/>
      <c r="E598" s="55"/>
      <c r="F598" s="55"/>
      <c r="G598" s="55"/>
      <c r="H598" s="55"/>
      <c r="I598" s="55"/>
      <c r="J598" s="55"/>
      <c r="K598" s="65"/>
      <c r="L598" s="65"/>
      <c r="M598" s="65"/>
      <c r="N598" s="65"/>
      <c r="O598" s="65"/>
      <c r="P598" s="65"/>
    </row>
    <row r="599" spans="1:16" s="1" customFormat="1" x14ac:dyDescent="0.25">
      <c r="A599" s="2"/>
      <c r="C599" s="7"/>
      <c r="E599" s="55"/>
      <c r="F599" s="55"/>
      <c r="G599" s="55"/>
      <c r="H599" s="55"/>
      <c r="I599" s="55"/>
      <c r="J599" s="55"/>
      <c r="K599" s="65"/>
      <c r="L599" s="65"/>
      <c r="M599" s="65"/>
      <c r="N599" s="65"/>
      <c r="O599" s="65"/>
      <c r="P599" s="65"/>
    </row>
    <row r="600" spans="1:16" s="1" customFormat="1" x14ac:dyDescent="0.25">
      <c r="A600" s="2"/>
      <c r="C600" s="7"/>
      <c r="E600" s="55"/>
      <c r="F600" s="55"/>
      <c r="G600" s="55"/>
      <c r="H600" s="55"/>
      <c r="I600" s="55"/>
      <c r="J600" s="55"/>
      <c r="K600" s="65"/>
      <c r="L600" s="65"/>
      <c r="M600" s="65"/>
      <c r="N600" s="65"/>
      <c r="O600" s="65"/>
      <c r="P600" s="65"/>
    </row>
    <row r="601" spans="1:16" s="1" customFormat="1" x14ac:dyDescent="0.25">
      <c r="A601" s="2"/>
      <c r="C601" s="7"/>
      <c r="E601" s="55"/>
      <c r="F601" s="55"/>
      <c r="G601" s="55"/>
      <c r="H601" s="55"/>
      <c r="I601" s="55"/>
      <c r="J601" s="55"/>
      <c r="K601" s="65"/>
      <c r="L601" s="65"/>
      <c r="M601" s="65"/>
      <c r="N601" s="65"/>
      <c r="O601" s="65"/>
      <c r="P601" s="65"/>
    </row>
    <row r="602" spans="1:16" s="1" customFormat="1" x14ac:dyDescent="0.25">
      <c r="A602" s="2"/>
      <c r="C602" s="7"/>
      <c r="E602" s="55"/>
      <c r="F602" s="55"/>
      <c r="G602" s="55"/>
      <c r="H602" s="55"/>
      <c r="I602" s="55"/>
      <c r="J602" s="55"/>
      <c r="K602" s="65"/>
      <c r="L602" s="65"/>
      <c r="M602" s="65"/>
      <c r="N602" s="65"/>
      <c r="O602" s="65"/>
      <c r="P602" s="65"/>
    </row>
    <row r="603" spans="1:16" s="1" customFormat="1" x14ac:dyDescent="0.25">
      <c r="A603" s="2"/>
      <c r="C603" s="7"/>
      <c r="E603" s="55"/>
      <c r="F603" s="55"/>
      <c r="G603" s="55"/>
      <c r="H603" s="55"/>
      <c r="I603" s="55"/>
      <c r="J603" s="55"/>
      <c r="K603" s="65"/>
      <c r="L603" s="65"/>
      <c r="M603" s="65"/>
      <c r="N603" s="65"/>
      <c r="O603" s="65"/>
      <c r="P603" s="65"/>
    </row>
    <row r="604" spans="1:16" s="1" customFormat="1" x14ac:dyDescent="0.25">
      <c r="A604" s="2"/>
      <c r="C604" s="7"/>
      <c r="E604" s="55"/>
      <c r="F604" s="55"/>
      <c r="G604" s="55"/>
      <c r="H604" s="55"/>
      <c r="I604" s="55"/>
      <c r="J604" s="55"/>
      <c r="K604" s="65"/>
      <c r="L604" s="65"/>
      <c r="M604" s="65"/>
      <c r="N604" s="65"/>
      <c r="O604" s="65"/>
      <c r="P604" s="65"/>
    </row>
    <row r="605" spans="1:16" s="1" customFormat="1" x14ac:dyDescent="0.25">
      <c r="A605" s="2"/>
      <c r="C605" s="7"/>
      <c r="E605" s="55"/>
      <c r="F605" s="55"/>
      <c r="G605" s="55"/>
      <c r="H605" s="55"/>
      <c r="I605" s="55"/>
      <c r="J605" s="55"/>
      <c r="K605" s="65"/>
      <c r="L605" s="65"/>
      <c r="M605" s="65"/>
      <c r="N605" s="65"/>
      <c r="O605" s="65"/>
      <c r="P605" s="65"/>
    </row>
    <row r="606" spans="1:16" s="1" customFormat="1" x14ac:dyDescent="0.25">
      <c r="A606" s="2"/>
      <c r="C606" s="7"/>
      <c r="E606" s="55"/>
      <c r="F606" s="55"/>
      <c r="G606" s="55"/>
      <c r="H606" s="55"/>
      <c r="I606" s="55"/>
      <c r="J606" s="55"/>
      <c r="K606" s="65"/>
      <c r="L606" s="65"/>
      <c r="M606" s="65"/>
      <c r="N606" s="65"/>
      <c r="O606" s="65"/>
      <c r="P606" s="65"/>
    </row>
    <row r="607" spans="1:16" s="1" customFormat="1" x14ac:dyDescent="0.25">
      <c r="A607" s="2"/>
      <c r="C607" s="7"/>
      <c r="E607" s="55"/>
      <c r="F607" s="55"/>
      <c r="G607" s="55"/>
      <c r="H607" s="55"/>
      <c r="I607" s="55"/>
      <c r="J607" s="55"/>
      <c r="K607" s="65"/>
      <c r="L607" s="65"/>
      <c r="M607" s="65"/>
      <c r="N607" s="65"/>
      <c r="O607" s="65"/>
      <c r="P607" s="65"/>
    </row>
    <row r="608" spans="1:16" s="1" customFormat="1" x14ac:dyDescent="0.25">
      <c r="A608" s="2"/>
      <c r="C608" s="7"/>
      <c r="E608" s="55"/>
      <c r="F608" s="55"/>
      <c r="G608" s="55"/>
      <c r="H608" s="55"/>
      <c r="I608" s="55"/>
      <c r="J608" s="55"/>
      <c r="K608" s="65"/>
      <c r="L608" s="65"/>
      <c r="M608" s="65"/>
      <c r="N608" s="65"/>
      <c r="O608" s="65"/>
      <c r="P608" s="65"/>
    </row>
    <row r="609" spans="1:16" s="1" customFormat="1" x14ac:dyDescent="0.25">
      <c r="A609" s="2"/>
      <c r="C609" s="7"/>
      <c r="E609" s="55"/>
      <c r="F609" s="55"/>
      <c r="G609" s="55"/>
      <c r="H609" s="55"/>
      <c r="I609" s="55"/>
      <c r="J609" s="55"/>
      <c r="K609" s="65"/>
      <c r="L609" s="65"/>
      <c r="M609" s="65"/>
      <c r="N609" s="65"/>
      <c r="O609" s="65"/>
      <c r="P609" s="65"/>
    </row>
    <row r="610" spans="1:16" s="1" customFormat="1" x14ac:dyDescent="0.25">
      <c r="A610" s="2"/>
      <c r="C610" s="7"/>
      <c r="E610" s="55"/>
      <c r="F610" s="55"/>
      <c r="G610" s="55"/>
      <c r="H610" s="55"/>
      <c r="I610" s="55"/>
      <c r="J610" s="55"/>
      <c r="K610" s="65"/>
      <c r="L610" s="65"/>
      <c r="M610" s="65"/>
      <c r="N610" s="65"/>
      <c r="O610" s="65"/>
      <c r="P610" s="65"/>
    </row>
    <row r="611" spans="1:16" s="1" customFormat="1" x14ac:dyDescent="0.25">
      <c r="A611" s="2"/>
      <c r="C611" s="7"/>
      <c r="E611" s="55"/>
      <c r="F611" s="55"/>
      <c r="G611" s="55"/>
      <c r="H611" s="55"/>
      <c r="I611" s="55"/>
      <c r="J611" s="55"/>
      <c r="K611" s="65"/>
      <c r="L611" s="65"/>
      <c r="M611" s="65"/>
      <c r="N611" s="65"/>
      <c r="O611" s="65"/>
      <c r="P611" s="65"/>
    </row>
    <row r="612" spans="1:16" s="1" customFormat="1" x14ac:dyDescent="0.25">
      <c r="A612" s="2"/>
      <c r="C612" s="7"/>
      <c r="E612" s="55"/>
      <c r="F612" s="55"/>
      <c r="G612" s="55"/>
      <c r="H612" s="55"/>
      <c r="I612" s="55"/>
      <c r="J612" s="55"/>
      <c r="K612" s="65"/>
      <c r="L612" s="65"/>
      <c r="M612" s="65"/>
      <c r="N612" s="65"/>
      <c r="O612" s="65"/>
      <c r="P612" s="65"/>
    </row>
    <row r="613" spans="1:16" s="1" customFormat="1" x14ac:dyDescent="0.25">
      <c r="A613" s="2"/>
      <c r="C613" s="7"/>
      <c r="E613" s="55"/>
      <c r="F613" s="55"/>
      <c r="G613" s="55"/>
      <c r="H613" s="55"/>
      <c r="I613" s="55"/>
      <c r="J613" s="55"/>
      <c r="K613" s="65"/>
      <c r="L613" s="65"/>
      <c r="M613" s="65"/>
      <c r="N613" s="65"/>
      <c r="O613" s="65"/>
      <c r="P613" s="65"/>
    </row>
    <row r="614" spans="1:16" s="1" customFormat="1" x14ac:dyDescent="0.25">
      <c r="A614" s="2"/>
      <c r="C614" s="7"/>
      <c r="E614" s="55"/>
      <c r="F614" s="55"/>
      <c r="G614" s="55"/>
      <c r="H614" s="55"/>
      <c r="I614" s="55"/>
      <c r="J614" s="55"/>
      <c r="K614" s="65"/>
      <c r="L614" s="65"/>
      <c r="M614" s="65"/>
      <c r="N614" s="65"/>
      <c r="O614" s="65"/>
      <c r="P614" s="65"/>
    </row>
    <row r="615" spans="1:16" s="1" customFormat="1" x14ac:dyDescent="0.25">
      <c r="A615" s="2"/>
      <c r="C615" s="7"/>
      <c r="E615" s="55"/>
      <c r="F615" s="55"/>
      <c r="G615" s="55"/>
      <c r="H615" s="55"/>
      <c r="I615" s="55"/>
      <c r="J615" s="55"/>
      <c r="K615" s="65"/>
      <c r="L615" s="65"/>
      <c r="M615" s="65"/>
      <c r="N615" s="65"/>
      <c r="O615" s="65"/>
      <c r="P615" s="65"/>
    </row>
    <row r="616" spans="1:16" s="1" customFormat="1" x14ac:dyDescent="0.25">
      <c r="A616" s="2"/>
      <c r="C616" s="7"/>
      <c r="E616" s="55"/>
      <c r="F616" s="55"/>
      <c r="G616" s="55"/>
      <c r="H616" s="55"/>
      <c r="I616" s="55"/>
      <c r="J616" s="55"/>
      <c r="K616" s="65"/>
      <c r="L616" s="65"/>
      <c r="M616" s="65"/>
      <c r="N616" s="65"/>
      <c r="O616" s="65"/>
      <c r="P616" s="65"/>
    </row>
    <row r="617" spans="1:16" s="1" customFormat="1" x14ac:dyDescent="0.25">
      <c r="A617" s="2"/>
      <c r="C617" s="7"/>
      <c r="E617" s="55"/>
      <c r="F617" s="55"/>
      <c r="G617" s="55"/>
      <c r="H617" s="55"/>
      <c r="I617" s="55"/>
      <c r="J617" s="55"/>
      <c r="K617" s="65"/>
      <c r="L617" s="65"/>
      <c r="M617" s="65"/>
      <c r="N617" s="65"/>
      <c r="O617" s="65"/>
      <c r="P617" s="65"/>
    </row>
    <row r="618" spans="1:16" s="1" customFormat="1" x14ac:dyDescent="0.25">
      <c r="A618" s="2"/>
      <c r="C618" s="7"/>
      <c r="E618" s="55"/>
      <c r="F618" s="55"/>
      <c r="G618" s="55"/>
      <c r="H618" s="55"/>
      <c r="I618" s="55"/>
      <c r="J618" s="55"/>
      <c r="K618" s="65"/>
      <c r="L618" s="65"/>
      <c r="M618" s="65"/>
      <c r="N618" s="65"/>
      <c r="O618" s="65"/>
      <c r="P618" s="65"/>
    </row>
    <row r="619" spans="1:16" s="1" customFormat="1" x14ac:dyDescent="0.25">
      <c r="A619" s="2"/>
      <c r="C619" s="7"/>
      <c r="E619" s="55"/>
      <c r="F619" s="55"/>
      <c r="G619" s="55"/>
      <c r="H619" s="55"/>
      <c r="I619" s="55"/>
      <c r="J619" s="55"/>
      <c r="K619" s="65"/>
      <c r="L619" s="65"/>
      <c r="M619" s="65"/>
      <c r="N619" s="65"/>
      <c r="O619" s="65"/>
      <c r="P619" s="65"/>
    </row>
    <row r="620" spans="1:16" s="1" customFormat="1" x14ac:dyDescent="0.25">
      <c r="A620" s="2"/>
      <c r="C620" s="7"/>
      <c r="E620" s="55"/>
      <c r="F620" s="55"/>
      <c r="G620" s="55"/>
      <c r="H620" s="55"/>
      <c r="I620" s="55"/>
      <c r="J620" s="55"/>
      <c r="K620" s="65"/>
      <c r="L620" s="65"/>
      <c r="M620" s="65"/>
      <c r="N620" s="65"/>
      <c r="O620" s="65"/>
      <c r="P620" s="65"/>
    </row>
    <row r="621" spans="1:16" s="1" customFormat="1" x14ac:dyDescent="0.25">
      <c r="A621" s="2"/>
      <c r="C621" s="7"/>
      <c r="E621" s="55"/>
      <c r="F621" s="55"/>
      <c r="G621" s="55"/>
      <c r="H621" s="55"/>
      <c r="I621" s="55"/>
      <c r="J621" s="55"/>
      <c r="K621" s="65"/>
      <c r="L621" s="65"/>
      <c r="M621" s="65"/>
      <c r="N621" s="65"/>
      <c r="O621" s="65"/>
      <c r="P621" s="65"/>
    </row>
    <row r="622" spans="1:16" s="1" customFormat="1" x14ac:dyDescent="0.25">
      <c r="A622" s="2"/>
      <c r="C622" s="7"/>
      <c r="E622" s="55"/>
      <c r="F622" s="55"/>
      <c r="G622" s="55"/>
      <c r="H622" s="55"/>
      <c r="I622" s="55"/>
      <c r="J622" s="55"/>
      <c r="K622" s="65"/>
      <c r="L622" s="65"/>
      <c r="M622" s="65"/>
      <c r="N622" s="65"/>
      <c r="O622" s="65"/>
      <c r="P622" s="65"/>
    </row>
    <row r="623" spans="1:16" s="1" customFormat="1" x14ac:dyDescent="0.25">
      <c r="A623" s="2"/>
      <c r="C623" s="7"/>
      <c r="E623" s="55"/>
      <c r="F623" s="55"/>
      <c r="G623" s="55"/>
      <c r="H623" s="55"/>
      <c r="I623" s="55"/>
      <c r="J623" s="55"/>
      <c r="K623" s="65"/>
      <c r="L623" s="65"/>
      <c r="M623" s="65"/>
      <c r="N623" s="65"/>
      <c r="O623" s="65"/>
      <c r="P623" s="65"/>
    </row>
    <row r="624" spans="1:16" s="1" customFormat="1" x14ac:dyDescent="0.25">
      <c r="A624" s="2"/>
      <c r="C624" s="7"/>
      <c r="E624" s="55"/>
      <c r="F624" s="55"/>
      <c r="G624" s="55"/>
      <c r="H624" s="55"/>
      <c r="I624" s="55"/>
      <c r="J624" s="55"/>
      <c r="K624" s="65"/>
      <c r="L624" s="65"/>
      <c r="M624" s="65"/>
      <c r="N624" s="65"/>
      <c r="O624" s="65"/>
      <c r="P624" s="65"/>
    </row>
    <row r="625" spans="1:16" s="1" customFormat="1" x14ac:dyDescent="0.25">
      <c r="A625" s="2"/>
      <c r="C625" s="7"/>
      <c r="E625" s="55"/>
      <c r="F625" s="55"/>
      <c r="G625" s="55"/>
      <c r="H625" s="55"/>
      <c r="I625" s="55"/>
      <c r="J625" s="55"/>
      <c r="K625" s="65"/>
      <c r="L625" s="65"/>
      <c r="M625" s="65"/>
      <c r="N625" s="65"/>
      <c r="O625" s="65"/>
      <c r="P625" s="65"/>
    </row>
    <row r="626" spans="1:16" s="1" customFormat="1" x14ac:dyDescent="0.25">
      <c r="A626" s="2"/>
      <c r="C626" s="7"/>
      <c r="E626" s="55"/>
      <c r="F626" s="55"/>
      <c r="G626" s="55"/>
      <c r="H626" s="55"/>
      <c r="I626" s="55"/>
      <c r="J626" s="55"/>
      <c r="K626" s="65"/>
      <c r="L626" s="65"/>
      <c r="M626" s="65"/>
      <c r="N626" s="65"/>
      <c r="O626" s="65"/>
      <c r="P626" s="65"/>
    </row>
    <row r="627" spans="1:16" s="1" customFormat="1" x14ac:dyDescent="0.25">
      <c r="A627" s="2"/>
      <c r="C627" s="7"/>
      <c r="E627" s="55"/>
      <c r="F627" s="55"/>
      <c r="G627" s="55"/>
      <c r="H627" s="55"/>
      <c r="I627" s="55"/>
      <c r="J627" s="55"/>
      <c r="K627" s="65"/>
      <c r="L627" s="65"/>
      <c r="M627" s="65"/>
      <c r="N627" s="65"/>
      <c r="O627" s="65"/>
      <c r="P627" s="65"/>
    </row>
    <row r="628" spans="1:16" s="1" customFormat="1" x14ac:dyDescent="0.25">
      <c r="A628" s="2"/>
      <c r="C628" s="7"/>
      <c r="E628" s="55"/>
      <c r="F628" s="55"/>
      <c r="G628" s="55"/>
      <c r="H628" s="55"/>
      <c r="I628" s="55"/>
      <c r="J628" s="55"/>
      <c r="K628" s="65"/>
      <c r="L628" s="65"/>
      <c r="M628" s="65"/>
      <c r="N628" s="65"/>
      <c r="O628" s="65"/>
      <c r="P628" s="65"/>
    </row>
    <row r="629" spans="1:16" s="1" customFormat="1" x14ac:dyDescent="0.25">
      <c r="A629" s="2"/>
      <c r="C629" s="7"/>
      <c r="E629" s="55"/>
      <c r="F629" s="55"/>
      <c r="G629" s="55"/>
      <c r="H629" s="55"/>
      <c r="I629" s="55"/>
      <c r="J629" s="55"/>
      <c r="K629" s="65"/>
      <c r="L629" s="65"/>
      <c r="M629" s="65"/>
      <c r="N629" s="65"/>
      <c r="O629" s="65"/>
      <c r="P629" s="65"/>
    </row>
    <row r="630" spans="1:16" s="1" customFormat="1" x14ac:dyDescent="0.25">
      <c r="A630" s="2"/>
      <c r="C630" s="7"/>
      <c r="E630" s="55"/>
      <c r="F630" s="55"/>
      <c r="G630" s="55"/>
      <c r="H630" s="55"/>
      <c r="I630" s="55"/>
      <c r="J630" s="55"/>
      <c r="K630" s="65"/>
      <c r="L630" s="65"/>
      <c r="M630" s="65"/>
      <c r="N630" s="65"/>
      <c r="O630" s="65"/>
      <c r="P630" s="65"/>
    </row>
    <row r="631" spans="1:16" s="1" customFormat="1" x14ac:dyDescent="0.25">
      <c r="A631" s="2"/>
      <c r="C631" s="7"/>
      <c r="E631" s="55"/>
      <c r="F631" s="55"/>
      <c r="G631" s="55"/>
      <c r="H631" s="55"/>
      <c r="I631" s="55"/>
      <c r="J631" s="55"/>
      <c r="K631" s="65"/>
      <c r="L631" s="65"/>
      <c r="M631" s="65"/>
      <c r="N631" s="65"/>
      <c r="O631" s="65"/>
      <c r="P631" s="65"/>
    </row>
    <row r="632" spans="1:16" s="1" customFormat="1" x14ac:dyDescent="0.25">
      <c r="A632" s="2"/>
      <c r="C632" s="7"/>
      <c r="E632" s="55"/>
      <c r="F632" s="55"/>
      <c r="G632" s="55"/>
      <c r="H632" s="55"/>
      <c r="I632" s="55"/>
      <c r="J632" s="55"/>
      <c r="K632" s="65"/>
      <c r="L632" s="65"/>
      <c r="M632" s="65"/>
      <c r="N632" s="65"/>
      <c r="O632" s="65"/>
      <c r="P632" s="65"/>
    </row>
    <row r="633" spans="1:16" s="1" customFormat="1" x14ac:dyDescent="0.25">
      <c r="A633" s="2"/>
      <c r="C633" s="7"/>
      <c r="E633" s="55"/>
      <c r="F633" s="55"/>
      <c r="G633" s="55"/>
      <c r="H633" s="55"/>
      <c r="I633" s="55"/>
      <c r="J633" s="55"/>
      <c r="K633" s="65"/>
      <c r="L633" s="65"/>
      <c r="M633" s="65"/>
      <c r="N633" s="65"/>
      <c r="O633" s="65"/>
      <c r="P633" s="65"/>
    </row>
    <row r="634" spans="1:16" s="1" customFormat="1" x14ac:dyDescent="0.25">
      <c r="A634" s="2"/>
      <c r="C634" s="7"/>
      <c r="E634" s="55"/>
      <c r="F634" s="55"/>
      <c r="G634" s="55"/>
      <c r="H634" s="55"/>
      <c r="I634" s="55"/>
      <c r="J634" s="55"/>
      <c r="K634" s="65"/>
      <c r="L634" s="65"/>
      <c r="M634" s="65"/>
      <c r="N634" s="65"/>
      <c r="O634" s="65"/>
      <c r="P634" s="65"/>
    </row>
    <row r="635" spans="1:16" s="1" customFormat="1" x14ac:dyDescent="0.25">
      <c r="A635" s="2"/>
      <c r="C635" s="7"/>
      <c r="E635" s="55"/>
      <c r="F635" s="55"/>
      <c r="G635" s="55"/>
      <c r="H635" s="55"/>
      <c r="I635" s="55"/>
      <c r="J635" s="55"/>
      <c r="K635" s="65"/>
      <c r="L635" s="65"/>
      <c r="M635" s="65"/>
      <c r="N635" s="65"/>
      <c r="O635" s="65"/>
      <c r="P635" s="65"/>
    </row>
    <row r="636" spans="1:16" s="1" customFormat="1" x14ac:dyDescent="0.25">
      <c r="A636" s="2"/>
      <c r="C636" s="7"/>
      <c r="E636" s="55"/>
      <c r="F636" s="55"/>
      <c r="G636" s="55"/>
      <c r="H636" s="55"/>
      <c r="I636" s="55"/>
      <c r="J636" s="55"/>
      <c r="K636" s="65"/>
      <c r="L636" s="65"/>
      <c r="M636" s="65"/>
      <c r="N636" s="65"/>
      <c r="O636" s="65"/>
      <c r="P636" s="65"/>
    </row>
    <row r="637" spans="1:16" s="1" customFormat="1" x14ac:dyDescent="0.25">
      <c r="A637" s="2"/>
      <c r="C637" s="7"/>
      <c r="E637" s="55"/>
      <c r="F637" s="55"/>
      <c r="G637" s="55"/>
      <c r="H637" s="55"/>
      <c r="I637" s="55"/>
      <c r="J637" s="55"/>
      <c r="K637" s="65"/>
      <c r="L637" s="65"/>
      <c r="M637" s="65"/>
      <c r="N637" s="65"/>
      <c r="O637" s="65"/>
      <c r="P637" s="65"/>
    </row>
    <row r="638" spans="1:16" s="1" customFormat="1" x14ac:dyDescent="0.25">
      <c r="A638" s="2"/>
      <c r="C638" s="7"/>
      <c r="E638" s="55"/>
      <c r="F638" s="55"/>
      <c r="G638" s="55"/>
      <c r="H638" s="55"/>
      <c r="I638" s="55"/>
      <c r="J638" s="55"/>
      <c r="K638" s="65"/>
      <c r="L638" s="65"/>
      <c r="M638" s="65"/>
      <c r="N638" s="65"/>
      <c r="O638" s="65"/>
      <c r="P638" s="65"/>
    </row>
    <row r="639" spans="1:16" s="1" customFormat="1" x14ac:dyDescent="0.25">
      <c r="A639" s="2"/>
      <c r="C639" s="7"/>
      <c r="E639" s="55"/>
      <c r="F639" s="55"/>
      <c r="G639" s="55"/>
      <c r="H639" s="55"/>
      <c r="I639" s="55"/>
      <c r="J639" s="55"/>
      <c r="K639" s="65"/>
      <c r="L639" s="65"/>
      <c r="M639" s="65"/>
      <c r="N639" s="65"/>
      <c r="O639" s="65"/>
      <c r="P639" s="65"/>
    </row>
    <row r="640" spans="1:16" s="1" customFormat="1" x14ac:dyDescent="0.25">
      <c r="A640" s="2"/>
      <c r="C640" s="7"/>
      <c r="E640" s="55"/>
      <c r="F640" s="55"/>
      <c r="G640" s="55"/>
      <c r="H640" s="55"/>
      <c r="I640" s="55"/>
      <c r="J640" s="55"/>
      <c r="K640" s="65"/>
      <c r="L640" s="65"/>
      <c r="M640" s="65"/>
      <c r="N640" s="65"/>
      <c r="O640" s="65"/>
      <c r="P640" s="65"/>
    </row>
    <row r="641" spans="1:16" s="1" customFormat="1" x14ac:dyDescent="0.25">
      <c r="A641" s="2"/>
      <c r="C641" s="7"/>
      <c r="E641" s="55"/>
      <c r="F641" s="55"/>
      <c r="G641" s="55"/>
      <c r="H641" s="55"/>
      <c r="I641" s="55"/>
      <c r="J641" s="55"/>
      <c r="K641" s="65"/>
      <c r="L641" s="65"/>
      <c r="M641" s="65"/>
      <c r="N641" s="65"/>
      <c r="O641" s="65"/>
      <c r="P641" s="65"/>
    </row>
    <row r="642" spans="1:16" s="1" customFormat="1" x14ac:dyDescent="0.25">
      <c r="A642" s="2"/>
      <c r="C642" s="7"/>
      <c r="E642" s="55"/>
      <c r="F642" s="55"/>
      <c r="G642" s="55"/>
      <c r="H642" s="55"/>
      <c r="I642" s="55"/>
      <c r="J642" s="55"/>
      <c r="K642" s="65"/>
      <c r="L642" s="65"/>
      <c r="M642" s="65"/>
      <c r="N642" s="65"/>
      <c r="O642" s="65"/>
      <c r="P642" s="65"/>
    </row>
    <row r="643" spans="1:16" s="1" customFormat="1" x14ac:dyDescent="0.25">
      <c r="A643" s="2"/>
      <c r="C643" s="7"/>
      <c r="E643" s="55"/>
      <c r="F643" s="55"/>
      <c r="G643" s="55"/>
      <c r="H643" s="55"/>
      <c r="I643" s="55"/>
      <c r="J643" s="55"/>
      <c r="K643" s="65"/>
      <c r="L643" s="65"/>
      <c r="M643" s="65"/>
      <c r="N643" s="65"/>
      <c r="O643" s="65"/>
      <c r="P643" s="65"/>
    </row>
    <row r="644" spans="1:16" s="1" customFormat="1" x14ac:dyDescent="0.25">
      <c r="A644" s="2"/>
      <c r="C644" s="7"/>
      <c r="E644" s="55"/>
      <c r="F644" s="55"/>
      <c r="G644" s="55"/>
      <c r="H644" s="55"/>
      <c r="I644" s="55"/>
      <c r="J644" s="55"/>
      <c r="K644" s="65"/>
      <c r="L644" s="65"/>
      <c r="M644" s="65"/>
      <c r="N644" s="65"/>
      <c r="O644" s="65"/>
      <c r="P644" s="65"/>
    </row>
    <row r="645" spans="1:16" s="1" customFormat="1" x14ac:dyDescent="0.25">
      <c r="A645" s="2"/>
      <c r="C645" s="7"/>
      <c r="E645" s="55"/>
      <c r="F645" s="55"/>
      <c r="G645" s="55"/>
      <c r="H645" s="55"/>
      <c r="I645" s="55"/>
      <c r="J645" s="55"/>
      <c r="K645" s="65"/>
      <c r="L645" s="65"/>
      <c r="M645" s="65"/>
      <c r="N645" s="65"/>
      <c r="O645" s="65"/>
      <c r="P645" s="65"/>
    </row>
    <row r="646" spans="1:16" s="1" customFormat="1" x14ac:dyDescent="0.25">
      <c r="A646" s="2"/>
      <c r="C646" s="7"/>
      <c r="E646" s="55"/>
      <c r="F646" s="55"/>
      <c r="G646" s="55"/>
      <c r="H646" s="55"/>
      <c r="I646" s="55"/>
      <c r="J646" s="55"/>
      <c r="K646" s="65"/>
      <c r="L646" s="65"/>
      <c r="M646" s="65"/>
      <c r="N646" s="65"/>
      <c r="O646" s="65"/>
      <c r="P646" s="65"/>
    </row>
    <row r="647" spans="1:16" s="1" customFormat="1" x14ac:dyDescent="0.25">
      <c r="A647" s="2"/>
      <c r="C647" s="7"/>
      <c r="E647" s="55"/>
      <c r="F647" s="55"/>
      <c r="G647" s="55"/>
      <c r="H647" s="55"/>
      <c r="I647" s="55"/>
      <c r="J647" s="55"/>
      <c r="K647" s="65"/>
      <c r="L647" s="65"/>
      <c r="M647" s="65"/>
      <c r="N647" s="65"/>
      <c r="O647" s="65"/>
      <c r="P647" s="65"/>
    </row>
    <row r="648" spans="1:16" s="1" customFormat="1" x14ac:dyDescent="0.25">
      <c r="A648" s="2"/>
      <c r="C648" s="7"/>
      <c r="E648" s="55"/>
      <c r="F648" s="55"/>
      <c r="G648" s="55"/>
      <c r="H648" s="55"/>
      <c r="I648" s="55"/>
      <c r="J648" s="55"/>
      <c r="K648" s="65"/>
      <c r="L648" s="65"/>
      <c r="M648" s="65"/>
      <c r="N648" s="65"/>
      <c r="O648" s="65"/>
      <c r="P648" s="65"/>
    </row>
    <row r="649" spans="1:16" s="1" customFormat="1" x14ac:dyDescent="0.25">
      <c r="A649" s="2"/>
      <c r="C649" s="7"/>
      <c r="E649" s="55"/>
      <c r="F649" s="55"/>
      <c r="G649" s="55"/>
      <c r="H649" s="55"/>
      <c r="I649" s="55"/>
      <c r="J649" s="55"/>
      <c r="K649" s="65"/>
      <c r="L649" s="65"/>
      <c r="M649" s="65"/>
      <c r="N649" s="65"/>
      <c r="O649" s="65"/>
      <c r="P649" s="65"/>
    </row>
    <row r="650" spans="1:16" s="1" customFormat="1" x14ac:dyDescent="0.25">
      <c r="A650" s="2"/>
      <c r="C650" s="7"/>
      <c r="E650" s="55"/>
      <c r="F650" s="55"/>
      <c r="G650" s="55"/>
      <c r="H650" s="55"/>
      <c r="I650" s="55"/>
      <c r="J650" s="55"/>
      <c r="K650" s="65"/>
      <c r="L650" s="65"/>
      <c r="M650" s="65"/>
      <c r="N650" s="65"/>
      <c r="O650" s="65"/>
      <c r="P650" s="65"/>
    </row>
    <row r="651" spans="1:16" s="1" customFormat="1" x14ac:dyDescent="0.25">
      <c r="A651" s="2"/>
      <c r="C651" s="7"/>
      <c r="E651" s="55"/>
      <c r="F651" s="55"/>
      <c r="G651" s="55"/>
      <c r="H651" s="55"/>
      <c r="I651" s="55"/>
      <c r="J651" s="55"/>
      <c r="K651" s="65"/>
      <c r="L651" s="65"/>
      <c r="M651" s="65"/>
      <c r="N651" s="65"/>
      <c r="O651" s="65"/>
      <c r="P651" s="65"/>
    </row>
    <row r="652" spans="1:16" s="1" customFormat="1" x14ac:dyDescent="0.25">
      <c r="A652" s="2"/>
      <c r="C652" s="7"/>
      <c r="E652" s="55"/>
      <c r="F652" s="55"/>
      <c r="G652" s="55"/>
      <c r="H652" s="55"/>
      <c r="I652" s="55"/>
      <c r="J652" s="55"/>
      <c r="K652" s="65"/>
      <c r="L652" s="65"/>
      <c r="M652" s="65"/>
      <c r="N652" s="65"/>
      <c r="O652" s="65"/>
      <c r="P652" s="65"/>
    </row>
    <row r="653" spans="1:16" s="1" customFormat="1" x14ac:dyDescent="0.25">
      <c r="A653" s="2"/>
      <c r="C653" s="7"/>
      <c r="E653" s="55"/>
      <c r="F653" s="55"/>
      <c r="G653" s="55"/>
      <c r="H653" s="55"/>
      <c r="I653" s="55"/>
      <c r="J653" s="55"/>
      <c r="K653" s="65"/>
      <c r="L653" s="65"/>
      <c r="M653" s="65"/>
      <c r="N653" s="65"/>
      <c r="O653" s="65"/>
      <c r="P653" s="65"/>
    </row>
    <row r="654" spans="1:16" s="1" customFormat="1" x14ac:dyDescent="0.25">
      <c r="A654" s="2"/>
      <c r="C654" s="7"/>
      <c r="E654" s="55"/>
      <c r="F654" s="55"/>
      <c r="G654" s="55"/>
      <c r="H654" s="55"/>
      <c r="I654" s="55"/>
      <c r="J654" s="55"/>
      <c r="K654" s="65"/>
      <c r="L654" s="65"/>
      <c r="M654" s="65"/>
      <c r="N654" s="65"/>
      <c r="O654" s="65"/>
      <c r="P654" s="65"/>
    </row>
    <row r="655" spans="1:16" s="1" customFormat="1" x14ac:dyDescent="0.25">
      <c r="A655" s="2"/>
      <c r="C655" s="7"/>
      <c r="E655" s="55"/>
      <c r="F655" s="55"/>
      <c r="G655" s="55"/>
      <c r="H655" s="55"/>
      <c r="I655" s="55"/>
      <c r="J655" s="55"/>
      <c r="K655" s="65"/>
      <c r="L655" s="65"/>
      <c r="M655" s="65"/>
      <c r="N655" s="65"/>
      <c r="O655" s="65"/>
      <c r="P655" s="65"/>
    </row>
    <row r="656" spans="1:16" s="1" customFormat="1" x14ac:dyDescent="0.25">
      <c r="A656" s="2"/>
      <c r="C656" s="7"/>
      <c r="E656" s="55"/>
      <c r="F656" s="55"/>
      <c r="G656" s="55"/>
      <c r="H656" s="55"/>
      <c r="I656" s="55"/>
      <c r="J656" s="55"/>
      <c r="K656" s="65"/>
      <c r="L656" s="65"/>
      <c r="M656" s="65"/>
      <c r="N656" s="65"/>
      <c r="O656" s="65"/>
      <c r="P656" s="65"/>
    </row>
    <row r="657" spans="1:16" s="1" customFormat="1" x14ac:dyDescent="0.25">
      <c r="A657" s="2"/>
      <c r="C657" s="7"/>
      <c r="E657" s="55"/>
      <c r="F657" s="55"/>
      <c r="G657" s="55"/>
      <c r="H657" s="55"/>
      <c r="I657" s="55"/>
      <c r="J657" s="55"/>
      <c r="K657" s="65"/>
      <c r="L657" s="65"/>
      <c r="M657" s="65"/>
      <c r="N657" s="65"/>
      <c r="O657" s="65"/>
      <c r="P657" s="65"/>
    </row>
    <row r="658" spans="1:16" s="1" customFormat="1" x14ac:dyDescent="0.25">
      <c r="A658" s="2"/>
      <c r="C658" s="7"/>
      <c r="E658" s="55"/>
      <c r="F658" s="55"/>
      <c r="G658" s="55"/>
      <c r="H658" s="55"/>
      <c r="I658" s="55"/>
      <c r="J658" s="55"/>
      <c r="K658" s="65"/>
      <c r="L658" s="65"/>
      <c r="M658" s="65"/>
      <c r="N658" s="65"/>
      <c r="O658" s="65"/>
      <c r="P658" s="65"/>
    </row>
    <row r="659" spans="1:16" s="1" customFormat="1" x14ac:dyDescent="0.25">
      <c r="A659" s="2"/>
      <c r="C659" s="7"/>
      <c r="E659" s="55"/>
      <c r="F659" s="55"/>
      <c r="G659" s="55"/>
      <c r="H659" s="55"/>
      <c r="I659" s="55"/>
      <c r="J659" s="55"/>
      <c r="K659" s="65"/>
      <c r="L659" s="65"/>
      <c r="M659" s="65"/>
      <c r="N659" s="65"/>
      <c r="O659" s="65"/>
      <c r="P659" s="65"/>
    </row>
    <row r="660" spans="1:16" s="1" customFormat="1" x14ac:dyDescent="0.25">
      <c r="A660" s="2"/>
      <c r="C660" s="7"/>
      <c r="E660" s="55"/>
      <c r="F660" s="55"/>
      <c r="G660" s="55"/>
      <c r="H660" s="55"/>
      <c r="I660" s="55"/>
      <c r="J660" s="55"/>
      <c r="K660" s="65"/>
      <c r="L660" s="65"/>
      <c r="M660" s="65"/>
      <c r="N660" s="65"/>
      <c r="O660" s="65"/>
      <c r="P660" s="65"/>
    </row>
    <row r="661" spans="1:16" s="1" customFormat="1" x14ac:dyDescent="0.25">
      <c r="A661" s="2"/>
      <c r="C661" s="7"/>
      <c r="E661" s="55"/>
      <c r="F661" s="55"/>
      <c r="G661" s="55"/>
      <c r="H661" s="55"/>
      <c r="I661" s="55"/>
      <c r="J661" s="55"/>
      <c r="K661" s="65"/>
      <c r="L661" s="65"/>
      <c r="M661" s="65"/>
      <c r="N661" s="65"/>
      <c r="O661" s="65"/>
      <c r="P661" s="65"/>
    </row>
    <row r="662" spans="1:16" s="1" customFormat="1" x14ac:dyDescent="0.25">
      <c r="A662" s="2"/>
      <c r="C662" s="7"/>
      <c r="E662" s="55"/>
      <c r="F662" s="55"/>
      <c r="G662" s="55"/>
      <c r="H662" s="55"/>
      <c r="I662" s="55"/>
      <c r="J662" s="55"/>
      <c r="K662" s="65"/>
      <c r="L662" s="65"/>
      <c r="M662" s="65"/>
      <c r="N662" s="65"/>
      <c r="O662" s="65"/>
      <c r="P662" s="65"/>
    </row>
    <row r="663" spans="1:16" s="1" customFormat="1" x14ac:dyDescent="0.25">
      <c r="A663" s="2"/>
      <c r="C663" s="7"/>
      <c r="E663" s="55"/>
      <c r="F663" s="55"/>
      <c r="G663" s="55"/>
      <c r="H663" s="55"/>
      <c r="I663" s="55"/>
      <c r="J663" s="55"/>
      <c r="K663" s="65"/>
      <c r="L663" s="65"/>
      <c r="M663" s="65"/>
      <c r="N663" s="65"/>
      <c r="O663" s="65"/>
      <c r="P663" s="65"/>
    </row>
    <row r="664" spans="1:16" s="1" customFormat="1" x14ac:dyDescent="0.25">
      <c r="A664" s="2"/>
      <c r="C664" s="7"/>
      <c r="E664" s="55"/>
      <c r="F664" s="55"/>
      <c r="G664" s="55"/>
      <c r="H664" s="55"/>
      <c r="I664" s="55"/>
      <c r="J664" s="55"/>
      <c r="K664" s="65"/>
      <c r="L664" s="65"/>
      <c r="M664" s="65"/>
      <c r="N664" s="65"/>
      <c r="O664" s="65"/>
      <c r="P664" s="65"/>
    </row>
    <row r="665" spans="1:16" s="1" customFormat="1" x14ac:dyDescent="0.25">
      <c r="A665" s="2"/>
      <c r="C665" s="7"/>
      <c r="E665" s="55"/>
      <c r="F665" s="55"/>
      <c r="G665" s="55"/>
      <c r="H665" s="55"/>
      <c r="I665" s="55"/>
      <c r="J665" s="55"/>
      <c r="K665" s="65"/>
      <c r="L665" s="65"/>
      <c r="M665" s="65"/>
      <c r="N665" s="65"/>
      <c r="O665" s="65"/>
      <c r="P665" s="65"/>
    </row>
    <row r="666" spans="1:16" s="1" customFormat="1" x14ac:dyDescent="0.25">
      <c r="A666" s="2"/>
      <c r="C666" s="7"/>
      <c r="E666" s="55"/>
      <c r="F666" s="55"/>
      <c r="G666" s="55"/>
      <c r="H666" s="55"/>
      <c r="I666" s="55"/>
      <c r="J666" s="55"/>
      <c r="K666" s="65"/>
      <c r="L666" s="65"/>
      <c r="M666" s="65"/>
      <c r="N666" s="65"/>
      <c r="O666" s="65"/>
      <c r="P666" s="65"/>
    </row>
    <row r="667" spans="1:16" s="1" customFormat="1" x14ac:dyDescent="0.25">
      <c r="A667" s="2"/>
      <c r="C667" s="7"/>
      <c r="E667" s="55"/>
      <c r="F667" s="55"/>
      <c r="G667" s="55"/>
      <c r="H667" s="55"/>
      <c r="I667" s="55"/>
      <c r="J667" s="55"/>
      <c r="K667" s="65"/>
      <c r="L667" s="65"/>
      <c r="M667" s="65"/>
      <c r="N667" s="65"/>
      <c r="O667" s="65"/>
      <c r="P667" s="65"/>
    </row>
    <row r="668" spans="1:16" s="1" customFormat="1" x14ac:dyDescent="0.25">
      <c r="A668" s="2"/>
      <c r="C668" s="7"/>
      <c r="E668" s="55"/>
      <c r="F668" s="55"/>
      <c r="G668" s="55"/>
      <c r="H668" s="55"/>
      <c r="I668" s="55"/>
      <c r="J668" s="55"/>
      <c r="K668" s="65"/>
      <c r="L668" s="65"/>
      <c r="M668" s="65"/>
      <c r="N668" s="65"/>
      <c r="O668" s="65"/>
      <c r="P668" s="65"/>
    </row>
    <row r="669" spans="1:16" s="1" customFormat="1" x14ac:dyDescent="0.25">
      <c r="A669" s="2"/>
      <c r="C669" s="7"/>
      <c r="E669" s="55"/>
      <c r="F669" s="55"/>
      <c r="G669" s="55"/>
      <c r="H669" s="55"/>
      <c r="I669" s="55"/>
      <c r="J669" s="55"/>
      <c r="K669" s="65"/>
      <c r="L669" s="65"/>
      <c r="M669" s="65"/>
      <c r="N669" s="65"/>
      <c r="O669" s="65"/>
      <c r="P669" s="65"/>
    </row>
    <row r="670" spans="1:16" s="1" customFormat="1" x14ac:dyDescent="0.25">
      <c r="A670" s="2"/>
      <c r="C670" s="7"/>
      <c r="E670" s="55"/>
      <c r="F670" s="55"/>
      <c r="G670" s="55"/>
      <c r="H670" s="55"/>
      <c r="I670" s="55"/>
      <c r="J670" s="55"/>
      <c r="K670" s="65"/>
      <c r="L670" s="65"/>
      <c r="M670" s="65"/>
      <c r="N670" s="65"/>
      <c r="O670" s="65"/>
      <c r="P670" s="65"/>
    </row>
    <row r="671" spans="1:16" s="1" customFormat="1" x14ac:dyDescent="0.25">
      <c r="A671" s="2"/>
      <c r="C671" s="7"/>
      <c r="E671" s="55"/>
      <c r="F671" s="55"/>
      <c r="G671" s="55"/>
      <c r="H671" s="55"/>
      <c r="I671" s="55"/>
      <c r="J671" s="55"/>
      <c r="K671" s="65"/>
      <c r="L671" s="65"/>
      <c r="M671" s="65"/>
      <c r="N671" s="65"/>
      <c r="O671" s="65"/>
      <c r="P671" s="65"/>
    </row>
    <row r="672" spans="1:16" s="1" customFormat="1" x14ac:dyDescent="0.25">
      <c r="A672" s="2"/>
      <c r="C672" s="7"/>
      <c r="E672" s="55"/>
      <c r="F672" s="55"/>
      <c r="G672" s="55"/>
      <c r="H672" s="55"/>
      <c r="I672" s="55"/>
      <c r="J672" s="55"/>
      <c r="K672" s="65"/>
      <c r="L672" s="65"/>
      <c r="M672" s="65"/>
      <c r="N672" s="65"/>
      <c r="O672" s="65"/>
      <c r="P672" s="65"/>
    </row>
    <row r="673" spans="1:16" s="1" customFormat="1" x14ac:dyDescent="0.25">
      <c r="A673" s="2"/>
      <c r="C673" s="7"/>
      <c r="E673" s="55"/>
      <c r="F673" s="55"/>
      <c r="G673" s="55"/>
      <c r="H673" s="55"/>
      <c r="I673" s="55"/>
      <c r="J673" s="55"/>
      <c r="K673" s="65"/>
      <c r="L673" s="65"/>
      <c r="M673" s="65"/>
      <c r="N673" s="65"/>
      <c r="O673" s="65"/>
      <c r="P673" s="65"/>
    </row>
    <row r="674" spans="1:16" s="1" customFormat="1" x14ac:dyDescent="0.25">
      <c r="A674" s="2"/>
      <c r="C674" s="7"/>
      <c r="E674" s="55"/>
      <c r="F674" s="55"/>
      <c r="G674" s="55"/>
      <c r="H674" s="55"/>
      <c r="I674" s="55"/>
      <c r="J674" s="55"/>
      <c r="K674" s="65"/>
      <c r="L674" s="65"/>
      <c r="M674" s="65"/>
      <c r="N674" s="65"/>
      <c r="O674" s="65"/>
      <c r="P674" s="65"/>
    </row>
    <row r="675" spans="1:16" s="1" customFormat="1" x14ac:dyDescent="0.25">
      <c r="A675" s="2"/>
      <c r="C675" s="7"/>
      <c r="E675" s="55"/>
      <c r="F675" s="55"/>
      <c r="G675" s="55"/>
      <c r="H675" s="55"/>
      <c r="I675" s="55"/>
      <c r="J675" s="55"/>
      <c r="K675" s="65"/>
      <c r="L675" s="65"/>
      <c r="M675" s="65"/>
      <c r="N675" s="65"/>
      <c r="O675" s="65"/>
      <c r="P675" s="65"/>
    </row>
    <row r="676" spans="1:16" s="1" customFormat="1" x14ac:dyDescent="0.25">
      <c r="A676" s="2"/>
      <c r="C676" s="7"/>
      <c r="E676" s="55"/>
      <c r="F676" s="55"/>
      <c r="G676" s="55"/>
      <c r="H676" s="55"/>
      <c r="I676" s="55"/>
      <c r="J676" s="55"/>
      <c r="K676" s="65"/>
      <c r="L676" s="65"/>
      <c r="M676" s="65"/>
      <c r="N676" s="65"/>
      <c r="O676" s="65"/>
      <c r="P676" s="65"/>
    </row>
    <row r="677" spans="1:16" s="1" customFormat="1" x14ac:dyDescent="0.25">
      <c r="A677" s="2"/>
      <c r="C677" s="7"/>
      <c r="E677" s="55"/>
      <c r="F677" s="55"/>
      <c r="G677" s="55"/>
      <c r="H677" s="55"/>
      <c r="I677" s="55"/>
      <c r="J677" s="55"/>
      <c r="K677" s="65"/>
      <c r="L677" s="65"/>
      <c r="M677" s="65"/>
      <c r="N677" s="65"/>
      <c r="O677" s="65"/>
      <c r="P677" s="65"/>
    </row>
    <row r="678" spans="1:16" s="1" customFormat="1" x14ac:dyDescent="0.25">
      <c r="A678" s="2"/>
      <c r="C678" s="7"/>
      <c r="E678" s="55"/>
      <c r="F678" s="55"/>
      <c r="G678" s="55"/>
      <c r="H678" s="55"/>
      <c r="I678" s="55"/>
      <c r="J678" s="55"/>
      <c r="K678" s="65"/>
      <c r="L678" s="65"/>
      <c r="M678" s="65"/>
      <c r="N678" s="65"/>
      <c r="O678" s="65"/>
      <c r="P678" s="65"/>
    </row>
    <row r="679" spans="1:16" s="1" customFormat="1" x14ac:dyDescent="0.25">
      <c r="A679" s="2"/>
      <c r="C679" s="7"/>
      <c r="E679" s="55"/>
      <c r="F679" s="55"/>
      <c r="G679" s="55"/>
      <c r="H679" s="55"/>
      <c r="I679" s="55"/>
      <c r="J679" s="55"/>
      <c r="K679" s="65"/>
      <c r="L679" s="65"/>
      <c r="M679" s="65"/>
      <c r="N679" s="65"/>
      <c r="O679" s="65"/>
      <c r="P679" s="65"/>
    </row>
    <row r="680" spans="1:16" s="1" customFormat="1" x14ac:dyDescent="0.25">
      <c r="A680" s="2"/>
      <c r="C680" s="7"/>
      <c r="E680" s="55"/>
      <c r="F680" s="55"/>
      <c r="G680" s="55"/>
      <c r="H680" s="55"/>
      <c r="I680" s="55"/>
      <c r="J680" s="55"/>
      <c r="K680" s="65"/>
      <c r="L680" s="65"/>
      <c r="M680" s="65"/>
      <c r="N680" s="65"/>
      <c r="O680" s="65"/>
      <c r="P680" s="65"/>
    </row>
    <row r="681" spans="1:16" s="1" customFormat="1" x14ac:dyDescent="0.25">
      <c r="A681" s="2"/>
      <c r="C681" s="7"/>
      <c r="E681" s="55"/>
      <c r="F681" s="55"/>
      <c r="G681" s="55"/>
      <c r="H681" s="55"/>
      <c r="I681" s="55"/>
      <c r="J681" s="55"/>
      <c r="K681" s="65"/>
      <c r="L681" s="65"/>
      <c r="M681" s="65"/>
      <c r="N681" s="65"/>
      <c r="O681" s="65"/>
      <c r="P681" s="65"/>
    </row>
    <row r="682" spans="1:16" s="1" customFormat="1" x14ac:dyDescent="0.25">
      <c r="A682" s="2"/>
      <c r="C682" s="7"/>
      <c r="E682" s="55"/>
      <c r="F682" s="55"/>
      <c r="G682" s="55"/>
      <c r="H682" s="55"/>
      <c r="I682" s="55"/>
      <c r="J682" s="55"/>
      <c r="K682" s="65"/>
      <c r="L682" s="65"/>
      <c r="M682" s="65"/>
      <c r="N682" s="65"/>
      <c r="O682" s="65"/>
      <c r="P682" s="65"/>
    </row>
    <row r="683" spans="1:16" s="1" customFormat="1" x14ac:dyDescent="0.25">
      <c r="A683" s="2"/>
      <c r="C683" s="7"/>
      <c r="E683" s="55"/>
      <c r="F683" s="55"/>
      <c r="G683" s="55"/>
      <c r="H683" s="55"/>
      <c r="I683" s="55"/>
      <c r="J683" s="55"/>
      <c r="K683" s="65"/>
      <c r="L683" s="65"/>
      <c r="M683" s="65"/>
      <c r="N683" s="65"/>
      <c r="O683" s="65"/>
      <c r="P683" s="65"/>
    </row>
    <row r="684" spans="1:16" s="1" customFormat="1" x14ac:dyDescent="0.25">
      <c r="A684" s="2"/>
      <c r="C684" s="7"/>
      <c r="E684" s="55"/>
      <c r="F684" s="55"/>
      <c r="G684" s="55"/>
      <c r="H684" s="55"/>
      <c r="I684" s="55"/>
      <c r="J684" s="55"/>
      <c r="K684" s="65"/>
      <c r="L684" s="65"/>
      <c r="M684" s="65"/>
      <c r="N684" s="65"/>
      <c r="O684" s="65"/>
      <c r="P684" s="65"/>
    </row>
    <row r="685" spans="1:16" s="1" customFormat="1" x14ac:dyDescent="0.25">
      <c r="A685" s="2"/>
      <c r="C685" s="7"/>
      <c r="E685" s="55"/>
      <c r="F685" s="55"/>
      <c r="G685" s="55"/>
      <c r="H685" s="55"/>
      <c r="I685" s="55"/>
      <c r="J685" s="55"/>
      <c r="K685" s="65"/>
      <c r="L685" s="65"/>
      <c r="M685" s="65"/>
      <c r="N685" s="65"/>
      <c r="O685" s="65"/>
      <c r="P685" s="65"/>
    </row>
    <row r="686" spans="1:16" s="1" customFormat="1" x14ac:dyDescent="0.25">
      <c r="A686" s="2"/>
      <c r="C686" s="7"/>
      <c r="E686" s="55"/>
      <c r="F686" s="55"/>
      <c r="G686" s="55"/>
      <c r="H686" s="55"/>
      <c r="I686" s="55"/>
      <c r="J686" s="55"/>
      <c r="K686" s="65"/>
      <c r="L686" s="65"/>
      <c r="M686" s="65"/>
      <c r="N686" s="65"/>
      <c r="O686" s="65"/>
      <c r="P686" s="65"/>
    </row>
    <row r="687" spans="1:16" s="1" customFormat="1" x14ac:dyDescent="0.25">
      <c r="A687" s="2"/>
      <c r="C687" s="7"/>
      <c r="E687" s="55"/>
      <c r="F687" s="55"/>
      <c r="G687" s="55"/>
      <c r="H687" s="55"/>
      <c r="I687" s="55"/>
      <c r="J687" s="55"/>
      <c r="K687" s="65"/>
      <c r="L687" s="65"/>
      <c r="M687" s="65"/>
      <c r="N687" s="65"/>
      <c r="O687" s="65"/>
      <c r="P687" s="65"/>
    </row>
    <row r="688" spans="1:16" s="1" customFormat="1" x14ac:dyDescent="0.25">
      <c r="A688" s="2"/>
      <c r="C688" s="7"/>
      <c r="E688" s="55"/>
      <c r="F688" s="55"/>
      <c r="G688" s="55"/>
      <c r="H688" s="55"/>
      <c r="I688" s="55"/>
      <c r="J688" s="55"/>
      <c r="K688" s="65"/>
      <c r="L688" s="65"/>
      <c r="M688" s="65"/>
      <c r="N688" s="65"/>
      <c r="O688" s="65"/>
      <c r="P688" s="65"/>
    </row>
    <row r="689" spans="1:16" s="1" customFormat="1" x14ac:dyDescent="0.25">
      <c r="A689" s="2"/>
      <c r="C689" s="7"/>
      <c r="E689" s="55"/>
      <c r="F689" s="55"/>
      <c r="G689" s="55"/>
      <c r="H689" s="55"/>
      <c r="I689" s="55"/>
      <c r="J689" s="55"/>
      <c r="K689" s="65"/>
      <c r="L689" s="65"/>
      <c r="M689" s="65"/>
      <c r="N689" s="65"/>
      <c r="O689" s="65"/>
      <c r="P689" s="65"/>
    </row>
    <row r="690" spans="1:16" s="1" customFormat="1" x14ac:dyDescent="0.25">
      <c r="A690" s="2"/>
      <c r="C690" s="7"/>
      <c r="E690" s="55"/>
      <c r="F690" s="55"/>
      <c r="G690" s="55"/>
      <c r="H690" s="55"/>
      <c r="I690" s="55"/>
      <c r="J690" s="55"/>
      <c r="K690" s="65"/>
      <c r="L690" s="65"/>
      <c r="M690" s="65"/>
      <c r="N690" s="65"/>
      <c r="O690" s="65"/>
      <c r="P690" s="65"/>
    </row>
    <row r="691" spans="1:16" s="1" customFormat="1" x14ac:dyDescent="0.25">
      <c r="A691" s="2"/>
      <c r="C691" s="7"/>
      <c r="E691" s="55"/>
      <c r="F691" s="55"/>
      <c r="G691" s="55"/>
      <c r="H691" s="55"/>
      <c r="I691" s="55"/>
      <c r="J691" s="55"/>
      <c r="K691" s="65"/>
      <c r="L691" s="65"/>
      <c r="M691" s="65"/>
      <c r="N691" s="65"/>
      <c r="O691" s="65"/>
      <c r="P691" s="65"/>
    </row>
    <row r="692" spans="1:16" s="1" customFormat="1" x14ac:dyDescent="0.25">
      <c r="A692" s="2"/>
      <c r="C692" s="7"/>
      <c r="E692" s="55"/>
      <c r="F692" s="55"/>
      <c r="G692" s="55"/>
      <c r="H692" s="55"/>
      <c r="I692" s="55"/>
      <c r="J692" s="55"/>
      <c r="K692" s="65"/>
      <c r="L692" s="65"/>
      <c r="M692" s="65"/>
      <c r="N692" s="65"/>
      <c r="O692" s="65"/>
      <c r="P692" s="65"/>
    </row>
    <row r="693" spans="1:16" s="1" customFormat="1" x14ac:dyDescent="0.25">
      <c r="A693" s="2"/>
      <c r="C693" s="7"/>
      <c r="E693" s="55"/>
      <c r="F693" s="55"/>
      <c r="G693" s="55"/>
      <c r="H693" s="55"/>
      <c r="I693" s="55"/>
      <c r="J693" s="55"/>
      <c r="K693" s="65"/>
      <c r="L693" s="65"/>
      <c r="M693" s="65"/>
      <c r="N693" s="65"/>
      <c r="O693" s="65"/>
      <c r="P693" s="65"/>
    </row>
    <row r="694" spans="1:16" s="1" customFormat="1" x14ac:dyDescent="0.25">
      <c r="A694" s="2"/>
      <c r="C694" s="7"/>
      <c r="E694" s="55"/>
      <c r="F694" s="55"/>
      <c r="G694" s="55"/>
      <c r="H694" s="55"/>
      <c r="I694" s="55"/>
      <c r="J694" s="55"/>
      <c r="K694" s="65"/>
      <c r="L694" s="65"/>
      <c r="M694" s="65"/>
      <c r="N694" s="65"/>
      <c r="O694" s="65"/>
      <c r="P694" s="65"/>
    </row>
    <row r="695" spans="1:16" s="1" customFormat="1" x14ac:dyDescent="0.25">
      <c r="A695" s="2"/>
      <c r="C695" s="7"/>
      <c r="E695" s="55"/>
      <c r="F695" s="55"/>
      <c r="G695" s="55"/>
      <c r="H695" s="55"/>
      <c r="I695" s="55"/>
      <c r="J695" s="55"/>
      <c r="K695" s="65"/>
      <c r="L695" s="65"/>
      <c r="M695" s="65"/>
      <c r="N695" s="65"/>
      <c r="O695" s="65"/>
      <c r="P695" s="65"/>
    </row>
    <row r="696" spans="1:16" s="1" customFormat="1" x14ac:dyDescent="0.25">
      <c r="A696" s="2"/>
      <c r="C696" s="7"/>
      <c r="E696" s="55"/>
      <c r="F696" s="55"/>
      <c r="G696" s="55"/>
      <c r="H696" s="55"/>
      <c r="I696" s="55"/>
      <c r="J696" s="55"/>
      <c r="K696" s="65"/>
      <c r="L696" s="65"/>
      <c r="M696" s="65"/>
      <c r="N696" s="65"/>
      <c r="O696" s="65"/>
      <c r="P696" s="65"/>
    </row>
    <row r="697" spans="1:16" s="1" customFormat="1" x14ac:dyDescent="0.25">
      <c r="A697" s="2"/>
      <c r="C697" s="7"/>
      <c r="E697" s="55"/>
      <c r="F697" s="55"/>
      <c r="G697" s="55"/>
      <c r="H697" s="55"/>
      <c r="I697" s="55"/>
      <c r="J697" s="55"/>
      <c r="K697" s="65"/>
      <c r="L697" s="65"/>
      <c r="M697" s="65"/>
      <c r="N697" s="65"/>
      <c r="O697" s="65"/>
      <c r="P697" s="65"/>
    </row>
    <row r="698" spans="1:16" s="1" customFormat="1" x14ac:dyDescent="0.25">
      <c r="A698" s="2"/>
      <c r="C698" s="7"/>
      <c r="E698" s="55"/>
      <c r="F698" s="55"/>
      <c r="G698" s="55"/>
      <c r="H698" s="55"/>
      <c r="I698" s="55"/>
      <c r="J698" s="55"/>
      <c r="K698" s="65"/>
      <c r="L698" s="65"/>
      <c r="M698" s="65"/>
      <c r="N698" s="65"/>
      <c r="O698" s="65"/>
      <c r="P698" s="65"/>
    </row>
    <row r="699" spans="1:16" s="1" customFormat="1" x14ac:dyDescent="0.25">
      <c r="A699" s="2"/>
      <c r="C699" s="7"/>
      <c r="E699" s="55"/>
      <c r="F699" s="55"/>
      <c r="G699" s="55"/>
      <c r="H699" s="55"/>
      <c r="I699" s="55"/>
      <c r="J699" s="55"/>
      <c r="K699" s="65"/>
      <c r="L699" s="65"/>
      <c r="M699" s="65"/>
      <c r="N699" s="65"/>
      <c r="O699" s="65"/>
      <c r="P699" s="65"/>
    </row>
    <row r="700" spans="1:16" s="1" customFormat="1" x14ac:dyDescent="0.25">
      <c r="A700" s="2"/>
      <c r="C700" s="7"/>
      <c r="E700" s="55"/>
      <c r="F700" s="55"/>
      <c r="G700" s="55"/>
      <c r="H700" s="55"/>
      <c r="I700" s="55"/>
      <c r="J700" s="55"/>
      <c r="K700" s="65"/>
      <c r="L700" s="65"/>
      <c r="M700" s="65"/>
      <c r="N700" s="65"/>
      <c r="O700" s="65"/>
      <c r="P700" s="65"/>
    </row>
    <row r="701" spans="1:16" s="1" customFormat="1" x14ac:dyDescent="0.25">
      <c r="A701" s="2"/>
      <c r="C701" s="7"/>
      <c r="E701" s="55"/>
      <c r="F701" s="55"/>
      <c r="G701" s="55"/>
      <c r="H701" s="55"/>
      <c r="I701" s="55"/>
      <c r="J701" s="55"/>
      <c r="K701" s="65"/>
      <c r="L701" s="65"/>
      <c r="M701" s="65"/>
      <c r="N701" s="65"/>
      <c r="O701" s="65"/>
      <c r="P701" s="65"/>
    </row>
    <row r="702" spans="1:16" s="1" customFormat="1" x14ac:dyDescent="0.25">
      <c r="A702" s="2"/>
      <c r="C702" s="7"/>
      <c r="E702" s="55"/>
      <c r="F702" s="55"/>
      <c r="G702" s="55"/>
      <c r="H702" s="55"/>
      <c r="I702" s="55"/>
      <c r="J702" s="55"/>
      <c r="K702" s="65"/>
      <c r="L702" s="65"/>
      <c r="M702" s="65"/>
      <c r="N702" s="65"/>
      <c r="O702" s="65"/>
      <c r="P702" s="65"/>
    </row>
    <row r="703" spans="1:16" s="1" customFormat="1" x14ac:dyDescent="0.25">
      <c r="A703" s="2"/>
      <c r="C703" s="7"/>
      <c r="E703" s="55"/>
      <c r="F703" s="55"/>
      <c r="G703" s="55"/>
      <c r="H703" s="55"/>
      <c r="I703" s="55"/>
      <c r="J703" s="55"/>
      <c r="K703" s="65"/>
      <c r="L703" s="65"/>
      <c r="M703" s="65"/>
      <c r="N703" s="65"/>
      <c r="O703" s="65"/>
      <c r="P703" s="65"/>
    </row>
    <row r="704" spans="1:16" s="1" customFormat="1" x14ac:dyDescent="0.25">
      <c r="A704" s="2"/>
      <c r="C704" s="7"/>
      <c r="E704" s="55"/>
      <c r="F704" s="55"/>
      <c r="G704" s="55"/>
      <c r="H704" s="55"/>
      <c r="I704" s="55"/>
      <c r="J704" s="55"/>
      <c r="K704" s="65"/>
      <c r="L704" s="65"/>
      <c r="M704" s="65"/>
      <c r="N704" s="65"/>
      <c r="O704" s="65"/>
      <c r="P704" s="65"/>
    </row>
    <row r="705" spans="1:16" s="1" customFormat="1" x14ac:dyDescent="0.25">
      <c r="A705" s="2"/>
      <c r="C705" s="7"/>
      <c r="E705" s="55"/>
      <c r="F705" s="55"/>
      <c r="G705" s="55"/>
      <c r="H705" s="55"/>
      <c r="I705" s="55"/>
      <c r="J705" s="55"/>
      <c r="K705" s="65"/>
      <c r="L705" s="65"/>
      <c r="M705" s="65"/>
      <c r="N705" s="65"/>
      <c r="O705" s="65"/>
      <c r="P705" s="65"/>
    </row>
    <row r="706" spans="1:16" s="1" customFormat="1" x14ac:dyDescent="0.25">
      <c r="A706" s="2"/>
      <c r="C706" s="7"/>
      <c r="E706" s="55"/>
      <c r="F706" s="55"/>
      <c r="G706" s="55"/>
      <c r="H706" s="55"/>
      <c r="I706" s="55"/>
      <c r="J706" s="55"/>
      <c r="K706" s="65"/>
      <c r="L706" s="65"/>
      <c r="M706" s="65"/>
      <c r="N706" s="65"/>
      <c r="O706" s="65"/>
      <c r="P706" s="65"/>
    </row>
    <row r="707" spans="1:16" s="1" customFormat="1" x14ac:dyDescent="0.25">
      <c r="A707" s="2"/>
      <c r="C707" s="7"/>
      <c r="E707" s="55"/>
      <c r="F707" s="55"/>
      <c r="G707" s="55"/>
      <c r="H707" s="55"/>
      <c r="I707" s="55"/>
      <c r="J707" s="55"/>
      <c r="K707" s="65"/>
      <c r="L707" s="65"/>
      <c r="M707" s="65"/>
      <c r="N707" s="65"/>
      <c r="O707" s="65"/>
      <c r="P707" s="65"/>
    </row>
    <row r="708" spans="1:16" s="1" customFormat="1" x14ac:dyDescent="0.25">
      <c r="A708" s="2"/>
      <c r="C708" s="7"/>
      <c r="E708" s="55"/>
      <c r="F708" s="55"/>
      <c r="G708" s="55"/>
      <c r="H708" s="55"/>
      <c r="I708" s="55"/>
      <c r="J708" s="55"/>
      <c r="K708" s="65"/>
      <c r="L708" s="65"/>
      <c r="M708" s="65"/>
      <c r="N708" s="65"/>
      <c r="O708" s="65"/>
      <c r="P708" s="65"/>
    </row>
    <row r="709" spans="1:16" s="1" customFormat="1" x14ac:dyDescent="0.25">
      <c r="A709" s="2"/>
      <c r="C709" s="7"/>
      <c r="E709" s="55"/>
      <c r="F709" s="55"/>
      <c r="G709" s="55"/>
      <c r="H709" s="55"/>
      <c r="I709" s="55"/>
      <c r="J709" s="55"/>
      <c r="K709" s="65"/>
      <c r="L709" s="65"/>
      <c r="M709" s="65"/>
      <c r="N709" s="65"/>
      <c r="O709" s="65"/>
      <c r="P709" s="65"/>
    </row>
    <row r="710" spans="1:16" s="1" customFormat="1" x14ac:dyDescent="0.25">
      <c r="A710" s="2"/>
      <c r="C710" s="7"/>
      <c r="E710" s="55"/>
      <c r="F710" s="55"/>
      <c r="G710" s="55"/>
      <c r="H710" s="55"/>
      <c r="I710" s="55"/>
      <c r="J710" s="55"/>
      <c r="K710" s="65"/>
      <c r="L710" s="65"/>
      <c r="M710" s="65"/>
      <c r="N710" s="65"/>
      <c r="O710" s="65"/>
      <c r="P710" s="65"/>
    </row>
    <row r="711" spans="1:16" s="1" customFormat="1" x14ac:dyDescent="0.25">
      <c r="A711" s="2"/>
      <c r="C711" s="7"/>
      <c r="E711" s="55"/>
      <c r="F711" s="55"/>
      <c r="G711" s="55"/>
      <c r="H711" s="55"/>
      <c r="I711" s="55"/>
      <c r="J711" s="55"/>
      <c r="K711" s="65"/>
      <c r="L711" s="65"/>
      <c r="M711" s="65"/>
      <c r="N711" s="65"/>
      <c r="O711" s="65"/>
      <c r="P711" s="65"/>
    </row>
    <row r="712" spans="1:16" s="1" customFormat="1" x14ac:dyDescent="0.25">
      <c r="A712" s="2"/>
      <c r="C712" s="7"/>
      <c r="E712" s="55"/>
      <c r="F712" s="55"/>
      <c r="G712" s="55"/>
      <c r="H712" s="55"/>
      <c r="I712" s="55"/>
      <c r="J712" s="55"/>
      <c r="K712" s="65"/>
      <c r="L712" s="65"/>
      <c r="M712" s="65"/>
      <c r="N712" s="65"/>
      <c r="O712" s="65"/>
      <c r="P712" s="65"/>
    </row>
    <row r="713" spans="1:16" s="1" customFormat="1" x14ac:dyDescent="0.25">
      <c r="A713" s="2"/>
      <c r="C713" s="7"/>
      <c r="E713" s="55"/>
      <c r="F713" s="55"/>
      <c r="G713" s="55"/>
      <c r="H713" s="55"/>
      <c r="I713" s="55"/>
      <c r="J713" s="55"/>
      <c r="K713" s="65"/>
      <c r="L713" s="65"/>
      <c r="M713" s="65"/>
      <c r="N713" s="65"/>
      <c r="O713" s="65"/>
      <c r="P713" s="65"/>
    </row>
    <row r="714" spans="1:16" s="1" customFormat="1" x14ac:dyDescent="0.25">
      <c r="A714" s="2"/>
      <c r="C714" s="7"/>
      <c r="E714" s="55"/>
      <c r="F714" s="55"/>
      <c r="G714" s="55"/>
      <c r="H714" s="55"/>
      <c r="I714" s="55"/>
      <c r="J714" s="55"/>
      <c r="K714" s="65"/>
      <c r="L714" s="65"/>
      <c r="M714" s="65"/>
      <c r="N714" s="65"/>
      <c r="O714" s="65"/>
      <c r="P714" s="65"/>
    </row>
    <row r="715" spans="1:16" s="1" customFormat="1" x14ac:dyDescent="0.25">
      <c r="A715" s="2"/>
      <c r="C715" s="7"/>
      <c r="E715" s="55"/>
      <c r="F715" s="55"/>
      <c r="G715" s="55"/>
      <c r="H715" s="55"/>
      <c r="I715" s="55"/>
      <c r="J715" s="55"/>
      <c r="K715" s="65"/>
      <c r="L715" s="65"/>
      <c r="M715" s="65"/>
      <c r="N715" s="65"/>
      <c r="O715" s="65"/>
      <c r="P715" s="65"/>
    </row>
    <row r="716" spans="1:16" s="1" customFormat="1" x14ac:dyDescent="0.25">
      <c r="A716" s="2"/>
      <c r="C716" s="7"/>
      <c r="E716" s="55"/>
      <c r="F716" s="55"/>
      <c r="G716" s="55"/>
      <c r="H716" s="55"/>
      <c r="I716" s="55"/>
      <c r="J716" s="55"/>
      <c r="K716" s="65"/>
      <c r="L716" s="65"/>
      <c r="M716" s="65"/>
      <c r="N716" s="65"/>
      <c r="O716" s="65"/>
      <c r="P716" s="65"/>
    </row>
    <row r="717" spans="1:16" s="1" customFormat="1" x14ac:dyDescent="0.25">
      <c r="A717" s="2"/>
      <c r="C717" s="7"/>
      <c r="E717" s="55"/>
      <c r="F717" s="55"/>
      <c r="G717" s="55"/>
      <c r="H717" s="55"/>
      <c r="I717" s="55"/>
      <c r="J717" s="55"/>
      <c r="K717" s="65"/>
      <c r="L717" s="65"/>
      <c r="M717" s="65"/>
      <c r="N717" s="65"/>
      <c r="O717" s="65"/>
      <c r="P717" s="65"/>
    </row>
    <row r="718" spans="1:16" s="1" customFormat="1" x14ac:dyDescent="0.25">
      <c r="A718" s="2"/>
      <c r="C718" s="7"/>
      <c r="E718" s="55"/>
      <c r="F718" s="55"/>
      <c r="G718" s="55"/>
      <c r="H718" s="55"/>
      <c r="I718" s="55"/>
      <c r="J718" s="55"/>
      <c r="K718" s="65"/>
      <c r="L718" s="65"/>
      <c r="M718" s="65"/>
      <c r="N718" s="65"/>
      <c r="O718" s="65"/>
      <c r="P718" s="65"/>
    </row>
    <row r="719" spans="1:16" s="1" customFormat="1" x14ac:dyDescent="0.25">
      <c r="A719" s="2"/>
      <c r="C719" s="7"/>
      <c r="E719" s="55"/>
      <c r="F719" s="55"/>
      <c r="G719" s="55"/>
      <c r="H719" s="55"/>
      <c r="I719" s="55"/>
      <c r="J719" s="55"/>
      <c r="K719" s="65"/>
      <c r="L719" s="65"/>
      <c r="M719" s="65"/>
      <c r="N719" s="65"/>
      <c r="O719" s="65"/>
      <c r="P719" s="65"/>
    </row>
    <row r="720" spans="1:16" s="1" customFormat="1" x14ac:dyDescent="0.25">
      <c r="A720" s="2"/>
      <c r="C720" s="7"/>
      <c r="E720" s="55"/>
      <c r="F720" s="55"/>
      <c r="G720" s="55"/>
      <c r="H720" s="55"/>
      <c r="I720" s="55"/>
      <c r="J720" s="55"/>
      <c r="K720" s="65"/>
      <c r="L720" s="65"/>
      <c r="M720" s="65"/>
      <c r="N720" s="65"/>
      <c r="O720" s="65"/>
      <c r="P720" s="65"/>
    </row>
    <row r="721" spans="1:16" s="1" customFormat="1" x14ac:dyDescent="0.25">
      <c r="A721" s="2"/>
      <c r="C721" s="7"/>
      <c r="E721" s="55"/>
      <c r="F721" s="55"/>
      <c r="G721" s="55"/>
      <c r="H721" s="55"/>
      <c r="I721" s="55"/>
      <c r="J721" s="55"/>
      <c r="K721" s="65"/>
      <c r="L721" s="65"/>
      <c r="M721" s="65"/>
      <c r="N721" s="65"/>
      <c r="O721" s="65"/>
      <c r="P721" s="65"/>
    </row>
    <row r="722" spans="1:16" s="1" customFormat="1" x14ac:dyDescent="0.25">
      <c r="A722" s="2"/>
      <c r="C722" s="7"/>
      <c r="E722" s="55"/>
      <c r="F722" s="55"/>
      <c r="G722" s="55"/>
      <c r="H722" s="55"/>
      <c r="I722" s="55"/>
      <c r="J722" s="55"/>
      <c r="K722" s="65"/>
      <c r="L722" s="65"/>
      <c r="M722" s="65"/>
      <c r="N722" s="65"/>
      <c r="O722" s="65"/>
      <c r="P722" s="65"/>
    </row>
    <row r="723" spans="1:16" s="1" customFormat="1" x14ac:dyDescent="0.25">
      <c r="A723" s="2"/>
      <c r="C723" s="7"/>
      <c r="E723" s="55"/>
      <c r="F723" s="55"/>
      <c r="G723" s="55"/>
      <c r="H723" s="55"/>
      <c r="I723" s="55"/>
      <c r="J723" s="55"/>
      <c r="K723" s="65"/>
      <c r="L723" s="65"/>
      <c r="M723" s="65"/>
      <c r="N723" s="65"/>
      <c r="O723" s="65"/>
      <c r="P723" s="65"/>
    </row>
    <row r="724" spans="1:16" s="1" customFormat="1" x14ac:dyDescent="0.25">
      <c r="A724" s="2"/>
      <c r="C724" s="7"/>
      <c r="E724" s="55"/>
      <c r="F724" s="55"/>
      <c r="G724" s="55"/>
      <c r="H724" s="55"/>
      <c r="I724" s="55"/>
      <c r="J724" s="55"/>
      <c r="K724" s="65"/>
      <c r="L724" s="65"/>
      <c r="M724" s="65"/>
      <c r="N724" s="65"/>
      <c r="O724" s="65"/>
      <c r="P724" s="65"/>
    </row>
    <row r="725" spans="1:16" s="1" customFormat="1" x14ac:dyDescent="0.25">
      <c r="A725" s="2"/>
      <c r="C725" s="7"/>
      <c r="E725" s="55"/>
      <c r="F725" s="55"/>
      <c r="G725" s="55"/>
      <c r="H725" s="55"/>
      <c r="I725" s="55"/>
      <c r="J725" s="55"/>
      <c r="K725" s="65"/>
      <c r="L725" s="65"/>
      <c r="M725" s="65"/>
      <c r="N725" s="65"/>
      <c r="O725" s="65"/>
      <c r="P725" s="65"/>
    </row>
    <row r="726" spans="1:16" s="1" customFormat="1" x14ac:dyDescent="0.25">
      <c r="A726" s="2"/>
      <c r="C726" s="7"/>
      <c r="E726" s="55"/>
      <c r="F726" s="55"/>
      <c r="G726" s="55"/>
      <c r="H726" s="55"/>
      <c r="I726" s="55"/>
      <c r="J726" s="55"/>
      <c r="K726" s="65"/>
      <c r="L726" s="65"/>
      <c r="M726" s="65"/>
      <c r="N726" s="65"/>
      <c r="O726" s="65"/>
      <c r="P726" s="65"/>
    </row>
    <row r="727" spans="1:16" s="1" customFormat="1" x14ac:dyDescent="0.25">
      <c r="A727" s="2"/>
      <c r="C727" s="7"/>
      <c r="E727" s="55"/>
      <c r="F727" s="55"/>
      <c r="G727" s="55"/>
      <c r="H727" s="55"/>
      <c r="I727" s="55"/>
      <c r="J727" s="55"/>
      <c r="K727" s="65"/>
      <c r="L727" s="65"/>
      <c r="M727" s="65"/>
      <c r="N727" s="65"/>
      <c r="O727" s="65"/>
      <c r="P727" s="65"/>
    </row>
    <row r="728" spans="1:16" s="1" customFormat="1" x14ac:dyDescent="0.25">
      <c r="A728" s="2"/>
      <c r="C728" s="7"/>
      <c r="E728" s="55"/>
      <c r="F728" s="55"/>
      <c r="G728" s="55"/>
      <c r="H728" s="55"/>
      <c r="I728" s="55"/>
      <c r="J728" s="55"/>
      <c r="K728" s="65"/>
      <c r="L728" s="65"/>
      <c r="M728" s="65"/>
      <c r="N728" s="65"/>
      <c r="O728" s="65"/>
      <c r="P728" s="65"/>
    </row>
    <row r="729" spans="1:16" s="1" customFormat="1" x14ac:dyDescent="0.25">
      <c r="A729" s="2"/>
      <c r="C729" s="7"/>
      <c r="E729" s="55"/>
      <c r="F729" s="55"/>
      <c r="G729" s="55"/>
      <c r="H729" s="55"/>
      <c r="I729" s="55"/>
      <c r="J729" s="55"/>
      <c r="K729" s="65"/>
      <c r="L729" s="65"/>
      <c r="M729" s="65"/>
      <c r="N729" s="65"/>
      <c r="O729" s="65"/>
      <c r="P729" s="65"/>
    </row>
    <row r="730" spans="1:16" s="1" customFormat="1" x14ac:dyDescent="0.25">
      <c r="A730" s="2"/>
      <c r="C730" s="7"/>
      <c r="E730" s="55"/>
      <c r="F730" s="55"/>
      <c r="G730" s="55"/>
      <c r="H730" s="55"/>
      <c r="I730" s="55"/>
      <c r="J730" s="55"/>
      <c r="K730" s="65"/>
      <c r="L730" s="65"/>
      <c r="M730" s="65"/>
      <c r="N730" s="65"/>
      <c r="O730" s="65"/>
      <c r="P730" s="65"/>
    </row>
    <row r="731" spans="1:16" s="1" customFormat="1" x14ac:dyDescent="0.25">
      <c r="A731" s="2"/>
      <c r="C731" s="7"/>
      <c r="E731" s="55"/>
      <c r="F731" s="55"/>
      <c r="G731" s="55"/>
      <c r="H731" s="55"/>
      <c r="I731" s="55"/>
      <c r="J731" s="55"/>
      <c r="K731" s="65"/>
      <c r="L731" s="65"/>
      <c r="M731" s="65"/>
      <c r="N731" s="65"/>
      <c r="O731" s="65"/>
      <c r="P731" s="65"/>
    </row>
    <row r="732" spans="1:16" s="1" customFormat="1" x14ac:dyDescent="0.25">
      <c r="A732" s="2"/>
      <c r="C732" s="7"/>
      <c r="E732" s="55"/>
      <c r="F732" s="55"/>
      <c r="G732" s="55"/>
      <c r="H732" s="55"/>
      <c r="I732" s="55"/>
      <c r="J732" s="55"/>
      <c r="K732" s="65"/>
      <c r="L732" s="65"/>
      <c r="M732" s="65"/>
      <c r="N732" s="65"/>
      <c r="O732" s="65"/>
      <c r="P732" s="65"/>
    </row>
    <row r="733" spans="1:16" s="1" customFormat="1" x14ac:dyDescent="0.25">
      <c r="A733" s="2"/>
      <c r="C733" s="7"/>
      <c r="E733" s="55"/>
      <c r="F733" s="55"/>
      <c r="G733" s="55"/>
      <c r="H733" s="55"/>
      <c r="I733" s="55"/>
      <c r="J733" s="55"/>
      <c r="K733" s="65"/>
      <c r="L733" s="65"/>
      <c r="M733" s="65"/>
      <c r="N733" s="65"/>
      <c r="O733" s="65"/>
      <c r="P733" s="65"/>
    </row>
    <row r="734" spans="1:16" s="1" customFormat="1" x14ac:dyDescent="0.25">
      <c r="A734" s="2"/>
      <c r="C734" s="7"/>
      <c r="E734" s="55"/>
      <c r="F734" s="55"/>
      <c r="G734" s="55"/>
      <c r="H734" s="55"/>
      <c r="I734" s="55"/>
      <c r="J734" s="55"/>
      <c r="K734" s="65"/>
      <c r="L734" s="65"/>
      <c r="M734" s="65"/>
      <c r="N734" s="65"/>
      <c r="O734" s="65"/>
      <c r="P734" s="65"/>
    </row>
    <row r="735" spans="1:16" s="1" customFormat="1" x14ac:dyDescent="0.25">
      <c r="A735" s="2"/>
      <c r="C735" s="7"/>
      <c r="E735" s="55"/>
      <c r="F735" s="55"/>
      <c r="G735" s="55"/>
      <c r="H735" s="55"/>
      <c r="I735" s="55"/>
      <c r="J735" s="55"/>
      <c r="K735" s="65"/>
      <c r="L735" s="65"/>
      <c r="M735" s="65"/>
      <c r="N735" s="65"/>
      <c r="O735" s="65"/>
      <c r="P735" s="65"/>
    </row>
    <row r="736" spans="1:16" s="1" customFormat="1" x14ac:dyDescent="0.25">
      <c r="A736" s="2"/>
      <c r="C736" s="7"/>
      <c r="E736" s="55"/>
      <c r="F736" s="55"/>
      <c r="G736" s="55"/>
      <c r="H736" s="55"/>
      <c r="I736" s="55"/>
      <c r="J736" s="55"/>
      <c r="K736" s="65"/>
      <c r="L736" s="65"/>
      <c r="M736" s="65"/>
      <c r="N736" s="65"/>
      <c r="O736" s="65"/>
      <c r="P736" s="65"/>
    </row>
    <row r="737" spans="1:16" s="1" customFormat="1" x14ac:dyDescent="0.25">
      <c r="A737" s="2"/>
      <c r="C737" s="7"/>
      <c r="E737" s="55"/>
      <c r="F737" s="55"/>
      <c r="G737" s="55"/>
      <c r="H737" s="55"/>
      <c r="I737" s="55"/>
      <c r="J737" s="55"/>
      <c r="K737" s="65"/>
      <c r="L737" s="65"/>
      <c r="M737" s="65"/>
      <c r="N737" s="65"/>
      <c r="O737" s="65"/>
      <c r="P737" s="65"/>
    </row>
    <row r="738" spans="1:16" s="1" customFormat="1" x14ac:dyDescent="0.25">
      <c r="A738" s="2"/>
      <c r="C738" s="7"/>
      <c r="E738" s="55"/>
      <c r="F738" s="55"/>
      <c r="G738" s="55"/>
      <c r="H738" s="55"/>
      <c r="I738" s="55"/>
      <c r="J738" s="55"/>
      <c r="K738" s="65"/>
      <c r="L738" s="65"/>
      <c r="M738" s="65"/>
      <c r="N738" s="65"/>
      <c r="O738" s="65"/>
      <c r="P738" s="65"/>
    </row>
    <row r="739" spans="1:16" s="1" customFormat="1" x14ac:dyDescent="0.25">
      <c r="A739" s="2"/>
      <c r="C739" s="7"/>
      <c r="E739" s="55"/>
      <c r="F739" s="55"/>
      <c r="G739" s="55"/>
      <c r="H739" s="55"/>
      <c r="I739" s="55"/>
      <c r="J739" s="55"/>
      <c r="K739" s="65"/>
      <c r="L739" s="65"/>
      <c r="M739" s="65"/>
      <c r="N739" s="65"/>
      <c r="O739" s="65"/>
      <c r="P739" s="65"/>
    </row>
    <row r="740" spans="1:16" s="1" customFormat="1" x14ac:dyDescent="0.25">
      <c r="A740" s="2"/>
      <c r="C740" s="7"/>
      <c r="E740" s="55"/>
      <c r="F740" s="55"/>
      <c r="G740" s="55"/>
      <c r="H740" s="55"/>
      <c r="I740" s="55"/>
      <c r="J740" s="55"/>
      <c r="K740" s="65"/>
      <c r="L740" s="65"/>
      <c r="M740" s="65"/>
      <c r="N740" s="65"/>
      <c r="O740" s="65"/>
      <c r="P740" s="65"/>
    </row>
    <row r="741" spans="1:16" s="1" customFormat="1" x14ac:dyDescent="0.25">
      <c r="A741" s="2"/>
      <c r="C741" s="7"/>
      <c r="E741" s="55"/>
      <c r="F741" s="55"/>
      <c r="G741" s="55"/>
      <c r="H741" s="55"/>
      <c r="I741" s="55"/>
      <c r="J741" s="55"/>
      <c r="K741" s="65"/>
      <c r="L741" s="65"/>
      <c r="M741" s="65"/>
      <c r="N741" s="65"/>
      <c r="O741" s="65"/>
      <c r="P741" s="65"/>
    </row>
    <row r="742" spans="1:16" s="1" customFormat="1" x14ac:dyDescent="0.25">
      <c r="A742" s="2"/>
      <c r="C742" s="7"/>
      <c r="E742" s="55"/>
      <c r="F742" s="55"/>
      <c r="G742" s="55"/>
      <c r="H742" s="55"/>
      <c r="I742" s="55"/>
      <c r="J742" s="55"/>
      <c r="K742" s="65"/>
      <c r="L742" s="65"/>
      <c r="M742" s="65"/>
      <c r="N742" s="65"/>
      <c r="O742" s="65"/>
      <c r="P742" s="65"/>
    </row>
    <row r="743" spans="1:16" s="1" customFormat="1" x14ac:dyDescent="0.25">
      <c r="A743" s="2"/>
      <c r="C743" s="7"/>
      <c r="E743" s="55"/>
      <c r="F743" s="55"/>
      <c r="G743" s="55"/>
      <c r="H743" s="55"/>
      <c r="I743" s="55"/>
      <c r="J743" s="55"/>
      <c r="K743" s="65"/>
      <c r="L743" s="65"/>
      <c r="M743" s="65"/>
      <c r="N743" s="65"/>
      <c r="O743" s="65"/>
      <c r="P743" s="65"/>
    </row>
    <row r="744" spans="1:16" s="1" customFormat="1" x14ac:dyDescent="0.25">
      <c r="A744" s="2"/>
      <c r="C744" s="7"/>
      <c r="E744" s="55"/>
      <c r="F744" s="55"/>
      <c r="G744" s="55"/>
      <c r="H744" s="55"/>
      <c r="I744" s="55"/>
      <c r="J744" s="55"/>
      <c r="K744" s="65"/>
      <c r="L744" s="65"/>
      <c r="M744" s="65"/>
      <c r="N744" s="65"/>
      <c r="O744" s="65"/>
      <c r="P744" s="65"/>
    </row>
    <row r="745" spans="1:16" s="1" customFormat="1" x14ac:dyDescent="0.25">
      <c r="A745" s="2"/>
      <c r="C745" s="7"/>
      <c r="E745" s="55"/>
      <c r="F745" s="55"/>
      <c r="G745" s="55"/>
      <c r="H745" s="55"/>
      <c r="I745" s="55"/>
      <c r="J745" s="55"/>
      <c r="K745" s="65"/>
      <c r="L745" s="65"/>
      <c r="M745" s="65"/>
      <c r="N745" s="65"/>
      <c r="O745" s="65"/>
      <c r="P745" s="65"/>
    </row>
    <row r="746" spans="1:16" s="1" customFormat="1" x14ac:dyDescent="0.25">
      <c r="A746" s="2"/>
      <c r="C746" s="7"/>
      <c r="E746" s="55"/>
      <c r="F746" s="55"/>
      <c r="G746" s="55"/>
      <c r="H746" s="55"/>
      <c r="I746" s="55"/>
      <c r="J746" s="55"/>
      <c r="K746" s="65"/>
      <c r="L746" s="65"/>
      <c r="M746" s="65"/>
      <c r="N746" s="65"/>
      <c r="O746" s="65"/>
      <c r="P746" s="65"/>
    </row>
    <row r="747" spans="1:16" s="1" customFormat="1" x14ac:dyDescent="0.25">
      <c r="A747" s="2"/>
      <c r="C747" s="7"/>
      <c r="E747" s="55"/>
      <c r="F747" s="55"/>
      <c r="G747" s="55"/>
      <c r="H747" s="55"/>
      <c r="I747" s="55"/>
      <c r="J747" s="55"/>
      <c r="K747" s="65"/>
      <c r="L747" s="65"/>
      <c r="M747" s="65"/>
      <c r="N747" s="65"/>
      <c r="O747" s="65"/>
      <c r="P747" s="65"/>
    </row>
    <row r="748" spans="1:16" s="1" customFormat="1" x14ac:dyDescent="0.25">
      <c r="A748" s="2"/>
      <c r="C748" s="7"/>
      <c r="E748" s="55"/>
      <c r="F748" s="55"/>
      <c r="G748" s="55"/>
      <c r="H748" s="55"/>
      <c r="I748" s="55"/>
      <c r="J748" s="55"/>
      <c r="K748" s="65"/>
      <c r="L748" s="65"/>
      <c r="M748" s="65"/>
      <c r="N748" s="65"/>
      <c r="O748" s="65"/>
      <c r="P748" s="65"/>
    </row>
    <row r="749" spans="1:16" s="1" customFormat="1" x14ac:dyDescent="0.25">
      <c r="A749" s="2"/>
      <c r="C749" s="7"/>
      <c r="E749" s="55"/>
      <c r="F749" s="55"/>
      <c r="G749" s="55"/>
      <c r="H749" s="55"/>
      <c r="I749" s="55"/>
      <c r="J749" s="55"/>
      <c r="K749" s="65"/>
      <c r="L749" s="65"/>
      <c r="M749" s="65"/>
      <c r="N749" s="65"/>
      <c r="O749" s="65"/>
      <c r="P749" s="65"/>
    </row>
    <row r="750" spans="1:16" s="1" customFormat="1" x14ac:dyDescent="0.25">
      <c r="A750" s="2"/>
      <c r="C750" s="7"/>
      <c r="E750" s="55"/>
      <c r="F750" s="55"/>
      <c r="G750" s="55"/>
      <c r="H750" s="55"/>
      <c r="I750" s="55"/>
      <c r="J750" s="55"/>
      <c r="K750" s="65"/>
      <c r="L750" s="65"/>
      <c r="M750" s="65"/>
      <c r="N750" s="65"/>
      <c r="O750" s="65"/>
      <c r="P750" s="65"/>
    </row>
    <row r="751" spans="1:16" s="1" customFormat="1" x14ac:dyDescent="0.25">
      <c r="A751" s="2"/>
      <c r="C751" s="7"/>
      <c r="E751" s="55"/>
      <c r="F751" s="55"/>
      <c r="G751" s="55"/>
      <c r="H751" s="55"/>
      <c r="I751" s="55"/>
      <c r="J751" s="55"/>
      <c r="K751" s="65"/>
      <c r="L751" s="65"/>
      <c r="M751" s="65"/>
      <c r="N751" s="65"/>
      <c r="O751" s="65"/>
      <c r="P751" s="65"/>
    </row>
    <row r="752" spans="1:16" s="1" customFormat="1" x14ac:dyDescent="0.25">
      <c r="A752" s="2"/>
      <c r="C752" s="7"/>
      <c r="E752" s="55"/>
      <c r="F752" s="55"/>
      <c r="G752" s="55"/>
      <c r="H752" s="55"/>
      <c r="I752" s="55"/>
      <c r="J752" s="55"/>
      <c r="K752" s="65"/>
      <c r="L752" s="65"/>
      <c r="M752" s="65"/>
      <c r="N752" s="65"/>
      <c r="O752" s="65"/>
      <c r="P752" s="65"/>
    </row>
    <row r="753" spans="1:16" s="1" customFormat="1" x14ac:dyDescent="0.25">
      <c r="A753" s="2"/>
      <c r="C753" s="7"/>
      <c r="E753" s="55"/>
      <c r="F753" s="55"/>
      <c r="G753" s="55"/>
      <c r="H753" s="55"/>
      <c r="I753" s="55"/>
      <c r="J753" s="55"/>
      <c r="K753" s="65"/>
      <c r="L753" s="65"/>
      <c r="M753" s="65"/>
      <c r="N753" s="65"/>
      <c r="O753" s="65"/>
      <c r="P753" s="65"/>
    </row>
    <row r="754" spans="1:16" s="1" customFormat="1" x14ac:dyDescent="0.25">
      <c r="A754" s="2"/>
      <c r="C754" s="7"/>
      <c r="E754" s="55"/>
      <c r="F754" s="55"/>
      <c r="G754" s="55"/>
      <c r="H754" s="55"/>
      <c r="I754" s="55"/>
      <c r="J754" s="55"/>
      <c r="K754" s="65"/>
      <c r="L754" s="65"/>
      <c r="M754" s="65"/>
      <c r="N754" s="65"/>
      <c r="O754" s="65"/>
      <c r="P754" s="65"/>
    </row>
    <row r="755" spans="1:16" s="1" customFormat="1" x14ac:dyDescent="0.25">
      <c r="A755" s="2"/>
      <c r="C755" s="7"/>
      <c r="E755" s="55"/>
      <c r="F755" s="55"/>
      <c r="G755" s="55"/>
      <c r="H755" s="55"/>
      <c r="I755" s="55"/>
      <c r="J755" s="55"/>
      <c r="K755" s="65"/>
      <c r="L755" s="65"/>
      <c r="M755" s="65"/>
      <c r="N755" s="65"/>
      <c r="O755" s="65"/>
      <c r="P755" s="65"/>
    </row>
    <row r="756" spans="1:16" s="1" customFormat="1" x14ac:dyDescent="0.25">
      <c r="A756" s="2"/>
      <c r="C756" s="7"/>
      <c r="E756" s="55"/>
      <c r="F756" s="55"/>
      <c r="G756" s="55"/>
      <c r="H756" s="55"/>
      <c r="I756" s="55"/>
      <c r="J756" s="55"/>
      <c r="K756" s="65"/>
      <c r="L756" s="65"/>
      <c r="M756" s="65"/>
      <c r="N756" s="65"/>
      <c r="O756" s="65"/>
      <c r="P756" s="65"/>
    </row>
    <row r="757" spans="1:16" s="1" customFormat="1" x14ac:dyDescent="0.25">
      <c r="A757" s="2"/>
      <c r="C757" s="7"/>
      <c r="E757" s="55"/>
      <c r="F757" s="55"/>
      <c r="G757" s="55"/>
      <c r="H757" s="55"/>
      <c r="I757" s="55"/>
      <c r="J757" s="55"/>
      <c r="K757" s="65"/>
      <c r="L757" s="65"/>
      <c r="M757" s="65"/>
      <c r="N757" s="65"/>
      <c r="O757" s="65"/>
      <c r="P757" s="65"/>
    </row>
    <row r="758" spans="1:16" s="1" customFormat="1" x14ac:dyDescent="0.25">
      <c r="A758" s="2"/>
      <c r="C758" s="7"/>
      <c r="E758" s="55"/>
      <c r="F758" s="55"/>
      <c r="G758" s="55"/>
      <c r="H758" s="55"/>
      <c r="I758" s="55"/>
      <c r="J758" s="55"/>
      <c r="K758" s="65"/>
      <c r="L758" s="65"/>
      <c r="M758" s="65"/>
      <c r="N758" s="65"/>
      <c r="O758" s="65"/>
      <c r="P758" s="65"/>
    </row>
    <row r="759" spans="1:16" s="1" customFormat="1" x14ac:dyDescent="0.25">
      <c r="A759" s="2"/>
      <c r="C759" s="7"/>
      <c r="E759" s="55"/>
      <c r="F759" s="55"/>
      <c r="G759" s="55"/>
      <c r="H759" s="55"/>
      <c r="I759" s="55"/>
      <c r="J759" s="55"/>
      <c r="K759" s="65"/>
      <c r="L759" s="65"/>
      <c r="M759" s="65"/>
      <c r="N759" s="65"/>
      <c r="O759" s="65"/>
      <c r="P759" s="65"/>
    </row>
    <row r="760" spans="1:16" s="1" customFormat="1" x14ac:dyDescent="0.25">
      <c r="A760" s="2"/>
      <c r="C760" s="7"/>
      <c r="E760" s="55"/>
      <c r="F760" s="55"/>
      <c r="G760" s="55"/>
      <c r="H760" s="55"/>
      <c r="I760" s="55"/>
      <c r="J760" s="55"/>
      <c r="K760" s="65"/>
      <c r="L760" s="65"/>
      <c r="M760" s="65"/>
      <c r="N760" s="65"/>
      <c r="O760" s="65"/>
      <c r="P760" s="65"/>
    </row>
    <row r="761" spans="1:16" s="1" customFormat="1" x14ac:dyDescent="0.25">
      <c r="A761" s="2"/>
      <c r="C761" s="7"/>
      <c r="E761" s="55"/>
      <c r="F761" s="55"/>
      <c r="G761" s="55"/>
      <c r="H761" s="55"/>
      <c r="I761" s="55"/>
      <c r="J761" s="55"/>
      <c r="K761" s="65"/>
      <c r="L761" s="65"/>
      <c r="M761" s="65"/>
      <c r="N761" s="65"/>
      <c r="O761" s="65"/>
      <c r="P761" s="65"/>
    </row>
    <row r="762" spans="1:16" s="1" customFormat="1" x14ac:dyDescent="0.25">
      <c r="A762" s="2"/>
      <c r="C762" s="7"/>
      <c r="E762" s="55"/>
      <c r="F762" s="55"/>
      <c r="G762" s="55"/>
      <c r="H762" s="55"/>
      <c r="I762" s="55"/>
      <c r="J762" s="55"/>
      <c r="K762" s="65"/>
      <c r="L762" s="65"/>
      <c r="M762" s="65"/>
      <c r="N762" s="65"/>
      <c r="O762" s="65"/>
      <c r="P762" s="65"/>
    </row>
    <row r="763" spans="1:16" s="1" customFormat="1" x14ac:dyDescent="0.25">
      <c r="A763" s="2"/>
      <c r="C763" s="7"/>
      <c r="E763" s="55"/>
      <c r="F763" s="55"/>
      <c r="G763" s="55"/>
      <c r="H763" s="55"/>
      <c r="I763" s="55"/>
      <c r="J763" s="55"/>
      <c r="K763" s="65"/>
      <c r="L763" s="65"/>
      <c r="M763" s="65"/>
      <c r="N763" s="65"/>
      <c r="O763" s="65"/>
      <c r="P763" s="65"/>
    </row>
    <row r="764" spans="1:16" s="1" customFormat="1" x14ac:dyDescent="0.25">
      <c r="A764" s="2"/>
      <c r="C764" s="7"/>
      <c r="E764" s="55"/>
      <c r="F764" s="55"/>
      <c r="G764" s="55"/>
      <c r="H764" s="55"/>
      <c r="I764" s="55"/>
      <c r="J764" s="55"/>
      <c r="K764" s="65"/>
      <c r="L764" s="65"/>
      <c r="M764" s="65"/>
      <c r="N764" s="65"/>
      <c r="O764" s="65"/>
      <c r="P764" s="65"/>
    </row>
    <row r="765" spans="1:16" s="1" customFormat="1" x14ac:dyDescent="0.25">
      <c r="A765" s="2"/>
      <c r="C765" s="7"/>
      <c r="E765" s="55"/>
      <c r="F765" s="55"/>
      <c r="G765" s="55"/>
      <c r="H765" s="55"/>
      <c r="I765" s="55"/>
      <c r="J765" s="55"/>
      <c r="K765" s="65"/>
      <c r="L765" s="65"/>
      <c r="M765" s="65"/>
      <c r="N765" s="65"/>
      <c r="O765" s="65"/>
      <c r="P765" s="65"/>
    </row>
    <row r="766" spans="1:16" s="1" customFormat="1" x14ac:dyDescent="0.25">
      <c r="A766" s="2"/>
      <c r="C766" s="7"/>
      <c r="E766" s="55"/>
      <c r="F766" s="55"/>
      <c r="G766" s="55"/>
      <c r="H766" s="55"/>
      <c r="I766" s="55"/>
      <c r="J766" s="55"/>
      <c r="K766" s="65"/>
      <c r="L766" s="65"/>
      <c r="M766" s="65"/>
      <c r="N766" s="65"/>
      <c r="O766" s="65"/>
      <c r="P766" s="65"/>
    </row>
    <row r="767" spans="1:16" s="1" customFormat="1" x14ac:dyDescent="0.25">
      <c r="A767" s="2"/>
      <c r="C767" s="7"/>
      <c r="E767" s="55"/>
      <c r="F767" s="55"/>
      <c r="G767" s="55"/>
      <c r="H767" s="55"/>
      <c r="I767" s="55"/>
      <c r="J767" s="55"/>
      <c r="K767" s="65"/>
      <c r="L767" s="65"/>
      <c r="M767" s="65"/>
      <c r="N767" s="65"/>
      <c r="O767" s="65"/>
      <c r="P767" s="65"/>
    </row>
    <row r="768" spans="1:16" s="1" customFormat="1" x14ac:dyDescent="0.25">
      <c r="A768" s="2"/>
      <c r="C768" s="7"/>
      <c r="E768" s="55"/>
      <c r="F768" s="55"/>
      <c r="G768" s="55"/>
      <c r="H768" s="55"/>
      <c r="I768" s="55"/>
      <c r="J768" s="55"/>
      <c r="K768" s="65"/>
      <c r="L768" s="65"/>
      <c r="M768" s="65"/>
      <c r="N768" s="65"/>
      <c r="O768" s="65"/>
      <c r="P768" s="65"/>
    </row>
    <row r="769" spans="1:16" s="1" customFormat="1" x14ac:dyDescent="0.25">
      <c r="A769" s="2"/>
      <c r="C769" s="7"/>
      <c r="E769" s="55"/>
      <c r="F769" s="55"/>
      <c r="G769" s="55"/>
      <c r="H769" s="55"/>
      <c r="I769" s="55"/>
      <c r="J769" s="55"/>
      <c r="K769" s="65"/>
      <c r="L769" s="65"/>
      <c r="M769" s="65"/>
      <c r="N769" s="65"/>
      <c r="O769" s="65"/>
      <c r="P769" s="65"/>
    </row>
    <row r="770" spans="1:16" s="1" customFormat="1" x14ac:dyDescent="0.25">
      <c r="A770" s="2"/>
      <c r="C770" s="7"/>
      <c r="E770" s="55"/>
      <c r="F770" s="55"/>
      <c r="G770" s="55"/>
      <c r="H770" s="55"/>
      <c r="I770" s="55"/>
      <c r="J770" s="55"/>
      <c r="K770" s="65"/>
      <c r="L770" s="65"/>
      <c r="M770" s="65"/>
      <c r="N770" s="65"/>
      <c r="O770" s="65"/>
      <c r="P770" s="65"/>
    </row>
    <row r="771" spans="1:16" s="1" customFormat="1" x14ac:dyDescent="0.25">
      <c r="A771" s="2"/>
      <c r="C771" s="7"/>
      <c r="E771" s="55"/>
      <c r="F771" s="55"/>
      <c r="G771" s="55"/>
      <c r="H771" s="55"/>
      <c r="I771" s="55"/>
      <c r="J771" s="55"/>
      <c r="K771" s="65"/>
      <c r="L771" s="65"/>
      <c r="M771" s="65"/>
      <c r="N771" s="65"/>
      <c r="O771" s="65"/>
      <c r="P771" s="65"/>
    </row>
    <row r="772" spans="1:16" s="1" customFormat="1" x14ac:dyDescent="0.25">
      <c r="A772" s="2"/>
      <c r="C772" s="7"/>
      <c r="E772" s="55"/>
      <c r="F772" s="55"/>
      <c r="G772" s="55"/>
      <c r="H772" s="55"/>
      <c r="I772" s="55"/>
      <c r="J772" s="55"/>
      <c r="K772" s="65"/>
      <c r="L772" s="65"/>
      <c r="M772" s="65"/>
      <c r="N772" s="65"/>
      <c r="O772" s="65"/>
      <c r="P772" s="65"/>
    </row>
    <row r="773" spans="1:16" s="1" customFormat="1" x14ac:dyDescent="0.25">
      <c r="A773" s="2"/>
      <c r="C773" s="7"/>
      <c r="E773" s="55"/>
      <c r="F773" s="55"/>
      <c r="G773" s="55"/>
      <c r="H773" s="55"/>
      <c r="I773" s="55"/>
      <c r="J773" s="55"/>
      <c r="K773" s="65"/>
      <c r="L773" s="65"/>
      <c r="M773" s="65"/>
      <c r="N773" s="65"/>
      <c r="O773" s="65"/>
      <c r="P773" s="65"/>
    </row>
    <row r="774" spans="1:16" s="1" customFormat="1" x14ac:dyDescent="0.25">
      <c r="A774" s="2"/>
      <c r="C774" s="7"/>
      <c r="E774" s="55"/>
      <c r="F774" s="55"/>
      <c r="G774" s="55"/>
      <c r="H774" s="55"/>
      <c r="I774" s="55"/>
      <c r="J774" s="55"/>
      <c r="K774" s="65"/>
      <c r="L774" s="65"/>
      <c r="M774" s="65"/>
      <c r="N774" s="65"/>
      <c r="O774" s="65"/>
      <c r="P774" s="65"/>
    </row>
    <row r="775" spans="1:16" s="1" customFormat="1" x14ac:dyDescent="0.25">
      <c r="A775" s="2"/>
      <c r="C775" s="7"/>
      <c r="E775" s="55"/>
      <c r="F775" s="55"/>
      <c r="G775" s="55"/>
      <c r="H775" s="55"/>
      <c r="I775" s="55"/>
      <c r="J775" s="55"/>
      <c r="K775" s="65"/>
      <c r="L775" s="65"/>
      <c r="M775" s="65"/>
      <c r="N775" s="65"/>
      <c r="O775" s="65"/>
      <c r="P775" s="65"/>
    </row>
    <row r="776" spans="1:16" s="1" customFormat="1" x14ac:dyDescent="0.25">
      <c r="A776" s="2"/>
      <c r="C776" s="7"/>
      <c r="E776" s="55"/>
      <c r="F776" s="55"/>
      <c r="G776" s="55"/>
      <c r="H776" s="55"/>
      <c r="I776" s="55"/>
      <c r="J776" s="55"/>
      <c r="K776" s="65"/>
      <c r="L776" s="65"/>
      <c r="M776" s="65"/>
      <c r="N776" s="65"/>
      <c r="O776" s="65"/>
      <c r="P776" s="65"/>
    </row>
    <row r="777" spans="1:16" s="1" customFormat="1" x14ac:dyDescent="0.25">
      <c r="A777" s="2"/>
      <c r="C777" s="7"/>
      <c r="E777" s="55"/>
      <c r="F777" s="55"/>
      <c r="G777" s="55"/>
      <c r="H777" s="55"/>
      <c r="I777" s="55"/>
      <c r="J777" s="55"/>
      <c r="K777" s="65"/>
      <c r="L777" s="65"/>
      <c r="M777" s="65"/>
      <c r="N777" s="65"/>
      <c r="O777" s="65"/>
      <c r="P777" s="65"/>
    </row>
    <row r="778" spans="1:16" s="1" customFormat="1" x14ac:dyDescent="0.25">
      <c r="A778" s="2"/>
      <c r="C778" s="7"/>
      <c r="E778" s="55"/>
      <c r="F778" s="55"/>
      <c r="G778" s="55"/>
      <c r="H778" s="55"/>
      <c r="I778" s="55"/>
      <c r="J778" s="55"/>
      <c r="K778" s="65"/>
      <c r="L778" s="65"/>
      <c r="M778" s="65"/>
      <c r="N778" s="65"/>
      <c r="O778" s="65"/>
      <c r="P778" s="65"/>
    </row>
    <row r="779" spans="1:16" s="1" customFormat="1" x14ac:dyDescent="0.25">
      <c r="A779" s="2"/>
      <c r="C779" s="7"/>
      <c r="E779" s="55"/>
      <c r="F779" s="55"/>
      <c r="G779" s="55"/>
      <c r="H779" s="55"/>
      <c r="I779" s="55"/>
      <c r="J779" s="55"/>
      <c r="K779" s="65"/>
      <c r="L779" s="65"/>
      <c r="M779" s="65"/>
      <c r="N779" s="65"/>
      <c r="O779" s="65"/>
      <c r="P779" s="65"/>
    </row>
    <row r="780" spans="1:16" s="1" customFormat="1" x14ac:dyDescent="0.25">
      <c r="A780" s="2"/>
      <c r="C780" s="7"/>
      <c r="E780" s="55"/>
      <c r="F780" s="55"/>
      <c r="G780" s="55"/>
      <c r="H780" s="55"/>
      <c r="I780" s="55"/>
      <c r="J780" s="55"/>
      <c r="K780" s="65"/>
      <c r="L780" s="65"/>
      <c r="M780" s="65"/>
      <c r="N780" s="65"/>
      <c r="O780" s="65"/>
      <c r="P780" s="65"/>
    </row>
    <row r="781" spans="1:16" s="1" customFormat="1" x14ac:dyDescent="0.25">
      <c r="A781" s="2"/>
      <c r="C781" s="7"/>
      <c r="E781" s="55"/>
      <c r="F781" s="55"/>
      <c r="G781" s="55"/>
      <c r="H781" s="55"/>
      <c r="I781" s="55"/>
      <c r="J781" s="55"/>
      <c r="K781" s="65"/>
      <c r="L781" s="65"/>
      <c r="M781" s="65"/>
      <c r="N781" s="65"/>
      <c r="O781" s="65"/>
      <c r="P781" s="65"/>
    </row>
    <row r="782" spans="1:16" s="1" customFormat="1" x14ac:dyDescent="0.25">
      <c r="A782" s="2"/>
      <c r="C782" s="7"/>
      <c r="E782" s="55"/>
      <c r="F782" s="55"/>
      <c r="G782" s="55"/>
      <c r="H782" s="55"/>
      <c r="I782" s="55"/>
      <c r="J782" s="55"/>
      <c r="K782" s="65"/>
      <c r="L782" s="65"/>
      <c r="M782" s="65"/>
      <c r="N782" s="65"/>
      <c r="O782" s="65"/>
      <c r="P782" s="65"/>
    </row>
    <row r="783" spans="1:16" s="1" customFormat="1" x14ac:dyDescent="0.25">
      <c r="A783" s="2"/>
      <c r="C783" s="7"/>
      <c r="E783" s="55"/>
      <c r="F783" s="55"/>
      <c r="G783" s="55"/>
      <c r="H783" s="55"/>
      <c r="I783" s="55"/>
      <c r="J783" s="55"/>
      <c r="K783" s="65"/>
      <c r="L783" s="65"/>
      <c r="M783" s="65"/>
      <c r="N783" s="65"/>
      <c r="O783" s="65"/>
      <c r="P783" s="65"/>
    </row>
    <row r="784" spans="1:16" s="1" customFormat="1" x14ac:dyDescent="0.25">
      <c r="A784" s="2"/>
      <c r="C784" s="7"/>
      <c r="E784" s="55"/>
      <c r="F784" s="55"/>
      <c r="G784" s="55"/>
      <c r="H784" s="55"/>
      <c r="I784" s="55"/>
      <c r="J784" s="55"/>
      <c r="K784" s="65"/>
      <c r="L784" s="65"/>
      <c r="M784" s="65"/>
      <c r="N784" s="65"/>
      <c r="O784" s="65"/>
      <c r="P784" s="65"/>
    </row>
    <row r="785" spans="1:16" s="1" customFormat="1" x14ac:dyDescent="0.25">
      <c r="A785" s="2"/>
      <c r="C785" s="7"/>
      <c r="E785" s="55"/>
      <c r="F785" s="55"/>
      <c r="G785" s="55"/>
      <c r="H785" s="55"/>
      <c r="I785" s="55"/>
      <c r="J785" s="55"/>
      <c r="K785" s="65"/>
      <c r="L785" s="65"/>
      <c r="M785" s="65"/>
      <c r="N785" s="65"/>
      <c r="O785" s="65"/>
      <c r="P785" s="65"/>
    </row>
    <row r="786" spans="1:16" s="1" customFormat="1" x14ac:dyDescent="0.25">
      <c r="A786" s="2"/>
      <c r="C786" s="7"/>
      <c r="E786" s="55"/>
      <c r="F786" s="55"/>
      <c r="G786" s="55"/>
      <c r="H786" s="55"/>
      <c r="I786" s="55"/>
      <c r="J786" s="55"/>
      <c r="K786" s="65"/>
      <c r="L786" s="65"/>
      <c r="M786" s="65"/>
      <c r="N786" s="65"/>
      <c r="O786" s="65"/>
      <c r="P786" s="65"/>
    </row>
    <row r="787" spans="1:16" s="1" customFormat="1" x14ac:dyDescent="0.25">
      <c r="A787" s="2"/>
      <c r="C787" s="7"/>
      <c r="E787" s="55"/>
      <c r="F787" s="55"/>
      <c r="G787" s="55"/>
      <c r="H787" s="55"/>
      <c r="I787" s="55"/>
      <c r="J787" s="55"/>
      <c r="K787" s="65"/>
      <c r="L787" s="65"/>
      <c r="M787" s="65"/>
      <c r="N787" s="65"/>
      <c r="O787" s="65"/>
      <c r="P787" s="65"/>
    </row>
    <row r="788" spans="1:16" s="1" customFormat="1" x14ac:dyDescent="0.25">
      <c r="A788" s="2"/>
      <c r="C788" s="7"/>
      <c r="E788" s="55"/>
      <c r="F788" s="55"/>
      <c r="G788" s="55"/>
      <c r="H788" s="55"/>
      <c r="I788" s="55"/>
      <c r="J788" s="55"/>
      <c r="K788" s="65"/>
      <c r="L788" s="65"/>
      <c r="M788" s="65"/>
      <c r="N788" s="65"/>
      <c r="O788" s="65"/>
      <c r="P788" s="65"/>
    </row>
    <row r="789" spans="1:16" s="1" customFormat="1" x14ac:dyDescent="0.25">
      <c r="A789" s="2"/>
      <c r="C789" s="7"/>
      <c r="E789" s="55"/>
      <c r="F789" s="55"/>
      <c r="G789" s="55"/>
      <c r="H789" s="55"/>
      <c r="I789" s="55"/>
      <c r="J789" s="55"/>
      <c r="K789" s="65"/>
      <c r="L789" s="65"/>
      <c r="M789" s="65"/>
      <c r="N789" s="65"/>
      <c r="O789" s="65"/>
      <c r="P789" s="65"/>
    </row>
    <row r="790" spans="1:16" s="1" customFormat="1" x14ac:dyDescent="0.25">
      <c r="A790" s="2"/>
      <c r="C790" s="7"/>
      <c r="E790" s="55"/>
      <c r="F790" s="55"/>
      <c r="G790" s="55"/>
      <c r="H790" s="55"/>
      <c r="I790" s="55"/>
      <c r="J790" s="55"/>
      <c r="K790" s="65"/>
      <c r="L790" s="65"/>
      <c r="M790" s="65"/>
      <c r="N790" s="65"/>
      <c r="O790" s="65"/>
      <c r="P790" s="65"/>
    </row>
    <row r="791" spans="1:16" s="1" customFormat="1" x14ac:dyDescent="0.25">
      <c r="A791" s="2"/>
      <c r="C791" s="7"/>
      <c r="E791" s="55"/>
      <c r="F791" s="55"/>
      <c r="G791" s="55"/>
      <c r="H791" s="55"/>
      <c r="I791" s="55"/>
      <c r="J791" s="55"/>
      <c r="K791" s="65"/>
      <c r="L791" s="65"/>
      <c r="M791" s="65"/>
      <c r="N791" s="65"/>
      <c r="O791" s="65"/>
      <c r="P791" s="65"/>
    </row>
    <row r="792" spans="1:16" s="1" customFormat="1" x14ac:dyDescent="0.25">
      <c r="A792" s="2"/>
      <c r="C792" s="7"/>
      <c r="E792" s="55"/>
      <c r="F792" s="55"/>
      <c r="G792" s="55"/>
      <c r="H792" s="55"/>
      <c r="I792" s="55"/>
      <c r="J792" s="55"/>
      <c r="K792" s="65"/>
      <c r="L792" s="65"/>
      <c r="M792" s="65"/>
      <c r="N792" s="65"/>
      <c r="O792" s="65"/>
      <c r="P792" s="65"/>
    </row>
    <row r="793" spans="1:16" s="1" customFormat="1" x14ac:dyDescent="0.25">
      <c r="A793" s="2"/>
      <c r="C793" s="7"/>
      <c r="E793" s="55"/>
      <c r="F793" s="55"/>
      <c r="G793" s="55"/>
      <c r="H793" s="55"/>
      <c r="I793" s="55"/>
      <c r="J793" s="55"/>
      <c r="K793" s="65"/>
      <c r="L793" s="65"/>
      <c r="M793" s="65"/>
      <c r="N793" s="65"/>
      <c r="O793" s="65"/>
      <c r="P793" s="65"/>
    </row>
    <row r="794" spans="1:16" s="1" customFormat="1" x14ac:dyDescent="0.25">
      <c r="A794" s="2"/>
      <c r="C794" s="7"/>
      <c r="E794" s="55"/>
      <c r="F794" s="55"/>
      <c r="G794" s="55"/>
      <c r="H794" s="55"/>
      <c r="I794" s="55"/>
      <c r="J794" s="55"/>
      <c r="K794" s="65"/>
      <c r="L794" s="65"/>
      <c r="M794" s="65"/>
      <c r="N794" s="65"/>
      <c r="O794" s="65"/>
      <c r="P794" s="65"/>
    </row>
    <row r="795" spans="1:16" s="1" customFormat="1" x14ac:dyDescent="0.25">
      <c r="A795" s="2"/>
      <c r="C795" s="7"/>
      <c r="E795" s="55"/>
      <c r="F795" s="55"/>
      <c r="G795" s="55"/>
      <c r="H795" s="55"/>
      <c r="I795" s="55"/>
      <c r="J795" s="55"/>
      <c r="K795" s="65"/>
      <c r="L795" s="65"/>
      <c r="M795" s="65"/>
      <c r="N795" s="65"/>
      <c r="O795" s="65"/>
      <c r="P795" s="65"/>
    </row>
    <row r="796" spans="1:16" s="1" customFormat="1" x14ac:dyDescent="0.25">
      <c r="A796" s="2"/>
      <c r="C796" s="7"/>
      <c r="E796" s="55"/>
      <c r="F796" s="55"/>
      <c r="G796" s="55"/>
      <c r="H796" s="55"/>
      <c r="I796" s="55"/>
      <c r="J796" s="55"/>
      <c r="K796" s="65"/>
      <c r="L796" s="65"/>
      <c r="M796" s="65"/>
      <c r="N796" s="65"/>
      <c r="O796" s="65"/>
      <c r="P796" s="65"/>
    </row>
    <row r="797" spans="1:16" s="1" customFormat="1" x14ac:dyDescent="0.25">
      <c r="A797" s="2"/>
      <c r="C797" s="7"/>
      <c r="E797" s="55"/>
      <c r="F797" s="55"/>
      <c r="G797" s="55"/>
      <c r="H797" s="55"/>
      <c r="I797" s="55"/>
      <c r="J797" s="55"/>
      <c r="K797" s="65"/>
      <c r="L797" s="65"/>
      <c r="M797" s="65"/>
      <c r="N797" s="65"/>
      <c r="O797" s="65"/>
      <c r="P797" s="65"/>
    </row>
    <row r="798" spans="1:16" s="1" customFormat="1" x14ac:dyDescent="0.25">
      <c r="A798" s="2"/>
      <c r="C798" s="7"/>
      <c r="E798" s="55"/>
      <c r="F798" s="55"/>
      <c r="G798" s="55"/>
      <c r="H798" s="55"/>
      <c r="I798" s="55"/>
      <c r="J798" s="55"/>
      <c r="K798" s="65"/>
      <c r="L798" s="65"/>
      <c r="M798" s="65"/>
      <c r="N798" s="65"/>
      <c r="O798" s="65"/>
      <c r="P798" s="65"/>
    </row>
    <row r="799" spans="1:16" s="1" customFormat="1" x14ac:dyDescent="0.25">
      <c r="A799" s="2"/>
      <c r="C799" s="7"/>
      <c r="E799" s="55"/>
      <c r="F799" s="55"/>
      <c r="G799" s="55"/>
      <c r="H799" s="55"/>
      <c r="I799" s="55"/>
      <c r="J799" s="55"/>
      <c r="K799" s="65"/>
      <c r="L799" s="65"/>
      <c r="M799" s="65"/>
      <c r="N799" s="65"/>
      <c r="O799" s="65"/>
      <c r="P799" s="65"/>
    </row>
    <row r="800" spans="1:16" s="1" customFormat="1" x14ac:dyDescent="0.25">
      <c r="A800" s="2"/>
      <c r="C800" s="7"/>
      <c r="E800" s="55"/>
      <c r="F800" s="55"/>
      <c r="G800" s="55"/>
      <c r="H800" s="55"/>
      <c r="I800" s="55"/>
      <c r="J800" s="55"/>
      <c r="K800" s="65"/>
      <c r="L800" s="65"/>
      <c r="M800" s="65"/>
      <c r="N800" s="65"/>
      <c r="O800" s="65"/>
      <c r="P800" s="65"/>
    </row>
    <row r="801" spans="1:16" s="1" customFormat="1" x14ac:dyDescent="0.25">
      <c r="A801" s="2"/>
      <c r="C801" s="7"/>
      <c r="E801" s="55"/>
      <c r="F801" s="55"/>
      <c r="G801" s="55"/>
      <c r="H801" s="55"/>
      <c r="I801" s="55"/>
      <c r="J801" s="55"/>
      <c r="K801" s="65"/>
      <c r="L801" s="65"/>
      <c r="M801" s="65"/>
      <c r="N801" s="65"/>
      <c r="O801" s="65"/>
      <c r="P801" s="65"/>
    </row>
    <row r="802" spans="1:16" s="1" customFormat="1" x14ac:dyDescent="0.25">
      <c r="A802" s="2"/>
      <c r="C802" s="7"/>
      <c r="E802" s="55"/>
      <c r="F802" s="55"/>
      <c r="G802" s="55"/>
      <c r="H802" s="55"/>
      <c r="I802" s="55"/>
      <c r="J802" s="55"/>
      <c r="K802" s="65"/>
      <c r="L802" s="65"/>
      <c r="M802" s="65"/>
      <c r="N802" s="65"/>
      <c r="O802" s="65"/>
      <c r="P802" s="65"/>
    </row>
    <row r="803" spans="1:16" s="1" customFormat="1" x14ac:dyDescent="0.25">
      <c r="A803" s="2"/>
      <c r="C803" s="7"/>
      <c r="E803" s="55"/>
      <c r="F803" s="55"/>
      <c r="G803" s="55"/>
      <c r="H803" s="55"/>
      <c r="I803" s="55"/>
      <c r="J803" s="55"/>
      <c r="K803" s="65"/>
      <c r="L803" s="65"/>
      <c r="M803" s="65"/>
      <c r="N803" s="65"/>
      <c r="O803" s="65"/>
      <c r="P803" s="65"/>
    </row>
    <row r="804" spans="1:16" s="1" customFormat="1" x14ac:dyDescent="0.25">
      <c r="A804" s="2"/>
      <c r="C804" s="7"/>
      <c r="E804" s="55"/>
      <c r="F804" s="55"/>
      <c r="G804" s="55"/>
      <c r="H804" s="55"/>
      <c r="I804" s="55"/>
      <c r="J804" s="55"/>
      <c r="K804" s="65"/>
      <c r="L804" s="65"/>
      <c r="M804" s="65"/>
      <c r="N804" s="65"/>
      <c r="O804" s="65"/>
      <c r="P804" s="65"/>
    </row>
    <row r="805" spans="1:16" s="1" customFormat="1" x14ac:dyDescent="0.25">
      <c r="A805" s="2"/>
      <c r="C805" s="7"/>
      <c r="E805" s="55"/>
      <c r="F805" s="55"/>
      <c r="G805" s="55"/>
      <c r="H805" s="55"/>
      <c r="I805" s="55"/>
      <c r="J805" s="55"/>
      <c r="K805" s="65"/>
      <c r="L805" s="65"/>
      <c r="M805" s="65"/>
      <c r="N805" s="65"/>
      <c r="O805" s="65"/>
      <c r="P805" s="65"/>
    </row>
    <row r="806" spans="1:16" s="1" customFormat="1" x14ac:dyDescent="0.25">
      <c r="A806" s="2"/>
      <c r="C806" s="7"/>
      <c r="E806" s="55"/>
      <c r="F806" s="55"/>
      <c r="G806" s="55"/>
      <c r="H806" s="55"/>
      <c r="I806" s="55"/>
      <c r="J806" s="55"/>
      <c r="K806" s="65"/>
      <c r="L806" s="65"/>
      <c r="M806" s="65"/>
      <c r="N806" s="65"/>
      <c r="O806" s="65"/>
      <c r="P806" s="65"/>
    </row>
    <row r="807" spans="1:16" s="1" customFormat="1" x14ac:dyDescent="0.25">
      <c r="A807" s="2"/>
      <c r="C807" s="7"/>
      <c r="E807" s="55"/>
      <c r="F807" s="55"/>
      <c r="G807" s="55"/>
      <c r="H807" s="55"/>
      <c r="I807" s="55"/>
      <c r="J807" s="55"/>
      <c r="K807" s="65"/>
      <c r="L807" s="65"/>
      <c r="M807" s="65"/>
      <c r="N807" s="65"/>
      <c r="O807" s="65"/>
      <c r="P807" s="65"/>
    </row>
    <row r="808" spans="1:16" s="1" customFormat="1" x14ac:dyDescent="0.25">
      <c r="A808" s="2"/>
      <c r="C808" s="7"/>
      <c r="E808" s="55"/>
      <c r="F808" s="55"/>
      <c r="G808" s="55"/>
      <c r="H808" s="55"/>
      <c r="I808" s="55"/>
      <c r="J808" s="55"/>
      <c r="K808" s="65"/>
      <c r="L808" s="65"/>
      <c r="M808" s="65"/>
      <c r="N808" s="65"/>
      <c r="O808" s="65"/>
      <c r="P808" s="65"/>
    </row>
    <row r="809" spans="1:16" s="1" customFormat="1" x14ac:dyDescent="0.25">
      <c r="A809" s="2"/>
      <c r="C809" s="7"/>
      <c r="E809" s="55"/>
      <c r="F809" s="55"/>
      <c r="G809" s="55"/>
      <c r="H809" s="55"/>
      <c r="I809" s="55"/>
      <c r="J809" s="55"/>
      <c r="K809" s="65"/>
      <c r="L809" s="65"/>
      <c r="M809" s="65"/>
      <c r="N809" s="65"/>
      <c r="O809" s="65"/>
      <c r="P809" s="65"/>
    </row>
    <row r="810" spans="1:16" s="1" customFormat="1" x14ac:dyDescent="0.25">
      <c r="A810" s="2"/>
      <c r="C810" s="7"/>
      <c r="E810" s="55"/>
      <c r="F810" s="55"/>
      <c r="G810" s="55"/>
      <c r="H810" s="55"/>
      <c r="I810" s="55"/>
      <c r="J810" s="55"/>
      <c r="K810" s="65"/>
      <c r="L810" s="65"/>
      <c r="M810" s="65"/>
      <c r="N810" s="65"/>
      <c r="O810" s="65"/>
      <c r="P810" s="65"/>
    </row>
    <row r="811" spans="1:16" s="1" customFormat="1" x14ac:dyDescent="0.25">
      <c r="A811" s="2"/>
      <c r="C811" s="7"/>
      <c r="E811" s="55"/>
      <c r="F811" s="55"/>
      <c r="G811" s="55"/>
      <c r="H811" s="55"/>
      <c r="I811" s="55"/>
      <c r="J811" s="55"/>
      <c r="K811" s="65"/>
      <c r="L811" s="65"/>
      <c r="M811" s="65"/>
      <c r="N811" s="65"/>
      <c r="O811" s="65"/>
      <c r="P811" s="65"/>
    </row>
    <row r="812" spans="1:16" s="1" customFormat="1" x14ac:dyDescent="0.25">
      <c r="A812" s="2"/>
      <c r="C812" s="7"/>
      <c r="E812" s="55"/>
      <c r="F812" s="55"/>
      <c r="G812" s="55"/>
      <c r="H812" s="55"/>
      <c r="I812" s="55"/>
      <c r="J812" s="55"/>
      <c r="K812" s="65"/>
      <c r="L812" s="65"/>
      <c r="M812" s="65"/>
      <c r="N812" s="65"/>
      <c r="O812" s="65"/>
      <c r="P812" s="65"/>
    </row>
    <row r="813" spans="1:16" s="1" customFormat="1" x14ac:dyDescent="0.25">
      <c r="A813" s="2"/>
      <c r="C813" s="7"/>
      <c r="E813" s="55"/>
      <c r="F813" s="55"/>
      <c r="G813" s="55"/>
      <c r="H813" s="55"/>
      <c r="I813" s="55"/>
      <c r="J813" s="55"/>
      <c r="K813" s="65"/>
      <c r="L813" s="65"/>
      <c r="M813" s="65"/>
      <c r="N813" s="65"/>
      <c r="O813" s="65"/>
      <c r="P813" s="65"/>
    </row>
    <row r="814" spans="1:16" s="1" customFormat="1" x14ac:dyDescent="0.25">
      <c r="A814" s="2"/>
      <c r="C814" s="7"/>
      <c r="E814" s="55"/>
      <c r="F814" s="55"/>
      <c r="G814" s="55"/>
      <c r="H814" s="55"/>
      <c r="I814" s="55"/>
      <c r="J814" s="55"/>
      <c r="K814" s="65"/>
      <c r="L814" s="65"/>
      <c r="M814" s="65"/>
      <c r="N814" s="65"/>
      <c r="O814" s="65"/>
      <c r="P814" s="65"/>
    </row>
    <row r="815" spans="1:16" s="1" customFormat="1" x14ac:dyDescent="0.25">
      <c r="A815" s="2"/>
      <c r="C815" s="7"/>
      <c r="E815" s="55"/>
      <c r="F815" s="55"/>
      <c r="G815" s="55"/>
      <c r="H815" s="55"/>
      <c r="I815" s="55"/>
      <c r="J815" s="55"/>
      <c r="K815" s="65"/>
      <c r="L815" s="65"/>
      <c r="M815" s="65"/>
      <c r="N815" s="65"/>
      <c r="O815" s="65"/>
      <c r="P815" s="65"/>
    </row>
    <row r="816" spans="1:16" s="1" customFormat="1" x14ac:dyDescent="0.25">
      <c r="A816" s="2"/>
      <c r="C816" s="7"/>
      <c r="E816" s="55"/>
      <c r="F816" s="55"/>
      <c r="G816" s="55"/>
      <c r="H816" s="55"/>
      <c r="I816" s="55"/>
      <c r="J816" s="55"/>
      <c r="K816" s="65"/>
      <c r="L816" s="65"/>
      <c r="M816" s="65"/>
      <c r="N816" s="65"/>
      <c r="O816" s="65"/>
      <c r="P816" s="65"/>
    </row>
    <row r="817" spans="1:16" s="1" customFormat="1" x14ac:dyDescent="0.25">
      <c r="A817" s="2"/>
      <c r="C817" s="7"/>
      <c r="E817" s="55"/>
      <c r="F817" s="55"/>
      <c r="G817" s="55"/>
      <c r="H817" s="55"/>
      <c r="I817" s="55"/>
      <c r="J817" s="55"/>
      <c r="K817" s="65"/>
      <c r="L817" s="65"/>
      <c r="M817" s="65"/>
      <c r="N817" s="65"/>
      <c r="O817" s="65"/>
      <c r="P817" s="65"/>
    </row>
    <row r="818" spans="1:16" s="1" customFormat="1" x14ac:dyDescent="0.25">
      <c r="A818" s="2"/>
      <c r="C818" s="7"/>
      <c r="E818" s="55"/>
      <c r="F818" s="55"/>
      <c r="G818" s="55"/>
      <c r="H818" s="55"/>
      <c r="I818" s="55"/>
      <c r="J818" s="55"/>
      <c r="K818" s="65"/>
      <c r="L818" s="65"/>
      <c r="M818" s="65"/>
      <c r="N818" s="65"/>
      <c r="O818" s="65"/>
      <c r="P818" s="65"/>
    </row>
    <row r="819" spans="1:16" s="1" customFormat="1" x14ac:dyDescent="0.25">
      <c r="A819" s="2"/>
      <c r="C819" s="7"/>
      <c r="E819" s="55"/>
      <c r="F819" s="55"/>
      <c r="G819" s="55"/>
      <c r="H819" s="55"/>
      <c r="I819" s="55"/>
      <c r="J819" s="55"/>
      <c r="K819" s="65"/>
      <c r="L819" s="65"/>
      <c r="M819" s="65"/>
      <c r="N819" s="65"/>
      <c r="O819" s="65"/>
      <c r="P819" s="65"/>
    </row>
    <row r="820" spans="1:16" s="1" customFormat="1" x14ac:dyDescent="0.25">
      <c r="A820" s="2"/>
      <c r="C820" s="7"/>
      <c r="E820" s="55"/>
      <c r="F820" s="55"/>
      <c r="G820" s="55"/>
      <c r="H820" s="55"/>
      <c r="I820" s="55"/>
      <c r="J820" s="55"/>
      <c r="K820" s="65"/>
      <c r="L820" s="65"/>
      <c r="M820" s="65"/>
      <c r="N820" s="65"/>
      <c r="O820" s="65"/>
      <c r="P820" s="65"/>
    </row>
    <row r="821" spans="1:16" s="1" customFormat="1" x14ac:dyDescent="0.25">
      <c r="A821" s="2"/>
      <c r="C821" s="7"/>
      <c r="E821" s="55"/>
      <c r="F821" s="55"/>
      <c r="G821" s="55"/>
      <c r="H821" s="55"/>
      <c r="I821" s="55"/>
      <c r="J821" s="55"/>
      <c r="K821" s="65"/>
      <c r="L821" s="65"/>
      <c r="M821" s="65"/>
      <c r="N821" s="65"/>
      <c r="O821" s="65"/>
      <c r="P821" s="65"/>
    </row>
    <row r="822" spans="1:16" s="1" customFormat="1" x14ac:dyDescent="0.25">
      <c r="A822" s="2"/>
      <c r="C822" s="7"/>
      <c r="E822" s="55"/>
      <c r="F822" s="55"/>
      <c r="G822" s="55"/>
      <c r="H822" s="55"/>
      <c r="I822" s="55"/>
      <c r="J822" s="55"/>
      <c r="K822" s="65"/>
      <c r="L822" s="65"/>
      <c r="M822" s="65"/>
      <c r="N822" s="65"/>
      <c r="O822" s="65"/>
      <c r="P822" s="65"/>
    </row>
    <row r="823" spans="1:16" s="1" customFormat="1" x14ac:dyDescent="0.25">
      <c r="A823" s="2"/>
      <c r="C823" s="7"/>
      <c r="E823" s="55"/>
      <c r="F823" s="55"/>
      <c r="G823" s="55"/>
      <c r="H823" s="55"/>
      <c r="I823" s="55"/>
      <c r="J823" s="55"/>
      <c r="K823" s="65"/>
      <c r="L823" s="65"/>
      <c r="M823" s="65"/>
      <c r="N823" s="65"/>
      <c r="O823" s="65"/>
      <c r="P823" s="65"/>
    </row>
    <row r="824" spans="1:16" s="1" customFormat="1" x14ac:dyDescent="0.25">
      <c r="A824" s="2"/>
      <c r="C824" s="7"/>
      <c r="E824" s="55"/>
      <c r="F824" s="55"/>
      <c r="G824" s="55"/>
      <c r="H824" s="55"/>
      <c r="I824" s="55"/>
      <c r="J824" s="55"/>
      <c r="K824" s="65"/>
      <c r="L824" s="65"/>
      <c r="M824" s="65"/>
      <c r="N824" s="65"/>
      <c r="O824" s="65"/>
      <c r="P824" s="65"/>
    </row>
    <row r="825" spans="1:16" s="1" customFormat="1" x14ac:dyDescent="0.25">
      <c r="A825" s="2"/>
      <c r="C825" s="7"/>
      <c r="E825" s="55"/>
      <c r="F825" s="55"/>
      <c r="G825" s="55"/>
      <c r="H825" s="55"/>
      <c r="I825" s="55"/>
      <c r="J825" s="55"/>
      <c r="K825" s="65"/>
      <c r="L825" s="65"/>
      <c r="M825" s="65"/>
      <c r="N825" s="65"/>
      <c r="O825" s="65"/>
      <c r="P825" s="65"/>
    </row>
    <row r="826" spans="1:16" s="1" customFormat="1" x14ac:dyDescent="0.25">
      <c r="A826" s="2"/>
      <c r="C826" s="7"/>
      <c r="E826" s="55"/>
      <c r="F826" s="55"/>
      <c r="G826" s="55"/>
      <c r="H826" s="55"/>
      <c r="I826" s="55"/>
      <c r="J826" s="55"/>
      <c r="K826" s="65"/>
      <c r="L826" s="65"/>
      <c r="M826" s="65"/>
      <c r="N826" s="65"/>
      <c r="O826" s="65"/>
      <c r="P826" s="65"/>
    </row>
    <row r="827" spans="1:16" s="1" customFormat="1" x14ac:dyDescent="0.25">
      <c r="A827" s="2"/>
      <c r="C827" s="7"/>
      <c r="E827" s="55"/>
      <c r="F827" s="55"/>
      <c r="G827" s="55"/>
      <c r="H827" s="55"/>
      <c r="I827" s="55"/>
      <c r="J827" s="55"/>
      <c r="K827" s="65"/>
      <c r="L827" s="65"/>
      <c r="M827" s="65"/>
      <c r="N827" s="65"/>
      <c r="O827" s="65"/>
      <c r="P827" s="65"/>
    </row>
    <row r="828" spans="1:16" s="1" customFormat="1" x14ac:dyDescent="0.25">
      <c r="A828" s="2"/>
      <c r="C828" s="7"/>
      <c r="E828" s="55"/>
      <c r="F828" s="55"/>
      <c r="G828" s="55"/>
      <c r="H828" s="55"/>
      <c r="I828" s="55"/>
      <c r="J828" s="55"/>
      <c r="K828" s="65"/>
      <c r="L828" s="65"/>
      <c r="M828" s="65"/>
      <c r="N828" s="65"/>
      <c r="O828" s="65"/>
      <c r="P828" s="65"/>
    </row>
    <row r="829" spans="1:16" s="1" customFormat="1" x14ac:dyDescent="0.25">
      <c r="A829" s="2"/>
      <c r="C829" s="7"/>
      <c r="E829" s="55"/>
      <c r="F829" s="55"/>
      <c r="G829" s="55"/>
      <c r="H829" s="55"/>
      <c r="I829" s="55"/>
      <c r="J829" s="55"/>
      <c r="K829" s="65"/>
      <c r="L829" s="65"/>
      <c r="M829" s="65"/>
      <c r="N829" s="65"/>
      <c r="O829" s="65"/>
      <c r="P829" s="65"/>
    </row>
    <row r="830" spans="1:16" s="1" customFormat="1" x14ac:dyDescent="0.25">
      <c r="A830" s="2"/>
      <c r="C830" s="7"/>
      <c r="E830" s="55"/>
      <c r="F830" s="55"/>
      <c r="G830" s="55"/>
      <c r="H830" s="55"/>
      <c r="I830" s="55"/>
      <c r="J830" s="55"/>
      <c r="K830" s="65"/>
      <c r="L830" s="65"/>
      <c r="M830" s="65"/>
      <c r="N830" s="65"/>
      <c r="O830" s="65"/>
      <c r="P830" s="65"/>
    </row>
    <row r="831" spans="1:16" s="1" customFormat="1" x14ac:dyDescent="0.25">
      <c r="A831" s="2"/>
      <c r="C831" s="7"/>
      <c r="E831" s="55"/>
      <c r="F831" s="55"/>
      <c r="G831" s="55"/>
      <c r="H831" s="55"/>
      <c r="I831" s="55"/>
      <c r="J831" s="55"/>
      <c r="K831" s="65"/>
      <c r="L831" s="65"/>
      <c r="M831" s="65"/>
      <c r="N831" s="65"/>
      <c r="O831" s="65"/>
      <c r="P831" s="65"/>
    </row>
    <row r="832" spans="1:16" s="1" customFormat="1" x14ac:dyDescent="0.25">
      <c r="A832" s="2"/>
      <c r="C832" s="7"/>
      <c r="E832" s="55"/>
      <c r="F832" s="55"/>
      <c r="G832" s="55"/>
      <c r="H832" s="55"/>
      <c r="I832" s="55"/>
      <c r="J832" s="55"/>
      <c r="K832" s="65"/>
      <c r="L832" s="65"/>
      <c r="M832" s="65"/>
      <c r="N832" s="65"/>
      <c r="O832" s="65"/>
      <c r="P832" s="65"/>
    </row>
    <row r="833" spans="1:16" s="1" customFormat="1" x14ac:dyDescent="0.25">
      <c r="A833" s="2"/>
      <c r="C833" s="7"/>
      <c r="E833" s="55"/>
      <c r="F833" s="55"/>
      <c r="G833" s="55"/>
      <c r="H833" s="55"/>
      <c r="I833" s="55"/>
      <c r="J833" s="55"/>
      <c r="K833" s="65"/>
      <c r="L833" s="65"/>
      <c r="M833" s="65"/>
      <c r="N833" s="65"/>
      <c r="O833" s="65"/>
      <c r="P833" s="65"/>
    </row>
    <row r="834" spans="1:16" s="1" customFormat="1" x14ac:dyDescent="0.25">
      <c r="A834" s="2"/>
      <c r="C834" s="7"/>
      <c r="E834" s="55"/>
      <c r="F834" s="55"/>
      <c r="G834" s="55"/>
      <c r="H834" s="55"/>
      <c r="I834" s="55"/>
      <c r="J834" s="55"/>
      <c r="K834" s="65"/>
      <c r="L834" s="65"/>
      <c r="M834" s="65"/>
      <c r="N834" s="65"/>
      <c r="O834" s="65"/>
      <c r="P834" s="65"/>
    </row>
    <row r="835" spans="1:16" s="1" customFormat="1" x14ac:dyDescent="0.25">
      <c r="A835" s="2"/>
      <c r="C835" s="7"/>
      <c r="E835" s="55"/>
      <c r="F835" s="55"/>
      <c r="G835" s="55"/>
      <c r="H835" s="55"/>
      <c r="I835" s="55"/>
      <c r="J835" s="55"/>
      <c r="K835" s="65"/>
      <c r="L835" s="65"/>
      <c r="M835" s="65"/>
      <c r="N835" s="65"/>
      <c r="O835" s="65"/>
      <c r="P835" s="65"/>
    </row>
    <row r="836" spans="1:16" s="1" customFormat="1" x14ac:dyDescent="0.25">
      <c r="A836" s="2"/>
      <c r="C836" s="7"/>
      <c r="E836" s="55"/>
      <c r="F836" s="55"/>
      <c r="G836" s="55"/>
      <c r="H836" s="55"/>
      <c r="I836" s="55"/>
      <c r="J836" s="55"/>
      <c r="K836" s="65"/>
      <c r="L836" s="65"/>
      <c r="M836" s="65"/>
      <c r="N836" s="65"/>
      <c r="O836" s="65"/>
      <c r="P836" s="65"/>
    </row>
    <row r="837" spans="1:16" s="1" customFormat="1" x14ac:dyDescent="0.25">
      <c r="A837" s="2"/>
      <c r="C837" s="7"/>
      <c r="E837" s="55"/>
      <c r="F837" s="55"/>
      <c r="G837" s="55"/>
      <c r="H837" s="55"/>
      <c r="I837" s="55"/>
      <c r="J837" s="55"/>
      <c r="K837" s="65"/>
      <c r="L837" s="65"/>
      <c r="M837" s="65"/>
      <c r="N837" s="65"/>
      <c r="O837" s="65"/>
      <c r="P837" s="65"/>
    </row>
    <row r="838" spans="1:16" s="1" customFormat="1" x14ac:dyDescent="0.25">
      <c r="A838" s="2"/>
      <c r="C838" s="7"/>
      <c r="E838" s="55"/>
      <c r="F838" s="55"/>
      <c r="G838" s="55"/>
      <c r="H838" s="55"/>
      <c r="I838" s="55"/>
      <c r="J838" s="55"/>
      <c r="K838" s="65"/>
      <c r="L838" s="65"/>
      <c r="M838" s="65"/>
      <c r="N838" s="65"/>
      <c r="O838" s="65"/>
      <c r="P838" s="65"/>
    </row>
    <row r="839" spans="1:16" s="1" customFormat="1" x14ac:dyDescent="0.25">
      <c r="A839" s="2"/>
      <c r="C839" s="7"/>
      <c r="E839" s="55"/>
      <c r="F839" s="55"/>
      <c r="G839" s="55"/>
      <c r="H839" s="55"/>
      <c r="I839" s="55"/>
      <c r="J839" s="55"/>
      <c r="K839" s="65"/>
      <c r="L839" s="65"/>
      <c r="M839" s="65"/>
      <c r="N839" s="65"/>
      <c r="O839" s="65"/>
      <c r="P839" s="65"/>
    </row>
    <row r="840" spans="1:16" s="1" customFormat="1" x14ac:dyDescent="0.25">
      <c r="A840" s="2"/>
      <c r="C840" s="7"/>
      <c r="E840" s="55"/>
      <c r="F840" s="55"/>
      <c r="G840" s="55"/>
      <c r="H840" s="55"/>
      <c r="I840" s="55"/>
      <c r="J840" s="55"/>
      <c r="K840" s="65"/>
      <c r="L840" s="65"/>
      <c r="M840" s="65"/>
      <c r="N840" s="65"/>
      <c r="O840" s="65"/>
      <c r="P840" s="65"/>
    </row>
    <row r="841" spans="1:16" s="1" customFormat="1" x14ac:dyDescent="0.25">
      <c r="A841" s="2"/>
      <c r="C841" s="7"/>
      <c r="E841" s="55"/>
      <c r="F841" s="55"/>
      <c r="G841" s="55"/>
      <c r="H841" s="55"/>
      <c r="I841" s="55"/>
      <c r="J841" s="55"/>
      <c r="K841" s="65"/>
      <c r="L841" s="65"/>
      <c r="M841" s="65"/>
      <c r="N841" s="65"/>
      <c r="O841" s="65"/>
      <c r="P841" s="65"/>
    </row>
    <row r="842" spans="1:16" s="1" customFormat="1" x14ac:dyDescent="0.25">
      <c r="A842" s="2"/>
      <c r="C842" s="7"/>
      <c r="E842" s="55"/>
      <c r="F842" s="55"/>
      <c r="G842" s="55"/>
      <c r="H842" s="55"/>
      <c r="I842" s="55"/>
      <c r="J842" s="55"/>
      <c r="K842" s="65"/>
      <c r="L842" s="65"/>
      <c r="M842" s="65"/>
      <c r="N842" s="65"/>
      <c r="O842" s="65"/>
      <c r="P842" s="65"/>
    </row>
    <row r="843" spans="1:16" s="1" customFormat="1" x14ac:dyDescent="0.25">
      <c r="A843" s="2"/>
      <c r="C843" s="7"/>
      <c r="E843" s="55"/>
      <c r="F843" s="55"/>
      <c r="G843" s="55"/>
      <c r="H843" s="55"/>
      <c r="I843" s="55"/>
      <c r="J843" s="55"/>
      <c r="K843" s="65"/>
      <c r="L843" s="65"/>
      <c r="M843" s="65"/>
      <c r="N843" s="65"/>
      <c r="O843" s="65"/>
      <c r="P843" s="65"/>
    </row>
    <row r="844" spans="1:16" s="1" customFormat="1" x14ac:dyDescent="0.25">
      <c r="A844" s="2"/>
      <c r="C844" s="7"/>
      <c r="E844" s="55"/>
      <c r="F844" s="55"/>
      <c r="G844" s="55"/>
      <c r="H844" s="55"/>
      <c r="I844" s="55"/>
      <c r="J844" s="55"/>
      <c r="K844" s="65"/>
      <c r="L844" s="65"/>
      <c r="M844" s="65"/>
      <c r="N844" s="65"/>
      <c r="O844" s="65"/>
      <c r="P844" s="65"/>
    </row>
    <row r="845" spans="1:16" s="1" customFormat="1" x14ac:dyDescent="0.25">
      <c r="A845" s="2"/>
      <c r="C845" s="7"/>
      <c r="E845" s="55"/>
      <c r="F845" s="55"/>
      <c r="G845" s="55"/>
      <c r="H845" s="55"/>
      <c r="I845" s="55"/>
      <c r="J845" s="55"/>
      <c r="K845" s="65"/>
      <c r="L845" s="65"/>
      <c r="M845" s="65"/>
      <c r="N845" s="65"/>
      <c r="O845" s="65"/>
      <c r="P845" s="65"/>
    </row>
    <row r="846" spans="1:16" s="1" customFormat="1" x14ac:dyDescent="0.25">
      <c r="A846" s="2"/>
      <c r="C846" s="7"/>
      <c r="E846" s="55"/>
      <c r="F846" s="55"/>
      <c r="G846" s="55"/>
      <c r="H846" s="55"/>
      <c r="I846" s="55"/>
      <c r="J846" s="55"/>
      <c r="K846" s="65"/>
      <c r="L846" s="65"/>
      <c r="M846" s="65"/>
      <c r="N846" s="65"/>
      <c r="O846" s="65"/>
      <c r="P846" s="65"/>
    </row>
    <row r="847" spans="1:16" s="1" customFormat="1" x14ac:dyDescent="0.25">
      <c r="A847" s="2"/>
      <c r="C847" s="7"/>
      <c r="E847" s="55"/>
      <c r="F847" s="55"/>
      <c r="G847" s="55"/>
      <c r="H847" s="55"/>
      <c r="I847" s="55"/>
      <c r="J847" s="55"/>
      <c r="K847" s="65"/>
      <c r="L847" s="65"/>
      <c r="M847" s="65"/>
      <c r="N847" s="65"/>
      <c r="O847" s="65"/>
      <c r="P847" s="65"/>
    </row>
    <row r="848" spans="1:16" s="1" customFormat="1" x14ac:dyDescent="0.25">
      <c r="A848" s="2"/>
      <c r="C848" s="7"/>
      <c r="E848" s="55"/>
      <c r="F848" s="55"/>
      <c r="G848" s="55"/>
      <c r="H848" s="55"/>
      <c r="I848" s="55"/>
      <c r="J848" s="55"/>
      <c r="K848" s="65"/>
      <c r="L848" s="65"/>
      <c r="M848" s="65"/>
      <c r="N848" s="65"/>
      <c r="O848" s="65"/>
      <c r="P848" s="65"/>
    </row>
    <row r="849" spans="1:16" s="1" customFormat="1" x14ac:dyDescent="0.25">
      <c r="A849" s="2"/>
      <c r="C849" s="7"/>
      <c r="E849" s="55"/>
      <c r="F849" s="55"/>
      <c r="G849" s="55"/>
      <c r="H849" s="55"/>
      <c r="I849" s="55"/>
      <c r="J849" s="55"/>
      <c r="K849" s="65"/>
      <c r="L849" s="65"/>
      <c r="M849" s="65"/>
      <c r="N849" s="65"/>
      <c r="O849" s="65"/>
      <c r="P849" s="65"/>
    </row>
    <row r="850" spans="1:16" s="1" customFormat="1" x14ac:dyDescent="0.25">
      <c r="A850" s="2"/>
      <c r="C850" s="7"/>
      <c r="E850" s="55"/>
      <c r="F850" s="55"/>
      <c r="G850" s="55"/>
      <c r="H850" s="55"/>
      <c r="I850" s="55"/>
      <c r="J850" s="55"/>
      <c r="K850" s="65"/>
      <c r="L850" s="65"/>
      <c r="M850" s="65"/>
      <c r="N850" s="65"/>
      <c r="O850" s="65"/>
      <c r="P850" s="65"/>
    </row>
    <row r="851" spans="1:16" s="1" customFormat="1" x14ac:dyDescent="0.25">
      <c r="A851" s="2"/>
      <c r="C851" s="7"/>
      <c r="E851" s="55"/>
      <c r="F851" s="55"/>
      <c r="G851" s="55"/>
      <c r="H851" s="55"/>
      <c r="I851" s="55"/>
      <c r="J851" s="55"/>
      <c r="K851" s="65"/>
      <c r="L851" s="65"/>
      <c r="M851" s="65"/>
      <c r="N851" s="65"/>
      <c r="O851" s="65"/>
      <c r="P851" s="65"/>
    </row>
    <row r="852" spans="1:16" s="1" customFormat="1" x14ac:dyDescent="0.25">
      <c r="A852" s="2"/>
      <c r="C852" s="7"/>
      <c r="E852" s="55"/>
      <c r="F852" s="55"/>
      <c r="G852" s="55"/>
      <c r="H852" s="55"/>
      <c r="I852" s="55"/>
      <c r="J852" s="55"/>
      <c r="K852" s="65"/>
      <c r="L852" s="65"/>
      <c r="M852" s="65"/>
      <c r="N852" s="65"/>
      <c r="O852" s="65"/>
      <c r="P852" s="65"/>
    </row>
    <row r="853" spans="1:16" s="1" customFormat="1" x14ac:dyDescent="0.25">
      <c r="A853" s="2"/>
      <c r="C853" s="7"/>
      <c r="E853" s="55"/>
      <c r="F853" s="55"/>
      <c r="G853" s="55"/>
      <c r="H853" s="55"/>
      <c r="I853" s="55"/>
      <c r="J853" s="55"/>
      <c r="K853" s="65"/>
      <c r="L853" s="65"/>
      <c r="M853" s="65"/>
      <c r="N853" s="65"/>
      <c r="O853" s="65"/>
      <c r="P853" s="65"/>
    </row>
    <row r="854" spans="1:16" s="1" customFormat="1" x14ac:dyDescent="0.25">
      <c r="A854" s="2"/>
      <c r="C854" s="7"/>
      <c r="E854" s="55"/>
      <c r="F854" s="55"/>
      <c r="G854" s="55"/>
      <c r="H854" s="55"/>
      <c r="I854" s="55"/>
      <c r="J854" s="55"/>
      <c r="K854" s="65"/>
      <c r="L854" s="65"/>
      <c r="M854" s="65"/>
      <c r="N854" s="65"/>
      <c r="O854" s="65"/>
      <c r="P854" s="65"/>
    </row>
    <row r="855" spans="1:16" s="1" customFormat="1" x14ac:dyDescent="0.25">
      <c r="A855" s="2"/>
      <c r="C855" s="7"/>
      <c r="E855" s="55"/>
      <c r="F855" s="55"/>
      <c r="G855" s="55"/>
      <c r="H855" s="55"/>
      <c r="I855" s="55"/>
      <c r="J855" s="55"/>
      <c r="K855" s="65"/>
      <c r="L855" s="65"/>
      <c r="M855" s="65"/>
      <c r="N855" s="65"/>
      <c r="O855" s="65"/>
      <c r="P855" s="65"/>
    </row>
    <row r="856" spans="1:16" s="1" customFormat="1" x14ac:dyDescent="0.25">
      <c r="A856" s="2"/>
      <c r="C856" s="7"/>
      <c r="E856" s="55"/>
      <c r="F856" s="55"/>
      <c r="G856" s="55"/>
      <c r="H856" s="55"/>
      <c r="I856" s="55"/>
      <c r="J856" s="55"/>
      <c r="K856" s="65"/>
      <c r="L856" s="65"/>
      <c r="M856" s="65"/>
      <c r="N856" s="65"/>
      <c r="O856" s="65"/>
      <c r="P856" s="65"/>
    </row>
    <row r="857" spans="1:16" s="1" customFormat="1" x14ac:dyDescent="0.25">
      <c r="A857" s="2"/>
      <c r="C857" s="7"/>
      <c r="E857" s="55"/>
      <c r="F857" s="55"/>
      <c r="G857" s="55"/>
      <c r="H857" s="55"/>
      <c r="I857" s="55"/>
      <c r="J857" s="55"/>
      <c r="K857" s="65"/>
      <c r="L857" s="65"/>
      <c r="M857" s="65"/>
      <c r="N857" s="65"/>
      <c r="O857" s="65"/>
      <c r="P857" s="65"/>
    </row>
    <row r="858" spans="1:16" s="1" customFormat="1" x14ac:dyDescent="0.25">
      <c r="A858" s="2"/>
      <c r="C858" s="7"/>
      <c r="E858" s="55"/>
      <c r="F858" s="55"/>
      <c r="G858" s="55"/>
      <c r="H858" s="55"/>
      <c r="I858" s="55"/>
      <c r="J858" s="55"/>
      <c r="K858" s="65"/>
      <c r="L858" s="65"/>
      <c r="M858" s="65"/>
      <c r="N858" s="65"/>
      <c r="O858" s="65"/>
      <c r="P858" s="65"/>
    </row>
    <row r="859" spans="1:16" s="1" customFormat="1" x14ac:dyDescent="0.25">
      <c r="A859" s="2"/>
      <c r="C859" s="7"/>
      <c r="E859" s="55"/>
      <c r="F859" s="55"/>
      <c r="G859" s="55"/>
      <c r="H859" s="55"/>
      <c r="I859" s="55"/>
      <c r="J859" s="55"/>
      <c r="K859" s="65"/>
      <c r="L859" s="65"/>
      <c r="M859" s="65"/>
      <c r="N859" s="65"/>
      <c r="O859" s="65"/>
      <c r="P859" s="65"/>
    </row>
    <row r="860" spans="1:16" s="1" customFormat="1" x14ac:dyDescent="0.25">
      <c r="A860" s="2"/>
      <c r="C860" s="7"/>
      <c r="E860" s="55"/>
      <c r="F860" s="55"/>
      <c r="G860" s="55"/>
      <c r="H860" s="55"/>
      <c r="I860" s="55"/>
      <c r="J860" s="55"/>
      <c r="K860" s="65"/>
      <c r="L860" s="65"/>
      <c r="M860" s="65"/>
      <c r="N860" s="65"/>
      <c r="O860" s="65"/>
      <c r="P860" s="65"/>
    </row>
    <row r="861" spans="1:16" s="1" customFormat="1" x14ac:dyDescent="0.25">
      <c r="A861" s="2"/>
      <c r="C861" s="7"/>
      <c r="E861" s="55"/>
      <c r="F861" s="55"/>
      <c r="G861" s="55"/>
      <c r="H861" s="55"/>
      <c r="I861" s="55"/>
      <c r="J861" s="55"/>
      <c r="K861" s="65"/>
      <c r="L861" s="65"/>
      <c r="M861" s="65"/>
      <c r="N861" s="65"/>
      <c r="O861" s="65"/>
      <c r="P861" s="65"/>
    </row>
    <row r="862" spans="1:16" s="1" customFormat="1" x14ac:dyDescent="0.25">
      <c r="A862" s="2"/>
      <c r="C862" s="7"/>
      <c r="E862" s="55"/>
      <c r="F862" s="55"/>
      <c r="G862" s="55"/>
      <c r="H862" s="55"/>
      <c r="I862" s="55"/>
      <c r="J862" s="55"/>
      <c r="K862" s="65"/>
      <c r="L862" s="65"/>
      <c r="M862" s="65"/>
      <c r="N862" s="65"/>
      <c r="O862" s="65"/>
      <c r="P862" s="65"/>
    </row>
    <row r="863" spans="1:16" s="1" customFormat="1" x14ac:dyDescent="0.25">
      <c r="A863" s="2"/>
      <c r="C863" s="7"/>
      <c r="E863" s="55"/>
      <c r="F863" s="55"/>
      <c r="G863" s="55"/>
      <c r="H863" s="55"/>
      <c r="I863" s="55"/>
      <c r="J863" s="55"/>
      <c r="K863" s="65"/>
      <c r="L863" s="65"/>
      <c r="M863" s="65"/>
      <c r="N863" s="65"/>
      <c r="O863" s="65"/>
      <c r="P863" s="65"/>
    </row>
    <row r="864" spans="1:16" s="1" customFormat="1" x14ac:dyDescent="0.25">
      <c r="A864" s="2"/>
      <c r="C864" s="7"/>
      <c r="E864" s="55"/>
      <c r="F864" s="55"/>
      <c r="G864" s="55"/>
      <c r="H864" s="55"/>
      <c r="I864" s="55"/>
      <c r="J864" s="55"/>
      <c r="K864" s="65"/>
      <c r="L864" s="65"/>
      <c r="M864" s="65"/>
      <c r="N864" s="65"/>
      <c r="O864" s="65"/>
      <c r="P864" s="65"/>
    </row>
    <row r="865" spans="1:16" s="1" customFormat="1" x14ac:dyDescent="0.25">
      <c r="A865" s="2"/>
      <c r="C865" s="7"/>
      <c r="E865" s="55"/>
      <c r="F865" s="55"/>
      <c r="G865" s="55"/>
      <c r="H865" s="55"/>
      <c r="I865" s="55"/>
      <c r="J865" s="55"/>
      <c r="K865" s="65"/>
      <c r="L865" s="65"/>
      <c r="M865" s="65"/>
      <c r="N865" s="65"/>
      <c r="O865" s="65"/>
      <c r="P865" s="65"/>
    </row>
    <row r="866" spans="1:16" s="1" customFormat="1" x14ac:dyDescent="0.25">
      <c r="A866" s="2"/>
      <c r="C866" s="7"/>
      <c r="E866" s="55"/>
      <c r="F866" s="55"/>
      <c r="G866" s="55"/>
      <c r="H866" s="55"/>
      <c r="I866" s="55"/>
      <c r="J866" s="55"/>
      <c r="K866" s="65"/>
      <c r="L866" s="65"/>
      <c r="M866" s="65"/>
      <c r="N866" s="65"/>
      <c r="O866" s="65"/>
      <c r="P866" s="65"/>
    </row>
    <row r="867" spans="1:16" s="1" customFormat="1" x14ac:dyDescent="0.25">
      <c r="A867" s="2"/>
      <c r="C867" s="7"/>
      <c r="E867" s="55"/>
      <c r="F867" s="55"/>
      <c r="G867" s="55"/>
      <c r="H867" s="55"/>
      <c r="I867" s="55"/>
      <c r="J867" s="55"/>
      <c r="K867" s="65"/>
      <c r="L867" s="65"/>
      <c r="M867" s="65"/>
      <c r="N867" s="65"/>
      <c r="O867" s="65"/>
      <c r="P867" s="65"/>
    </row>
    <row r="868" spans="1:16" s="1" customFormat="1" x14ac:dyDescent="0.25">
      <c r="A868" s="2"/>
      <c r="C868" s="7"/>
      <c r="E868" s="55"/>
      <c r="F868" s="55"/>
      <c r="G868" s="55"/>
      <c r="H868" s="55"/>
      <c r="I868" s="55"/>
      <c r="J868" s="55"/>
      <c r="K868" s="65"/>
      <c r="L868" s="65"/>
      <c r="M868" s="65"/>
      <c r="N868" s="65"/>
      <c r="O868" s="65"/>
      <c r="P868" s="65"/>
    </row>
    <row r="869" spans="1:16" s="1" customFormat="1" x14ac:dyDescent="0.25">
      <c r="A869" s="2"/>
      <c r="C869" s="7"/>
      <c r="E869" s="55"/>
      <c r="F869" s="55"/>
      <c r="G869" s="55"/>
      <c r="H869" s="55"/>
      <c r="I869" s="55"/>
      <c r="J869" s="55"/>
      <c r="K869" s="65"/>
      <c r="L869" s="65"/>
      <c r="M869" s="65"/>
      <c r="N869" s="65"/>
      <c r="O869" s="65"/>
      <c r="P869" s="65"/>
    </row>
    <row r="870" spans="1:16" s="1" customFormat="1" x14ac:dyDescent="0.25">
      <c r="A870" s="2"/>
      <c r="C870" s="7"/>
      <c r="E870" s="55"/>
      <c r="F870" s="55"/>
      <c r="G870" s="55"/>
      <c r="H870" s="55"/>
      <c r="I870" s="55"/>
      <c r="J870" s="55"/>
      <c r="K870" s="65"/>
      <c r="L870" s="65"/>
      <c r="M870" s="65"/>
      <c r="N870" s="65"/>
      <c r="O870" s="65"/>
      <c r="P870" s="65"/>
    </row>
    <row r="871" spans="1:16" s="1" customFormat="1" x14ac:dyDescent="0.25">
      <c r="A871" s="2"/>
      <c r="C871" s="7"/>
      <c r="E871" s="55"/>
      <c r="F871" s="55"/>
      <c r="G871" s="55"/>
      <c r="H871" s="55"/>
      <c r="I871" s="55"/>
      <c r="J871" s="55"/>
      <c r="K871" s="65"/>
      <c r="L871" s="65"/>
      <c r="M871" s="65"/>
      <c r="N871" s="65"/>
      <c r="O871" s="65"/>
      <c r="P871" s="65"/>
    </row>
    <row r="872" spans="1:16" s="1" customFormat="1" x14ac:dyDescent="0.25">
      <c r="A872" s="2"/>
      <c r="C872" s="7"/>
      <c r="E872" s="55"/>
      <c r="F872" s="55"/>
      <c r="G872" s="55"/>
      <c r="H872" s="55"/>
      <c r="I872" s="55"/>
      <c r="J872" s="55"/>
      <c r="K872" s="65"/>
      <c r="L872" s="65"/>
      <c r="M872" s="65"/>
      <c r="N872" s="65"/>
      <c r="O872" s="65"/>
      <c r="P872" s="65"/>
    </row>
    <row r="873" spans="1:16" s="1" customFormat="1" x14ac:dyDescent="0.25">
      <c r="A873" s="2"/>
      <c r="C873" s="7"/>
      <c r="E873" s="55"/>
      <c r="F873" s="55"/>
      <c r="G873" s="55"/>
      <c r="H873" s="55"/>
      <c r="I873" s="55"/>
      <c r="J873" s="55"/>
      <c r="K873" s="65"/>
      <c r="L873" s="65"/>
      <c r="M873" s="65"/>
      <c r="N873" s="65"/>
      <c r="O873" s="65"/>
      <c r="P873" s="65"/>
    </row>
    <row r="874" spans="1:16" s="1" customFormat="1" x14ac:dyDescent="0.25">
      <c r="A874" s="2"/>
      <c r="C874" s="7"/>
      <c r="E874" s="55"/>
      <c r="F874" s="55"/>
      <c r="G874" s="55"/>
      <c r="H874" s="55"/>
      <c r="I874" s="55"/>
      <c r="J874" s="55"/>
      <c r="K874" s="65"/>
      <c r="L874" s="65"/>
      <c r="M874" s="65"/>
      <c r="N874" s="65"/>
      <c r="O874" s="65"/>
      <c r="P874" s="65"/>
    </row>
    <row r="875" spans="1:16" s="1" customFormat="1" x14ac:dyDescent="0.25">
      <c r="A875" s="2"/>
      <c r="C875" s="7"/>
      <c r="E875" s="55"/>
      <c r="F875" s="55"/>
      <c r="G875" s="55"/>
      <c r="H875" s="55"/>
      <c r="I875" s="55"/>
      <c r="J875" s="55"/>
      <c r="K875" s="65"/>
      <c r="L875" s="65"/>
      <c r="M875" s="65"/>
      <c r="N875" s="65"/>
      <c r="O875" s="65"/>
      <c r="P875" s="65"/>
    </row>
    <row r="876" spans="1:16" s="1" customFormat="1" x14ac:dyDescent="0.25">
      <c r="A876" s="2"/>
      <c r="C876" s="7"/>
      <c r="E876" s="55"/>
      <c r="F876" s="55"/>
      <c r="G876" s="55"/>
      <c r="H876" s="55"/>
      <c r="I876" s="55"/>
      <c r="J876" s="55"/>
      <c r="K876" s="65"/>
      <c r="L876" s="65"/>
      <c r="M876" s="65"/>
      <c r="N876" s="65"/>
      <c r="O876" s="65"/>
      <c r="P876" s="65"/>
    </row>
    <row r="877" spans="1:16" s="1" customFormat="1" x14ac:dyDescent="0.25">
      <c r="A877" s="2"/>
      <c r="C877" s="7"/>
      <c r="E877" s="55"/>
      <c r="F877" s="55"/>
      <c r="G877" s="55"/>
      <c r="H877" s="55"/>
      <c r="I877" s="55"/>
      <c r="J877" s="55"/>
      <c r="K877" s="65"/>
      <c r="L877" s="65"/>
      <c r="M877" s="65"/>
      <c r="N877" s="65"/>
      <c r="O877" s="65"/>
      <c r="P877" s="65"/>
    </row>
    <row r="878" spans="1:16" s="1" customFormat="1" x14ac:dyDescent="0.25">
      <c r="A878" s="2"/>
      <c r="C878" s="7"/>
      <c r="E878" s="55"/>
      <c r="F878" s="55"/>
      <c r="G878" s="55"/>
      <c r="H878" s="55"/>
      <c r="I878" s="55"/>
      <c r="J878" s="55"/>
      <c r="K878" s="65"/>
      <c r="L878" s="65"/>
      <c r="M878" s="65"/>
      <c r="N878" s="65"/>
      <c r="O878" s="65"/>
      <c r="P878" s="65"/>
    </row>
    <row r="879" spans="1:16" s="1" customFormat="1" x14ac:dyDescent="0.25">
      <c r="A879" s="2"/>
      <c r="C879" s="7"/>
      <c r="E879" s="55"/>
      <c r="F879" s="55"/>
      <c r="G879" s="55"/>
      <c r="H879" s="55"/>
      <c r="I879" s="55"/>
      <c r="J879" s="55"/>
      <c r="K879" s="65"/>
      <c r="L879" s="65"/>
      <c r="M879" s="65"/>
      <c r="N879" s="65"/>
      <c r="O879" s="65"/>
      <c r="P879" s="65"/>
    </row>
    <row r="880" spans="1:16" s="1" customFormat="1" x14ac:dyDescent="0.25">
      <c r="A880" s="2"/>
      <c r="C880" s="7"/>
      <c r="E880" s="55"/>
      <c r="F880" s="55"/>
      <c r="G880" s="55"/>
      <c r="H880" s="55"/>
      <c r="I880" s="55"/>
      <c r="J880" s="55"/>
      <c r="K880" s="65"/>
      <c r="L880" s="65"/>
      <c r="M880" s="65"/>
      <c r="N880" s="65"/>
      <c r="O880" s="65"/>
      <c r="P880" s="65"/>
    </row>
    <row r="881" spans="1:16" s="1" customFormat="1" x14ac:dyDescent="0.25">
      <c r="A881" s="2"/>
      <c r="C881" s="7"/>
      <c r="E881" s="55"/>
      <c r="F881" s="55"/>
      <c r="G881" s="55"/>
      <c r="H881" s="55"/>
      <c r="I881" s="55"/>
      <c r="J881" s="55"/>
      <c r="K881" s="65"/>
      <c r="L881" s="65"/>
      <c r="M881" s="65"/>
      <c r="N881" s="65"/>
      <c r="O881" s="65"/>
      <c r="P881" s="65"/>
    </row>
    <row r="882" spans="1:16" s="1" customFormat="1" x14ac:dyDescent="0.25">
      <c r="A882" s="2"/>
      <c r="C882" s="7"/>
      <c r="E882" s="55"/>
      <c r="F882" s="55"/>
      <c r="G882" s="55"/>
      <c r="H882" s="55"/>
      <c r="I882" s="55"/>
      <c r="J882" s="55"/>
      <c r="K882" s="65"/>
      <c r="L882" s="65"/>
      <c r="M882" s="65"/>
      <c r="N882" s="65"/>
      <c r="O882" s="65"/>
      <c r="P882" s="65"/>
    </row>
    <row r="883" spans="1:16" s="1" customFormat="1" x14ac:dyDescent="0.25">
      <c r="A883" s="2"/>
      <c r="C883" s="7"/>
      <c r="E883" s="55"/>
      <c r="F883" s="55"/>
      <c r="G883" s="55"/>
      <c r="H883" s="55"/>
      <c r="I883" s="55"/>
      <c r="J883" s="55"/>
      <c r="K883" s="65"/>
      <c r="L883" s="65"/>
      <c r="M883" s="65"/>
      <c r="N883" s="65"/>
      <c r="O883" s="65"/>
      <c r="P883" s="65"/>
    </row>
    <row r="884" spans="1:16" s="1" customFormat="1" x14ac:dyDescent="0.25">
      <c r="A884" s="2"/>
      <c r="C884" s="7"/>
      <c r="E884" s="55"/>
      <c r="F884" s="55"/>
      <c r="G884" s="55"/>
      <c r="H884" s="55"/>
      <c r="I884" s="55"/>
      <c r="J884" s="55"/>
      <c r="K884" s="65"/>
      <c r="L884" s="65"/>
      <c r="M884" s="65"/>
      <c r="N884" s="65"/>
      <c r="O884" s="65"/>
      <c r="P884" s="65"/>
    </row>
    <row r="885" spans="1:16" s="1" customFormat="1" x14ac:dyDescent="0.25">
      <c r="A885" s="2"/>
      <c r="C885" s="7"/>
      <c r="E885" s="55"/>
      <c r="F885" s="55"/>
      <c r="G885" s="55"/>
      <c r="H885" s="55"/>
      <c r="I885" s="55"/>
      <c r="J885" s="55"/>
      <c r="K885" s="65"/>
      <c r="L885" s="65"/>
      <c r="M885" s="65"/>
      <c r="N885" s="65"/>
      <c r="O885" s="65"/>
      <c r="P885" s="65"/>
    </row>
    <row r="886" spans="1:16" s="1" customFormat="1" x14ac:dyDescent="0.25">
      <c r="A886" s="2"/>
      <c r="C886" s="7"/>
      <c r="E886" s="55"/>
      <c r="F886" s="55"/>
      <c r="G886" s="55"/>
      <c r="H886" s="55"/>
      <c r="I886" s="55"/>
      <c r="J886" s="55"/>
      <c r="K886" s="65"/>
      <c r="L886" s="65"/>
      <c r="M886" s="65"/>
      <c r="N886" s="65"/>
      <c r="O886" s="65"/>
      <c r="P886" s="65"/>
    </row>
    <row r="887" spans="1:16" s="1" customFormat="1" x14ac:dyDescent="0.25">
      <c r="A887" s="2"/>
      <c r="C887" s="7"/>
      <c r="E887" s="55"/>
      <c r="F887" s="55"/>
      <c r="G887" s="55"/>
      <c r="H887" s="55"/>
      <c r="I887" s="55"/>
      <c r="J887" s="55"/>
      <c r="K887" s="65"/>
      <c r="L887" s="65"/>
      <c r="M887" s="65"/>
      <c r="N887" s="65"/>
      <c r="O887" s="65"/>
      <c r="P887" s="65"/>
    </row>
    <row r="888" spans="1:16" s="1" customFormat="1" x14ac:dyDescent="0.25">
      <c r="A888" s="2"/>
      <c r="C888" s="7"/>
      <c r="E888" s="55"/>
      <c r="F888" s="55"/>
      <c r="G888" s="55"/>
      <c r="H888" s="55"/>
      <c r="I888" s="55"/>
      <c r="J888" s="55"/>
      <c r="K888" s="65"/>
      <c r="L888" s="65"/>
      <c r="M888" s="65"/>
      <c r="N888" s="65"/>
      <c r="O888" s="65"/>
      <c r="P888" s="65"/>
    </row>
    <row r="889" spans="1:16" s="1" customFormat="1" x14ac:dyDescent="0.25">
      <c r="A889" s="2"/>
      <c r="C889" s="7"/>
      <c r="E889" s="55"/>
      <c r="F889" s="55"/>
      <c r="G889" s="55"/>
      <c r="H889" s="55"/>
      <c r="I889" s="55"/>
      <c r="J889" s="55"/>
      <c r="K889" s="65"/>
      <c r="L889" s="65"/>
      <c r="M889" s="65"/>
      <c r="N889" s="65"/>
      <c r="O889" s="65"/>
      <c r="P889" s="65"/>
    </row>
    <row r="890" spans="1:16" s="1" customFormat="1" x14ac:dyDescent="0.25">
      <c r="A890" s="2"/>
      <c r="C890" s="7"/>
      <c r="E890" s="55"/>
      <c r="F890" s="55"/>
      <c r="G890" s="55"/>
      <c r="H890" s="55"/>
      <c r="I890" s="55"/>
      <c r="J890" s="55"/>
      <c r="K890" s="65"/>
      <c r="L890" s="65"/>
      <c r="M890" s="65"/>
      <c r="N890" s="65"/>
      <c r="O890" s="65"/>
      <c r="P890" s="65"/>
    </row>
    <row r="891" spans="1:16" s="1" customFormat="1" x14ac:dyDescent="0.25">
      <c r="A891" s="2"/>
      <c r="C891" s="7"/>
      <c r="E891" s="55"/>
      <c r="F891" s="55"/>
      <c r="G891" s="55"/>
      <c r="H891" s="55"/>
      <c r="I891" s="55"/>
      <c r="J891" s="55"/>
      <c r="K891" s="65"/>
      <c r="L891" s="65"/>
      <c r="M891" s="65"/>
      <c r="N891" s="65"/>
      <c r="O891" s="65"/>
      <c r="P891" s="65"/>
    </row>
    <row r="892" spans="1:16" s="1" customFormat="1" x14ac:dyDescent="0.25">
      <c r="A892" s="2"/>
      <c r="C892" s="7"/>
      <c r="E892" s="55"/>
      <c r="F892" s="55"/>
      <c r="G892" s="55"/>
      <c r="H892" s="55"/>
      <c r="I892" s="55"/>
      <c r="J892" s="55"/>
      <c r="K892" s="65"/>
      <c r="L892" s="65"/>
      <c r="M892" s="65"/>
      <c r="N892" s="65"/>
      <c r="O892" s="65"/>
      <c r="P892" s="65"/>
    </row>
    <row r="893" spans="1:16" s="1" customFormat="1" x14ac:dyDescent="0.25">
      <c r="A893" s="2"/>
      <c r="C893" s="7"/>
      <c r="E893" s="55"/>
      <c r="F893" s="55"/>
      <c r="G893" s="55"/>
      <c r="H893" s="55"/>
      <c r="I893" s="55"/>
      <c r="J893" s="55"/>
      <c r="K893" s="65"/>
      <c r="L893" s="65"/>
      <c r="M893" s="65"/>
      <c r="N893" s="65"/>
      <c r="O893" s="65"/>
      <c r="P893" s="65"/>
    </row>
    <row r="894" spans="1:16" s="1" customFormat="1" x14ac:dyDescent="0.25">
      <c r="A894" s="2"/>
      <c r="C894" s="7"/>
      <c r="E894" s="55"/>
      <c r="F894" s="55"/>
      <c r="G894" s="55"/>
      <c r="H894" s="55"/>
      <c r="I894" s="55"/>
      <c r="J894" s="55"/>
      <c r="K894" s="65"/>
      <c r="L894" s="65"/>
      <c r="M894" s="65"/>
      <c r="N894" s="65"/>
      <c r="O894" s="65"/>
      <c r="P894" s="65"/>
    </row>
    <row r="895" spans="1:16" s="1" customFormat="1" x14ac:dyDescent="0.25">
      <c r="A895" s="2"/>
      <c r="C895" s="7"/>
      <c r="E895" s="55"/>
      <c r="F895" s="55"/>
      <c r="G895" s="55"/>
      <c r="H895" s="55"/>
      <c r="I895" s="55"/>
      <c r="J895" s="55"/>
      <c r="K895" s="65"/>
      <c r="L895" s="65"/>
      <c r="M895" s="65"/>
      <c r="N895" s="65"/>
      <c r="O895" s="65"/>
      <c r="P895" s="65"/>
    </row>
    <row r="896" spans="1:16" s="1" customFormat="1" x14ac:dyDescent="0.25">
      <c r="A896" s="2"/>
      <c r="C896" s="7"/>
      <c r="E896" s="55"/>
      <c r="F896" s="55"/>
      <c r="G896" s="55"/>
      <c r="H896" s="55"/>
      <c r="I896" s="55"/>
      <c r="J896" s="55"/>
      <c r="K896" s="65"/>
      <c r="L896" s="65"/>
      <c r="M896" s="65"/>
      <c r="N896" s="65"/>
      <c r="O896" s="65"/>
      <c r="P896" s="65"/>
    </row>
    <row r="897" spans="1:16" s="1" customFormat="1" x14ac:dyDescent="0.25">
      <c r="A897" s="2"/>
      <c r="C897" s="7"/>
      <c r="E897" s="55"/>
      <c r="F897" s="55"/>
      <c r="G897" s="55"/>
      <c r="H897" s="55"/>
      <c r="I897" s="55"/>
      <c r="J897" s="55"/>
      <c r="K897" s="65"/>
      <c r="L897" s="65"/>
      <c r="M897" s="65"/>
      <c r="N897" s="65"/>
      <c r="O897" s="65"/>
      <c r="P897" s="65"/>
    </row>
    <row r="898" spans="1:16" s="1" customFormat="1" x14ac:dyDescent="0.25">
      <c r="A898" s="2"/>
      <c r="C898" s="7"/>
      <c r="E898" s="55"/>
      <c r="F898" s="55"/>
      <c r="G898" s="55"/>
      <c r="H898" s="55"/>
      <c r="I898" s="55"/>
      <c r="J898" s="55"/>
      <c r="K898" s="65"/>
      <c r="L898" s="65"/>
      <c r="M898" s="65"/>
      <c r="N898" s="65"/>
      <c r="O898" s="65"/>
      <c r="P898" s="65"/>
    </row>
    <row r="899" spans="1:16" s="1" customFormat="1" x14ac:dyDescent="0.25">
      <c r="A899" s="2"/>
      <c r="C899" s="7"/>
      <c r="E899" s="55"/>
      <c r="F899" s="55"/>
      <c r="G899" s="55"/>
      <c r="H899" s="55"/>
      <c r="I899" s="55"/>
      <c r="J899" s="55"/>
      <c r="K899" s="65"/>
      <c r="L899" s="65"/>
      <c r="M899" s="65"/>
      <c r="N899" s="65"/>
      <c r="O899" s="65"/>
      <c r="P899" s="65"/>
    </row>
    <row r="900" spans="1:16" s="1" customFormat="1" x14ac:dyDescent="0.25">
      <c r="A900" s="2"/>
      <c r="C900" s="7"/>
      <c r="E900" s="55"/>
      <c r="F900" s="55"/>
      <c r="G900" s="55"/>
      <c r="H900" s="55"/>
      <c r="I900" s="55"/>
      <c r="J900" s="55"/>
      <c r="K900" s="65"/>
      <c r="L900" s="65"/>
      <c r="M900" s="65"/>
      <c r="N900" s="65"/>
      <c r="O900" s="65"/>
      <c r="P900" s="65"/>
    </row>
    <row r="901" spans="1:16" s="1" customFormat="1" x14ac:dyDescent="0.25">
      <c r="A901" s="2"/>
      <c r="C901" s="7"/>
      <c r="E901" s="55"/>
      <c r="F901" s="55"/>
      <c r="G901" s="55"/>
      <c r="H901" s="55"/>
      <c r="I901" s="55"/>
      <c r="J901" s="55"/>
      <c r="K901" s="65"/>
      <c r="L901" s="65"/>
      <c r="M901" s="65"/>
      <c r="N901" s="65"/>
      <c r="O901" s="65"/>
      <c r="P901" s="65"/>
    </row>
    <row r="902" spans="1:16" s="1" customFormat="1" x14ac:dyDescent="0.25">
      <c r="A902" s="2"/>
      <c r="C902" s="7"/>
      <c r="E902" s="55"/>
      <c r="F902" s="55"/>
      <c r="G902" s="55"/>
      <c r="H902" s="55"/>
      <c r="I902" s="55"/>
      <c r="J902" s="55"/>
      <c r="K902" s="65"/>
      <c r="L902" s="65"/>
      <c r="M902" s="65"/>
      <c r="N902" s="65"/>
      <c r="O902" s="65"/>
      <c r="P902" s="65"/>
    </row>
    <row r="903" spans="1:16" s="1" customFormat="1" x14ac:dyDescent="0.25">
      <c r="A903" s="2"/>
      <c r="C903" s="7"/>
      <c r="E903" s="55"/>
      <c r="F903" s="55"/>
      <c r="G903" s="55"/>
      <c r="H903" s="55"/>
      <c r="I903" s="55"/>
      <c r="J903" s="55"/>
      <c r="K903" s="65"/>
      <c r="L903" s="65"/>
      <c r="M903" s="65"/>
      <c r="N903" s="65"/>
      <c r="O903" s="65"/>
      <c r="P903" s="65"/>
    </row>
    <row r="904" spans="1:16" s="1" customFormat="1" x14ac:dyDescent="0.25">
      <c r="A904" s="2"/>
      <c r="C904" s="7"/>
      <c r="E904" s="55"/>
      <c r="F904" s="55"/>
      <c r="G904" s="55"/>
      <c r="H904" s="55"/>
      <c r="I904" s="55"/>
      <c r="J904" s="55"/>
      <c r="K904" s="65"/>
      <c r="L904" s="65"/>
      <c r="M904" s="65"/>
      <c r="N904" s="65"/>
      <c r="O904" s="65"/>
      <c r="P904" s="65"/>
    </row>
    <row r="905" spans="1:16" s="1" customFormat="1" x14ac:dyDescent="0.25">
      <c r="A905" s="2"/>
      <c r="C905" s="7"/>
      <c r="E905" s="55"/>
      <c r="F905" s="55"/>
      <c r="G905" s="55"/>
      <c r="H905" s="55"/>
      <c r="I905" s="55"/>
      <c r="J905" s="55"/>
      <c r="K905" s="65"/>
      <c r="L905" s="65"/>
      <c r="M905" s="65"/>
      <c r="N905" s="65"/>
      <c r="O905" s="65"/>
      <c r="P905" s="65"/>
    </row>
    <row r="906" spans="1:16" s="1" customFormat="1" x14ac:dyDescent="0.25">
      <c r="A906" s="2"/>
      <c r="C906" s="7"/>
      <c r="E906" s="55"/>
      <c r="F906" s="55"/>
      <c r="G906" s="55"/>
      <c r="H906" s="55"/>
      <c r="I906" s="55"/>
      <c r="J906" s="55"/>
      <c r="K906" s="65"/>
      <c r="L906" s="65"/>
      <c r="M906" s="65"/>
      <c r="N906" s="65"/>
      <c r="O906" s="65"/>
      <c r="P906" s="65"/>
    </row>
    <row r="907" spans="1:16" s="1" customFormat="1" x14ac:dyDescent="0.25">
      <c r="A907" s="2"/>
      <c r="C907" s="7"/>
      <c r="E907" s="55"/>
      <c r="F907" s="55"/>
      <c r="G907" s="55"/>
      <c r="H907" s="55"/>
      <c r="I907" s="55"/>
      <c r="J907" s="55"/>
      <c r="K907" s="65"/>
      <c r="L907" s="65"/>
      <c r="M907" s="65"/>
      <c r="N907" s="65"/>
      <c r="O907" s="65"/>
      <c r="P907" s="65"/>
    </row>
    <row r="908" spans="1:16" s="1" customFormat="1" x14ac:dyDescent="0.25">
      <c r="A908" s="2"/>
      <c r="C908" s="7"/>
      <c r="E908" s="55"/>
      <c r="F908" s="55"/>
      <c r="G908" s="55"/>
      <c r="H908" s="55"/>
      <c r="I908" s="55"/>
      <c r="J908" s="55"/>
      <c r="K908" s="65"/>
      <c r="L908" s="65"/>
      <c r="M908" s="65"/>
      <c r="N908" s="65"/>
      <c r="O908" s="65"/>
      <c r="P908" s="65"/>
    </row>
    <row r="909" spans="1:16" s="1" customFormat="1" x14ac:dyDescent="0.25">
      <c r="A909" s="2"/>
      <c r="C909" s="7"/>
      <c r="E909" s="55"/>
      <c r="F909" s="55"/>
      <c r="G909" s="55"/>
      <c r="H909" s="55"/>
      <c r="I909" s="55"/>
      <c r="J909" s="55"/>
      <c r="K909" s="65"/>
      <c r="L909" s="65"/>
      <c r="M909" s="65"/>
      <c r="N909" s="65"/>
      <c r="O909" s="65"/>
      <c r="P909" s="65"/>
    </row>
    <row r="910" spans="1:16" s="1" customFormat="1" x14ac:dyDescent="0.25">
      <c r="A910" s="2"/>
      <c r="C910" s="7"/>
      <c r="E910" s="55"/>
      <c r="F910" s="55"/>
      <c r="G910" s="55"/>
      <c r="H910" s="55"/>
      <c r="I910" s="55"/>
      <c r="J910" s="55"/>
      <c r="K910" s="65"/>
      <c r="L910" s="65"/>
      <c r="M910" s="65"/>
      <c r="N910" s="65"/>
      <c r="O910" s="65"/>
      <c r="P910" s="65"/>
    </row>
    <row r="911" spans="1:16" s="1" customFormat="1" x14ac:dyDescent="0.25">
      <c r="A911" s="2"/>
      <c r="C911" s="7"/>
      <c r="E911" s="55"/>
      <c r="F911" s="55"/>
      <c r="G911" s="55"/>
      <c r="H911" s="55"/>
      <c r="I911" s="55"/>
      <c r="J911" s="55"/>
      <c r="K911" s="65"/>
      <c r="L911" s="65"/>
      <c r="M911" s="65"/>
      <c r="N911" s="65"/>
      <c r="O911" s="65"/>
      <c r="P911" s="65"/>
    </row>
    <row r="912" spans="1:16" s="1" customFormat="1" x14ac:dyDescent="0.25">
      <c r="A912" s="2"/>
      <c r="C912" s="7"/>
      <c r="E912" s="55"/>
      <c r="F912" s="55"/>
      <c r="G912" s="55"/>
      <c r="H912" s="55"/>
      <c r="I912" s="55"/>
      <c r="J912" s="55"/>
      <c r="K912" s="65"/>
      <c r="L912" s="65"/>
      <c r="M912" s="65"/>
      <c r="N912" s="65"/>
      <c r="O912" s="65"/>
      <c r="P912" s="65"/>
    </row>
    <row r="913" spans="1:16" s="1" customFormat="1" x14ac:dyDescent="0.25">
      <c r="A913" s="2"/>
      <c r="C913" s="7"/>
      <c r="E913" s="55"/>
      <c r="F913" s="55"/>
      <c r="G913" s="55"/>
      <c r="H913" s="55"/>
      <c r="I913" s="55"/>
      <c r="J913" s="55"/>
      <c r="K913" s="65"/>
      <c r="L913" s="65"/>
      <c r="M913" s="65"/>
      <c r="N913" s="65"/>
      <c r="O913" s="65"/>
      <c r="P913" s="65"/>
    </row>
    <row r="914" spans="1:16" s="1" customFormat="1" x14ac:dyDescent="0.25">
      <c r="A914" s="2"/>
      <c r="C914" s="7"/>
      <c r="E914" s="55"/>
      <c r="F914" s="55"/>
      <c r="G914" s="55"/>
      <c r="H914" s="55"/>
      <c r="I914" s="55"/>
      <c r="J914" s="55"/>
      <c r="K914" s="65"/>
      <c r="L914" s="65"/>
      <c r="M914" s="65"/>
      <c r="N914" s="65"/>
      <c r="O914" s="65"/>
      <c r="P914" s="65"/>
    </row>
    <row r="915" spans="1:16" s="1" customFormat="1" x14ac:dyDescent="0.25">
      <c r="A915" s="2"/>
      <c r="C915" s="7"/>
      <c r="E915" s="55"/>
      <c r="F915" s="55"/>
      <c r="G915" s="55"/>
      <c r="H915" s="55"/>
      <c r="I915" s="55"/>
      <c r="J915" s="55"/>
      <c r="K915" s="65"/>
      <c r="L915" s="65"/>
      <c r="M915" s="65"/>
      <c r="N915" s="65"/>
      <c r="O915" s="65"/>
      <c r="P915" s="65"/>
    </row>
    <row r="916" spans="1:16" s="1" customFormat="1" x14ac:dyDescent="0.25">
      <c r="A916" s="2"/>
      <c r="C916" s="7"/>
      <c r="E916" s="55"/>
      <c r="F916" s="55"/>
      <c r="G916" s="55"/>
      <c r="H916" s="55"/>
      <c r="I916" s="55"/>
      <c r="J916" s="55"/>
      <c r="K916" s="65"/>
      <c r="L916" s="65"/>
      <c r="M916" s="65"/>
      <c r="N916" s="65"/>
      <c r="O916" s="65"/>
      <c r="P916" s="65"/>
    </row>
    <row r="917" spans="1:16" s="1" customFormat="1" x14ac:dyDescent="0.25">
      <c r="A917" s="2"/>
      <c r="C917" s="7"/>
      <c r="E917" s="55"/>
      <c r="F917" s="55"/>
      <c r="G917" s="55"/>
      <c r="H917" s="55"/>
      <c r="I917" s="55"/>
      <c r="J917" s="55"/>
      <c r="K917" s="65"/>
      <c r="L917" s="65"/>
      <c r="M917" s="65"/>
      <c r="N917" s="65"/>
      <c r="O917" s="65"/>
      <c r="P917" s="65"/>
    </row>
    <row r="918" spans="1:16" s="1" customFormat="1" x14ac:dyDescent="0.25">
      <c r="A918" s="2"/>
      <c r="C918" s="7"/>
      <c r="E918" s="55"/>
      <c r="F918" s="55"/>
      <c r="G918" s="55"/>
      <c r="H918" s="55"/>
      <c r="I918" s="55"/>
      <c r="J918" s="55"/>
      <c r="K918" s="65"/>
      <c r="L918" s="65"/>
      <c r="M918" s="65"/>
      <c r="N918" s="65"/>
      <c r="O918" s="65"/>
      <c r="P918" s="65"/>
    </row>
    <row r="919" spans="1:16" s="1" customFormat="1" x14ac:dyDescent="0.25">
      <c r="A919" s="2"/>
      <c r="C919" s="7"/>
      <c r="E919" s="55"/>
      <c r="F919" s="55"/>
      <c r="G919" s="55"/>
      <c r="H919" s="55"/>
      <c r="I919" s="55"/>
      <c r="J919" s="55"/>
      <c r="K919" s="65"/>
      <c r="L919" s="65"/>
      <c r="M919" s="65"/>
      <c r="N919" s="65"/>
      <c r="O919" s="65"/>
      <c r="P919" s="65"/>
    </row>
    <row r="920" spans="1:16" s="1" customFormat="1" x14ac:dyDescent="0.25">
      <c r="A920" s="2"/>
      <c r="C920" s="7"/>
      <c r="E920" s="55"/>
      <c r="F920" s="55"/>
      <c r="G920" s="55"/>
      <c r="H920" s="55"/>
      <c r="I920" s="55"/>
      <c r="J920" s="55"/>
      <c r="K920" s="65"/>
      <c r="L920" s="65"/>
      <c r="M920" s="65"/>
      <c r="N920" s="65"/>
      <c r="O920" s="65"/>
      <c r="P920" s="65"/>
    </row>
    <row r="921" spans="1:16" s="1" customFormat="1" x14ac:dyDescent="0.25">
      <c r="A921" s="2"/>
      <c r="C921" s="7"/>
      <c r="E921" s="55"/>
      <c r="F921" s="55"/>
      <c r="G921" s="55"/>
      <c r="H921" s="55"/>
      <c r="I921" s="55"/>
      <c r="J921" s="55"/>
      <c r="K921" s="65"/>
      <c r="L921" s="65"/>
      <c r="M921" s="65"/>
      <c r="N921" s="65"/>
      <c r="O921" s="65"/>
      <c r="P921" s="65"/>
    </row>
    <row r="922" spans="1:16" s="1" customFormat="1" x14ac:dyDescent="0.25">
      <c r="A922" s="2"/>
      <c r="C922" s="7"/>
      <c r="E922" s="55"/>
      <c r="F922" s="55"/>
      <c r="G922" s="55"/>
      <c r="H922" s="55"/>
      <c r="I922" s="55"/>
      <c r="J922" s="55"/>
      <c r="K922" s="65"/>
      <c r="L922" s="65"/>
      <c r="M922" s="65"/>
      <c r="N922" s="65"/>
      <c r="O922" s="65"/>
      <c r="P922" s="65"/>
    </row>
    <row r="923" spans="1:16" s="1" customFormat="1" x14ac:dyDescent="0.25">
      <c r="A923" s="2"/>
      <c r="C923" s="7"/>
      <c r="E923" s="55"/>
      <c r="F923" s="55"/>
      <c r="G923" s="55"/>
      <c r="H923" s="55"/>
      <c r="I923" s="55"/>
      <c r="J923" s="55"/>
      <c r="K923" s="65"/>
      <c r="L923" s="65"/>
      <c r="M923" s="65"/>
      <c r="N923" s="65"/>
      <c r="O923" s="65"/>
      <c r="P923" s="65"/>
    </row>
    <row r="924" spans="1:16" s="1" customFormat="1" x14ac:dyDescent="0.25">
      <c r="A924" s="2"/>
      <c r="C924" s="7"/>
      <c r="E924" s="55"/>
      <c r="F924" s="55"/>
      <c r="G924" s="55"/>
      <c r="H924" s="55"/>
      <c r="I924" s="55"/>
      <c r="J924" s="55"/>
      <c r="K924" s="65"/>
      <c r="L924" s="65"/>
      <c r="M924" s="65"/>
      <c r="N924" s="65"/>
      <c r="O924" s="65"/>
      <c r="P924" s="65"/>
    </row>
    <row r="925" spans="1:16" s="1" customFormat="1" x14ac:dyDescent="0.25">
      <c r="A925" s="2"/>
      <c r="C925" s="7"/>
      <c r="E925" s="55"/>
      <c r="F925" s="55"/>
      <c r="G925" s="55"/>
      <c r="H925" s="55"/>
      <c r="I925" s="55"/>
      <c r="J925" s="55"/>
      <c r="K925" s="65"/>
      <c r="L925" s="65"/>
      <c r="M925" s="65"/>
      <c r="N925" s="65"/>
      <c r="O925" s="65"/>
      <c r="P925" s="65"/>
    </row>
    <row r="926" spans="1:16" s="1" customFormat="1" x14ac:dyDescent="0.25">
      <c r="A926" s="2"/>
      <c r="C926" s="7"/>
      <c r="E926" s="55"/>
      <c r="F926" s="55"/>
      <c r="G926" s="55"/>
      <c r="H926" s="55"/>
      <c r="I926" s="55"/>
      <c r="J926" s="55"/>
      <c r="K926" s="65"/>
      <c r="L926" s="65"/>
      <c r="M926" s="65"/>
      <c r="N926" s="65"/>
      <c r="O926" s="65"/>
      <c r="P926" s="65"/>
    </row>
    <row r="927" spans="1:16" s="1" customFormat="1" x14ac:dyDescent="0.25">
      <c r="A927" s="2"/>
      <c r="C927" s="7"/>
      <c r="E927" s="55"/>
      <c r="F927" s="55"/>
      <c r="G927" s="55"/>
      <c r="H927" s="55"/>
      <c r="I927" s="55"/>
      <c r="J927" s="55"/>
      <c r="K927" s="65"/>
      <c r="L927" s="65"/>
      <c r="M927" s="65"/>
      <c r="N927" s="65"/>
      <c r="O927" s="65"/>
      <c r="P927" s="65"/>
    </row>
    <row r="928" spans="1:16" s="1" customFormat="1" x14ac:dyDescent="0.25">
      <c r="A928" s="2"/>
      <c r="C928" s="7"/>
      <c r="E928" s="55"/>
      <c r="F928" s="55"/>
      <c r="G928" s="55"/>
      <c r="H928" s="55"/>
      <c r="I928" s="55"/>
      <c r="J928" s="55"/>
      <c r="K928" s="65"/>
      <c r="L928" s="65"/>
      <c r="M928" s="65"/>
      <c r="N928" s="65"/>
      <c r="O928" s="65"/>
      <c r="P928" s="65"/>
    </row>
    <row r="929" spans="1:16" s="1" customFormat="1" x14ac:dyDescent="0.25">
      <c r="A929" s="2"/>
      <c r="C929" s="7"/>
      <c r="E929" s="55"/>
      <c r="F929" s="55"/>
      <c r="G929" s="55"/>
      <c r="H929" s="55"/>
      <c r="I929" s="55"/>
      <c r="J929" s="55"/>
      <c r="K929" s="65"/>
      <c r="L929" s="65"/>
      <c r="M929" s="65"/>
      <c r="N929" s="65"/>
      <c r="O929" s="65"/>
      <c r="P929" s="65"/>
    </row>
    <row r="930" spans="1:16" s="1" customFormat="1" x14ac:dyDescent="0.25">
      <c r="A930" s="2"/>
      <c r="C930" s="7"/>
      <c r="E930" s="55"/>
      <c r="F930" s="55"/>
      <c r="G930" s="55"/>
      <c r="H930" s="55"/>
      <c r="I930" s="55"/>
      <c r="J930" s="55"/>
      <c r="K930" s="65"/>
      <c r="L930" s="65"/>
      <c r="M930" s="65"/>
      <c r="N930" s="65"/>
      <c r="O930" s="65"/>
      <c r="P930" s="65"/>
    </row>
    <row r="931" spans="1:16" s="1" customFormat="1" x14ac:dyDescent="0.25">
      <c r="A931" s="2"/>
      <c r="C931" s="7"/>
      <c r="E931" s="55"/>
      <c r="F931" s="55"/>
      <c r="G931" s="55"/>
      <c r="H931" s="55"/>
      <c r="I931" s="55"/>
      <c r="J931" s="55"/>
      <c r="K931" s="65"/>
      <c r="L931" s="65"/>
      <c r="M931" s="65"/>
      <c r="N931" s="65"/>
      <c r="O931" s="65"/>
      <c r="P931" s="65"/>
    </row>
    <row r="932" spans="1:16" s="1" customFormat="1" x14ac:dyDescent="0.25">
      <c r="A932" s="2"/>
      <c r="C932" s="7"/>
      <c r="E932" s="55"/>
      <c r="F932" s="55"/>
      <c r="G932" s="55"/>
      <c r="H932" s="55"/>
      <c r="I932" s="55"/>
      <c r="J932" s="55"/>
      <c r="K932" s="65"/>
      <c r="L932" s="65"/>
      <c r="M932" s="65"/>
      <c r="N932" s="65"/>
      <c r="O932" s="65"/>
      <c r="P932" s="65"/>
    </row>
    <row r="933" spans="1:16" s="1" customFormat="1" x14ac:dyDescent="0.25">
      <c r="A933" s="2"/>
      <c r="C933" s="7"/>
      <c r="E933" s="55"/>
      <c r="F933" s="55"/>
      <c r="G933" s="55"/>
      <c r="H933" s="55"/>
      <c r="I933" s="55"/>
      <c r="J933" s="55"/>
      <c r="K933" s="65"/>
      <c r="L933" s="65"/>
      <c r="M933" s="65"/>
      <c r="N933" s="65"/>
      <c r="O933" s="65"/>
      <c r="P933" s="65"/>
    </row>
    <row r="934" spans="1:16" s="1" customFormat="1" x14ac:dyDescent="0.25">
      <c r="A934" s="2"/>
      <c r="C934" s="7"/>
      <c r="E934" s="55"/>
      <c r="F934" s="55"/>
      <c r="G934" s="55"/>
      <c r="H934" s="55"/>
      <c r="I934" s="55"/>
      <c r="J934" s="55"/>
      <c r="K934" s="65"/>
      <c r="L934" s="65"/>
      <c r="M934" s="65"/>
      <c r="N934" s="65"/>
      <c r="O934" s="65"/>
      <c r="P934" s="65"/>
    </row>
    <row r="935" spans="1:16" s="1" customFormat="1" x14ac:dyDescent="0.25">
      <c r="A935" s="2"/>
      <c r="C935" s="7"/>
      <c r="E935" s="55"/>
      <c r="F935" s="55"/>
      <c r="G935" s="55"/>
      <c r="H935" s="55"/>
      <c r="I935" s="55"/>
      <c r="J935" s="55"/>
      <c r="K935" s="65"/>
      <c r="L935" s="65"/>
      <c r="M935" s="65"/>
      <c r="N935" s="65"/>
      <c r="O935" s="65"/>
      <c r="P935" s="65"/>
    </row>
    <row r="936" spans="1:16" s="1" customFormat="1" x14ac:dyDescent="0.25">
      <c r="A936" s="2"/>
      <c r="C936" s="7"/>
      <c r="E936" s="55"/>
      <c r="F936" s="55"/>
      <c r="G936" s="55"/>
      <c r="H936" s="55"/>
      <c r="I936" s="55"/>
      <c r="J936" s="55"/>
      <c r="K936" s="65"/>
      <c r="L936" s="65"/>
      <c r="M936" s="65"/>
      <c r="N936" s="65"/>
      <c r="O936" s="65"/>
      <c r="P936" s="65"/>
    </row>
    <row r="937" spans="1:16" s="1" customFormat="1" x14ac:dyDescent="0.25">
      <c r="A937" s="2"/>
      <c r="C937" s="7"/>
      <c r="E937" s="55"/>
      <c r="F937" s="55"/>
      <c r="G937" s="55"/>
      <c r="H937" s="55"/>
      <c r="I937" s="55"/>
      <c r="J937" s="55"/>
      <c r="K937" s="65"/>
      <c r="L937" s="65"/>
      <c r="M937" s="65"/>
      <c r="N937" s="65"/>
      <c r="O937" s="65"/>
      <c r="P937" s="65"/>
    </row>
    <row r="938" spans="1:16" s="1" customFormat="1" x14ac:dyDescent="0.25">
      <c r="A938" s="2"/>
      <c r="C938" s="7"/>
      <c r="E938" s="55"/>
      <c r="F938" s="55"/>
      <c r="G938" s="55"/>
      <c r="H938" s="55"/>
      <c r="I938" s="55"/>
      <c r="J938" s="55"/>
      <c r="K938" s="65"/>
      <c r="L938" s="65"/>
      <c r="M938" s="65"/>
      <c r="N938" s="65"/>
      <c r="O938" s="65"/>
      <c r="P938" s="65"/>
    </row>
    <row r="939" spans="1:16" s="1" customFormat="1" x14ac:dyDescent="0.25">
      <c r="A939" s="2"/>
      <c r="C939" s="7"/>
      <c r="E939" s="55"/>
      <c r="F939" s="55"/>
      <c r="G939" s="55"/>
      <c r="H939" s="55"/>
      <c r="I939" s="55"/>
      <c r="J939" s="55"/>
      <c r="K939" s="65"/>
      <c r="L939" s="65"/>
      <c r="M939" s="65"/>
      <c r="N939" s="65"/>
      <c r="O939" s="65"/>
      <c r="P939" s="65"/>
    </row>
    <row r="940" spans="1:16" s="1" customFormat="1" x14ac:dyDescent="0.25">
      <c r="A940" s="2"/>
      <c r="C940" s="7"/>
      <c r="E940" s="55"/>
      <c r="F940" s="55"/>
      <c r="G940" s="55"/>
      <c r="H940" s="55"/>
      <c r="I940" s="55"/>
      <c r="J940" s="55"/>
      <c r="K940" s="65"/>
      <c r="L940" s="65"/>
      <c r="M940" s="65"/>
      <c r="N940" s="65"/>
      <c r="O940" s="65"/>
      <c r="P940" s="65"/>
    </row>
    <row r="941" spans="1:16" s="1" customFormat="1" x14ac:dyDescent="0.25">
      <c r="A941" s="2"/>
      <c r="C941" s="7"/>
      <c r="E941" s="55"/>
      <c r="F941" s="55"/>
      <c r="G941" s="55"/>
      <c r="H941" s="55"/>
      <c r="I941" s="55"/>
      <c r="J941" s="55"/>
      <c r="K941" s="65"/>
      <c r="L941" s="65"/>
      <c r="M941" s="65"/>
      <c r="N941" s="65"/>
      <c r="O941" s="65"/>
      <c r="P941" s="65"/>
    </row>
    <row r="942" spans="1:16" s="1" customFormat="1" x14ac:dyDescent="0.25">
      <c r="A942" s="2"/>
      <c r="C942" s="7"/>
      <c r="E942" s="55"/>
      <c r="F942" s="55"/>
      <c r="G942" s="55"/>
      <c r="H942" s="55"/>
      <c r="I942" s="55"/>
      <c r="J942" s="55"/>
      <c r="K942" s="65"/>
      <c r="L942" s="65"/>
      <c r="M942" s="65"/>
      <c r="N942" s="65"/>
      <c r="O942" s="65"/>
      <c r="P942" s="65"/>
    </row>
    <row r="943" spans="1:16" s="1" customFormat="1" x14ac:dyDescent="0.25">
      <c r="A943" s="2"/>
      <c r="C943" s="7"/>
      <c r="E943" s="55"/>
      <c r="F943" s="55"/>
      <c r="G943" s="55"/>
      <c r="H943" s="55"/>
      <c r="I943" s="55"/>
      <c r="J943" s="55"/>
      <c r="K943" s="65"/>
      <c r="L943" s="65"/>
      <c r="M943" s="65"/>
      <c r="N943" s="65"/>
      <c r="O943" s="65"/>
      <c r="P943" s="65"/>
    </row>
    <row r="944" spans="1:16" s="1" customFormat="1" x14ac:dyDescent="0.25">
      <c r="A944" s="2"/>
      <c r="C944" s="7"/>
      <c r="E944" s="55"/>
      <c r="F944" s="55"/>
      <c r="G944" s="55"/>
      <c r="H944" s="55"/>
      <c r="I944" s="55"/>
      <c r="J944" s="55"/>
      <c r="K944" s="65"/>
      <c r="L944" s="65"/>
      <c r="M944" s="65"/>
      <c r="N944" s="65"/>
      <c r="O944" s="65"/>
      <c r="P944" s="65"/>
    </row>
    <row r="945" spans="1:16" s="1" customFormat="1" x14ac:dyDescent="0.25">
      <c r="A945" s="2"/>
      <c r="C945" s="7"/>
      <c r="E945" s="55"/>
      <c r="F945" s="55"/>
      <c r="G945" s="55"/>
      <c r="H945" s="55"/>
      <c r="I945" s="55"/>
      <c r="J945" s="55"/>
      <c r="K945" s="65"/>
      <c r="L945" s="65"/>
      <c r="M945" s="65"/>
      <c r="N945" s="65"/>
      <c r="O945" s="65"/>
      <c r="P945" s="65"/>
    </row>
    <row r="946" spans="1:16" s="1" customFormat="1" x14ac:dyDescent="0.25">
      <c r="A946" s="2"/>
      <c r="C946" s="7"/>
      <c r="E946" s="55"/>
      <c r="F946" s="55"/>
      <c r="G946" s="55"/>
      <c r="H946" s="55"/>
      <c r="I946" s="55"/>
      <c r="J946" s="55"/>
      <c r="K946" s="65"/>
      <c r="L946" s="65"/>
      <c r="M946" s="65"/>
      <c r="N946" s="65"/>
      <c r="O946" s="65"/>
      <c r="P946" s="65"/>
    </row>
    <row r="947" spans="1:16" s="1" customFormat="1" x14ac:dyDescent="0.25">
      <c r="A947" s="2"/>
      <c r="C947" s="7"/>
      <c r="E947" s="55"/>
      <c r="F947" s="55"/>
      <c r="G947" s="55"/>
      <c r="H947" s="55"/>
      <c r="I947" s="55"/>
      <c r="J947" s="55"/>
      <c r="K947" s="65"/>
      <c r="L947" s="65"/>
      <c r="M947" s="65"/>
      <c r="N947" s="65"/>
      <c r="O947" s="65"/>
      <c r="P947" s="65"/>
    </row>
    <row r="948" spans="1:16" s="1" customFormat="1" x14ac:dyDescent="0.25">
      <c r="A948" s="2"/>
      <c r="C948" s="7"/>
      <c r="E948" s="55"/>
      <c r="F948" s="55"/>
      <c r="G948" s="55"/>
      <c r="H948" s="55"/>
      <c r="I948" s="55"/>
      <c r="J948" s="55"/>
      <c r="K948" s="65"/>
      <c r="L948" s="65"/>
      <c r="M948" s="65"/>
      <c r="N948" s="65"/>
      <c r="O948" s="65"/>
      <c r="P948" s="65"/>
    </row>
    <row r="949" spans="1:16" s="1" customFormat="1" x14ac:dyDescent="0.25">
      <c r="A949" s="2"/>
      <c r="C949" s="7"/>
      <c r="E949" s="55"/>
      <c r="F949" s="55"/>
      <c r="G949" s="55"/>
      <c r="H949" s="55"/>
      <c r="I949" s="55"/>
      <c r="J949" s="55"/>
      <c r="K949" s="65"/>
      <c r="L949" s="65"/>
      <c r="M949" s="65"/>
      <c r="N949" s="65"/>
      <c r="O949" s="65"/>
      <c r="P949" s="65"/>
    </row>
    <row r="950" spans="1:16" s="1" customFormat="1" x14ac:dyDescent="0.25">
      <c r="A950" s="2"/>
      <c r="C950" s="7"/>
      <c r="E950" s="55"/>
      <c r="F950" s="55"/>
      <c r="G950" s="55"/>
      <c r="H950" s="55"/>
      <c r="I950" s="55"/>
      <c r="J950" s="55"/>
      <c r="K950" s="65"/>
      <c r="L950" s="65"/>
      <c r="M950" s="65"/>
      <c r="N950" s="65"/>
      <c r="O950" s="65"/>
      <c r="P950" s="65"/>
    </row>
    <row r="951" spans="1:16" s="1" customFormat="1" x14ac:dyDescent="0.25">
      <c r="A951" s="2"/>
      <c r="C951" s="7"/>
      <c r="E951" s="55"/>
      <c r="F951" s="55"/>
      <c r="G951" s="55"/>
      <c r="H951" s="55"/>
      <c r="I951" s="55"/>
      <c r="J951" s="55"/>
      <c r="K951" s="65"/>
      <c r="L951" s="65"/>
      <c r="M951" s="65"/>
      <c r="N951" s="65"/>
      <c r="O951" s="65"/>
      <c r="P951" s="65"/>
    </row>
    <row r="952" spans="1:16" s="1" customFormat="1" x14ac:dyDescent="0.25">
      <c r="A952" s="2"/>
      <c r="C952" s="7"/>
      <c r="E952" s="55"/>
      <c r="F952" s="55"/>
      <c r="G952" s="55"/>
      <c r="H952" s="55"/>
      <c r="I952" s="55"/>
      <c r="J952" s="55"/>
      <c r="K952" s="65"/>
      <c r="L952" s="65"/>
      <c r="M952" s="65"/>
      <c r="N952" s="65"/>
      <c r="O952" s="65"/>
      <c r="P952" s="65"/>
    </row>
    <row r="953" spans="1:16" s="1" customFormat="1" x14ac:dyDescent="0.25">
      <c r="A953" s="2"/>
      <c r="C953" s="7"/>
      <c r="E953" s="55"/>
      <c r="F953" s="55"/>
      <c r="G953" s="55"/>
      <c r="H953" s="55"/>
      <c r="I953" s="55"/>
      <c r="J953" s="55"/>
      <c r="K953" s="65"/>
      <c r="L953" s="65"/>
      <c r="M953" s="65"/>
      <c r="N953" s="65"/>
      <c r="O953" s="65"/>
      <c r="P953" s="65"/>
    </row>
    <row r="954" spans="1:16" s="1" customFormat="1" x14ac:dyDescent="0.25">
      <c r="A954" s="2"/>
      <c r="C954" s="7"/>
      <c r="E954" s="55"/>
      <c r="F954" s="55"/>
      <c r="G954" s="55"/>
      <c r="H954" s="55"/>
      <c r="I954" s="55"/>
      <c r="J954" s="55"/>
      <c r="K954" s="65"/>
      <c r="L954" s="65"/>
      <c r="M954" s="65"/>
      <c r="N954" s="65"/>
      <c r="O954" s="65"/>
      <c r="P954" s="65"/>
    </row>
    <row r="955" spans="1:16" s="1" customFormat="1" x14ac:dyDescent="0.25">
      <c r="A955" s="2"/>
      <c r="C955" s="7"/>
      <c r="E955" s="55"/>
      <c r="F955" s="55"/>
      <c r="G955" s="55"/>
      <c r="H955" s="55"/>
      <c r="I955" s="55"/>
      <c r="J955" s="55"/>
      <c r="K955" s="65"/>
      <c r="L955" s="65"/>
      <c r="M955" s="65"/>
      <c r="N955" s="65"/>
      <c r="O955" s="65"/>
      <c r="P955" s="65"/>
    </row>
    <row r="956" spans="1:16" s="1" customFormat="1" x14ac:dyDescent="0.25">
      <c r="A956" s="2"/>
      <c r="C956" s="7"/>
      <c r="E956" s="55"/>
      <c r="F956" s="55"/>
      <c r="G956" s="55"/>
      <c r="H956" s="55"/>
      <c r="I956" s="55"/>
      <c r="J956" s="55"/>
      <c r="K956" s="65"/>
      <c r="L956" s="65"/>
      <c r="M956" s="65"/>
      <c r="N956" s="65"/>
      <c r="O956" s="65"/>
      <c r="P956" s="65"/>
    </row>
    <row r="957" spans="1:16" s="1" customFormat="1" x14ac:dyDescent="0.25">
      <c r="A957" s="2"/>
      <c r="C957" s="7"/>
      <c r="E957" s="55"/>
      <c r="F957" s="55"/>
      <c r="G957" s="55"/>
      <c r="H957" s="55"/>
      <c r="I957" s="55"/>
      <c r="J957" s="55"/>
      <c r="K957" s="65"/>
      <c r="L957" s="65"/>
      <c r="M957" s="65"/>
      <c r="N957" s="65"/>
      <c r="O957" s="65"/>
      <c r="P957" s="65"/>
    </row>
    <row r="958" spans="1:16" s="1" customFormat="1" x14ac:dyDescent="0.25">
      <c r="A958" s="2"/>
      <c r="C958" s="7"/>
      <c r="E958" s="55"/>
      <c r="F958" s="55"/>
      <c r="G958" s="55"/>
      <c r="H958" s="55"/>
      <c r="I958" s="55"/>
      <c r="J958" s="55"/>
      <c r="K958" s="65"/>
      <c r="L958" s="65"/>
      <c r="M958" s="65"/>
      <c r="N958" s="65"/>
      <c r="O958" s="65"/>
      <c r="P958" s="65"/>
    </row>
    <row r="959" spans="1:16" s="1" customFormat="1" x14ac:dyDescent="0.25">
      <c r="A959" s="2"/>
      <c r="C959" s="7"/>
      <c r="E959" s="55"/>
      <c r="F959" s="55"/>
      <c r="G959" s="55"/>
      <c r="H959" s="55"/>
      <c r="I959" s="55"/>
      <c r="J959" s="55"/>
      <c r="K959" s="65"/>
      <c r="L959" s="65"/>
      <c r="M959" s="65"/>
      <c r="N959" s="65"/>
      <c r="O959" s="65"/>
      <c r="P959" s="65"/>
    </row>
    <row r="960" spans="1:16" s="1" customFormat="1" x14ac:dyDescent="0.25">
      <c r="A960" s="2"/>
      <c r="C960" s="7"/>
      <c r="E960" s="55"/>
      <c r="F960" s="55"/>
      <c r="G960" s="55"/>
      <c r="H960" s="55"/>
      <c r="I960" s="55"/>
      <c r="J960" s="55"/>
      <c r="K960" s="65"/>
      <c r="L960" s="65"/>
      <c r="M960" s="65"/>
      <c r="N960" s="65"/>
      <c r="O960" s="65"/>
      <c r="P960" s="65"/>
    </row>
    <row r="961" spans="1:16" s="1" customFormat="1" x14ac:dyDescent="0.25">
      <c r="A961" s="2"/>
      <c r="C961" s="7"/>
      <c r="E961" s="55"/>
      <c r="F961" s="55"/>
      <c r="G961" s="55"/>
      <c r="H961" s="55"/>
      <c r="I961" s="55"/>
      <c r="J961" s="55"/>
      <c r="K961" s="65"/>
      <c r="L961" s="65"/>
      <c r="M961" s="65"/>
      <c r="N961" s="65"/>
      <c r="O961" s="65"/>
      <c r="P961" s="65"/>
    </row>
    <row r="962" spans="1:16" s="1" customFormat="1" x14ac:dyDescent="0.25">
      <c r="A962" s="2"/>
      <c r="C962" s="7"/>
      <c r="E962" s="55"/>
      <c r="F962" s="55"/>
      <c r="G962" s="55"/>
      <c r="H962" s="55"/>
      <c r="I962" s="55"/>
      <c r="J962" s="55"/>
      <c r="K962" s="65"/>
      <c r="L962" s="65"/>
      <c r="M962" s="65"/>
      <c r="N962" s="65"/>
      <c r="O962" s="65"/>
      <c r="P962" s="65"/>
    </row>
    <row r="963" spans="1:16" s="1" customFormat="1" x14ac:dyDescent="0.25">
      <c r="A963" s="2"/>
      <c r="C963" s="7"/>
      <c r="E963" s="55"/>
      <c r="F963" s="55"/>
      <c r="G963" s="55"/>
      <c r="H963" s="55"/>
      <c r="I963" s="55"/>
      <c r="J963" s="55"/>
      <c r="K963" s="65"/>
      <c r="L963" s="65"/>
      <c r="M963" s="65"/>
      <c r="N963" s="65"/>
      <c r="O963" s="65"/>
      <c r="P963" s="65"/>
    </row>
    <row r="964" spans="1:16" s="1" customFormat="1" x14ac:dyDescent="0.25">
      <c r="A964" s="2"/>
      <c r="C964" s="7"/>
      <c r="E964" s="55"/>
      <c r="F964" s="55"/>
      <c r="G964" s="55"/>
      <c r="H964" s="55"/>
      <c r="I964" s="55"/>
      <c r="J964" s="55"/>
      <c r="K964" s="65"/>
      <c r="L964" s="65"/>
      <c r="M964" s="65"/>
      <c r="N964" s="65"/>
      <c r="O964" s="65"/>
      <c r="P964" s="65"/>
    </row>
    <row r="965" spans="1:16" s="1" customFormat="1" x14ac:dyDescent="0.25">
      <c r="A965" s="2"/>
      <c r="C965" s="7"/>
      <c r="E965" s="55"/>
      <c r="F965" s="55"/>
      <c r="G965" s="55"/>
      <c r="H965" s="55"/>
      <c r="I965" s="55"/>
      <c r="J965" s="55"/>
      <c r="K965" s="65"/>
      <c r="L965" s="65"/>
      <c r="M965" s="65"/>
      <c r="N965" s="65"/>
      <c r="O965" s="65"/>
      <c r="P965" s="65"/>
    </row>
    <row r="966" spans="1:16" s="1" customFormat="1" x14ac:dyDescent="0.25">
      <c r="A966" s="2"/>
      <c r="C966" s="7"/>
      <c r="E966" s="55"/>
      <c r="F966" s="55"/>
      <c r="G966" s="55"/>
      <c r="H966" s="55"/>
      <c r="I966" s="55"/>
      <c r="J966" s="55"/>
      <c r="K966" s="65"/>
      <c r="L966" s="65"/>
      <c r="M966" s="65"/>
      <c r="N966" s="65"/>
      <c r="O966" s="65"/>
      <c r="P966" s="65"/>
    </row>
    <row r="967" spans="1:16" s="1" customFormat="1" x14ac:dyDescent="0.25">
      <c r="A967" s="2"/>
      <c r="C967" s="7"/>
      <c r="E967" s="55"/>
      <c r="F967" s="55"/>
      <c r="G967" s="55"/>
      <c r="H967" s="55"/>
      <c r="I967" s="55"/>
      <c r="J967" s="55"/>
      <c r="K967" s="65"/>
      <c r="L967" s="65"/>
      <c r="M967" s="65"/>
      <c r="N967" s="65"/>
      <c r="O967" s="65"/>
      <c r="P967" s="65"/>
    </row>
    <row r="968" spans="1:16" s="1" customFormat="1" x14ac:dyDescent="0.25">
      <c r="A968" s="2"/>
      <c r="C968" s="7"/>
      <c r="E968" s="55"/>
      <c r="F968" s="55"/>
      <c r="G968" s="55"/>
      <c r="H968" s="55"/>
      <c r="I968" s="55"/>
      <c r="J968" s="55"/>
      <c r="K968" s="65"/>
      <c r="L968" s="65"/>
      <c r="M968" s="65"/>
      <c r="N968" s="65"/>
      <c r="O968" s="65"/>
      <c r="P968" s="65"/>
    </row>
    <row r="969" spans="1:16" s="1" customFormat="1" x14ac:dyDescent="0.25">
      <c r="A969" s="2"/>
      <c r="C969" s="7"/>
      <c r="E969" s="55"/>
      <c r="F969" s="55"/>
      <c r="G969" s="55"/>
      <c r="H969" s="55"/>
      <c r="I969" s="55"/>
      <c r="J969" s="55"/>
      <c r="K969" s="65"/>
      <c r="L969" s="65"/>
      <c r="M969" s="65"/>
      <c r="N969" s="65"/>
      <c r="O969" s="65"/>
      <c r="P969" s="65"/>
    </row>
    <row r="970" spans="1:16" s="1" customFormat="1" x14ac:dyDescent="0.25">
      <c r="A970" s="2"/>
      <c r="C970" s="7"/>
      <c r="E970" s="55"/>
      <c r="F970" s="55"/>
      <c r="G970" s="55"/>
      <c r="H970" s="55"/>
      <c r="I970" s="55"/>
      <c r="J970" s="55"/>
      <c r="K970" s="65"/>
      <c r="L970" s="65"/>
      <c r="M970" s="65"/>
      <c r="N970" s="65"/>
      <c r="O970" s="65"/>
      <c r="P970" s="65"/>
    </row>
    <row r="971" spans="1:16" s="1" customFormat="1" x14ac:dyDescent="0.25">
      <c r="A971" s="2"/>
      <c r="C971" s="7"/>
      <c r="E971" s="55"/>
      <c r="F971" s="55"/>
      <c r="G971" s="55"/>
      <c r="H971" s="55"/>
      <c r="I971" s="55"/>
      <c r="J971" s="55"/>
      <c r="K971" s="65"/>
      <c r="L971" s="65"/>
      <c r="M971" s="65"/>
      <c r="N971" s="65"/>
      <c r="O971" s="65"/>
      <c r="P971" s="65"/>
    </row>
    <row r="972" spans="1:16" s="1" customFormat="1" x14ac:dyDescent="0.25">
      <c r="A972" s="2"/>
      <c r="C972" s="7"/>
      <c r="E972" s="55"/>
      <c r="F972" s="55"/>
      <c r="G972" s="55"/>
      <c r="H972" s="55"/>
      <c r="I972" s="55"/>
      <c r="J972" s="55"/>
      <c r="K972" s="65"/>
      <c r="L972" s="65"/>
      <c r="M972" s="65"/>
      <c r="N972" s="65"/>
      <c r="O972" s="65"/>
      <c r="P972" s="65"/>
    </row>
    <row r="973" spans="1:16" s="1" customFormat="1" x14ac:dyDescent="0.25">
      <c r="A973" s="2"/>
      <c r="C973" s="7"/>
      <c r="E973" s="55"/>
      <c r="F973" s="55"/>
      <c r="G973" s="55"/>
      <c r="H973" s="55"/>
      <c r="I973" s="55"/>
      <c r="J973" s="55"/>
      <c r="K973" s="65"/>
      <c r="L973" s="65"/>
      <c r="M973" s="65"/>
      <c r="N973" s="65"/>
      <c r="O973" s="65"/>
      <c r="P973" s="65"/>
    </row>
    <row r="974" spans="1:16" s="1" customFormat="1" x14ac:dyDescent="0.25">
      <c r="A974" s="2"/>
      <c r="C974" s="7"/>
      <c r="E974" s="55"/>
      <c r="F974" s="55"/>
      <c r="G974" s="55"/>
      <c r="H974" s="55"/>
      <c r="I974" s="55"/>
      <c r="J974" s="55"/>
      <c r="K974" s="65"/>
      <c r="L974" s="65"/>
      <c r="M974" s="65"/>
      <c r="N974" s="65"/>
      <c r="O974" s="65"/>
      <c r="P974" s="65"/>
    </row>
    <row r="975" spans="1:16" s="1" customFormat="1" x14ac:dyDescent="0.25">
      <c r="A975" s="2"/>
      <c r="C975" s="7"/>
      <c r="E975" s="55"/>
      <c r="F975" s="55"/>
      <c r="G975" s="55"/>
      <c r="H975" s="55"/>
      <c r="I975" s="55"/>
      <c r="J975" s="55"/>
      <c r="K975" s="65"/>
      <c r="L975" s="65"/>
      <c r="M975" s="65"/>
      <c r="N975" s="65"/>
      <c r="O975" s="65"/>
      <c r="P975" s="65"/>
    </row>
    <row r="976" spans="1:16" s="1" customFormat="1" x14ac:dyDescent="0.25">
      <c r="A976" s="2"/>
      <c r="C976" s="7"/>
      <c r="E976" s="55"/>
      <c r="F976" s="55"/>
      <c r="G976" s="55"/>
      <c r="H976" s="55"/>
      <c r="I976" s="55"/>
      <c r="J976" s="55"/>
      <c r="K976" s="65"/>
      <c r="L976" s="65"/>
      <c r="M976" s="65"/>
      <c r="N976" s="65"/>
      <c r="O976" s="65"/>
      <c r="P976" s="65"/>
    </row>
    <row r="977" spans="1:16" s="1" customFormat="1" x14ac:dyDescent="0.25">
      <c r="A977" s="2"/>
      <c r="C977" s="7"/>
      <c r="E977" s="55"/>
      <c r="F977" s="55"/>
      <c r="G977" s="55"/>
      <c r="H977" s="55"/>
      <c r="I977" s="55"/>
      <c r="J977" s="55"/>
      <c r="K977" s="65"/>
      <c r="L977" s="65"/>
      <c r="M977" s="65"/>
      <c r="N977" s="65"/>
      <c r="O977" s="65"/>
      <c r="P977" s="65"/>
    </row>
    <row r="978" spans="1:16" s="1" customFormat="1" x14ac:dyDescent="0.25">
      <c r="A978" s="2"/>
      <c r="C978" s="7"/>
      <c r="E978" s="55"/>
      <c r="F978" s="55"/>
      <c r="G978" s="55"/>
      <c r="H978" s="55"/>
      <c r="I978" s="55"/>
      <c r="J978" s="55"/>
      <c r="K978" s="65"/>
      <c r="L978" s="65"/>
      <c r="M978" s="65"/>
      <c r="N978" s="65"/>
      <c r="O978" s="65"/>
      <c r="P978" s="65"/>
    </row>
    <row r="979" spans="1:16" s="1" customFormat="1" x14ac:dyDescent="0.25">
      <c r="A979" s="2"/>
      <c r="C979" s="7"/>
      <c r="E979" s="55"/>
      <c r="F979" s="55"/>
      <c r="G979" s="55"/>
      <c r="H979" s="55"/>
      <c r="I979" s="55"/>
      <c r="J979" s="55"/>
      <c r="K979" s="65"/>
      <c r="L979" s="65"/>
      <c r="M979" s="65"/>
      <c r="N979" s="65"/>
      <c r="O979" s="65"/>
      <c r="P979" s="65"/>
    </row>
    <row r="980" spans="1:16" s="1" customFormat="1" x14ac:dyDescent="0.25">
      <c r="A980" s="2"/>
      <c r="C980" s="7"/>
      <c r="E980" s="55"/>
      <c r="F980" s="55"/>
      <c r="G980" s="55"/>
      <c r="H980" s="55"/>
      <c r="I980" s="55"/>
      <c r="J980" s="55"/>
      <c r="K980" s="65"/>
      <c r="L980" s="65"/>
      <c r="M980" s="65"/>
      <c r="N980" s="65"/>
      <c r="O980" s="65"/>
      <c r="P980" s="65"/>
    </row>
    <row r="981" spans="1:16" s="1" customFormat="1" x14ac:dyDescent="0.25">
      <c r="A981" s="2"/>
      <c r="C981" s="7"/>
      <c r="E981" s="55"/>
      <c r="F981" s="55"/>
      <c r="G981" s="55"/>
      <c r="H981" s="55"/>
      <c r="I981" s="55"/>
      <c r="J981" s="55"/>
      <c r="K981" s="65"/>
      <c r="L981" s="65"/>
      <c r="M981" s="65"/>
      <c r="N981" s="65"/>
      <c r="O981" s="65"/>
      <c r="P981" s="65"/>
    </row>
    <row r="982" spans="1:16" s="1" customFormat="1" x14ac:dyDescent="0.25">
      <c r="A982" s="2"/>
      <c r="C982" s="7"/>
      <c r="E982" s="55"/>
      <c r="F982" s="55"/>
      <c r="G982" s="55"/>
      <c r="H982" s="55"/>
      <c r="I982" s="55"/>
      <c r="J982" s="55"/>
      <c r="K982" s="65"/>
      <c r="L982" s="65"/>
      <c r="M982" s="65"/>
      <c r="N982" s="65"/>
      <c r="O982" s="65"/>
      <c r="P982" s="65"/>
    </row>
    <row r="983" spans="1:16" s="1" customFormat="1" x14ac:dyDescent="0.25">
      <c r="A983" s="2"/>
      <c r="C983" s="7"/>
      <c r="E983" s="55"/>
      <c r="F983" s="55"/>
      <c r="G983" s="55"/>
      <c r="H983" s="55"/>
      <c r="I983" s="55"/>
      <c r="J983" s="55"/>
      <c r="K983" s="65"/>
      <c r="L983" s="65"/>
      <c r="M983" s="65"/>
      <c r="N983" s="65"/>
      <c r="O983" s="65"/>
      <c r="P983" s="65"/>
    </row>
    <row r="984" spans="1:16" s="1" customFormat="1" x14ac:dyDescent="0.25">
      <c r="A984" s="2"/>
      <c r="C984" s="7"/>
      <c r="E984" s="55"/>
      <c r="F984" s="55"/>
      <c r="G984" s="55"/>
      <c r="H984" s="55"/>
      <c r="I984" s="55"/>
      <c r="J984" s="55"/>
      <c r="K984" s="65"/>
      <c r="L984" s="65"/>
      <c r="M984" s="65"/>
      <c r="N984" s="65"/>
      <c r="O984" s="65"/>
      <c r="P984" s="65"/>
    </row>
    <row r="985" spans="1:16" s="1" customFormat="1" x14ac:dyDescent="0.25">
      <c r="A985" s="2"/>
      <c r="C985" s="7"/>
      <c r="E985" s="55"/>
      <c r="F985" s="55"/>
      <c r="G985" s="55"/>
      <c r="H985" s="55"/>
      <c r="I985" s="55"/>
      <c r="J985" s="55"/>
      <c r="K985" s="65"/>
      <c r="L985" s="65"/>
      <c r="M985" s="65"/>
      <c r="N985" s="65"/>
      <c r="O985" s="65"/>
      <c r="P985" s="65"/>
    </row>
    <row r="986" spans="1:16" s="1" customFormat="1" x14ac:dyDescent="0.25">
      <c r="A986" s="2"/>
      <c r="C986" s="7"/>
      <c r="E986" s="55"/>
      <c r="F986" s="55"/>
      <c r="G986" s="55"/>
      <c r="H986" s="55"/>
      <c r="I986" s="55"/>
      <c r="J986" s="55"/>
      <c r="K986" s="65"/>
      <c r="L986" s="65"/>
      <c r="M986" s="65"/>
      <c r="N986" s="65"/>
      <c r="O986" s="65"/>
      <c r="P986" s="65"/>
    </row>
    <row r="987" spans="1:16" s="1" customFormat="1" x14ac:dyDescent="0.25">
      <c r="A987" s="2"/>
      <c r="C987" s="7"/>
      <c r="E987" s="55"/>
      <c r="F987" s="55"/>
      <c r="G987" s="55"/>
      <c r="H987" s="55"/>
      <c r="I987" s="55"/>
      <c r="J987" s="55"/>
      <c r="K987" s="65"/>
      <c r="L987" s="65"/>
      <c r="M987" s="65"/>
      <c r="N987" s="65"/>
      <c r="O987" s="65"/>
      <c r="P987" s="65"/>
    </row>
    <row r="988" spans="1:16" s="1" customFormat="1" x14ac:dyDescent="0.25">
      <c r="A988" s="2"/>
      <c r="C988" s="7"/>
      <c r="E988" s="55"/>
      <c r="F988" s="55"/>
      <c r="G988" s="55"/>
      <c r="H988" s="55"/>
      <c r="I988" s="55"/>
      <c r="J988" s="55"/>
      <c r="K988" s="65"/>
      <c r="L988" s="65"/>
      <c r="M988" s="65"/>
      <c r="N988" s="65"/>
      <c r="O988" s="65"/>
      <c r="P988" s="65"/>
    </row>
    <row r="989" spans="1:16" s="1" customFormat="1" x14ac:dyDescent="0.25">
      <c r="A989" s="2"/>
      <c r="C989" s="7"/>
      <c r="E989" s="55"/>
      <c r="F989" s="55"/>
      <c r="G989" s="55"/>
      <c r="H989" s="55"/>
      <c r="I989" s="55"/>
      <c r="J989" s="55"/>
      <c r="K989" s="65"/>
      <c r="L989" s="65"/>
      <c r="M989" s="65"/>
      <c r="N989" s="65"/>
      <c r="O989" s="65"/>
      <c r="P989" s="65"/>
    </row>
    <row r="990" spans="1:16" s="1" customFormat="1" x14ac:dyDescent="0.25">
      <c r="A990" s="2"/>
      <c r="C990" s="7"/>
      <c r="E990" s="55"/>
      <c r="F990" s="55"/>
      <c r="G990" s="55"/>
      <c r="H990" s="55"/>
      <c r="I990" s="55"/>
      <c r="J990" s="55"/>
      <c r="K990" s="65"/>
      <c r="L990" s="65"/>
      <c r="M990" s="65"/>
      <c r="N990" s="65"/>
      <c r="O990" s="65"/>
      <c r="P990" s="65"/>
    </row>
    <row r="991" spans="1:16" s="1" customFormat="1" x14ac:dyDescent="0.25">
      <c r="A991" s="2"/>
      <c r="C991" s="7"/>
      <c r="E991" s="55"/>
      <c r="F991" s="55"/>
      <c r="G991" s="55"/>
      <c r="H991" s="55"/>
      <c r="I991" s="55"/>
      <c r="J991" s="55"/>
      <c r="K991" s="65"/>
      <c r="L991" s="65"/>
      <c r="M991" s="65"/>
      <c r="N991" s="65"/>
      <c r="O991" s="65"/>
      <c r="P991" s="65"/>
    </row>
    <row r="992" spans="1:16" s="1" customFormat="1" x14ac:dyDescent="0.25">
      <c r="A992" s="2"/>
      <c r="C992" s="7"/>
      <c r="E992" s="55"/>
      <c r="F992" s="55"/>
      <c r="G992" s="55"/>
      <c r="H992" s="55"/>
      <c r="I992" s="55"/>
      <c r="J992" s="55"/>
      <c r="K992" s="65"/>
      <c r="L992" s="65"/>
      <c r="M992" s="65"/>
      <c r="N992" s="65"/>
      <c r="O992" s="65"/>
      <c r="P992" s="65"/>
    </row>
    <row r="993" spans="1:16" s="1" customFormat="1" x14ac:dyDescent="0.25">
      <c r="A993" s="2"/>
      <c r="C993" s="7"/>
      <c r="E993" s="55"/>
      <c r="F993" s="55"/>
      <c r="G993" s="55"/>
      <c r="H993" s="55"/>
      <c r="I993" s="55"/>
      <c r="J993" s="55"/>
      <c r="K993" s="65"/>
      <c r="L993" s="65"/>
      <c r="M993" s="65"/>
      <c r="N993" s="65"/>
      <c r="O993" s="65"/>
      <c r="P993" s="65"/>
    </row>
    <row r="994" spans="1:16" s="1" customFormat="1" x14ac:dyDescent="0.25">
      <c r="A994" s="2"/>
      <c r="C994" s="7"/>
      <c r="E994" s="55"/>
      <c r="F994" s="55"/>
      <c r="G994" s="55"/>
      <c r="H994" s="55"/>
      <c r="I994" s="55"/>
      <c r="J994" s="55"/>
      <c r="K994" s="65"/>
      <c r="L994" s="65"/>
      <c r="M994" s="65"/>
      <c r="N994" s="65"/>
      <c r="O994" s="65"/>
      <c r="P994" s="65"/>
    </row>
    <row r="995" spans="1:16" s="1" customFormat="1" x14ac:dyDescent="0.25">
      <c r="A995" s="2"/>
      <c r="C995" s="7"/>
      <c r="E995" s="55"/>
      <c r="F995" s="55"/>
      <c r="G995" s="55"/>
      <c r="H995" s="55"/>
      <c r="I995" s="55"/>
      <c r="J995" s="55"/>
      <c r="K995" s="65"/>
      <c r="L995" s="65"/>
      <c r="M995" s="65"/>
      <c r="N995" s="65"/>
      <c r="O995" s="65"/>
      <c r="P995" s="65"/>
    </row>
    <row r="996" spans="1:16" s="1" customFormat="1" x14ac:dyDescent="0.25">
      <c r="A996" s="2"/>
      <c r="C996" s="7"/>
      <c r="E996" s="55"/>
      <c r="F996" s="55"/>
      <c r="G996" s="55"/>
      <c r="H996" s="55"/>
      <c r="I996" s="55"/>
      <c r="J996" s="55"/>
      <c r="K996" s="65"/>
      <c r="L996" s="65"/>
      <c r="M996" s="65"/>
      <c r="N996" s="65"/>
      <c r="O996" s="65"/>
      <c r="P996" s="65"/>
    </row>
    <row r="997" spans="1:16" s="1" customFormat="1" x14ac:dyDescent="0.25">
      <c r="A997" s="2"/>
      <c r="C997" s="7"/>
      <c r="E997" s="55"/>
      <c r="F997" s="55"/>
      <c r="G997" s="55"/>
      <c r="H997" s="55"/>
      <c r="I997" s="55"/>
      <c r="J997" s="55"/>
      <c r="K997" s="65"/>
      <c r="L997" s="65"/>
      <c r="M997" s="65"/>
      <c r="N997" s="65"/>
      <c r="O997" s="65"/>
      <c r="P997" s="65"/>
    </row>
    <row r="998" spans="1:16" s="1" customFormat="1" x14ac:dyDescent="0.25">
      <c r="A998" s="2"/>
      <c r="C998" s="7"/>
      <c r="E998" s="55"/>
      <c r="F998" s="55"/>
      <c r="G998" s="55"/>
      <c r="H998" s="55"/>
      <c r="I998" s="55"/>
      <c r="J998" s="55"/>
      <c r="K998" s="65"/>
      <c r="L998" s="65"/>
      <c r="M998" s="65"/>
      <c r="N998" s="65"/>
      <c r="O998" s="65"/>
      <c r="P998" s="65"/>
    </row>
    <row r="999" spans="1:16" s="1" customFormat="1" x14ac:dyDescent="0.25">
      <c r="A999" s="2"/>
      <c r="C999" s="7"/>
      <c r="E999" s="55"/>
      <c r="F999" s="55"/>
      <c r="G999" s="55"/>
      <c r="H999" s="55"/>
      <c r="I999" s="55"/>
      <c r="J999" s="55"/>
      <c r="K999" s="65"/>
      <c r="L999" s="65"/>
      <c r="M999" s="65"/>
      <c r="N999" s="65"/>
      <c r="O999" s="65"/>
      <c r="P999" s="65"/>
    </row>
    <row r="1000" spans="1:16" s="1" customFormat="1" x14ac:dyDescent="0.25">
      <c r="A1000" s="2"/>
      <c r="C1000" s="7"/>
      <c r="E1000" s="55"/>
      <c r="F1000" s="55"/>
      <c r="G1000" s="55"/>
      <c r="H1000" s="55"/>
      <c r="I1000" s="55"/>
      <c r="J1000" s="55"/>
      <c r="K1000" s="65"/>
      <c r="L1000" s="65"/>
      <c r="M1000" s="65"/>
      <c r="N1000" s="65"/>
      <c r="O1000" s="65"/>
      <c r="P1000" s="65"/>
    </row>
    <row r="1001" spans="1:16" s="1" customFormat="1" x14ac:dyDescent="0.25">
      <c r="A1001" s="2"/>
      <c r="C1001" s="7"/>
      <c r="E1001" s="55"/>
      <c r="F1001" s="55"/>
      <c r="G1001" s="55"/>
      <c r="H1001" s="55"/>
      <c r="I1001" s="55"/>
      <c r="J1001" s="55"/>
      <c r="K1001" s="65"/>
      <c r="L1001" s="65"/>
      <c r="M1001" s="65"/>
      <c r="N1001" s="65"/>
      <c r="O1001" s="65"/>
      <c r="P1001" s="65"/>
    </row>
    <row r="1002" spans="1:16" s="1" customFormat="1" x14ac:dyDescent="0.25">
      <c r="A1002" s="2"/>
      <c r="C1002" s="7"/>
      <c r="E1002" s="55"/>
      <c r="F1002" s="55"/>
      <c r="G1002" s="55"/>
      <c r="H1002" s="55"/>
      <c r="I1002" s="55"/>
      <c r="J1002" s="55"/>
      <c r="K1002" s="65"/>
      <c r="L1002" s="65"/>
      <c r="M1002" s="65"/>
      <c r="N1002" s="65"/>
      <c r="O1002" s="65"/>
      <c r="P1002" s="65"/>
    </row>
    <row r="1003" spans="1:16" s="1" customFormat="1" x14ac:dyDescent="0.25">
      <c r="A1003" s="2"/>
      <c r="C1003" s="7"/>
      <c r="E1003" s="55"/>
      <c r="F1003" s="55"/>
      <c r="G1003" s="55"/>
      <c r="H1003" s="55"/>
      <c r="I1003" s="55"/>
      <c r="J1003" s="55"/>
      <c r="K1003" s="65"/>
      <c r="L1003" s="65"/>
      <c r="M1003" s="65"/>
      <c r="N1003" s="65"/>
      <c r="O1003" s="65"/>
      <c r="P1003" s="65"/>
    </row>
    <row r="1004" spans="1:16" s="1" customFormat="1" x14ac:dyDescent="0.25">
      <c r="A1004" s="2"/>
      <c r="C1004" s="7"/>
      <c r="E1004" s="55"/>
      <c r="F1004" s="55"/>
      <c r="G1004" s="55"/>
      <c r="H1004" s="55"/>
      <c r="I1004" s="55"/>
      <c r="J1004" s="55"/>
      <c r="K1004" s="65"/>
      <c r="L1004" s="65"/>
      <c r="M1004" s="65"/>
      <c r="N1004" s="65"/>
      <c r="O1004" s="65"/>
      <c r="P1004" s="65"/>
    </row>
    <row r="1005" spans="1:16" s="1" customFormat="1" x14ac:dyDescent="0.25">
      <c r="A1005" s="2"/>
      <c r="C1005" s="7"/>
      <c r="E1005" s="55"/>
      <c r="F1005" s="55"/>
      <c r="G1005" s="55"/>
      <c r="H1005" s="55"/>
      <c r="I1005" s="55"/>
      <c r="J1005" s="55"/>
      <c r="K1005" s="65"/>
      <c r="L1005" s="65"/>
      <c r="M1005" s="65"/>
      <c r="N1005" s="65"/>
      <c r="O1005" s="65"/>
      <c r="P1005" s="65"/>
    </row>
    <row r="1006" spans="1:16" s="1" customFormat="1" x14ac:dyDescent="0.25">
      <c r="A1006" s="2"/>
      <c r="C1006" s="7"/>
      <c r="E1006" s="55"/>
      <c r="F1006" s="55"/>
      <c r="G1006" s="55"/>
      <c r="H1006" s="55"/>
      <c r="I1006" s="55"/>
      <c r="J1006" s="55"/>
      <c r="K1006" s="65"/>
      <c r="L1006" s="65"/>
      <c r="M1006" s="65"/>
      <c r="N1006" s="65"/>
      <c r="O1006" s="65"/>
      <c r="P1006" s="65"/>
    </row>
    <row r="1007" spans="1:16" s="1" customFormat="1" x14ac:dyDescent="0.25">
      <c r="A1007" s="2"/>
      <c r="C1007" s="7"/>
      <c r="E1007" s="55"/>
      <c r="F1007" s="55"/>
      <c r="G1007" s="55"/>
      <c r="H1007" s="55"/>
      <c r="I1007" s="55"/>
      <c r="J1007" s="55"/>
      <c r="K1007" s="65"/>
      <c r="L1007" s="65"/>
      <c r="M1007" s="65"/>
      <c r="N1007" s="65"/>
      <c r="O1007" s="65"/>
      <c r="P1007" s="65"/>
    </row>
    <row r="1008" spans="1:16" s="1" customFormat="1" x14ac:dyDescent="0.25">
      <c r="A1008" s="2"/>
      <c r="C1008" s="7"/>
      <c r="E1008" s="55"/>
      <c r="F1008" s="55"/>
      <c r="G1008" s="55"/>
      <c r="H1008" s="55"/>
      <c r="I1008" s="55"/>
      <c r="J1008" s="55"/>
      <c r="K1008" s="65"/>
      <c r="L1008" s="65"/>
      <c r="M1008" s="65"/>
      <c r="N1008" s="65"/>
      <c r="O1008" s="65"/>
      <c r="P1008" s="65"/>
    </row>
    <row r="1009" spans="1:16" s="1" customFormat="1" x14ac:dyDescent="0.25">
      <c r="A1009" s="2"/>
      <c r="C1009" s="7"/>
      <c r="E1009" s="55"/>
      <c r="F1009" s="55"/>
      <c r="G1009" s="55"/>
      <c r="H1009" s="55"/>
      <c r="I1009" s="55"/>
      <c r="J1009" s="55"/>
      <c r="K1009" s="65"/>
      <c r="L1009" s="65"/>
      <c r="M1009" s="65"/>
      <c r="N1009" s="65"/>
      <c r="O1009" s="65"/>
      <c r="P1009" s="65"/>
    </row>
    <row r="1010" spans="1:16" s="1" customFormat="1" x14ac:dyDescent="0.25">
      <c r="A1010" s="2"/>
      <c r="C1010" s="7"/>
      <c r="E1010" s="55"/>
      <c r="F1010" s="55"/>
      <c r="G1010" s="55"/>
      <c r="H1010" s="55"/>
      <c r="I1010" s="55"/>
      <c r="J1010" s="55"/>
      <c r="K1010" s="65"/>
      <c r="L1010" s="65"/>
      <c r="M1010" s="65"/>
      <c r="N1010" s="65"/>
      <c r="O1010" s="65"/>
      <c r="P1010" s="65"/>
    </row>
    <row r="1011" spans="1:16" s="1" customFormat="1" x14ac:dyDescent="0.25">
      <c r="A1011" s="2"/>
      <c r="C1011" s="7"/>
      <c r="E1011" s="55"/>
      <c r="F1011" s="55"/>
      <c r="G1011" s="55"/>
      <c r="H1011" s="55"/>
      <c r="I1011" s="55"/>
      <c r="J1011" s="55"/>
      <c r="K1011" s="65"/>
      <c r="L1011" s="65"/>
      <c r="M1011" s="65"/>
      <c r="N1011" s="65"/>
      <c r="O1011" s="65"/>
      <c r="P1011" s="65"/>
    </row>
    <row r="1012" spans="1:16" s="1" customFormat="1" x14ac:dyDescent="0.25">
      <c r="A1012" s="2"/>
      <c r="C1012" s="7"/>
      <c r="E1012" s="55"/>
      <c r="F1012" s="55"/>
      <c r="G1012" s="55"/>
      <c r="H1012" s="55"/>
      <c r="I1012" s="55"/>
      <c r="J1012" s="55"/>
      <c r="K1012" s="65"/>
      <c r="L1012" s="65"/>
      <c r="M1012" s="65"/>
      <c r="N1012" s="65"/>
      <c r="O1012" s="65"/>
      <c r="P1012" s="65"/>
    </row>
    <row r="1013" spans="1:16" s="1" customFormat="1" x14ac:dyDescent="0.25">
      <c r="A1013" s="2"/>
      <c r="C1013" s="7"/>
      <c r="E1013" s="55"/>
      <c r="F1013" s="55"/>
      <c r="G1013" s="55"/>
      <c r="H1013" s="55"/>
      <c r="I1013" s="55"/>
      <c r="J1013" s="55"/>
      <c r="K1013" s="65"/>
      <c r="L1013" s="65"/>
      <c r="M1013" s="65"/>
      <c r="N1013" s="65"/>
      <c r="O1013" s="65"/>
      <c r="P1013" s="65"/>
    </row>
    <row r="1014" spans="1:16" s="1" customFormat="1" x14ac:dyDescent="0.25">
      <c r="A1014" s="2"/>
      <c r="C1014" s="7"/>
      <c r="E1014" s="55"/>
      <c r="F1014" s="55"/>
      <c r="G1014" s="55"/>
      <c r="H1014" s="55"/>
      <c r="I1014" s="55"/>
      <c r="J1014" s="55"/>
      <c r="K1014" s="65"/>
      <c r="L1014" s="65"/>
      <c r="M1014" s="65"/>
      <c r="N1014" s="65"/>
      <c r="O1014" s="65"/>
      <c r="P1014" s="65"/>
    </row>
    <row r="1015" spans="1:16" s="1" customFormat="1" x14ac:dyDescent="0.25">
      <c r="A1015" s="2"/>
      <c r="C1015" s="7"/>
      <c r="E1015" s="55"/>
      <c r="F1015" s="55"/>
      <c r="G1015" s="55"/>
      <c r="H1015" s="55"/>
      <c r="I1015" s="55"/>
      <c r="J1015" s="55"/>
      <c r="K1015" s="65"/>
      <c r="L1015" s="65"/>
      <c r="M1015" s="65"/>
      <c r="N1015" s="65"/>
      <c r="O1015" s="65"/>
      <c r="P1015" s="65"/>
    </row>
    <row r="1016" spans="1:16" s="1" customFormat="1" x14ac:dyDescent="0.25">
      <c r="A1016" s="2"/>
      <c r="C1016" s="7"/>
      <c r="E1016" s="55"/>
      <c r="F1016" s="55"/>
      <c r="G1016" s="55"/>
      <c r="H1016" s="55"/>
      <c r="I1016" s="55"/>
      <c r="J1016" s="55"/>
      <c r="K1016" s="65"/>
      <c r="L1016" s="65"/>
      <c r="M1016" s="65"/>
      <c r="N1016" s="65"/>
      <c r="O1016" s="65"/>
      <c r="P1016" s="65"/>
    </row>
    <row r="1017" spans="1:16" s="1" customFormat="1" x14ac:dyDescent="0.25">
      <c r="A1017" s="2"/>
      <c r="C1017" s="7"/>
      <c r="E1017" s="55"/>
      <c r="F1017" s="55"/>
      <c r="G1017" s="55"/>
      <c r="H1017" s="55"/>
      <c r="I1017" s="55"/>
      <c r="J1017" s="55"/>
      <c r="K1017" s="65"/>
      <c r="L1017" s="65"/>
      <c r="M1017" s="65"/>
      <c r="N1017" s="65"/>
      <c r="O1017" s="65"/>
      <c r="P1017" s="65"/>
    </row>
    <row r="1018" spans="1:16" s="1" customFormat="1" x14ac:dyDescent="0.25">
      <c r="A1018" s="2"/>
      <c r="C1018" s="7"/>
      <c r="E1018" s="55"/>
      <c r="F1018" s="55"/>
      <c r="G1018" s="55"/>
      <c r="H1018" s="55"/>
      <c r="I1018" s="55"/>
      <c r="J1018" s="55"/>
      <c r="K1018" s="65"/>
      <c r="L1018" s="65"/>
      <c r="M1018" s="65"/>
      <c r="N1018" s="65"/>
      <c r="O1018" s="65"/>
      <c r="P1018" s="65"/>
    </row>
    <row r="1019" spans="1:16" s="1" customFormat="1" x14ac:dyDescent="0.25">
      <c r="A1019" s="2"/>
      <c r="C1019" s="7"/>
      <c r="E1019" s="55"/>
      <c r="F1019" s="55"/>
      <c r="G1019" s="55"/>
      <c r="H1019" s="55"/>
      <c r="I1019" s="55"/>
      <c r="J1019" s="55"/>
      <c r="K1019" s="65"/>
      <c r="L1019" s="65"/>
      <c r="M1019" s="65"/>
      <c r="N1019" s="65"/>
      <c r="O1019" s="65"/>
      <c r="P1019" s="65"/>
    </row>
    <row r="1020" spans="1:16" s="1" customFormat="1" x14ac:dyDescent="0.25">
      <c r="A1020" s="2"/>
      <c r="C1020" s="7"/>
      <c r="E1020" s="55"/>
      <c r="F1020" s="55"/>
      <c r="G1020" s="55"/>
      <c r="H1020" s="55"/>
      <c r="I1020" s="55"/>
      <c r="J1020" s="55"/>
      <c r="K1020" s="65"/>
      <c r="L1020" s="65"/>
      <c r="M1020" s="65"/>
      <c r="N1020" s="65"/>
      <c r="O1020" s="65"/>
      <c r="P1020" s="65"/>
    </row>
    <row r="1021" spans="1:16" s="1" customFormat="1" x14ac:dyDescent="0.25">
      <c r="A1021" s="2"/>
      <c r="C1021" s="7"/>
      <c r="E1021" s="55"/>
      <c r="F1021" s="55"/>
      <c r="G1021" s="55"/>
      <c r="H1021" s="55"/>
      <c r="I1021" s="55"/>
      <c r="J1021" s="55"/>
      <c r="K1021" s="65"/>
      <c r="L1021" s="65"/>
      <c r="M1021" s="65"/>
      <c r="N1021" s="65"/>
      <c r="O1021" s="65"/>
      <c r="P1021" s="65"/>
    </row>
    <row r="1022" spans="1:16" s="1" customFormat="1" x14ac:dyDescent="0.25">
      <c r="A1022" s="2"/>
      <c r="C1022" s="7"/>
      <c r="E1022" s="55"/>
      <c r="F1022" s="55"/>
      <c r="G1022" s="55"/>
      <c r="H1022" s="55"/>
      <c r="I1022" s="55"/>
      <c r="J1022" s="55"/>
      <c r="K1022" s="65"/>
      <c r="L1022" s="65"/>
      <c r="M1022" s="65"/>
      <c r="N1022" s="65"/>
      <c r="O1022" s="65"/>
      <c r="P1022" s="65"/>
    </row>
    <row r="1023" spans="1:16" s="1" customFormat="1" x14ac:dyDescent="0.25">
      <c r="A1023" s="2"/>
      <c r="C1023" s="7"/>
      <c r="E1023" s="55"/>
      <c r="F1023" s="55"/>
      <c r="G1023" s="55"/>
      <c r="H1023" s="55"/>
      <c r="I1023" s="55"/>
      <c r="J1023" s="55"/>
      <c r="K1023" s="65"/>
      <c r="L1023" s="65"/>
      <c r="M1023" s="65"/>
      <c r="N1023" s="65"/>
      <c r="O1023" s="65"/>
      <c r="P1023" s="65"/>
    </row>
    <row r="1024" spans="1:16" s="1" customFormat="1" x14ac:dyDescent="0.25">
      <c r="A1024" s="2"/>
      <c r="C1024" s="7"/>
      <c r="E1024" s="55"/>
      <c r="F1024" s="55"/>
      <c r="G1024" s="55"/>
      <c r="H1024" s="55"/>
      <c r="I1024" s="55"/>
      <c r="J1024" s="55"/>
      <c r="K1024" s="65"/>
      <c r="L1024" s="65"/>
      <c r="M1024" s="65"/>
      <c r="N1024" s="65"/>
      <c r="O1024" s="65"/>
      <c r="P1024" s="65"/>
    </row>
    <row r="1025" spans="1:16" s="1" customFormat="1" x14ac:dyDescent="0.25">
      <c r="A1025" s="2"/>
      <c r="C1025" s="7"/>
      <c r="E1025" s="55"/>
      <c r="F1025" s="55"/>
      <c r="G1025" s="55"/>
      <c r="H1025" s="55"/>
      <c r="I1025" s="55"/>
      <c r="J1025" s="55"/>
      <c r="K1025" s="65"/>
      <c r="L1025" s="65"/>
      <c r="M1025" s="65"/>
      <c r="N1025" s="65"/>
      <c r="O1025" s="65"/>
      <c r="P1025" s="65"/>
    </row>
    <row r="1026" spans="1:16" s="1" customFormat="1" x14ac:dyDescent="0.25">
      <c r="A1026" s="2"/>
      <c r="C1026" s="7"/>
      <c r="E1026" s="55"/>
      <c r="F1026" s="55"/>
      <c r="G1026" s="55"/>
      <c r="H1026" s="55"/>
      <c r="I1026" s="55"/>
      <c r="J1026" s="55"/>
      <c r="K1026" s="65"/>
      <c r="L1026" s="65"/>
      <c r="M1026" s="65"/>
      <c r="N1026" s="65"/>
      <c r="O1026" s="65"/>
      <c r="P1026" s="65"/>
    </row>
    <row r="1027" spans="1:16" s="1" customFormat="1" x14ac:dyDescent="0.25">
      <c r="A1027" s="2"/>
      <c r="C1027" s="7"/>
      <c r="E1027" s="55"/>
      <c r="F1027" s="55"/>
      <c r="G1027" s="55"/>
      <c r="H1027" s="55"/>
      <c r="I1027" s="55"/>
      <c r="J1027" s="55"/>
      <c r="K1027" s="65"/>
      <c r="L1027" s="65"/>
      <c r="M1027" s="65"/>
      <c r="N1027" s="65"/>
      <c r="O1027" s="65"/>
      <c r="P1027" s="65"/>
    </row>
    <row r="1028" spans="1:16" s="1" customFormat="1" x14ac:dyDescent="0.25">
      <c r="A1028" s="2"/>
      <c r="C1028" s="7"/>
      <c r="E1028" s="55"/>
      <c r="F1028" s="55"/>
      <c r="G1028" s="55"/>
      <c r="H1028" s="55"/>
      <c r="I1028" s="55"/>
      <c r="J1028" s="55"/>
      <c r="K1028" s="65"/>
      <c r="L1028" s="65"/>
      <c r="M1028" s="65"/>
      <c r="N1028" s="65"/>
      <c r="O1028" s="65"/>
      <c r="P1028" s="65"/>
    </row>
    <row r="1029" spans="1:16" s="1" customFormat="1" x14ac:dyDescent="0.25">
      <c r="A1029" s="2"/>
      <c r="C1029" s="7"/>
      <c r="E1029" s="55"/>
      <c r="F1029" s="55"/>
      <c r="G1029" s="55"/>
      <c r="H1029" s="55"/>
      <c r="I1029" s="55"/>
      <c r="J1029" s="55"/>
      <c r="K1029" s="65"/>
      <c r="L1029" s="65"/>
      <c r="M1029" s="65"/>
      <c r="N1029" s="65"/>
      <c r="O1029" s="65"/>
      <c r="P1029" s="65"/>
    </row>
    <row r="1030" spans="1:16" s="1" customFormat="1" x14ac:dyDescent="0.25">
      <c r="A1030" s="2"/>
      <c r="C1030" s="7"/>
      <c r="E1030" s="55"/>
      <c r="F1030" s="55"/>
      <c r="G1030" s="55"/>
      <c r="H1030" s="55"/>
      <c r="I1030" s="55"/>
      <c r="J1030" s="55"/>
      <c r="K1030" s="65"/>
      <c r="L1030" s="65"/>
      <c r="M1030" s="65"/>
      <c r="N1030" s="65"/>
      <c r="O1030" s="65"/>
      <c r="P1030" s="65"/>
    </row>
    <row r="1031" spans="1:16" s="1" customFormat="1" x14ac:dyDescent="0.25">
      <c r="A1031" s="2"/>
      <c r="C1031" s="7"/>
      <c r="E1031" s="55"/>
      <c r="F1031" s="55"/>
      <c r="G1031" s="55"/>
      <c r="H1031" s="55"/>
      <c r="I1031" s="55"/>
      <c r="J1031" s="55"/>
      <c r="K1031" s="65"/>
      <c r="L1031" s="65"/>
      <c r="M1031" s="65"/>
      <c r="N1031" s="65"/>
      <c r="O1031" s="65"/>
      <c r="P1031" s="65"/>
    </row>
    <row r="1032" spans="1:16" s="1" customFormat="1" x14ac:dyDescent="0.25">
      <c r="A1032" s="2"/>
      <c r="C1032" s="7"/>
      <c r="E1032" s="55"/>
      <c r="F1032" s="55"/>
      <c r="G1032" s="55"/>
      <c r="H1032" s="55"/>
      <c r="I1032" s="55"/>
      <c r="J1032" s="55"/>
      <c r="K1032" s="65"/>
      <c r="L1032" s="65"/>
      <c r="M1032" s="65"/>
      <c r="N1032" s="65"/>
      <c r="O1032" s="65"/>
      <c r="P1032" s="65"/>
    </row>
    <row r="1033" spans="1:16" s="1" customFormat="1" x14ac:dyDescent="0.25">
      <c r="A1033" s="2"/>
      <c r="C1033" s="7"/>
      <c r="E1033" s="55"/>
      <c r="F1033" s="55"/>
      <c r="G1033" s="55"/>
      <c r="H1033" s="55"/>
      <c r="I1033" s="55"/>
      <c r="J1033" s="55"/>
      <c r="K1033" s="65"/>
      <c r="L1033" s="65"/>
      <c r="M1033" s="65"/>
      <c r="N1033" s="65"/>
      <c r="O1033" s="65"/>
      <c r="P1033" s="65"/>
    </row>
    <row r="1034" spans="1:16" s="1" customFormat="1" x14ac:dyDescent="0.25">
      <c r="A1034" s="2"/>
      <c r="C1034" s="7"/>
      <c r="E1034" s="55"/>
      <c r="F1034" s="55"/>
      <c r="G1034" s="55"/>
      <c r="H1034" s="55"/>
      <c r="I1034" s="55"/>
      <c r="J1034" s="55"/>
      <c r="K1034" s="65"/>
      <c r="L1034" s="65"/>
      <c r="M1034" s="65"/>
      <c r="N1034" s="65"/>
      <c r="O1034" s="65"/>
      <c r="P1034" s="65"/>
    </row>
    <row r="1035" spans="1:16" s="1" customFormat="1" x14ac:dyDescent="0.25">
      <c r="A1035" s="2"/>
      <c r="C1035" s="7"/>
      <c r="E1035" s="55"/>
      <c r="F1035" s="55"/>
      <c r="G1035" s="55"/>
      <c r="H1035" s="55"/>
      <c r="I1035" s="55"/>
      <c r="J1035" s="55"/>
      <c r="K1035" s="65"/>
      <c r="L1035" s="65"/>
      <c r="M1035" s="65"/>
      <c r="N1035" s="65"/>
      <c r="O1035" s="65"/>
      <c r="P1035" s="65"/>
    </row>
    <row r="1036" spans="1:16" s="1" customFormat="1" x14ac:dyDescent="0.25">
      <c r="A1036" s="2"/>
      <c r="C1036" s="7"/>
      <c r="E1036" s="55"/>
      <c r="F1036" s="55"/>
      <c r="G1036" s="55"/>
      <c r="H1036" s="55"/>
      <c r="I1036" s="55"/>
      <c r="J1036" s="55"/>
      <c r="K1036" s="65"/>
      <c r="L1036" s="65"/>
      <c r="M1036" s="65"/>
      <c r="N1036" s="65"/>
      <c r="O1036" s="65"/>
      <c r="P1036" s="65"/>
    </row>
    <row r="1037" spans="1:16" s="1" customFormat="1" x14ac:dyDescent="0.25">
      <c r="A1037" s="2"/>
      <c r="C1037" s="7"/>
      <c r="E1037" s="55"/>
      <c r="F1037" s="55"/>
      <c r="G1037" s="55"/>
      <c r="H1037" s="55"/>
      <c r="I1037" s="55"/>
      <c r="J1037" s="55"/>
      <c r="K1037" s="65"/>
      <c r="L1037" s="65"/>
      <c r="M1037" s="65"/>
      <c r="N1037" s="65"/>
      <c r="O1037" s="65"/>
      <c r="P1037" s="65"/>
    </row>
    <row r="1038" spans="1:16" s="1" customFormat="1" x14ac:dyDescent="0.25">
      <c r="A1038" s="2"/>
      <c r="C1038" s="7"/>
      <c r="E1038" s="55"/>
      <c r="F1038" s="55"/>
      <c r="G1038" s="55"/>
      <c r="H1038" s="55"/>
      <c r="I1038" s="55"/>
      <c r="J1038" s="55"/>
      <c r="K1038" s="65"/>
      <c r="L1038" s="65"/>
      <c r="M1038" s="65"/>
      <c r="N1038" s="65"/>
      <c r="O1038" s="65"/>
      <c r="P1038" s="65"/>
    </row>
    <row r="1039" spans="1:16" s="1" customFormat="1" x14ac:dyDescent="0.25">
      <c r="A1039" s="2"/>
      <c r="C1039" s="7"/>
      <c r="E1039" s="55"/>
      <c r="F1039" s="55"/>
      <c r="G1039" s="55"/>
      <c r="H1039" s="55"/>
      <c r="I1039" s="55"/>
      <c r="J1039" s="55"/>
      <c r="K1039" s="65"/>
      <c r="L1039" s="65"/>
      <c r="M1039" s="65"/>
      <c r="N1039" s="65"/>
      <c r="O1039" s="65"/>
      <c r="P1039" s="65"/>
    </row>
    <row r="1040" spans="1:16" s="1" customFormat="1" x14ac:dyDescent="0.25">
      <c r="A1040" s="2"/>
      <c r="C1040" s="7"/>
      <c r="E1040" s="55"/>
      <c r="F1040" s="55"/>
      <c r="G1040" s="55"/>
      <c r="H1040" s="55"/>
      <c r="I1040" s="55"/>
      <c r="J1040" s="55"/>
      <c r="K1040" s="65"/>
      <c r="L1040" s="65"/>
      <c r="M1040" s="65"/>
      <c r="N1040" s="65"/>
      <c r="O1040" s="65"/>
      <c r="P1040" s="65"/>
    </row>
    <row r="1041" spans="1:16" s="1" customFormat="1" x14ac:dyDescent="0.25">
      <c r="A1041" s="2"/>
      <c r="C1041" s="7"/>
      <c r="E1041" s="55"/>
      <c r="F1041" s="55"/>
      <c r="G1041" s="55"/>
      <c r="H1041" s="55"/>
      <c r="I1041" s="55"/>
      <c r="J1041" s="55"/>
      <c r="K1041" s="65"/>
      <c r="L1041" s="65"/>
      <c r="M1041" s="65"/>
      <c r="N1041" s="65"/>
      <c r="O1041" s="65"/>
      <c r="P1041" s="65"/>
    </row>
    <row r="1042" spans="1:16" s="1" customFormat="1" x14ac:dyDescent="0.25">
      <c r="A1042" s="2"/>
      <c r="C1042" s="7"/>
      <c r="E1042" s="55"/>
      <c r="F1042" s="55"/>
      <c r="G1042" s="55"/>
      <c r="H1042" s="55"/>
      <c r="I1042" s="55"/>
      <c r="J1042" s="55"/>
      <c r="K1042" s="65"/>
      <c r="L1042" s="65"/>
      <c r="M1042" s="65"/>
      <c r="N1042" s="65"/>
      <c r="O1042" s="65"/>
      <c r="P1042" s="65"/>
    </row>
    <row r="1043" spans="1:16" s="1" customFormat="1" x14ac:dyDescent="0.25">
      <c r="A1043" s="2"/>
      <c r="C1043" s="7"/>
      <c r="E1043" s="55"/>
      <c r="F1043" s="55"/>
      <c r="G1043" s="55"/>
      <c r="H1043" s="55"/>
      <c r="I1043" s="55"/>
      <c r="J1043" s="55"/>
      <c r="K1043" s="65"/>
      <c r="L1043" s="65"/>
      <c r="M1043" s="65"/>
      <c r="N1043" s="65"/>
      <c r="O1043" s="65"/>
      <c r="P1043" s="65"/>
    </row>
    <row r="1044" spans="1:16" s="1" customFormat="1" x14ac:dyDescent="0.25">
      <c r="A1044" s="2"/>
      <c r="C1044" s="7"/>
      <c r="E1044" s="55"/>
      <c r="F1044" s="55"/>
      <c r="G1044" s="55"/>
      <c r="H1044" s="55"/>
      <c r="I1044" s="55"/>
      <c r="J1044" s="55"/>
      <c r="K1044" s="65"/>
      <c r="L1044" s="65"/>
      <c r="M1044" s="65"/>
      <c r="N1044" s="65"/>
      <c r="O1044" s="65"/>
      <c r="P1044" s="65"/>
    </row>
    <row r="1045" spans="1:16" s="1" customFormat="1" x14ac:dyDescent="0.25">
      <c r="A1045" s="2"/>
      <c r="C1045" s="7"/>
      <c r="E1045" s="55"/>
      <c r="F1045" s="55"/>
      <c r="G1045" s="55"/>
      <c r="H1045" s="55"/>
      <c r="I1045" s="55"/>
      <c r="J1045" s="55"/>
      <c r="K1045" s="65"/>
      <c r="L1045" s="65"/>
      <c r="M1045" s="65"/>
      <c r="N1045" s="65"/>
      <c r="O1045" s="65"/>
      <c r="P1045" s="65"/>
    </row>
    <row r="1046" spans="1:16" s="1" customFormat="1" x14ac:dyDescent="0.25">
      <c r="A1046" s="2"/>
      <c r="C1046" s="7"/>
      <c r="E1046" s="55"/>
      <c r="F1046" s="55"/>
      <c r="G1046" s="55"/>
      <c r="H1046" s="55"/>
      <c r="I1046" s="55"/>
      <c r="J1046" s="55"/>
      <c r="K1046" s="65"/>
      <c r="L1046" s="65"/>
      <c r="M1046" s="65"/>
      <c r="N1046" s="65"/>
      <c r="O1046" s="65"/>
      <c r="P1046" s="65"/>
    </row>
    <row r="1047" spans="1:16" s="1" customFormat="1" x14ac:dyDescent="0.25">
      <c r="A1047" s="2"/>
      <c r="C1047" s="7"/>
      <c r="E1047" s="55"/>
      <c r="F1047" s="55"/>
      <c r="G1047" s="55"/>
      <c r="H1047" s="55"/>
      <c r="I1047" s="55"/>
      <c r="J1047" s="55"/>
      <c r="K1047" s="65"/>
      <c r="L1047" s="65"/>
      <c r="M1047" s="65"/>
      <c r="N1047" s="65"/>
      <c r="O1047" s="65"/>
      <c r="P1047" s="65"/>
    </row>
    <row r="1048" spans="1:16" s="1" customFormat="1" x14ac:dyDescent="0.25">
      <c r="A1048" s="2"/>
      <c r="C1048" s="7"/>
      <c r="E1048" s="55"/>
      <c r="F1048" s="55"/>
      <c r="G1048" s="55"/>
      <c r="H1048" s="55"/>
      <c r="I1048" s="55"/>
      <c r="J1048" s="55"/>
      <c r="K1048" s="65"/>
      <c r="L1048" s="65"/>
      <c r="M1048" s="65"/>
      <c r="N1048" s="65"/>
      <c r="O1048" s="65"/>
      <c r="P1048" s="65"/>
    </row>
    <row r="1049" spans="1:16" s="1" customFormat="1" x14ac:dyDescent="0.25">
      <c r="A1049" s="2"/>
      <c r="C1049" s="7"/>
      <c r="E1049" s="55"/>
      <c r="F1049" s="55"/>
      <c r="G1049" s="55"/>
      <c r="H1049" s="55"/>
      <c r="I1049" s="55"/>
      <c r="J1049" s="55"/>
      <c r="K1049" s="65"/>
      <c r="L1049" s="65"/>
      <c r="M1049" s="65"/>
      <c r="N1049" s="65"/>
      <c r="O1049" s="65"/>
      <c r="P1049" s="65"/>
    </row>
    <row r="1050" spans="1:16" s="1" customFormat="1" x14ac:dyDescent="0.25">
      <c r="A1050" s="2"/>
      <c r="C1050" s="7"/>
      <c r="E1050" s="55"/>
      <c r="F1050" s="55"/>
      <c r="G1050" s="55"/>
      <c r="H1050" s="55"/>
      <c r="I1050" s="55"/>
      <c r="J1050" s="55"/>
      <c r="K1050" s="65"/>
      <c r="L1050" s="65"/>
      <c r="M1050" s="65"/>
      <c r="N1050" s="65"/>
      <c r="O1050" s="65"/>
      <c r="P1050" s="65"/>
    </row>
    <row r="1051" spans="1:16" s="1" customFormat="1" x14ac:dyDescent="0.25">
      <c r="A1051" s="2"/>
      <c r="C1051" s="7"/>
      <c r="E1051" s="55"/>
      <c r="F1051" s="55"/>
      <c r="G1051" s="55"/>
      <c r="H1051" s="55"/>
      <c r="I1051" s="55"/>
      <c r="J1051" s="55"/>
      <c r="K1051" s="65"/>
      <c r="L1051" s="65"/>
      <c r="M1051" s="65"/>
      <c r="N1051" s="65"/>
      <c r="O1051" s="65"/>
      <c r="P1051" s="65"/>
    </row>
    <row r="1052" spans="1:16" s="1" customFormat="1" x14ac:dyDescent="0.25">
      <c r="A1052" s="2"/>
      <c r="C1052" s="7"/>
      <c r="E1052" s="55"/>
      <c r="F1052" s="55"/>
      <c r="G1052" s="55"/>
      <c r="H1052" s="55"/>
      <c r="I1052" s="55"/>
      <c r="J1052" s="55"/>
      <c r="K1052" s="65"/>
      <c r="L1052" s="65"/>
      <c r="M1052" s="65"/>
      <c r="N1052" s="65"/>
      <c r="O1052" s="65"/>
      <c r="P1052" s="65"/>
    </row>
    <row r="1053" spans="1:16" s="1" customFormat="1" x14ac:dyDescent="0.25">
      <c r="A1053" s="2"/>
      <c r="C1053" s="7"/>
      <c r="E1053" s="55"/>
      <c r="F1053" s="55"/>
      <c r="G1053" s="55"/>
      <c r="H1053" s="55"/>
      <c r="I1053" s="55"/>
      <c r="J1053" s="55"/>
      <c r="K1053" s="65"/>
      <c r="L1053" s="65"/>
      <c r="M1053" s="65"/>
      <c r="N1053" s="65"/>
      <c r="O1053" s="65"/>
      <c r="P1053" s="65"/>
    </row>
    <row r="1054" spans="1:16" s="1" customFormat="1" x14ac:dyDescent="0.25">
      <c r="A1054" s="2"/>
      <c r="C1054" s="7"/>
      <c r="E1054" s="55"/>
      <c r="F1054" s="55"/>
      <c r="G1054" s="55"/>
      <c r="H1054" s="55"/>
      <c r="I1054" s="55"/>
      <c r="J1054" s="55"/>
      <c r="K1054" s="65"/>
      <c r="L1054" s="65"/>
      <c r="M1054" s="65"/>
      <c r="N1054" s="65"/>
      <c r="O1054" s="65"/>
      <c r="P1054" s="65"/>
    </row>
    <row r="1055" spans="1:16" s="1" customFormat="1" x14ac:dyDescent="0.25">
      <c r="A1055" s="2"/>
      <c r="C1055" s="7"/>
      <c r="E1055" s="55"/>
      <c r="F1055" s="55"/>
      <c r="G1055" s="55"/>
      <c r="H1055" s="55"/>
      <c r="I1055" s="55"/>
      <c r="J1055" s="55"/>
      <c r="K1055" s="65"/>
      <c r="L1055" s="65"/>
      <c r="M1055" s="65"/>
      <c r="N1055" s="65"/>
      <c r="O1055" s="65"/>
      <c r="P1055" s="65"/>
    </row>
    <row r="1056" spans="1:16" s="1" customFormat="1" x14ac:dyDescent="0.25">
      <c r="A1056" s="2"/>
      <c r="C1056" s="7"/>
      <c r="E1056" s="55"/>
      <c r="F1056" s="55"/>
      <c r="G1056" s="55"/>
      <c r="H1056" s="55"/>
      <c r="I1056" s="55"/>
      <c r="J1056" s="55"/>
      <c r="K1056" s="65"/>
      <c r="L1056" s="65"/>
      <c r="M1056" s="65"/>
      <c r="N1056" s="65"/>
      <c r="O1056" s="65"/>
      <c r="P1056" s="65"/>
    </row>
    <row r="1057" spans="1:16" s="1" customFormat="1" x14ac:dyDescent="0.25">
      <c r="A1057" s="2"/>
      <c r="C1057" s="7"/>
      <c r="E1057" s="55"/>
      <c r="F1057" s="55"/>
      <c r="G1057" s="55"/>
      <c r="H1057" s="55"/>
      <c r="I1057" s="55"/>
      <c r="J1057" s="55"/>
      <c r="K1057" s="65"/>
      <c r="L1057" s="65"/>
      <c r="M1057" s="65"/>
      <c r="N1057" s="65"/>
      <c r="O1057" s="65"/>
      <c r="P1057" s="65"/>
    </row>
    <row r="1058" spans="1:16" s="1" customFormat="1" x14ac:dyDescent="0.25">
      <c r="A1058" s="2"/>
      <c r="C1058" s="7"/>
      <c r="E1058" s="55"/>
      <c r="F1058" s="55"/>
      <c r="G1058" s="55"/>
      <c r="H1058" s="55"/>
      <c r="I1058" s="55"/>
      <c r="J1058" s="55"/>
      <c r="K1058" s="65"/>
      <c r="L1058" s="65"/>
      <c r="M1058" s="65"/>
      <c r="N1058" s="65"/>
      <c r="O1058" s="65"/>
      <c r="P1058" s="65"/>
    </row>
    <row r="1059" spans="1:16" s="1" customFormat="1" x14ac:dyDescent="0.25">
      <c r="A1059" s="2"/>
      <c r="C1059" s="7"/>
      <c r="E1059" s="55"/>
      <c r="F1059" s="55"/>
      <c r="G1059" s="55"/>
      <c r="H1059" s="55"/>
      <c r="I1059" s="55"/>
      <c r="J1059" s="55"/>
      <c r="K1059" s="65"/>
      <c r="L1059" s="65"/>
      <c r="M1059" s="65"/>
      <c r="N1059" s="65"/>
      <c r="O1059" s="65"/>
      <c r="P1059" s="65"/>
    </row>
    <row r="1060" spans="1:16" s="1" customFormat="1" x14ac:dyDescent="0.25">
      <c r="A1060" s="2"/>
      <c r="C1060" s="7"/>
      <c r="E1060" s="55"/>
      <c r="F1060" s="55"/>
      <c r="G1060" s="55"/>
      <c r="H1060" s="55"/>
      <c r="I1060" s="55"/>
      <c r="J1060" s="55"/>
      <c r="K1060" s="65"/>
      <c r="L1060" s="65"/>
      <c r="M1060" s="65"/>
      <c r="N1060" s="65"/>
      <c r="O1060" s="65"/>
      <c r="P1060" s="65"/>
    </row>
    <row r="1061" spans="1:16" s="1" customFormat="1" x14ac:dyDescent="0.25">
      <c r="A1061" s="2"/>
      <c r="C1061" s="7"/>
      <c r="E1061" s="55"/>
      <c r="F1061" s="55"/>
      <c r="G1061" s="55"/>
      <c r="H1061" s="55"/>
      <c r="I1061" s="55"/>
      <c r="J1061" s="55"/>
      <c r="K1061" s="65"/>
      <c r="L1061" s="65"/>
      <c r="M1061" s="65"/>
      <c r="N1061" s="65"/>
      <c r="O1061" s="65"/>
      <c r="P1061" s="65"/>
    </row>
    <row r="1062" spans="1:16" s="1" customFormat="1" x14ac:dyDescent="0.25">
      <c r="A1062" s="2"/>
      <c r="C1062" s="7"/>
      <c r="E1062" s="55"/>
      <c r="F1062" s="55"/>
      <c r="G1062" s="55"/>
      <c r="H1062" s="55"/>
      <c r="I1062" s="55"/>
      <c r="J1062" s="55"/>
      <c r="K1062" s="65"/>
      <c r="L1062" s="65"/>
      <c r="M1062" s="65"/>
      <c r="N1062" s="65"/>
      <c r="O1062" s="65"/>
      <c r="P1062" s="65"/>
    </row>
    <row r="1063" spans="1:16" s="1" customFormat="1" x14ac:dyDescent="0.25">
      <c r="A1063" s="2"/>
      <c r="C1063" s="7"/>
      <c r="E1063" s="55"/>
      <c r="F1063" s="55"/>
      <c r="G1063" s="55"/>
      <c r="H1063" s="55"/>
      <c r="I1063" s="55"/>
      <c r="J1063" s="55"/>
      <c r="K1063" s="65"/>
      <c r="L1063" s="65"/>
      <c r="M1063" s="65"/>
      <c r="N1063" s="65"/>
      <c r="O1063" s="65"/>
      <c r="P1063" s="65"/>
    </row>
    <row r="1064" spans="1:16" s="1" customFormat="1" x14ac:dyDescent="0.25">
      <c r="A1064" s="2"/>
      <c r="C1064" s="7"/>
      <c r="E1064" s="55"/>
      <c r="F1064" s="55"/>
      <c r="G1064" s="55"/>
      <c r="H1064" s="55"/>
      <c r="I1064" s="55"/>
      <c r="J1064" s="55"/>
      <c r="K1064" s="65"/>
      <c r="L1064" s="65"/>
      <c r="M1064" s="65"/>
      <c r="N1064" s="65"/>
      <c r="O1064" s="65"/>
      <c r="P1064" s="65"/>
    </row>
    <row r="1065" spans="1:16" s="1" customFormat="1" x14ac:dyDescent="0.25">
      <c r="A1065" s="2"/>
      <c r="C1065" s="7"/>
      <c r="E1065" s="55"/>
      <c r="F1065" s="55"/>
      <c r="G1065" s="55"/>
      <c r="H1065" s="55"/>
      <c r="I1065" s="55"/>
      <c r="J1065" s="55"/>
      <c r="K1065" s="65"/>
      <c r="L1065" s="65"/>
      <c r="M1065" s="65"/>
      <c r="N1065" s="65"/>
      <c r="O1065" s="65"/>
      <c r="P1065" s="65"/>
    </row>
    <row r="1066" spans="1:16" s="1" customFormat="1" x14ac:dyDescent="0.25">
      <c r="A1066" s="2"/>
      <c r="C1066" s="7"/>
      <c r="E1066" s="55"/>
      <c r="F1066" s="55"/>
      <c r="G1066" s="55"/>
      <c r="H1066" s="55"/>
      <c r="I1066" s="55"/>
      <c r="J1066" s="55"/>
      <c r="K1066" s="65"/>
      <c r="L1066" s="65"/>
      <c r="M1066" s="65"/>
      <c r="N1066" s="65"/>
      <c r="O1066" s="65"/>
      <c r="P1066" s="65"/>
    </row>
    <row r="1067" spans="1:16" s="1" customFormat="1" x14ac:dyDescent="0.25">
      <c r="A1067" s="2"/>
      <c r="C1067" s="7"/>
      <c r="E1067" s="55"/>
      <c r="F1067" s="55"/>
      <c r="G1067" s="55"/>
      <c r="H1067" s="55"/>
      <c r="I1067" s="55"/>
      <c r="J1067" s="55"/>
      <c r="K1067" s="65"/>
      <c r="L1067" s="65"/>
      <c r="M1067" s="65"/>
      <c r="N1067" s="65"/>
      <c r="O1067" s="65"/>
      <c r="P1067" s="65"/>
    </row>
    <row r="1068" spans="1:16" s="1" customFormat="1" x14ac:dyDescent="0.25">
      <c r="A1068" s="2"/>
      <c r="C1068" s="7"/>
      <c r="E1068" s="55"/>
      <c r="F1068" s="55"/>
      <c r="G1068" s="55"/>
      <c r="H1068" s="55"/>
      <c r="I1068" s="55"/>
      <c r="J1068" s="55"/>
      <c r="K1068" s="65"/>
      <c r="L1068" s="65"/>
      <c r="M1068" s="65"/>
      <c r="N1068" s="65"/>
      <c r="O1068" s="65"/>
      <c r="P1068" s="65"/>
    </row>
    <row r="1069" spans="1:16" s="1" customFormat="1" x14ac:dyDescent="0.25">
      <c r="A1069" s="2"/>
      <c r="C1069" s="7"/>
      <c r="E1069" s="55"/>
      <c r="F1069" s="55"/>
      <c r="G1069" s="55"/>
      <c r="H1069" s="55"/>
      <c r="I1069" s="55"/>
      <c r="J1069" s="55"/>
      <c r="K1069" s="65"/>
      <c r="L1069" s="65"/>
      <c r="M1069" s="65"/>
      <c r="N1069" s="65"/>
      <c r="O1069" s="65"/>
      <c r="P1069" s="65"/>
    </row>
    <row r="1070" spans="1:16" s="1" customFormat="1" x14ac:dyDescent="0.25">
      <c r="A1070" s="2"/>
      <c r="C1070" s="7"/>
      <c r="E1070" s="55"/>
      <c r="F1070" s="55"/>
      <c r="G1070" s="55"/>
      <c r="H1070" s="55"/>
      <c r="I1070" s="55"/>
      <c r="J1070" s="55"/>
      <c r="K1070" s="65"/>
      <c r="L1070" s="65"/>
      <c r="M1070" s="65"/>
      <c r="N1070" s="65"/>
      <c r="O1070" s="65"/>
      <c r="P1070" s="65"/>
    </row>
    <row r="1071" spans="1:16" s="1" customFormat="1" x14ac:dyDescent="0.25">
      <c r="A1071" s="2"/>
      <c r="C1071" s="7"/>
      <c r="E1071" s="55"/>
      <c r="F1071" s="55"/>
      <c r="G1071" s="55"/>
      <c r="H1071" s="55"/>
      <c r="I1071" s="55"/>
      <c r="J1071" s="55"/>
      <c r="K1071" s="65"/>
      <c r="L1071" s="65"/>
      <c r="M1071" s="65"/>
      <c r="N1071" s="65"/>
      <c r="O1071" s="65"/>
      <c r="P1071" s="65"/>
    </row>
    <row r="1072" spans="1:16" s="1" customFormat="1" x14ac:dyDescent="0.25">
      <c r="A1072" s="2"/>
      <c r="C1072" s="7"/>
      <c r="E1072" s="55"/>
      <c r="F1072" s="55"/>
      <c r="G1072" s="55"/>
      <c r="H1072" s="55"/>
      <c r="I1072" s="55"/>
      <c r="J1072" s="55"/>
      <c r="K1072" s="65"/>
      <c r="L1072" s="65"/>
      <c r="M1072" s="65"/>
      <c r="N1072" s="65"/>
      <c r="O1072" s="65"/>
      <c r="P1072" s="65"/>
    </row>
    <row r="1073" spans="1:16" s="1" customFormat="1" x14ac:dyDescent="0.25">
      <c r="A1073" s="2"/>
      <c r="C1073" s="7"/>
      <c r="E1073" s="55"/>
      <c r="F1073" s="55"/>
      <c r="G1073" s="55"/>
      <c r="H1073" s="55"/>
      <c r="I1073" s="55"/>
      <c r="J1073" s="55"/>
      <c r="K1073" s="65"/>
      <c r="L1073" s="65"/>
      <c r="M1073" s="65"/>
      <c r="N1073" s="65"/>
      <c r="O1073" s="65"/>
      <c r="P1073" s="65"/>
    </row>
    <row r="1074" spans="1:16" s="1" customFormat="1" x14ac:dyDescent="0.25">
      <c r="A1074" s="2"/>
      <c r="C1074" s="7"/>
      <c r="E1074" s="55"/>
      <c r="F1074" s="55"/>
      <c r="G1074" s="55"/>
      <c r="H1074" s="55"/>
      <c r="I1074" s="55"/>
      <c r="J1074" s="55"/>
      <c r="K1074" s="65"/>
      <c r="L1074" s="65"/>
      <c r="M1074" s="65"/>
      <c r="N1074" s="65"/>
      <c r="O1074" s="65"/>
      <c r="P1074" s="65"/>
    </row>
    <row r="1075" spans="1:16" s="1" customFormat="1" x14ac:dyDescent="0.25">
      <c r="A1075" s="2"/>
      <c r="C1075" s="7"/>
      <c r="E1075" s="55"/>
      <c r="F1075" s="55"/>
      <c r="G1075" s="55"/>
      <c r="H1075" s="55"/>
      <c r="I1075" s="55"/>
      <c r="J1075" s="55"/>
      <c r="K1075" s="65"/>
      <c r="L1075" s="65"/>
      <c r="M1075" s="65"/>
      <c r="N1075" s="65"/>
      <c r="O1075" s="65"/>
      <c r="P1075" s="65"/>
    </row>
    <row r="1076" spans="1:16" s="1" customFormat="1" x14ac:dyDescent="0.25">
      <c r="A1076" s="2"/>
      <c r="C1076" s="7"/>
      <c r="E1076" s="55"/>
      <c r="F1076" s="55"/>
      <c r="G1076" s="55"/>
      <c r="H1076" s="55"/>
      <c r="I1076" s="55"/>
      <c r="J1076" s="55"/>
      <c r="K1076" s="65"/>
      <c r="L1076" s="65"/>
      <c r="M1076" s="65"/>
      <c r="N1076" s="65"/>
      <c r="O1076" s="65"/>
      <c r="P1076" s="65"/>
    </row>
    <row r="1077" spans="1:16" s="1" customFormat="1" x14ac:dyDescent="0.25">
      <c r="A1077" s="2"/>
      <c r="C1077" s="7"/>
      <c r="E1077" s="55"/>
      <c r="F1077" s="55"/>
      <c r="G1077" s="55"/>
      <c r="H1077" s="55"/>
      <c r="I1077" s="55"/>
      <c r="J1077" s="55"/>
      <c r="K1077" s="65"/>
      <c r="L1077" s="65"/>
      <c r="M1077" s="65"/>
      <c r="N1077" s="65"/>
      <c r="O1077" s="65"/>
      <c r="P1077" s="65"/>
    </row>
    <row r="1078" spans="1:16" s="1" customFormat="1" x14ac:dyDescent="0.25">
      <c r="A1078" s="2"/>
      <c r="C1078" s="7"/>
      <c r="E1078" s="55"/>
      <c r="F1078" s="55"/>
      <c r="G1078" s="55"/>
      <c r="H1078" s="55"/>
      <c r="I1078" s="55"/>
      <c r="J1078" s="55"/>
      <c r="K1078" s="65"/>
      <c r="L1078" s="65"/>
      <c r="M1078" s="65"/>
      <c r="N1078" s="65"/>
      <c r="O1078" s="65"/>
      <c r="P1078" s="65"/>
    </row>
    <row r="1079" spans="1:16" s="1" customFormat="1" x14ac:dyDescent="0.25">
      <c r="A1079" s="2"/>
      <c r="C1079" s="7"/>
      <c r="E1079" s="55"/>
      <c r="F1079" s="55"/>
      <c r="G1079" s="55"/>
      <c r="H1079" s="55"/>
      <c r="I1079" s="55"/>
      <c r="J1079" s="55"/>
      <c r="K1079" s="65"/>
      <c r="L1079" s="65"/>
      <c r="M1079" s="65"/>
      <c r="N1079" s="65"/>
      <c r="O1079" s="65"/>
      <c r="P1079" s="65"/>
    </row>
    <row r="1080" spans="1:16" s="1" customFormat="1" x14ac:dyDescent="0.25">
      <c r="A1080" s="2"/>
      <c r="C1080" s="7"/>
      <c r="E1080" s="55"/>
      <c r="F1080" s="55"/>
      <c r="G1080" s="55"/>
      <c r="H1080" s="55"/>
      <c r="I1080" s="55"/>
      <c r="J1080" s="55"/>
      <c r="K1080" s="65"/>
      <c r="L1080" s="65"/>
      <c r="M1080" s="65"/>
      <c r="N1080" s="65"/>
      <c r="O1080" s="65"/>
      <c r="P1080" s="65"/>
    </row>
    <row r="1081" spans="1:16" s="1" customFormat="1" x14ac:dyDescent="0.25">
      <c r="A1081" s="2"/>
      <c r="C1081" s="7"/>
      <c r="E1081" s="55"/>
      <c r="F1081" s="55"/>
      <c r="G1081" s="55"/>
      <c r="H1081" s="55"/>
      <c r="I1081" s="55"/>
      <c r="J1081" s="55"/>
      <c r="K1081" s="65"/>
      <c r="L1081" s="65"/>
      <c r="M1081" s="65"/>
      <c r="N1081" s="65"/>
      <c r="O1081" s="65"/>
      <c r="P1081" s="65"/>
    </row>
    <row r="1082" spans="1:16" s="1" customFormat="1" x14ac:dyDescent="0.25">
      <c r="A1082" s="2"/>
      <c r="C1082" s="7"/>
      <c r="E1082" s="55"/>
      <c r="F1082" s="55"/>
      <c r="G1082" s="55"/>
      <c r="H1082" s="55"/>
      <c r="I1082" s="55"/>
      <c r="J1082" s="55"/>
      <c r="K1082" s="65"/>
      <c r="L1082" s="65"/>
      <c r="M1082" s="65"/>
      <c r="N1082" s="65"/>
      <c r="O1082" s="65"/>
      <c r="P1082" s="65"/>
    </row>
    <row r="1083" spans="1:16" s="1" customFormat="1" x14ac:dyDescent="0.25">
      <c r="A1083" s="2"/>
      <c r="C1083" s="7"/>
      <c r="E1083" s="55"/>
      <c r="F1083" s="55"/>
      <c r="G1083" s="55"/>
      <c r="H1083" s="55"/>
      <c r="I1083" s="55"/>
      <c r="J1083" s="55"/>
      <c r="K1083" s="65"/>
      <c r="L1083" s="65"/>
      <c r="M1083" s="65"/>
      <c r="N1083" s="65"/>
      <c r="O1083" s="65"/>
      <c r="P1083" s="65"/>
    </row>
    <row r="1084" spans="1:16" s="1" customFormat="1" x14ac:dyDescent="0.25">
      <c r="A1084" s="2"/>
      <c r="C1084" s="7"/>
      <c r="E1084" s="55"/>
      <c r="F1084" s="55"/>
      <c r="G1084" s="55"/>
      <c r="H1084" s="55"/>
      <c r="I1084" s="55"/>
      <c r="J1084" s="55"/>
      <c r="K1084" s="65"/>
      <c r="L1084" s="65"/>
      <c r="M1084" s="65"/>
      <c r="N1084" s="65"/>
      <c r="O1084" s="65"/>
      <c r="P1084" s="65"/>
    </row>
    <row r="1085" spans="1:16" s="1" customFormat="1" x14ac:dyDescent="0.25">
      <c r="A1085" s="2"/>
      <c r="C1085" s="7"/>
      <c r="E1085" s="55"/>
      <c r="F1085" s="55"/>
      <c r="G1085" s="55"/>
      <c r="H1085" s="55"/>
      <c r="I1085" s="55"/>
      <c r="J1085" s="55"/>
      <c r="K1085" s="65"/>
      <c r="L1085" s="65"/>
      <c r="M1085" s="65"/>
      <c r="N1085" s="65"/>
      <c r="O1085" s="65"/>
      <c r="P1085" s="65"/>
    </row>
    <row r="1086" spans="1:16" s="1" customFormat="1" x14ac:dyDescent="0.25">
      <c r="A1086" s="2"/>
      <c r="C1086" s="7"/>
      <c r="E1086" s="55"/>
      <c r="F1086" s="55"/>
      <c r="G1086" s="55"/>
      <c r="H1086" s="55"/>
      <c r="I1086" s="55"/>
      <c r="J1086" s="55"/>
      <c r="K1086" s="65"/>
      <c r="L1086" s="65"/>
      <c r="M1086" s="65"/>
      <c r="N1086" s="65"/>
      <c r="O1086" s="65"/>
      <c r="P1086" s="65"/>
    </row>
    <row r="1087" spans="1:16" s="1" customFormat="1" x14ac:dyDescent="0.25">
      <c r="A1087" s="2"/>
      <c r="C1087" s="7"/>
      <c r="E1087" s="55"/>
      <c r="F1087" s="55"/>
      <c r="G1087" s="55"/>
      <c r="H1087" s="55"/>
      <c r="I1087" s="55"/>
      <c r="J1087" s="55"/>
      <c r="K1087" s="65"/>
      <c r="L1087" s="65"/>
      <c r="M1087" s="65"/>
      <c r="N1087" s="65"/>
      <c r="O1087" s="65"/>
      <c r="P1087" s="65"/>
    </row>
    <row r="1088" spans="1:16" s="1" customFormat="1" x14ac:dyDescent="0.25">
      <c r="A1088" s="2"/>
      <c r="C1088" s="7"/>
      <c r="E1088" s="55"/>
      <c r="F1088" s="55"/>
      <c r="G1088" s="55"/>
      <c r="H1088" s="55"/>
      <c r="I1088" s="55"/>
      <c r="J1088" s="55"/>
      <c r="K1088" s="65"/>
      <c r="L1088" s="65"/>
      <c r="M1088" s="65"/>
      <c r="N1088" s="65"/>
      <c r="O1088" s="65"/>
      <c r="P1088" s="65"/>
    </row>
    <row r="1089" spans="1:16" s="1" customFormat="1" x14ac:dyDescent="0.25">
      <c r="A1089" s="2"/>
      <c r="C1089" s="7"/>
      <c r="E1089" s="55"/>
      <c r="F1089" s="55"/>
      <c r="G1089" s="55"/>
      <c r="H1089" s="55"/>
      <c r="I1089" s="55"/>
      <c r="J1089" s="55"/>
      <c r="K1089" s="65"/>
      <c r="L1089" s="65"/>
      <c r="M1089" s="65"/>
      <c r="N1089" s="65"/>
      <c r="O1089" s="65"/>
      <c r="P1089" s="65"/>
    </row>
    <row r="1090" spans="1:16" s="1" customFormat="1" x14ac:dyDescent="0.25">
      <c r="A1090" s="2"/>
      <c r="C1090" s="7"/>
      <c r="E1090" s="55"/>
      <c r="F1090" s="55"/>
      <c r="G1090" s="55"/>
      <c r="H1090" s="55"/>
      <c r="I1090" s="55"/>
      <c r="J1090" s="55"/>
      <c r="K1090" s="65"/>
      <c r="L1090" s="65"/>
      <c r="M1090" s="65"/>
      <c r="N1090" s="65"/>
      <c r="O1090" s="65"/>
      <c r="P1090" s="65"/>
    </row>
    <row r="1091" spans="1:16" s="1" customFormat="1" x14ac:dyDescent="0.25">
      <c r="A1091" s="2"/>
      <c r="C1091" s="7"/>
      <c r="E1091" s="55"/>
      <c r="F1091" s="55"/>
      <c r="G1091" s="55"/>
      <c r="H1091" s="55"/>
      <c r="I1091" s="55"/>
      <c r="J1091" s="55"/>
      <c r="K1091" s="65"/>
      <c r="L1091" s="65"/>
      <c r="M1091" s="65"/>
      <c r="N1091" s="65"/>
      <c r="O1091" s="65"/>
      <c r="P1091" s="65"/>
    </row>
    <row r="1092" spans="1:16" s="1" customFormat="1" x14ac:dyDescent="0.25">
      <c r="A1092" s="2"/>
      <c r="C1092" s="7"/>
      <c r="E1092" s="55"/>
      <c r="F1092" s="55"/>
      <c r="G1092" s="55"/>
      <c r="H1092" s="55"/>
      <c r="I1092" s="55"/>
      <c r="J1092" s="55"/>
      <c r="K1092" s="65"/>
      <c r="L1092" s="65"/>
      <c r="M1092" s="65"/>
      <c r="N1092" s="65"/>
      <c r="O1092" s="65"/>
      <c r="P1092" s="65"/>
    </row>
    <row r="1093" spans="1:16" s="1" customFormat="1" x14ac:dyDescent="0.25">
      <c r="A1093" s="2"/>
      <c r="C1093" s="7"/>
      <c r="E1093" s="55"/>
      <c r="F1093" s="55"/>
      <c r="G1093" s="55"/>
      <c r="H1093" s="55"/>
      <c r="I1093" s="55"/>
      <c r="J1093" s="55"/>
      <c r="K1093" s="65"/>
      <c r="L1093" s="65"/>
      <c r="M1093" s="65"/>
      <c r="N1093" s="65"/>
      <c r="O1093" s="65"/>
      <c r="P1093" s="65"/>
    </row>
    <row r="1094" spans="1:16" s="1" customFormat="1" x14ac:dyDescent="0.25">
      <c r="A1094" s="2"/>
      <c r="C1094" s="7"/>
      <c r="E1094" s="55"/>
      <c r="F1094" s="55"/>
      <c r="G1094" s="55"/>
      <c r="H1094" s="55"/>
      <c r="I1094" s="55"/>
      <c r="J1094" s="55"/>
      <c r="K1094" s="65"/>
      <c r="L1094" s="65"/>
      <c r="M1094" s="65"/>
      <c r="N1094" s="65"/>
      <c r="O1094" s="65"/>
      <c r="P1094" s="65"/>
    </row>
    <row r="1095" spans="1:16" s="1" customFormat="1" x14ac:dyDescent="0.25">
      <c r="A1095" s="2"/>
      <c r="C1095" s="7"/>
      <c r="E1095" s="55"/>
      <c r="F1095" s="55"/>
      <c r="G1095" s="55"/>
      <c r="H1095" s="55"/>
      <c r="I1095" s="55"/>
      <c r="J1095" s="55"/>
      <c r="K1095" s="65"/>
      <c r="L1095" s="65"/>
      <c r="M1095" s="65"/>
      <c r="N1095" s="65"/>
      <c r="O1095" s="65"/>
      <c r="P1095" s="65"/>
    </row>
    <row r="1096" spans="1:16" s="1" customFormat="1" x14ac:dyDescent="0.25">
      <c r="A1096" s="2"/>
      <c r="C1096" s="7"/>
      <c r="E1096" s="55"/>
      <c r="F1096" s="55"/>
      <c r="G1096" s="55"/>
      <c r="H1096" s="55"/>
      <c r="I1096" s="55"/>
      <c r="J1096" s="55"/>
      <c r="K1096" s="65"/>
      <c r="L1096" s="65"/>
      <c r="M1096" s="65"/>
      <c r="N1096" s="65"/>
      <c r="O1096" s="65"/>
      <c r="P1096" s="65"/>
    </row>
    <row r="1097" spans="1:16" s="1" customFormat="1" x14ac:dyDescent="0.25">
      <c r="A1097" s="2"/>
      <c r="C1097" s="7"/>
      <c r="E1097" s="55"/>
      <c r="F1097" s="55"/>
      <c r="G1097" s="55"/>
      <c r="H1097" s="55"/>
      <c r="I1097" s="55"/>
      <c r="J1097" s="55"/>
      <c r="K1097" s="65"/>
      <c r="L1097" s="65"/>
      <c r="M1097" s="65"/>
      <c r="N1097" s="65"/>
      <c r="O1097" s="65"/>
      <c r="P1097" s="65"/>
    </row>
    <row r="1098" spans="1:16" s="1" customFormat="1" x14ac:dyDescent="0.25">
      <c r="A1098" s="2"/>
      <c r="C1098" s="7"/>
      <c r="E1098" s="55"/>
      <c r="F1098" s="55"/>
      <c r="G1098" s="55"/>
      <c r="H1098" s="55"/>
      <c r="I1098" s="55"/>
      <c r="J1098" s="55"/>
      <c r="K1098" s="65"/>
      <c r="L1098" s="65"/>
      <c r="M1098" s="65"/>
      <c r="N1098" s="65"/>
      <c r="O1098" s="65"/>
      <c r="P1098" s="65"/>
    </row>
    <row r="1099" spans="1:16" s="1" customFormat="1" x14ac:dyDescent="0.25">
      <c r="A1099" s="2"/>
      <c r="C1099" s="7"/>
      <c r="E1099" s="55"/>
      <c r="F1099" s="55"/>
      <c r="G1099" s="55"/>
      <c r="H1099" s="55"/>
      <c r="I1099" s="55"/>
      <c r="J1099" s="55"/>
      <c r="K1099" s="65"/>
      <c r="L1099" s="65"/>
      <c r="M1099" s="65"/>
      <c r="N1099" s="65"/>
      <c r="O1099" s="65"/>
      <c r="P1099" s="65"/>
    </row>
    <row r="1100" spans="1:16" s="1" customFormat="1" x14ac:dyDescent="0.25">
      <c r="A1100" s="2"/>
      <c r="C1100" s="7"/>
      <c r="E1100" s="55"/>
      <c r="F1100" s="55"/>
      <c r="G1100" s="55"/>
      <c r="H1100" s="55"/>
      <c r="I1100" s="55"/>
      <c r="J1100" s="55"/>
      <c r="K1100" s="65"/>
      <c r="L1100" s="65"/>
      <c r="M1100" s="65"/>
      <c r="N1100" s="65"/>
      <c r="O1100" s="65"/>
      <c r="P1100" s="65"/>
    </row>
    <row r="1101" spans="1:16" s="1" customFormat="1" x14ac:dyDescent="0.25">
      <c r="A1101" s="2"/>
      <c r="C1101" s="7"/>
      <c r="E1101" s="55"/>
      <c r="F1101" s="55"/>
      <c r="G1101" s="55"/>
      <c r="H1101" s="55"/>
      <c r="I1101" s="55"/>
      <c r="J1101" s="55"/>
      <c r="K1101" s="65"/>
      <c r="L1101" s="65"/>
      <c r="M1101" s="65"/>
      <c r="N1101" s="65"/>
      <c r="O1101" s="65"/>
      <c r="P1101" s="65"/>
    </row>
    <row r="1102" spans="1:16" s="1" customFormat="1" x14ac:dyDescent="0.25">
      <c r="A1102" s="2"/>
      <c r="C1102" s="7"/>
      <c r="E1102" s="55"/>
      <c r="F1102" s="55"/>
      <c r="G1102" s="55"/>
      <c r="H1102" s="55"/>
      <c r="I1102" s="55"/>
      <c r="J1102" s="55"/>
      <c r="K1102" s="65"/>
      <c r="L1102" s="65"/>
      <c r="M1102" s="65"/>
      <c r="N1102" s="65"/>
      <c r="O1102" s="65"/>
      <c r="P1102" s="65"/>
    </row>
    <row r="1103" spans="1:16" s="1" customFormat="1" x14ac:dyDescent="0.25">
      <c r="A1103" s="2"/>
      <c r="C1103" s="7"/>
      <c r="E1103" s="55"/>
      <c r="F1103" s="55"/>
      <c r="G1103" s="55"/>
      <c r="H1103" s="55"/>
      <c r="I1103" s="55"/>
      <c r="J1103" s="55"/>
      <c r="K1103" s="65"/>
      <c r="L1103" s="65"/>
      <c r="M1103" s="65"/>
      <c r="N1103" s="65"/>
      <c r="O1103" s="65"/>
      <c r="P1103" s="65"/>
    </row>
    <row r="1104" spans="1:16" s="1" customFormat="1" x14ac:dyDescent="0.25">
      <c r="A1104" s="2"/>
      <c r="C1104" s="7"/>
      <c r="E1104" s="55"/>
      <c r="F1104" s="55"/>
      <c r="G1104" s="55"/>
      <c r="H1104" s="55"/>
      <c r="I1104" s="55"/>
      <c r="J1104" s="55"/>
      <c r="K1104" s="65"/>
      <c r="L1104" s="65"/>
      <c r="M1104" s="65"/>
      <c r="N1104" s="65"/>
      <c r="O1104" s="65"/>
      <c r="P1104" s="65"/>
    </row>
    <row r="1105" spans="1:16" s="1" customFormat="1" x14ac:dyDescent="0.25">
      <c r="A1105" s="2"/>
      <c r="C1105" s="7"/>
      <c r="E1105" s="55"/>
      <c r="F1105" s="55"/>
      <c r="G1105" s="55"/>
      <c r="H1105" s="55"/>
      <c r="I1105" s="55"/>
      <c r="J1105" s="55"/>
      <c r="K1105" s="65"/>
      <c r="L1105" s="65"/>
      <c r="M1105" s="65"/>
      <c r="N1105" s="65"/>
      <c r="O1105" s="65"/>
      <c r="P1105" s="65"/>
    </row>
    <row r="1106" spans="1:16" s="1" customFormat="1" x14ac:dyDescent="0.25">
      <c r="A1106" s="2"/>
      <c r="C1106" s="7"/>
      <c r="E1106" s="55"/>
      <c r="F1106" s="55"/>
      <c r="G1106" s="55"/>
      <c r="H1106" s="55"/>
      <c r="I1106" s="55"/>
      <c r="J1106" s="55"/>
      <c r="K1106" s="65"/>
      <c r="L1106" s="65"/>
      <c r="M1106" s="65"/>
      <c r="N1106" s="65"/>
      <c r="O1106" s="65"/>
      <c r="P1106" s="65"/>
    </row>
    <row r="1107" spans="1:16" s="1" customFormat="1" x14ac:dyDescent="0.25">
      <c r="A1107" s="2"/>
      <c r="C1107" s="7"/>
      <c r="E1107" s="55"/>
      <c r="F1107" s="55"/>
      <c r="G1107" s="55"/>
      <c r="H1107" s="55"/>
      <c r="I1107" s="55"/>
      <c r="J1107" s="55"/>
      <c r="K1107" s="65"/>
      <c r="L1107" s="65"/>
      <c r="M1107" s="65"/>
      <c r="N1107" s="65"/>
      <c r="O1107" s="65"/>
      <c r="P1107" s="65"/>
    </row>
    <row r="1108" spans="1:16" s="1" customFormat="1" x14ac:dyDescent="0.25">
      <c r="A1108" s="2"/>
      <c r="C1108" s="7"/>
      <c r="E1108" s="55"/>
      <c r="F1108" s="55"/>
      <c r="G1108" s="55"/>
      <c r="H1108" s="55"/>
      <c r="I1108" s="55"/>
      <c r="J1108" s="55"/>
      <c r="K1108" s="65"/>
      <c r="L1108" s="65"/>
      <c r="M1108" s="65"/>
      <c r="N1108" s="65"/>
      <c r="O1108" s="65"/>
      <c r="P1108" s="65"/>
    </row>
    <row r="1109" spans="1:16" s="1" customFormat="1" x14ac:dyDescent="0.25">
      <c r="A1109" s="2"/>
      <c r="C1109" s="7"/>
      <c r="E1109" s="55"/>
      <c r="F1109" s="55"/>
      <c r="G1109" s="55"/>
      <c r="H1109" s="55"/>
      <c r="I1109" s="55"/>
      <c r="J1109" s="55"/>
      <c r="K1109" s="65"/>
      <c r="L1109" s="65"/>
      <c r="M1109" s="65"/>
      <c r="N1109" s="65"/>
      <c r="O1109" s="65"/>
      <c r="P1109" s="65"/>
    </row>
    <row r="1110" spans="1:16" s="1" customFormat="1" x14ac:dyDescent="0.25">
      <c r="A1110" s="2"/>
      <c r="C1110" s="7"/>
      <c r="E1110" s="55"/>
      <c r="F1110" s="55"/>
      <c r="G1110" s="55"/>
      <c r="H1110" s="55"/>
      <c r="I1110" s="55"/>
      <c r="J1110" s="55"/>
      <c r="K1110" s="65"/>
      <c r="L1110" s="65"/>
      <c r="M1110" s="65"/>
      <c r="N1110" s="65"/>
      <c r="O1110" s="65"/>
      <c r="P1110" s="65"/>
    </row>
    <row r="1111" spans="1:16" s="1" customFormat="1" x14ac:dyDescent="0.25">
      <c r="A1111" s="2"/>
      <c r="C1111" s="7"/>
      <c r="E1111" s="55"/>
      <c r="F1111" s="55"/>
      <c r="G1111" s="55"/>
      <c r="H1111" s="55"/>
      <c r="I1111" s="55"/>
      <c r="J1111" s="55"/>
      <c r="K1111" s="65"/>
      <c r="L1111" s="65"/>
      <c r="M1111" s="65"/>
      <c r="N1111" s="65"/>
      <c r="O1111" s="65"/>
      <c r="P1111" s="65"/>
    </row>
    <row r="1112" spans="1:16" s="1" customFormat="1" x14ac:dyDescent="0.25">
      <c r="A1112" s="2"/>
      <c r="C1112" s="7"/>
      <c r="E1112" s="55"/>
      <c r="F1112" s="55"/>
      <c r="G1112" s="55"/>
      <c r="H1112" s="55"/>
      <c r="I1112" s="55"/>
      <c r="J1112" s="55"/>
      <c r="K1112" s="65"/>
      <c r="L1112" s="65"/>
      <c r="M1112" s="65"/>
      <c r="N1112" s="65"/>
      <c r="O1112" s="65"/>
      <c r="P1112" s="65"/>
    </row>
    <row r="1113" spans="1:16" s="1" customFormat="1" x14ac:dyDescent="0.25">
      <c r="A1113" s="2"/>
      <c r="C1113" s="7"/>
      <c r="E1113" s="55"/>
      <c r="F1113" s="55"/>
      <c r="G1113" s="55"/>
      <c r="H1113" s="55"/>
      <c r="I1113" s="55"/>
      <c r="J1113" s="55"/>
      <c r="K1113" s="65"/>
      <c r="L1113" s="65"/>
      <c r="M1113" s="65"/>
      <c r="N1113" s="65"/>
      <c r="O1113" s="65"/>
      <c r="P1113" s="65"/>
    </row>
    <row r="1114" spans="1:16" s="1" customFormat="1" x14ac:dyDescent="0.25">
      <c r="A1114" s="2"/>
      <c r="C1114" s="7"/>
      <c r="E1114" s="55"/>
      <c r="F1114" s="55"/>
      <c r="G1114" s="55"/>
      <c r="H1114" s="55"/>
      <c r="I1114" s="55"/>
      <c r="J1114" s="55"/>
      <c r="K1114" s="65"/>
      <c r="L1114" s="65"/>
      <c r="M1114" s="65"/>
      <c r="N1114" s="65"/>
      <c r="O1114" s="65"/>
      <c r="P1114" s="65"/>
    </row>
    <row r="1115" spans="1:16" s="1" customFormat="1" x14ac:dyDescent="0.25">
      <c r="A1115" s="2"/>
      <c r="C1115" s="7"/>
      <c r="E1115" s="55"/>
      <c r="F1115" s="55"/>
      <c r="G1115" s="55"/>
      <c r="H1115" s="55"/>
      <c r="I1115" s="55"/>
      <c r="J1115" s="55"/>
      <c r="K1115" s="65"/>
      <c r="L1115" s="65"/>
      <c r="M1115" s="65"/>
      <c r="N1115" s="65"/>
      <c r="O1115" s="65"/>
      <c r="P1115" s="65"/>
    </row>
    <row r="1116" spans="1:16" s="1" customFormat="1" x14ac:dyDescent="0.25">
      <c r="A1116" s="2"/>
      <c r="C1116" s="7"/>
      <c r="E1116" s="55"/>
      <c r="F1116" s="55"/>
      <c r="G1116" s="55"/>
      <c r="H1116" s="55"/>
      <c r="I1116" s="55"/>
      <c r="J1116" s="55"/>
      <c r="K1116" s="65"/>
      <c r="L1116" s="65"/>
      <c r="M1116" s="65"/>
      <c r="N1116" s="65"/>
      <c r="O1116" s="65"/>
      <c r="P1116" s="65"/>
    </row>
    <row r="1117" spans="1:16" s="1" customFormat="1" x14ac:dyDescent="0.25">
      <c r="A1117" s="2"/>
      <c r="C1117" s="7"/>
      <c r="E1117" s="55"/>
      <c r="F1117" s="55"/>
      <c r="G1117" s="55"/>
      <c r="H1117" s="55"/>
      <c r="I1117" s="55"/>
      <c r="J1117" s="55"/>
      <c r="K1117" s="65"/>
      <c r="L1117" s="65"/>
      <c r="M1117" s="65"/>
      <c r="N1117" s="65"/>
      <c r="O1117" s="65"/>
      <c r="P1117" s="65"/>
    </row>
    <row r="1118" spans="1:16" s="1" customFormat="1" x14ac:dyDescent="0.25">
      <c r="A1118" s="2"/>
      <c r="C1118" s="7"/>
      <c r="E1118" s="55"/>
      <c r="F1118" s="55"/>
      <c r="G1118" s="55"/>
      <c r="H1118" s="55"/>
      <c r="I1118" s="55"/>
      <c r="J1118" s="55"/>
      <c r="K1118" s="65"/>
      <c r="L1118" s="65"/>
      <c r="M1118" s="65"/>
      <c r="N1118" s="65"/>
      <c r="O1118" s="65"/>
      <c r="P1118" s="65"/>
    </row>
    <row r="1119" spans="1:16" s="1" customFormat="1" x14ac:dyDescent="0.25">
      <c r="A1119" s="2"/>
      <c r="C1119" s="7"/>
      <c r="E1119" s="55"/>
      <c r="F1119" s="55"/>
      <c r="G1119" s="55"/>
      <c r="H1119" s="55"/>
      <c r="I1119" s="55"/>
      <c r="J1119" s="55"/>
      <c r="K1119" s="65"/>
      <c r="L1119" s="65"/>
      <c r="M1119" s="65"/>
      <c r="N1119" s="65"/>
      <c r="O1119" s="65"/>
      <c r="P1119" s="65"/>
    </row>
    <row r="1120" spans="1:16" s="1" customFormat="1" x14ac:dyDescent="0.25">
      <c r="A1120" s="2"/>
      <c r="C1120" s="7"/>
      <c r="E1120" s="55"/>
      <c r="F1120" s="55"/>
      <c r="G1120" s="55"/>
      <c r="H1120" s="55"/>
      <c r="I1120" s="55"/>
      <c r="J1120" s="55"/>
      <c r="K1120" s="65"/>
      <c r="L1120" s="65"/>
      <c r="M1120" s="65"/>
      <c r="N1120" s="65"/>
      <c r="O1120" s="65"/>
      <c r="P1120" s="65"/>
    </row>
    <row r="1121" spans="1:16" s="1" customFormat="1" x14ac:dyDescent="0.25">
      <c r="A1121" s="2"/>
      <c r="C1121" s="7"/>
      <c r="E1121" s="55"/>
      <c r="F1121" s="55"/>
      <c r="G1121" s="55"/>
      <c r="H1121" s="55"/>
      <c r="I1121" s="55"/>
      <c r="J1121" s="55"/>
      <c r="K1121" s="65"/>
      <c r="L1121" s="65"/>
      <c r="M1121" s="65"/>
      <c r="N1121" s="65"/>
      <c r="O1121" s="65"/>
      <c r="P1121" s="65"/>
    </row>
    <row r="1122" spans="1:16" s="1" customFormat="1" x14ac:dyDescent="0.25">
      <c r="A1122" s="2"/>
      <c r="C1122" s="7"/>
      <c r="E1122" s="55"/>
      <c r="F1122" s="55"/>
      <c r="G1122" s="55"/>
      <c r="H1122" s="55"/>
      <c r="I1122" s="55"/>
      <c r="J1122" s="55"/>
      <c r="K1122" s="65"/>
      <c r="L1122" s="65"/>
      <c r="M1122" s="65"/>
      <c r="N1122" s="65"/>
      <c r="O1122" s="65"/>
      <c r="P1122" s="65"/>
    </row>
    <row r="1123" spans="1:16" s="1" customFormat="1" x14ac:dyDescent="0.25">
      <c r="A1123" s="2"/>
      <c r="C1123" s="7"/>
      <c r="E1123" s="55"/>
      <c r="F1123" s="55"/>
      <c r="G1123" s="55"/>
      <c r="H1123" s="55"/>
      <c r="I1123" s="55"/>
      <c r="J1123" s="55"/>
      <c r="K1123" s="65"/>
      <c r="L1123" s="65"/>
      <c r="M1123" s="65"/>
      <c r="N1123" s="65"/>
      <c r="O1123" s="65"/>
      <c r="P1123" s="65"/>
    </row>
    <row r="1124" spans="1:16" s="1" customFormat="1" x14ac:dyDescent="0.25">
      <c r="A1124" s="2"/>
      <c r="C1124" s="7"/>
      <c r="E1124" s="55"/>
      <c r="F1124" s="55"/>
      <c r="G1124" s="55"/>
      <c r="H1124" s="55"/>
      <c r="I1124" s="55"/>
      <c r="J1124" s="55"/>
      <c r="K1124" s="65"/>
      <c r="L1124" s="65"/>
      <c r="M1124" s="65"/>
      <c r="N1124" s="65"/>
      <c r="O1124" s="65"/>
      <c r="P1124" s="65"/>
    </row>
    <row r="1125" spans="1:16" s="1" customFormat="1" x14ac:dyDescent="0.25">
      <c r="A1125" s="2"/>
      <c r="C1125" s="7"/>
      <c r="E1125" s="55"/>
      <c r="F1125" s="55"/>
      <c r="G1125" s="55"/>
      <c r="H1125" s="55"/>
      <c r="I1125" s="55"/>
      <c r="J1125" s="55"/>
      <c r="K1125" s="65"/>
      <c r="L1125" s="65"/>
      <c r="M1125" s="65"/>
      <c r="N1125" s="65"/>
      <c r="O1125" s="65"/>
      <c r="P1125" s="65"/>
    </row>
    <row r="1126" spans="1:16" s="1" customFormat="1" x14ac:dyDescent="0.25">
      <c r="A1126" s="2"/>
      <c r="C1126" s="7"/>
      <c r="E1126" s="55"/>
      <c r="F1126" s="55"/>
      <c r="G1126" s="55"/>
      <c r="H1126" s="55"/>
      <c r="I1126" s="55"/>
      <c r="J1126" s="55"/>
      <c r="K1126" s="65"/>
      <c r="L1126" s="65"/>
      <c r="M1126" s="65"/>
      <c r="N1126" s="65"/>
      <c r="O1126" s="65"/>
      <c r="P1126" s="65"/>
    </row>
    <row r="1127" spans="1:16" s="1" customFormat="1" x14ac:dyDescent="0.25">
      <c r="A1127" s="2"/>
      <c r="C1127" s="7"/>
      <c r="E1127" s="55"/>
      <c r="F1127" s="55"/>
      <c r="G1127" s="55"/>
      <c r="H1127" s="55"/>
      <c r="I1127" s="55"/>
      <c r="J1127" s="55"/>
      <c r="K1127" s="65"/>
      <c r="L1127" s="65"/>
      <c r="M1127" s="65"/>
      <c r="N1127" s="65"/>
      <c r="O1127" s="65"/>
      <c r="P1127" s="65"/>
    </row>
    <row r="1128" spans="1:16" s="1" customFormat="1" x14ac:dyDescent="0.25">
      <c r="A1128" s="2"/>
      <c r="C1128" s="7"/>
      <c r="E1128" s="55"/>
      <c r="F1128" s="55"/>
      <c r="G1128" s="55"/>
      <c r="H1128" s="55"/>
      <c r="I1128" s="55"/>
      <c r="J1128" s="55"/>
      <c r="K1128" s="65"/>
      <c r="L1128" s="65"/>
      <c r="M1128" s="65"/>
      <c r="N1128" s="65"/>
      <c r="O1128" s="65"/>
      <c r="P1128" s="65"/>
    </row>
    <row r="1129" spans="1:16" s="1" customFormat="1" x14ac:dyDescent="0.25">
      <c r="A1129" s="2"/>
      <c r="C1129" s="7"/>
      <c r="E1129" s="55"/>
      <c r="F1129" s="55"/>
      <c r="G1129" s="55"/>
      <c r="H1129" s="55"/>
      <c r="I1129" s="55"/>
      <c r="J1129" s="55"/>
      <c r="K1129" s="65"/>
      <c r="L1129" s="65"/>
      <c r="M1129" s="65"/>
      <c r="N1129" s="65"/>
      <c r="O1129" s="65"/>
      <c r="P1129" s="65"/>
    </row>
    <row r="1130" spans="1:16" s="1" customFormat="1" x14ac:dyDescent="0.25">
      <c r="A1130" s="2"/>
      <c r="C1130" s="7"/>
      <c r="E1130" s="55"/>
      <c r="F1130" s="55"/>
      <c r="G1130" s="55"/>
      <c r="H1130" s="55"/>
      <c r="I1130" s="55"/>
      <c r="J1130" s="55"/>
      <c r="K1130" s="65"/>
      <c r="L1130" s="65"/>
      <c r="M1130" s="65"/>
      <c r="N1130" s="65"/>
      <c r="O1130" s="65"/>
      <c r="P1130" s="65"/>
    </row>
    <row r="1131" spans="1:16" s="1" customFormat="1" x14ac:dyDescent="0.25">
      <c r="A1131" s="2"/>
      <c r="C1131" s="7"/>
      <c r="E1131" s="55"/>
      <c r="F1131" s="55"/>
      <c r="G1131" s="55"/>
      <c r="H1131" s="55"/>
      <c r="I1131" s="55"/>
      <c r="J1131" s="55"/>
      <c r="K1131" s="65"/>
      <c r="L1131" s="65"/>
      <c r="M1131" s="65"/>
      <c r="N1131" s="65"/>
      <c r="O1131" s="65"/>
      <c r="P1131" s="65"/>
    </row>
    <row r="1132" spans="1:16" s="1" customFormat="1" x14ac:dyDescent="0.25">
      <c r="A1132" s="2"/>
      <c r="C1132" s="7"/>
      <c r="E1132" s="55"/>
      <c r="F1132" s="55"/>
      <c r="G1132" s="55"/>
      <c r="H1132" s="55"/>
      <c r="I1132" s="55"/>
      <c r="J1132" s="55"/>
      <c r="K1132" s="65"/>
      <c r="L1132" s="65"/>
      <c r="M1132" s="65"/>
      <c r="N1132" s="65"/>
      <c r="O1132" s="65"/>
      <c r="P1132" s="65"/>
    </row>
    <row r="1133" spans="1:16" s="1" customFormat="1" x14ac:dyDescent="0.25">
      <c r="A1133" s="2"/>
      <c r="C1133" s="7"/>
      <c r="E1133" s="55"/>
      <c r="F1133" s="55"/>
      <c r="G1133" s="55"/>
      <c r="H1133" s="55"/>
      <c r="I1133" s="55"/>
      <c r="J1133" s="55"/>
      <c r="K1133" s="65"/>
      <c r="L1133" s="65"/>
      <c r="M1133" s="65"/>
      <c r="N1133" s="65"/>
      <c r="O1133" s="65"/>
      <c r="P1133" s="65"/>
    </row>
    <row r="1134" spans="1:16" s="1" customFormat="1" x14ac:dyDescent="0.25">
      <c r="A1134" s="2"/>
      <c r="C1134" s="7"/>
      <c r="E1134" s="55"/>
      <c r="F1134" s="55"/>
      <c r="G1134" s="55"/>
      <c r="H1134" s="55"/>
      <c r="I1134" s="55"/>
      <c r="J1134" s="55"/>
      <c r="K1134" s="65"/>
      <c r="L1134" s="65"/>
      <c r="M1134" s="65"/>
      <c r="N1134" s="65"/>
      <c r="O1134" s="65"/>
      <c r="P1134" s="65"/>
    </row>
    <row r="1135" spans="1:16" s="1" customFormat="1" x14ac:dyDescent="0.25">
      <c r="A1135" s="2"/>
      <c r="C1135" s="7"/>
      <c r="E1135" s="55"/>
      <c r="F1135" s="55"/>
      <c r="G1135" s="55"/>
      <c r="H1135" s="55"/>
      <c r="I1135" s="55"/>
      <c r="J1135" s="55"/>
      <c r="K1135" s="65"/>
      <c r="L1135" s="65"/>
      <c r="M1135" s="65"/>
      <c r="N1135" s="65"/>
      <c r="O1135" s="65"/>
      <c r="P1135" s="65"/>
    </row>
    <row r="1136" spans="1:16" s="1" customFormat="1" x14ac:dyDescent="0.25">
      <c r="A1136" s="2"/>
      <c r="C1136" s="7"/>
      <c r="E1136" s="55"/>
      <c r="F1136" s="55"/>
      <c r="G1136" s="55"/>
      <c r="H1136" s="55"/>
      <c r="I1136" s="55"/>
      <c r="J1136" s="55"/>
      <c r="K1136" s="65"/>
      <c r="L1136" s="65"/>
      <c r="M1136" s="65"/>
      <c r="N1136" s="65"/>
      <c r="O1136" s="65"/>
      <c r="P1136" s="65"/>
    </row>
    <row r="1137" spans="1:16" s="1" customFormat="1" x14ac:dyDescent="0.25">
      <c r="A1137" s="2"/>
      <c r="C1137" s="7"/>
      <c r="E1137" s="55"/>
      <c r="F1137" s="55"/>
      <c r="G1137" s="55"/>
      <c r="H1137" s="55"/>
      <c r="I1137" s="55"/>
      <c r="J1137" s="55"/>
      <c r="K1137" s="65"/>
      <c r="L1137" s="65"/>
      <c r="M1137" s="65"/>
      <c r="N1137" s="65"/>
      <c r="O1137" s="65"/>
      <c r="P1137" s="65"/>
    </row>
    <row r="1138" spans="1:16" s="1" customFormat="1" x14ac:dyDescent="0.25">
      <c r="A1138" s="2"/>
      <c r="C1138" s="7"/>
      <c r="E1138" s="55"/>
      <c r="F1138" s="55"/>
      <c r="G1138" s="55"/>
      <c r="H1138" s="55"/>
      <c r="I1138" s="55"/>
      <c r="J1138" s="55"/>
      <c r="K1138" s="65"/>
      <c r="L1138" s="65"/>
      <c r="M1138" s="65"/>
      <c r="N1138" s="65"/>
      <c r="O1138" s="65"/>
      <c r="P1138" s="65"/>
    </row>
    <row r="1139" spans="1:16" s="1" customFormat="1" x14ac:dyDescent="0.25">
      <c r="A1139" s="2"/>
      <c r="C1139" s="7"/>
      <c r="E1139" s="55"/>
      <c r="F1139" s="55"/>
      <c r="G1139" s="55"/>
      <c r="H1139" s="55"/>
      <c r="I1139" s="55"/>
      <c r="J1139" s="55"/>
      <c r="K1139" s="65"/>
      <c r="L1139" s="65"/>
      <c r="M1139" s="65"/>
      <c r="N1139" s="65"/>
      <c r="O1139" s="65"/>
      <c r="P1139" s="65"/>
    </row>
    <row r="1140" spans="1:16" s="1" customFormat="1" x14ac:dyDescent="0.25">
      <c r="A1140" s="2"/>
      <c r="C1140" s="7"/>
      <c r="E1140" s="55"/>
      <c r="F1140" s="55"/>
      <c r="G1140" s="55"/>
      <c r="H1140" s="55"/>
      <c r="I1140" s="55"/>
      <c r="J1140" s="55"/>
      <c r="K1140" s="65"/>
      <c r="L1140" s="65"/>
      <c r="M1140" s="65"/>
      <c r="N1140" s="65"/>
      <c r="O1140" s="65"/>
      <c r="P1140" s="65"/>
    </row>
    <row r="1141" spans="1:16" s="1" customFormat="1" x14ac:dyDescent="0.25">
      <c r="A1141" s="2"/>
      <c r="C1141" s="7"/>
      <c r="E1141" s="55"/>
      <c r="F1141" s="55"/>
      <c r="G1141" s="55"/>
      <c r="H1141" s="55"/>
      <c r="I1141" s="55"/>
      <c r="J1141" s="55"/>
      <c r="K1141" s="65"/>
      <c r="L1141" s="65"/>
      <c r="M1141" s="65"/>
      <c r="N1141" s="65"/>
      <c r="O1141" s="65"/>
      <c r="P1141" s="65"/>
    </row>
    <row r="1142" spans="1:16" s="1" customFormat="1" x14ac:dyDescent="0.25">
      <c r="A1142" s="2"/>
      <c r="C1142" s="7"/>
      <c r="E1142" s="55"/>
      <c r="F1142" s="55"/>
      <c r="G1142" s="55"/>
      <c r="H1142" s="55"/>
      <c r="I1142" s="55"/>
      <c r="J1142" s="55"/>
      <c r="K1142" s="65"/>
      <c r="L1142" s="65"/>
      <c r="M1142" s="65"/>
      <c r="N1142" s="65"/>
      <c r="O1142" s="65"/>
      <c r="P1142" s="65"/>
    </row>
    <row r="1143" spans="1:16" s="1" customFormat="1" x14ac:dyDescent="0.25">
      <c r="A1143" s="2"/>
      <c r="C1143" s="7"/>
      <c r="E1143" s="55"/>
      <c r="F1143" s="55"/>
      <c r="G1143" s="55"/>
      <c r="H1143" s="55"/>
      <c r="I1143" s="55"/>
      <c r="J1143" s="55"/>
      <c r="K1143" s="65"/>
      <c r="L1143" s="65"/>
      <c r="M1143" s="65"/>
      <c r="N1143" s="65"/>
      <c r="O1143" s="65"/>
      <c r="P1143" s="65"/>
    </row>
    <row r="1144" spans="1:16" s="1" customFormat="1" x14ac:dyDescent="0.25">
      <c r="A1144" s="2"/>
      <c r="C1144" s="7"/>
      <c r="E1144" s="55"/>
      <c r="F1144" s="55"/>
      <c r="G1144" s="55"/>
      <c r="H1144" s="55"/>
      <c r="I1144" s="55"/>
      <c r="J1144" s="55"/>
      <c r="K1144" s="65"/>
      <c r="L1144" s="65"/>
      <c r="M1144" s="65"/>
      <c r="N1144" s="65"/>
      <c r="O1144" s="65"/>
      <c r="P1144" s="65"/>
    </row>
    <row r="1145" spans="1:16" s="1" customFormat="1" x14ac:dyDescent="0.25">
      <c r="A1145" s="2"/>
      <c r="C1145" s="7"/>
      <c r="E1145" s="55"/>
      <c r="F1145" s="55"/>
      <c r="G1145" s="55"/>
      <c r="H1145" s="55"/>
      <c r="I1145" s="55"/>
      <c r="J1145" s="55"/>
      <c r="K1145" s="65"/>
      <c r="L1145" s="65"/>
      <c r="M1145" s="65"/>
      <c r="N1145" s="65"/>
      <c r="O1145" s="65"/>
      <c r="P1145" s="65"/>
    </row>
    <row r="1146" spans="1:16" s="1" customFormat="1" x14ac:dyDescent="0.25">
      <c r="A1146" s="2"/>
      <c r="C1146" s="7"/>
      <c r="E1146" s="55"/>
      <c r="F1146" s="55"/>
      <c r="G1146" s="55"/>
      <c r="H1146" s="55"/>
      <c r="I1146" s="55"/>
      <c r="J1146" s="55"/>
      <c r="K1146" s="65"/>
      <c r="L1146" s="65"/>
      <c r="M1146" s="65"/>
      <c r="N1146" s="65"/>
      <c r="O1146" s="65"/>
      <c r="P1146" s="65"/>
    </row>
    <row r="1147" spans="1:16" s="1" customFormat="1" x14ac:dyDescent="0.25">
      <c r="A1147" s="2"/>
      <c r="C1147" s="7"/>
      <c r="E1147" s="55"/>
      <c r="F1147" s="55"/>
      <c r="G1147" s="55"/>
      <c r="H1147" s="55"/>
      <c r="I1147" s="55"/>
      <c r="J1147" s="55"/>
      <c r="K1147" s="65"/>
      <c r="L1147" s="65"/>
      <c r="M1147" s="65"/>
      <c r="N1147" s="65"/>
      <c r="O1147" s="65"/>
      <c r="P1147" s="65"/>
    </row>
    <row r="1148" spans="1:16" s="1" customFormat="1" x14ac:dyDescent="0.25">
      <c r="A1148" s="2"/>
      <c r="C1148" s="7"/>
      <c r="E1148" s="55"/>
      <c r="F1148" s="55"/>
      <c r="G1148" s="55"/>
      <c r="H1148" s="55"/>
      <c r="I1148" s="55"/>
      <c r="J1148" s="55"/>
      <c r="K1148" s="65"/>
      <c r="L1148" s="65"/>
      <c r="M1148" s="65"/>
      <c r="N1148" s="65"/>
      <c r="O1148" s="65"/>
      <c r="P1148" s="65"/>
    </row>
    <row r="1149" spans="1:16" s="1" customFormat="1" x14ac:dyDescent="0.25">
      <c r="A1149" s="2"/>
      <c r="C1149" s="7"/>
      <c r="E1149" s="55"/>
      <c r="F1149" s="55"/>
      <c r="G1149" s="55"/>
      <c r="H1149" s="55"/>
      <c r="I1149" s="55"/>
      <c r="J1149" s="55"/>
      <c r="K1149" s="65"/>
      <c r="L1149" s="65"/>
      <c r="M1149" s="65"/>
      <c r="N1149" s="65"/>
      <c r="O1149" s="65"/>
      <c r="P1149" s="65"/>
    </row>
    <row r="1150" spans="1:16" s="1" customFormat="1" x14ac:dyDescent="0.25">
      <c r="A1150" s="2"/>
      <c r="C1150" s="7"/>
      <c r="E1150" s="55"/>
      <c r="F1150" s="55"/>
      <c r="G1150" s="55"/>
      <c r="H1150" s="55"/>
      <c r="I1150" s="55"/>
      <c r="J1150" s="55"/>
      <c r="K1150" s="65"/>
      <c r="L1150" s="65"/>
      <c r="M1150" s="65"/>
      <c r="N1150" s="65"/>
      <c r="O1150" s="65"/>
      <c r="P1150" s="65"/>
    </row>
    <row r="1151" spans="1:16" s="1" customFormat="1" x14ac:dyDescent="0.25">
      <c r="A1151" s="2"/>
      <c r="C1151" s="7"/>
      <c r="E1151" s="55"/>
      <c r="F1151" s="55"/>
      <c r="G1151" s="55"/>
      <c r="H1151" s="55"/>
      <c r="I1151" s="55"/>
      <c r="J1151" s="55"/>
      <c r="K1151" s="65"/>
      <c r="L1151" s="65"/>
      <c r="M1151" s="65"/>
      <c r="N1151" s="65"/>
      <c r="O1151" s="65"/>
      <c r="P1151" s="65"/>
    </row>
    <row r="1152" spans="1:16" s="1" customFormat="1" x14ac:dyDescent="0.25">
      <c r="A1152" s="2"/>
      <c r="C1152" s="7"/>
      <c r="E1152" s="55"/>
      <c r="F1152" s="55"/>
      <c r="G1152" s="55"/>
      <c r="H1152" s="55"/>
      <c r="I1152" s="55"/>
      <c r="J1152" s="55"/>
      <c r="K1152" s="65"/>
      <c r="L1152" s="65"/>
      <c r="M1152" s="65"/>
      <c r="N1152" s="65"/>
      <c r="O1152" s="65"/>
      <c r="P1152" s="65"/>
    </row>
    <row r="1153" spans="1:16" s="1" customFormat="1" x14ac:dyDescent="0.25">
      <c r="A1153" s="2"/>
      <c r="C1153" s="7"/>
      <c r="E1153" s="55"/>
      <c r="F1153" s="55"/>
      <c r="G1153" s="55"/>
      <c r="H1153" s="55"/>
      <c r="I1153" s="55"/>
      <c r="J1153" s="55"/>
      <c r="K1153" s="65"/>
      <c r="L1153" s="65"/>
      <c r="M1153" s="65"/>
      <c r="N1153" s="65"/>
      <c r="O1153" s="65"/>
      <c r="P1153" s="65"/>
    </row>
    <row r="1154" spans="1:16" s="1" customFormat="1" x14ac:dyDescent="0.25">
      <c r="A1154" s="2"/>
      <c r="C1154" s="7"/>
      <c r="E1154" s="55"/>
      <c r="F1154" s="55"/>
      <c r="G1154" s="55"/>
      <c r="H1154" s="55"/>
      <c r="I1154" s="55"/>
      <c r="J1154" s="55"/>
      <c r="K1154" s="65"/>
      <c r="L1154" s="65"/>
      <c r="M1154" s="65"/>
      <c r="N1154" s="65"/>
      <c r="O1154" s="65"/>
      <c r="P1154" s="65"/>
    </row>
    <row r="1155" spans="1:16" s="1" customFormat="1" x14ac:dyDescent="0.25">
      <c r="A1155" s="2"/>
      <c r="C1155" s="7"/>
      <c r="E1155" s="55"/>
      <c r="F1155" s="55"/>
      <c r="G1155" s="55"/>
      <c r="H1155" s="55"/>
      <c r="I1155" s="55"/>
      <c r="J1155" s="55"/>
      <c r="K1155" s="65"/>
      <c r="L1155" s="65"/>
      <c r="M1155" s="65"/>
      <c r="N1155" s="65"/>
      <c r="O1155" s="65"/>
      <c r="P1155" s="65"/>
    </row>
    <row r="1156" spans="1:16" s="1" customFormat="1" x14ac:dyDescent="0.25">
      <c r="A1156" s="2"/>
      <c r="C1156" s="7"/>
      <c r="E1156" s="55"/>
      <c r="F1156" s="55"/>
      <c r="G1156" s="55"/>
      <c r="H1156" s="55"/>
      <c r="I1156" s="55"/>
      <c r="J1156" s="55"/>
      <c r="K1156" s="65"/>
      <c r="L1156" s="65"/>
      <c r="M1156" s="65"/>
      <c r="N1156" s="65"/>
      <c r="O1156" s="65"/>
      <c r="P1156" s="65"/>
    </row>
    <row r="1157" spans="1:16" s="1" customFormat="1" x14ac:dyDescent="0.25">
      <c r="A1157" s="2"/>
      <c r="C1157" s="7"/>
      <c r="E1157" s="55"/>
      <c r="F1157" s="55"/>
      <c r="G1157" s="55"/>
      <c r="H1157" s="55"/>
      <c r="I1157" s="55"/>
      <c r="J1157" s="55"/>
      <c r="K1157" s="65"/>
      <c r="L1157" s="65"/>
      <c r="M1157" s="65"/>
      <c r="N1157" s="65"/>
      <c r="O1157" s="65"/>
      <c r="P1157" s="65"/>
    </row>
    <row r="1158" spans="1:16" s="1" customFormat="1" x14ac:dyDescent="0.25">
      <c r="A1158" s="2"/>
      <c r="C1158" s="7"/>
      <c r="E1158" s="55"/>
      <c r="F1158" s="55"/>
      <c r="G1158" s="55"/>
      <c r="H1158" s="55"/>
      <c r="I1158" s="55"/>
      <c r="J1158" s="55"/>
      <c r="K1158" s="65"/>
      <c r="L1158" s="65"/>
      <c r="M1158" s="65"/>
      <c r="N1158" s="65"/>
      <c r="O1158" s="65"/>
      <c r="P1158" s="65"/>
    </row>
    <row r="1159" spans="1:16" s="1" customFormat="1" x14ac:dyDescent="0.25">
      <c r="A1159" s="2"/>
      <c r="C1159" s="7"/>
      <c r="E1159" s="55"/>
      <c r="F1159" s="55"/>
      <c r="G1159" s="55"/>
      <c r="H1159" s="55"/>
      <c r="I1159" s="55"/>
      <c r="J1159" s="55"/>
      <c r="K1159" s="65"/>
      <c r="L1159" s="65"/>
      <c r="M1159" s="65"/>
      <c r="N1159" s="65"/>
      <c r="O1159" s="65"/>
      <c r="P1159" s="65"/>
    </row>
    <row r="1160" spans="1:16" s="1" customFormat="1" x14ac:dyDescent="0.25">
      <c r="A1160" s="2"/>
      <c r="C1160" s="7"/>
      <c r="E1160" s="55"/>
      <c r="F1160" s="55"/>
      <c r="G1160" s="55"/>
      <c r="H1160" s="55"/>
      <c r="I1160" s="55"/>
      <c r="J1160" s="55"/>
      <c r="K1160" s="65"/>
      <c r="L1160" s="65"/>
      <c r="M1160" s="65"/>
      <c r="N1160" s="65"/>
      <c r="O1160" s="65"/>
      <c r="P1160" s="65"/>
    </row>
    <row r="1161" spans="1:16" s="1" customFormat="1" x14ac:dyDescent="0.25">
      <c r="A1161" s="2"/>
      <c r="C1161" s="7"/>
      <c r="E1161" s="55"/>
      <c r="F1161" s="55"/>
      <c r="G1161" s="55"/>
      <c r="H1161" s="55"/>
      <c r="I1161" s="55"/>
      <c r="J1161" s="55"/>
      <c r="K1161" s="65"/>
      <c r="L1161" s="65"/>
      <c r="M1161" s="65"/>
      <c r="N1161" s="65"/>
      <c r="O1161" s="65"/>
      <c r="P1161" s="65"/>
    </row>
    <row r="1162" spans="1:16" s="1" customFormat="1" x14ac:dyDescent="0.25">
      <c r="A1162" s="2"/>
      <c r="C1162" s="7"/>
      <c r="E1162" s="55"/>
      <c r="F1162" s="55"/>
      <c r="G1162" s="55"/>
      <c r="H1162" s="55"/>
      <c r="I1162" s="55"/>
      <c r="J1162" s="55"/>
      <c r="K1162" s="65"/>
      <c r="L1162" s="65"/>
      <c r="M1162" s="65"/>
      <c r="N1162" s="65"/>
      <c r="O1162" s="65"/>
      <c r="P1162" s="65"/>
    </row>
    <row r="1163" spans="1:16" s="1" customFormat="1" x14ac:dyDescent="0.25">
      <c r="A1163" s="2"/>
      <c r="C1163" s="7"/>
      <c r="E1163" s="55"/>
      <c r="F1163" s="55"/>
      <c r="G1163" s="55"/>
      <c r="H1163" s="55"/>
      <c r="I1163" s="55"/>
      <c r="J1163" s="55"/>
      <c r="K1163" s="65"/>
      <c r="L1163" s="65"/>
      <c r="M1163" s="65"/>
      <c r="N1163" s="65"/>
      <c r="O1163" s="65"/>
      <c r="P1163" s="65"/>
    </row>
    <row r="1164" spans="1:16" s="1" customFormat="1" x14ac:dyDescent="0.25">
      <c r="A1164" s="2"/>
      <c r="C1164" s="7"/>
      <c r="E1164" s="55"/>
      <c r="F1164" s="55"/>
      <c r="G1164" s="55"/>
      <c r="H1164" s="55"/>
      <c r="I1164" s="55"/>
      <c r="J1164" s="55"/>
      <c r="K1164" s="65"/>
      <c r="L1164" s="65"/>
      <c r="M1164" s="65"/>
      <c r="N1164" s="65"/>
      <c r="O1164" s="65"/>
      <c r="P1164" s="65"/>
    </row>
    <row r="1165" spans="1:16" s="1" customFormat="1" x14ac:dyDescent="0.25">
      <c r="A1165" s="2"/>
      <c r="C1165" s="7"/>
      <c r="E1165" s="55"/>
      <c r="F1165" s="55"/>
      <c r="G1165" s="55"/>
      <c r="H1165" s="55"/>
      <c r="I1165" s="55"/>
      <c r="J1165" s="55"/>
      <c r="K1165" s="65"/>
      <c r="L1165" s="65"/>
      <c r="M1165" s="65"/>
      <c r="N1165" s="65"/>
      <c r="O1165" s="65"/>
      <c r="P1165" s="65"/>
    </row>
    <row r="1166" spans="1:16" s="1" customFormat="1" x14ac:dyDescent="0.25">
      <c r="A1166" s="2"/>
      <c r="C1166" s="7"/>
      <c r="E1166" s="55"/>
      <c r="F1166" s="55"/>
      <c r="G1166" s="55"/>
      <c r="H1166" s="55"/>
      <c r="I1166" s="55"/>
      <c r="J1166" s="55"/>
      <c r="K1166" s="65"/>
      <c r="L1166" s="65"/>
      <c r="M1166" s="65"/>
      <c r="N1166" s="65"/>
      <c r="O1166" s="65"/>
      <c r="P1166" s="65"/>
    </row>
    <row r="1167" spans="1:16" s="1" customFormat="1" x14ac:dyDescent="0.25">
      <c r="A1167" s="2"/>
      <c r="C1167" s="7"/>
      <c r="E1167" s="55"/>
      <c r="F1167" s="55"/>
      <c r="G1167" s="55"/>
      <c r="H1167" s="55"/>
      <c r="I1167" s="55"/>
      <c r="J1167" s="55"/>
      <c r="K1167" s="65"/>
      <c r="L1167" s="65"/>
      <c r="M1167" s="65"/>
      <c r="N1167" s="65"/>
      <c r="O1167" s="65"/>
      <c r="P1167" s="65"/>
    </row>
    <row r="1168" spans="1:16" s="1" customFormat="1" x14ac:dyDescent="0.25">
      <c r="A1168" s="2"/>
      <c r="C1168" s="7"/>
      <c r="E1168" s="55"/>
      <c r="F1168" s="55"/>
      <c r="G1168" s="55"/>
      <c r="H1168" s="55"/>
      <c r="I1168" s="55"/>
      <c r="J1168" s="55"/>
      <c r="K1168" s="65"/>
      <c r="L1168" s="65"/>
      <c r="M1168" s="65"/>
      <c r="N1168" s="65"/>
      <c r="O1168" s="65"/>
      <c r="P1168" s="65"/>
    </row>
    <row r="1169" spans="1:16" s="1" customFormat="1" x14ac:dyDescent="0.25">
      <c r="A1169" s="2"/>
      <c r="C1169" s="7"/>
      <c r="E1169" s="55"/>
      <c r="F1169" s="55"/>
      <c r="G1169" s="55"/>
      <c r="H1169" s="55"/>
      <c r="I1169" s="55"/>
      <c r="J1169" s="55"/>
      <c r="K1169" s="65"/>
      <c r="L1169" s="65"/>
      <c r="M1169" s="65"/>
      <c r="N1169" s="65"/>
      <c r="O1169" s="65"/>
      <c r="P1169" s="65"/>
    </row>
    <row r="1170" spans="1:16" s="1" customFormat="1" x14ac:dyDescent="0.25">
      <c r="A1170" s="2"/>
      <c r="C1170" s="7"/>
      <c r="E1170" s="55"/>
      <c r="F1170" s="55"/>
      <c r="G1170" s="55"/>
      <c r="H1170" s="55"/>
      <c r="I1170" s="55"/>
      <c r="J1170" s="55"/>
      <c r="K1170" s="65"/>
      <c r="L1170" s="65"/>
      <c r="M1170" s="65"/>
      <c r="N1170" s="65"/>
      <c r="O1170" s="65"/>
      <c r="P1170" s="65"/>
    </row>
    <row r="1171" spans="1:16" s="1" customFormat="1" x14ac:dyDescent="0.25">
      <c r="A1171" s="2"/>
      <c r="C1171" s="7"/>
      <c r="E1171" s="55"/>
      <c r="F1171" s="55"/>
      <c r="G1171" s="55"/>
      <c r="H1171" s="55"/>
      <c r="I1171" s="55"/>
      <c r="J1171" s="55"/>
      <c r="K1171" s="65"/>
      <c r="L1171" s="65"/>
      <c r="M1171" s="65"/>
      <c r="N1171" s="65"/>
      <c r="O1171" s="65"/>
      <c r="P1171" s="65"/>
    </row>
    <row r="1172" spans="1:16" s="1" customFormat="1" x14ac:dyDescent="0.25">
      <c r="A1172" s="2"/>
      <c r="C1172" s="7"/>
      <c r="E1172" s="55"/>
      <c r="F1172" s="55"/>
      <c r="G1172" s="55"/>
      <c r="H1172" s="55"/>
      <c r="I1172" s="55"/>
      <c r="J1172" s="55"/>
      <c r="K1172" s="65"/>
      <c r="L1172" s="65"/>
      <c r="M1172" s="65"/>
      <c r="N1172" s="65"/>
      <c r="O1172" s="65"/>
      <c r="P1172" s="65"/>
    </row>
    <row r="1173" spans="1:16" s="1" customFormat="1" x14ac:dyDescent="0.25">
      <c r="A1173" s="2"/>
      <c r="C1173" s="7"/>
      <c r="E1173" s="55"/>
      <c r="F1173" s="55"/>
      <c r="G1173" s="55"/>
      <c r="H1173" s="55"/>
      <c r="I1173" s="55"/>
      <c r="J1173" s="55"/>
      <c r="K1173" s="65"/>
      <c r="L1173" s="65"/>
      <c r="M1173" s="65"/>
      <c r="N1173" s="65"/>
      <c r="O1173" s="65"/>
      <c r="P1173" s="65"/>
    </row>
    <row r="1174" spans="1:16" s="1" customFormat="1" x14ac:dyDescent="0.25">
      <c r="A1174" s="2"/>
      <c r="C1174" s="7"/>
      <c r="E1174" s="55"/>
      <c r="F1174" s="55"/>
      <c r="G1174" s="55"/>
      <c r="H1174" s="55"/>
      <c r="I1174" s="55"/>
      <c r="J1174" s="55"/>
      <c r="K1174" s="65"/>
      <c r="L1174" s="65"/>
      <c r="M1174" s="65"/>
      <c r="N1174" s="65"/>
      <c r="O1174" s="65"/>
      <c r="P1174" s="65"/>
    </row>
    <row r="1175" spans="1:16" s="1" customFormat="1" x14ac:dyDescent="0.25">
      <c r="A1175" s="2"/>
      <c r="C1175" s="7"/>
      <c r="E1175" s="55"/>
      <c r="F1175" s="55"/>
      <c r="G1175" s="55"/>
      <c r="H1175" s="55"/>
      <c r="I1175" s="55"/>
      <c r="J1175" s="55"/>
      <c r="K1175" s="65"/>
      <c r="L1175" s="65"/>
      <c r="M1175" s="65"/>
      <c r="N1175" s="65"/>
      <c r="O1175" s="65"/>
      <c r="P1175" s="65"/>
    </row>
    <row r="1176" spans="1:16" s="1" customFormat="1" x14ac:dyDescent="0.25">
      <c r="A1176" s="2"/>
      <c r="C1176" s="7"/>
      <c r="E1176" s="55"/>
      <c r="F1176" s="55"/>
      <c r="G1176" s="55"/>
      <c r="H1176" s="55"/>
      <c r="I1176" s="55"/>
      <c r="J1176" s="55"/>
      <c r="K1176" s="65"/>
      <c r="L1176" s="65"/>
      <c r="M1176" s="65"/>
      <c r="N1176" s="65"/>
      <c r="O1176" s="65"/>
      <c r="P1176" s="65"/>
    </row>
    <row r="1177" spans="1:16" s="1" customFormat="1" x14ac:dyDescent="0.25">
      <c r="A1177" s="2"/>
      <c r="C1177" s="7"/>
      <c r="E1177" s="55"/>
      <c r="F1177" s="55"/>
      <c r="G1177" s="55"/>
      <c r="H1177" s="55"/>
      <c r="I1177" s="55"/>
      <c r="J1177" s="55"/>
      <c r="K1177" s="65"/>
      <c r="L1177" s="65"/>
      <c r="M1177" s="65"/>
      <c r="N1177" s="65"/>
      <c r="O1177" s="65"/>
      <c r="P1177" s="65"/>
    </row>
    <row r="1178" spans="1:16" s="1" customFormat="1" x14ac:dyDescent="0.25">
      <c r="A1178" s="2"/>
      <c r="C1178" s="7"/>
      <c r="E1178" s="55"/>
      <c r="F1178" s="55"/>
      <c r="G1178" s="55"/>
      <c r="H1178" s="55"/>
      <c r="I1178" s="55"/>
      <c r="J1178" s="55"/>
      <c r="K1178" s="65"/>
      <c r="L1178" s="65"/>
      <c r="M1178" s="65"/>
      <c r="N1178" s="65"/>
      <c r="O1178" s="65"/>
      <c r="P1178" s="65"/>
    </row>
    <row r="1179" spans="1:16" s="1" customFormat="1" x14ac:dyDescent="0.25">
      <c r="A1179" s="2"/>
      <c r="C1179" s="7"/>
      <c r="E1179" s="55"/>
      <c r="F1179" s="55"/>
      <c r="G1179" s="55"/>
      <c r="H1179" s="55"/>
      <c r="I1179" s="55"/>
      <c r="J1179" s="55"/>
      <c r="K1179" s="65"/>
      <c r="L1179" s="65"/>
      <c r="M1179" s="65"/>
      <c r="N1179" s="65"/>
      <c r="O1179" s="65"/>
      <c r="P1179" s="65"/>
    </row>
    <row r="1180" spans="1:16" s="1" customFormat="1" x14ac:dyDescent="0.25">
      <c r="A1180" s="2"/>
      <c r="C1180" s="7"/>
      <c r="E1180" s="55"/>
      <c r="F1180" s="55"/>
      <c r="G1180" s="55"/>
      <c r="H1180" s="55"/>
      <c r="I1180" s="55"/>
      <c r="J1180" s="55"/>
      <c r="K1180" s="65"/>
      <c r="L1180" s="65"/>
      <c r="M1180" s="65"/>
      <c r="N1180" s="65"/>
      <c r="O1180" s="65"/>
      <c r="P1180" s="65"/>
    </row>
    <row r="1181" spans="1:16" s="1" customFormat="1" x14ac:dyDescent="0.25">
      <c r="A1181" s="2"/>
      <c r="C1181" s="7"/>
      <c r="E1181" s="55"/>
      <c r="F1181" s="55"/>
      <c r="G1181" s="55"/>
      <c r="H1181" s="55"/>
      <c r="I1181" s="55"/>
      <c r="J1181" s="55"/>
      <c r="K1181" s="65"/>
      <c r="L1181" s="65"/>
      <c r="M1181" s="65"/>
      <c r="N1181" s="65"/>
      <c r="O1181" s="65"/>
      <c r="P1181" s="65"/>
    </row>
    <row r="1182" spans="1:16" s="1" customFormat="1" x14ac:dyDescent="0.25">
      <c r="A1182" s="2"/>
      <c r="C1182" s="7"/>
      <c r="E1182" s="55"/>
      <c r="F1182" s="55"/>
      <c r="G1182" s="55"/>
      <c r="H1182" s="55"/>
      <c r="I1182" s="55"/>
      <c r="J1182" s="55"/>
      <c r="K1182" s="65"/>
      <c r="L1182" s="65"/>
      <c r="M1182" s="65"/>
      <c r="N1182" s="65"/>
      <c r="O1182" s="65"/>
      <c r="P1182" s="65"/>
    </row>
    <row r="1183" spans="1:16" s="1" customFormat="1" x14ac:dyDescent="0.25">
      <c r="A1183" s="2"/>
      <c r="C1183" s="7"/>
      <c r="E1183" s="55"/>
      <c r="F1183" s="55"/>
      <c r="G1183" s="55"/>
      <c r="H1183" s="55"/>
      <c r="I1183" s="55"/>
      <c r="J1183" s="55"/>
      <c r="K1183" s="65"/>
      <c r="L1183" s="65"/>
      <c r="M1183" s="65"/>
      <c r="N1183" s="65"/>
      <c r="O1183" s="65"/>
      <c r="P1183" s="65"/>
    </row>
    <row r="1184" spans="1:16" s="1" customFormat="1" x14ac:dyDescent="0.25">
      <c r="A1184" s="2"/>
      <c r="C1184" s="7"/>
      <c r="E1184" s="55"/>
      <c r="F1184" s="55"/>
      <c r="G1184" s="55"/>
      <c r="H1184" s="55"/>
      <c r="I1184" s="55"/>
      <c r="J1184" s="55"/>
      <c r="K1184" s="65"/>
      <c r="L1184" s="65"/>
      <c r="M1184" s="65"/>
      <c r="N1184" s="65"/>
      <c r="O1184" s="65"/>
      <c r="P1184" s="65"/>
    </row>
    <row r="1185" spans="1:16" s="1" customFormat="1" x14ac:dyDescent="0.25">
      <c r="A1185" s="2"/>
      <c r="C1185" s="7"/>
      <c r="E1185" s="55"/>
      <c r="F1185" s="55"/>
      <c r="G1185" s="55"/>
      <c r="H1185" s="55"/>
      <c r="I1185" s="55"/>
      <c r="J1185" s="55"/>
      <c r="K1185" s="65"/>
      <c r="L1185" s="65"/>
      <c r="M1185" s="65"/>
      <c r="N1185" s="65"/>
      <c r="O1185" s="65"/>
      <c r="P1185" s="65"/>
    </row>
    <row r="1186" spans="1:16" s="1" customFormat="1" x14ac:dyDescent="0.25">
      <c r="A1186" s="2"/>
      <c r="C1186" s="7"/>
      <c r="E1186" s="55"/>
      <c r="F1186" s="55"/>
      <c r="G1186" s="55"/>
      <c r="H1186" s="55"/>
      <c r="I1186" s="55"/>
      <c r="J1186" s="55"/>
      <c r="K1186" s="65"/>
      <c r="L1186" s="65"/>
      <c r="M1186" s="65"/>
      <c r="N1186" s="65"/>
      <c r="O1186" s="65"/>
      <c r="P1186" s="65"/>
    </row>
    <row r="1187" spans="1:16" s="1" customFormat="1" x14ac:dyDescent="0.25">
      <c r="A1187" s="2"/>
      <c r="C1187" s="7"/>
      <c r="E1187" s="55"/>
      <c r="F1187" s="55"/>
      <c r="G1187" s="55"/>
      <c r="H1187" s="55"/>
      <c r="I1187" s="55"/>
      <c r="J1187" s="55"/>
      <c r="K1187" s="65"/>
      <c r="L1187" s="65"/>
      <c r="M1187" s="65"/>
      <c r="N1187" s="65"/>
      <c r="O1187" s="65"/>
      <c r="P1187" s="65"/>
    </row>
    <row r="1188" spans="1:16" s="1" customFormat="1" x14ac:dyDescent="0.25">
      <c r="A1188" s="2"/>
      <c r="C1188" s="7"/>
      <c r="E1188" s="55"/>
      <c r="F1188" s="55"/>
      <c r="G1188" s="55"/>
      <c r="H1188" s="55"/>
      <c r="I1188" s="55"/>
      <c r="J1188" s="55"/>
      <c r="K1188" s="65"/>
      <c r="L1188" s="65"/>
      <c r="M1188" s="65"/>
      <c r="N1188" s="65"/>
      <c r="O1188" s="65"/>
      <c r="P1188" s="65"/>
    </row>
    <row r="1189" spans="1:16" s="1" customFormat="1" x14ac:dyDescent="0.25">
      <c r="A1189" s="2"/>
      <c r="C1189" s="7"/>
      <c r="E1189" s="55"/>
      <c r="F1189" s="55"/>
      <c r="G1189" s="55"/>
      <c r="H1189" s="55"/>
      <c r="I1189" s="55"/>
      <c r="J1189" s="55"/>
      <c r="K1189" s="65"/>
      <c r="L1189" s="65"/>
      <c r="M1189" s="65"/>
      <c r="N1189" s="65"/>
      <c r="O1189" s="65"/>
      <c r="P1189" s="65"/>
    </row>
    <row r="1190" spans="1:16" s="1" customFormat="1" x14ac:dyDescent="0.25">
      <c r="A1190" s="2"/>
      <c r="C1190" s="7"/>
      <c r="E1190" s="55"/>
      <c r="F1190" s="55"/>
      <c r="G1190" s="55"/>
      <c r="H1190" s="55"/>
      <c r="I1190" s="55"/>
      <c r="J1190" s="55"/>
      <c r="K1190" s="65"/>
      <c r="L1190" s="65"/>
      <c r="M1190" s="65"/>
      <c r="N1190" s="65"/>
      <c r="O1190" s="65"/>
      <c r="P1190" s="65"/>
    </row>
    <row r="1191" spans="1:16" s="1" customFormat="1" x14ac:dyDescent="0.25">
      <c r="A1191" s="2"/>
      <c r="C1191" s="7"/>
      <c r="E1191" s="55"/>
      <c r="F1191" s="55"/>
      <c r="G1191" s="55"/>
      <c r="H1191" s="55"/>
      <c r="I1191" s="55"/>
      <c r="J1191" s="55"/>
      <c r="K1191" s="65"/>
      <c r="L1191" s="65"/>
      <c r="M1191" s="65"/>
      <c r="N1191" s="65"/>
      <c r="O1191" s="65"/>
      <c r="P1191" s="65"/>
    </row>
    <row r="1192" spans="1:16" s="1" customFormat="1" x14ac:dyDescent="0.25">
      <c r="A1192" s="2"/>
      <c r="C1192" s="7"/>
      <c r="E1192" s="55"/>
      <c r="F1192" s="55"/>
      <c r="G1192" s="55"/>
      <c r="H1192" s="55"/>
      <c r="I1192" s="55"/>
      <c r="J1192" s="55"/>
      <c r="K1192" s="65"/>
      <c r="L1192" s="65"/>
      <c r="M1192" s="65"/>
      <c r="N1192" s="65"/>
      <c r="O1192" s="65"/>
      <c r="P1192" s="65"/>
    </row>
    <row r="1193" spans="1:16" s="1" customFormat="1" x14ac:dyDescent="0.25">
      <c r="A1193" s="2"/>
      <c r="C1193" s="7"/>
      <c r="E1193" s="55"/>
      <c r="F1193" s="55"/>
      <c r="G1193" s="55"/>
      <c r="H1193" s="55"/>
      <c r="I1193" s="55"/>
      <c r="J1193" s="55"/>
      <c r="K1193" s="65"/>
      <c r="L1193" s="65"/>
      <c r="M1193" s="65"/>
      <c r="N1193" s="65"/>
      <c r="O1193" s="65"/>
      <c r="P1193" s="65"/>
    </row>
    <row r="1194" spans="1:16" s="1" customFormat="1" x14ac:dyDescent="0.25">
      <c r="A1194" s="2"/>
      <c r="C1194" s="7"/>
      <c r="E1194" s="55"/>
      <c r="F1194" s="55"/>
      <c r="G1194" s="55"/>
      <c r="H1194" s="55"/>
      <c r="I1194" s="55"/>
      <c r="J1194" s="55"/>
      <c r="K1194" s="65"/>
      <c r="L1194" s="65"/>
      <c r="M1194" s="65"/>
      <c r="N1194" s="65"/>
      <c r="O1194" s="65"/>
      <c r="P1194" s="65"/>
    </row>
    <row r="1195" spans="1:16" s="1" customFormat="1" x14ac:dyDescent="0.25">
      <c r="A1195" s="2"/>
      <c r="C1195" s="7"/>
      <c r="E1195" s="55"/>
      <c r="F1195" s="55"/>
      <c r="G1195" s="55"/>
      <c r="H1195" s="55"/>
      <c r="I1195" s="55"/>
      <c r="J1195" s="55"/>
      <c r="K1195" s="65"/>
      <c r="L1195" s="65"/>
      <c r="M1195" s="65"/>
      <c r="N1195" s="65"/>
      <c r="O1195" s="65"/>
      <c r="P1195" s="65"/>
    </row>
    <row r="1196" spans="1:16" s="1" customFormat="1" x14ac:dyDescent="0.25">
      <c r="A1196" s="2"/>
      <c r="C1196" s="7"/>
      <c r="E1196" s="55"/>
      <c r="F1196" s="55"/>
      <c r="G1196" s="55"/>
      <c r="H1196" s="55"/>
      <c r="I1196" s="55"/>
      <c r="J1196" s="55"/>
      <c r="K1196" s="65"/>
      <c r="L1196" s="65"/>
      <c r="M1196" s="65"/>
      <c r="N1196" s="65"/>
      <c r="O1196" s="65"/>
      <c r="P1196" s="65"/>
    </row>
    <row r="1197" spans="1:16" s="1" customFormat="1" x14ac:dyDescent="0.25">
      <c r="A1197" s="2"/>
      <c r="C1197" s="7"/>
      <c r="E1197" s="55"/>
      <c r="F1197" s="55"/>
      <c r="G1197" s="55"/>
      <c r="H1197" s="55"/>
      <c r="I1197" s="55"/>
      <c r="J1197" s="55"/>
      <c r="K1197" s="65"/>
      <c r="L1197" s="65"/>
      <c r="M1197" s="65"/>
      <c r="N1197" s="65"/>
      <c r="O1197" s="65"/>
      <c r="P1197" s="65"/>
    </row>
    <row r="1198" spans="1:16" s="1" customFormat="1" x14ac:dyDescent="0.25">
      <c r="A1198" s="2"/>
      <c r="C1198" s="7"/>
      <c r="E1198" s="55"/>
      <c r="F1198" s="55"/>
      <c r="G1198" s="55"/>
      <c r="H1198" s="55"/>
      <c r="I1198" s="55"/>
      <c r="J1198" s="55"/>
      <c r="K1198" s="65"/>
      <c r="L1198" s="65"/>
      <c r="M1198" s="65"/>
      <c r="N1198" s="65"/>
      <c r="O1198" s="65"/>
      <c r="P1198" s="65"/>
    </row>
    <row r="1199" spans="1:16" s="1" customFormat="1" x14ac:dyDescent="0.25">
      <c r="A1199" s="2"/>
      <c r="C1199" s="7"/>
      <c r="E1199" s="55"/>
      <c r="F1199" s="55"/>
      <c r="G1199" s="55"/>
      <c r="H1199" s="55"/>
      <c r="I1199" s="55"/>
      <c r="J1199" s="55"/>
      <c r="K1199" s="65"/>
      <c r="L1199" s="65"/>
      <c r="M1199" s="65"/>
      <c r="N1199" s="65"/>
      <c r="O1199" s="65"/>
      <c r="P1199" s="65"/>
    </row>
    <row r="1200" spans="1:16" s="1" customFormat="1" x14ac:dyDescent="0.25">
      <c r="A1200" s="2"/>
      <c r="C1200" s="7"/>
      <c r="E1200" s="55"/>
      <c r="F1200" s="55"/>
      <c r="G1200" s="55"/>
      <c r="H1200" s="55"/>
      <c r="I1200" s="55"/>
      <c r="J1200" s="55"/>
      <c r="K1200" s="65"/>
      <c r="L1200" s="65"/>
      <c r="M1200" s="65"/>
      <c r="N1200" s="65"/>
      <c r="O1200" s="65"/>
      <c r="P1200" s="65"/>
    </row>
    <row r="1201" spans="1:16" s="1" customFormat="1" x14ac:dyDescent="0.25">
      <c r="A1201" s="2"/>
      <c r="C1201" s="7"/>
      <c r="E1201" s="55"/>
      <c r="F1201" s="55"/>
      <c r="G1201" s="55"/>
      <c r="H1201" s="55"/>
      <c r="I1201" s="55"/>
      <c r="J1201" s="55"/>
      <c r="K1201" s="65"/>
      <c r="L1201" s="65"/>
      <c r="M1201" s="65"/>
      <c r="N1201" s="65"/>
      <c r="O1201" s="65"/>
      <c r="P1201" s="65"/>
    </row>
    <row r="1202" spans="1:16" s="1" customFormat="1" x14ac:dyDescent="0.25">
      <c r="A1202" s="2"/>
      <c r="C1202" s="7"/>
      <c r="E1202" s="55"/>
      <c r="F1202" s="55"/>
      <c r="G1202" s="55"/>
      <c r="H1202" s="55"/>
      <c r="I1202" s="55"/>
      <c r="J1202" s="55"/>
      <c r="K1202" s="65"/>
      <c r="L1202" s="65"/>
      <c r="M1202" s="65"/>
      <c r="N1202" s="65"/>
      <c r="O1202" s="65"/>
      <c r="P1202" s="65"/>
    </row>
    <row r="1203" spans="1:16" s="1" customFormat="1" x14ac:dyDescent="0.25">
      <c r="A1203" s="2"/>
      <c r="C1203" s="7"/>
      <c r="E1203" s="55"/>
      <c r="F1203" s="55"/>
      <c r="G1203" s="55"/>
      <c r="H1203" s="55"/>
      <c r="I1203" s="55"/>
      <c r="J1203" s="55"/>
      <c r="K1203" s="65"/>
      <c r="L1203" s="65"/>
      <c r="M1203" s="65"/>
      <c r="N1203" s="65"/>
      <c r="O1203" s="65"/>
      <c r="P1203" s="65"/>
    </row>
    <row r="1204" spans="1:16" s="1" customFormat="1" x14ac:dyDescent="0.25">
      <c r="A1204" s="2"/>
      <c r="C1204" s="7"/>
      <c r="E1204" s="55"/>
      <c r="F1204" s="55"/>
      <c r="G1204" s="55"/>
      <c r="H1204" s="55"/>
      <c r="I1204" s="55"/>
      <c r="J1204" s="55"/>
      <c r="K1204" s="65"/>
      <c r="L1204" s="65"/>
      <c r="M1204" s="65"/>
      <c r="N1204" s="65"/>
      <c r="O1204" s="65"/>
      <c r="P1204" s="65"/>
    </row>
    <row r="1205" spans="1:16" s="1" customFormat="1" x14ac:dyDescent="0.25">
      <c r="A1205" s="2"/>
      <c r="C1205" s="7"/>
      <c r="E1205" s="55"/>
      <c r="F1205" s="55"/>
      <c r="G1205" s="55"/>
      <c r="H1205" s="55"/>
      <c r="I1205" s="55"/>
      <c r="J1205" s="55"/>
      <c r="K1205" s="65"/>
      <c r="L1205" s="65"/>
      <c r="M1205" s="65"/>
      <c r="N1205" s="65"/>
      <c r="O1205" s="65"/>
      <c r="P1205" s="65"/>
    </row>
    <row r="1206" spans="1:16" s="1" customFormat="1" x14ac:dyDescent="0.25">
      <c r="A1206" s="2"/>
      <c r="C1206" s="7"/>
      <c r="E1206" s="55"/>
      <c r="F1206" s="55"/>
      <c r="G1206" s="55"/>
      <c r="H1206" s="55"/>
      <c r="I1206" s="55"/>
      <c r="J1206" s="55"/>
      <c r="K1206" s="65"/>
      <c r="L1206" s="65"/>
      <c r="M1206" s="65"/>
      <c r="N1206" s="65"/>
      <c r="O1206" s="65"/>
      <c r="P1206" s="65"/>
    </row>
    <row r="1207" spans="1:16" s="1" customFormat="1" x14ac:dyDescent="0.25">
      <c r="A1207" s="2"/>
      <c r="C1207" s="7"/>
      <c r="E1207" s="55"/>
      <c r="F1207" s="55"/>
      <c r="G1207" s="55"/>
      <c r="H1207" s="55"/>
      <c r="I1207" s="55"/>
      <c r="J1207" s="55"/>
      <c r="K1207" s="65"/>
      <c r="L1207" s="65"/>
      <c r="M1207" s="65"/>
      <c r="N1207" s="65"/>
      <c r="O1207" s="65"/>
      <c r="P1207" s="65"/>
    </row>
    <row r="1208" spans="1:16" s="1" customFormat="1" x14ac:dyDescent="0.25">
      <c r="A1208" s="2"/>
      <c r="C1208" s="7"/>
      <c r="E1208" s="55"/>
      <c r="F1208" s="55"/>
      <c r="G1208" s="55"/>
      <c r="H1208" s="55"/>
      <c r="I1208" s="55"/>
      <c r="J1208" s="55"/>
      <c r="K1208" s="65"/>
      <c r="L1208" s="65"/>
      <c r="M1208" s="65"/>
      <c r="N1208" s="65"/>
      <c r="O1208" s="65"/>
      <c r="P1208" s="65"/>
    </row>
    <row r="1209" spans="1:16" s="1" customFormat="1" x14ac:dyDescent="0.25">
      <c r="A1209" s="2"/>
      <c r="C1209" s="7"/>
      <c r="E1209" s="55"/>
      <c r="F1209" s="55"/>
      <c r="G1209" s="55"/>
      <c r="H1209" s="55"/>
      <c r="I1209" s="55"/>
      <c r="J1209" s="55"/>
      <c r="K1209" s="65"/>
      <c r="L1209" s="65"/>
      <c r="M1209" s="65"/>
      <c r="N1209" s="65"/>
      <c r="O1209" s="65"/>
      <c r="P1209" s="65"/>
    </row>
    <row r="1210" spans="1:16" s="1" customFormat="1" x14ac:dyDescent="0.25">
      <c r="A1210" s="2"/>
      <c r="C1210" s="7"/>
      <c r="E1210" s="55"/>
      <c r="F1210" s="55"/>
      <c r="G1210" s="55"/>
      <c r="H1210" s="55"/>
      <c r="I1210" s="55"/>
      <c r="J1210" s="55"/>
      <c r="K1210" s="65"/>
      <c r="L1210" s="65"/>
      <c r="M1210" s="65"/>
      <c r="N1210" s="65"/>
      <c r="O1210" s="65"/>
      <c r="P1210" s="65"/>
    </row>
    <row r="1211" spans="1:16" s="1" customFormat="1" x14ac:dyDescent="0.25">
      <c r="A1211" s="2"/>
      <c r="C1211" s="7"/>
      <c r="E1211" s="55"/>
      <c r="F1211" s="55"/>
      <c r="G1211" s="55"/>
      <c r="H1211" s="55"/>
      <c r="I1211" s="55"/>
      <c r="J1211" s="55"/>
      <c r="K1211" s="65"/>
      <c r="L1211" s="65"/>
      <c r="M1211" s="65"/>
      <c r="N1211" s="65"/>
      <c r="O1211" s="65"/>
      <c r="P1211" s="65"/>
    </row>
    <row r="1212" spans="1:16" s="1" customFormat="1" x14ac:dyDescent="0.25">
      <c r="A1212" s="2"/>
      <c r="C1212" s="7"/>
      <c r="E1212" s="55"/>
      <c r="F1212" s="55"/>
      <c r="G1212" s="55"/>
      <c r="H1212" s="55"/>
      <c r="I1212" s="55"/>
      <c r="J1212" s="55"/>
      <c r="K1212" s="65"/>
      <c r="L1212" s="65"/>
      <c r="M1212" s="65"/>
      <c r="N1212" s="65"/>
      <c r="O1212" s="65"/>
      <c r="P1212" s="65"/>
    </row>
    <row r="1213" spans="1:16" s="1" customFormat="1" x14ac:dyDescent="0.25">
      <c r="A1213" s="2"/>
      <c r="C1213" s="7"/>
      <c r="E1213" s="55"/>
      <c r="F1213" s="55"/>
      <c r="G1213" s="55"/>
      <c r="H1213" s="55"/>
      <c r="I1213" s="55"/>
      <c r="J1213" s="55"/>
      <c r="K1213" s="65"/>
      <c r="L1213" s="65"/>
      <c r="M1213" s="65"/>
      <c r="N1213" s="65"/>
      <c r="O1213" s="65"/>
      <c r="P1213" s="65"/>
    </row>
    <row r="1214" spans="1:16" s="1" customFormat="1" x14ac:dyDescent="0.25">
      <c r="A1214" s="2"/>
      <c r="C1214" s="7"/>
      <c r="E1214" s="55"/>
      <c r="F1214" s="55"/>
      <c r="G1214" s="55"/>
      <c r="H1214" s="55"/>
      <c r="I1214" s="55"/>
      <c r="J1214" s="55"/>
      <c r="K1214" s="65"/>
      <c r="L1214" s="65"/>
      <c r="M1214" s="65"/>
      <c r="N1214" s="65"/>
      <c r="O1214" s="65"/>
      <c r="P1214" s="65"/>
    </row>
    <row r="1215" spans="1:16" s="1" customFormat="1" x14ac:dyDescent="0.25">
      <c r="A1215" s="2"/>
      <c r="C1215" s="7"/>
      <c r="E1215" s="55"/>
      <c r="F1215" s="55"/>
      <c r="G1215" s="55"/>
      <c r="H1215" s="55"/>
      <c r="I1215" s="55"/>
      <c r="J1215" s="55"/>
      <c r="K1215" s="65"/>
      <c r="L1215" s="65"/>
      <c r="M1215" s="65"/>
      <c r="N1215" s="65"/>
      <c r="O1215" s="65"/>
      <c r="P1215" s="65"/>
    </row>
    <row r="1216" spans="1:16" s="1" customFormat="1" x14ac:dyDescent="0.25">
      <c r="A1216" s="2"/>
      <c r="C1216" s="7"/>
      <c r="E1216" s="55"/>
      <c r="F1216" s="55"/>
      <c r="G1216" s="55"/>
      <c r="H1216" s="55"/>
      <c r="I1216" s="55"/>
      <c r="J1216" s="55"/>
      <c r="K1216" s="65"/>
      <c r="L1216" s="65"/>
      <c r="M1216" s="65"/>
      <c r="N1216" s="65"/>
      <c r="O1216" s="65"/>
      <c r="P1216" s="65"/>
    </row>
    <row r="1217" spans="1:16" s="1" customFormat="1" x14ac:dyDescent="0.25">
      <c r="A1217" s="2"/>
      <c r="C1217" s="7"/>
      <c r="E1217" s="55"/>
      <c r="F1217" s="55"/>
      <c r="G1217" s="55"/>
      <c r="H1217" s="55"/>
      <c r="I1217" s="55"/>
      <c r="J1217" s="55"/>
      <c r="K1217" s="65"/>
      <c r="L1217" s="65"/>
      <c r="M1217" s="65"/>
      <c r="N1217" s="65"/>
      <c r="O1217" s="65"/>
      <c r="P1217" s="65"/>
    </row>
    <row r="1218" spans="1:16" s="1" customFormat="1" x14ac:dyDescent="0.25">
      <c r="A1218" s="2"/>
      <c r="C1218" s="7"/>
      <c r="E1218" s="55"/>
      <c r="F1218" s="55"/>
      <c r="G1218" s="55"/>
      <c r="H1218" s="55"/>
      <c r="I1218" s="55"/>
      <c r="J1218" s="55"/>
      <c r="K1218" s="65"/>
      <c r="L1218" s="65"/>
      <c r="M1218" s="65"/>
      <c r="N1218" s="65"/>
      <c r="O1218" s="65"/>
      <c r="P1218" s="65"/>
    </row>
    <row r="1219" spans="1:16" s="1" customFormat="1" x14ac:dyDescent="0.25">
      <c r="A1219" s="2"/>
      <c r="C1219" s="7"/>
      <c r="E1219" s="55"/>
      <c r="F1219" s="55"/>
      <c r="G1219" s="55"/>
      <c r="H1219" s="55"/>
      <c r="I1219" s="55"/>
      <c r="J1219" s="55"/>
      <c r="K1219" s="65"/>
      <c r="L1219" s="65"/>
      <c r="M1219" s="65"/>
      <c r="N1219" s="65"/>
      <c r="O1219" s="65"/>
      <c r="P1219" s="65"/>
    </row>
    <row r="1220" spans="1:16" s="1" customFormat="1" x14ac:dyDescent="0.25">
      <c r="A1220" s="2"/>
      <c r="C1220" s="7"/>
      <c r="E1220" s="55"/>
      <c r="F1220" s="55"/>
      <c r="G1220" s="55"/>
      <c r="H1220" s="55"/>
      <c r="I1220" s="55"/>
      <c r="J1220" s="55"/>
      <c r="K1220" s="65"/>
      <c r="L1220" s="65"/>
      <c r="M1220" s="65"/>
      <c r="N1220" s="65"/>
      <c r="O1220" s="65"/>
      <c r="P1220" s="65"/>
    </row>
    <row r="1221" spans="1:16" s="1" customFormat="1" x14ac:dyDescent="0.25">
      <c r="A1221" s="2"/>
      <c r="C1221" s="7"/>
      <c r="E1221" s="55"/>
      <c r="F1221" s="55"/>
      <c r="G1221" s="55"/>
      <c r="H1221" s="55"/>
      <c r="I1221" s="55"/>
      <c r="J1221" s="55"/>
      <c r="K1221" s="65"/>
      <c r="L1221" s="65"/>
      <c r="M1221" s="65"/>
      <c r="N1221" s="65"/>
      <c r="O1221" s="65"/>
      <c r="P1221" s="65"/>
    </row>
    <row r="1222" spans="1:16" s="1" customFormat="1" x14ac:dyDescent="0.25">
      <c r="A1222" s="2"/>
      <c r="C1222" s="7"/>
      <c r="E1222" s="55"/>
      <c r="F1222" s="55"/>
      <c r="G1222" s="55"/>
      <c r="H1222" s="55"/>
      <c r="I1222" s="55"/>
      <c r="J1222" s="55"/>
      <c r="K1222" s="65"/>
      <c r="L1222" s="65"/>
      <c r="M1222" s="65"/>
      <c r="N1222" s="65"/>
      <c r="O1222" s="65"/>
      <c r="P1222" s="65"/>
    </row>
    <row r="1223" spans="1:16" s="1" customFormat="1" x14ac:dyDescent="0.25">
      <c r="A1223" s="2"/>
      <c r="C1223" s="7"/>
      <c r="E1223" s="55"/>
      <c r="F1223" s="55"/>
      <c r="G1223" s="55"/>
      <c r="H1223" s="55"/>
      <c r="I1223" s="55"/>
      <c r="J1223" s="55"/>
      <c r="K1223" s="65"/>
      <c r="L1223" s="65"/>
      <c r="M1223" s="65"/>
      <c r="N1223" s="65"/>
      <c r="O1223" s="65"/>
      <c r="P1223" s="65"/>
    </row>
    <row r="1224" spans="1:16" s="1" customFormat="1" x14ac:dyDescent="0.25">
      <c r="A1224" s="2"/>
      <c r="C1224" s="7"/>
      <c r="E1224" s="55"/>
      <c r="F1224" s="55"/>
      <c r="G1224" s="55"/>
      <c r="H1224" s="55"/>
      <c r="I1224" s="55"/>
      <c r="J1224" s="55"/>
      <c r="K1224" s="65"/>
      <c r="L1224" s="65"/>
      <c r="M1224" s="65"/>
      <c r="N1224" s="65"/>
      <c r="O1224" s="65"/>
      <c r="P1224" s="65"/>
    </row>
    <row r="1225" spans="1:16" s="1" customFormat="1" x14ac:dyDescent="0.25">
      <c r="A1225" s="2"/>
      <c r="C1225" s="7"/>
      <c r="E1225" s="55"/>
      <c r="F1225" s="55"/>
      <c r="G1225" s="55"/>
      <c r="H1225" s="55"/>
      <c r="I1225" s="55"/>
      <c r="J1225" s="55"/>
      <c r="K1225" s="65"/>
      <c r="L1225" s="65"/>
      <c r="M1225" s="65"/>
      <c r="N1225" s="65"/>
      <c r="O1225" s="65"/>
      <c r="P1225" s="65"/>
    </row>
    <row r="1226" spans="1:16" s="1" customFormat="1" x14ac:dyDescent="0.25">
      <c r="A1226" s="2"/>
      <c r="C1226" s="7"/>
      <c r="E1226" s="55"/>
      <c r="F1226" s="55"/>
      <c r="G1226" s="55"/>
      <c r="H1226" s="55"/>
      <c r="I1226" s="55"/>
      <c r="J1226" s="55"/>
      <c r="K1226" s="65"/>
      <c r="L1226" s="65"/>
      <c r="M1226" s="65"/>
      <c r="N1226" s="65"/>
      <c r="O1226" s="65"/>
      <c r="P1226" s="65"/>
    </row>
    <row r="1227" spans="1:16" s="1" customFormat="1" x14ac:dyDescent="0.25">
      <c r="A1227" s="2"/>
      <c r="C1227" s="7"/>
      <c r="E1227" s="55"/>
      <c r="F1227" s="55"/>
      <c r="G1227" s="55"/>
      <c r="H1227" s="55"/>
      <c r="I1227" s="55"/>
      <c r="J1227" s="55"/>
      <c r="K1227" s="65"/>
      <c r="L1227" s="65"/>
      <c r="M1227" s="65"/>
      <c r="N1227" s="65"/>
      <c r="O1227" s="65"/>
      <c r="P1227" s="65"/>
    </row>
    <row r="1228" spans="1:16" s="1" customFormat="1" x14ac:dyDescent="0.25">
      <c r="A1228" s="2"/>
      <c r="C1228" s="7"/>
      <c r="E1228" s="55"/>
      <c r="F1228" s="55"/>
      <c r="G1228" s="55"/>
      <c r="H1228" s="55"/>
      <c r="I1228" s="55"/>
      <c r="J1228" s="55"/>
      <c r="K1228" s="65"/>
      <c r="L1228" s="65"/>
      <c r="M1228" s="65"/>
      <c r="N1228" s="65"/>
      <c r="O1228" s="65"/>
      <c r="P1228" s="65"/>
    </row>
    <row r="1229" spans="1:16" s="1" customFormat="1" x14ac:dyDescent="0.25">
      <c r="A1229" s="2"/>
      <c r="C1229" s="7"/>
      <c r="E1229" s="55"/>
      <c r="F1229" s="55"/>
      <c r="G1229" s="55"/>
      <c r="H1229" s="55"/>
      <c r="I1229" s="55"/>
      <c r="J1229" s="55"/>
      <c r="K1229" s="65"/>
      <c r="L1229" s="65"/>
      <c r="M1229" s="65"/>
      <c r="N1229" s="65"/>
      <c r="O1229" s="65"/>
      <c r="P1229" s="65"/>
    </row>
    <row r="1230" spans="1:16" s="1" customFormat="1" x14ac:dyDescent="0.25">
      <c r="A1230" s="2"/>
      <c r="C1230" s="7"/>
      <c r="E1230" s="55"/>
      <c r="F1230" s="55"/>
      <c r="G1230" s="55"/>
      <c r="H1230" s="55"/>
      <c r="I1230" s="55"/>
      <c r="J1230" s="55"/>
      <c r="K1230" s="65"/>
      <c r="L1230" s="65"/>
      <c r="M1230" s="65"/>
      <c r="N1230" s="65"/>
      <c r="O1230" s="65"/>
      <c r="P1230" s="65"/>
    </row>
    <row r="1231" spans="1:16" s="1" customFormat="1" x14ac:dyDescent="0.25">
      <c r="A1231" s="2"/>
      <c r="C1231" s="7"/>
      <c r="E1231" s="55"/>
      <c r="F1231" s="55"/>
      <c r="G1231" s="55"/>
      <c r="H1231" s="55"/>
      <c r="I1231" s="55"/>
      <c r="J1231" s="55"/>
      <c r="K1231" s="65"/>
      <c r="L1231" s="65"/>
      <c r="M1231" s="65"/>
      <c r="N1231" s="65"/>
      <c r="O1231" s="65"/>
      <c r="P1231" s="65"/>
    </row>
    <row r="1232" spans="1:16" s="1" customFormat="1" x14ac:dyDescent="0.25">
      <c r="A1232" s="2"/>
      <c r="C1232" s="7"/>
      <c r="E1232" s="55"/>
      <c r="F1232" s="55"/>
      <c r="G1232" s="55"/>
      <c r="H1232" s="55"/>
      <c r="I1232" s="55"/>
      <c r="J1232" s="55"/>
      <c r="K1232" s="65"/>
      <c r="L1232" s="65"/>
      <c r="M1232" s="65"/>
      <c r="N1232" s="65"/>
      <c r="O1232" s="65"/>
      <c r="P1232" s="65"/>
    </row>
    <row r="1233" spans="1:16" s="1" customFormat="1" x14ac:dyDescent="0.25">
      <c r="A1233" s="2"/>
      <c r="C1233" s="7"/>
      <c r="E1233" s="55"/>
      <c r="F1233" s="55"/>
      <c r="G1233" s="55"/>
      <c r="H1233" s="55"/>
      <c r="I1233" s="55"/>
      <c r="J1233" s="55"/>
      <c r="K1233" s="65"/>
      <c r="L1233" s="65"/>
      <c r="M1233" s="65"/>
      <c r="N1233" s="65"/>
      <c r="O1233" s="65"/>
      <c r="P1233" s="65"/>
    </row>
    <row r="1234" spans="1:16" s="1" customFormat="1" x14ac:dyDescent="0.25">
      <c r="A1234" s="2"/>
      <c r="C1234" s="7"/>
      <c r="E1234" s="55"/>
      <c r="F1234" s="55"/>
      <c r="G1234" s="55"/>
      <c r="H1234" s="55"/>
      <c r="I1234" s="55"/>
      <c r="J1234" s="55"/>
      <c r="K1234" s="65"/>
      <c r="L1234" s="65"/>
      <c r="M1234" s="65"/>
      <c r="N1234" s="65"/>
      <c r="O1234" s="65"/>
      <c r="P1234" s="65"/>
    </row>
    <row r="1235" spans="1:16" s="1" customFormat="1" x14ac:dyDescent="0.25">
      <c r="A1235" s="2"/>
      <c r="C1235" s="7"/>
      <c r="E1235" s="55"/>
      <c r="F1235" s="55"/>
      <c r="G1235" s="55"/>
      <c r="H1235" s="55"/>
      <c r="I1235" s="55"/>
      <c r="J1235" s="55"/>
      <c r="K1235" s="65"/>
      <c r="L1235" s="65"/>
      <c r="M1235" s="65"/>
      <c r="N1235" s="65"/>
      <c r="O1235" s="65"/>
      <c r="P1235" s="65"/>
    </row>
    <row r="1236" spans="1:16" s="1" customFormat="1" x14ac:dyDescent="0.25">
      <c r="A1236" s="2"/>
      <c r="C1236" s="7"/>
      <c r="E1236" s="55"/>
      <c r="F1236" s="55"/>
      <c r="G1236" s="55"/>
      <c r="H1236" s="55"/>
      <c r="I1236" s="55"/>
      <c r="J1236" s="55"/>
      <c r="K1236" s="65"/>
      <c r="L1236" s="65"/>
      <c r="M1236" s="65"/>
      <c r="N1236" s="65"/>
      <c r="O1236" s="65"/>
      <c r="P1236" s="65"/>
    </row>
    <row r="1237" spans="1:16" s="1" customFormat="1" x14ac:dyDescent="0.25">
      <c r="A1237" s="2"/>
      <c r="C1237" s="7"/>
      <c r="E1237" s="55"/>
      <c r="F1237" s="55"/>
      <c r="G1237" s="55"/>
      <c r="H1237" s="55"/>
      <c r="I1237" s="55"/>
      <c r="J1237" s="55"/>
      <c r="K1237" s="65"/>
      <c r="L1237" s="65"/>
      <c r="M1237" s="65"/>
      <c r="N1237" s="65"/>
      <c r="O1237" s="65"/>
      <c r="P1237" s="65"/>
    </row>
    <row r="1238" spans="1:16" s="1" customFormat="1" x14ac:dyDescent="0.25">
      <c r="A1238" s="2"/>
      <c r="C1238" s="7"/>
      <c r="E1238" s="55"/>
      <c r="F1238" s="55"/>
      <c r="G1238" s="55"/>
      <c r="H1238" s="55"/>
      <c r="I1238" s="55"/>
      <c r="J1238" s="55"/>
      <c r="K1238" s="65"/>
      <c r="L1238" s="65"/>
      <c r="M1238" s="65"/>
      <c r="N1238" s="65"/>
      <c r="O1238" s="65"/>
      <c r="P1238" s="65"/>
    </row>
    <row r="1239" spans="1:16" s="1" customFormat="1" x14ac:dyDescent="0.25">
      <c r="A1239" s="2"/>
      <c r="C1239" s="7"/>
      <c r="E1239" s="55"/>
      <c r="F1239" s="55"/>
      <c r="G1239" s="55"/>
      <c r="H1239" s="55"/>
      <c r="I1239" s="55"/>
      <c r="J1239" s="55"/>
      <c r="K1239" s="65"/>
      <c r="L1239" s="65"/>
      <c r="M1239" s="65"/>
      <c r="N1239" s="65"/>
      <c r="O1239" s="65"/>
      <c r="P1239" s="65"/>
    </row>
    <row r="1240" spans="1:16" s="1" customFormat="1" x14ac:dyDescent="0.25">
      <c r="A1240" s="2"/>
      <c r="C1240" s="7"/>
      <c r="E1240" s="55"/>
      <c r="F1240" s="55"/>
      <c r="G1240" s="55"/>
      <c r="H1240" s="55"/>
      <c r="I1240" s="55"/>
      <c r="J1240" s="55"/>
      <c r="K1240" s="65"/>
      <c r="L1240" s="65"/>
      <c r="M1240" s="65"/>
      <c r="N1240" s="65"/>
      <c r="O1240" s="65"/>
      <c r="P1240" s="65"/>
    </row>
    <row r="1241" spans="1:16" s="1" customFormat="1" x14ac:dyDescent="0.25">
      <c r="A1241" s="2"/>
      <c r="C1241" s="7"/>
      <c r="E1241" s="55"/>
      <c r="F1241" s="55"/>
      <c r="G1241" s="55"/>
      <c r="H1241" s="55"/>
      <c r="I1241" s="55"/>
      <c r="J1241" s="55"/>
      <c r="K1241" s="65"/>
      <c r="L1241" s="65"/>
      <c r="M1241" s="65"/>
      <c r="N1241" s="65"/>
      <c r="O1241" s="65"/>
      <c r="P1241" s="65"/>
    </row>
    <row r="1242" spans="1:16" s="1" customFormat="1" x14ac:dyDescent="0.25">
      <c r="A1242" s="2"/>
      <c r="C1242" s="7"/>
      <c r="E1242" s="55"/>
      <c r="F1242" s="55"/>
      <c r="G1242" s="55"/>
      <c r="H1242" s="55"/>
      <c r="I1242" s="55"/>
      <c r="J1242" s="55"/>
      <c r="K1242" s="65"/>
      <c r="L1242" s="65"/>
      <c r="M1242" s="65"/>
      <c r="N1242" s="65"/>
      <c r="O1242" s="65"/>
      <c r="P1242" s="65"/>
    </row>
    <row r="1243" spans="1:16" s="1" customFormat="1" x14ac:dyDescent="0.25">
      <c r="A1243" s="2"/>
      <c r="C1243" s="7"/>
      <c r="E1243" s="55"/>
      <c r="F1243" s="55"/>
      <c r="G1243" s="55"/>
      <c r="H1243" s="55"/>
      <c r="I1243" s="55"/>
      <c r="J1243" s="55"/>
      <c r="K1243" s="65"/>
      <c r="L1243" s="65"/>
      <c r="M1243" s="65"/>
      <c r="N1243" s="65"/>
      <c r="O1243" s="65"/>
      <c r="P1243" s="65"/>
    </row>
    <row r="1244" spans="1:16" s="1" customFormat="1" x14ac:dyDescent="0.25">
      <c r="A1244" s="2"/>
      <c r="C1244" s="7"/>
      <c r="E1244" s="55"/>
      <c r="F1244" s="55"/>
      <c r="G1244" s="55"/>
      <c r="H1244" s="55"/>
      <c r="I1244" s="55"/>
      <c r="J1244" s="55"/>
      <c r="K1244" s="65"/>
      <c r="L1244" s="65"/>
      <c r="M1244" s="65"/>
      <c r="N1244" s="65"/>
      <c r="O1244" s="65"/>
      <c r="P1244" s="65"/>
    </row>
    <row r="1245" spans="1:16" s="1" customFormat="1" x14ac:dyDescent="0.25">
      <c r="A1245" s="2"/>
      <c r="C1245" s="7"/>
      <c r="E1245" s="55"/>
      <c r="F1245" s="55"/>
      <c r="G1245" s="55"/>
      <c r="H1245" s="55"/>
      <c r="I1245" s="55"/>
      <c r="J1245" s="55"/>
      <c r="K1245" s="65"/>
      <c r="L1245" s="65"/>
      <c r="M1245" s="65"/>
      <c r="N1245" s="65"/>
      <c r="O1245" s="65"/>
      <c r="P1245" s="65"/>
    </row>
    <row r="1246" spans="1:16" s="1" customFormat="1" x14ac:dyDescent="0.25">
      <c r="A1246" s="2"/>
      <c r="C1246" s="7"/>
      <c r="E1246" s="55"/>
      <c r="F1246" s="55"/>
      <c r="G1246" s="55"/>
      <c r="H1246" s="55"/>
      <c r="I1246" s="55"/>
      <c r="J1246" s="55"/>
      <c r="K1246" s="65"/>
      <c r="L1246" s="65"/>
      <c r="M1246" s="65"/>
      <c r="N1246" s="65"/>
      <c r="O1246" s="65"/>
      <c r="P1246" s="65"/>
    </row>
    <row r="1247" spans="1:16" s="1" customFormat="1" x14ac:dyDescent="0.25">
      <c r="A1247" s="2"/>
      <c r="C1247" s="7"/>
      <c r="E1247" s="55"/>
      <c r="F1247" s="55"/>
      <c r="G1247" s="55"/>
      <c r="H1247" s="55"/>
      <c r="I1247" s="55"/>
      <c r="J1247" s="55"/>
      <c r="K1247" s="65"/>
      <c r="L1247" s="65"/>
      <c r="M1247" s="65"/>
      <c r="N1247" s="65"/>
      <c r="O1247" s="65"/>
      <c r="P1247" s="65"/>
    </row>
    <row r="1248" spans="1:16" s="1" customFormat="1" x14ac:dyDescent="0.25">
      <c r="A1248" s="2"/>
      <c r="C1248" s="7"/>
      <c r="E1248" s="55"/>
      <c r="F1248" s="55"/>
      <c r="G1248" s="55"/>
      <c r="H1248" s="55"/>
      <c r="I1248" s="55"/>
      <c r="J1248" s="55"/>
      <c r="K1248" s="65"/>
      <c r="L1248" s="65"/>
      <c r="M1248" s="65"/>
      <c r="N1248" s="65"/>
      <c r="O1248" s="65"/>
      <c r="P1248" s="65"/>
    </row>
    <row r="1249" spans="1:16" s="1" customFormat="1" x14ac:dyDescent="0.25">
      <c r="A1249" s="2"/>
      <c r="C1249" s="7"/>
      <c r="E1249" s="55"/>
      <c r="F1249" s="55"/>
      <c r="G1249" s="55"/>
      <c r="H1249" s="55"/>
      <c r="I1249" s="55"/>
      <c r="J1249" s="55"/>
      <c r="K1249" s="65"/>
      <c r="L1249" s="65"/>
      <c r="M1249" s="65"/>
      <c r="N1249" s="65"/>
      <c r="O1249" s="65"/>
      <c r="P1249" s="65"/>
    </row>
    <row r="1250" spans="1:16" s="1" customFormat="1" x14ac:dyDescent="0.25">
      <c r="A1250" s="2"/>
      <c r="C1250" s="7"/>
      <c r="E1250" s="55"/>
      <c r="F1250" s="55"/>
      <c r="G1250" s="55"/>
      <c r="H1250" s="55"/>
      <c r="I1250" s="55"/>
      <c r="J1250" s="55"/>
      <c r="K1250" s="65"/>
      <c r="L1250" s="65"/>
      <c r="M1250" s="65"/>
      <c r="N1250" s="65"/>
      <c r="O1250" s="65"/>
      <c r="P1250" s="65"/>
    </row>
    <row r="1251" spans="1:16" s="1" customFormat="1" x14ac:dyDescent="0.25">
      <c r="A1251" s="2"/>
      <c r="C1251" s="7"/>
      <c r="E1251" s="55"/>
      <c r="F1251" s="55"/>
      <c r="G1251" s="55"/>
      <c r="H1251" s="55"/>
      <c r="I1251" s="55"/>
      <c r="J1251" s="55"/>
      <c r="K1251" s="65"/>
      <c r="L1251" s="65"/>
      <c r="M1251" s="65"/>
      <c r="N1251" s="65"/>
      <c r="O1251" s="65"/>
      <c r="P1251" s="65"/>
    </row>
    <row r="1252" spans="1:16" s="1" customFormat="1" x14ac:dyDescent="0.25">
      <c r="A1252" s="2"/>
      <c r="C1252" s="7"/>
      <c r="E1252" s="55"/>
      <c r="F1252" s="55"/>
      <c r="G1252" s="55"/>
      <c r="H1252" s="55"/>
      <c r="I1252" s="55"/>
      <c r="J1252" s="55"/>
      <c r="K1252" s="65"/>
      <c r="L1252" s="65"/>
      <c r="M1252" s="65"/>
      <c r="N1252" s="65"/>
      <c r="O1252" s="65"/>
      <c r="P1252" s="65"/>
    </row>
    <row r="1253" spans="1:16" s="1" customFormat="1" x14ac:dyDescent="0.25">
      <c r="A1253" s="2"/>
      <c r="C1253" s="7"/>
      <c r="E1253" s="55"/>
      <c r="F1253" s="55"/>
      <c r="G1253" s="55"/>
      <c r="H1253" s="55"/>
      <c r="I1253" s="55"/>
      <c r="J1253" s="55"/>
      <c r="K1253" s="65"/>
      <c r="L1253" s="65"/>
      <c r="M1253" s="65"/>
      <c r="N1253" s="65"/>
      <c r="O1253" s="65"/>
      <c r="P1253" s="65"/>
    </row>
    <row r="1254" spans="1:16" s="1" customFormat="1" x14ac:dyDescent="0.25">
      <c r="A1254" s="2"/>
      <c r="C1254" s="7"/>
      <c r="E1254" s="55"/>
      <c r="F1254" s="55"/>
      <c r="G1254" s="55"/>
      <c r="H1254" s="55"/>
      <c r="I1254" s="55"/>
      <c r="J1254" s="55"/>
      <c r="K1254" s="65"/>
      <c r="L1254" s="65"/>
      <c r="M1254" s="65"/>
      <c r="N1254" s="65"/>
      <c r="O1254" s="65"/>
      <c r="P1254" s="65"/>
    </row>
    <row r="1255" spans="1:16" s="1" customFormat="1" x14ac:dyDescent="0.25">
      <c r="A1255" s="2"/>
      <c r="C1255" s="7"/>
      <c r="E1255" s="55"/>
      <c r="F1255" s="55"/>
      <c r="G1255" s="55"/>
      <c r="H1255" s="55"/>
      <c r="I1255" s="55"/>
      <c r="J1255" s="55"/>
      <c r="K1255" s="65"/>
      <c r="L1255" s="65"/>
      <c r="M1255" s="65"/>
      <c r="N1255" s="65"/>
      <c r="O1255" s="65"/>
      <c r="P1255" s="65"/>
    </row>
    <row r="1256" spans="1:16" s="1" customFormat="1" x14ac:dyDescent="0.25">
      <c r="A1256" s="2"/>
      <c r="C1256" s="7"/>
      <c r="E1256" s="55"/>
      <c r="F1256" s="55"/>
      <c r="G1256" s="55"/>
      <c r="H1256" s="55"/>
      <c r="I1256" s="55"/>
      <c r="J1256" s="55"/>
      <c r="K1256" s="65"/>
      <c r="L1256" s="65"/>
      <c r="M1256" s="65"/>
      <c r="N1256" s="65"/>
      <c r="O1256" s="65"/>
      <c r="P1256" s="65"/>
    </row>
    <row r="1257" spans="1:16" s="1" customFormat="1" x14ac:dyDescent="0.25">
      <c r="A1257" s="2"/>
      <c r="C1257" s="7"/>
      <c r="E1257" s="55"/>
      <c r="F1257" s="55"/>
      <c r="G1257" s="55"/>
      <c r="H1257" s="55"/>
      <c r="I1257" s="55"/>
      <c r="J1257" s="55"/>
      <c r="K1257" s="65"/>
      <c r="L1257" s="65"/>
      <c r="M1257" s="65"/>
      <c r="N1257" s="65"/>
      <c r="O1257" s="65"/>
      <c r="P1257" s="65"/>
    </row>
    <row r="1258" spans="1:16" s="1" customFormat="1" x14ac:dyDescent="0.25">
      <c r="A1258" s="2"/>
      <c r="C1258" s="7"/>
      <c r="E1258" s="55"/>
      <c r="F1258" s="55"/>
      <c r="G1258" s="55"/>
      <c r="H1258" s="55"/>
      <c r="I1258" s="55"/>
      <c r="J1258" s="55"/>
      <c r="K1258" s="65"/>
      <c r="L1258" s="65"/>
      <c r="M1258" s="65"/>
      <c r="N1258" s="65"/>
      <c r="O1258" s="65"/>
      <c r="P1258" s="65"/>
    </row>
    <row r="1259" spans="1:16" s="1" customFormat="1" x14ac:dyDescent="0.25">
      <c r="A1259" s="2"/>
      <c r="C1259" s="7"/>
      <c r="E1259" s="55"/>
      <c r="F1259" s="55"/>
      <c r="G1259" s="55"/>
      <c r="H1259" s="55"/>
      <c r="I1259" s="55"/>
      <c r="J1259" s="55"/>
      <c r="K1259" s="65"/>
      <c r="L1259" s="65"/>
      <c r="M1259" s="65"/>
      <c r="N1259" s="65"/>
      <c r="O1259" s="65"/>
      <c r="P1259" s="65"/>
    </row>
    <row r="1260" spans="1:16" s="1" customFormat="1" x14ac:dyDescent="0.25">
      <c r="A1260" s="2"/>
      <c r="C1260" s="7"/>
      <c r="E1260" s="55"/>
      <c r="F1260" s="55"/>
      <c r="G1260" s="55"/>
      <c r="H1260" s="55"/>
      <c r="I1260" s="55"/>
      <c r="J1260" s="55"/>
      <c r="K1260" s="65"/>
      <c r="L1260" s="65"/>
      <c r="M1260" s="65"/>
      <c r="N1260" s="65"/>
      <c r="O1260" s="65"/>
      <c r="P1260" s="65"/>
    </row>
    <row r="1261" spans="1:16" s="1" customFormat="1" x14ac:dyDescent="0.25">
      <c r="A1261" s="2"/>
      <c r="C1261" s="7"/>
      <c r="E1261" s="55"/>
      <c r="F1261" s="55"/>
      <c r="G1261" s="55"/>
      <c r="H1261" s="55"/>
      <c r="I1261" s="55"/>
      <c r="J1261" s="55"/>
      <c r="K1261" s="65"/>
      <c r="L1261" s="65"/>
      <c r="M1261" s="65"/>
      <c r="N1261" s="65"/>
      <c r="O1261" s="65"/>
      <c r="P1261" s="65"/>
    </row>
    <row r="1262" spans="1:16" s="1" customFormat="1" x14ac:dyDescent="0.25">
      <c r="A1262" s="2"/>
      <c r="C1262" s="7"/>
      <c r="E1262" s="55"/>
      <c r="F1262" s="55"/>
      <c r="G1262" s="55"/>
      <c r="H1262" s="55"/>
      <c r="I1262" s="55"/>
      <c r="J1262" s="55"/>
      <c r="K1262" s="65"/>
      <c r="L1262" s="65"/>
      <c r="M1262" s="65"/>
      <c r="N1262" s="65"/>
      <c r="O1262" s="65"/>
      <c r="P1262" s="65"/>
    </row>
    <row r="1263" spans="1:16" s="1" customFormat="1" x14ac:dyDescent="0.25">
      <c r="A1263" s="2"/>
      <c r="C1263" s="7"/>
      <c r="E1263" s="55"/>
      <c r="F1263" s="55"/>
      <c r="G1263" s="55"/>
      <c r="H1263" s="55"/>
      <c r="I1263" s="55"/>
      <c r="J1263" s="55"/>
      <c r="K1263" s="65"/>
      <c r="L1263" s="65"/>
      <c r="M1263" s="65"/>
      <c r="N1263" s="65"/>
      <c r="O1263" s="65"/>
      <c r="P1263" s="65"/>
    </row>
    <row r="1264" spans="1:16" s="1" customFormat="1" x14ac:dyDescent="0.25">
      <c r="A1264" s="2"/>
      <c r="C1264" s="7"/>
      <c r="E1264" s="55"/>
      <c r="F1264" s="55"/>
      <c r="G1264" s="55"/>
      <c r="H1264" s="55"/>
      <c r="I1264" s="55"/>
      <c r="J1264" s="55"/>
      <c r="K1264" s="65"/>
      <c r="L1264" s="65"/>
      <c r="M1264" s="65"/>
      <c r="N1264" s="65"/>
      <c r="O1264" s="65"/>
      <c r="P1264" s="65"/>
    </row>
    <row r="1265" spans="1:16" s="1" customFormat="1" x14ac:dyDescent="0.25">
      <c r="A1265" s="2"/>
      <c r="C1265" s="7"/>
      <c r="E1265" s="55"/>
      <c r="F1265" s="55"/>
      <c r="G1265" s="55"/>
      <c r="H1265" s="55"/>
      <c r="I1265" s="55"/>
      <c r="J1265" s="55"/>
      <c r="K1265" s="65"/>
      <c r="L1265" s="65"/>
      <c r="M1265" s="65"/>
      <c r="N1265" s="65"/>
      <c r="O1265" s="65"/>
      <c r="P1265" s="65"/>
    </row>
    <row r="1266" spans="1:16" s="1" customFormat="1" x14ac:dyDescent="0.25">
      <c r="A1266" s="2"/>
      <c r="C1266" s="7"/>
      <c r="E1266" s="55"/>
      <c r="F1266" s="55"/>
      <c r="G1266" s="55"/>
      <c r="H1266" s="55"/>
      <c r="I1266" s="55"/>
      <c r="J1266" s="55"/>
      <c r="K1266" s="65"/>
      <c r="L1266" s="65"/>
      <c r="M1266" s="65"/>
      <c r="N1266" s="65"/>
      <c r="O1266" s="65"/>
      <c r="P1266" s="65"/>
    </row>
    <row r="1267" spans="1:16" s="1" customFormat="1" x14ac:dyDescent="0.25">
      <c r="A1267" s="2"/>
      <c r="C1267" s="7"/>
      <c r="E1267" s="55"/>
      <c r="F1267" s="55"/>
      <c r="G1267" s="55"/>
      <c r="H1267" s="55"/>
      <c r="I1267" s="55"/>
      <c r="J1267" s="55"/>
      <c r="K1267" s="65"/>
      <c r="L1267" s="65"/>
      <c r="M1267" s="65"/>
      <c r="N1267" s="65"/>
      <c r="O1267" s="65"/>
      <c r="P1267" s="65"/>
    </row>
    <row r="1268" spans="1:16" s="1" customFormat="1" x14ac:dyDescent="0.25">
      <c r="A1268" s="2"/>
      <c r="C1268" s="7"/>
      <c r="E1268" s="55"/>
      <c r="F1268" s="55"/>
      <c r="G1268" s="55"/>
      <c r="H1268" s="55"/>
      <c r="I1268" s="55"/>
      <c r="J1268" s="55"/>
      <c r="K1268" s="65"/>
      <c r="L1268" s="65"/>
      <c r="M1268" s="65"/>
      <c r="N1268" s="65"/>
      <c r="O1268" s="65"/>
      <c r="P1268" s="65"/>
    </row>
    <row r="1269" spans="1:16" s="1" customFormat="1" x14ac:dyDescent="0.25">
      <c r="A1269" s="2"/>
      <c r="C1269" s="7"/>
      <c r="E1269" s="55"/>
      <c r="F1269" s="55"/>
      <c r="G1269" s="55"/>
      <c r="H1269" s="55"/>
      <c r="I1269" s="55"/>
      <c r="J1269" s="55"/>
      <c r="K1269" s="65"/>
      <c r="L1269" s="65"/>
      <c r="M1269" s="65"/>
      <c r="N1269" s="65"/>
      <c r="O1269" s="65"/>
      <c r="P1269" s="65"/>
    </row>
    <row r="1270" spans="1:16" s="1" customFormat="1" x14ac:dyDescent="0.25">
      <c r="A1270" s="2"/>
      <c r="C1270" s="7"/>
      <c r="E1270" s="55"/>
      <c r="F1270" s="55"/>
      <c r="G1270" s="55"/>
      <c r="H1270" s="55"/>
      <c r="I1270" s="55"/>
      <c r="J1270" s="55"/>
      <c r="K1270" s="65"/>
      <c r="L1270" s="65"/>
      <c r="M1270" s="65"/>
      <c r="N1270" s="65"/>
      <c r="O1270" s="65"/>
      <c r="P1270" s="65"/>
    </row>
    <row r="1271" spans="1:16" s="1" customFormat="1" x14ac:dyDescent="0.25">
      <c r="A1271" s="2"/>
      <c r="C1271" s="7"/>
      <c r="E1271" s="55"/>
      <c r="F1271" s="55"/>
      <c r="G1271" s="55"/>
      <c r="H1271" s="55"/>
      <c r="I1271" s="55"/>
      <c r="J1271" s="55"/>
      <c r="K1271" s="65"/>
      <c r="L1271" s="65"/>
      <c r="M1271" s="65"/>
      <c r="N1271" s="65"/>
      <c r="O1271" s="65"/>
      <c r="P1271" s="65"/>
    </row>
    <row r="1272" spans="1:16" s="1" customFormat="1" x14ac:dyDescent="0.25">
      <c r="A1272" s="2"/>
      <c r="C1272" s="7"/>
      <c r="E1272" s="55"/>
      <c r="F1272" s="55"/>
      <c r="G1272" s="55"/>
      <c r="H1272" s="55"/>
      <c r="I1272" s="55"/>
      <c r="J1272" s="55"/>
      <c r="K1272" s="65"/>
      <c r="L1272" s="65"/>
      <c r="M1272" s="65"/>
      <c r="N1272" s="65"/>
      <c r="O1272" s="65"/>
      <c r="P1272" s="65"/>
    </row>
    <row r="1273" spans="1:16" s="1" customFormat="1" x14ac:dyDescent="0.25">
      <c r="A1273" s="2"/>
      <c r="C1273" s="7"/>
      <c r="E1273" s="55"/>
      <c r="F1273" s="55"/>
      <c r="G1273" s="55"/>
      <c r="H1273" s="55"/>
      <c r="I1273" s="55"/>
      <c r="J1273" s="55"/>
      <c r="K1273" s="65"/>
      <c r="L1273" s="65"/>
      <c r="M1273" s="65"/>
      <c r="N1273" s="65"/>
      <c r="O1273" s="65"/>
      <c r="P1273" s="65"/>
    </row>
    <row r="1274" spans="1:16" s="1" customFormat="1" x14ac:dyDescent="0.25">
      <c r="A1274" s="2"/>
      <c r="C1274" s="7"/>
      <c r="E1274" s="55"/>
      <c r="F1274" s="55"/>
      <c r="G1274" s="55"/>
      <c r="H1274" s="55"/>
      <c r="I1274" s="55"/>
      <c r="J1274" s="55"/>
      <c r="K1274" s="65"/>
      <c r="L1274" s="65"/>
      <c r="M1274" s="65"/>
      <c r="N1274" s="65"/>
      <c r="O1274" s="65"/>
      <c r="P1274" s="65"/>
    </row>
    <row r="1275" spans="1:16" s="1" customFormat="1" x14ac:dyDescent="0.25">
      <c r="A1275" s="2"/>
      <c r="C1275" s="7"/>
      <c r="E1275" s="55"/>
      <c r="F1275" s="55"/>
      <c r="G1275" s="55"/>
      <c r="H1275" s="55"/>
      <c r="I1275" s="55"/>
      <c r="J1275" s="55"/>
      <c r="K1275" s="65"/>
      <c r="L1275" s="65"/>
      <c r="M1275" s="65"/>
      <c r="N1275" s="65"/>
      <c r="O1275" s="65"/>
      <c r="P1275" s="65"/>
    </row>
    <row r="1276" spans="1:16" s="1" customFormat="1" x14ac:dyDescent="0.25">
      <c r="A1276" s="2"/>
      <c r="C1276" s="7"/>
      <c r="E1276" s="55"/>
      <c r="F1276" s="55"/>
      <c r="G1276" s="55"/>
      <c r="H1276" s="55"/>
      <c r="I1276" s="55"/>
      <c r="J1276" s="55"/>
      <c r="K1276" s="65"/>
      <c r="L1276" s="65"/>
      <c r="M1276" s="65"/>
      <c r="N1276" s="65"/>
      <c r="O1276" s="65"/>
      <c r="P1276" s="65"/>
    </row>
    <row r="1277" spans="1:16" s="1" customFormat="1" x14ac:dyDescent="0.25">
      <c r="A1277" s="2"/>
      <c r="C1277" s="7"/>
      <c r="E1277" s="55"/>
      <c r="F1277" s="55"/>
      <c r="G1277" s="55"/>
      <c r="H1277" s="55"/>
      <c r="I1277" s="55"/>
      <c r="J1277" s="55"/>
      <c r="K1277" s="65"/>
      <c r="L1277" s="65"/>
      <c r="M1277" s="65"/>
      <c r="N1277" s="65"/>
      <c r="O1277" s="65"/>
      <c r="P1277" s="65"/>
    </row>
    <row r="1278" spans="1:16" s="1" customFormat="1" x14ac:dyDescent="0.25">
      <c r="A1278" s="2"/>
      <c r="C1278" s="7"/>
      <c r="E1278" s="55"/>
      <c r="F1278" s="55"/>
      <c r="G1278" s="55"/>
      <c r="H1278" s="55"/>
      <c r="I1278" s="55"/>
      <c r="J1278" s="55"/>
      <c r="K1278" s="65"/>
      <c r="L1278" s="65"/>
      <c r="M1278" s="65"/>
      <c r="N1278" s="65"/>
      <c r="O1278" s="65"/>
      <c r="P1278" s="65"/>
    </row>
    <row r="1279" spans="1:16" s="1" customFormat="1" x14ac:dyDescent="0.25">
      <c r="A1279" s="2"/>
      <c r="C1279" s="7"/>
      <c r="E1279" s="55"/>
      <c r="F1279" s="55"/>
      <c r="G1279" s="55"/>
      <c r="H1279" s="55"/>
      <c r="I1279" s="55"/>
      <c r="J1279" s="55"/>
      <c r="K1279" s="65"/>
      <c r="L1279" s="65"/>
      <c r="M1279" s="65"/>
      <c r="N1279" s="65"/>
      <c r="O1279" s="65"/>
      <c r="P1279" s="65"/>
    </row>
    <row r="1280" spans="1:16" s="1" customFormat="1" x14ac:dyDescent="0.25">
      <c r="A1280" s="2"/>
      <c r="C1280" s="7"/>
      <c r="E1280" s="55"/>
      <c r="F1280" s="55"/>
      <c r="G1280" s="55"/>
      <c r="H1280" s="55"/>
      <c r="I1280" s="55"/>
      <c r="J1280" s="55"/>
      <c r="K1280" s="65"/>
      <c r="L1280" s="65"/>
      <c r="M1280" s="65"/>
      <c r="N1280" s="65"/>
      <c r="O1280" s="65"/>
      <c r="P1280" s="65"/>
    </row>
    <row r="1281" spans="1:16" s="1" customFormat="1" x14ac:dyDescent="0.25">
      <c r="A1281" s="2"/>
      <c r="C1281" s="7"/>
      <c r="E1281" s="55"/>
      <c r="F1281" s="55"/>
      <c r="G1281" s="55"/>
      <c r="H1281" s="55"/>
      <c r="I1281" s="55"/>
      <c r="J1281" s="55"/>
      <c r="K1281" s="65"/>
      <c r="L1281" s="65"/>
      <c r="M1281" s="65"/>
      <c r="N1281" s="65"/>
      <c r="O1281" s="65"/>
      <c r="P1281" s="65"/>
    </row>
    <row r="1282" spans="1:16" s="1" customFormat="1" x14ac:dyDescent="0.25">
      <c r="A1282" s="2"/>
      <c r="C1282" s="7"/>
      <c r="E1282" s="55"/>
      <c r="F1282" s="55"/>
      <c r="G1282" s="55"/>
      <c r="H1282" s="55"/>
      <c r="I1282" s="55"/>
      <c r="J1282" s="55"/>
      <c r="K1282" s="65"/>
      <c r="L1282" s="65"/>
      <c r="M1282" s="65"/>
      <c r="N1282" s="65"/>
      <c r="O1282" s="65"/>
      <c r="P1282" s="65"/>
    </row>
    <row r="1283" spans="1:16" s="1" customFormat="1" x14ac:dyDescent="0.25">
      <c r="A1283" s="2"/>
      <c r="C1283" s="7"/>
      <c r="E1283" s="55"/>
      <c r="F1283" s="55"/>
      <c r="G1283" s="55"/>
      <c r="H1283" s="55"/>
      <c r="I1283" s="55"/>
      <c r="J1283" s="55"/>
      <c r="K1283" s="65"/>
      <c r="L1283" s="65"/>
      <c r="M1283" s="65"/>
      <c r="N1283" s="65"/>
      <c r="O1283" s="65"/>
      <c r="P1283" s="65"/>
    </row>
    <row r="1284" spans="1:16" s="1" customFormat="1" x14ac:dyDescent="0.25">
      <c r="A1284" s="2"/>
      <c r="C1284" s="7"/>
      <c r="E1284" s="55"/>
      <c r="F1284" s="55"/>
      <c r="G1284" s="55"/>
      <c r="H1284" s="55"/>
      <c r="I1284" s="55"/>
      <c r="J1284" s="55"/>
      <c r="K1284" s="65"/>
      <c r="L1284" s="65"/>
      <c r="M1284" s="65"/>
      <c r="N1284" s="65"/>
      <c r="O1284" s="65"/>
      <c r="P1284" s="65"/>
    </row>
    <row r="1285" spans="1:16" s="1" customFormat="1" x14ac:dyDescent="0.25">
      <c r="A1285" s="2"/>
      <c r="C1285" s="7"/>
      <c r="E1285" s="55"/>
      <c r="F1285" s="55"/>
      <c r="G1285" s="55"/>
      <c r="H1285" s="55"/>
      <c r="I1285" s="55"/>
      <c r="J1285" s="55"/>
      <c r="K1285" s="65"/>
      <c r="L1285" s="65"/>
      <c r="M1285" s="65"/>
      <c r="N1285" s="65"/>
      <c r="O1285" s="65"/>
      <c r="P1285" s="65"/>
    </row>
    <row r="1286" spans="1:16" s="1" customFormat="1" x14ac:dyDescent="0.25">
      <c r="A1286" s="2"/>
      <c r="C1286" s="7"/>
      <c r="E1286" s="55"/>
      <c r="F1286" s="55"/>
      <c r="G1286" s="55"/>
      <c r="H1286" s="55"/>
      <c r="I1286" s="55"/>
      <c r="J1286" s="55"/>
      <c r="K1286" s="65"/>
      <c r="L1286" s="65"/>
      <c r="M1286" s="65"/>
      <c r="N1286" s="65"/>
      <c r="O1286" s="65"/>
      <c r="P1286" s="65"/>
    </row>
    <row r="1287" spans="1:16" s="1" customFormat="1" x14ac:dyDescent="0.25">
      <c r="A1287" s="2"/>
      <c r="C1287" s="7"/>
      <c r="E1287" s="55"/>
      <c r="F1287" s="55"/>
      <c r="G1287" s="55"/>
      <c r="H1287" s="55"/>
      <c r="I1287" s="55"/>
      <c r="J1287" s="55"/>
      <c r="K1287" s="65"/>
      <c r="L1287" s="65"/>
      <c r="M1287" s="65"/>
      <c r="N1287" s="65"/>
      <c r="O1287" s="65"/>
      <c r="P1287" s="65"/>
    </row>
    <row r="1288" spans="1:16" s="1" customFormat="1" x14ac:dyDescent="0.25">
      <c r="A1288" s="2"/>
      <c r="C1288" s="7"/>
      <c r="E1288" s="55"/>
      <c r="F1288" s="55"/>
      <c r="G1288" s="55"/>
      <c r="H1288" s="55"/>
      <c r="I1288" s="55"/>
      <c r="J1288" s="55"/>
      <c r="K1288" s="65"/>
      <c r="L1288" s="65"/>
      <c r="M1288" s="65"/>
      <c r="N1288" s="65"/>
      <c r="O1288" s="65"/>
      <c r="P1288" s="65"/>
    </row>
    <row r="1289" spans="1:16" s="1" customFormat="1" x14ac:dyDescent="0.25">
      <c r="A1289" s="2"/>
      <c r="C1289" s="7"/>
      <c r="E1289" s="55"/>
      <c r="F1289" s="55"/>
      <c r="G1289" s="55"/>
      <c r="H1289" s="55"/>
      <c r="I1289" s="55"/>
      <c r="J1289" s="55"/>
      <c r="K1289" s="65"/>
      <c r="L1289" s="65"/>
      <c r="M1289" s="65"/>
      <c r="N1289" s="65"/>
      <c r="O1289" s="65"/>
      <c r="P1289" s="65"/>
    </row>
    <row r="1290" spans="1:16" s="1" customFormat="1" x14ac:dyDescent="0.25">
      <c r="A1290" s="2"/>
      <c r="C1290" s="7"/>
      <c r="E1290" s="55"/>
      <c r="F1290" s="55"/>
      <c r="G1290" s="55"/>
      <c r="H1290" s="55"/>
      <c r="I1290" s="55"/>
      <c r="J1290" s="55"/>
      <c r="K1290" s="65"/>
      <c r="L1290" s="65"/>
      <c r="M1290" s="65"/>
      <c r="N1290" s="65"/>
      <c r="O1290" s="65"/>
      <c r="P1290" s="65"/>
    </row>
    <row r="1291" spans="1:16" s="1" customFormat="1" x14ac:dyDescent="0.25">
      <c r="A1291" s="2"/>
      <c r="C1291" s="7"/>
      <c r="E1291" s="55"/>
      <c r="F1291" s="55"/>
      <c r="G1291" s="55"/>
      <c r="H1291" s="55"/>
      <c r="I1291" s="55"/>
      <c r="J1291" s="55"/>
      <c r="K1291" s="65"/>
      <c r="L1291" s="65"/>
      <c r="M1291" s="65"/>
      <c r="N1291" s="65"/>
      <c r="O1291" s="65"/>
      <c r="P1291" s="65"/>
    </row>
    <row r="1292" spans="1:16" s="1" customFormat="1" x14ac:dyDescent="0.25">
      <c r="A1292" s="2"/>
      <c r="C1292" s="7"/>
      <c r="E1292" s="55"/>
      <c r="F1292" s="55"/>
      <c r="G1292" s="55"/>
      <c r="H1292" s="55"/>
      <c r="I1292" s="55"/>
      <c r="J1292" s="55"/>
      <c r="K1292" s="65"/>
      <c r="L1292" s="65"/>
      <c r="M1292" s="65"/>
      <c r="N1292" s="65"/>
      <c r="O1292" s="65"/>
      <c r="P1292" s="65"/>
    </row>
    <row r="1293" spans="1:16" s="1" customFormat="1" x14ac:dyDescent="0.25">
      <c r="A1293" s="2"/>
      <c r="C1293" s="7"/>
      <c r="E1293" s="55"/>
      <c r="F1293" s="55"/>
      <c r="G1293" s="55"/>
      <c r="H1293" s="55"/>
      <c r="I1293" s="55"/>
      <c r="J1293" s="55"/>
      <c r="K1293" s="65"/>
      <c r="L1293" s="65"/>
      <c r="M1293" s="65"/>
      <c r="N1293" s="65"/>
      <c r="O1293" s="65"/>
      <c r="P1293" s="65"/>
    </row>
    <row r="1294" spans="1:16" s="1" customFormat="1" x14ac:dyDescent="0.25">
      <c r="A1294" s="2"/>
      <c r="C1294" s="7"/>
      <c r="E1294" s="55"/>
      <c r="F1294" s="55"/>
      <c r="G1294" s="55"/>
      <c r="H1294" s="55"/>
      <c r="I1294" s="55"/>
      <c r="J1294" s="55"/>
      <c r="K1294" s="65"/>
      <c r="L1294" s="65"/>
      <c r="M1294" s="65"/>
      <c r="N1294" s="65"/>
      <c r="O1294" s="65"/>
      <c r="P1294" s="65"/>
    </row>
    <row r="1295" spans="1:16" s="1" customFormat="1" x14ac:dyDescent="0.25">
      <c r="A1295" s="2"/>
      <c r="C1295" s="7"/>
      <c r="E1295" s="55"/>
      <c r="F1295" s="55"/>
      <c r="G1295" s="55"/>
      <c r="H1295" s="55"/>
      <c r="I1295" s="55"/>
      <c r="J1295" s="55"/>
      <c r="K1295" s="65"/>
      <c r="L1295" s="65"/>
      <c r="M1295" s="65"/>
      <c r="N1295" s="65"/>
      <c r="O1295" s="65"/>
      <c r="P1295" s="65"/>
    </row>
    <row r="1296" spans="1:16" s="1" customFormat="1" x14ac:dyDescent="0.25">
      <c r="A1296" s="2"/>
      <c r="C1296" s="7"/>
      <c r="E1296" s="55"/>
      <c r="F1296" s="55"/>
      <c r="G1296" s="55"/>
      <c r="H1296" s="55"/>
      <c r="I1296" s="55"/>
      <c r="J1296" s="55"/>
      <c r="K1296" s="65"/>
      <c r="L1296" s="65"/>
      <c r="M1296" s="65"/>
      <c r="N1296" s="65"/>
      <c r="O1296" s="65"/>
      <c r="P1296" s="65"/>
    </row>
    <row r="1297" spans="1:16" s="1" customFormat="1" x14ac:dyDescent="0.25">
      <c r="A1297" s="2"/>
      <c r="C1297" s="7"/>
      <c r="E1297" s="55"/>
      <c r="F1297" s="55"/>
      <c r="G1297" s="55"/>
      <c r="H1297" s="55"/>
      <c r="I1297" s="55"/>
      <c r="J1297" s="55"/>
      <c r="K1297" s="65"/>
      <c r="L1297" s="65"/>
      <c r="M1297" s="65"/>
      <c r="N1297" s="65"/>
      <c r="O1297" s="65"/>
      <c r="P1297" s="65"/>
    </row>
    <row r="1298" spans="1:16" s="1" customFormat="1" x14ac:dyDescent="0.25">
      <c r="A1298" s="2"/>
      <c r="C1298" s="7"/>
      <c r="E1298" s="55"/>
      <c r="F1298" s="55"/>
      <c r="G1298" s="55"/>
      <c r="H1298" s="55"/>
      <c r="I1298" s="55"/>
      <c r="J1298" s="55"/>
      <c r="K1298" s="65"/>
      <c r="L1298" s="65"/>
      <c r="M1298" s="65"/>
      <c r="N1298" s="65"/>
      <c r="O1298" s="65"/>
      <c r="P1298" s="65"/>
    </row>
    <row r="1299" spans="1:16" s="1" customFormat="1" x14ac:dyDescent="0.25">
      <c r="A1299" s="2"/>
      <c r="C1299" s="7"/>
      <c r="E1299" s="55"/>
      <c r="F1299" s="55"/>
      <c r="G1299" s="55"/>
      <c r="H1299" s="55"/>
      <c r="I1299" s="55"/>
      <c r="J1299" s="55"/>
      <c r="K1299" s="65"/>
      <c r="L1299" s="65"/>
      <c r="M1299" s="65"/>
      <c r="N1299" s="65"/>
      <c r="O1299" s="65"/>
      <c r="P1299" s="65"/>
    </row>
    <row r="1300" spans="1:16" s="1" customFormat="1" x14ac:dyDescent="0.25">
      <c r="A1300" s="2"/>
      <c r="C1300" s="7"/>
      <c r="E1300" s="55"/>
      <c r="F1300" s="55"/>
      <c r="G1300" s="55"/>
      <c r="H1300" s="55"/>
      <c r="I1300" s="55"/>
      <c r="J1300" s="55"/>
      <c r="K1300" s="65"/>
      <c r="L1300" s="65"/>
      <c r="M1300" s="65"/>
      <c r="N1300" s="65"/>
      <c r="O1300" s="65"/>
      <c r="P1300" s="65"/>
    </row>
    <row r="1301" spans="1:16" s="1" customFormat="1" x14ac:dyDescent="0.25">
      <c r="A1301" s="2"/>
      <c r="C1301" s="7"/>
      <c r="E1301" s="55"/>
      <c r="F1301" s="55"/>
      <c r="G1301" s="55"/>
      <c r="H1301" s="55"/>
      <c r="I1301" s="55"/>
      <c r="J1301" s="55"/>
      <c r="K1301" s="65"/>
      <c r="L1301" s="65"/>
      <c r="M1301" s="65"/>
      <c r="N1301" s="65"/>
      <c r="O1301" s="65"/>
      <c r="P1301" s="65"/>
    </row>
    <row r="1302" spans="1:16" s="1" customFormat="1" x14ac:dyDescent="0.25">
      <c r="A1302" s="2"/>
      <c r="C1302" s="7"/>
      <c r="E1302" s="55"/>
      <c r="F1302" s="55"/>
      <c r="G1302" s="55"/>
      <c r="H1302" s="55"/>
      <c r="I1302" s="55"/>
      <c r="J1302" s="55"/>
      <c r="K1302" s="65"/>
      <c r="L1302" s="65"/>
      <c r="M1302" s="65"/>
      <c r="N1302" s="65"/>
      <c r="O1302" s="65"/>
      <c r="P1302" s="65"/>
    </row>
    <row r="1303" spans="1:16" s="1" customFormat="1" x14ac:dyDescent="0.25">
      <c r="A1303" s="2"/>
      <c r="C1303" s="7"/>
      <c r="E1303" s="55"/>
      <c r="F1303" s="55"/>
      <c r="G1303" s="55"/>
      <c r="H1303" s="55"/>
      <c r="I1303" s="55"/>
      <c r="J1303" s="55"/>
      <c r="K1303" s="65"/>
      <c r="L1303" s="65"/>
      <c r="M1303" s="65"/>
      <c r="N1303" s="65"/>
      <c r="O1303" s="65"/>
      <c r="P1303" s="65"/>
    </row>
    <row r="1304" spans="1:16" s="1" customFormat="1" x14ac:dyDescent="0.25">
      <c r="A1304" s="2"/>
      <c r="C1304" s="7"/>
      <c r="E1304" s="55"/>
      <c r="F1304" s="55"/>
      <c r="G1304" s="55"/>
      <c r="H1304" s="55"/>
      <c r="I1304" s="55"/>
      <c r="J1304" s="55"/>
      <c r="K1304" s="65"/>
      <c r="L1304" s="65"/>
      <c r="M1304" s="65"/>
      <c r="N1304" s="65"/>
      <c r="O1304" s="65"/>
      <c r="P1304" s="65"/>
    </row>
    <row r="1305" spans="1:16" s="1" customFormat="1" x14ac:dyDescent="0.25">
      <c r="A1305" s="2"/>
      <c r="C1305" s="7"/>
      <c r="E1305" s="55"/>
      <c r="F1305" s="55"/>
      <c r="G1305" s="55"/>
      <c r="H1305" s="55"/>
      <c r="I1305" s="55"/>
      <c r="J1305" s="55"/>
      <c r="K1305" s="65"/>
      <c r="L1305" s="65"/>
      <c r="M1305" s="65"/>
      <c r="N1305" s="65"/>
      <c r="O1305" s="65"/>
      <c r="P1305" s="65"/>
    </row>
    <row r="1306" spans="1:16" s="1" customFormat="1" x14ac:dyDescent="0.25">
      <c r="A1306" s="2"/>
      <c r="C1306" s="7"/>
      <c r="E1306" s="55"/>
      <c r="F1306" s="55"/>
      <c r="G1306" s="55"/>
      <c r="H1306" s="55"/>
      <c r="I1306" s="55"/>
      <c r="J1306" s="55"/>
      <c r="K1306" s="65"/>
      <c r="L1306" s="65"/>
      <c r="M1306" s="65"/>
      <c r="N1306" s="65"/>
      <c r="O1306" s="65"/>
      <c r="P1306" s="65"/>
    </row>
    <row r="1307" spans="1:16" s="1" customFormat="1" x14ac:dyDescent="0.25">
      <c r="A1307" s="2"/>
      <c r="C1307" s="7"/>
      <c r="E1307" s="55"/>
      <c r="F1307" s="55"/>
      <c r="G1307" s="55"/>
      <c r="H1307" s="55"/>
      <c r="I1307" s="55"/>
      <c r="J1307" s="55"/>
      <c r="K1307" s="65"/>
      <c r="L1307" s="65"/>
      <c r="M1307" s="65"/>
      <c r="N1307" s="65"/>
      <c r="O1307" s="65"/>
      <c r="P1307" s="65"/>
    </row>
    <row r="1308" spans="1:16" s="1" customFormat="1" x14ac:dyDescent="0.25">
      <c r="A1308" s="2"/>
      <c r="C1308" s="7"/>
      <c r="E1308" s="55"/>
      <c r="F1308" s="55"/>
      <c r="G1308" s="55"/>
      <c r="H1308" s="55"/>
      <c r="I1308" s="55"/>
      <c r="J1308" s="55"/>
      <c r="K1308" s="65"/>
      <c r="L1308" s="65"/>
      <c r="M1308" s="65"/>
      <c r="N1308" s="65"/>
      <c r="O1308" s="65"/>
      <c r="P1308" s="65"/>
    </row>
    <row r="1309" spans="1:16" s="1" customFormat="1" x14ac:dyDescent="0.25">
      <c r="A1309" s="2"/>
      <c r="C1309" s="7"/>
      <c r="E1309" s="55"/>
      <c r="F1309" s="55"/>
      <c r="G1309" s="55"/>
      <c r="H1309" s="55"/>
      <c r="I1309" s="55"/>
      <c r="J1309" s="55"/>
      <c r="K1309" s="65"/>
      <c r="L1309" s="65"/>
      <c r="M1309" s="65"/>
      <c r="N1309" s="65"/>
      <c r="O1309" s="65"/>
      <c r="P1309" s="65"/>
    </row>
    <row r="1310" spans="1:16" s="1" customFormat="1" x14ac:dyDescent="0.25">
      <c r="A1310" s="2"/>
      <c r="C1310" s="7"/>
      <c r="E1310" s="55"/>
      <c r="F1310" s="55"/>
      <c r="G1310" s="55"/>
      <c r="H1310" s="55"/>
      <c r="I1310" s="55"/>
      <c r="J1310" s="55"/>
      <c r="K1310" s="65"/>
      <c r="L1310" s="65"/>
      <c r="M1310" s="65"/>
      <c r="N1310" s="65"/>
      <c r="O1310" s="65"/>
      <c r="P1310" s="65"/>
    </row>
    <row r="1311" spans="1:16" s="1" customFormat="1" x14ac:dyDescent="0.25">
      <c r="A1311" s="2"/>
      <c r="C1311" s="7"/>
      <c r="E1311" s="55"/>
      <c r="F1311" s="55"/>
      <c r="G1311" s="55"/>
      <c r="H1311" s="55"/>
      <c r="I1311" s="55"/>
      <c r="J1311" s="55"/>
      <c r="K1311" s="65"/>
      <c r="L1311" s="65"/>
      <c r="M1311" s="65"/>
      <c r="N1311" s="65"/>
      <c r="O1311" s="65"/>
      <c r="P1311" s="65"/>
    </row>
    <row r="1312" spans="1:16" s="1" customFormat="1" x14ac:dyDescent="0.25">
      <c r="A1312" s="2"/>
      <c r="C1312" s="7"/>
      <c r="E1312" s="55"/>
      <c r="F1312" s="55"/>
      <c r="G1312" s="55"/>
      <c r="H1312" s="55"/>
      <c r="I1312" s="55"/>
      <c r="J1312" s="55"/>
      <c r="K1312" s="65"/>
      <c r="L1312" s="65"/>
      <c r="M1312" s="65"/>
      <c r="N1312" s="65"/>
      <c r="O1312" s="65"/>
      <c r="P1312" s="65"/>
    </row>
    <row r="1313" spans="1:16" s="1" customFormat="1" x14ac:dyDescent="0.25">
      <c r="A1313" s="2"/>
      <c r="C1313" s="7"/>
      <c r="E1313" s="55"/>
      <c r="F1313" s="55"/>
      <c r="G1313" s="55"/>
      <c r="H1313" s="55"/>
      <c r="I1313" s="55"/>
      <c r="J1313" s="55"/>
      <c r="K1313" s="65"/>
      <c r="L1313" s="65"/>
      <c r="M1313" s="65"/>
      <c r="N1313" s="65"/>
      <c r="O1313" s="65"/>
      <c r="P1313" s="65"/>
    </row>
    <row r="1314" spans="1:16" s="1" customFormat="1" x14ac:dyDescent="0.25">
      <c r="A1314" s="2"/>
      <c r="C1314" s="7"/>
      <c r="E1314" s="55"/>
      <c r="F1314" s="55"/>
      <c r="G1314" s="55"/>
      <c r="H1314" s="55"/>
      <c r="I1314" s="55"/>
      <c r="J1314" s="55"/>
      <c r="K1314" s="65"/>
      <c r="L1314" s="65"/>
      <c r="M1314" s="65"/>
      <c r="N1314" s="65"/>
      <c r="O1314" s="65"/>
      <c r="P1314" s="65"/>
    </row>
    <row r="1315" spans="1:16" s="1" customFormat="1" x14ac:dyDescent="0.25">
      <c r="A1315" s="2"/>
      <c r="C1315" s="7"/>
      <c r="E1315" s="55"/>
      <c r="F1315" s="55"/>
      <c r="G1315" s="55"/>
      <c r="H1315" s="55"/>
      <c r="I1315" s="55"/>
      <c r="J1315" s="55"/>
      <c r="K1315" s="65"/>
      <c r="L1315" s="65"/>
      <c r="M1315" s="65"/>
      <c r="N1315" s="65"/>
      <c r="O1315" s="65"/>
      <c r="P1315" s="65"/>
    </row>
    <row r="1316" spans="1:16" s="1" customFormat="1" x14ac:dyDescent="0.25">
      <c r="A1316" s="2"/>
      <c r="C1316" s="7"/>
      <c r="E1316" s="55"/>
      <c r="F1316" s="55"/>
      <c r="G1316" s="55"/>
      <c r="H1316" s="55"/>
      <c r="I1316" s="55"/>
      <c r="J1316" s="55"/>
      <c r="K1316" s="65"/>
      <c r="L1316" s="65"/>
      <c r="M1316" s="65"/>
      <c r="N1316" s="65"/>
      <c r="O1316" s="65"/>
      <c r="P1316" s="65"/>
    </row>
    <row r="1317" spans="1:16" s="1" customFormat="1" x14ac:dyDescent="0.25">
      <c r="A1317" s="2"/>
      <c r="C1317" s="7"/>
      <c r="E1317" s="55"/>
      <c r="F1317" s="55"/>
      <c r="G1317" s="55"/>
      <c r="H1317" s="55"/>
      <c r="I1317" s="55"/>
      <c r="J1317" s="55"/>
      <c r="K1317" s="65"/>
      <c r="L1317" s="65"/>
      <c r="M1317" s="65"/>
      <c r="N1317" s="65"/>
      <c r="O1317" s="65"/>
      <c r="P1317" s="65"/>
    </row>
    <row r="1318" spans="1:16" s="1" customFormat="1" x14ac:dyDescent="0.25">
      <c r="A1318" s="2"/>
      <c r="C1318" s="7"/>
      <c r="E1318" s="55"/>
      <c r="F1318" s="55"/>
      <c r="G1318" s="55"/>
      <c r="H1318" s="55"/>
      <c r="I1318" s="55"/>
      <c r="J1318" s="55"/>
      <c r="K1318" s="65"/>
      <c r="L1318" s="65"/>
      <c r="M1318" s="65"/>
      <c r="N1318" s="65"/>
      <c r="O1318" s="65"/>
      <c r="P1318" s="65"/>
    </row>
    <row r="1319" spans="1:16" s="1" customFormat="1" x14ac:dyDescent="0.25">
      <c r="A1319" s="2"/>
      <c r="C1319" s="7"/>
      <c r="E1319" s="55"/>
      <c r="F1319" s="55"/>
      <c r="G1319" s="55"/>
      <c r="H1319" s="55"/>
      <c r="I1319" s="55"/>
      <c r="J1319" s="55"/>
      <c r="K1319" s="65"/>
      <c r="L1319" s="65"/>
      <c r="M1319" s="65"/>
      <c r="N1319" s="65"/>
      <c r="O1319" s="65"/>
      <c r="P1319" s="65"/>
    </row>
    <row r="1320" spans="1:16" s="1" customFormat="1" x14ac:dyDescent="0.25">
      <c r="A1320" s="2"/>
      <c r="C1320" s="7"/>
      <c r="E1320" s="55"/>
      <c r="F1320" s="55"/>
      <c r="G1320" s="55"/>
      <c r="H1320" s="55"/>
      <c r="I1320" s="55"/>
      <c r="J1320" s="55"/>
      <c r="K1320" s="65"/>
      <c r="L1320" s="65"/>
      <c r="M1320" s="65"/>
      <c r="N1320" s="65"/>
      <c r="O1320" s="65"/>
      <c r="P1320" s="65"/>
    </row>
    <row r="1321" spans="1:16" s="1" customFormat="1" x14ac:dyDescent="0.25">
      <c r="A1321" s="2"/>
      <c r="C1321" s="7"/>
      <c r="E1321" s="55"/>
      <c r="F1321" s="55"/>
      <c r="G1321" s="55"/>
      <c r="H1321" s="55"/>
      <c r="I1321" s="55"/>
      <c r="J1321" s="55"/>
      <c r="K1321" s="65"/>
      <c r="L1321" s="65"/>
      <c r="M1321" s="65"/>
      <c r="N1321" s="65"/>
      <c r="O1321" s="65"/>
      <c r="P1321" s="65"/>
    </row>
    <row r="1322" spans="1:16" s="1" customFormat="1" x14ac:dyDescent="0.25">
      <c r="A1322" s="2"/>
      <c r="C1322" s="7"/>
      <c r="E1322" s="55"/>
      <c r="F1322" s="55"/>
      <c r="G1322" s="55"/>
      <c r="H1322" s="55"/>
      <c r="I1322" s="55"/>
      <c r="J1322" s="55"/>
      <c r="K1322" s="65"/>
      <c r="L1322" s="65"/>
      <c r="M1322" s="65"/>
      <c r="N1322" s="65"/>
      <c r="O1322" s="65"/>
      <c r="P1322" s="65"/>
    </row>
    <row r="1323" spans="1:16" s="1" customFormat="1" x14ac:dyDescent="0.25">
      <c r="A1323" s="2"/>
      <c r="C1323" s="7"/>
      <c r="E1323" s="55"/>
      <c r="F1323" s="55"/>
      <c r="G1323" s="55"/>
      <c r="H1323" s="55"/>
      <c r="I1323" s="55"/>
      <c r="J1323" s="55"/>
      <c r="K1323" s="65"/>
      <c r="L1323" s="65"/>
      <c r="M1323" s="65"/>
      <c r="N1323" s="65"/>
      <c r="O1323" s="65"/>
      <c r="P1323" s="65"/>
    </row>
    <row r="1324" spans="1:16" s="1" customFormat="1" x14ac:dyDescent="0.25">
      <c r="A1324" s="2"/>
      <c r="C1324" s="7"/>
      <c r="E1324" s="55"/>
      <c r="F1324" s="55"/>
      <c r="G1324" s="55"/>
      <c r="H1324" s="55"/>
      <c r="I1324" s="55"/>
      <c r="J1324" s="55"/>
      <c r="K1324" s="65"/>
      <c r="L1324" s="65"/>
      <c r="M1324" s="65"/>
      <c r="N1324" s="65"/>
      <c r="O1324" s="65"/>
      <c r="P1324" s="65"/>
    </row>
    <row r="1325" spans="1:16" s="1" customFormat="1" x14ac:dyDescent="0.25">
      <c r="A1325" s="2"/>
      <c r="C1325" s="7"/>
      <c r="E1325" s="55"/>
      <c r="F1325" s="55"/>
      <c r="G1325" s="55"/>
      <c r="H1325" s="55"/>
      <c r="I1325" s="55"/>
      <c r="J1325" s="55"/>
      <c r="K1325" s="65"/>
      <c r="L1325" s="65"/>
      <c r="M1325" s="65"/>
      <c r="N1325" s="65"/>
      <c r="O1325" s="65"/>
      <c r="P1325" s="65"/>
    </row>
    <row r="1326" spans="1:16" s="1" customFormat="1" x14ac:dyDescent="0.25">
      <c r="A1326" s="2"/>
      <c r="C1326" s="7"/>
      <c r="E1326" s="55"/>
      <c r="F1326" s="55"/>
      <c r="G1326" s="55"/>
      <c r="H1326" s="55"/>
      <c r="I1326" s="55"/>
      <c r="J1326" s="55"/>
      <c r="K1326" s="65"/>
      <c r="L1326" s="65"/>
      <c r="M1326" s="65"/>
      <c r="N1326" s="65"/>
      <c r="O1326" s="65"/>
      <c r="P1326" s="65"/>
    </row>
    <row r="1327" spans="1:16" s="1" customFormat="1" x14ac:dyDescent="0.25">
      <c r="A1327" s="2"/>
      <c r="C1327" s="7"/>
      <c r="E1327" s="55"/>
      <c r="F1327" s="55"/>
      <c r="G1327" s="55"/>
      <c r="H1327" s="55"/>
      <c r="I1327" s="55"/>
      <c r="J1327" s="55"/>
      <c r="K1327" s="65"/>
      <c r="L1327" s="65"/>
      <c r="M1327" s="65"/>
      <c r="N1327" s="65"/>
      <c r="O1327" s="65"/>
      <c r="P1327" s="65"/>
    </row>
    <row r="1328" spans="1:16" s="1" customFormat="1" x14ac:dyDescent="0.25">
      <c r="A1328" s="2"/>
      <c r="C1328" s="7"/>
      <c r="E1328" s="55"/>
      <c r="F1328" s="55"/>
      <c r="G1328" s="55"/>
      <c r="H1328" s="55"/>
      <c r="I1328" s="55"/>
      <c r="J1328" s="55"/>
      <c r="K1328" s="65"/>
      <c r="L1328" s="65"/>
      <c r="M1328" s="65"/>
      <c r="N1328" s="65"/>
      <c r="O1328" s="65"/>
      <c r="P1328" s="65"/>
    </row>
    <row r="1329" spans="1:16" s="1" customFormat="1" x14ac:dyDescent="0.25">
      <c r="A1329" s="2"/>
      <c r="C1329" s="7"/>
      <c r="E1329" s="55"/>
      <c r="F1329" s="55"/>
      <c r="G1329" s="55"/>
      <c r="H1329" s="55"/>
      <c r="I1329" s="55"/>
      <c r="J1329" s="55"/>
      <c r="K1329" s="65"/>
      <c r="L1329" s="65"/>
      <c r="M1329" s="65"/>
      <c r="N1329" s="65"/>
      <c r="O1329" s="65"/>
      <c r="P1329" s="65"/>
    </row>
    <row r="1330" spans="1:16" s="1" customFormat="1" x14ac:dyDescent="0.25">
      <c r="A1330" s="2"/>
      <c r="C1330" s="7"/>
      <c r="E1330" s="55"/>
      <c r="F1330" s="55"/>
      <c r="G1330" s="55"/>
      <c r="H1330" s="55"/>
      <c r="I1330" s="55"/>
      <c r="J1330" s="55"/>
      <c r="K1330" s="65"/>
      <c r="L1330" s="65"/>
      <c r="M1330" s="65"/>
      <c r="N1330" s="65"/>
      <c r="O1330" s="65"/>
      <c r="P1330" s="65"/>
    </row>
    <row r="1331" spans="1:16" s="1" customFormat="1" x14ac:dyDescent="0.25">
      <c r="A1331" s="2"/>
      <c r="C1331" s="7"/>
      <c r="E1331" s="55"/>
      <c r="F1331" s="55"/>
      <c r="G1331" s="55"/>
      <c r="H1331" s="55"/>
      <c r="I1331" s="55"/>
      <c r="J1331" s="55"/>
      <c r="K1331" s="65"/>
      <c r="L1331" s="65"/>
      <c r="M1331" s="65"/>
      <c r="N1331" s="65"/>
      <c r="O1331" s="65"/>
      <c r="P1331" s="65"/>
    </row>
    <row r="1332" spans="1:16" s="1" customFormat="1" x14ac:dyDescent="0.25">
      <c r="A1332" s="2"/>
      <c r="C1332" s="7"/>
      <c r="E1332" s="55"/>
      <c r="F1332" s="55"/>
      <c r="G1332" s="55"/>
      <c r="H1332" s="55"/>
      <c r="I1332" s="55"/>
      <c r="J1332" s="55"/>
      <c r="K1332" s="65"/>
      <c r="L1332" s="65"/>
      <c r="M1332" s="65"/>
      <c r="N1332" s="65"/>
      <c r="O1332" s="65"/>
      <c r="P1332" s="65"/>
    </row>
    <row r="1333" spans="1:16" s="1" customFormat="1" x14ac:dyDescent="0.25">
      <c r="A1333" s="2"/>
      <c r="C1333" s="7"/>
      <c r="E1333" s="55"/>
      <c r="F1333" s="55"/>
      <c r="G1333" s="55"/>
      <c r="H1333" s="55"/>
      <c r="I1333" s="55"/>
      <c r="J1333" s="55"/>
      <c r="K1333" s="65"/>
      <c r="L1333" s="65"/>
      <c r="M1333" s="65"/>
      <c r="N1333" s="65"/>
      <c r="O1333" s="65"/>
      <c r="P1333" s="65"/>
    </row>
    <row r="1334" spans="1:16" s="1" customFormat="1" x14ac:dyDescent="0.25">
      <c r="A1334" s="2"/>
      <c r="C1334" s="7"/>
      <c r="E1334" s="55"/>
      <c r="F1334" s="55"/>
      <c r="G1334" s="55"/>
      <c r="H1334" s="55"/>
      <c r="I1334" s="55"/>
      <c r="J1334" s="55"/>
      <c r="K1334" s="65"/>
      <c r="L1334" s="65"/>
      <c r="M1334" s="65"/>
      <c r="N1334" s="65"/>
      <c r="O1334" s="65"/>
      <c r="P1334" s="65"/>
    </row>
    <row r="1335" spans="1:16" s="1" customFormat="1" x14ac:dyDescent="0.25">
      <c r="A1335" s="2"/>
      <c r="C1335" s="7"/>
      <c r="E1335" s="55"/>
      <c r="F1335" s="55"/>
      <c r="G1335" s="55"/>
      <c r="H1335" s="55"/>
      <c r="I1335" s="55"/>
      <c r="J1335" s="55"/>
      <c r="K1335" s="65"/>
      <c r="L1335" s="65"/>
      <c r="M1335" s="65"/>
      <c r="N1335" s="65"/>
      <c r="O1335" s="65"/>
      <c r="P1335" s="65"/>
    </row>
    <row r="1336" spans="1:16" s="1" customFormat="1" x14ac:dyDescent="0.25">
      <c r="A1336" s="2"/>
      <c r="C1336" s="7"/>
      <c r="E1336" s="55"/>
      <c r="F1336" s="55"/>
      <c r="G1336" s="55"/>
      <c r="H1336" s="55"/>
      <c r="I1336" s="55"/>
      <c r="J1336" s="55"/>
      <c r="K1336" s="65"/>
      <c r="L1336" s="65"/>
      <c r="M1336" s="65"/>
      <c r="N1336" s="65"/>
      <c r="O1336" s="65"/>
      <c r="P1336" s="65"/>
    </row>
    <row r="1337" spans="1:16" s="1" customFormat="1" x14ac:dyDescent="0.25">
      <c r="A1337" s="2"/>
      <c r="C1337" s="7"/>
      <c r="E1337" s="55"/>
      <c r="F1337" s="55"/>
      <c r="G1337" s="55"/>
      <c r="H1337" s="55"/>
      <c r="I1337" s="55"/>
      <c r="J1337" s="55"/>
      <c r="K1337" s="65"/>
      <c r="L1337" s="65"/>
      <c r="M1337" s="65"/>
      <c r="N1337" s="65"/>
      <c r="O1337" s="65"/>
      <c r="P1337" s="65"/>
    </row>
    <row r="1338" spans="1:16" s="1" customFormat="1" x14ac:dyDescent="0.25">
      <c r="A1338" s="2"/>
      <c r="C1338" s="7"/>
      <c r="E1338" s="55"/>
      <c r="F1338" s="55"/>
      <c r="G1338" s="55"/>
      <c r="H1338" s="55"/>
      <c r="I1338" s="55"/>
      <c r="J1338" s="55"/>
      <c r="K1338" s="65"/>
      <c r="L1338" s="65"/>
      <c r="M1338" s="65"/>
      <c r="N1338" s="65"/>
      <c r="O1338" s="65"/>
      <c r="P1338" s="65"/>
    </row>
    <row r="1339" spans="1:16" s="1" customFormat="1" x14ac:dyDescent="0.25">
      <c r="A1339" s="2"/>
      <c r="C1339" s="7"/>
      <c r="E1339" s="55"/>
      <c r="F1339" s="55"/>
      <c r="G1339" s="55"/>
      <c r="H1339" s="55"/>
      <c r="I1339" s="55"/>
      <c r="J1339" s="55"/>
      <c r="K1339" s="65"/>
      <c r="L1339" s="65"/>
      <c r="M1339" s="65"/>
      <c r="N1339" s="65"/>
      <c r="O1339" s="65"/>
      <c r="P1339" s="65"/>
    </row>
    <row r="1340" spans="1:16" s="1" customFormat="1" x14ac:dyDescent="0.25">
      <c r="A1340" s="2"/>
      <c r="C1340" s="7"/>
      <c r="E1340" s="55"/>
      <c r="F1340" s="55"/>
      <c r="G1340" s="55"/>
      <c r="H1340" s="55"/>
      <c r="I1340" s="55"/>
      <c r="J1340" s="55"/>
      <c r="K1340" s="65"/>
      <c r="L1340" s="65"/>
      <c r="M1340" s="65"/>
      <c r="N1340" s="65"/>
      <c r="O1340" s="65"/>
      <c r="P1340" s="65"/>
    </row>
    <row r="1341" spans="1:16" s="1" customFormat="1" x14ac:dyDescent="0.25">
      <c r="A1341" s="2"/>
      <c r="C1341" s="7"/>
      <c r="E1341" s="55"/>
      <c r="F1341" s="55"/>
      <c r="G1341" s="55"/>
      <c r="H1341" s="55"/>
      <c r="I1341" s="55"/>
      <c r="J1341" s="55"/>
      <c r="K1341" s="65"/>
      <c r="L1341" s="65"/>
      <c r="M1341" s="65"/>
      <c r="N1341" s="65"/>
      <c r="O1341" s="65"/>
      <c r="P1341" s="65"/>
    </row>
    <row r="1342" spans="1:16" s="1" customFormat="1" x14ac:dyDescent="0.25">
      <c r="A1342" s="2"/>
      <c r="C1342" s="7"/>
      <c r="E1342" s="55"/>
      <c r="F1342" s="55"/>
      <c r="G1342" s="55"/>
      <c r="H1342" s="55"/>
      <c r="I1342" s="55"/>
      <c r="J1342" s="55"/>
      <c r="K1342" s="65"/>
      <c r="L1342" s="65"/>
      <c r="M1342" s="65"/>
      <c r="N1342" s="65"/>
      <c r="O1342" s="65"/>
      <c r="P1342" s="65"/>
    </row>
    <row r="1343" spans="1:16" s="1" customFormat="1" x14ac:dyDescent="0.25">
      <c r="A1343" s="2"/>
      <c r="C1343" s="7"/>
      <c r="E1343" s="55"/>
      <c r="F1343" s="55"/>
      <c r="G1343" s="55"/>
      <c r="H1343" s="55"/>
      <c r="I1343" s="55"/>
      <c r="J1343" s="55"/>
      <c r="K1343" s="65"/>
      <c r="L1343" s="65"/>
      <c r="M1343" s="65"/>
      <c r="N1343" s="65"/>
      <c r="O1343" s="65"/>
      <c r="P1343" s="65"/>
    </row>
    <row r="1344" spans="1:16" s="1" customFormat="1" x14ac:dyDescent="0.25">
      <c r="A1344" s="2"/>
      <c r="C1344" s="7"/>
      <c r="E1344" s="55"/>
      <c r="F1344" s="55"/>
      <c r="G1344" s="55"/>
      <c r="H1344" s="55"/>
      <c r="I1344" s="55"/>
      <c r="J1344" s="55"/>
      <c r="K1344" s="65"/>
      <c r="L1344" s="65"/>
      <c r="M1344" s="65"/>
      <c r="N1344" s="65"/>
      <c r="O1344" s="65"/>
      <c r="P1344" s="65"/>
    </row>
    <row r="1345" spans="1:16" s="1" customFormat="1" x14ac:dyDescent="0.25">
      <c r="A1345" s="2"/>
      <c r="C1345" s="7"/>
      <c r="E1345" s="55"/>
      <c r="F1345" s="55"/>
      <c r="G1345" s="55"/>
      <c r="H1345" s="55"/>
      <c r="I1345" s="55"/>
      <c r="J1345" s="55"/>
      <c r="K1345" s="65"/>
      <c r="L1345" s="65"/>
      <c r="M1345" s="65"/>
      <c r="N1345" s="65"/>
      <c r="O1345" s="65"/>
      <c r="P1345" s="65"/>
    </row>
    <row r="1346" spans="1:16" s="1" customFormat="1" x14ac:dyDescent="0.25">
      <c r="A1346" s="2"/>
      <c r="C1346" s="7"/>
      <c r="E1346" s="55"/>
      <c r="F1346" s="55"/>
      <c r="G1346" s="55"/>
      <c r="H1346" s="55"/>
      <c r="I1346" s="55"/>
      <c r="J1346" s="55"/>
      <c r="K1346" s="65"/>
      <c r="L1346" s="65"/>
      <c r="M1346" s="65"/>
      <c r="N1346" s="65"/>
      <c r="O1346" s="65"/>
      <c r="P1346" s="65"/>
    </row>
    <row r="1347" spans="1:16" s="1" customFormat="1" x14ac:dyDescent="0.25">
      <c r="A1347" s="2"/>
      <c r="C1347" s="7"/>
      <c r="E1347" s="55"/>
      <c r="F1347" s="55"/>
      <c r="G1347" s="55"/>
      <c r="H1347" s="55"/>
      <c r="I1347" s="55"/>
      <c r="J1347" s="55"/>
      <c r="K1347" s="65"/>
      <c r="L1347" s="65"/>
      <c r="M1347" s="65"/>
      <c r="N1347" s="65"/>
      <c r="O1347" s="65"/>
      <c r="P1347" s="65"/>
    </row>
    <row r="1348" spans="1:16" s="1" customFormat="1" x14ac:dyDescent="0.25">
      <c r="A1348" s="2"/>
      <c r="C1348" s="7"/>
      <c r="E1348" s="55"/>
      <c r="F1348" s="55"/>
      <c r="G1348" s="55"/>
      <c r="H1348" s="55"/>
      <c r="I1348" s="55"/>
      <c r="J1348" s="55"/>
      <c r="K1348" s="65"/>
      <c r="L1348" s="65"/>
      <c r="M1348" s="65"/>
      <c r="N1348" s="65"/>
      <c r="O1348" s="65"/>
      <c r="P1348" s="65"/>
    </row>
    <row r="1349" spans="1:16" s="1" customFormat="1" x14ac:dyDescent="0.25">
      <c r="A1349" s="2"/>
      <c r="C1349" s="7"/>
      <c r="E1349" s="55"/>
      <c r="F1349" s="55"/>
      <c r="G1349" s="55"/>
      <c r="H1349" s="55"/>
      <c r="I1349" s="55"/>
      <c r="J1349" s="55"/>
      <c r="K1349" s="65"/>
      <c r="L1349" s="65"/>
      <c r="M1349" s="65"/>
      <c r="N1349" s="65"/>
      <c r="O1349" s="65"/>
      <c r="P1349" s="65"/>
    </row>
    <row r="1350" spans="1:16" s="1" customFormat="1" x14ac:dyDescent="0.25">
      <c r="A1350" s="2"/>
      <c r="C1350" s="7"/>
      <c r="E1350" s="55"/>
      <c r="F1350" s="55"/>
      <c r="G1350" s="55"/>
      <c r="H1350" s="55"/>
      <c r="I1350" s="55"/>
      <c r="J1350" s="55"/>
      <c r="K1350" s="65"/>
      <c r="L1350" s="65"/>
      <c r="M1350" s="65"/>
      <c r="N1350" s="65"/>
      <c r="O1350" s="65"/>
      <c r="P1350" s="65"/>
    </row>
    <row r="1351" spans="1:16" s="1" customFormat="1" x14ac:dyDescent="0.25">
      <c r="A1351" s="2"/>
      <c r="C1351" s="7"/>
      <c r="E1351" s="55"/>
      <c r="F1351" s="55"/>
      <c r="G1351" s="55"/>
      <c r="H1351" s="55"/>
      <c r="I1351" s="55"/>
      <c r="J1351" s="55"/>
      <c r="K1351" s="65"/>
      <c r="L1351" s="65"/>
      <c r="M1351" s="65"/>
      <c r="N1351" s="65"/>
      <c r="O1351" s="65"/>
      <c r="P1351" s="65"/>
    </row>
    <row r="1352" spans="1:16" s="1" customFormat="1" x14ac:dyDescent="0.25">
      <c r="A1352" s="2"/>
      <c r="C1352" s="7"/>
      <c r="E1352" s="55"/>
      <c r="F1352" s="55"/>
      <c r="G1352" s="55"/>
      <c r="H1352" s="55"/>
      <c r="I1352" s="55"/>
      <c r="J1352" s="55"/>
      <c r="K1352" s="65"/>
      <c r="L1352" s="65"/>
      <c r="M1352" s="65"/>
      <c r="N1352" s="65"/>
      <c r="O1352" s="65"/>
      <c r="P1352" s="65"/>
    </row>
    <row r="1353" spans="1:16" s="1" customFormat="1" x14ac:dyDescent="0.25">
      <c r="A1353" s="2"/>
      <c r="C1353" s="7"/>
      <c r="E1353" s="55"/>
      <c r="F1353" s="55"/>
      <c r="G1353" s="55"/>
      <c r="H1353" s="55"/>
      <c r="I1353" s="55"/>
      <c r="J1353" s="55"/>
      <c r="K1353" s="65"/>
      <c r="L1353" s="65"/>
      <c r="M1353" s="65"/>
      <c r="N1353" s="65"/>
      <c r="O1353" s="65"/>
      <c r="P1353" s="65"/>
    </row>
    <row r="1354" spans="1:16" s="1" customFormat="1" x14ac:dyDescent="0.25">
      <c r="A1354" s="2"/>
      <c r="C1354" s="7"/>
      <c r="E1354" s="55"/>
      <c r="F1354" s="55"/>
      <c r="G1354" s="55"/>
      <c r="H1354" s="55"/>
      <c r="I1354" s="55"/>
      <c r="J1354" s="55"/>
      <c r="K1354" s="65"/>
      <c r="L1354" s="65"/>
      <c r="M1354" s="65"/>
      <c r="N1354" s="65"/>
      <c r="O1354" s="65"/>
      <c r="P1354" s="65"/>
    </row>
    <row r="1355" spans="1:16" s="1" customFormat="1" x14ac:dyDescent="0.25">
      <c r="A1355" s="2"/>
      <c r="C1355" s="7"/>
      <c r="E1355" s="55"/>
      <c r="F1355" s="55"/>
      <c r="G1355" s="55"/>
      <c r="H1355" s="55"/>
      <c r="I1355" s="55"/>
      <c r="J1355" s="55"/>
      <c r="K1355" s="65"/>
      <c r="L1355" s="65"/>
      <c r="M1355" s="65"/>
      <c r="N1355" s="65"/>
      <c r="O1355" s="65"/>
      <c r="P1355" s="65"/>
    </row>
    <row r="1356" spans="1:16" s="1" customFormat="1" x14ac:dyDescent="0.25">
      <c r="A1356" s="2"/>
      <c r="C1356" s="7"/>
      <c r="E1356" s="55"/>
      <c r="F1356" s="55"/>
      <c r="G1356" s="55"/>
      <c r="H1356" s="55"/>
      <c r="I1356" s="55"/>
      <c r="J1356" s="55"/>
      <c r="K1356" s="65"/>
      <c r="L1356" s="65"/>
      <c r="M1356" s="65"/>
      <c r="N1356" s="65"/>
      <c r="O1356" s="65"/>
      <c r="P1356" s="65"/>
    </row>
    <row r="1357" spans="1:16" s="1" customFormat="1" x14ac:dyDescent="0.25">
      <c r="A1357" s="2"/>
      <c r="C1357" s="7"/>
      <c r="E1357" s="55"/>
      <c r="F1357" s="55"/>
      <c r="G1357" s="55"/>
      <c r="H1357" s="55"/>
      <c r="I1357" s="55"/>
      <c r="J1357" s="55"/>
      <c r="K1357" s="65"/>
      <c r="L1357" s="65"/>
      <c r="M1357" s="65"/>
      <c r="N1357" s="65"/>
      <c r="O1357" s="65"/>
      <c r="P1357" s="65"/>
    </row>
    <row r="1358" spans="1:16" s="1" customFormat="1" x14ac:dyDescent="0.25">
      <c r="A1358" s="2"/>
      <c r="C1358" s="7"/>
      <c r="E1358" s="55"/>
      <c r="F1358" s="55"/>
      <c r="G1358" s="55"/>
      <c r="H1358" s="55"/>
      <c r="I1358" s="55"/>
      <c r="J1358" s="55"/>
      <c r="K1358" s="65"/>
      <c r="L1358" s="65"/>
      <c r="M1358" s="65"/>
      <c r="N1358" s="65"/>
      <c r="O1358" s="65"/>
      <c r="P1358" s="65"/>
    </row>
    <row r="1359" spans="1:16" s="1" customFormat="1" x14ac:dyDescent="0.25">
      <c r="A1359" s="2"/>
      <c r="C1359" s="7"/>
      <c r="E1359" s="55"/>
      <c r="F1359" s="55"/>
      <c r="G1359" s="55"/>
      <c r="H1359" s="55"/>
      <c r="I1359" s="55"/>
      <c r="J1359" s="55"/>
      <c r="K1359" s="65"/>
      <c r="L1359" s="65"/>
      <c r="M1359" s="65"/>
      <c r="N1359" s="65"/>
      <c r="O1359" s="65"/>
      <c r="P1359" s="65"/>
    </row>
    <row r="1360" spans="1:16" s="1" customFormat="1" x14ac:dyDescent="0.25">
      <c r="A1360" s="2"/>
      <c r="C1360" s="7"/>
      <c r="E1360" s="55"/>
      <c r="F1360" s="55"/>
      <c r="G1360" s="55"/>
      <c r="H1360" s="55"/>
      <c r="I1360" s="55"/>
      <c r="J1360" s="55"/>
      <c r="K1360" s="65"/>
      <c r="L1360" s="65"/>
      <c r="M1360" s="65"/>
      <c r="N1360" s="65"/>
      <c r="O1360" s="65"/>
      <c r="P1360" s="65"/>
    </row>
    <row r="1361" spans="1:16" s="1" customFormat="1" x14ac:dyDescent="0.25">
      <c r="A1361" s="2"/>
      <c r="C1361" s="7"/>
      <c r="E1361" s="55"/>
      <c r="F1361" s="55"/>
      <c r="G1361" s="55"/>
      <c r="H1361" s="55"/>
      <c r="I1361" s="55"/>
      <c r="J1361" s="55"/>
      <c r="K1361" s="65"/>
      <c r="L1361" s="65"/>
      <c r="M1361" s="65"/>
      <c r="N1361" s="65"/>
      <c r="O1361" s="65"/>
      <c r="P1361" s="65"/>
    </row>
    <row r="1362" spans="1:16" s="1" customFormat="1" x14ac:dyDescent="0.25">
      <c r="A1362" s="2"/>
      <c r="C1362" s="7"/>
      <c r="E1362" s="55"/>
      <c r="F1362" s="55"/>
      <c r="G1362" s="55"/>
      <c r="H1362" s="55"/>
      <c r="I1362" s="55"/>
      <c r="J1362" s="55"/>
      <c r="K1362" s="65"/>
      <c r="L1362" s="65"/>
      <c r="M1362" s="65"/>
      <c r="N1362" s="65"/>
      <c r="O1362" s="65"/>
      <c r="P1362" s="65"/>
    </row>
    <row r="1363" spans="1:16" s="1" customFormat="1" x14ac:dyDescent="0.25">
      <c r="A1363" s="2"/>
      <c r="C1363" s="7"/>
      <c r="E1363" s="55"/>
      <c r="F1363" s="55"/>
      <c r="G1363" s="55"/>
      <c r="H1363" s="55"/>
      <c r="I1363" s="55"/>
      <c r="J1363" s="55"/>
      <c r="K1363" s="65"/>
      <c r="L1363" s="65"/>
      <c r="M1363" s="65"/>
      <c r="N1363" s="65"/>
      <c r="O1363" s="65"/>
      <c r="P1363" s="65"/>
    </row>
    <row r="1364" spans="1:16" s="1" customFormat="1" x14ac:dyDescent="0.25">
      <c r="A1364" s="2"/>
      <c r="C1364" s="7"/>
      <c r="E1364" s="55"/>
      <c r="F1364" s="55"/>
      <c r="G1364" s="55"/>
      <c r="H1364" s="55"/>
      <c r="I1364" s="55"/>
      <c r="J1364" s="55"/>
      <c r="K1364" s="65"/>
      <c r="L1364" s="65"/>
      <c r="M1364" s="65"/>
      <c r="N1364" s="65"/>
      <c r="O1364" s="65"/>
      <c r="P1364" s="65"/>
    </row>
    <row r="1365" spans="1:16" s="1" customFormat="1" x14ac:dyDescent="0.25">
      <c r="A1365" s="2"/>
      <c r="C1365" s="7"/>
      <c r="E1365" s="55"/>
      <c r="F1365" s="55"/>
      <c r="G1365" s="55"/>
      <c r="H1365" s="55"/>
      <c r="I1365" s="55"/>
      <c r="J1365" s="55"/>
      <c r="K1365" s="65"/>
      <c r="L1365" s="65"/>
      <c r="M1365" s="65"/>
      <c r="N1365" s="65"/>
      <c r="O1365" s="65"/>
      <c r="P1365" s="65"/>
    </row>
    <row r="1366" spans="1:16" s="1" customFormat="1" x14ac:dyDescent="0.25">
      <c r="A1366" s="2"/>
      <c r="C1366" s="7"/>
      <c r="E1366" s="55"/>
      <c r="F1366" s="55"/>
      <c r="G1366" s="55"/>
      <c r="H1366" s="55"/>
      <c r="I1366" s="55"/>
      <c r="J1366" s="55"/>
      <c r="K1366" s="65"/>
      <c r="L1366" s="65"/>
      <c r="M1366" s="65"/>
      <c r="N1366" s="65"/>
      <c r="O1366" s="65"/>
      <c r="P1366" s="65"/>
    </row>
    <row r="1367" spans="1:16" s="1" customFormat="1" x14ac:dyDescent="0.25">
      <c r="A1367" s="2"/>
      <c r="C1367" s="7"/>
      <c r="E1367" s="55"/>
      <c r="F1367" s="55"/>
      <c r="G1367" s="55"/>
      <c r="H1367" s="55"/>
      <c r="I1367" s="55"/>
      <c r="J1367" s="55"/>
      <c r="K1367" s="65"/>
      <c r="L1367" s="65"/>
      <c r="M1367" s="65"/>
      <c r="N1367" s="65"/>
      <c r="O1367" s="65"/>
      <c r="P1367" s="65"/>
    </row>
    <row r="1368" spans="1:16" s="1" customFormat="1" x14ac:dyDescent="0.25">
      <c r="A1368" s="2"/>
      <c r="C1368" s="7"/>
      <c r="E1368" s="55"/>
      <c r="F1368" s="55"/>
      <c r="G1368" s="55"/>
      <c r="H1368" s="55"/>
      <c r="I1368" s="55"/>
      <c r="J1368" s="55"/>
      <c r="K1368" s="65"/>
      <c r="L1368" s="65"/>
      <c r="M1368" s="65"/>
      <c r="N1368" s="65"/>
      <c r="O1368" s="65"/>
      <c r="P1368" s="65"/>
    </row>
    <row r="1369" spans="1:16" s="1" customFormat="1" x14ac:dyDescent="0.25">
      <c r="A1369" s="2"/>
      <c r="C1369" s="7"/>
      <c r="E1369" s="55"/>
      <c r="F1369" s="55"/>
      <c r="G1369" s="55"/>
      <c r="H1369" s="55"/>
      <c r="I1369" s="55"/>
      <c r="J1369" s="55"/>
      <c r="K1369" s="65"/>
      <c r="L1369" s="65"/>
      <c r="M1369" s="65"/>
      <c r="N1369" s="65"/>
      <c r="O1369" s="65"/>
      <c r="P1369" s="65"/>
    </row>
    <row r="1370" spans="1:16" s="1" customFormat="1" x14ac:dyDescent="0.25">
      <c r="A1370" s="2"/>
      <c r="C1370" s="7"/>
      <c r="E1370" s="55"/>
      <c r="F1370" s="55"/>
      <c r="G1370" s="55"/>
      <c r="H1370" s="55"/>
      <c r="I1370" s="55"/>
      <c r="J1370" s="55"/>
      <c r="K1370" s="65"/>
      <c r="L1370" s="65"/>
      <c r="M1370" s="65"/>
      <c r="N1370" s="65"/>
      <c r="O1370" s="65"/>
      <c r="P1370" s="65"/>
    </row>
    <row r="1371" spans="1:16" s="1" customFormat="1" x14ac:dyDescent="0.25">
      <c r="A1371" s="2"/>
      <c r="C1371" s="7"/>
      <c r="E1371" s="55"/>
      <c r="F1371" s="55"/>
      <c r="G1371" s="55"/>
      <c r="H1371" s="55"/>
      <c r="I1371" s="55"/>
      <c r="J1371" s="55"/>
      <c r="K1371" s="65"/>
      <c r="L1371" s="65"/>
      <c r="M1371" s="65"/>
      <c r="N1371" s="65"/>
      <c r="O1371" s="65"/>
      <c r="P1371" s="65"/>
    </row>
    <row r="1372" spans="1:16" s="1" customFormat="1" x14ac:dyDescent="0.25">
      <c r="A1372" s="2"/>
      <c r="C1372" s="7"/>
      <c r="E1372" s="55"/>
      <c r="F1372" s="55"/>
      <c r="G1372" s="55"/>
      <c r="H1372" s="55"/>
      <c r="I1372" s="55"/>
      <c r="J1372" s="55"/>
      <c r="K1372" s="65"/>
      <c r="L1372" s="65"/>
      <c r="M1372" s="65"/>
      <c r="N1372" s="65"/>
      <c r="O1372" s="65"/>
      <c r="P1372" s="65"/>
    </row>
    <row r="1373" spans="1:16" s="1" customFormat="1" x14ac:dyDescent="0.25">
      <c r="A1373" s="2"/>
      <c r="C1373" s="7"/>
      <c r="E1373" s="55"/>
      <c r="F1373" s="55"/>
      <c r="G1373" s="55"/>
      <c r="H1373" s="55"/>
      <c r="I1373" s="55"/>
      <c r="J1373" s="55"/>
      <c r="K1373" s="65"/>
      <c r="L1373" s="65"/>
      <c r="M1373" s="65"/>
      <c r="N1373" s="65"/>
      <c r="O1373" s="65"/>
      <c r="P1373" s="65"/>
    </row>
    <row r="1374" spans="1:16" s="1" customFormat="1" x14ac:dyDescent="0.25">
      <c r="A1374" s="2"/>
      <c r="C1374" s="7"/>
      <c r="E1374" s="55"/>
      <c r="F1374" s="55"/>
      <c r="G1374" s="55"/>
      <c r="H1374" s="55"/>
      <c r="I1374" s="55"/>
      <c r="J1374" s="55"/>
      <c r="K1374" s="65"/>
      <c r="L1374" s="65"/>
      <c r="M1374" s="65"/>
      <c r="N1374" s="65"/>
      <c r="O1374" s="65"/>
      <c r="P1374" s="65"/>
    </row>
    <row r="1375" spans="1:16" s="1" customFormat="1" x14ac:dyDescent="0.25">
      <c r="A1375" s="2"/>
      <c r="C1375" s="7"/>
      <c r="E1375" s="55"/>
      <c r="F1375" s="55"/>
      <c r="G1375" s="55"/>
      <c r="H1375" s="55"/>
      <c r="I1375" s="55"/>
      <c r="J1375" s="55"/>
      <c r="K1375" s="65"/>
      <c r="L1375" s="65"/>
      <c r="M1375" s="65"/>
      <c r="N1375" s="65"/>
      <c r="O1375" s="65"/>
      <c r="P1375" s="65"/>
    </row>
    <row r="1376" spans="1:16" s="1" customFormat="1" x14ac:dyDescent="0.25">
      <c r="A1376" s="2"/>
      <c r="C1376" s="7"/>
      <c r="E1376" s="55"/>
      <c r="F1376" s="55"/>
      <c r="G1376" s="55"/>
      <c r="H1376" s="55"/>
      <c r="I1376" s="55"/>
      <c r="J1376" s="55"/>
      <c r="K1376" s="65"/>
      <c r="L1376" s="65"/>
      <c r="M1376" s="65"/>
      <c r="N1376" s="65"/>
      <c r="O1376" s="65"/>
      <c r="P1376" s="65"/>
    </row>
    <row r="1377" spans="1:16" s="1" customFormat="1" x14ac:dyDescent="0.25">
      <c r="A1377" s="2"/>
      <c r="C1377" s="7"/>
      <c r="E1377" s="55"/>
      <c r="F1377" s="55"/>
      <c r="G1377" s="55"/>
      <c r="H1377" s="55"/>
      <c r="I1377" s="55"/>
      <c r="J1377" s="55"/>
      <c r="K1377" s="65"/>
      <c r="L1377" s="65"/>
      <c r="M1377" s="65"/>
      <c r="N1377" s="65"/>
      <c r="O1377" s="65"/>
      <c r="P1377" s="65"/>
    </row>
    <row r="1378" spans="1:16" s="1" customFormat="1" x14ac:dyDescent="0.25">
      <c r="A1378" s="2"/>
      <c r="C1378" s="7"/>
      <c r="E1378" s="55"/>
      <c r="F1378" s="55"/>
      <c r="G1378" s="55"/>
      <c r="H1378" s="55"/>
      <c r="I1378" s="55"/>
      <c r="J1378" s="55"/>
      <c r="K1378" s="65"/>
      <c r="L1378" s="65"/>
      <c r="M1378" s="65"/>
      <c r="N1378" s="65"/>
      <c r="O1378" s="65"/>
      <c r="P1378" s="65"/>
    </row>
    <row r="1379" spans="1:16" s="1" customFormat="1" x14ac:dyDescent="0.25">
      <c r="A1379" s="2"/>
      <c r="C1379" s="7"/>
      <c r="E1379" s="55"/>
      <c r="F1379" s="55"/>
      <c r="G1379" s="55"/>
      <c r="H1379" s="55"/>
      <c r="I1379" s="55"/>
      <c r="J1379" s="55"/>
      <c r="K1379" s="65"/>
      <c r="L1379" s="65"/>
      <c r="M1379" s="65"/>
      <c r="N1379" s="65"/>
      <c r="O1379" s="65"/>
      <c r="P1379" s="65"/>
    </row>
    <row r="1380" spans="1:16" s="1" customFormat="1" x14ac:dyDescent="0.25">
      <c r="A1380" s="2"/>
      <c r="C1380" s="7"/>
      <c r="E1380" s="55"/>
      <c r="F1380" s="55"/>
      <c r="G1380" s="55"/>
      <c r="H1380" s="55"/>
      <c r="I1380" s="55"/>
      <c r="J1380" s="55"/>
      <c r="K1380" s="65"/>
      <c r="L1380" s="65"/>
      <c r="M1380" s="65"/>
      <c r="N1380" s="65"/>
      <c r="O1380" s="65"/>
      <c r="P1380" s="65"/>
    </row>
    <row r="1381" spans="1:16" s="1" customFormat="1" x14ac:dyDescent="0.25">
      <c r="A1381" s="2"/>
      <c r="C1381" s="7"/>
      <c r="E1381" s="55"/>
      <c r="F1381" s="55"/>
      <c r="G1381" s="55"/>
      <c r="H1381" s="55"/>
      <c r="I1381" s="55"/>
      <c r="J1381" s="55"/>
      <c r="K1381" s="65"/>
      <c r="L1381" s="65"/>
      <c r="M1381" s="65"/>
      <c r="N1381" s="65"/>
      <c r="O1381" s="65"/>
      <c r="P1381" s="65"/>
    </row>
    <row r="1382" spans="1:16" s="1" customFormat="1" x14ac:dyDescent="0.25">
      <c r="A1382" s="2"/>
      <c r="C1382" s="7"/>
      <c r="E1382" s="55"/>
      <c r="F1382" s="55"/>
      <c r="G1382" s="55"/>
      <c r="H1382" s="55"/>
      <c r="I1382" s="55"/>
      <c r="J1382" s="55"/>
      <c r="K1382" s="65"/>
      <c r="L1382" s="65"/>
      <c r="M1382" s="65"/>
      <c r="N1382" s="65"/>
      <c r="O1382" s="65"/>
      <c r="P1382" s="65"/>
    </row>
    <row r="1383" spans="1:16" s="1" customFormat="1" x14ac:dyDescent="0.25">
      <c r="A1383" s="2"/>
      <c r="C1383" s="7"/>
      <c r="E1383" s="55"/>
      <c r="F1383" s="55"/>
      <c r="G1383" s="55"/>
      <c r="H1383" s="55"/>
      <c r="I1383" s="55"/>
      <c r="J1383" s="55"/>
      <c r="K1383" s="65"/>
      <c r="L1383" s="65"/>
      <c r="M1383" s="65"/>
      <c r="N1383" s="65"/>
      <c r="O1383" s="65"/>
      <c r="P1383" s="65"/>
    </row>
    <row r="1384" spans="1:16" s="1" customFormat="1" x14ac:dyDescent="0.25">
      <c r="A1384" s="2"/>
      <c r="C1384" s="7"/>
      <c r="E1384" s="55"/>
      <c r="F1384" s="55"/>
      <c r="G1384" s="55"/>
      <c r="H1384" s="55"/>
      <c r="I1384" s="55"/>
      <c r="J1384" s="55"/>
      <c r="K1384" s="65"/>
      <c r="L1384" s="65"/>
      <c r="M1384" s="65"/>
      <c r="N1384" s="65"/>
      <c r="O1384" s="65"/>
      <c r="P1384" s="65"/>
    </row>
    <row r="1385" spans="1:16" s="1" customFormat="1" x14ac:dyDescent="0.25">
      <c r="A1385" s="2"/>
      <c r="C1385" s="7"/>
      <c r="E1385" s="55"/>
      <c r="F1385" s="55"/>
      <c r="G1385" s="55"/>
      <c r="H1385" s="55"/>
      <c r="I1385" s="55"/>
      <c r="J1385" s="55"/>
      <c r="K1385" s="65"/>
      <c r="L1385" s="65"/>
      <c r="M1385" s="65"/>
      <c r="N1385" s="65"/>
      <c r="O1385" s="65"/>
      <c r="P1385" s="65"/>
    </row>
    <row r="1386" spans="1:16" s="1" customFormat="1" x14ac:dyDescent="0.25">
      <c r="A1386" s="2"/>
      <c r="C1386" s="7"/>
      <c r="E1386" s="55"/>
      <c r="F1386" s="55"/>
      <c r="G1386" s="55"/>
      <c r="H1386" s="55"/>
      <c r="I1386" s="55"/>
      <c r="J1386" s="55"/>
      <c r="K1386" s="65"/>
      <c r="L1386" s="65"/>
      <c r="M1386" s="65"/>
      <c r="N1386" s="65"/>
      <c r="O1386" s="65"/>
      <c r="P1386" s="65"/>
    </row>
    <row r="1387" spans="1:16" s="1" customFormat="1" x14ac:dyDescent="0.25">
      <c r="A1387" s="2"/>
      <c r="C1387" s="7"/>
      <c r="E1387" s="55"/>
      <c r="F1387" s="55"/>
      <c r="G1387" s="55"/>
      <c r="H1387" s="55"/>
      <c r="I1387" s="55"/>
      <c r="J1387" s="55"/>
      <c r="K1387" s="65"/>
      <c r="L1387" s="65"/>
      <c r="M1387" s="65"/>
      <c r="N1387" s="65"/>
      <c r="O1387" s="65"/>
      <c r="P1387" s="65"/>
    </row>
    <row r="1388" spans="1:16" s="1" customFormat="1" x14ac:dyDescent="0.25">
      <c r="A1388" s="2"/>
      <c r="C1388" s="7"/>
      <c r="E1388" s="55"/>
      <c r="F1388" s="55"/>
      <c r="G1388" s="55"/>
      <c r="H1388" s="55"/>
      <c r="I1388" s="55"/>
      <c r="J1388" s="55"/>
      <c r="K1388" s="65"/>
      <c r="L1388" s="65"/>
      <c r="M1388" s="65"/>
      <c r="N1388" s="65"/>
      <c r="O1388" s="65"/>
      <c r="P1388" s="65"/>
    </row>
    <row r="1389" spans="1:16" s="1" customFormat="1" x14ac:dyDescent="0.25">
      <c r="A1389" s="2"/>
      <c r="C1389" s="7"/>
      <c r="E1389" s="55"/>
      <c r="F1389" s="55"/>
      <c r="G1389" s="55"/>
      <c r="H1389" s="55"/>
      <c r="I1389" s="55"/>
      <c r="J1389" s="55"/>
      <c r="K1389" s="65"/>
      <c r="L1389" s="65"/>
      <c r="M1389" s="65"/>
      <c r="N1389" s="65"/>
      <c r="O1389" s="65"/>
      <c r="P1389" s="65"/>
    </row>
    <row r="1390" spans="1:16" s="1" customFormat="1" x14ac:dyDescent="0.25">
      <c r="A1390" s="2"/>
      <c r="C1390" s="7"/>
      <c r="E1390" s="55"/>
      <c r="F1390" s="55"/>
      <c r="G1390" s="55"/>
      <c r="H1390" s="55"/>
      <c r="I1390" s="55"/>
      <c r="J1390" s="55"/>
      <c r="K1390" s="65"/>
      <c r="L1390" s="65"/>
      <c r="M1390" s="65"/>
      <c r="N1390" s="65"/>
      <c r="O1390" s="65"/>
      <c r="P1390" s="65"/>
    </row>
    <row r="1391" spans="1:16" s="1" customFormat="1" x14ac:dyDescent="0.25">
      <c r="A1391" s="2"/>
      <c r="C1391" s="7"/>
      <c r="E1391" s="55"/>
      <c r="F1391" s="55"/>
      <c r="G1391" s="55"/>
      <c r="H1391" s="55"/>
      <c r="I1391" s="55"/>
      <c r="J1391" s="55"/>
      <c r="K1391" s="65"/>
      <c r="L1391" s="65"/>
      <c r="M1391" s="65"/>
      <c r="N1391" s="65"/>
      <c r="O1391" s="65"/>
      <c r="P1391" s="65"/>
    </row>
    <row r="1392" spans="1:16" s="1" customFormat="1" x14ac:dyDescent="0.25">
      <c r="A1392" s="2"/>
      <c r="C1392" s="7"/>
      <c r="E1392" s="55"/>
      <c r="F1392" s="55"/>
      <c r="G1392" s="55"/>
      <c r="H1392" s="55"/>
      <c r="I1392" s="55"/>
      <c r="J1392" s="55"/>
      <c r="K1392" s="65"/>
      <c r="L1392" s="65"/>
      <c r="M1392" s="65"/>
      <c r="N1392" s="65"/>
      <c r="O1392" s="65"/>
      <c r="P1392" s="65"/>
    </row>
    <row r="1393" spans="1:16" s="1" customFormat="1" x14ac:dyDescent="0.25">
      <c r="A1393" s="2"/>
      <c r="C1393" s="7"/>
      <c r="E1393" s="55"/>
      <c r="F1393" s="55"/>
      <c r="G1393" s="55"/>
      <c r="H1393" s="55"/>
      <c r="I1393" s="55"/>
      <c r="J1393" s="55"/>
      <c r="K1393" s="65"/>
      <c r="L1393" s="65"/>
      <c r="M1393" s="65"/>
      <c r="N1393" s="65"/>
      <c r="O1393" s="65"/>
      <c r="P1393" s="65"/>
    </row>
    <row r="1394" spans="1:16" s="1" customFormat="1" x14ac:dyDescent="0.25">
      <c r="A1394" s="2"/>
      <c r="C1394" s="7"/>
      <c r="E1394" s="55"/>
      <c r="F1394" s="55"/>
      <c r="G1394" s="55"/>
      <c r="H1394" s="55"/>
      <c r="I1394" s="55"/>
      <c r="J1394" s="55"/>
      <c r="K1394" s="65"/>
      <c r="L1394" s="65"/>
      <c r="M1394" s="65"/>
      <c r="N1394" s="65"/>
      <c r="O1394" s="65"/>
      <c r="P1394" s="65"/>
    </row>
    <row r="1395" spans="1:16" s="1" customFormat="1" x14ac:dyDescent="0.25">
      <c r="A1395" s="2"/>
      <c r="C1395" s="7"/>
      <c r="E1395" s="55"/>
      <c r="F1395" s="55"/>
      <c r="G1395" s="55"/>
      <c r="H1395" s="55"/>
      <c r="I1395" s="55"/>
      <c r="J1395" s="55"/>
      <c r="K1395" s="65"/>
      <c r="L1395" s="65"/>
      <c r="M1395" s="65"/>
      <c r="N1395" s="65"/>
      <c r="O1395" s="65"/>
      <c r="P1395" s="65"/>
    </row>
    <row r="1396" spans="1:16" s="1" customFormat="1" x14ac:dyDescent="0.25">
      <c r="A1396" s="2"/>
      <c r="C1396" s="7"/>
      <c r="E1396" s="55"/>
      <c r="F1396" s="55"/>
      <c r="G1396" s="55"/>
      <c r="H1396" s="55"/>
      <c r="I1396" s="55"/>
      <c r="J1396" s="55"/>
      <c r="K1396" s="65"/>
      <c r="L1396" s="65"/>
      <c r="M1396" s="65"/>
      <c r="N1396" s="65"/>
      <c r="O1396" s="65"/>
      <c r="P1396" s="65"/>
    </row>
    <row r="1397" spans="1:16" s="1" customFormat="1" x14ac:dyDescent="0.25">
      <c r="A1397" s="2"/>
      <c r="C1397" s="7"/>
      <c r="E1397" s="55"/>
      <c r="F1397" s="55"/>
      <c r="G1397" s="55"/>
      <c r="H1397" s="55"/>
      <c r="I1397" s="55"/>
      <c r="J1397" s="55"/>
      <c r="K1397" s="65"/>
      <c r="L1397" s="65"/>
      <c r="M1397" s="65"/>
      <c r="N1397" s="65"/>
      <c r="O1397" s="65"/>
      <c r="P1397" s="65"/>
    </row>
    <row r="1398" spans="1:16" s="1" customFormat="1" x14ac:dyDescent="0.25">
      <c r="A1398" s="2"/>
      <c r="C1398" s="7"/>
      <c r="E1398" s="55"/>
      <c r="F1398" s="55"/>
      <c r="G1398" s="55"/>
      <c r="H1398" s="55"/>
      <c r="I1398" s="55"/>
      <c r="J1398" s="55"/>
      <c r="K1398" s="65"/>
      <c r="L1398" s="65"/>
      <c r="M1398" s="65"/>
      <c r="N1398" s="65"/>
      <c r="O1398" s="65"/>
      <c r="P1398" s="65"/>
    </row>
    <row r="1399" spans="1:16" s="1" customFormat="1" x14ac:dyDescent="0.25">
      <c r="A1399" s="2"/>
      <c r="C1399" s="7"/>
      <c r="E1399" s="55"/>
      <c r="F1399" s="55"/>
      <c r="G1399" s="55"/>
      <c r="H1399" s="55"/>
      <c r="I1399" s="55"/>
      <c r="J1399" s="55"/>
      <c r="K1399" s="65"/>
      <c r="L1399" s="65"/>
      <c r="M1399" s="65"/>
      <c r="N1399" s="65"/>
      <c r="O1399" s="65"/>
      <c r="P1399" s="65"/>
    </row>
    <row r="1400" spans="1:16" s="1" customFormat="1" x14ac:dyDescent="0.25">
      <c r="A1400" s="2"/>
      <c r="C1400" s="7"/>
      <c r="E1400" s="55"/>
      <c r="F1400" s="55"/>
      <c r="G1400" s="55"/>
      <c r="H1400" s="55"/>
      <c r="I1400" s="55"/>
      <c r="J1400" s="55"/>
      <c r="K1400" s="65"/>
      <c r="L1400" s="65"/>
      <c r="M1400" s="65"/>
      <c r="N1400" s="65"/>
      <c r="O1400" s="65"/>
      <c r="P1400" s="65"/>
    </row>
    <row r="1401" spans="1:16" s="1" customFormat="1" x14ac:dyDescent="0.25">
      <c r="A1401" s="2"/>
      <c r="C1401" s="7"/>
      <c r="E1401" s="55"/>
      <c r="F1401" s="55"/>
      <c r="G1401" s="55"/>
      <c r="H1401" s="55"/>
      <c r="I1401" s="55"/>
      <c r="J1401" s="55"/>
      <c r="K1401" s="65"/>
      <c r="L1401" s="65"/>
      <c r="M1401" s="65"/>
      <c r="N1401" s="65"/>
      <c r="O1401" s="65"/>
      <c r="P1401" s="65"/>
    </row>
    <row r="1402" spans="1:16" s="1" customFormat="1" x14ac:dyDescent="0.25">
      <c r="A1402" s="2"/>
      <c r="C1402" s="7"/>
      <c r="E1402" s="55"/>
      <c r="F1402" s="55"/>
      <c r="G1402" s="55"/>
      <c r="H1402" s="55"/>
      <c r="I1402" s="55"/>
      <c r="J1402" s="55"/>
      <c r="K1402" s="65"/>
      <c r="L1402" s="65"/>
      <c r="M1402" s="65"/>
      <c r="N1402" s="65"/>
      <c r="O1402" s="65"/>
      <c r="P1402" s="65"/>
    </row>
    <row r="1403" spans="1:16" s="1" customFormat="1" x14ac:dyDescent="0.25">
      <c r="A1403" s="2"/>
      <c r="C1403" s="7"/>
      <c r="E1403" s="55"/>
      <c r="F1403" s="55"/>
      <c r="G1403" s="55"/>
      <c r="H1403" s="55"/>
      <c r="I1403" s="55"/>
      <c r="J1403" s="55"/>
      <c r="K1403" s="65"/>
      <c r="L1403" s="65"/>
      <c r="M1403" s="65"/>
      <c r="N1403" s="65"/>
      <c r="O1403" s="65"/>
      <c r="P1403" s="65"/>
    </row>
    <row r="1404" spans="1:16" s="1" customFormat="1" x14ac:dyDescent="0.25">
      <c r="A1404" s="2"/>
      <c r="C1404" s="7"/>
      <c r="E1404" s="55"/>
      <c r="F1404" s="55"/>
      <c r="G1404" s="55"/>
      <c r="H1404" s="55"/>
      <c r="I1404" s="55"/>
      <c r="J1404" s="55"/>
      <c r="K1404" s="65"/>
      <c r="L1404" s="65"/>
      <c r="M1404" s="65"/>
      <c r="N1404" s="65"/>
      <c r="O1404" s="65"/>
      <c r="P1404" s="65"/>
    </row>
    <row r="1405" spans="1:16" s="1" customFormat="1" x14ac:dyDescent="0.25">
      <c r="A1405" s="2"/>
      <c r="C1405" s="7"/>
      <c r="E1405" s="55"/>
      <c r="F1405" s="55"/>
      <c r="G1405" s="55"/>
      <c r="H1405" s="55"/>
      <c r="I1405" s="55"/>
      <c r="J1405" s="55"/>
      <c r="K1405" s="65"/>
      <c r="L1405" s="65"/>
      <c r="M1405" s="65"/>
      <c r="N1405" s="65"/>
      <c r="O1405" s="65"/>
      <c r="P1405" s="65"/>
    </row>
    <row r="1406" spans="1:16" s="1" customFormat="1" x14ac:dyDescent="0.25">
      <c r="A1406" s="2"/>
      <c r="C1406" s="7"/>
      <c r="E1406" s="55"/>
      <c r="F1406" s="55"/>
      <c r="G1406" s="55"/>
      <c r="H1406" s="55"/>
      <c r="I1406" s="55"/>
      <c r="J1406" s="55"/>
      <c r="K1406" s="65"/>
      <c r="L1406" s="65"/>
      <c r="M1406" s="65"/>
      <c r="N1406" s="65"/>
      <c r="O1406" s="65"/>
      <c r="P1406" s="65"/>
    </row>
    <row r="1407" spans="1:16" s="1" customFormat="1" x14ac:dyDescent="0.25">
      <c r="A1407" s="2"/>
      <c r="C1407" s="7"/>
      <c r="E1407" s="55"/>
      <c r="F1407" s="55"/>
      <c r="G1407" s="55"/>
      <c r="H1407" s="55"/>
      <c r="I1407" s="55"/>
      <c r="J1407" s="55"/>
      <c r="K1407" s="65"/>
      <c r="L1407" s="65"/>
      <c r="M1407" s="65"/>
      <c r="N1407" s="65"/>
      <c r="O1407" s="65"/>
      <c r="P1407" s="65"/>
    </row>
    <row r="1408" spans="1:16" s="1" customFormat="1" x14ac:dyDescent="0.25">
      <c r="A1408" s="2"/>
      <c r="C1408" s="7"/>
      <c r="E1408" s="55"/>
      <c r="F1408" s="55"/>
      <c r="G1408" s="55"/>
      <c r="H1408" s="55"/>
      <c r="I1408" s="55"/>
      <c r="J1408" s="55"/>
      <c r="K1408" s="65"/>
      <c r="L1408" s="65"/>
      <c r="M1408" s="65"/>
      <c r="N1408" s="65"/>
      <c r="O1408" s="65"/>
      <c r="P1408" s="65"/>
    </row>
    <row r="1409" spans="1:16" s="1" customFormat="1" x14ac:dyDescent="0.25">
      <c r="A1409" s="2"/>
      <c r="C1409" s="7"/>
      <c r="E1409" s="55"/>
      <c r="F1409" s="55"/>
      <c r="G1409" s="55"/>
      <c r="H1409" s="55"/>
      <c r="I1409" s="55"/>
      <c r="J1409" s="55"/>
      <c r="K1409" s="65"/>
      <c r="L1409" s="65"/>
      <c r="M1409" s="65"/>
      <c r="N1409" s="65"/>
      <c r="O1409" s="65"/>
      <c r="P1409" s="65"/>
    </row>
    <row r="1410" spans="1:16" s="1" customFormat="1" x14ac:dyDescent="0.25">
      <c r="A1410" s="2"/>
      <c r="C1410" s="7"/>
      <c r="E1410" s="55"/>
      <c r="F1410" s="55"/>
      <c r="G1410" s="55"/>
      <c r="H1410" s="55"/>
      <c r="I1410" s="55"/>
      <c r="J1410" s="55"/>
      <c r="K1410" s="65"/>
      <c r="L1410" s="65"/>
      <c r="M1410" s="65"/>
      <c r="N1410" s="65"/>
      <c r="O1410" s="65"/>
      <c r="P1410" s="65"/>
    </row>
    <row r="1411" spans="1:16" s="1" customFormat="1" x14ac:dyDescent="0.25">
      <c r="A1411" s="2"/>
      <c r="C1411" s="7"/>
      <c r="E1411" s="55"/>
      <c r="F1411" s="55"/>
      <c r="G1411" s="55"/>
      <c r="H1411" s="55"/>
      <c r="I1411" s="55"/>
      <c r="J1411" s="55"/>
      <c r="K1411" s="65"/>
      <c r="L1411" s="65"/>
      <c r="M1411" s="65"/>
      <c r="N1411" s="65"/>
      <c r="O1411" s="65"/>
      <c r="P1411" s="65"/>
    </row>
    <row r="1412" spans="1:16" s="1" customFormat="1" x14ac:dyDescent="0.25">
      <c r="A1412" s="2"/>
      <c r="C1412" s="7"/>
      <c r="E1412" s="55"/>
      <c r="F1412" s="55"/>
      <c r="G1412" s="55"/>
      <c r="H1412" s="55"/>
      <c r="I1412" s="55"/>
      <c r="J1412" s="55"/>
      <c r="K1412" s="65"/>
      <c r="L1412" s="65"/>
      <c r="M1412" s="65"/>
      <c r="N1412" s="65"/>
      <c r="O1412" s="65"/>
      <c r="P1412" s="65"/>
    </row>
    <row r="1413" spans="1:16" s="1" customFormat="1" x14ac:dyDescent="0.25">
      <c r="A1413" s="2"/>
      <c r="C1413" s="7"/>
      <c r="E1413" s="55"/>
      <c r="F1413" s="55"/>
      <c r="G1413" s="55"/>
      <c r="H1413" s="55"/>
      <c r="I1413" s="55"/>
      <c r="J1413" s="55"/>
      <c r="K1413" s="65"/>
      <c r="L1413" s="65"/>
      <c r="M1413" s="65"/>
      <c r="N1413" s="65"/>
      <c r="O1413" s="65"/>
      <c r="P1413" s="65"/>
    </row>
    <row r="1414" spans="1:16" s="1" customFormat="1" x14ac:dyDescent="0.25">
      <c r="A1414" s="2"/>
      <c r="C1414" s="7"/>
      <c r="E1414" s="55"/>
      <c r="F1414" s="55"/>
      <c r="G1414" s="55"/>
      <c r="H1414" s="55"/>
      <c r="I1414" s="55"/>
      <c r="J1414" s="55"/>
      <c r="K1414" s="65"/>
      <c r="L1414" s="65"/>
      <c r="M1414" s="65"/>
      <c r="N1414" s="65"/>
      <c r="O1414" s="65"/>
      <c r="P1414" s="65"/>
    </row>
    <row r="1415" spans="1:16" s="1" customFormat="1" x14ac:dyDescent="0.25">
      <c r="A1415" s="2"/>
      <c r="C1415" s="7"/>
      <c r="E1415" s="55"/>
      <c r="F1415" s="55"/>
      <c r="G1415" s="55"/>
      <c r="H1415" s="55"/>
      <c r="I1415" s="55"/>
      <c r="J1415" s="55"/>
      <c r="K1415" s="65"/>
      <c r="L1415" s="65"/>
      <c r="M1415" s="65"/>
      <c r="N1415" s="65"/>
      <c r="O1415" s="65"/>
      <c r="P1415" s="65"/>
    </row>
    <row r="1416" spans="1:16" s="1" customFormat="1" x14ac:dyDescent="0.25">
      <c r="A1416" s="2"/>
      <c r="C1416" s="7"/>
      <c r="E1416" s="55"/>
      <c r="F1416" s="55"/>
      <c r="G1416" s="55"/>
      <c r="H1416" s="55"/>
      <c r="I1416" s="55"/>
      <c r="J1416" s="55"/>
      <c r="K1416" s="65"/>
      <c r="L1416" s="65"/>
      <c r="M1416" s="65"/>
      <c r="N1416" s="65"/>
      <c r="O1416" s="65"/>
      <c r="P1416" s="65"/>
    </row>
    <row r="1417" spans="1:16" s="1" customFormat="1" x14ac:dyDescent="0.25">
      <c r="A1417" s="2"/>
      <c r="C1417" s="7"/>
      <c r="E1417" s="55"/>
      <c r="F1417" s="55"/>
      <c r="G1417" s="55"/>
      <c r="H1417" s="55"/>
      <c r="I1417" s="55"/>
      <c r="J1417" s="55"/>
      <c r="K1417" s="65"/>
      <c r="L1417" s="65"/>
      <c r="M1417" s="65"/>
      <c r="N1417" s="65"/>
      <c r="O1417" s="65"/>
      <c r="P1417" s="65"/>
    </row>
    <row r="1418" spans="1:16" s="1" customFormat="1" x14ac:dyDescent="0.25">
      <c r="A1418" s="2"/>
      <c r="C1418" s="7"/>
      <c r="E1418" s="55"/>
      <c r="F1418" s="55"/>
      <c r="G1418" s="55"/>
      <c r="H1418" s="55"/>
      <c r="I1418" s="55"/>
      <c r="J1418" s="55"/>
      <c r="K1418" s="65"/>
      <c r="L1418" s="65"/>
      <c r="M1418" s="65"/>
      <c r="N1418" s="65"/>
      <c r="O1418" s="65"/>
      <c r="P1418" s="65"/>
    </row>
    <row r="1419" spans="1:16" s="1" customFormat="1" x14ac:dyDescent="0.25">
      <c r="A1419" s="2"/>
      <c r="C1419" s="7"/>
      <c r="E1419" s="55"/>
      <c r="F1419" s="55"/>
      <c r="G1419" s="55"/>
      <c r="H1419" s="55"/>
      <c r="I1419" s="55"/>
      <c r="J1419" s="55"/>
      <c r="K1419" s="65"/>
      <c r="L1419" s="65"/>
      <c r="M1419" s="65"/>
      <c r="N1419" s="65"/>
      <c r="O1419" s="65"/>
      <c r="P1419" s="65"/>
    </row>
    <row r="1420" spans="1:16" s="1" customFormat="1" x14ac:dyDescent="0.25">
      <c r="A1420" s="2"/>
      <c r="C1420" s="7"/>
      <c r="E1420" s="55"/>
      <c r="F1420" s="55"/>
      <c r="G1420" s="55"/>
      <c r="H1420" s="55"/>
      <c r="I1420" s="55"/>
      <c r="J1420" s="55"/>
      <c r="K1420" s="65"/>
      <c r="L1420" s="65"/>
      <c r="M1420" s="65"/>
      <c r="N1420" s="65"/>
      <c r="O1420" s="65"/>
      <c r="P1420" s="65"/>
    </row>
    <row r="1421" spans="1:16" s="1" customFormat="1" x14ac:dyDescent="0.25">
      <c r="A1421" s="2"/>
      <c r="C1421" s="7"/>
      <c r="E1421" s="55"/>
      <c r="F1421" s="55"/>
      <c r="G1421" s="55"/>
      <c r="H1421" s="55"/>
      <c r="I1421" s="55"/>
      <c r="J1421" s="55"/>
      <c r="K1421" s="65"/>
      <c r="L1421" s="65"/>
      <c r="M1421" s="65"/>
      <c r="N1421" s="65"/>
      <c r="O1421" s="65"/>
      <c r="P1421" s="65"/>
    </row>
    <row r="1422" spans="1:16" s="1" customFormat="1" x14ac:dyDescent="0.25">
      <c r="A1422" s="2"/>
      <c r="C1422" s="7"/>
      <c r="E1422" s="55"/>
      <c r="F1422" s="55"/>
      <c r="G1422" s="55"/>
      <c r="H1422" s="55"/>
      <c r="I1422" s="55"/>
      <c r="J1422" s="55"/>
      <c r="K1422" s="65"/>
      <c r="L1422" s="65"/>
      <c r="M1422" s="65"/>
      <c r="N1422" s="65"/>
      <c r="O1422" s="65"/>
      <c r="P1422" s="65"/>
    </row>
    <row r="1423" spans="1:16" s="1" customFormat="1" x14ac:dyDescent="0.25">
      <c r="A1423" s="2"/>
      <c r="C1423" s="7"/>
      <c r="E1423" s="55"/>
      <c r="F1423" s="55"/>
      <c r="G1423" s="55"/>
      <c r="H1423" s="55"/>
      <c r="I1423" s="55"/>
      <c r="J1423" s="55"/>
      <c r="K1423" s="65"/>
      <c r="L1423" s="65"/>
      <c r="M1423" s="65"/>
      <c r="N1423" s="65"/>
      <c r="O1423" s="65"/>
      <c r="P1423" s="65"/>
    </row>
    <row r="1424" spans="1:16" s="1" customFormat="1" x14ac:dyDescent="0.25">
      <c r="A1424" s="2"/>
      <c r="C1424" s="7"/>
      <c r="E1424" s="55"/>
      <c r="F1424" s="55"/>
      <c r="G1424" s="55"/>
      <c r="H1424" s="55"/>
      <c r="I1424" s="55"/>
      <c r="J1424" s="55"/>
      <c r="K1424" s="65"/>
      <c r="L1424" s="65"/>
      <c r="M1424" s="65"/>
      <c r="N1424" s="65"/>
      <c r="O1424" s="65"/>
      <c r="P1424" s="65"/>
    </row>
    <row r="1425" spans="1:16" s="1" customFormat="1" x14ac:dyDescent="0.25">
      <c r="A1425" s="2"/>
      <c r="C1425" s="7"/>
      <c r="E1425" s="55"/>
      <c r="F1425" s="55"/>
      <c r="G1425" s="55"/>
      <c r="H1425" s="55"/>
      <c r="I1425" s="55"/>
      <c r="J1425" s="55"/>
      <c r="K1425" s="65"/>
      <c r="L1425" s="65"/>
      <c r="M1425" s="65"/>
      <c r="N1425" s="65"/>
      <c r="O1425" s="65"/>
      <c r="P1425" s="65"/>
    </row>
    <row r="1426" spans="1:16" s="1" customFormat="1" x14ac:dyDescent="0.25">
      <c r="A1426" s="2"/>
      <c r="C1426" s="7"/>
      <c r="E1426" s="55"/>
      <c r="F1426" s="55"/>
      <c r="G1426" s="55"/>
      <c r="H1426" s="55"/>
      <c r="I1426" s="55"/>
      <c r="J1426" s="55"/>
      <c r="K1426" s="65"/>
      <c r="L1426" s="65"/>
      <c r="M1426" s="65"/>
      <c r="N1426" s="65"/>
      <c r="O1426" s="65"/>
      <c r="P1426" s="65"/>
    </row>
    <row r="1427" spans="1:16" s="1" customFormat="1" x14ac:dyDescent="0.25">
      <c r="A1427" s="2"/>
      <c r="C1427" s="7"/>
      <c r="E1427" s="55"/>
      <c r="F1427" s="55"/>
      <c r="G1427" s="55"/>
      <c r="H1427" s="55"/>
      <c r="I1427" s="55"/>
      <c r="J1427" s="55"/>
      <c r="K1427" s="65"/>
      <c r="L1427" s="65"/>
      <c r="M1427" s="65"/>
      <c r="N1427" s="65"/>
      <c r="O1427" s="65"/>
      <c r="P1427" s="65"/>
    </row>
    <row r="1428" spans="1:16" s="1" customFormat="1" x14ac:dyDescent="0.25">
      <c r="A1428" s="2"/>
      <c r="C1428" s="7"/>
      <c r="E1428" s="55"/>
      <c r="F1428" s="55"/>
      <c r="G1428" s="55"/>
      <c r="H1428" s="55"/>
      <c r="I1428" s="55"/>
      <c r="J1428" s="55"/>
      <c r="K1428" s="65"/>
      <c r="L1428" s="65"/>
      <c r="M1428" s="65"/>
      <c r="N1428" s="65"/>
      <c r="O1428" s="65"/>
      <c r="P1428" s="65"/>
    </row>
    <row r="1429" spans="1:16" s="1" customFormat="1" x14ac:dyDescent="0.25">
      <c r="A1429" s="2"/>
      <c r="C1429" s="7"/>
      <c r="E1429" s="55"/>
      <c r="F1429" s="55"/>
      <c r="G1429" s="55"/>
      <c r="H1429" s="55"/>
      <c r="I1429" s="55"/>
      <c r="J1429" s="55"/>
      <c r="K1429" s="65"/>
      <c r="L1429" s="65"/>
      <c r="M1429" s="65"/>
      <c r="N1429" s="65"/>
      <c r="O1429" s="65"/>
      <c r="P1429" s="65"/>
    </row>
    <row r="1430" spans="1:16" s="1" customFormat="1" x14ac:dyDescent="0.25">
      <c r="A1430" s="2"/>
      <c r="C1430" s="7"/>
      <c r="E1430" s="55"/>
      <c r="F1430" s="55"/>
      <c r="G1430" s="55"/>
      <c r="H1430" s="55"/>
      <c r="I1430" s="55"/>
      <c r="J1430" s="55"/>
      <c r="K1430" s="65"/>
      <c r="L1430" s="65"/>
      <c r="M1430" s="65"/>
      <c r="N1430" s="65"/>
      <c r="O1430" s="65"/>
      <c r="P1430" s="65"/>
    </row>
    <row r="1431" spans="1:16" s="1" customFormat="1" x14ac:dyDescent="0.25">
      <c r="A1431" s="2"/>
      <c r="C1431" s="7"/>
      <c r="E1431" s="55"/>
      <c r="F1431" s="55"/>
      <c r="G1431" s="55"/>
      <c r="H1431" s="55"/>
      <c r="I1431" s="55"/>
      <c r="J1431" s="55"/>
      <c r="K1431" s="65"/>
      <c r="L1431" s="65"/>
      <c r="M1431" s="65"/>
      <c r="N1431" s="65"/>
      <c r="O1431" s="65"/>
      <c r="P1431" s="65"/>
    </row>
    <row r="1432" spans="1:16" s="1" customFormat="1" x14ac:dyDescent="0.25">
      <c r="A1432" s="2"/>
      <c r="C1432" s="7"/>
      <c r="E1432" s="55"/>
      <c r="F1432" s="55"/>
      <c r="G1432" s="55"/>
      <c r="H1432" s="55"/>
      <c r="I1432" s="55"/>
      <c r="J1432" s="55"/>
      <c r="K1432" s="65"/>
      <c r="L1432" s="65"/>
      <c r="M1432" s="65"/>
      <c r="N1432" s="65"/>
      <c r="O1432" s="65"/>
      <c r="P1432" s="65"/>
    </row>
    <row r="1433" spans="1:16" s="1" customFormat="1" x14ac:dyDescent="0.25">
      <c r="A1433" s="2"/>
      <c r="C1433" s="7"/>
      <c r="E1433" s="55"/>
      <c r="F1433" s="55"/>
      <c r="G1433" s="55"/>
      <c r="H1433" s="55"/>
      <c r="I1433" s="55"/>
      <c r="J1433" s="55"/>
      <c r="K1433" s="65"/>
      <c r="L1433" s="65"/>
      <c r="M1433" s="65"/>
      <c r="N1433" s="65"/>
      <c r="O1433" s="65"/>
      <c r="P1433" s="65"/>
    </row>
    <row r="1434" spans="1:16" s="1" customFormat="1" x14ac:dyDescent="0.25">
      <c r="A1434" s="2"/>
      <c r="C1434" s="7"/>
      <c r="E1434" s="55"/>
      <c r="F1434" s="55"/>
      <c r="G1434" s="55"/>
      <c r="H1434" s="55"/>
      <c r="I1434" s="55"/>
      <c r="J1434" s="55"/>
      <c r="K1434" s="65"/>
      <c r="L1434" s="65"/>
      <c r="M1434" s="65"/>
      <c r="N1434" s="65"/>
      <c r="O1434" s="65"/>
      <c r="P1434" s="65"/>
    </row>
    <row r="1435" spans="1:16" s="1" customFormat="1" x14ac:dyDescent="0.25">
      <c r="A1435" s="2"/>
      <c r="C1435" s="7"/>
      <c r="E1435" s="55"/>
      <c r="F1435" s="55"/>
      <c r="G1435" s="55"/>
      <c r="H1435" s="55"/>
      <c r="I1435" s="55"/>
      <c r="J1435" s="55"/>
      <c r="K1435" s="65"/>
      <c r="L1435" s="65"/>
      <c r="M1435" s="65"/>
      <c r="N1435" s="65"/>
      <c r="O1435" s="65"/>
      <c r="P1435" s="65"/>
    </row>
    <row r="1436" spans="1:16" s="1" customFormat="1" x14ac:dyDescent="0.25">
      <c r="A1436" s="2"/>
      <c r="C1436" s="7"/>
      <c r="E1436" s="55"/>
      <c r="F1436" s="55"/>
      <c r="G1436" s="55"/>
      <c r="H1436" s="55"/>
      <c r="I1436" s="55"/>
      <c r="J1436" s="55"/>
      <c r="K1436" s="65"/>
      <c r="L1436" s="65"/>
      <c r="M1436" s="65"/>
      <c r="N1436" s="65"/>
      <c r="O1436" s="65"/>
      <c r="P1436" s="65"/>
    </row>
    <row r="1437" spans="1:16" s="1" customFormat="1" x14ac:dyDescent="0.25">
      <c r="A1437" s="2"/>
      <c r="C1437" s="7"/>
      <c r="E1437" s="55"/>
      <c r="F1437" s="55"/>
      <c r="G1437" s="55"/>
      <c r="H1437" s="55"/>
      <c r="I1437" s="55"/>
      <c r="J1437" s="55"/>
      <c r="K1437" s="65"/>
      <c r="L1437" s="65"/>
      <c r="M1437" s="65"/>
      <c r="N1437" s="65"/>
      <c r="O1437" s="65"/>
      <c r="P1437" s="65"/>
    </row>
    <row r="1438" spans="1:16" s="1" customFormat="1" x14ac:dyDescent="0.25">
      <c r="A1438" s="2"/>
      <c r="C1438" s="7"/>
      <c r="E1438" s="55"/>
      <c r="F1438" s="55"/>
      <c r="G1438" s="55"/>
      <c r="H1438" s="55"/>
      <c r="I1438" s="55"/>
      <c r="J1438" s="55"/>
      <c r="K1438" s="65"/>
      <c r="L1438" s="65"/>
      <c r="M1438" s="65"/>
      <c r="N1438" s="65"/>
      <c r="O1438" s="65"/>
      <c r="P1438" s="65"/>
    </row>
    <row r="1439" spans="1:16" s="1" customFormat="1" x14ac:dyDescent="0.25">
      <c r="A1439" s="2"/>
      <c r="C1439" s="7"/>
      <c r="E1439" s="55"/>
      <c r="F1439" s="55"/>
      <c r="G1439" s="55"/>
      <c r="H1439" s="55"/>
      <c r="I1439" s="55"/>
      <c r="J1439" s="55"/>
      <c r="K1439" s="65"/>
      <c r="L1439" s="65"/>
      <c r="M1439" s="65"/>
      <c r="N1439" s="65"/>
      <c r="O1439" s="65"/>
      <c r="P1439" s="65"/>
    </row>
    <row r="1440" spans="1:16" s="1" customFormat="1" x14ac:dyDescent="0.25">
      <c r="A1440" s="2"/>
      <c r="C1440" s="7"/>
      <c r="E1440" s="55"/>
      <c r="F1440" s="55"/>
      <c r="G1440" s="55"/>
      <c r="H1440" s="55"/>
      <c r="I1440" s="55"/>
      <c r="J1440" s="55"/>
      <c r="K1440" s="65"/>
      <c r="L1440" s="65"/>
      <c r="M1440" s="65"/>
      <c r="N1440" s="65"/>
      <c r="O1440" s="65"/>
      <c r="P1440" s="65"/>
    </row>
    <row r="1441" spans="1:16" s="1" customFormat="1" x14ac:dyDescent="0.25">
      <c r="A1441" s="2"/>
      <c r="C1441" s="7"/>
      <c r="E1441" s="55"/>
      <c r="F1441" s="55"/>
      <c r="G1441" s="55"/>
      <c r="H1441" s="55"/>
      <c r="I1441" s="55"/>
      <c r="J1441" s="55"/>
      <c r="K1441" s="65"/>
      <c r="L1441" s="65"/>
      <c r="M1441" s="65"/>
      <c r="N1441" s="65"/>
      <c r="O1441" s="65"/>
      <c r="P1441" s="65"/>
    </row>
    <row r="1442" spans="1:16" s="1" customFormat="1" x14ac:dyDescent="0.25">
      <c r="A1442" s="2"/>
      <c r="C1442" s="7"/>
      <c r="E1442" s="55"/>
      <c r="F1442" s="55"/>
      <c r="G1442" s="55"/>
      <c r="H1442" s="55"/>
      <c r="I1442" s="55"/>
      <c r="J1442" s="55"/>
      <c r="K1442" s="65"/>
      <c r="L1442" s="65"/>
      <c r="M1442" s="65"/>
      <c r="N1442" s="65"/>
      <c r="O1442" s="65"/>
      <c r="P1442" s="65"/>
    </row>
    <row r="1443" spans="1:16" s="1" customFormat="1" x14ac:dyDescent="0.25">
      <c r="A1443" s="2"/>
      <c r="C1443" s="7"/>
      <c r="E1443" s="55"/>
      <c r="F1443" s="55"/>
      <c r="G1443" s="55"/>
      <c r="H1443" s="55"/>
      <c r="I1443" s="55"/>
      <c r="J1443" s="55"/>
      <c r="K1443" s="65"/>
      <c r="L1443" s="65"/>
      <c r="M1443" s="65"/>
      <c r="N1443" s="65"/>
      <c r="O1443" s="65"/>
      <c r="P1443" s="65"/>
    </row>
    <row r="1444" spans="1:16" s="1" customFormat="1" x14ac:dyDescent="0.25">
      <c r="A1444" s="2"/>
      <c r="C1444" s="7"/>
      <c r="E1444" s="55"/>
      <c r="F1444" s="55"/>
      <c r="G1444" s="55"/>
      <c r="H1444" s="55"/>
      <c r="I1444" s="55"/>
      <c r="J1444" s="55"/>
      <c r="K1444" s="65"/>
      <c r="L1444" s="65"/>
      <c r="M1444" s="65"/>
      <c r="N1444" s="65"/>
      <c r="O1444" s="65"/>
      <c r="P1444" s="65"/>
    </row>
    <row r="1445" spans="1:16" s="1" customFormat="1" x14ac:dyDescent="0.25">
      <c r="A1445" s="2"/>
      <c r="C1445" s="7"/>
      <c r="E1445" s="55"/>
      <c r="F1445" s="55"/>
      <c r="G1445" s="55"/>
      <c r="H1445" s="55"/>
      <c r="I1445" s="55"/>
      <c r="J1445" s="55"/>
      <c r="K1445" s="65"/>
      <c r="L1445" s="65"/>
      <c r="M1445" s="65"/>
      <c r="N1445" s="65"/>
      <c r="O1445" s="65"/>
      <c r="P1445" s="65"/>
    </row>
    <row r="1446" spans="1:16" s="1" customFormat="1" x14ac:dyDescent="0.25">
      <c r="A1446" s="2"/>
      <c r="C1446" s="7"/>
      <c r="E1446" s="55"/>
      <c r="F1446" s="55"/>
      <c r="G1446" s="55"/>
      <c r="H1446" s="55"/>
      <c r="I1446" s="55"/>
      <c r="J1446" s="55"/>
      <c r="K1446" s="65"/>
      <c r="L1446" s="65"/>
      <c r="M1446" s="65"/>
      <c r="N1446" s="65"/>
      <c r="O1446" s="65"/>
      <c r="P1446" s="65"/>
    </row>
    <row r="1447" spans="1:16" s="1" customFormat="1" x14ac:dyDescent="0.25">
      <c r="A1447" s="2"/>
      <c r="C1447" s="7"/>
      <c r="E1447" s="55"/>
      <c r="F1447" s="55"/>
      <c r="G1447" s="55"/>
      <c r="H1447" s="55"/>
      <c r="I1447" s="55"/>
      <c r="J1447" s="55"/>
      <c r="K1447" s="65"/>
      <c r="L1447" s="65"/>
      <c r="M1447" s="65"/>
      <c r="N1447" s="65"/>
      <c r="O1447" s="65"/>
      <c r="P1447" s="65"/>
    </row>
    <row r="1448" spans="1:16" s="1" customFormat="1" x14ac:dyDescent="0.25">
      <c r="A1448" s="2"/>
      <c r="C1448" s="7"/>
      <c r="E1448" s="55"/>
      <c r="F1448" s="55"/>
      <c r="G1448" s="55"/>
      <c r="H1448" s="55"/>
      <c r="I1448" s="55"/>
      <c r="J1448" s="55"/>
      <c r="K1448" s="65"/>
      <c r="L1448" s="65"/>
      <c r="M1448" s="65"/>
      <c r="N1448" s="65"/>
      <c r="O1448" s="65"/>
      <c r="P1448" s="65"/>
    </row>
    <row r="1449" spans="1:16" s="1" customFormat="1" x14ac:dyDescent="0.25">
      <c r="A1449" s="2"/>
      <c r="C1449" s="7"/>
      <c r="E1449" s="55"/>
      <c r="F1449" s="55"/>
      <c r="G1449" s="55"/>
      <c r="H1449" s="55"/>
      <c r="I1449" s="55"/>
      <c r="J1449" s="55"/>
      <c r="K1449" s="65"/>
      <c r="L1449" s="65"/>
      <c r="M1449" s="65"/>
      <c r="N1449" s="65"/>
      <c r="O1449" s="65"/>
      <c r="P1449" s="65"/>
    </row>
    <row r="1450" spans="1:16" s="1" customFormat="1" x14ac:dyDescent="0.25">
      <c r="A1450" s="2"/>
      <c r="C1450" s="7"/>
      <c r="E1450" s="55"/>
      <c r="F1450" s="55"/>
      <c r="G1450" s="55"/>
      <c r="H1450" s="55"/>
      <c r="I1450" s="55"/>
      <c r="J1450" s="55"/>
      <c r="K1450" s="65"/>
      <c r="L1450" s="65"/>
      <c r="M1450" s="65"/>
      <c r="N1450" s="65"/>
      <c r="O1450" s="65"/>
      <c r="P1450" s="65"/>
    </row>
    <row r="1451" spans="1:16" s="1" customFormat="1" x14ac:dyDescent="0.25">
      <c r="A1451" s="2"/>
      <c r="C1451" s="7"/>
      <c r="E1451" s="55"/>
      <c r="F1451" s="55"/>
      <c r="G1451" s="55"/>
      <c r="H1451" s="55"/>
      <c r="I1451" s="55"/>
      <c r="J1451" s="55"/>
      <c r="K1451" s="65"/>
      <c r="L1451" s="65"/>
      <c r="M1451" s="65"/>
      <c r="N1451" s="65"/>
      <c r="O1451" s="65"/>
      <c r="P1451" s="65"/>
    </row>
    <row r="1452" spans="1:16" s="1" customFormat="1" x14ac:dyDescent="0.25">
      <c r="A1452" s="2"/>
      <c r="C1452" s="7"/>
      <c r="E1452" s="55"/>
      <c r="F1452" s="55"/>
      <c r="G1452" s="55"/>
      <c r="H1452" s="55"/>
      <c r="I1452" s="55"/>
      <c r="J1452" s="55"/>
      <c r="K1452" s="65"/>
      <c r="L1452" s="65"/>
      <c r="M1452" s="65"/>
      <c r="N1452" s="65"/>
      <c r="O1452" s="65"/>
      <c r="P1452" s="65"/>
    </row>
    <row r="1453" spans="1:16" s="1" customFormat="1" x14ac:dyDescent="0.25">
      <c r="A1453" s="2"/>
      <c r="C1453" s="7"/>
      <c r="E1453" s="55"/>
      <c r="F1453" s="55"/>
      <c r="G1453" s="55"/>
      <c r="H1453" s="55"/>
      <c r="I1453" s="55"/>
      <c r="J1453" s="55"/>
      <c r="K1453" s="65"/>
      <c r="L1453" s="65"/>
      <c r="M1453" s="65"/>
      <c r="N1453" s="65"/>
      <c r="O1453" s="65"/>
      <c r="P1453" s="65"/>
    </row>
    <row r="1454" spans="1:16" s="1" customFormat="1" x14ac:dyDescent="0.25">
      <c r="A1454" s="2"/>
      <c r="C1454" s="7"/>
      <c r="E1454" s="55"/>
      <c r="F1454" s="55"/>
      <c r="G1454" s="55"/>
      <c r="H1454" s="55"/>
      <c r="I1454" s="55"/>
      <c r="J1454" s="55"/>
      <c r="K1454" s="65"/>
      <c r="L1454" s="65"/>
      <c r="M1454" s="65"/>
      <c r="N1454" s="65"/>
      <c r="O1454" s="65"/>
      <c r="P1454" s="65"/>
    </row>
    <row r="1455" spans="1:16" s="1" customFormat="1" x14ac:dyDescent="0.25">
      <c r="A1455" s="2"/>
      <c r="C1455" s="7"/>
      <c r="E1455" s="55"/>
      <c r="F1455" s="55"/>
      <c r="G1455" s="55"/>
      <c r="H1455" s="55"/>
      <c r="I1455" s="55"/>
      <c r="J1455" s="55"/>
      <c r="K1455" s="65"/>
      <c r="L1455" s="65"/>
      <c r="M1455" s="65"/>
      <c r="N1455" s="65"/>
      <c r="O1455" s="65"/>
      <c r="P1455" s="65"/>
    </row>
    <row r="1456" spans="1:16" s="1" customFormat="1" x14ac:dyDescent="0.25">
      <c r="A1456" s="2"/>
      <c r="C1456" s="7"/>
      <c r="E1456" s="55"/>
      <c r="F1456" s="55"/>
      <c r="G1456" s="55"/>
      <c r="H1456" s="55"/>
      <c r="I1456" s="55"/>
      <c r="J1456" s="55"/>
      <c r="K1456" s="65"/>
      <c r="L1456" s="65"/>
      <c r="M1456" s="65"/>
      <c r="N1456" s="65"/>
      <c r="O1456" s="65"/>
      <c r="P1456" s="65"/>
    </row>
    <row r="1457" spans="1:16" s="1" customFormat="1" x14ac:dyDescent="0.25">
      <c r="A1457" s="2"/>
      <c r="C1457" s="7"/>
      <c r="E1457" s="55"/>
      <c r="F1457" s="55"/>
      <c r="G1457" s="55"/>
      <c r="H1457" s="55"/>
      <c r="I1457" s="55"/>
      <c r="J1457" s="55"/>
      <c r="K1457" s="65"/>
      <c r="L1457" s="65"/>
      <c r="M1457" s="65"/>
      <c r="N1457" s="65"/>
      <c r="O1457" s="65"/>
      <c r="P1457" s="65"/>
    </row>
    <row r="1458" spans="1:16" s="1" customFormat="1" x14ac:dyDescent="0.25">
      <c r="A1458" s="2"/>
      <c r="C1458" s="7"/>
      <c r="E1458" s="55"/>
      <c r="F1458" s="55"/>
      <c r="G1458" s="55"/>
      <c r="H1458" s="55"/>
      <c r="I1458" s="55"/>
      <c r="J1458" s="55"/>
      <c r="K1458" s="65"/>
      <c r="L1458" s="65"/>
      <c r="M1458" s="65"/>
      <c r="N1458" s="65"/>
      <c r="O1458" s="65"/>
      <c r="P1458" s="65"/>
    </row>
    <row r="1459" spans="1:16" s="1" customFormat="1" x14ac:dyDescent="0.25">
      <c r="A1459" s="2"/>
      <c r="C1459" s="7"/>
      <c r="E1459" s="55"/>
      <c r="F1459" s="55"/>
      <c r="G1459" s="55"/>
      <c r="H1459" s="55"/>
      <c r="I1459" s="55"/>
      <c r="J1459" s="55"/>
      <c r="K1459" s="65"/>
      <c r="L1459" s="65"/>
      <c r="M1459" s="65"/>
      <c r="N1459" s="65"/>
      <c r="O1459" s="65"/>
      <c r="P1459" s="65"/>
    </row>
    <row r="1460" spans="1:16" s="1" customFormat="1" x14ac:dyDescent="0.25">
      <c r="A1460" s="2"/>
      <c r="C1460" s="7"/>
      <c r="E1460" s="55"/>
      <c r="F1460" s="55"/>
      <c r="G1460" s="55"/>
      <c r="H1460" s="55"/>
      <c r="I1460" s="55"/>
      <c r="J1460" s="55"/>
      <c r="K1460" s="65"/>
      <c r="L1460" s="65"/>
      <c r="M1460" s="65"/>
      <c r="N1460" s="65"/>
      <c r="O1460" s="65"/>
      <c r="P1460" s="65"/>
    </row>
    <row r="1461" spans="1:16" s="1" customFormat="1" x14ac:dyDescent="0.25">
      <c r="A1461" s="2"/>
      <c r="C1461" s="7"/>
      <c r="E1461" s="55"/>
      <c r="F1461" s="55"/>
      <c r="G1461" s="55"/>
      <c r="H1461" s="55"/>
      <c r="I1461" s="55"/>
      <c r="J1461" s="55"/>
      <c r="K1461" s="65"/>
      <c r="L1461" s="65"/>
      <c r="M1461" s="65"/>
      <c r="N1461" s="65"/>
      <c r="O1461" s="65"/>
      <c r="P1461" s="65"/>
    </row>
    <row r="1462" spans="1:16" s="1" customFormat="1" x14ac:dyDescent="0.25">
      <c r="A1462" s="2"/>
      <c r="C1462" s="7"/>
      <c r="E1462" s="55"/>
      <c r="F1462" s="55"/>
      <c r="G1462" s="55"/>
      <c r="H1462" s="55"/>
      <c r="I1462" s="55"/>
      <c r="J1462" s="55"/>
      <c r="K1462" s="65"/>
      <c r="L1462" s="65"/>
      <c r="M1462" s="65"/>
      <c r="N1462" s="65"/>
      <c r="O1462" s="65"/>
      <c r="P1462" s="65"/>
    </row>
    <row r="1463" spans="1:16" s="1" customFormat="1" x14ac:dyDescent="0.25">
      <c r="A1463" s="2"/>
      <c r="C1463" s="7"/>
      <c r="E1463" s="55"/>
      <c r="F1463" s="55"/>
      <c r="G1463" s="55"/>
      <c r="H1463" s="55"/>
      <c r="I1463" s="55"/>
      <c r="J1463" s="55"/>
      <c r="K1463" s="65"/>
      <c r="L1463" s="65"/>
      <c r="M1463" s="65"/>
      <c r="N1463" s="65"/>
      <c r="O1463" s="65"/>
      <c r="P1463" s="65"/>
    </row>
    <row r="1464" spans="1:16" s="1" customFormat="1" x14ac:dyDescent="0.25">
      <c r="A1464" s="2"/>
      <c r="C1464" s="7"/>
      <c r="E1464" s="55"/>
      <c r="F1464" s="55"/>
      <c r="G1464" s="55"/>
      <c r="H1464" s="55"/>
      <c r="I1464" s="55"/>
      <c r="J1464" s="55"/>
      <c r="K1464" s="65"/>
      <c r="L1464" s="65"/>
      <c r="M1464" s="65"/>
      <c r="N1464" s="65"/>
      <c r="O1464" s="65"/>
      <c r="P1464" s="65"/>
    </row>
    <row r="1465" spans="1:16" s="1" customFormat="1" x14ac:dyDescent="0.25">
      <c r="A1465" s="2"/>
      <c r="C1465" s="7"/>
      <c r="E1465" s="55"/>
      <c r="F1465" s="55"/>
      <c r="G1465" s="55"/>
      <c r="H1465" s="55"/>
      <c r="I1465" s="55"/>
      <c r="J1465" s="55"/>
      <c r="K1465" s="65"/>
      <c r="L1465" s="65"/>
      <c r="M1465" s="65"/>
      <c r="N1465" s="65"/>
      <c r="O1465" s="65"/>
      <c r="P1465" s="65"/>
    </row>
    <row r="1466" spans="1:16" s="1" customFormat="1" x14ac:dyDescent="0.25">
      <c r="A1466" s="2"/>
      <c r="C1466" s="7"/>
      <c r="E1466" s="55"/>
      <c r="F1466" s="55"/>
      <c r="G1466" s="55"/>
      <c r="H1466" s="55"/>
      <c r="I1466" s="55"/>
      <c r="J1466" s="55"/>
      <c r="K1466" s="65"/>
      <c r="L1466" s="65"/>
      <c r="M1466" s="65"/>
      <c r="N1466" s="65"/>
      <c r="O1466" s="65"/>
      <c r="P1466" s="65"/>
    </row>
    <row r="1467" spans="1:16" s="1" customFormat="1" x14ac:dyDescent="0.25">
      <c r="A1467" s="2"/>
      <c r="C1467" s="7"/>
      <c r="E1467" s="55"/>
      <c r="F1467" s="55"/>
      <c r="G1467" s="55"/>
      <c r="H1467" s="55"/>
      <c r="I1467" s="55"/>
      <c r="J1467" s="55"/>
      <c r="K1467" s="65"/>
      <c r="L1467" s="65"/>
      <c r="M1467" s="65"/>
      <c r="N1467" s="65"/>
      <c r="O1467" s="65"/>
      <c r="P1467" s="65"/>
    </row>
    <row r="1468" spans="1:16" s="1" customFormat="1" x14ac:dyDescent="0.25">
      <c r="A1468" s="2"/>
      <c r="C1468" s="7"/>
      <c r="E1468" s="55"/>
      <c r="F1468" s="55"/>
      <c r="G1468" s="55"/>
      <c r="H1468" s="55"/>
      <c r="I1468" s="55"/>
      <c r="J1468" s="55"/>
      <c r="K1468" s="65"/>
      <c r="L1468" s="65"/>
      <c r="M1468" s="65"/>
      <c r="N1468" s="65"/>
      <c r="O1468" s="65"/>
      <c r="P1468" s="65"/>
    </row>
    <row r="1469" spans="1:16" s="1" customFormat="1" x14ac:dyDescent="0.25">
      <c r="A1469" s="2"/>
      <c r="C1469" s="7"/>
      <c r="E1469" s="55"/>
      <c r="F1469" s="55"/>
      <c r="G1469" s="55"/>
      <c r="H1469" s="55"/>
      <c r="I1469" s="55"/>
      <c r="J1469" s="55"/>
      <c r="K1469" s="65"/>
      <c r="L1469" s="65"/>
      <c r="M1469" s="65"/>
      <c r="N1469" s="65"/>
      <c r="O1469" s="65"/>
      <c r="P1469" s="65"/>
    </row>
    <row r="1470" spans="1:16" s="1" customFormat="1" x14ac:dyDescent="0.25">
      <c r="A1470" s="2"/>
      <c r="C1470" s="7"/>
      <c r="E1470" s="55"/>
      <c r="F1470" s="55"/>
      <c r="G1470" s="55"/>
      <c r="H1470" s="55"/>
      <c r="I1470" s="55"/>
      <c r="J1470" s="55"/>
      <c r="K1470" s="65"/>
      <c r="L1470" s="65"/>
      <c r="M1470" s="65"/>
      <c r="N1470" s="65"/>
      <c r="O1470" s="65"/>
      <c r="P1470" s="65"/>
    </row>
    <row r="1471" spans="1:16" s="1" customFormat="1" x14ac:dyDescent="0.25">
      <c r="A1471" s="2"/>
      <c r="C1471" s="7"/>
      <c r="E1471" s="55"/>
      <c r="F1471" s="55"/>
      <c r="G1471" s="55"/>
      <c r="H1471" s="55"/>
      <c r="I1471" s="55"/>
      <c r="J1471" s="55"/>
      <c r="K1471" s="65"/>
      <c r="L1471" s="65"/>
      <c r="M1471" s="65"/>
      <c r="N1471" s="65"/>
      <c r="O1471" s="65"/>
      <c r="P1471" s="65"/>
    </row>
    <row r="1472" spans="1:16" s="1" customFormat="1" x14ac:dyDescent="0.25">
      <c r="A1472" s="2"/>
      <c r="C1472" s="7"/>
      <c r="E1472" s="55"/>
      <c r="F1472" s="55"/>
      <c r="G1472" s="55"/>
      <c r="H1472" s="55"/>
      <c r="I1472" s="55"/>
      <c r="J1472" s="55"/>
      <c r="K1472" s="65"/>
      <c r="L1472" s="65"/>
      <c r="M1472" s="65"/>
      <c r="N1472" s="65"/>
      <c r="O1472" s="65"/>
      <c r="P1472" s="65"/>
    </row>
    <row r="1473" spans="1:16" s="1" customFormat="1" x14ac:dyDescent="0.25">
      <c r="A1473" s="2"/>
      <c r="C1473" s="7"/>
      <c r="E1473" s="55"/>
      <c r="F1473" s="55"/>
      <c r="G1473" s="55"/>
      <c r="H1473" s="55"/>
      <c r="I1473" s="55"/>
      <c r="J1473" s="55"/>
      <c r="K1473" s="65"/>
      <c r="L1473" s="65"/>
      <c r="M1473" s="65"/>
      <c r="N1473" s="65"/>
      <c r="O1473" s="65"/>
      <c r="P1473" s="65"/>
    </row>
    <row r="1474" spans="1:16" s="1" customFormat="1" x14ac:dyDescent="0.25">
      <c r="A1474" s="2"/>
      <c r="C1474" s="7"/>
      <c r="E1474" s="55"/>
      <c r="F1474" s="55"/>
      <c r="G1474" s="55"/>
      <c r="H1474" s="55"/>
      <c r="I1474" s="55"/>
      <c r="J1474" s="55"/>
      <c r="K1474" s="65"/>
      <c r="L1474" s="65"/>
      <c r="M1474" s="65"/>
      <c r="N1474" s="65"/>
      <c r="O1474" s="65"/>
      <c r="P1474" s="65"/>
    </row>
    <row r="1475" spans="1:16" s="1" customFormat="1" x14ac:dyDescent="0.25">
      <c r="A1475" s="2"/>
      <c r="C1475" s="7"/>
      <c r="E1475" s="55"/>
      <c r="F1475" s="55"/>
      <c r="G1475" s="55"/>
      <c r="H1475" s="55"/>
      <c r="I1475" s="55"/>
      <c r="J1475" s="55"/>
      <c r="K1475" s="65"/>
      <c r="L1475" s="65"/>
      <c r="M1475" s="65"/>
      <c r="N1475" s="65"/>
      <c r="O1475" s="65"/>
      <c r="P1475" s="65"/>
    </row>
    <row r="1476" spans="1:16" s="1" customFormat="1" x14ac:dyDescent="0.25">
      <c r="A1476" s="2"/>
      <c r="C1476" s="7"/>
      <c r="E1476" s="55"/>
      <c r="F1476" s="55"/>
      <c r="G1476" s="55"/>
      <c r="H1476" s="55"/>
      <c r="I1476" s="55"/>
      <c r="J1476" s="55"/>
      <c r="K1476" s="65"/>
      <c r="L1476" s="65"/>
      <c r="M1476" s="65"/>
      <c r="N1476" s="65"/>
      <c r="O1476" s="65"/>
      <c r="P1476" s="65"/>
    </row>
    <row r="1477" spans="1:16" s="1" customFormat="1" x14ac:dyDescent="0.25">
      <c r="A1477" s="2"/>
      <c r="C1477" s="7"/>
      <c r="E1477" s="55"/>
      <c r="F1477" s="55"/>
      <c r="G1477" s="55"/>
      <c r="H1477" s="55"/>
      <c r="I1477" s="55"/>
      <c r="J1477" s="55"/>
      <c r="K1477" s="65"/>
      <c r="L1477" s="65"/>
      <c r="M1477" s="65"/>
      <c r="N1477" s="65"/>
      <c r="O1477" s="65"/>
      <c r="P1477" s="65"/>
    </row>
    <row r="1478" spans="1:16" s="1" customFormat="1" x14ac:dyDescent="0.25">
      <c r="A1478" s="2"/>
      <c r="C1478" s="7"/>
      <c r="E1478" s="55"/>
      <c r="F1478" s="55"/>
      <c r="G1478" s="55"/>
      <c r="H1478" s="55"/>
      <c r="I1478" s="55"/>
      <c r="J1478" s="55"/>
      <c r="K1478" s="65"/>
      <c r="L1478" s="65"/>
      <c r="M1478" s="65"/>
      <c r="N1478" s="65"/>
      <c r="O1478" s="65"/>
      <c r="P1478" s="65"/>
    </row>
    <row r="1479" spans="1:16" s="1" customFormat="1" x14ac:dyDescent="0.25">
      <c r="A1479" s="2"/>
      <c r="C1479" s="7"/>
      <c r="E1479" s="55"/>
      <c r="F1479" s="55"/>
      <c r="G1479" s="55"/>
      <c r="H1479" s="55"/>
      <c r="I1479" s="55"/>
      <c r="J1479" s="55"/>
      <c r="K1479" s="65"/>
      <c r="L1479" s="65"/>
      <c r="M1479" s="65"/>
      <c r="N1479" s="65"/>
      <c r="O1479" s="65"/>
      <c r="P1479" s="65"/>
    </row>
    <row r="1480" spans="1:16" s="1" customFormat="1" x14ac:dyDescent="0.25">
      <c r="A1480" s="2"/>
      <c r="C1480" s="7"/>
      <c r="E1480" s="55"/>
      <c r="F1480" s="55"/>
      <c r="G1480" s="55"/>
      <c r="H1480" s="55"/>
      <c r="I1480" s="55"/>
      <c r="J1480" s="55"/>
      <c r="K1480" s="65"/>
      <c r="L1480" s="65"/>
      <c r="M1480" s="65"/>
      <c r="N1480" s="65"/>
      <c r="O1480" s="65"/>
      <c r="P1480" s="65"/>
    </row>
    <row r="1481" spans="1:16" s="1" customFormat="1" x14ac:dyDescent="0.25">
      <c r="A1481" s="2"/>
      <c r="C1481" s="7"/>
      <c r="E1481" s="55"/>
      <c r="F1481" s="55"/>
      <c r="G1481" s="55"/>
      <c r="H1481" s="55"/>
      <c r="I1481" s="55"/>
      <c r="J1481" s="55"/>
      <c r="K1481" s="65"/>
      <c r="L1481" s="65"/>
      <c r="M1481" s="65"/>
      <c r="N1481" s="65"/>
      <c r="O1481" s="65"/>
      <c r="P1481" s="65"/>
    </row>
    <row r="1482" spans="1:16" s="1" customFormat="1" x14ac:dyDescent="0.25">
      <c r="A1482" s="2"/>
      <c r="C1482" s="7"/>
      <c r="E1482" s="55"/>
      <c r="F1482" s="55"/>
      <c r="G1482" s="55"/>
      <c r="H1482" s="55"/>
      <c r="I1482" s="55"/>
      <c r="J1482" s="55"/>
      <c r="K1482" s="65"/>
      <c r="L1482" s="65"/>
      <c r="M1482" s="65"/>
      <c r="N1482" s="65"/>
      <c r="O1482" s="65"/>
      <c r="P1482" s="65"/>
    </row>
    <row r="1483" spans="1:16" s="1" customFormat="1" x14ac:dyDescent="0.25">
      <c r="A1483" s="2"/>
      <c r="C1483" s="7"/>
      <c r="E1483" s="55"/>
      <c r="F1483" s="55"/>
      <c r="G1483" s="55"/>
      <c r="H1483" s="55"/>
      <c r="I1483" s="55"/>
      <c r="J1483" s="55"/>
      <c r="K1483" s="65"/>
      <c r="L1483" s="65"/>
      <c r="M1483" s="65"/>
      <c r="N1483" s="65"/>
      <c r="O1483" s="65"/>
      <c r="P1483" s="65"/>
    </row>
    <row r="1484" spans="1:16" s="1" customFormat="1" x14ac:dyDescent="0.25">
      <c r="A1484" s="2"/>
      <c r="C1484" s="7"/>
      <c r="E1484" s="55"/>
      <c r="F1484" s="55"/>
      <c r="G1484" s="55"/>
      <c r="H1484" s="55"/>
      <c r="I1484" s="55"/>
      <c r="J1484" s="55"/>
      <c r="K1484" s="65"/>
      <c r="L1484" s="65"/>
      <c r="M1484" s="65"/>
      <c r="N1484" s="65"/>
      <c r="O1484" s="65"/>
      <c r="P1484" s="65"/>
    </row>
    <row r="1485" spans="1:16" s="1" customFormat="1" x14ac:dyDescent="0.25">
      <c r="A1485" s="2"/>
      <c r="C1485" s="7"/>
      <c r="E1485" s="55"/>
      <c r="F1485" s="55"/>
      <c r="G1485" s="55"/>
      <c r="H1485" s="55"/>
      <c r="I1485" s="55"/>
      <c r="J1485" s="55"/>
      <c r="K1485" s="65"/>
      <c r="L1485" s="65"/>
      <c r="M1485" s="65"/>
      <c r="N1485" s="65"/>
      <c r="O1485" s="65"/>
      <c r="P1485" s="65"/>
    </row>
    <row r="1486" spans="1:16" s="1" customFormat="1" x14ac:dyDescent="0.25">
      <c r="A1486" s="2"/>
      <c r="C1486" s="7"/>
      <c r="E1486" s="55"/>
      <c r="F1486" s="55"/>
      <c r="G1486" s="55"/>
      <c r="H1486" s="55"/>
      <c r="I1486" s="55"/>
      <c r="J1486" s="55"/>
      <c r="K1486" s="65"/>
      <c r="L1486" s="65"/>
      <c r="M1486" s="65"/>
      <c r="N1486" s="65"/>
      <c r="O1486" s="65"/>
      <c r="P1486" s="65"/>
    </row>
    <row r="1487" spans="1:16" s="1" customFormat="1" x14ac:dyDescent="0.25">
      <c r="A1487" s="2"/>
      <c r="C1487" s="7"/>
      <c r="E1487" s="55"/>
      <c r="F1487" s="55"/>
      <c r="G1487" s="55"/>
      <c r="H1487" s="55"/>
      <c r="I1487" s="55"/>
      <c r="J1487" s="55"/>
      <c r="K1487" s="65"/>
      <c r="L1487" s="65"/>
      <c r="M1487" s="65"/>
      <c r="N1487" s="65"/>
      <c r="O1487" s="65"/>
      <c r="P1487" s="65"/>
    </row>
    <row r="1488" spans="1:16" s="1" customFormat="1" x14ac:dyDescent="0.25">
      <c r="A1488" s="2"/>
      <c r="C1488" s="7"/>
      <c r="E1488" s="55"/>
      <c r="F1488" s="55"/>
      <c r="G1488" s="55"/>
      <c r="H1488" s="55"/>
      <c r="I1488" s="55"/>
      <c r="J1488" s="55"/>
      <c r="K1488" s="65"/>
      <c r="L1488" s="65"/>
      <c r="M1488" s="65"/>
      <c r="N1488" s="65"/>
      <c r="O1488" s="65"/>
      <c r="P1488" s="65"/>
    </row>
    <row r="1489" spans="1:16" s="1" customFormat="1" x14ac:dyDescent="0.25">
      <c r="A1489" s="2"/>
      <c r="C1489" s="7"/>
      <c r="E1489" s="55"/>
      <c r="F1489" s="55"/>
      <c r="G1489" s="55"/>
      <c r="H1489" s="55"/>
      <c r="I1489" s="55"/>
      <c r="J1489" s="55"/>
      <c r="K1489" s="65"/>
      <c r="L1489" s="65"/>
      <c r="M1489" s="65"/>
      <c r="N1489" s="65"/>
      <c r="O1489" s="65"/>
      <c r="P1489" s="65"/>
    </row>
    <row r="1490" spans="1:16" s="1" customFormat="1" x14ac:dyDescent="0.25">
      <c r="A1490" s="2"/>
      <c r="C1490" s="7"/>
      <c r="E1490" s="55"/>
      <c r="F1490" s="55"/>
      <c r="G1490" s="55"/>
      <c r="H1490" s="55"/>
      <c r="I1490" s="55"/>
      <c r="J1490" s="55"/>
      <c r="K1490" s="65"/>
      <c r="L1490" s="65"/>
      <c r="M1490" s="65"/>
      <c r="N1490" s="65"/>
      <c r="O1490" s="65"/>
      <c r="P1490" s="65"/>
    </row>
    <row r="1491" spans="1:16" s="1" customFormat="1" x14ac:dyDescent="0.25">
      <c r="A1491" s="2"/>
      <c r="C1491" s="7"/>
      <c r="E1491" s="55"/>
      <c r="F1491" s="55"/>
      <c r="G1491" s="55"/>
      <c r="H1491" s="55"/>
      <c r="I1491" s="55"/>
      <c r="J1491" s="55"/>
      <c r="K1491" s="65"/>
      <c r="L1491" s="65"/>
      <c r="M1491" s="65"/>
      <c r="N1491" s="65"/>
      <c r="O1491" s="65"/>
      <c r="P1491" s="65"/>
    </row>
    <row r="1492" spans="1:16" s="1" customFormat="1" x14ac:dyDescent="0.25">
      <c r="A1492" s="2"/>
      <c r="C1492" s="7"/>
      <c r="E1492" s="55"/>
      <c r="F1492" s="55"/>
      <c r="G1492" s="55"/>
      <c r="H1492" s="55"/>
      <c r="I1492" s="55"/>
      <c r="J1492" s="55"/>
      <c r="K1492" s="65"/>
      <c r="L1492" s="65"/>
      <c r="M1492" s="65"/>
      <c r="N1492" s="65"/>
      <c r="O1492" s="65"/>
      <c r="P1492" s="65"/>
    </row>
    <row r="1493" spans="1:16" s="1" customFormat="1" x14ac:dyDescent="0.25">
      <c r="A1493" s="2"/>
      <c r="C1493" s="7"/>
      <c r="E1493" s="55"/>
      <c r="F1493" s="55"/>
      <c r="G1493" s="55"/>
      <c r="H1493" s="55"/>
      <c r="I1493" s="55"/>
      <c r="J1493" s="55"/>
      <c r="K1493" s="65"/>
      <c r="L1493" s="65"/>
      <c r="M1493" s="65"/>
      <c r="N1493" s="65"/>
      <c r="O1493" s="65"/>
      <c r="P1493" s="65"/>
    </row>
    <row r="1494" spans="1:16" s="1" customFormat="1" x14ac:dyDescent="0.25">
      <c r="A1494" s="2"/>
      <c r="C1494" s="7"/>
      <c r="E1494" s="55"/>
      <c r="F1494" s="55"/>
      <c r="G1494" s="55"/>
      <c r="H1494" s="55"/>
      <c r="I1494" s="55"/>
      <c r="J1494" s="55"/>
      <c r="K1494" s="65"/>
      <c r="L1494" s="65"/>
      <c r="M1494" s="65"/>
      <c r="N1494" s="65"/>
      <c r="O1494" s="65"/>
      <c r="P1494" s="65"/>
    </row>
    <row r="1495" spans="1:16" s="1" customFormat="1" x14ac:dyDescent="0.25">
      <c r="A1495" s="2"/>
      <c r="C1495" s="7"/>
      <c r="E1495" s="55"/>
      <c r="F1495" s="55"/>
      <c r="G1495" s="55"/>
      <c r="H1495" s="55"/>
      <c r="I1495" s="55"/>
      <c r="J1495" s="55"/>
      <c r="K1495" s="65"/>
      <c r="L1495" s="65"/>
      <c r="M1495" s="65"/>
      <c r="N1495" s="65"/>
      <c r="O1495" s="65"/>
      <c r="P1495" s="65"/>
    </row>
    <row r="1496" spans="1:16" s="1" customFormat="1" x14ac:dyDescent="0.25">
      <c r="A1496" s="2"/>
      <c r="C1496" s="7"/>
      <c r="E1496" s="55"/>
      <c r="F1496" s="55"/>
      <c r="G1496" s="55"/>
      <c r="H1496" s="55"/>
      <c r="I1496" s="55"/>
      <c r="J1496" s="55"/>
      <c r="K1496" s="65"/>
      <c r="L1496" s="65"/>
      <c r="M1496" s="65"/>
      <c r="N1496" s="65"/>
      <c r="O1496" s="65"/>
      <c r="P1496" s="65"/>
    </row>
    <row r="1497" spans="1:16" s="1" customFormat="1" x14ac:dyDescent="0.25">
      <c r="A1497" s="2"/>
      <c r="C1497" s="7"/>
      <c r="E1497" s="55"/>
      <c r="F1497" s="55"/>
      <c r="G1497" s="55"/>
      <c r="H1497" s="55"/>
      <c r="I1497" s="55"/>
      <c r="J1497" s="55"/>
      <c r="K1497" s="65"/>
      <c r="L1497" s="65"/>
      <c r="M1497" s="65"/>
      <c r="N1497" s="65"/>
      <c r="O1497" s="65"/>
      <c r="P1497" s="65"/>
    </row>
    <row r="1498" spans="1:16" s="1" customFormat="1" x14ac:dyDescent="0.25">
      <c r="A1498" s="2"/>
      <c r="C1498" s="7"/>
      <c r="E1498" s="55"/>
      <c r="F1498" s="55"/>
      <c r="G1498" s="55"/>
      <c r="H1498" s="55"/>
      <c r="I1498" s="55"/>
      <c r="J1498" s="55"/>
      <c r="K1498" s="65"/>
      <c r="L1498" s="65"/>
      <c r="M1498" s="65"/>
      <c r="N1498" s="65"/>
      <c r="O1498" s="65"/>
      <c r="P1498" s="65"/>
    </row>
    <row r="1499" spans="1:16" s="1" customFormat="1" x14ac:dyDescent="0.25">
      <c r="A1499" s="2"/>
      <c r="C1499" s="7"/>
      <c r="E1499" s="55"/>
      <c r="F1499" s="55"/>
      <c r="G1499" s="55"/>
      <c r="H1499" s="55"/>
      <c r="I1499" s="55"/>
      <c r="J1499" s="55"/>
      <c r="K1499" s="65"/>
      <c r="L1499" s="65"/>
      <c r="M1499" s="65"/>
      <c r="N1499" s="65"/>
      <c r="O1499" s="65"/>
      <c r="P1499" s="65"/>
    </row>
    <row r="1500" spans="1:16" s="1" customFormat="1" x14ac:dyDescent="0.25">
      <c r="A1500" s="2"/>
      <c r="C1500" s="7"/>
      <c r="E1500" s="55"/>
      <c r="F1500" s="55"/>
      <c r="G1500" s="55"/>
      <c r="H1500" s="55"/>
      <c r="I1500" s="55"/>
      <c r="J1500" s="55"/>
      <c r="K1500" s="65"/>
      <c r="L1500" s="65"/>
      <c r="M1500" s="65"/>
      <c r="N1500" s="65"/>
      <c r="O1500" s="65"/>
      <c r="P1500" s="65"/>
    </row>
    <row r="1501" spans="1:16" s="1" customFormat="1" x14ac:dyDescent="0.25">
      <c r="A1501" s="2"/>
      <c r="C1501" s="7"/>
      <c r="E1501" s="55"/>
      <c r="F1501" s="55"/>
      <c r="G1501" s="55"/>
      <c r="H1501" s="55"/>
      <c r="I1501" s="55"/>
      <c r="J1501" s="55"/>
      <c r="K1501" s="65"/>
      <c r="L1501" s="65"/>
      <c r="M1501" s="65"/>
      <c r="N1501" s="65"/>
      <c r="O1501" s="65"/>
      <c r="P1501" s="65"/>
    </row>
    <row r="1502" spans="1:16" s="1" customFormat="1" x14ac:dyDescent="0.25">
      <c r="A1502" s="2"/>
      <c r="C1502" s="7"/>
      <c r="E1502" s="55"/>
      <c r="F1502" s="55"/>
      <c r="G1502" s="55"/>
      <c r="H1502" s="55"/>
      <c r="I1502" s="55"/>
      <c r="J1502" s="55"/>
      <c r="K1502" s="65"/>
      <c r="L1502" s="65"/>
      <c r="M1502" s="65"/>
      <c r="N1502" s="65"/>
      <c r="O1502" s="65"/>
      <c r="P1502" s="65"/>
    </row>
    <row r="1503" spans="1:16" s="1" customFormat="1" x14ac:dyDescent="0.25">
      <c r="A1503" s="2"/>
      <c r="C1503" s="7"/>
      <c r="E1503" s="55"/>
      <c r="F1503" s="55"/>
      <c r="G1503" s="55"/>
      <c r="H1503" s="55"/>
      <c r="I1503" s="55"/>
      <c r="J1503" s="55"/>
      <c r="K1503" s="65"/>
      <c r="L1503" s="65"/>
      <c r="M1503" s="65"/>
      <c r="N1503" s="65"/>
      <c r="O1503" s="65"/>
      <c r="P1503" s="65"/>
    </row>
    <row r="1504" spans="1:16" s="1" customFormat="1" x14ac:dyDescent="0.25">
      <c r="A1504" s="2"/>
      <c r="C1504" s="7"/>
      <c r="E1504" s="55"/>
      <c r="F1504" s="55"/>
      <c r="G1504" s="55"/>
      <c r="H1504" s="55"/>
      <c r="I1504" s="55"/>
      <c r="J1504" s="55"/>
      <c r="K1504" s="65"/>
      <c r="L1504" s="65"/>
      <c r="M1504" s="65"/>
      <c r="N1504" s="65"/>
      <c r="O1504" s="65"/>
      <c r="P1504" s="65"/>
    </row>
    <row r="1505" spans="1:16" s="1" customFormat="1" x14ac:dyDescent="0.25">
      <c r="A1505" s="2"/>
      <c r="C1505" s="7"/>
      <c r="E1505" s="55"/>
      <c r="F1505" s="55"/>
      <c r="G1505" s="55"/>
      <c r="H1505" s="55"/>
      <c r="I1505" s="55"/>
      <c r="J1505" s="55"/>
      <c r="K1505" s="65"/>
      <c r="L1505" s="65"/>
      <c r="M1505" s="65"/>
      <c r="N1505" s="65"/>
      <c r="O1505" s="65"/>
      <c r="P1505" s="65"/>
    </row>
    <row r="1506" spans="1:16" s="1" customFormat="1" x14ac:dyDescent="0.25">
      <c r="A1506" s="2"/>
      <c r="C1506" s="7"/>
      <c r="E1506" s="55"/>
      <c r="F1506" s="55"/>
      <c r="G1506" s="55"/>
      <c r="H1506" s="55"/>
      <c r="I1506" s="55"/>
      <c r="J1506" s="55"/>
      <c r="K1506" s="65"/>
      <c r="L1506" s="65"/>
      <c r="M1506" s="65"/>
      <c r="N1506" s="65"/>
      <c r="O1506" s="65"/>
      <c r="P1506" s="65"/>
    </row>
    <row r="1507" spans="1:16" s="1" customFormat="1" x14ac:dyDescent="0.25">
      <c r="A1507" s="2"/>
      <c r="C1507" s="7"/>
      <c r="E1507" s="55"/>
      <c r="F1507" s="55"/>
      <c r="G1507" s="55"/>
      <c r="H1507" s="55"/>
      <c r="I1507" s="55"/>
      <c r="J1507" s="55"/>
      <c r="K1507" s="65"/>
      <c r="L1507" s="65"/>
      <c r="M1507" s="65"/>
      <c r="N1507" s="65"/>
      <c r="O1507" s="65"/>
      <c r="P1507" s="65"/>
    </row>
    <row r="1508" spans="1:16" s="1" customFormat="1" x14ac:dyDescent="0.25">
      <c r="A1508" s="2"/>
      <c r="C1508" s="7"/>
      <c r="E1508" s="55"/>
      <c r="F1508" s="55"/>
      <c r="G1508" s="55"/>
      <c r="H1508" s="55"/>
      <c r="I1508" s="55"/>
      <c r="J1508" s="55"/>
      <c r="K1508" s="65"/>
      <c r="L1508" s="65"/>
      <c r="M1508" s="65"/>
      <c r="N1508" s="65"/>
      <c r="O1508" s="65"/>
      <c r="P1508" s="65"/>
    </row>
    <row r="1509" spans="1:16" s="1" customFormat="1" x14ac:dyDescent="0.25">
      <c r="A1509" s="2"/>
      <c r="C1509" s="7"/>
      <c r="E1509" s="55"/>
      <c r="F1509" s="55"/>
      <c r="G1509" s="55"/>
      <c r="H1509" s="55"/>
      <c r="I1509" s="55"/>
      <c r="J1509" s="55"/>
      <c r="K1509" s="65"/>
      <c r="L1509" s="65"/>
      <c r="M1509" s="65"/>
      <c r="N1509" s="65"/>
      <c r="O1509" s="65"/>
      <c r="P1509" s="65"/>
    </row>
    <row r="1510" spans="1:16" s="1" customFormat="1" x14ac:dyDescent="0.25">
      <c r="A1510" s="2"/>
      <c r="C1510" s="7"/>
      <c r="E1510" s="55"/>
      <c r="F1510" s="55"/>
      <c r="G1510" s="55"/>
      <c r="H1510" s="55"/>
      <c r="I1510" s="55"/>
      <c r="J1510" s="55"/>
      <c r="K1510" s="65"/>
      <c r="L1510" s="65"/>
      <c r="M1510" s="65"/>
      <c r="N1510" s="65"/>
      <c r="O1510" s="65"/>
      <c r="P1510" s="65"/>
    </row>
    <row r="1511" spans="1:16" s="1" customFormat="1" x14ac:dyDescent="0.25">
      <c r="A1511" s="2"/>
      <c r="C1511" s="7"/>
      <c r="E1511" s="55"/>
      <c r="F1511" s="55"/>
      <c r="G1511" s="55"/>
      <c r="H1511" s="55"/>
      <c r="I1511" s="55"/>
      <c r="J1511" s="55"/>
      <c r="K1511" s="65"/>
      <c r="L1511" s="65"/>
      <c r="M1511" s="65"/>
      <c r="N1511" s="65"/>
      <c r="O1511" s="65"/>
      <c r="P1511" s="65"/>
    </row>
    <row r="1512" spans="1:16" s="1" customFormat="1" x14ac:dyDescent="0.25">
      <c r="A1512" s="2"/>
      <c r="C1512" s="7"/>
      <c r="E1512" s="55"/>
      <c r="F1512" s="55"/>
      <c r="G1512" s="55"/>
      <c r="H1512" s="55"/>
      <c r="I1512" s="55"/>
      <c r="J1512" s="55"/>
      <c r="K1512" s="65"/>
      <c r="L1512" s="65"/>
      <c r="M1512" s="65"/>
      <c r="N1512" s="65"/>
      <c r="O1512" s="65"/>
      <c r="P1512" s="65"/>
    </row>
    <row r="1513" spans="1:16" s="1" customFormat="1" x14ac:dyDescent="0.25">
      <c r="A1513" s="2"/>
      <c r="C1513" s="7"/>
      <c r="E1513" s="55"/>
      <c r="F1513" s="55"/>
      <c r="G1513" s="55"/>
      <c r="H1513" s="55"/>
      <c r="I1513" s="55"/>
      <c r="J1513" s="55"/>
      <c r="K1513" s="65"/>
      <c r="L1513" s="65"/>
      <c r="M1513" s="65"/>
      <c r="N1513" s="65"/>
      <c r="O1513" s="65"/>
      <c r="P1513" s="65"/>
    </row>
    <row r="1514" spans="1:16" s="1" customFormat="1" x14ac:dyDescent="0.25">
      <c r="A1514" s="2"/>
      <c r="C1514" s="7"/>
      <c r="E1514" s="55"/>
      <c r="F1514" s="55"/>
      <c r="G1514" s="55"/>
      <c r="H1514" s="55"/>
      <c r="I1514" s="55"/>
      <c r="J1514" s="55"/>
      <c r="K1514" s="65"/>
      <c r="L1514" s="65"/>
      <c r="M1514" s="65"/>
      <c r="N1514" s="65"/>
      <c r="O1514" s="65"/>
      <c r="P1514" s="65"/>
    </row>
    <row r="1515" spans="1:16" s="1" customFormat="1" x14ac:dyDescent="0.25">
      <c r="A1515" s="2"/>
      <c r="C1515" s="7"/>
      <c r="E1515" s="55"/>
      <c r="F1515" s="55"/>
      <c r="G1515" s="55"/>
      <c r="H1515" s="55"/>
      <c r="I1515" s="55"/>
      <c r="J1515" s="55"/>
      <c r="K1515" s="65"/>
      <c r="L1515" s="65"/>
      <c r="M1515" s="65"/>
      <c r="N1515" s="65"/>
      <c r="O1515" s="65"/>
      <c r="P1515" s="65"/>
    </row>
    <row r="1516" spans="1:16" s="1" customFormat="1" x14ac:dyDescent="0.25">
      <c r="A1516" s="2"/>
      <c r="C1516" s="7"/>
      <c r="E1516" s="55"/>
      <c r="F1516" s="55"/>
      <c r="G1516" s="55"/>
      <c r="H1516" s="55"/>
      <c r="I1516" s="55"/>
      <c r="J1516" s="55"/>
      <c r="K1516" s="65"/>
      <c r="L1516" s="65"/>
      <c r="M1516" s="65"/>
      <c r="N1516" s="65"/>
      <c r="O1516" s="65"/>
      <c r="P1516" s="65"/>
    </row>
    <row r="1517" spans="1:16" s="1" customFormat="1" x14ac:dyDescent="0.25">
      <c r="A1517" s="2"/>
      <c r="C1517" s="7"/>
      <c r="E1517" s="55"/>
      <c r="F1517" s="55"/>
      <c r="G1517" s="55"/>
      <c r="H1517" s="55"/>
      <c r="I1517" s="55"/>
      <c r="J1517" s="55"/>
      <c r="K1517" s="65"/>
      <c r="L1517" s="65"/>
      <c r="M1517" s="65"/>
      <c r="N1517" s="65"/>
      <c r="O1517" s="65"/>
      <c r="P1517" s="65"/>
    </row>
    <row r="1518" spans="1:16" s="1" customFormat="1" x14ac:dyDescent="0.25">
      <c r="A1518" s="2"/>
      <c r="C1518" s="7"/>
      <c r="E1518" s="55"/>
      <c r="F1518" s="55"/>
      <c r="G1518" s="55"/>
      <c r="H1518" s="55"/>
      <c r="I1518" s="55"/>
      <c r="J1518" s="55"/>
      <c r="K1518" s="65"/>
      <c r="L1518" s="65"/>
      <c r="M1518" s="65"/>
      <c r="N1518" s="65"/>
      <c r="O1518" s="65"/>
      <c r="P1518" s="65"/>
    </row>
    <row r="1519" spans="1:16" s="1" customFormat="1" x14ac:dyDescent="0.25">
      <c r="A1519" s="2"/>
      <c r="C1519" s="7"/>
      <c r="E1519" s="55"/>
      <c r="F1519" s="55"/>
      <c r="G1519" s="55"/>
      <c r="H1519" s="55"/>
      <c r="I1519" s="55"/>
      <c r="J1519" s="55"/>
      <c r="K1519" s="65"/>
      <c r="L1519" s="65"/>
      <c r="M1519" s="65"/>
      <c r="N1519" s="65"/>
      <c r="O1519" s="65"/>
      <c r="P1519" s="65"/>
    </row>
    <row r="1520" spans="1:16" s="1" customFormat="1" x14ac:dyDescent="0.25">
      <c r="A1520" s="2"/>
      <c r="C1520" s="7"/>
      <c r="E1520" s="55"/>
      <c r="F1520" s="55"/>
      <c r="G1520" s="55"/>
      <c r="H1520" s="55"/>
      <c r="I1520" s="55"/>
      <c r="J1520" s="55"/>
      <c r="K1520" s="65"/>
      <c r="L1520" s="65"/>
      <c r="M1520" s="65"/>
      <c r="N1520" s="65"/>
      <c r="O1520" s="65"/>
      <c r="P1520" s="65"/>
    </row>
    <row r="1521" spans="1:16" s="1" customFormat="1" x14ac:dyDescent="0.25">
      <c r="A1521" s="2"/>
      <c r="C1521" s="7"/>
      <c r="E1521" s="55"/>
      <c r="F1521" s="55"/>
      <c r="G1521" s="55"/>
      <c r="H1521" s="55"/>
      <c r="I1521" s="55"/>
      <c r="J1521" s="55"/>
      <c r="K1521" s="65"/>
      <c r="L1521" s="65"/>
      <c r="M1521" s="65"/>
      <c r="N1521" s="65"/>
      <c r="O1521" s="65"/>
      <c r="P1521" s="65"/>
    </row>
    <row r="1522" spans="1:16" s="1" customFormat="1" x14ac:dyDescent="0.25">
      <c r="A1522" s="2"/>
      <c r="C1522" s="7"/>
      <c r="E1522" s="55"/>
      <c r="F1522" s="55"/>
      <c r="G1522" s="55"/>
      <c r="H1522" s="55"/>
      <c r="I1522" s="55"/>
      <c r="J1522" s="55"/>
      <c r="K1522" s="65"/>
      <c r="L1522" s="65"/>
      <c r="M1522" s="65"/>
      <c r="N1522" s="65"/>
      <c r="O1522" s="65"/>
      <c r="P1522" s="65"/>
    </row>
    <row r="1523" spans="1:16" s="1" customFormat="1" x14ac:dyDescent="0.25">
      <c r="A1523" s="2"/>
      <c r="C1523" s="7"/>
      <c r="E1523" s="55"/>
      <c r="F1523" s="55"/>
      <c r="G1523" s="55"/>
      <c r="H1523" s="55"/>
      <c r="I1523" s="55"/>
      <c r="J1523" s="55"/>
      <c r="K1523" s="65"/>
      <c r="L1523" s="65"/>
      <c r="M1523" s="65"/>
      <c r="N1523" s="65"/>
      <c r="O1523" s="65"/>
      <c r="P1523" s="65"/>
    </row>
    <row r="1524" spans="1:16" s="1" customFormat="1" x14ac:dyDescent="0.25">
      <c r="A1524" s="2"/>
      <c r="C1524" s="7"/>
      <c r="E1524" s="55"/>
      <c r="F1524" s="55"/>
      <c r="G1524" s="55"/>
      <c r="H1524" s="55"/>
      <c r="I1524" s="55"/>
      <c r="J1524" s="55"/>
      <c r="K1524" s="65"/>
      <c r="L1524" s="65"/>
      <c r="M1524" s="65"/>
      <c r="N1524" s="65"/>
      <c r="O1524" s="65"/>
      <c r="P1524" s="65"/>
    </row>
    <row r="1525" spans="1:16" s="1" customFormat="1" x14ac:dyDescent="0.25">
      <c r="A1525" s="2"/>
      <c r="C1525" s="7"/>
      <c r="E1525" s="55"/>
      <c r="F1525" s="55"/>
      <c r="G1525" s="55"/>
      <c r="H1525" s="55"/>
      <c r="I1525" s="55"/>
      <c r="J1525" s="55"/>
      <c r="K1525" s="65"/>
      <c r="L1525" s="65"/>
      <c r="M1525" s="65"/>
      <c r="N1525" s="65"/>
      <c r="O1525" s="65"/>
      <c r="P1525" s="65"/>
    </row>
    <row r="1526" spans="1:16" s="1" customFormat="1" x14ac:dyDescent="0.25">
      <c r="A1526" s="2"/>
      <c r="C1526" s="7"/>
      <c r="E1526" s="55"/>
      <c r="F1526" s="55"/>
      <c r="G1526" s="55"/>
      <c r="H1526" s="55"/>
      <c r="I1526" s="55"/>
      <c r="J1526" s="55"/>
      <c r="K1526" s="65"/>
      <c r="L1526" s="65"/>
      <c r="M1526" s="65"/>
      <c r="N1526" s="65"/>
      <c r="O1526" s="65"/>
      <c r="P1526" s="65"/>
    </row>
    <row r="1527" spans="1:16" s="1" customFormat="1" x14ac:dyDescent="0.25">
      <c r="A1527" s="2"/>
      <c r="C1527" s="7"/>
      <c r="E1527" s="55"/>
      <c r="F1527" s="55"/>
      <c r="G1527" s="55"/>
      <c r="H1527" s="55"/>
      <c r="I1527" s="55"/>
      <c r="J1527" s="55"/>
      <c r="K1527" s="65"/>
      <c r="L1527" s="65"/>
      <c r="M1527" s="65"/>
      <c r="N1527" s="65"/>
      <c r="O1527" s="65"/>
      <c r="P1527" s="65"/>
    </row>
    <row r="1528" spans="1:16" s="1" customFormat="1" x14ac:dyDescent="0.25">
      <c r="A1528" s="2"/>
      <c r="C1528" s="7"/>
      <c r="E1528" s="55"/>
      <c r="F1528" s="55"/>
      <c r="G1528" s="55"/>
      <c r="H1528" s="55"/>
      <c r="I1528" s="55"/>
      <c r="J1528" s="55"/>
      <c r="K1528" s="65"/>
      <c r="L1528" s="65"/>
      <c r="M1528" s="65"/>
      <c r="N1528" s="65"/>
      <c r="O1528" s="65"/>
      <c r="P1528" s="65"/>
    </row>
    <row r="1529" spans="1:16" s="1" customFormat="1" x14ac:dyDescent="0.25">
      <c r="A1529" s="2"/>
      <c r="C1529" s="7"/>
      <c r="E1529" s="55"/>
      <c r="F1529" s="55"/>
      <c r="G1529" s="55"/>
      <c r="H1529" s="55"/>
      <c r="I1529" s="55"/>
      <c r="J1529" s="55"/>
      <c r="K1529" s="65"/>
      <c r="L1529" s="65"/>
      <c r="M1529" s="65"/>
      <c r="N1529" s="65"/>
      <c r="O1529" s="65"/>
      <c r="P1529" s="65"/>
    </row>
    <row r="1530" spans="1:16" s="1" customFormat="1" x14ac:dyDescent="0.25">
      <c r="A1530" s="2"/>
      <c r="C1530" s="7"/>
      <c r="E1530" s="55"/>
      <c r="F1530" s="55"/>
      <c r="G1530" s="55"/>
      <c r="H1530" s="55"/>
      <c r="I1530" s="55"/>
      <c r="J1530" s="55"/>
      <c r="K1530" s="65"/>
      <c r="L1530" s="65"/>
      <c r="M1530" s="65"/>
      <c r="N1530" s="65"/>
      <c r="O1530" s="65"/>
      <c r="P1530" s="65"/>
    </row>
    <row r="1531" spans="1:16" s="1" customFormat="1" x14ac:dyDescent="0.25">
      <c r="A1531" s="2"/>
      <c r="C1531" s="7"/>
      <c r="E1531" s="55"/>
      <c r="F1531" s="55"/>
      <c r="G1531" s="55"/>
      <c r="H1531" s="55"/>
      <c r="I1531" s="55"/>
      <c r="J1531" s="55"/>
      <c r="K1531" s="65"/>
      <c r="L1531" s="65"/>
      <c r="M1531" s="65"/>
      <c r="N1531" s="65"/>
      <c r="O1531" s="65"/>
      <c r="P1531" s="65"/>
    </row>
    <row r="1532" spans="1:16" s="1" customFormat="1" x14ac:dyDescent="0.25">
      <c r="A1532" s="2"/>
      <c r="C1532" s="7"/>
      <c r="E1532" s="55"/>
      <c r="F1532" s="55"/>
      <c r="G1532" s="55"/>
      <c r="H1532" s="55"/>
      <c r="I1532" s="55"/>
      <c r="J1532" s="55"/>
      <c r="K1532" s="65"/>
      <c r="L1532" s="65"/>
      <c r="M1532" s="65"/>
      <c r="N1532" s="65"/>
      <c r="O1532" s="65"/>
      <c r="P1532" s="65"/>
    </row>
    <row r="1533" spans="1:16" s="1" customFormat="1" x14ac:dyDescent="0.25">
      <c r="A1533" s="2"/>
      <c r="C1533" s="7"/>
      <c r="E1533" s="55"/>
      <c r="F1533" s="55"/>
      <c r="G1533" s="55"/>
      <c r="H1533" s="55"/>
      <c r="I1533" s="55"/>
      <c r="J1533" s="55"/>
      <c r="K1533" s="65"/>
      <c r="L1533" s="65"/>
      <c r="M1533" s="65"/>
      <c r="N1533" s="65"/>
      <c r="O1533" s="65"/>
      <c r="P1533" s="65"/>
    </row>
    <row r="1534" spans="1:16" s="1" customFormat="1" x14ac:dyDescent="0.25">
      <c r="A1534" s="2"/>
      <c r="C1534" s="7"/>
      <c r="E1534" s="55"/>
      <c r="F1534" s="55"/>
      <c r="G1534" s="55"/>
      <c r="H1534" s="55"/>
      <c r="I1534" s="55"/>
      <c r="J1534" s="55"/>
      <c r="K1534" s="65"/>
      <c r="L1534" s="65"/>
      <c r="M1534" s="65"/>
      <c r="N1534" s="65"/>
      <c r="O1534" s="65"/>
      <c r="P1534" s="65"/>
    </row>
    <row r="1535" spans="1:16" s="1" customFormat="1" x14ac:dyDescent="0.25">
      <c r="A1535" s="2"/>
      <c r="C1535" s="7"/>
      <c r="E1535" s="55"/>
      <c r="F1535" s="55"/>
      <c r="G1535" s="55"/>
      <c r="H1535" s="55"/>
      <c r="I1535" s="55"/>
      <c r="J1535" s="55"/>
      <c r="K1535" s="65"/>
      <c r="L1535" s="65"/>
      <c r="M1535" s="65"/>
      <c r="N1535" s="65"/>
      <c r="O1535" s="65"/>
      <c r="P1535" s="65"/>
    </row>
    <row r="1536" spans="1:16" s="1" customFormat="1" x14ac:dyDescent="0.25">
      <c r="A1536" s="2"/>
      <c r="C1536" s="7"/>
      <c r="E1536" s="55"/>
      <c r="F1536" s="55"/>
      <c r="G1536" s="55"/>
      <c r="H1536" s="55"/>
      <c r="I1536" s="55"/>
      <c r="J1536" s="55"/>
      <c r="K1536" s="65"/>
      <c r="L1536" s="65"/>
      <c r="M1536" s="65"/>
      <c r="N1536" s="65"/>
      <c r="O1536" s="65"/>
      <c r="P1536" s="65"/>
    </row>
    <row r="1537" spans="1:16" s="1" customFormat="1" x14ac:dyDescent="0.25">
      <c r="A1537" s="2"/>
      <c r="C1537" s="7"/>
      <c r="E1537" s="55"/>
      <c r="F1537" s="55"/>
      <c r="G1537" s="55"/>
      <c r="H1537" s="55"/>
      <c r="I1537" s="55"/>
      <c r="J1537" s="55"/>
      <c r="K1537" s="65"/>
      <c r="L1537" s="65"/>
      <c r="M1537" s="65"/>
      <c r="N1537" s="65"/>
      <c r="O1537" s="65"/>
      <c r="P1537" s="65"/>
    </row>
    <row r="1538" spans="1:16" s="1" customFormat="1" x14ac:dyDescent="0.25">
      <c r="A1538" s="2"/>
      <c r="C1538" s="7"/>
      <c r="E1538" s="55"/>
      <c r="F1538" s="55"/>
      <c r="G1538" s="55"/>
      <c r="H1538" s="55"/>
      <c r="I1538" s="55"/>
      <c r="J1538" s="55"/>
      <c r="K1538" s="65"/>
      <c r="L1538" s="65"/>
      <c r="M1538" s="65"/>
      <c r="N1538" s="65"/>
      <c r="O1538" s="65"/>
      <c r="P1538" s="65"/>
    </row>
    <row r="1539" spans="1:16" s="1" customFormat="1" x14ac:dyDescent="0.25">
      <c r="A1539" s="2"/>
      <c r="C1539" s="7"/>
      <c r="E1539" s="55"/>
      <c r="F1539" s="55"/>
      <c r="G1539" s="55"/>
      <c r="H1539" s="55"/>
      <c r="I1539" s="55"/>
      <c r="J1539" s="55"/>
      <c r="K1539" s="65"/>
      <c r="L1539" s="65"/>
      <c r="M1539" s="65"/>
      <c r="N1539" s="65"/>
      <c r="O1539" s="65"/>
      <c r="P1539" s="65"/>
    </row>
    <row r="1540" spans="1:16" s="1" customFormat="1" x14ac:dyDescent="0.25">
      <c r="A1540" s="2"/>
      <c r="C1540" s="7"/>
      <c r="E1540" s="55"/>
      <c r="F1540" s="55"/>
      <c r="G1540" s="55"/>
      <c r="H1540" s="55"/>
      <c r="I1540" s="55"/>
      <c r="J1540" s="55"/>
      <c r="K1540" s="65"/>
      <c r="L1540" s="65"/>
      <c r="M1540" s="65"/>
      <c r="N1540" s="65"/>
      <c r="O1540" s="65"/>
      <c r="P1540" s="65"/>
    </row>
    <row r="1541" spans="1:16" s="1" customFormat="1" x14ac:dyDescent="0.25">
      <c r="A1541" s="2"/>
      <c r="C1541" s="7"/>
      <c r="E1541" s="55"/>
      <c r="F1541" s="55"/>
      <c r="G1541" s="55"/>
      <c r="H1541" s="55"/>
      <c r="I1541" s="55"/>
      <c r="J1541" s="55"/>
      <c r="K1541" s="65"/>
      <c r="L1541" s="65"/>
      <c r="M1541" s="65"/>
      <c r="N1541" s="65"/>
      <c r="O1541" s="65"/>
      <c r="P1541" s="65"/>
    </row>
    <row r="1542" spans="1:16" s="1" customFormat="1" x14ac:dyDescent="0.25">
      <c r="A1542" s="2"/>
      <c r="C1542" s="7"/>
      <c r="E1542" s="55"/>
      <c r="F1542" s="55"/>
      <c r="G1542" s="55"/>
      <c r="H1542" s="55"/>
      <c r="I1542" s="55"/>
      <c r="J1542" s="55"/>
      <c r="K1542" s="65"/>
      <c r="L1542" s="65"/>
      <c r="M1542" s="65"/>
      <c r="N1542" s="65"/>
      <c r="O1542" s="65"/>
      <c r="P1542" s="65"/>
    </row>
    <row r="1543" spans="1:16" s="1" customFormat="1" x14ac:dyDescent="0.25">
      <c r="A1543" s="2"/>
      <c r="C1543" s="7"/>
      <c r="E1543" s="55"/>
      <c r="F1543" s="55"/>
      <c r="G1543" s="55"/>
      <c r="H1543" s="55"/>
      <c r="I1543" s="55"/>
      <c r="J1543" s="55"/>
      <c r="K1543" s="65"/>
      <c r="L1543" s="65"/>
      <c r="M1543" s="65"/>
      <c r="N1543" s="65"/>
      <c r="O1543" s="65"/>
      <c r="P1543" s="65"/>
    </row>
    <row r="1544" spans="1:16" s="1" customFormat="1" x14ac:dyDescent="0.25">
      <c r="A1544" s="2"/>
      <c r="C1544" s="7"/>
      <c r="E1544" s="55"/>
      <c r="F1544" s="55"/>
      <c r="G1544" s="55"/>
      <c r="H1544" s="55"/>
      <c r="I1544" s="55"/>
      <c r="J1544" s="55"/>
      <c r="K1544" s="65"/>
      <c r="L1544" s="65"/>
      <c r="M1544" s="65"/>
      <c r="N1544" s="65"/>
      <c r="O1544" s="65"/>
      <c r="P1544" s="65"/>
    </row>
    <row r="1545" spans="1:16" s="1" customFormat="1" x14ac:dyDescent="0.25">
      <c r="A1545" s="2"/>
      <c r="C1545" s="7"/>
      <c r="E1545" s="55"/>
      <c r="F1545" s="55"/>
      <c r="G1545" s="55"/>
      <c r="H1545" s="55"/>
      <c r="I1545" s="55"/>
      <c r="J1545" s="55"/>
      <c r="K1545" s="65"/>
      <c r="L1545" s="65"/>
      <c r="M1545" s="65"/>
      <c r="N1545" s="65"/>
      <c r="O1545" s="65"/>
      <c r="P1545" s="65"/>
    </row>
    <row r="1546" spans="1:16" s="1" customFormat="1" x14ac:dyDescent="0.25">
      <c r="A1546" s="2"/>
      <c r="C1546" s="7"/>
      <c r="E1546" s="55"/>
      <c r="F1546" s="55"/>
      <c r="G1546" s="55"/>
      <c r="H1546" s="55"/>
      <c r="I1546" s="55"/>
      <c r="J1546" s="55"/>
      <c r="K1546" s="65"/>
      <c r="L1546" s="65"/>
      <c r="M1546" s="65"/>
      <c r="N1546" s="65"/>
      <c r="O1546" s="65"/>
      <c r="P1546" s="65"/>
    </row>
    <row r="1547" spans="1:16" s="1" customFormat="1" x14ac:dyDescent="0.25">
      <c r="A1547" s="2"/>
      <c r="C1547" s="7"/>
      <c r="E1547" s="55"/>
      <c r="F1547" s="55"/>
      <c r="G1547" s="55"/>
      <c r="H1547" s="55"/>
      <c r="I1547" s="55"/>
      <c r="J1547" s="55"/>
      <c r="K1547" s="65"/>
      <c r="L1547" s="65"/>
      <c r="M1547" s="65"/>
      <c r="N1547" s="65"/>
      <c r="O1547" s="65"/>
      <c r="P1547" s="65"/>
    </row>
    <row r="1548" spans="1:16" s="1" customFormat="1" x14ac:dyDescent="0.25">
      <c r="A1548" s="2"/>
      <c r="C1548" s="7"/>
      <c r="E1548" s="55"/>
      <c r="F1548" s="55"/>
      <c r="G1548" s="55"/>
      <c r="H1548" s="55"/>
      <c r="I1548" s="55"/>
      <c r="J1548" s="55"/>
      <c r="K1548" s="65"/>
      <c r="L1548" s="65"/>
      <c r="M1548" s="65"/>
      <c r="N1548" s="65"/>
      <c r="O1548" s="65"/>
      <c r="P1548" s="65"/>
    </row>
    <row r="1549" spans="1:16" s="1" customFormat="1" x14ac:dyDescent="0.25">
      <c r="A1549" s="2"/>
      <c r="C1549" s="7"/>
      <c r="E1549" s="55"/>
      <c r="F1549" s="55"/>
      <c r="G1549" s="55"/>
      <c r="H1549" s="55"/>
      <c r="I1549" s="55"/>
      <c r="J1549" s="55"/>
      <c r="K1549" s="65"/>
      <c r="L1549" s="65"/>
      <c r="M1549" s="65"/>
      <c r="N1549" s="65"/>
      <c r="O1549" s="65"/>
      <c r="P1549" s="65"/>
    </row>
    <row r="1550" spans="1:16" s="1" customFormat="1" x14ac:dyDescent="0.25">
      <c r="A1550" s="2"/>
      <c r="C1550" s="7"/>
      <c r="E1550" s="55"/>
      <c r="F1550" s="55"/>
      <c r="G1550" s="55"/>
      <c r="H1550" s="55"/>
      <c r="I1550" s="55"/>
      <c r="J1550" s="55"/>
      <c r="K1550" s="65"/>
      <c r="L1550" s="65"/>
      <c r="M1550" s="65"/>
      <c r="N1550" s="65"/>
      <c r="O1550" s="65"/>
      <c r="P1550" s="65"/>
    </row>
    <row r="1551" spans="1:16" s="1" customFormat="1" x14ac:dyDescent="0.25">
      <c r="A1551" s="2"/>
      <c r="C1551" s="7"/>
      <c r="E1551" s="55"/>
      <c r="F1551" s="55"/>
      <c r="G1551" s="55"/>
      <c r="H1551" s="55"/>
      <c r="I1551" s="55"/>
      <c r="J1551" s="55"/>
      <c r="K1551" s="65"/>
      <c r="L1551" s="65"/>
      <c r="M1551" s="65"/>
      <c r="N1551" s="65"/>
      <c r="O1551" s="65"/>
      <c r="P1551" s="65"/>
    </row>
    <row r="1552" spans="1:16" s="1" customFormat="1" x14ac:dyDescent="0.25">
      <c r="A1552" s="2"/>
      <c r="C1552" s="7"/>
      <c r="E1552" s="55"/>
      <c r="F1552" s="55"/>
      <c r="G1552" s="55"/>
      <c r="H1552" s="55"/>
      <c r="I1552" s="55"/>
      <c r="J1552" s="55"/>
      <c r="K1552" s="65"/>
      <c r="L1552" s="65"/>
      <c r="M1552" s="65"/>
      <c r="N1552" s="65"/>
      <c r="O1552" s="65"/>
      <c r="P1552" s="65"/>
    </row>
    <row r="1553" spans="1:16" s="1" customFormat="1" x14ac:dyDescent="0.25">
      <c r="A1553" s="2"/>
      <c r="C1553" s="7"/>
      <c r="E1553" s="55"/>
      <c r="F1553" s="55"/>
      <c r="G1553" s="55"/>
      <c r="H1553" s="55"/>
      <c r="I1553" s="55"/>
      <c r="J1553" s="55"/>
      <c r="K1553" s="65"/>
      <c r="L1553" s="65"/>
      <c r="M1553" s="65"/>
      <c r="N1553" s="65"/>
      <c r="O1553" s="65"/>
      <c r="P1553" s="65"/>
    </row>
    <row r="1554" spans="1:16" s="1" customFormat="1" x14ac:dyDescent="0.25">
      <c r="A1554" s="2"/>
      <c r="C1554" s="7"/>
      <c r="E1554" s="55"/>
      <c r="F1554" s="55"/>
      <c r="G1554" s="55"/>
      <c r="H1554" s="55"/>
      <c r="I1554" s="55"/>
      <c r="J1554" s="55"/>
      <c r="K1554" s="65"/>
      <c r="L1554" s="65"/>
      <c r="M1554" s="65"/>
      <c r="N1554" s="65"/>
      <c r="O1554" s="65"/>
      <c r="P1554" s="65"/>
    </row>
    <row r="1555" spans="1:16" s="1" customFormat="1" x14ac:dyDescent="0.25">
      <c r="A1555" s="2"/>
      <c r="C1555" s="7"/>
      <c r="E1555" s="55"/>
      <c r="F1555" s="55"/>
      <c r="G1555" s="55"/>
      <c r="H1555" s="55"/>
      <c r="I1555" s="55"/>
      <c r="J1555" s="55"/>
      <c r="K1555" s="65"/>
      <c r="L1555" s="65"/>
      <c r="M1555" s="65"/>
      <c r="N1555" s="65"/>
      <c r="O1555" s="65"/>
      <c r="P1555" s="65"/>
    </row>
    <row r="1556" spans="1:16" s="1" customFormat="1" x14ac:dyDescent="0.25">
      <c r="A1556" s="2"/>
      <c r="C1556" s="7"/>
      <c r="E1556" s="55"/>
      <c r="F1556" s="55"/>
      <c r="G1556" s="55"/>
      <c r="H1556" s="55"/>
      <c r="I1556" s="55"/>
      <c r="J1556" s="55"/>
      <c r="K1556" s="65"/>
      <c r="L1556" s="65"/>
      <c r="M1556" s="65"/>
      <c r="N1556" s="65"/>
      <c r="O1556" s="65"/>
      <c r="P1556" s="65"/>
    </row>
    <row r="1557" spans="1:16" s="1" customFormat="1" x14ac:dyDescent="0.25">
      <c r="A1557" s="2"/>
      <c r="C1557" s="7"/>
      <c r="E1557" s="55"/>
      <c r="F1557" s="55"/>
      <c r="G1557" s="55"/>
      <c r="H1557" s="55"/>
      <c r="I1557" s="55"/>
      <c r="J1557" s="55"/>
      <c r="K1557" s="65"/>
      <c r="L1557" s="65"/>
      <c r="M1557" s="65"/>
      <c r="N1557" s="65"/>
      <c r="O1557" s="65"/>
      <c r="P1557" s="65"/>
    </row>
    <row r="1558" spans="1:16" s="1" customFormat="1" x14ac:dyDescent="0.25">
      <c r="A1558" s="2"/>
      <c r="C1558" s="7"/>
      <c r="E1558" s="55"/>
      <c r="F1558" s="55"/>
      <c r="G1558" s="55"/>
      <c r="H1558" s="55"/>
      <c r="I1558" s="55"/>
      <c r="J1558" s="55"/>
      <c r="K1558" s="65"/>
      <c r="L1558" s="65"/>
      <c r="M1558" s="65"/>
      <c r="N1558" s="65"/>
      <c r="O1558" s="65"/>
      <c r="P1558" s="65"/>
    </row>
    <row r="1559" spans="1:16" s="1" customFormat="1" x14ac:dyDescent="0.25">
      <c r="A1559" s="2"/>
      <c r="C1559" s="7"/>
      <c r="E1559" s="55"/>
      <c r="F1559" s="55"/>
      <c r="G1559" s="55"/>
      <c r="H1559" s="55"/>
      <c r="I1559" s="55"/>
      <c r="J1559" s="55"/>
      <c r="K1559" s="65"/>
      <c r="L1559" s="65"/>
      <c r="M1559" s="65"/>
      <c r="N1559" s="65"/>
      <c r="O1559" s="65"/>
      <c r="P1559" s="65"/>
    </row>
    <row r="1560" spans="1:16" s="1" customFormat="1" x14ac:dyDescent="0.25">
      <c r="A1560" s="2"/>
      <c r="C1560" s="7"/>
      <c r="E1560" s="55"/>
      <c r="F1560" s="55"/>
      <c r="G1560" s="55"/>
      <c r="H1560" s="55"/>
      <c r="I1560" s="55"/>
      <c r="J1560" s="55"/>
      <c r="K1560" s="65"/>
      <c r="L1560" s="65"/>
      <c r="M1560" s="65"/>
      <c r="N1560" s="65"/>
      <c r="O1560" s="65"/>
      <c r="P1560" s="65"/>
    </row>
    <row r="1561" spans="1:16" s="1" customFormat="1" x14ac:dyDescent="0.25">
      <c r="A1561" s="2"/>
      <c r="C1561" s="7"/>
      <c r="E1561" s="55"/>
      <c r="F1561" s="55"/>
      <c r="G1561" s="55"/>
      <c r="H1561" s="55"/>
      <c r="I1561" s="55"/>
      <c r="J1561" s="55"/>
      <c r="K1561" s="65"/>
      <c r="L1561" s="65"/>
      <c r="M1561" s="65"/>
      <c r="N1561" s="65"/>
      <c r="O1561" s="65"/>
      <c r="P1561" s="65"/>
    </row>
    <row r="1562" spans="1:16" s="1" customFormat="1" x14ac:dyDescent="0.25">
      <c r="A1562" s="2"/>
      <c r="C1562" s="7"/>
      <c r="E1562" s="55"/>
      <c r="F1562" s="55"/>
      <c r="G1562" s="55"/>
      <c r="H1562" s="55"/>
      <c r="I1562" s="55"/>
      <c r="J1562" s="55"/>
      <c r="K1562" s="65"/>
      <c r="L1562" s="65"/>
      <c r="M1562" s="65"/>
      <c r="N1562" s="65"/>
      <c r="O1562" s="65"/>
      <c r="P1562" s="65"/>
    </row>
    <row r="1563" spans="1:16" s="1" customFormat="1" x14ac:dyDescent="0.25">
      <c r="A1563" s="2"/>
      <c r="C1563" s="7"/>
      <c r="E1563" s="55"/>
      <c r="F1563" s="55"/>
      <c r="G1563" s="55"/>
      <c r="H1563" s="55"/>
      <c r="I1563" s="55"/>
      <c r="J1563" s="55"/>
      <c r="K1563" s="65"/>
      <c r="L1563" s="65"/>
      <c r="M1563" s="65"/>
      <c r="N1563" s="65"/>
      <c r="O1563" s="65"/>
      <c r="P1563" s="65"/>
    </row>
    <row r="1564" spans="1:16" s="1" customFormat="1" x14ac:dyDescent="0.25">
      <c r="A1564" s="2"/>
      <c r="C1564" s="7"/>
      <c r="E1564" s="55"/>
      <c r="F1564" s="55"/>
      <c r="G1564" s="55"/>
      <c r="H1564" s="55"/>
      <c r="I1564" s="55"/>
      <c r="J1564" s="55"/>
      <c r="K1564" s="65"/>
      <c r="L1564" s="65"/>
      <c r="M1564" s="65"/>
      <c r="N1564" s="65"/>
      <c r="O1564" s="65"/>
      <c r="P1564" s="65"/>
    </row>
    <row r="1565" spans="1:16" s="1" customFormat="1" x14ac:dyDescent="0.25">
      <c r="A1565" s="2"/>
      <c r="C1565" s="7"/>
      <c r="E1565" s="55"/>
      <c r="F1565" s="55"/>
      <c r="G1565" s="55"/>
      <c r="H1565" s="55"/>
      <c r="I1565" s="55"/>
      <c r="J1565" s="55"/>
      <c r="K1565" s="65"/>
      <c r="L1565" s="65"/>
      <c r="M1565" s="65"/>
      <c r="N1565" s="65"/>
      <c r="O1565" s="65"/>
      <c r="P1565" s="65"/>
    </row>
    <row r="1566" spans="1:16" s="1" customFormat="1" x14ac:dyDescent="0.25">
      <c r="A1566" s="2"/>
      <c r="C1566" s="7"/>
      <c r="E1566" s="55"/>
      <c r="F1566" s="55"/>
      <c r="G1566" s="55"/>
      <c r="H1566" s="55"/>
      <c r="I1566" s="55"/>
      <c r="J1566" s="55"/>
      <c r="K1566" s="65"/>
      <c r="L1566" s="65"/>
      <c r="M1566" s="65"/>
      <c r="N1566" s="65"/>
      <c r="O1566" s="65"/>
      <c r="P1566" s="65"/>
    </row>
    <row r="1567" spans="1:16" s="1" customFormat="1" x14ac:dyDescent="0.25">
      <c r="A1567" s="2"/>
      <c r="C1567" s="7"/>
      <c r="E1567" s="55"/>
      <c r="F1567" s="55"/>
      <c r="G1567" s="55"/>
      <c r="H1567" s="55"/>
      <c r="I1567" s="55"/>
      <c r="J1567" s="55"/>
      <c r="K1567" s="65"/>
      <c r="L1567" s="65"/>
      <c r="M1567" s="65"/>
      <c r="N1567" s="65"/>
      <c r="O1567" s="65"/>
      <c r="P1567" s="65"/>
    </row>
    <row r="1568" spans="1:16" s="1" customFormat="1" x14ac:dyDescent="0.25">
      <c r="A1568" s="2"/>
      <c r="C1568" s="7"/>
      <c r="E1568" s="55"/>
      <c r="F1568" s="55"/>
      <c r="G1568" s="55"/>
      <c r="H1568" s="55"/>
      <c r="I1568" s="55"/>
      <c r="J1568" s="55"/>
      <c r="K1568" s="65"/>
      <c r="L1568" s="65"/>
      <c r="M1568" s="65"/>
      <c r="N1568" s="65"/>
      <c r="O1568" s="65"/>
      <c r="P1568" s="65"/>
    </row>
    <row r="1569" spans="1:16" s="1" customFormat="1" x14ac:dyDescent="0.25">
      <c r="A1569" s="2"/>
      <c r="C1569" s="7"/>
      <c r="E1569" s="55"/>
      <c r="F1569" s="55"/>
      <c r="G1569" s="55"/>
      <c r="H1569" s="55"/>
      <c r="I1569" s="55"/>
      <c r="J1569" s="55"/>
      <c r="K1569" s="65"/>
      <c r="L1569" s="65"/>
      <c r="M1569" s="65"/>
      <c r="N1569" s="65"/>
      <c r="O1569" s="65"/>
      <c r="P1569" s="65"/>
    </row>
    <row r="1570" spans="1:16" s="1" customFormat="1" x14ac:dyDescent="0.25">
      <c r="A1570" s="2"/>
      <c r="C1570" s="7"/>
      <c r="E1570" s="55"/>
      <c r="F1570" s="55"/>
      <c r="G1570" s="55"/>
      <c r="H1570" s="55"/>
      <c r="I1570" s="55"/>
      <c r="J1570" s="55"/>
      <c r="K1570" s="65"/>
      <c r="L1570" s="65"/>
      <c r="M1570" s="65"/>
      <c r="N1570" s="65"/>
      <c r="O1570" s="65"/>
      <c r="P1570" s="65"/>
    </row>
    <row r="1571" spans="1:16" s="1" customFormat="1" x14ac:dyDescent="0.25">
      <c r="A1571" s="2"/>
      <c r="C1571" s="7"/>
      <c r="E1571" s="55"/>
      <c r="F1571" s="55"/>
      <c r="G1571" s="55"/>
      <c r="H1571" s="55"/>
      <c r="I1571" s="55"/>
      <c r="J1571" s="55"/>
      <c r="K1571" s="65"/>
      <c r="L1571" s="65"/>
      <c r="M1571" s="65"/>
      <c r="N1571" s="65"/>
      <c r="O1571" s="65"/>
      <c r="P1571" s="65"/>
    </row>
    <row r="1572" spans="1:16" s="1" customFormat="1" x14ac:dyDescent="0.25">
      <c r="A1572" s="2"/>
      <c r="C1572" s="7"/>
      <c r="E1572" s="55"/>
      <c r="F1572" s="55"/>
      <c r="G1572" s="55"/>
      <c r="H1572" s="55"/>
      <c r="I1572" s="55"/>
      <c r="J1572" s="55"/>
      <c r="K1572" s="65"/>
      <c r="L1572" s="65"/>
      <c r="M1572" s="65"/>
      <c r="N1572" s="65"/>
      <c r="O1572" s="65"/>
      <c r="P1572" s="65"/>
    </row>
    <row r="1573" spans="1:16" s="1" customFormat="1" x14ac:dyDescent="0.25">
      <c r="A1573" s="2"/>
      <c r="C1573" s="7"/>
      <c r="E1573" s="55"/>
      <c r="F1573" s="55"/>
      <c r="G1573" s="55"/>
      <c r="H1573" s="55"/>
      <c r="I1573" s="55"/>
      <c r="J1573" s="55"/>
      <c r="K1573" s="65"/>
      <c r="L1573" s="65"/>
      <c r="M1573" s="65"/>
      <c r="N1573" s="65"/>
      <c r="O1573" s="65"/>
      <c r="P1573" s="65"/>
    </row>
    <row r="1574" spans="1:16" s="1" customFormat="1" x14ac:dyDescent="0.25">
      <c r="A1574" s="2"/>
      <c r="C1574" s="7"/>
      <c r="E1574" s="55"/>
      <c r="F1574" s="55"/>
      <c r="G1574" s="55"/>
      <c r="H1574" s="55"/>
      <c r="I1574" s="55"/>
      <c r="J1574" s="55"/>
      <c r="K1574" s="65"/>
      <c r="L1574" s="65"/>
      <c r="M1574" s="65"/>
      <c r="N1574" s="65"/>
      <c r="O1574" s="65"/>
      <c r="P1574" s="65"/>
    </row>
    <row r="1575" spans="1:16" s="1" customFormat="1" x14ac:dyDescent="0.25">
      <c r="A1575" s="2"/>
      <c r="C1575" s="7"/>
      <c r="E1575" s="55"/>
      <c r="F1575" s="55"/>
      <c r="G1575" s="55"/>
      <c r="H1575" s="55"/>
      <c r="I1575" s="55"/>
      <c r="J1575" s="55"/>
      <c r="K1575" s="65"/>
      <c r="L1575" s="65"/>
      <c r="M1575" s="65"/>
      <c r="N1575" s="65"/>
      <c r="O1575" s="65"/>
      <c r="P1575" s="65"/>
    </row>
    <row r="1576" spans="1:16" s="1" customFormat="1" x14ac:dyDescent="0.25">
      <c r="A1576" s="2"/>
      <c r="C1576" s="7"/>
      <c r="E1576" s="55"/>
      <c r="F1576" s="55"/>
      <c r="G1576" s="55"/>
      <c r="H1576" s="55"/>
      <c r="I1576" s="55"/>
      <c r="J1576" s="55"/>
      <c r="K1576" s="65"/>
      <c r="L1576" s="65"/>
      <c r="M1576" s="65"/>
      <c r="N1576" s="65"/>
      <c r="O1576" s="65"/>
      <c r="P1576" s="65"/>
    </row>
    <row r="1577" spans="1:16" s="1" customFormat="1" x14ac:dyDescent="0.25">
      <c r="A1577" s="2"/>
      <c r="C1577" s="7"/>
      <c r="E1577" s="55"/>
      <c r="F1577" s="55"/>
      <c r="G1577" s="55"/>
      <c r="H1577" s="55"/>
      <c r="I1577" s="55"/>
      <c r="J1577" s="55"/>
      <c r="K1577" s="65"/>
      <c r="L1577" s="65"/>
      <c r="M1577" s="65"/>
      <c r="N1577" s="65"/>
      <c r="O1577" s="65"/>
      <c r="P1577" s="65"/>
    </row>
    <row r="1578" spans="1:16" s="1" customFormat="1" x14ac:dyDescent="0.25">
      <c r="A1578" s="2"/>
      <c r="C1578" s="7"/>
      <c r="E1578" s="55"/>
      <c r="F1578" s="55"/>
      <c r="G1578" s="55"/>
      <c r="H1578" s="55"/>
      <c r="I1578" s="55"/>
      <c r="J1578" s="55"/>
      <c r="K1578" s="65"/>
      <c r="L1578" s="65"/>
      <c r="M1578" s="65"/>
      <c r="N1578" s="65"/>
      <c r="O1578" s="65"/>
      <c r="P1578" s="65"/>
    </row>
    <row r="1579" spans="1:16" s="1" customFormat="1" x14ac:dyDescent="0.25">
      <c r="A1579" s="2"/>
      <c r="C1579" s="7"/>
      <c r="E1579" s="55"/>
      <c r="F1579" s="55"/>
      <c r="G1579" s="55"/>
      <c r="H1579" s="55"/>
      <c r="I1579" s="55"/>
      <c r="J1579" s="55"/>
      <c r="K1579" s="65"/>
      <c r="L1579" s="65"/>
      <c r="M1579" s="65"/>
      <c r="N1579" s="65"/>
      <c r="O1579" s="65"/>
      <c r="P1579" s="65"/>
    </row>
    <row r="1580" spans="1:16" s="1" customFormat="1" x14ac:dyDescent="0.25">
      <c r="A1580" s="2"/>
      <c r="C1580" s="7"/>
      <c r="E1580" s="55"/>
      <c r="F1580" s="55"/>
      <c r="G1580" s="55"/>
      <c r="H1580" s="55"/>
      <c r="I1580" s="55"/>
      <c r="J1580" s="55"/>
      <c r="K1580" s="65"/>
      <c r="L1580" s="65"/>
      <c r="M1580" s="65"/>
      <c r="N1580" s="65"/>
      <c r="O1580" s="65"/>
      <c r="P1580" s="65"/>
    </row>
    <row r="1581" spans="1:16" s="1" customFormat="1" x14ac:dyDescent="0.25">
      <c r="A1581" s="2"/>
      <c r="C1581" s="7"/>
      <c r="E1581" s="55"/>
      <c r="F1581" s="55"/>
      <c r="G1581" s="55"/>
      <c r="H1581" s="55"/>
      <c r="I1581" s="55"/>
      <c r="J1581" s="55"/>
      <c r="K1581" s="65"/>
      <c r="L1581" s="65"/>
      <c r="M1581" s="65"/>
      <c r="N1581" s="65"/>
      <c r="O1581" s="65"/>
      <c r="P1581" s="65"/>
    </row>
    <row r="1582" spans="1:16" s="1" customFormat="1" x14ac:dyDescent="0.25">
      <c r="A1582" s="2"/>
      <c r="C1582" s="7"/>
      <c r="E1582" s="55"/>
      <c r="F1582" s="55"/>
      <c r="G1582" s="55"/>
      <c r="H1582" s="55"/>
      <c r="I1582" s="55"/>
      <c r="J1582" s="55"/>
      <c r="K1582" s="65"/>
      <c r="L1582" s="65"/>
      <c r="M1582" s="65"/>
      <c r="N1582" s="65"/>
      <c r="O1582" s="65"/>
      <c r="P1582" s="65"/>
    </row>
    <row r="1583" spans="1:16" s="1" customFormat="1" x14ac:dyDescent="0.25">
      <c r="A1583" s="2"/>
      <c r="C1583" s="7"/>
      <c r="E1583" s="55"/>
      <c r="F1583" s="55"/>
      <c r="G1583" s="55"/>
      <c r="H1583" s="55"/>
      <c r="I1583" s="55"/>
      <c r="J1583" s="55"/>
      <c r="K1583" s="65"/>
      <c r="L1583" s="65"/>
      <c r="M1583" s="65"/>
      <c r="N1583" s="65"/>
      <c r="O1583" s="65"/>
      <c r="P1583" s="65"/>
    </row>
    <row r="1584" spans="1:16" s="1" customFormat="1" x14ac:dyDescent="0.25">
      <c r="A1584" s="2"/>
      <c r="C1584" s="7"/>
      <c r="E1584" s="55"/>
      <c r="F1584" s="55"/>
      <c r="G1584" s="55"/>
      <c r="H1584" s="55"/>
      <c r="I1584" s="55"/>
      <c r="J1584" s="55"/>
      <c r="K1584" s="65"/>
      <c r="L1584" s="65"/>
      <c r="M1584" s="65"/>
      <c r="N1584" s="65"/>
      <c r="O1584" s="65"/>
      <c r="P1584" s="65"/>
    </row>
    <row r="1585" spans="1:16" s="1" customFormat="1" x14ac:dyDescent="0.25">
      <c r="A1585" s="2"/>
      <c r="C1585" s="7"/>
      <c r="E1585" s="55"/>
      <c r="F1585" s="55"/>
      <c r="G1585" s="55"/>
      <c r="H1585" s="55"/>
      <c r="I1585" s="55"/>
      <c r="J1585" s="55"/>
      <c r="K1585" s="65"/>
      <c r="L1585" s="65"/>
      <c r="M1585" s="65"/>
      <c r="N1585" s="65"/>
      <c r="O1585" s="65"/>
      <c r="P1585" s="65"/>
    </row>
    <row r="1586" spans="1:16" s="1" customFormat="1" x14ac:dyDescent="0.25">
      <c r="A1586" s="2"/>
      <c r="C1586" s="7"/>
      <c r="E1586" s="55"/>
      <c r="F1586" s="55"/>
      <c r="G1586" s="55"/>
      <c r="H1586" s="55"/>
      <c r="I1586" s="55"/>
      <c r="J1586" s="55"/>
      <c r="K1586" s="65"/>
      <c r="L1586" s="65"/>
      <c r="M1586" s="65"/>
      <c r="N1586" s="65"/>
      <c r="O1586" s="65"/>
      <c r="P1586" s="65"/>
    </row>
    <row r="1587" spans="1:16" s="1" customFormat="1" x14ac:dyDescent="0.25">
      <c r="A1587" s="2"/>
      <c r="C1587" s="7"/>
      <c r="E1587" s="55"/>
      <c r="F1587" s="55"/>
      <c r="G1587" s="55"/>
      <c r="H1587" s="55"/>
      <c r="I1587" s="55"/>
      <c r="J1587" s="55"/>
      <c r="K1587" s="65"/>
      <c r="L1587" s="65"/>
      <c r="M1587" s="65"/>
      <c r="N1587" s="65"/>
      <c r="O1587" s="65"/>
      <c r="P1587" s="65"/>
    </row>
    <row r="1588" spans="1:16" s="1" customFormat="1" x14ac:dyDescent="0.25">
      <c r="A1588" s="2"/>
      <c r="C1588" s="7"/>
      <c r="E1588" s="55"/>
      <c r="F1588" s="55"/>
      <c r="G1588" s="55"/>
      <c r="H1588" s="55"/>
      <c r="I1588" s="55"/>
      <c r="J1588" s="55"/>
      <c r="K1588" s="65"/>
      <c r="L1588" s="65"/>
      <c r="M1588" s="65"/>
      <c r="N1588" s="65"/>
      <c r="O1588" s="65"/>
      <c r="P1588" s="65"/>
    </row>
    <row r="1589" spans="1:16" s="1" customFormat="1" x14ac:dyDescent="0.25">
      <c r="A1589" s="2"/>
      <c r="C1589" s="7"/>
      <c r="E1589" s="55"/>
      <c r="F1589" s="55"/>
      <c r="G1589" s="55"/>
      <c r="H1589" s="55"/>
      <c r="I1589" s="55"/>
      <c r="J1589" s="55"/>
      <c r="K1589" s="65"/>
      <c r="L1589" s="65"/>
      <c r="M1589" s="65"/>
      <c r="N1589" s="65"/>
      <c r="O1589" s="65"/>
      <c r="P1589" s="65"/>
    </row>
    <row r="1590" spans="1:16" s="1" customFormat="1" x14ac:dyDescent="0.25">
      <c r="A1590" s="2"/>
      <c r="C1590" s="7"/>
      <c r="E1590" s="55"/>
      <c r="F1590" s="55"/>
      <c r="G1590" s="55"/>
      <c r="H1590" s="55"/>
      <c r="I1590" s="55"/>
      <c r="J1590" s="55"/>
      <c r="K1590" s="65"/>
      <c r="L1590" s="65"/>
      <c r="M1590" s="65"/>
      <c r="N1590" s="65"/>
      <c r="O1590" s="65"/>
      <c r="P1590" s="65"/>
    </row>
    <row r="1591" spans="1:16" s="1" customFormat="1" x14ac:dyDescent="0.25">
      <c r="A1591" s="2"/>
      <c r="C1591" s="7"/>
      <c r="E1591" s="55"/>
      <c r="F1591" s="55"/>
      <c r="G1591" s="55"/>
      <c r="H1591" s="55"/>
      <c r="I1591" s="55"/>
      <c r="J1591" s="55"/>
      <c r="K1591" s="65"/>
      <c r="L1591" s="65"/>
      <c r="M1591" s="65"/>
      <c r="N1591" s="65"/>
      <c r="O1591" s="65"/>
      <c r="P1591" s="65"/>
    </row>
    <row r="1592" spans="1:16" s="1" customFormat="1" x14ac:dyDescent="0.25">
      <c r="A1592" s="2"/>
      <c r="C1592" s="7"/>
      <c r="E1592" s="55"/>
      <c r="F1592" s="55"/>
      <c r="G1592" s="55"/>
      <c r="H1592" s="55"/>
      <c r="I1592" s="55"/>
      <c r="J1592" s="55"/>
      <c r="K1592" s="65"/>
      <c r="L1592" s="65"/>
      <c r="M1592" s="65"/>
      <c r="N1592" s="65"/>
      <c r="O1592" s="65"/>
      <c r="P1592" s="65"/>
    </row>
    <row r="1593" spans="1:16" s="1" customFormat="1" x14ac:dyDescent="0.25">
      <c r="A1593" s="2"/>
      <c r="C1593" s="7"/>
      <c r="E1593" s="55"/>
      <c r="F1593" s="55"/>
      <c r="G1593" s="55"/>
      <c r="H1593" s="55"/>
      <c r="I1593" s="55"/>
      <c r="J1593" s="55"/>
      <c r="K1593" s="65"/>
      <c r="L1593" s="65"/>
      <c r="M1593" s="65"/>
      <c r="N1593" s="65"/>
      <c r="O1593" s="65"/>
      <c r="P1593" s="65"/>
    </row>
    <row r="1594" spans="1:16" s="1" customFormat="1" x14ac:dyDescent="0.25">
      <c r="A1594" s="2"/>
      <c r="C1594" s="7"/>
      <c r="E1594" s="55"/>
      <c r="F1594" s="55"/>
      <c r="G1594" s="55"/>
      <c r="H1594" s="55"/>
      <c r="I1594" s="55"/>
      <c r="J1594" s="55"/>
      <c r="K1594" s="65"/>
      <c r="L1594" s="65"/>
      <c r="M1594" s="65"/>
      <c r="N1594" s="65"/>
      <c r="O1594" s="65"/>
      <c r="P1594" s="65"/>
    </row>
    <row r="1595" spans="1:16" s="1" customFormat="1" x14ac:dyDescent="0.25">
      <c r="A1595" s="2"/>
      <c r="C1595" s="7"/>
      <c r="E1595" s="55"/>
      <c r="F1595" s="55"/>
      <c r="G1595" s="55"/>
      <c r="H1595" s="55"/>
      <c r="I1595" s="55"/>
      <c r="J1595" s="55"/>
      <c r="K1595" s="65"/>
      <c r="L1595" s="65"/>
      <c r="M1595" s="65"/>
      <c r="N1595" s="65"/>
      <c r="O1595" s="65"/>
      <c r="P1595" s="65"/>
    </row>
    <row r="1596" spans="1:16" s="1" customFormat="1" x14ac:dyDescent="0.25">
      <c r="A1596" s="2"/>
      <c r="C1596" s="7"/>
      <c r="E1596" s="55"/>
      <c r="F1596" s="55"/>
      <c r="G1596" s="55"/>
      <c r="H1596" s="55"/>
      <c r="I1596" s="55"/>
      <c r="J1596" s="55"/>
      <c r="K1596" s="65"/>
      <c r="L1596" s="65"/>
      <c r="M1596" s="65"/>
      <c r="N1596" s="65"/>
      <c r="O1596" s="65"/>
      <c r="P1596" s="65"/>
    </row>
    <row r="1597" spans="1:16" s="1" customFormat="1" x14ac:dyDescent="0.25">
      <c r="A1597" s="2"/>
      <c r="C1597" s="7"/>
      <c r="E1597" s="55"/>
      <c r="F1597" s="55"/>
      <c r="G1597" s="55"/>
      <c r="H1597" s="55"/>
      <c r="I1597" s="55"/>
      <c r="J1597" s="55"/>
      <c r="K1597" s="65"/>
      <c r="L1597" s="65"/>
      <c r="M1597" s="65"/>
      <c r="N1597" s="65"/>
      <c r="O1597" s="65"/>
      <c r="P1597" s="65"/>
    </row>
    <row r="1598" spans="1:16" s="1" customFormat="1" x14ac:dyDescent="0.25">
      <c r="A1598" s="2"/>
      <c r="C1598" s="7"/>
      <c r="E1598" s="55"/>
      <c r="F1598" s="55"/>
      <c r="G1598" s="55"/>
      <c r="H1598" s="55"/>
      <c r="I1598" s="55"/>
      <c r="J1598" s="55"/>
      <c r="K1598" s="65"/>
      <c r="L1598" s="65"/>
      <c r="M1598" s="65"/>
      <c r="N1598" s="65"/>
      <c r="O1598" s="65"/>
      <c r="P1598" s="65"/>
    </row>
    <row r="1599" spans="1:16" s="1" customFormat="1" x14ac:dyDescent="0.25">
      <c r="A1599" s="2"/>
      <c r="C1599" s="7"/>
      <c r="E1599" s="55"/>
      <c r="F1599" s="55"/>
      <c r="G1599" s="55"/>
      <c r="H1599" s="55"/>
      <c r="I1599" s="55"/>
      <c r="J1599" s="55"/>
      <c r="K1599" s="65"/>
      <c r="L1599" s="65"/>
      <c r="M1599" s="65"/>
      <c r="N1599" s="65"/>
      <c r="O1599" s="65"/>
      <c r="P1599" s="65"/>
    </row>
    <row r="1600" spans="1:16" s="1" customFormat="1" x14ac:dyDescent="0.25">
      <c r="A1600" s="2"/>
      <c r="C1600" s="7"/>
      <c r="E1600" s="55"/>
      <c r="F1600" s="55"/>
      <c r="G1600" s="55"/>
      <c r="H1600" s="55"/>
      <c r="I1600" s="55"/>
      <c r="J1600" s="55"/>
      <c r="K1600" s="65"/>
      <c r="L1600" s="65"/>
      <c r="M1600" s="65"/>
      <c r="N1600" s="65"/>
      <c r="O1600" s="65"/>
      <c r="P1600" s="65"/>
    </row>
    <row r="1601" spans="1:16" s="1" customFormat="1" x14ac:dyDescent="0.25">
      <c r="A1601" s="2"/>
      <c r="C1601" s="7"/>
      <c r="E1601" s="55"/>
      <c r="F1601" s="55"/>
      <c r="G1601" s="55"/>
      <c r="H1601" s="55"/>
      <c r="I1601" s="55"/>
      <c r="J1601" s="55"/>
      <c r="K1601" s="65"/>
      <c r="L1601" s="65"/>
      <c r="M1601" s="65"/>
      <c r="N1601" s="65"/>
      <c r="O1601" s="65"/>
      <c r="P1601" s="65"/>
    </row>
    <row r="1602" spans="1:16" s="1" customFormat="1" x14ac:dyDescent="0.25">
      <c r="A1602" s="2"/>
      <c r="C1602" s="7"/>
      <c r="E1602" s="55"/>
      <c r="F1602" s="55"/>
      <c r="G1602" s="55"/>
      <c r="H1602" s="55"/>
      <c r="I1602" s="55"/>
      <c r="J1602" s="55"/>
      <c r="K1602" s="65"/>
      <c r="L1602" s="65"/>
      <c r="M1602" s="65"/>
      <c r="N1602" s="65"/>
      <c r="O1602" s="65"/>
      <c r="P1602" s="65"/>
    </row>
    <row r="1603" spans="1:16" s="1" customFormat="1" x14ac:dyDescent="0.25">
      <c r="A1603" s="2"/>
      <c r="C1603" s="7"/>
      <c r="E1603" s="55"/>
      <c r="F1603" s="55"/>
      <c r="G1603" s="55"/>
      <c r="H1603" s="55"/>
      <c r="I1603" s="55"/>
      <c r="J1603" s="55"/>
      <c r="K1603" s="65"/>
      <c r="L1603" s="65"/>
      <c r="M1603" s="65"/>
      <c r="N1603" s="65"/>
      <c r="O1603" s="65"/>
      <c r="P1603" s="65"/>
    </row>
    <row r="1604" spans="1:16" s="1" customFormat="1" x14ac:dyDescent="0.25">
      <c r="A1604" s="2"/>
      <c r="C1604" s="7"/>
      <c r="E1604" s="55"/>
      <c r="F1604" s="55"/>
      <c r="G1604" s="55"/>
      <c r="H1604" s="55"/>
      <c r="I1604" s="55"/>
      <c r="J1604" s="55"/>
      <c r="K1604" s="65"/>
      <c r="L1604" s="65"/>
      <c r="M1604" s="65"/>
      <c r="N1604" s="65"/>
      <c r="O1604" s="65"/>
      <c r="P1604" s="65"/>
    </row>
    <row r="1605" spans="1:16" s="1" customFormat="1" x14ac:dyDescent="0.25">
      <c r="A1605" s="2"/>
      <c r="C1605" s="7"/>
      <c r="E1605" s="55"/>
      <c r="F1605" s="55"/>
      <c r="G1605" s="55"/>
      <c r="H1605" s="55"/>
      <c r="I1605" s="55"/>
      <c r="J1605" s="55"/>
      <c r="K1605" s="65"/>
      <c r="L1605" s="65"/>
      <c r="M1605" s="65"/>
      <c r="N1605" s="65"/>
      <c r="O1605" s="65"/>
      <c r="P1605" s="65"/>
    </row>
    <row r="1606" spans="1:16" s="1" customFormat="1" x14ac:dyDescent="0.25">
      <c r="A1606" s="2"/>
      <c r="C1606" s="7"/>
      <c r="E1606" s="55"/>
      <c r="F1606" s="55"/>
      <c r="G1606" s="55"/>
      <c r="H1606" s="55"/>
      <c r="I1606" s="55"/>
      <c r="J1606" s="55"/>
      <c r="K1606" s="65"/>
      <c r="L1606" s="65"/>
      <c r="M1606" s="65"/>
      <c r="N1606" s="65"/>
      <c r="O1606" s="65"/>
      <c r="P1606" s="65"/>
    </row>
    <row r="1607" spans="1:16" s="1" customFormat="1" x14ac:dyDescent="0.25">
      <c r="A1607" s="2"/>
      <c r="C1607" s="7"/>
      <c r="E1607" s="55"/>
      <c r="F1607" s="55"/>
      <c r="G1607" s="55"/>
      <c r="H1607" s="55"/>
      <c r="I1607" s="55"/>
      <c r="J1607" s="55"/>
      <c r="K1607" s="65"/>
      <c r="L1607" s="65"/>
      <c r="M1607" s="65"/>
      <c r="N1607" s="65"/>
      <c r="O1607" s="65"/>
      <c r="P1607" s="65"/>
    </row>
    <row r="1608" spans="1:16" s="1" customFormat="1" x14ac:dyDescent="0.25">
      <c r="A1608" s="2"/>
      <c r="C1608" s="7"/>
      <c r="E1608" s="55"/>
      <c r="F1608" s="55"/>
      <c r="G1608" s="55"/>
      <c r="H1608" s="55"/>
      <c r="I1608" s="55"/>
      <c r="J1608" s="55"/>
      <c r="K1608" s="65"/>
      <c r="L1608" s="65"/>
      <c r="M1608" s="65"/>
      <c r="N1608" s="65"/>
      <c r="O1608" s="65"/>
      <c r="P1608" s="65"/>
    </row>
    <row r="1609" spans="1:16" s="1" customFormat="1" x14ac:dyDescent="0.25">
      <c r="A1609" s="2"/>
      <c r="C1609" s="7"/>
      <c r="E1609" s="55"/>
      <c r="F1609" s="55"/>
      <c r="G1609" s="55"/>
      <c r="H1609" s="55"/>
      <c r="I1609" s="55"/>
      <c r="J1609" s="55"/>
      <c r="K1609" s="65"/>
      <c r="L1609" s="65"/>
      <c r="M1609" s="65"/>
      <c r="N1609" s="65"/>
      <c r="O1609" s="65"/>
      <c r="P1609" s="65"/>
    </row>
    <row r="1610" spans="1:16" s="1" customFormat="1" x14ac:dyDescent="0.25">
      <c r="A1610" s="2"/>
      <c r="C1610" s="7"/>
      <c r="E1610" s="55"/>
      <c r="F1610" s="55"/>
      <c r="G1610" s="55"/>
      <c r="H1610" s="55"/>
      <c r="I1610" s="55"/>
      <c r="J1610" s="55"/>
      <c r="K1610" s="65"/>
      <c r="L1610" s="65"/>
      <c r="M1610" s="65"/>
      <c r="N1610" s="65"/>
      <c r="O1610" s="65"/>
      <c r="P1610" s="65"/>
    </row>
    <row r="1611" spans="1:16" s="1" customFormat="1" x14ac:dyDescent="0.25">
      <c r="A1611" s="2"/>
      <c r="C1611" s="7"/>
      <c r="E1611" s="55"/>
      <c r="F1611" s="55"/>
      <c r="G1611" s="55"/>
      <c r="H1611" s="55"/>
      <c r="I1611" s="55"/>
      <c r="J1611" s="55"/>
      <c r="K1611" s="65"/>
      <c r="L1611" s="65"/>
      <c r="M1611" s="65"/>
      <c r="N1611" s="65"/>
      <c r="O1611" s="65"/>
      <c r="P1611" s="65"/>
    </row>
    <row r="1612" spans="1:16" s="1" customFormat="1" x14ac:dyDescent="0.25">
      <c r="A1612" s="2"/>
      <c r="C1612" s="7"/>
      <c r="E1612" s="55"/>
      <c r="F1612" s="55"/>
      <c r="G1612" s="55"/>
      <c r="H1612" s="55"/>
      <c r="I1612" s="55"/>
      <c r="J1612" s="55"/>
      <c r="K1612" s="65"/>
      <c r="L1612" s="65"/>
      <c r="M1612" s="65"/>
      <c r="N1612" s="65"/>
      <c r="O1612" s="65"/>
      <c r="P1612" s="65"/>
    </row>
    <row r="1613" spans="1:16" s="1" customFormat="1" x14ac:dyDescent="0.25">
      <c r="A1613" s="2"/>
      <c r="C1613" s="7"/>
      <c r="E1613" s="55"/>
      <c r="F1613" s="55"/>
      <c r="G1613" s="55"/>
      <c r="H1613" s="55"/>
      <c r="I1613" s="55"/>
      <c r="J1613" s="55"/>
      <c r="K1613" s="65"/>
      <c r="L1613" s="65"/>
      <c r="M1613" s="65"/>
      <c r="N1613" s="65"/>
      <c r="O1613" s="65"/>
      <c r="P1613" s="65"/>
    </row>
    <row r="1614" spans="1:16" s="1" customFormat="1" x14ac:dyDescent="0.25">
      <c r="A1614" s="2"/>
      <c r="C1614" s="7"/>
      <c r="E1614" s="55"/>
      <c r="F1614" s="55"/>
      <c r="G1614" s="55"/>
      <c r="H1614" s="55"/>
      <c r="I1614" s="55"/>
      <c r="J1614" s="55"/>
      <c r="K1614" s="65"/>
      <c r="L1614" s="65"/>
      <c r="M1614" s="65"/>
      <c r="N1614" s="65"/>
      <c r="O1614" s="65"/>
      <c r="P1614" s="65"/>
    </row>
    <row r="1615" spans="1:16" s="1" customFormat="1" x14ac:dyDescent="0.25">
      <c r="A1615" s="2"/>
      <c r="C1615" s="7"/>
      <c r="E1615" s="55"/>
      <c r="F1615" s="55"/>
      <c r="G1615" s="55"/>
      <c r="H1615" s="55"/>
      <c r="I1615" s="55"/>
      <c r="J1615" s="55"/>
      <c r="K1615" s="65"/>
      <c r="L1615" s="65"/>
      <c r="M1615" s="65"/>
      <c r="N1615" s="65"/>
      <c r="O1615" s="65"/>
      <c r="P1615" s="65"/>
    </row>
    <row r="1616" spans="1:16" s="1" customFormat="1" x14ac:dyDescent="0.25">
      <c r="A1616" s="2"/>
      <c r="C1616" s="7"/>
      <c r="E1616" s="55"/>
      <c r="F1616" s="55"/>
      <c r="G1616" s="55"/>
      <c r="H1616" s="55"/>
      <c r="I1616" s="55"/>
      <c r="J1616" s="55"/>
      <c r="K1616" s="65"/>
      <c r="L1616" s="65"/>
      <c r="M1616" s="65"/>
      <c r="N1616" s="65"/>
      <c r="O1616" s="65"/>
      <c r="P1616" s="65"/>
    </row>
    <row r="1617" spans="1:16" s="1" customFormat="1" x14ac:dyDescent="0.25">
      <c r="A1617" s="2"/>
      <c r="C1617" s="7"/>
      <c r="E1617" s="55"/>
      <c r="F1617" s="55"/>
      <c r="G1617" s="55"/>
      <c r="H1617" s="55"/>
      <c r="I1617" s="55"/>
      <c r="J1617" s="55"/>
      <c r="K1617" s="65"/>
      <c r="L1617" s="65"/>
      <c r="M1617" s="65"/>
      <c r="N1617" s="65"/>
      <c r="O1617" s="65"/>
      <c r="P1617" s="65"/>
    </row>
    <row r="1618" spans="1:16" s="1" customFormat="1" x14ac:dyDescent="0.25">
      <c r="A1618" s="2"/>
      <c r="C1618" s="7"/>
      <c r="E1618" s="55"/>
      <c r="F1618" s="55"/>
      <c r="G1618" s="55"/>
      <c r="H1618" s="55"/>
      <c r="I1618" s="55"/>
      <c r="J1618" s="55"/>
      <c r="K1618" s="65"/>
      <c r="L1618" s="65"/>
      <c r="M1618" s="65"/>
      <c r="N1618" s="65"/>
      <c r="O1618" s="65"/>
      <c r="P1618" s="65"/>
    </row>
    <row r="1619" spans="1:16" s="1" customFormat="1" x14ac:dyDescent="0.25">
      <c r="A1619" s="2"/>
      <c r="C1619" s="7"/>
      <c r="E1619" s="55"/>
      <c r="F1619" s="55"/>
      <c r="G1619" s="55"/>
      <c r="H1619" s="55"/>
      <c r="I1619" s="55"/>
      <c r="J1619" s="55"/>
      <c r="K1619" s="65"/>
      <c r="L1619" s="65"/>
      <c r="M1619" s="65"/>
      <c r="N1619" s="65"/>
      <c r="O1619" s="65"/>
      <c r="P1619" s="65"/>
    </row>
    <row r="1620" spans="1:16" s="1" customFormat="1" x14ac:dyDescent="0.25">
      <c r="A1620" s="2"/>
      <c r="C1620" s="7"/>
      <c r="E1620" s="55"/>
      <c r="F1620" s="55"/>
      <c r="G1620" s="55"/>
      <c r="H1620" s="55"/>
      <c r="I1620" s="55"/>
      <c r="J1620" s="55"/>
      <c r="K1620" s="65"/>
      <c r="L1620" s="65"/>
      <c r="M1620" s="65"/>
      <c r="N1620" s="65"/>
      <c r="O1620" s="65"/>
      <c r="P1620" s="65"/>
    </row>
    <row r="1621" spans="1:16" s="1" customFormat="1" x14ac:dyDescent="0.25">
      <c r="A1621" s="2"/>
      <c r="C1621" s="7"/>
      <c r="E1621" s="55"/>
      <c r="F1621" s="55"/>
      <c r="G1621" s="55"/>
      <c r="H1621" s="55"/>
      <c r="I1621" s="55"/>
      <c r="J1621" s="55"/>
      <c r="K1621" s="65"/>
      <c r="L1621" s="65"/>
      <c r="M1621" s="65"/>
      <c r="N1621" s="65"/>
      <c r="O1621" s="65"/>
      <c r="P1621" s="65"/>
    </row>
    <row r="1622" spans="1:16" s="1" customFormat="1" x14ac:dyDescent="0.25">
      <c r="A1622" s="2"/>
      <c r="C1622" s="7"/>
      <c r="E1622" s="55"/>
      <c r="F1622" s="55"/>
      <c r="G1622" s="55"/>
      <c r="H1622" s="55"/>
      <c r="I1622" s="55"/>
      <c r="J1622" s="55"/>
      <c r="K1622" s="65"/>
      <c r="L1622" s="65"/>
      <c r="M1622" s="65"/>
      <c r="N1622" s="65"/>
      <c r="O1622" s="65"/>
      <c r="P1622" s="65"/>
    </row>
    <row r="1623" spans="1:16" s="1" customFormat="1" x14ac:dyDescent="0.25">
      <c r="A1623" s="2"/>
      <c r="C1623" s="7"/>
      <c r="E1623" s="55"/>
      <c r="F1623" s="55"/>
      <c r="G1623" s="55"/>
      <c r="H1623" s="55"/>
      <c r="I1623" s="55"/>
      <c r="J1623" s="55"/>
      <c r="K1623" s="65"/>
      <c r="L1623" s="65"/>
      <c r="M1623" s="65"/>
      <c r="N1623" s="65"/>
      <c r="O1623" s="65"/>
      <c r="P1623" s="65"/>
    </row>
    <row r="1624" spans="1:16" s="1" customFormat="1" x14ac:dyDescent="0.25">
      <c r="A1624" s="2"/>
      <c r="C1624" s="7"/>
      <c r="E1624" s="55"/>
      <c r="F1624" s="55"/>
      <c r="G1624" s="55"/>
      <c r="H1624" s="55"/>
      <c r="I1624" s="55"/>
      <c r="J1624" s="55"/>
      <c r="K1624" s="65"/>
      <c r="L1624" s="65"/>
      <c r="M1624" s="65"/>
      <c r="N1624" s="65"/>
      <c r="O1624" s="65"/>
      <c r="P1624" s="65"/>
    </row>
    <row r="1625" spans="1:16" s="1" customFormat="1" x14ac:dyDescent="0.25">
      <c r="A1625" s="2"/>
      <c r="C1625" s="7"/>
      <c r="E1625" s="55"/>
      <c r="F1625" s="55"/>
      <c r="G1625" s="55"/>
      <c r="H1625" s="55"/>
      <c r="I1625" s="55"/>
      <c r="J1625" s="55"/>
      <c r="K1625" s="65"/>
      <c r="L1625" s="65"/>
      <c r="M1625" s="65"/>
      <c r="N1625" s="65"/>
      <c r="O1625" s="65"/>
      <c r="P1625" s="65"/>
    </row>
    <row r="1626" spans="1:16" s="1" customFormat="1" x14ac:dyDescent="0.25">
      <c r="A1626" s="2"/>
      <c r="C1626" s="7"/>
      <c r="E1626" s="55"/>
      <c r="F1626" s="55"/>
      <c r="G1626" s="55"/>
      <c r="H1626" s="55"/>
      <c r="I1626" s="55"/>
      <c r="J1626" s="55"/>
      <c r="K1626" s="65"/>
      <c r="L1626" s="65"/>
      <c r="M1626" s="65"/>
      <c r="N1626" s="65"/>
      <c r="O1626" s="65"/>
      <c r="P1626" s="65"/>
    </row>
    <row r="1627" spans="1:16" s="1" customFormat="1" x14ac:dyDescent="0.25">
      <c r="A1627" s="2"/>
      <c r="C1627" s="7"/>
      <c r="E1627" s="55"/>
      <c r="F1627" s="55"/>
      <c r="G1627" s="55"/>
      <c r="H1627" s="55"/>
      <c r="I1627" s="55"/>
      <c r="J1627" s="55"/>
      <c r="K1627" s="65"/>
      <c r="L1627" s="65"/>
      <c r="M1627" s="65"/>
      <c r="N1627" s="65"/>
      <c r="O1627" s="65"/>
      <c r="P1627" s="65"/>
    </row>
    <row r="1628" spans="1:16" s="1" customFormat="1" x14ac:dyDescent="0.25">
      <c r="A1628" s="2"/>
      <c r="C1628" s="7"/>
      <c r="E1628" s="55"/>
      <c r="F1628" s="55"/>
      <c r="G1628" s="55"/>
      <c r="H1628" s="55"/>
      <c r="I1628" s="55"/>
      <c r="J1628" s="55"/>
      <c r="K1628" s="65"/>
      <c r="L1628" s="65"/>
      <c r="M1628" s="65"/>
      <c r="N1628" s="65"/>
      <c r="O1628" s="65"/>
      <c r="P1628" s="65"/>
    </row>
    <row r="1629" spans="1:16" s="1" customFormat="1" x14ac:dyDescent="0.25">
      <c r="A1629" s="2"/>
      <c r="C1629" s="7"/>
      <c r="E1629" s="55"/>
      <c r="F1629" s="55"/>
      <c r="G1629" s="55"/>
      <c r="H1629" s="55"/>
      <c r="I1629" s="55"/>
      <c r="J1629" s="55"/>
      <c r="K1629" s="65"/>
      <c r="L1629" s="65"/>
      <c r="M1629" s="65"/>
      <c r="N1629" s="65"/>
      <c r="O1629" s="65"/>
      <c r="P1629" s="65"/>
    </row>
    <row r="1630" spans="1:16" s="1" customFormat="1" x14ac:dyDescent="0.25">
      <c r="A1630" s="2"/>
      <c r="C1630" s="7"/>
      <c r="E1630" s="55"/>
      <c r="F1630" s="55"/>
      <c r="G1630" s="55"/>
      <c r="H1630" s="55"/>
      <c r="I1630" s="55"/>
      <c r="J1630" s="55"/>
      <c r="K1630" s="65"/>
      <c r="L1630" s="65"/>
      <c r="M1630" s="65"/>
      <c r="N1630" s="65"/>
      <c r="O1630" s="65"/>
      <c r="P1630" s="65"/>
    </row>
    <row r="1631" spans="1:16" s="1" customFormat="1" x14ac:dyDescent="0.25">
      <c r="A1631" s="2"/>
      <c r="C1631" s="7"/>
      <c r="E1631" s="55"/>
      <c r="F1631" s="55"/>
      <c r="G1631" s="55"/>
      <c r="H1631" s="55"/>
      <c r="I1631" s="55"/>
      <c r="J1631" s="55"/>
      <c r="K1631" s="65"/>
      <c r="L1631" s="65"/>
      <c r="M1631" s="65"/>
      <c r="N1631" s="65"/>
      <c r="O1631" s="65"/>
      <c r="P1631" s="65"/>
    </row>
    <row r="1632" spans="1:16" s="1" customFormat="1" x14ac:dyDescent="0.25">
      <c r="A1632" s="2"/>
      <c r="C1632" s="7"/>
      <c r="E1632" s="55"/>
      <c r="F1632" s="55"/>
      <c r="G1632" s="55"/>
      <c r="H1632" s="55"/>
      <c r="I1632" s="55"/>
      <c r="J1632" s="55"/>
      <c r="K1632" s="65"/>
      <c r="L1632" s="65"/>
      <c r="M1632" s="65"/>
      <c r="N1632" s="65"/>
      <c r="O1632" s="65"/>
      <c r="P1632" s="65"/>
    </row>
    <row r="1633" spans="1:16" s="1" customFormat="1" x14ac:dyDescent="0.25">
      <c r="A1633" s="2"/>
      <c r="C1633" s="7"/>
      <c r="E1633" s="55"/>
      <c r="F1633" s="55"/>
      <c r="G1633" s="55"/>
      <c r="H1633" s="55"/>
      <c r="I1633" s="55"/>
      <c r="J1633" s="55"/>
      <c r="K1633" s="65"/>
      <c r="L1633" s="65"/>
      <c r="M1633" s="65"/>
      <c r="N1633" s="65"/>
      <c r="O1633" s="65"/>
      <c r="P1633" s="65"/>
    </row>
    <row r="1634" spans="1:16" s="1" customFormat="1" x14ac:dyDescent="0.25">
      <c r="A1634" s="2"/>
      <c r="C1634" s="7"/>
      <c r="E1634" s="55"/>
      <c r="F1634" s="55"/>
      <c r="G1634" s="55"/>
      <c r="H1634" s="55"/>
      <c r="I1634" s="55"/>
      <c r="J1634" s="55"/>
      <c r="K1634" s="65"/>
      <c r="L1634" s="65"/>
      <c r="M1634" s="65"/>
      <c r="N1634" s="65"/>
      <c r="O1634" s="65"/>
      <c r="P1634" s="65"/>
    </row>
    <row r="1635" spans="1:16" s="1" customFormat="1" x14ac:dyDescent="0.25">
      <c r="A1635" s="2"/>
      <c r="C1635" s="7"/>
      <c r="E1635" s="55"/>
      <c r="F1635" s="55"/>
      <c r="G1635" s="55"/>
      <c r="H1635" s="55"/>
      <c r="I1635" s="55"/>
      <c r="J1635" s="55"/>
      <c r="K1635" s="65"/>
      <c r="L1635" s="65"/>
      <c r="M1635" s="65"/>
      <c r="N1635" s="65"/>
      <c r="O1635" s="65"/>
      <c r="P1635" s="65"/>
    </row>
    <row r="1636" spans="1:16" s="1" customFormat="1" x14ac:dyDescent="0.25">
      <c r="A1636" s="2"/>
      <c r="C1636" s="7"/>
      <c r="E1636" s="55"/>
      <c r="F1636" s="55"/>
      <c r="G1636" s="55"/>
      <c r="H1636" s="55"/>
      <c r="I1636" s="55"/>
      <c r="J1636" s="55"/>
      <c r="K1636" s="65"/>
      <c r="L1636" s="65"/>
      <c r="M1636" s="65"/>
      <c r="N1636" s="65"/>
      <c r="O1636" s="65"/>
      <c r="P1636" s="65"/>
    </row>
    <row r="1637" spans="1:16" s="1" customFormat="1" x14ac:dyDescent="0.25">
      <c r="A1637" s="2"/>
      <c r="C1637" s="7"/>
      <c r="E1637" s="55"/>
      <c r="F1637" s="55"/>
      <c r="G1637" s="55"/>
      <c r="H1637" s="55"/>
      <c r="I1637" s="55"/>
      <c r="J1637" s="55"/>
      <c r="K1637" s="65"/>
      <c r="L1637" s="65"/>
      <c r="M1637" s="65"/>
      <c r="N1637" s="65"/>
      <c r="O1637" s="65"/>
      <c r="P1637" s="65"/>
    </row>
    <row r="1638" spans="1:16" s="1" customFormat="1" x14ac:dyDescent="0.25">
      <c r="A1638" s="2"/>
      <c r="C1638" s="7"/>
      <c r="E1638" s="55"/>
      <c r="F1638" s="55"/>
      <c r="G1638" s="55"/>
      <c r="H1638" s="55"/>
      <c r="I1638" s="55"/>
      <c r="J1638" s="55"/>
      <c r="K1638" s="65"/>
      <c r="L1638" s="65"/>
      <c r="M1638" s="65"/>
      <c r="N1638" s="65"/>
      <c r="O1638" s="65"/>
      <c r="P1638" s="65"/>
    </row>
    <row r="1639" spans="1:16" s="1" customFormat="1" x14ac:dyDescent="0.25">
      <c r="A1639" s="2"/>
      <c r="C1639" s="7"/>
      <c r="E1639" s="55"/>
      <c r="F1639" s="55"/>
      <c r="G1639" s="55"/>
      <c r="H1639" s="55"/>
      <c r="I1639" s="55"/>
      <c r="J1639" s="55"/>
      <c r="K1639" s="65"/>
      <c r="L1639" s="65"/>
      <c r="M1639" s="65"/>
      <c r="N1639" s="65"/>
      <c r="O1639" s="65"/>
      <c r="P1639" s="65"/>
    </row>
    <row r="1640" spans="1:16" s="1" customFormat="1" x14ac:dyDescent="0.25">
      <c r="A1640" s="2"/>
      <c r="C1640" s="7"/>
      <c r="E1640" s="55"/>
      <c r="F1640" s="55"/>
      <c r="G1640" s="55"/>
      <c r="H1640" s="55"/>
      <c r="I1640" s="55"/>
      <c r="J1640" s="55"/>
      <c r="K1640" s="65"/>
      <c r="L1640" s="65"/>
      <c r="M1640" s="65"/>
      <c r="N1640" s="65"/>
      <c r="O1640" s="65"/>
      <c r="P1640" s="65"/>
    </row>
    <row r="1641" spans="1:16" s="1" customFormat="1" x14ac:dyDescent="0.25">
      <c r="A1641" s="2"/>
      <c r="C1641" s="7"/>
      <c r="E1641" s="55"/>
      <c r="F1641" s="55"/>
      <c r="G1641" s="55"/>
      <c r="H1641" s="55"/>
      <c r="I1641" s="55"/>
      <c r="J1641" s="55"/>
      <c r="K1641" s="65"/>
      <c r="L1641" s="65"/>
      <c r="M1641" s="65"/>
      <c r="N1641" s="65"/>
      <c r="O1641" s="65"/>
      <c r="P1641" s="65"/>
    </row>
    <row r="1642" spans="1:16" s="1" customFormat="1" x14ac:dyDescent="0.25">
      <c r="A1642" s="2"/>
      <c r="C1642" s="7"/>
      <c r="E1642" s="55"/>
      <c r="F1642" s="55"/>
      <c r="G1642" s="55"/>
      <c r="H1642" s="55"/>
      <c r="I1642" s="55"/>
      <c r="J1642" s="55"/>
      <c r="K1642" s="65"/>
      <c r="L1642" s="65"/>
      <c r="M1642" s="65"/>
      <c r="N1642" s="65"/>
      <c r="O1642" s="65"/>
      <c r="P1642" s="65"/>
    </row>
    <row r="1643" spans="1:16" s="1" customFormat="1" x14ac:dyDescent="0.25">
      <c r="A1643" s="2"/>
      <c r="C1643" s="7"/>
      <c r="E1643" s="55"/>
      <c r="F1643" s="55"/>
      <c r="G1643" s="55"/>
      <c r="H1643" s="55"/>
      <c r="I1643" s="55"/>
      <c r="J1643" s="55"/>
      <c r="K1643" s="65"/>
      <c r="L1643" s="65"/>
      <c r="M1643" s="65"/>
      <c r="N1643" s="65"/>
      <c r="O1643" s="65"/>
      <c r="P1643" s="65"/>
    </row>
    <row r="1644" spans="1:16" s="1" customFormat="1" x14ac:dyDescent="0.25">
      <c r="A1644" s="2"/>
      <c r="C1644" s="7"/>
      <c r="E1644" s="55"/>
      <c r="F1644" s="55"/>
      <c r="G1644" s="55"/>
      <c r="H1644" s="55"/>
      <c r="I1644" s="55"/>
      <c r="J1644" s="55"/>
      <c r="K1644" s="65"/>
      <c r="L1644" s="65"/>
      <c r="M1644" s="65"/>
      <c r="N1644" s="65"/>
      <c r="O1644" s="65"/>
      <c r="P1644" s="65"/>
    </row>
    <row r="1645" spans="1:16" s="1" customFormat="1" x14ac:dyDescent="0.25">
      <c r="A1645" s="2"/>
      <c r="C1645" s="7"/>
      <c r="E1645" s="55"/>
      <c r="F1645" s="55"/>
      <c r="G1645" s="55"/>
      <c r="H1645" s="55"/>
      <c r="I1645" s="55"/>
      <c r="J1645" s="55"/>
      <c r="K1645" s="65"/>
      <c r="L1645" s="65"/>
      <c r="M1645" s="65"/>
      <c r="N1645" s="65"/>
      <c r="O1645" s="65"/>
      <c r="P1645" s="65"/>
    </row>
    <row r="1646" spans="1:16" s="1" customFormat="1" x14ac:dyDescent="0.25">
      <c r="A1646" s="2"/>
      <c r="C1646" s="7"/>
      <c r="E1646" s="55"/>
      <c r="F1646" s="55"/>
      <c r="G1646" s="55"/>
      <c r="H1646" s="55"/>
      <c r="I1646" s="55"/>
      <c r="J1646" s="55"/>
      <c r="K1646" s="65"/>
      <c r="L1646" s="65"/>
      <c r="M1646" s="65"/>
      <c r="N1646" s="65"/>
      <c r="O1646" s="65"/>
      <c r="P1646" s="65"/>
    </row>
    <row r="1647" spans="1:16" s="1" customFormat="1" x14ac:dyDescent="0.25">
      <c r="A1647" s="2"/>
      <c r="C1647" s="7"/>
      <c r="E1647" s="55"/>
      <c r="F1647" s="55"/>
      <c r="G1647" s="55"/>
      <c r="H1647" s="55"/>
      <c r="I1647" s="55"/>
      <c r="J1647" s="55"/>
      <c r="K1647" s="65"/>
      <c r="L1647" s="65"/>
      <c r="M1647" s="65"/>
      <c r="N1647" s="65"/>
      <c r="O1647" s="65"/>
      <c r="P1647" s="65"/>
    </row>
    <row r="1648" spans="1:16" s="1" customFormat="1" x14ac:dyDescent="0.25">
      <c r="A1648" s="2"/>
      <c r="C1648" s="7"/>
      <c r="E1648" s="55"/>
      <c r="F1648" s="55"/>
      <c r="G1648" s="55"/>
      <c r="H1648" s="55"/>
      <c r="I1648" s="55"/>
      <c r="J1648" s="55"/>
      <c r="K1648" s="65"/>
      <c r="L1648" s="65"/>
      <c r="M1648" s="65"/>
      <c r="N1648" s="65"/>
      <c r="O1648" s="65"/>
      <c r="P1648" s="65"/>
    </row>
    <row r="1649" spans="1:16" s="1" customFormat="1" x14ac:dyDescent="0.25">
      <c r="A1649" s="2"/>
      <c r="C1649" s="7"/>
      <c r="E1649" s="55"/>
      <c r="F1649" s="55"/>
      <c r="G1649" s="55"/>
      <c r="H1649" s="55"/>
      <c r="I1649" s="55"/>
      <c r="J1649" s="55"/>
      <c r="K1649" s="65"/>
      <c r="L1649" s="65"/>
      <c r="M1649" s="65"/>
      <c r="N1649" s="65"/>
      <c r="O1649" s="65"/>
      <c r="P1649" s="65"/>
    </row>
    <row r="1650" spans="1:16" s="1" customFormat="1" x14ac:dyDescent="0.25">
      <c r="A1650" s="2"/>
      <c r="C1650" s="7"/>
      <c r="E1650" s="55"/>
      <c r="F1650" s="55"/>
      <c r="G1650" s="55"/>
      <c r="H1650" s="55"/>
      <c r="I1650" s="55"/>
      <c r="J1650" s="55"/>
      <c r="K1650" s="65"/>
      <c r="L1650" s="65"/>
      <c r="M1650" s="65"/>
      <c r="N1650" s="65"/>
      <c r="O1650" s="65"/>
      <c r="P1650" s="65"/>
    </row>
    <row r="1651" spans="1:16" s="1" customFormat="1" x14ac:dyDescent="0.25">
      <c r="A1651" s="2"/>
      <c r="C1651" s="7"/>
      <c r="E1651" s="55"/>
      <c r="F1651" s="55"/>
      <c r="G1651" s="55"/>
      <c r="H1651" s="55"/>
      <c r="I1651" s="55"/>
      <c r="J1651" s="55"/>
      <c r="K1651" s="65"/>
      <c r="L1651" s="65"/>
      <c r="M1651" s="65"/>
      <c r="N1651" s="65"/>
      <c r="O1651" s="65"/>
      <c r="P1651" s="65"/>
    </row>
    <row r="1652" spans="1:16" s="1" customFormat="1" x14ac:dyDescent="0.25">
      <c r="A1652" s="2"/>
      <c r="C1652" s="7"/>
      <c r="E1652" s="55"/>
      <c r="F1652" s="55"/>
      <c r="G1652" s="55"/>
      <c r="H1652" s="55"/>
      <c r="I1652" s="55"/>
      <c r="J1652" s="55"/>
      <c r="K1652" s="65"/>
      <c r="L1652" s="65"/>
      <c r="M1652" s="65"/>
      <c r="N1652" s="65"/>
      <c r="O1652" s="65"/>
      <c r="P1652" s="65"/>
    </row>
    <row r="1653" spans="1:16" s="1" customFormat="1" x14ac:dyDescent="0.25">
      <c r="A1653" s="2"/>
      <c r="C1653" s="7"/>
      <c r="E1653" s="55"/>
      <c r="F1653" s="55"/>
      <c r="G1653" s="55"/>
      <c r="H1653" s="55"/>
      <c r="I1653" s="55"/>
      <c r="J1653" s="55"/>
      <c r="K1653" s="65"/>
      <c r="L1653" s="65"/>
      <c r="M1653" s="65"/>
      <c r="N1653" s="65"/>
      <c r="O1653" s="65"/>
      <c r="P1653" s="65"/>
    </row>
    <row r="1654" spans="1:16" s="1" customFormat="1" x14ac:dyDescent="0.25">
      <c r="A1654" s="2"/>
      <c r="C1654" s="7"/>
      <c r="E1654" s="55"/>
      <c r="F1654" s="55"/>
      <c r="G1654" s="55"/>
      <c r="H1654" s="55"/>
      <c r="I1654" s="55"/>
      <c r="J1654" s="55"/>
      <c r="K1654" s="65"/>
      <c r="L1654" s="65"/>
      <c r="M1654" s="65"/>
      <c r="N1654" s="65"/>
      <c r="O1654" s="65"/>
      <c r="P1654" s="65"/>
    </row>
    <row r="1655" spans="1:16" s="1" customFormat="1" x14ac:dyDescent="0.25">
      <c r="A1655" s="2"/>
      <c r="C1655" s="7"/>
      <c r="E1655" s="55"/>
      <c r="F1655" s="55"/>
      <c r="G1655" s="55"/>
      <c r="H1655" s="55"/>
      <c r="I1655" s="55"/>
      <c r="J1655" s="55"/>
      <c r="K1655" s="65"/>
      <c r="L1655" s="65"/>
      <c r="M1655" s="65"/>
      <c r="N1655" s="65"/>
      <c r="O1655" s="65"/>
      <c r="P1655" s="65"/>
    </row>
    <row r="1656" spans="1:16" s="1" customFormat="1" x14ac:dyDescent="0.25">
      <c r="A1656" s="2"/>
      <c r="C1656" s="7"/>
      <c r="E1656" s="55"/>
      <c r="F1656" s="55"/>
      <c r="G1656" s="55"/>
      <c r="H1656" s="55"/>
      <c r="I1656" s="55"/>
      <c r="J1656" s="55"/>
      <c r="K1656" s="65"/>
      <c r="L1656" s="65"/>
      <c r="M1656" s="65"/>
      <c r="N1656" s="65"/>
      <c r="O1656" s="65"/>
      <c r="P1656" s="65"/>
    </row>
    <row r="1657" spans="1:16" s="1" customFormat="1" x14ac:dyDescent="0.25">
      <c r="A1657" s="2"/>
      <c r="C1657" s="7"/>
      <c r="E1657" s="55"/>
      <c r="F1657" s="55"/>
      <c r="G1657" s="55"/>
      <c r="H1657" s="55"/>
      <c r="I1657" s="55"/>
      <c r="J1657" s="55"/>
      <c r="K1657" s="65"/>
      <c r="L1657" s="65"/>
      <c r="M1657" s="65"/>
      <c r="N1657" s="65"/>
      <c r="O1657" s="65"/>
      <c r="P1657" s="65"/>
    </row>
    <row r="1658" spans="1:16" s="1" customFormat="1" x14ac:dyDescent="0.25">
      <c r="A1658" s="2"/>
      <c r="C1658" s="7"/>
      <c r="E1658" s="55"/>
      <c r="F1658" s="55"/>
      <c r="G1658" s="55"/>
      <c r="H1658" s="55"/>
      <c r="I1658" s="55"/>
      <c r="J1658" s="55"/>
      <c r="K1658" s="65"/>
      <c r="L1658" s="65"/>
      <c r="M1658" s="65"/>
      <c r="N1658" s="65"/>
      <c r="O1658" s="65"/>
      <c r="P1658" s="65"/>
    </row>
    <row r="1659" spans="1:16" s="1" customFormat="1" x14ac:dyDescent="0.25">
      <c r="A1659" s="2"/>
      <c r="C1659" s="7"/>
      <c r="E1659" s="55"/>
      <c r="F1659" s="55"/>
      <c r="G1659" s="55"/>
      <c r="H1659" s="55"/>
      <c r="I1659" s="55"/>
      <c r="J1659" s="55"/>
      <c r="K1659" s="65"/>
      <c r="L1659" s="65"/>
      <c r="M1659" s="65"/>
      <c r="N1659" s="65"/>
      <c r="O1659" s="65"/>
      <c r="P1659" s="65"/>
    </row>
    <row r="1660" spans="1:16" s="1" customFormat="1" x14ac:dyDescent="0.25">
      <c r="A1660" s="2"/>
      <c r="C1660" s="7"/>
      <c r="E1660" s="55"/>
      <c r="F1660" s="55"/>
      <c r="G1660" s="55"/>
      <c r="H1660" s="55"/>
      <c r="I1660" s="55"/>
      <c r="J1660" s="55"/>
      <c r="K1660" s="65"/>
      <c r="L1660" s="65"/>
      <c r="M1660" s="65"/>
      <c r="N1660" s="65"/>
      <c r="O1660" s="65"/>
      <c r="P1660" s="65"/>
    </row>
    <row r="1661" spans="1:16" s="1" customFormat="1" x14ac:dyDescent="0.25">
      <c r="A1661" s="2"/>
      <c r="C1661" s="7"/>
      <c r="E1661" s="55"/>
      <c r="F1661" s="55"/>
      <c r="G1661" s="55"/>
      <c r="H1661" s="55"/>
      <c r="I1661" s="55"/>
      <c r="J1661" s="55"/>
      <c r="K1661" s="65"/>
      <c r="L1661" s="65"/>
      <c r="M1661" s="65"/>
      <c r="N1661" s="65"/>
      <c r="O1661" s="65"/>
      <c r="P1661" s="65"/>
    </row>
    <row r="1662" spans="1:16" s="1" customFormat="1" x14ac:dyDescent="0.25">
      <c r="A1662" s="2"/>
      <c r="C1662" s="7"/>
      <c r="E1662" s="55"/>
      <c r="F1662" s="55"/>
      <c r="G1662" s="55"/>
      <c r="H1662" s="55"/>
      <c r="I1662" s="55"/>
      <c r="J1662" s="55"/>
      <c r="K1662" s="65"/>
      <c r="L1662" s="65"/>
      <c r="M1662" s="65"/>
      <c r="N1662" s="65"/>
      <c r="O1662" s="65"/>
      <c r="P1662" s="65"/>
    </row>
    <row r="1663" spans="1:16" s="1" customFormat="1" x14ac:dyDescent="0.25">
      <c r="A1663" s="2"/>
      <c r="C1663" s="7"/>
      <c r="E1663" s="55"/>
      <c r="F1663" s="55"/>
      <c r="G1663" s="55"/>
      <c r="H1663" s="55"/>
      <c r="I1663" s="55"/>
      <c r="J1663" s="55"/>
      <c r="K1663" s="65"/>
      <c r="L1663" s="65"/>
      <c r="M1663" s="65"/>
      <c r="N1663" s="65"/>
      <c r="O1663" s="65"/>
      <c r="P1663" s="65"/>
    </row>
    <row r="1664" spans="1:16" s="1" customFormat="1" x14ac:dyDescent="0.25">
      <c r="A1664" s="2"/>
      <c r="C1664" s="7"/>
      <c r="E1664" s="55"/>
      <c r="F1664" s="55"/>
      <c r="G1664" s="55"/>
      <c r="H1664" s="55"/>
      <c r="I1664" s="55"/>
      <c r="J1664" s="55"/>
      <c r="K1664" s="65"/>
      <c r="L1664" s="65"/>
      <c r="M1664" s="65"/>
      <c r="N1664" s="65"/>
      <c r="O1664" s="65"/>
      <c r="P1664" s="65"/>
    </row>
    <row r="1665" spans="1:16" s="1" customFormat="1" x14ac:dyDescent="0.25">
      <c r="A1665" s="2"/>
      <c r="C1665" s="7"/>
      <c r="E1665" s="55"/>
      <c r="F1665" s="55"/>
      <c r="G1665" s="55"/>
      <c r="H1665" s="55"/>
      <c r="I1665" s="55"/>
      <c r="J1665" s="55"/>
      <c r="K1665" s="65"/>
      <c r="L1665" s="65"/>
      <c r="M1665" s="65"/>
      <c r="N1665" s="65"/>
      <c r="O1665" s="65"/>
      <c r="P1665" s="65"/>
    </row>
    <row r="1666" spans="1:16" s="1" customFormat="1" x14ac:dyDescent="0.25">
      <c r="A1666" s="2"/>
      <c r="C1666" s="7"/>
      <c r="E1666" s="55"/>
      <c r="F1666" s="55"/>
      <c r="G1666" s="55"/>
      <c r="H1666" s="55"/>
      <c r="I1666" s="55"/>
      <c r="J1666" s="55"/>
      <c r="K1666" s="65"/>
      <c r="L1666" s="65"/>
      <c r="M1666" s="65"/>
      <c r="N1666" s="65"/>
      <c r="O1666" s="65"/>
      <c r="P1666" s="65"/>
    </row>
    <row r="1667" spans="1:16" s="1" customFormat="1" x14ac:dyDescent="0.25">
      <c r="A1667" s="2"/>
      <c r="C1667" s="7"/>
      <c r="E1667" s="55"/>
      <c r="F1667" s="55"/>
      <c r="G1667" s="55"/>
      <c r="H1667" s="55"/>
      <c r="I1667" s="55"/>
      <c r="J1667" s="55"/>
      <c r="K1667" s="65"/>
      <c r="L1667" s="65"/>
      <c r="M1667" s="65"/>
      <c r="N1667" s="65"/>
      <c r="O1667" s="65"/>
      <c r="P1667" s="65"/>
    </row>
    <row r="1668" spans="1:16" s="1" customFormat="1" x14ac:dyDescent="0.25">
      <c r="A1668" s="2"/>
      <c r="C1668" s="7"/>
      <c r="E1668" s="55"/>
      <c r="F1668" s="55"/>
      <c r="G1668" s="55"/>
      <c r="H1668" s="55"/>
      <c r="I1668" s="55"/>
      <c r="J1668" s="55"/>
      <c r="K1668" s="65"/>
      <c r="L1668" s="65"/>
      <c r="M1668" s="65"/>
      <c r="N1668" s="65"/>
      <c r="O1668" s="65"/>
      <c r="P1668" s="65"/>
    </row>
    <row r="1669" spans="1:16" s="1" customFormat="1" x14ac:dyDescent="0.25">
      <c r="A1669" s="2"/>
      <c r="C1669" s="7"/>
      <c r="E1669" s="55"/>
      <c r="F1669" s="55"/>
      <c r="G1669" s="55"/>
      <c r="H1669" s="55"/>
      <c r="I1669" s="55"/>
      <c r="J1669" s="55"/>
      <c r="K1669" s="65"/>
      <c r="L1669" s="65"/>
      <c r="M1669" s="65"/>
      <c r="N1669" s="65"/>
      <c r="O1669" s="65"/>
      <c r="P1669" s="65"/>
    </row>
    <row r="1670" spans="1:16" s="1" customFormat="1" x14ac:dyDescent="0.25">
      <c r="A1670" s="2"/>
      <c r="C1670" s="7"/>
      <c r="E1670" s="55"/>
      <c r="F1670" s="55"/>
      <c r="G1670" s="55"/>
      <c r="H1670" s="55"/>
      <c r="I1670" s="55"/>
      <c r="J1670" s="55"/>
      <c r="K1670" s="65"/>
      <c r="L1670" s="65"/>
      <c r="M1670" s="65"/>
      <c r="N1670" s="65"/>
      <c r="O1670" s="65"/>
      <c r="P1670" s="65"/>
    </row>
    <row r="1671" spans="1:16" s="1" customFormat="1" x14ac:dyDescent="0.25">
      <c r="A1671" s="2"/>
      <c r="C1671" s="7"/>
      <c r="E1671" s="55"/>
      <c r="F1671" s="55"/>
      <c r="G1671" s="55"/>
      <c r="H1671" s="55"/>
      <c r="I1671" s="55"/>
      <c r="J1671" s="55"/>
      <c r="K1671" s="65"/>
      <c r="L1671" s="65"/>
      <c r="M1671" s="65"/>
      <c r="N1671" s="65"/>
      <c r="O1671" s="65"/>
      <c r="P1671" s="65"/>
    </row>
    <row r="1672" spans="1:16" s="1" customFormat="1" x14ac:dyDescent="0.25">
      <c r="A1672" s="2"/>
      <c r="C1672" s="7"/>
      <c r="E1672" s="55"/>
      <c r="F1672" s="55"/>
      <c r="G1672" s="55"/>
      <c r="H1672" s="55"/>
      <c r="I1672" s="55"/>
      <c r="J1672" s="55"/>
      <c r="K1672" s="65"/>
      <c r="L1672" s="65"/>
      <c r="M1672" s="65"/>
      <c r="N1672" s="65"/>
      <c r="O1672" s="65"/>
      <c r="P1672" s="65"/>
    </row>
    <row r="1673" spans="1:16" s="1" customFormat="1" x14ac:dyDescent="0.25">
      <c r="A1673" s="2"/>
      <c r="C1673" s="7"/>
      <c r="E1673" s="55"/>
      <c r="F1673" s="55"/>
      <c r="G1673" s="55"/>
      <c r="H1673" s="55"/>
      <c r="I1673" s="55"/>
      <c r="J1673" s="55"/>
      <c r="K1673" s="65"/>
      <c r="L1673" s="65"/>
      <c r="M1673" s="65"/>
      <c r="N1673" s="65"/>
      <c r="O1673" s="65"/>
      <c r="P1673" s="65"/>
    </row>
    <row r="1674" spans="1:16" s="1" customFormat="1" x14ac:dyDescent="0.25">
      <c r="A1674" s="2"/>
      <c r="C1674" s="7"/>
      <c r="E1674" s="55"/>
      <c r="F1674" s="55"/>
      <c r="G1674" s="55"/>
      <c r="H1674" s="55"/>
      <c r="I1674" s="55"/>
      <c r="J1674" s="55"/>
      <c r="K1674" s="65"/>
      <c r="L1674" s="65"/>
      <c r="M1674" s="65"/>
      <c r="N1674" s="65"/>
      <c r="O1674" s="65"/>
      <c r="P1674" s="65"/>
    </row>
    <row r="1675" spans="1:16" s="1" customFormat="1" x14ac:dyDescent="0.25">
      <c r="A1675" s="2"/>
      <c r="C1675" s="7"/>
      <c r="E1675" s="55"/>
      <c r="F1675" s="55"/>
      <c r="G1675" s="55"/>
      <c r="H1675" s="55"/>
      <c r="I1675" s="55"/>
      <c r="J1675" s="55"/>
      <c r="K1675" s="65"/>
      <c r="L1675" s="65"/>
      <c r="M1675" s="65"/>
      <c r="N1675" s="65"/>
      <c r="O1675" s="65"/>
      <c r="P1675" s="65"/>
    </row>
    <row r="1676" spans="1:16" s="1" customFormat="1" x14ac:dyDescent="0.25">
      <c r="A1676" s="2"/>
      <c r="C1676" s="7"/>
      <c r="E1676" s="55"/>
      <c r="F1676" s="55"/>
      <c r="G1676" s="55"/>
      <c r="H1676" s="55"/>
      <c r="I1676" s="55"/>
      <c r="J1676" s="55"/>
      <c r="K1676" s="65"/>
      <c r="L1676" s="65"/>
      <c r="M1676" s="65"/>
      <c r="N1676" s="65"/>
      <c r="O1676" s="65"/>
      <c r="P1676" s="65"/>
    </row>
    <row r="1677" spans="1:16" s="1" customFormat="1" x14ac:dyDescent="0.25">
      <c r="A1677" s="2"/>
      <c r="C1677" s="7"/>
      <c r="E1677" s="55"/>
      <c r="F1677" s="55"/>
      <c r="G1677" s="55"/>
      <c r="H1677" s="55"/>
      <c r="I1677" s="55"/>
      <c r="J1677" s="55"/>
      <c r="K1677" s="65"/>
      <c r="L1677" s="65"/>
      <c r="M1677" s="65"/>
      <c r="N1677" s="65"/>
      <c r="O1677" s="65"/>
      <c r="P1677" s="65"/>
    </row>
    <row r="1678" spans="1:16" s="1" customFormat="1" x14ac:dyDescent="0.25">
      <c r="A1678" s="2"/>
      <c r="C1678" s="7"/>
      <c r="E1678" s="55"/>
      <c r="F1678" s="55"/>
      <c r="G1678" s="55"/>
      <c r="H1678" s="55"/>
      <c r="I1678" s="55"/>
      <c r="J1678" s="55"/>
      <c r="K1678" s="65"/>
      <c r="L1678" s="65"/>
      <c r="M1678" s="65"/>
      <c r="N1678" s="65"/>
      <c r="O1678" s="65"/>
      <c r="P1678" s="65"/>
    </row>
    <row r="1679" spans="1:16" s="1" customFormat="1" x14ac:dyDescent="0.25">
      <c r="A1679" s="2"/>
      <c r="C1679" s="7"/>
      <c r="E1679" s="55"/>
      <c r="F1679" s="55"/>
      <c r="G1679" s="55"/>
      <c r="H1679" s="55"/>
      <c r="I1679" s="55"/>
      <c r="J1679" s="55"/>
      <c r="K1679" s="65"/>
      <c r="L1679" s="65"/>
      <c r="M1679" s="65"/>
      <c r="N1679" s="65"/>
      <c r="O1679" s="65"/>
      <c r="P1679" s="65"/>
    </row>
    <row r="1680" spans="1:16" s="1" customFormat="1" x14ac:dyDescent="0.25">
      <c r="A1680" s="2"/>
      <c r="C1680" s="7"/>
      <c r="E1680" s="55"/>
      <c r="F1680" s="55"/>
      <c r="G1680" s="55"/>
      <c r="H1680" s="55"/>
      <c r="I1680" s="55"/>
      <c r="J1680" s="55"/>
      <c r="K1680" s="65"/>
      <c r="L1680" s="65"/>
      <c r="M1680" s="65"/>
      <c r="N1680" s="65"/>
      <c r="O1680" s="65"/>
      <c r="P1680" s="65"/>
    </row>
    <row r="1681" spans="1:16" s="1" customFormat="1" x14ac:dyDescent="0.25">
      <c r="A1681" s="2"/>
      <c r="C1681" s="7"/>
      <c r="E1681" s="55"/>
      <c r="F1681" s="55"/>
      <c r="G1681" s="55"/>
      <c r="H1681" s="55"/>
      <c r="I1681" s="55"/>
      <c r="J1681" s="55"/>
      <c r="K1681" s="65"/>
      <c r="L1681" s="65"/>
      <c r="M1681" s="65"/>
      <c r="N1681" s="65"/>
      <c r="O1681" s="65"/>
      <c r="P1681" s="65"/>
    </row>
    <row r="1682" spans="1:16" s="1" customFormat="1" x14ac:dyDescent="0.25">
      <c r="A1682" s="2"/>
      <c r="C1682" s="7"/>
      <c r="E1682" s="55"/>
      <c r="F1682" s="55"/>
      <c r="G1682" s="55"/>
      <c r="H1682" s="55"/>
      <c r="I1682" s="55"/>
      <c r="J1682" s="55"/>
      <c r="K1682" s="65"/>
      <c r="L1682" s="65"/>
      <c r="M1682" s="65"/>
      <c r="N1682" s="65"/>
      <c r="O1682" s="65"/>
      <c r="P1682" s="65"/>
    </row>
    <row r="1683" spans="1:16" s="1" customFormat="1" x14ac:dyDescent="0.25">
      <c r="A1683" s="2"/>
      <c r="C1683" s="7"/>
      <c r="E1683" s="55"/>
      <c r="F1683" s="55"/>
      <c r="G1683" s="55"/>
      <c r="H1683" s="55"/>
      <c r="I1683" s="55"/>
      <c r="J1683" s="55"/>
      <c r="K1683" s="65"/>
      <c r="L1683" s="65"/>
      <c r="M1683" s="65"/>
      <c r="N1683" s="65"/>
      <c r="O1683" s="65"/>
      <c r="P1683" s="65"/>
    </row>
    <row r="1684" spans="1:16" s="1" customFormat="1" x14ac:dyDescent="0.25">
      <c r="A1684" s="2"/>
      <c r="C1684" s="7"/>
      <c r="E1684" s="55"/>
      <c r="F1684" s="55"/>
      <c r="G1684" s="55"/>
      <c r="H1684" s="55"/>
      <c r="I1684" s="55"/>
      <c r="J1684" s="55"/>
      <c r="K1684" s="65"/>
      <c r="L1684" s="65"/>
      <c r="M1684" s="65"/>
      <c r="N1684" s="65"/>
      <c r="O1684" s="65"/>
      <c r="P1684" s="65"/>
    </row>
    <row r="1685" spans="1:16" s="1" customFormat="1" x14ac:dyDescent="0.25">
      <c r="A1685" s="2"/>
      <c r="C1685" s="7"/>
      <c r="E1685" s="55"/>
      <c r="F1685" s="55"/>
      <c r="G1685" s="55"/>
      <c r="H1685" s="55"/>
      <c r="I1685" s="55"/>
      <c r="J1685" s="55"/>
      <c r="K1685" s="65"/>
      <c r="L1685" s="65"/>
      <c r="M1685" s="65"/>
      <c r="N1685" s="65"/>
      <c r="O1685" s="65"/>
      <c r="P1685" s="65"/>
    </row>
    <row r="1686" spans="1:16" s="1" customFormat="1" x14ac:dyDescent="0.25">
      <c r="A1686" s="2"/>
      <c r="C1686" s="7"/>
      <c r="E1686" s="55"/>
      <c r="F1686" s="55"/>
      <c r="G1686" s="55"/>
      <c r="H1686" s="55"/>
      <c r="I1686" s="55"/>
      <c r="J1686" s="55"/>
      <c r="K1686" s="65"/>
      <c r="L1686" s="65"/>
      <c r="M1686" s="65"/>
      <c r="N1686" s="65"/>
      <c r="O1686" s="65"/>
      <c r="P1686" s="65"/>
    </row>
    <row r="1687" spans="1:16" s="1" customFormat="1" x14ac:dyDescent="0.25">
      <c r="A1687" s="2"/>
      <c r="C1687" s="7"/>
      <c r="E1687" s="55"/>
      <c r="F1687" s="55"/>
      <c r="G1687" s="55"/>
      <c r="H1687" s="55"/>
      <c r="I1687" s="55"/>
      <c r="J1687" s="55"/>
      <c r="K1687" s="65"/>
      <c r="L1687" s="65"/>
      <c r="M1687" s="65"/>
      <c r="N1687" s="65"/>
      <c r="O1687" s="65"/>
      <c r="P1687" s="65"/>
    </row>
    <row r="1688" spans="1:16" s="1" customFormat="1" x14ac:dyDescent="0.25">
      <c r="A1688" s="2"/>
      <c r="C1688" s="7"/>
      <c r="E1688" s="55"/>
      <c r="F1688" s="55"/>
      <c r="G1688" s="55"/>
      <c r="H1688" s="55"/>
      <c r="I1688" s="55"/>
      <c r="J1688" s="55"/>
      <c r="K1688" s="65"/>
      <c r="L1688" s="65"/>
      <c r="M1688" s="65"/>
      <c r="N1688" s="65"/>
      <c r="O1688" s="65"/>
      <c r="P1688" s="65"/>
    </row>
    <row r="1689" spans="1:16" s="1" customFormat="1" x14ac:dyDescent="0.25">
      <c r="A1689" s="2"/>
      <c r="C1689" s="7"/>
      <c r="E1689" s="55"/>
      <c r="F1689" s="55"/>
      <c r="G1689" s="55"/>
      <c r="H1689" s="55"/>
      <c r="I1689" s="55"/>
      <c r="J1689" s="55"/>
      <c r="K1689" s="65"/>
      <c r="L1689" s="65"/>
      <c r="M1689" s="65"/>
      <c r="N1689" s="65"/>
      <c r="O1689" s="65"/>
      <c r="P1689" s="65"/>
    </row>
    <row r="1690" spans="1:16" s="1" customFormat="1" x14ac:dyDescent="0.25">
      <c r="A1690" s="2"/>
      <c r="C1690" s="7"/>
      <c r="E1690" s="55"/>
      <c r="F1690" s="55"/>
      <c r="G1690" s="55"/>
      <c r="H1690" s="55"/>
      <c r="I1690" s="55"/>
      <c r="J1690" s="55"/>
      <c r="K1690" s="65"/>
      <c r="L1690" s="65"/>
      <c r="M1690" s="65"/>
      <c r="N1690" s="65"/>
      <c r="O1690" s="65"/>
      <c r="P1690" s="65"/>
    </row>
    <row r="1691" spans="1:16" s="1" customFormat="1" x14ac:dyDescent="0.25">
      <c r="A1691" s="2"/>
      <c r="C1691" s="7"/>
      <c r="E1691" s="55"/>
      <c r="F1691" s="55"/>
      <c r="G1691" s="55"/>
      <c r="H1691" s="55"/>
      <c r="I1691" s="55"/>
      <c r="J1691" s="55"/>
      <c r="K1691" s="65"/>
      <c r="L1691" s="65"/>
      <c r="M1691" s="65"/>
      <c r="N1691" s="65"/>
      <c r="O1691" s="65"/>
      <c r="P1691" s="65"/>
    </row>
    <row r="1692" spans="1:16" s="1" customFormat="1" x14ac:dyDescent="0.25">
      <c r="A1692" s="2"/>
      <c r="C1692" s="7"/>
      <c r="E1692" s="55"/>
      <c r="F1692" s="55"/>
      <c r="G1692" s="55"/>
      <c r="H1692" s="55"/>
      <c r="I1692" s="55"/>
      <c r="J1692" s="55"/>
      <c r="K1692" s="65"/>
      <c r="L1692" s="65"/>
      <c r="M1692" s="65"/>
      <c r="N1692" s="65"/>
      <c r="O1692" s="65"/>
      <c r="P1692" s="65"/>
    </row>
    <row r="1693" spans="1:16" s="1" customFormat="1" x14ac:dyDescent="0.25">
      <c r="A1693" s="2"/>
      <c r="C1693" s="7"/>
      <c r="E1693" s="55"/>
      <c r="F1693" s="55"/>
      <c r="G1693" s="55"/>
      <c r="H1693" s="55"/>
      <c r="I1693" s="55"/>
      <c r="J1693" s="55"/>
      <c r="K1693" s="65"/>
      <c r="L1693" s="65"/>
      <c r="M1693" s="65"/>
      <c r="N1693" s="65"/>
      <c r="O1693" s="65"/>
      <c r="P1693" s="65"/>
    </row>
    <row r="1694" spans="1:16" s="1" customFormat="1" x14ac:dyDescent="0.25">
      <c r="A1694" s="2"/>
      <c r="C1694" s="7"/>
      <c r="E1694" s="55"/>
      <c r="F1694" s="55"/>
      <c r="G1694" s="55"/>
      <c r="H1694" s="55"/>
      <c r="I1694" s="55"/>
      <c r="J1694" s="55"/>
      <c r="K1694" s="65"/>
      <c r="L1694" s="65"/>
      <c r="M1694" s="65"/>
      <c r="N1694" s="65"/>
      <c r="O1694" s="65"/>
      <c r="P1694" s="65"/>
    </row>
    <row r="1695" spans="1:16" s="1" customFormat="1" x14ac:dyDescent="0.25">
      <c r="A1695" s="2"/>
      <c r="C1695" s="7"/>
      <c r="E1695" s="55"/>
      <c r="F1695" s="55"/>
      <c r="G1695" s="55"/>
      <c r="H1695" s="55"/>
      <c r="I1695" s="55"/>
      <c r="J1695" s="55"/>
      <c r="K1695" s="65"/>
      <c r="L1695" s="65"/>
      <c r="M1695" s="65"/>
      <c r="N1695" s="65"/>
      <c r="O1695" s="65"/>
      <c r="P1695" s="65"/>
    </row>
    <row r="1696" spans="1:16" s="1" customFormat="1" x14ac:dyDescent="0.25">
      <c r="A1696" s="2"/>
      <c r="C1696" s="7"/>
      <c r="E1696" s="55"/>
      <c r="F1696" s="55"/>
      <c r="G1696" s="55"/>
      <c r="H1696" s="55"/>
      <c r="I1696" s="55"/>
      <c r="J1696" s="55"/>
      <c r="K1696" s="65"/>
      <c r="L1696" s="65"/>
      <c r="M1696" s="65"/>
      <c r="N1696" s="65"/>
      <c r="O1696" s="65"/>
      <c r="P1696" s="65"/>
    </row>
    <row r="1697" spans="1:16" s="1" customFormat="1" x14ac:dyDescent="0.25">
      <c r="A1697" s="2"/>
      <c r="C1697" s="7"/>
      <c r="E1697" s="55"/>
      <c r="F1697" s="55"/>
      <c r="G1697" s="55"/>
      <c r="H1697" s="55"/>
      <c r="I1697" s="55"/>
      <c r="J1697" s="55"/>
      <c r="K1697" s="65"/>
      <c r="L1697" s="65"/>
      <c r="M1697" s="65"/>
      <c r="N1697" s="65"/>
      <c r="O1697" s="65"/>
      <c r="P1697" s="65"/>
    </row>
    <row r="1698" spans="1:16" s="1" customFormat="1" x14ac:dyDescent="0.25">
      <c r="A1698" s="2"/>
      <c r="C1698" s="7"/>
      <c r="E1698" s="55"/>
      <c r="F1698" s="55"/>
      <c r="G1698" s="55"/>
      <c r="H1698" s="55"/>
      <c r="I1698" s="55"/>
      <c r="J1698" s="55"/>
      <c r="K1698" s="65"/>
      <c r="L1698" s="65"/>
      <c r="M1698" s="65"/>
      <c r="N1698" s="65"/>
      <c r="O1698" s="65"/>
      <c r="P1698" s="65"/>
    </row>
    <row r="1699" spans="1:16" s="1" customFormat="1" x14ac:dyDescent="0.25">
      <c r="A1699" s="2"/>
      <c r="C1699" s="7"/>
      <c r="E1699" s="55"/>
      <c r="F1699" s="55"/>
      <c r="G1699" s="55"/>
      <c r="H1699" s="55"/>
      <c r="I1699" s="55"/>
      <c r="J1699" s="55"/>
      <c r="K1699" s="65"/>
      <c r="L1699" s="65"/>
      <c r="M1699" s="65"/>
      <c r="N1699" s="65"/>
      <c r="O1699" s="65"/>
      <c r="P1699" s="65"/>
    </row>
    <row r="1700" spans="1:16" s="1" customFormat="1" x14ac:dyDescent="0.25">
      <c r="A1700" s="2"/>
      <c r="C1700" s="7"/>
      <c r="E1700" s="55"/>
      <c r="F1700" s="55"/>
      <c r="G1700" s="55"/>
      <c r="H1700" s="55"/>
      <c r="I1700" s="55"/>
      <c r="J1700" s="55"/>
      <c r="K1700" s="65"/>
      <c r="L1700" s="65"/>
      <c r="M1700" s="65"/>
      <c r="N1700" s="65"/>
      <c r="O1700" s="65"/>
      <c r="P1700" s="65"/>
    </row>
    <row r="1701" spans="1:16" s="1" customFormat="1" x14ac:dyDescent="0.25">
      <c r="A1701" s="2"/>
      <c r="C1701" s="7"/>
      <c r="E1701" s="55"/>
      <c r="F1701" s="55"/>
      <c r="G1701" s="55"/>
      <c r="H1701" s="55"/>
      <c r="I1701" s="55"/>
      <c r="J1701" s="55"/>
      <c r="K1701" s="65"/>
      <c r="L1701" s="65"/>
      <c r="M1701" s="65"/>
      <c r="N1701" s="65"/>
      <c r="O1701" s="65"/>
      <c r="P1701" s="65"/>
    </row>
    <row r="1702" spans="1:16" s="1" customFormat="1" x14ac:dyDescent="0.25">
      <c r="A1702" s="2"/>
      <c r="C1702" s="7"/>
      <c r="E1702" s="55"/>
      <c r="F1702" s="55"/>
      <c r="G1702" s="55"/>
      <c r="H1702" s="55"/>
      <c r="I1702" s="55"/>
      <c r="J1702" s="55"/>
      <c r="K1702" s="65"/>
      <c r="L1702" s="65"/>
      <c r="M1702" s="65"/>
      <c r="N1702" s="65"/>
      <c r="O1702" s="65"/>
      <c r="P1702" s="65"/>
    </row>
    <row r="1703" spans="1:16" s="1" customFormat="1" x14ac:dyDescent="0.25">
      <c r="A1703" s="2"/>
      <c r="C1703" s="7"/>
      <c r="E1703" s="55"/>
      <c r="F1703" s="55"/>
      <c r="G1703" s="55"/>
      <c r="H1703" s="55"/>
      <c r="I1703" s="55"/>
      <c r="J1703" s="55"/>
      <c r="K1703" s="65"/>
      <c r="L1703" s="65"/>
      <c r="M1703" s="65"/>
      <c r="N1703" s="65"/>
      <c r="O1703" s="65"/>
      <c r="P1703" s="65"/>
    </row>
    <row r="1704" spans="1:16" s="1" customFormat="1" x14ac:dyDescent="0.25">
      <c r="A1704" s="2"/>
      <c r="C1704" s="7"/>
      <c r="E1704" s="55"/>
      <c r="F1704" s="55"/>
      <c r="G1704" s="55"/>
      <c r="H1704" s="55"/>
      <c r="I1704" s="55"/>
      <c r="J1704" s="55"/>
      <c r="K1704" s="65"/>
      <c r="L1704" s="65"/>
      <c r="M1704" s="65"/>
      <c r="N1704" s="65"/>
      <c r="O1704" s="65"/>
      <c r="P1704" s="65"/>
    </row>
    <row r="1705" spans="1:16" s="1" customFormat="1" x14ac:dyDescent="0.25">
      <c r="A1705" s="2"/>
      <c r="C1705" s="7"/>
      <c r="E1705" s="55"/>
      <c r="F1705" s="55"/>
      <c r="G1705" s="55"/>
      <c r="H1705" s="55"/>
      <c r="I1705" s="55"/>
      <c r="J1705" s="55"/>
      <c r="K1705" s="65"/>
      <c r="L1705" s="65"/>
      <c r="M1705" s="65"/>
      <c r="N1705" s="65"/>
      <c r="O1705" s="65"/>
      <c r="P1705" s="65"/>
    </row>
    <row r="1706" spans="1:16" s="1" customFormat="1" x14ac:dyDescent="0.25">
      <c r="A1706" s="2"/>
      <c r="C1706" s="7"/>
      <c r="E1706" s="55"/>
      <c r="F1706" s="55"/>
      <c r="G1706" s="55"/>
      <c r="H1706" s="55"/>
      <c r="I1706" s="55"/>
      <c r="J1706" s="55"/>
      <c r="K1706" s="65"/>
      <c r="L1706" s="65"/>
      <c r="M1706" s="65"/>
      <c r="N1706" s="65"/>
      <c r="O1706" s="65"/>
      <c r="P1706" s="65"/>
    </row>
    <row r="1707" spans="1:16" s="1" customFormat="1" x14ac:dyDescent="0.25">
      <c r="A1707" s="2"/>
      <c r="C1707" s="7"/>
      <c r="E1707" s="55"/>
      <c r="F1707" s="55"/>
      <c r="G1707" s="55"/>
      <c r="H1707" s="55"/>
      <c r="I1707" s="55"/>
      <c r="J1707" s="55"/>
      <c r="K1707" s="65"/>
      <c r="L1707" s="65"/>
      <c r="M1707" s="65"/>
      <c r="N1707" s="65"/>
      <c r="O1707" s="65"/>
      <c r="P1707" s="65"/>
    </row>
    <row r="1708" spans="1:16" s="1" customFormat="1" x14ac:dyDescent="0.25">
      <c r="A1708" s="2"/>
      <c r="C1708" s="7"/>
      <c r="E1708" s="55"/>
      <c r="F1708" s="55"/>
      <c r="G1708" s="55"/>
      <c r="H1708" s="55"/>
      <c r="I1708" s="55"/>
      <c r="J1708" s="55"/>
      <c r="K1708" s="65"/>
      <c r="L1708" s="65"/>
      <c r="M1708" s="65"/>
      <c r="N1708" s="65"/>
      <c r="O1708" s="65"/>
      <c r="P1708" s="65"/>
    </row>
    <row r="1709" spans="1:16" s="1" customFormat="1" x14ac:dyDescent="0.25">
      <c r="A1709" s="2"/>
      <c r="C1709" s="7"/>
      <c r="E1709" s="55"/>
      <c r="F1709" s="55"/>
      <c r="G1709" s="55"/>
      <c r="H1709" s="55"/>
      <c r="I1709" s="55"/>
      <c r="J1709" s="55"/>
      <c r="K1709" s="65"/>
      <c r="L1709" s="65"/>
      <c r="M1709" s="65"/>
      <c r="N1709" s="65"/>
      <c r="O1709" s="65"/>
      <c r="P1709" s="65"/>
    </row>
    <row r="1710" spans="1:16" s="1" customFormat="1" x14ac:dyDescent="0.25">
      <c r="A1710" s="2"/>
      <c r="C1710" s="7"/>
      <c r="E1710" s="55"/>
      <c r="F1710" s="55"/>
      <c r="G1710" s="55"/>
      <c r="H1710" s="55"/>
      <c r="I1710" s="55"/>
      <c r="J1710" s="55"/>
      <c r="K1710" s="65"/>
      <c r="L1710" s="65"/>
      <c r="M1710" s="65"/>
      <c r="N1710" s="65"/>
      <c r="O1710" s="65"/>
      <c r="P1710" s="65"/>
    </row>
    <row r="1711" spans="1:16" s="1" customFormat="1" x14ac:dyDescent="0.25">
      <c r="A1711" s="2"/>
      <c r="C1711" s="7"/>
      <c r="E1711" s="55"/>
      <c r="F1711" s="55"/>
      <c r="G1711" s="55"/>
      <c r="H1711" s="55"/>
      <c r="I1711" s="55"/>
      <c r="J1711" s="55"/>
      <c r="K1711" s="65"/>
      <c r="L1711" s="65"/>
      <c r="M1711" s="65"/>
      <c r="N1711" s="65"/>
      <c r="O1711" s="65"/>
      <c r="P1711" s="65"/>
    </row>
    <row r="1712" spans="1:16" s="1" customFormat="1" x14ac:dyDescent="0.25">
      <c r="A1712" s="2"/>
      <c r="C1712" s="7"/>
      <c r="E1712" s="55"/>
      <c r="F1712" s="55"/>
      <c r="G1712" s="55"/>
      <c r="H1712" s="55"/>
      <c r="I1712" s="55"/>
      <c r="J1712" s="55"/>
      <c r="K1712" s="65"/>
      <c r="L1712" s="65"/>
      <c r="M1712" s="65"/>
      <c r="N1712" s="65"/>
      <c r="O1712" s="65"/>
      <c r="P1712" s="65"/>
    </row>
    <row r="1713" spans="1:16" s="1" customFormat="1" x14ac:dyDescent="0.25">
      <c r="A1713" s="2"/>
      <c r="C1713" s="7"/>
      <c r="E1713" s="55"/>
      <c r="F1713" s="55"/>
      <c r="G1713" s="55"/>
      <c r="H1713" s="55"/>
      <c r="I1713" s="55"/>
      <c r="J1713" s="55"/>
      <c r="K1713" s="65"/>
      <c r="L1713" s="65"/>
      <c r="M1713" s="65"/>
      <c r="N1713" s="65"/>
      <c r="O1713" s="65"/>
      <c r="P1713" s="65"/>
    </row>
    <row r="1714" spans="1:16" s="1" customFormat="1" x14ac:dyDescent="0.25">
      <c r="A1714" s="2"/>
      <c r="C1714" s="7"/>
      <c r="E1714" s="55"/>
      <c r="F1714" s="55"/>
      <c r="G1714" s="55"/>
      <c r="H1714" s="55"/>
      <c r="I1714" s="55"/>
      <c r="J1714" s="55"/>
      <c r="K1714" s="65"/>
      <c r="L1714" s="65"/>
      <c r="M1714" s="65"/>
      <c r="N1714" s="65"/>
      <c r="O1714" s="65"/>
      <c r="P1714" s="65"/>
    </row>
    <row r="1715" spans="1:16" s="1" customFormat="1" x14ac:dyDescent="0.25">
      <c r="A1715" s="2"/>
      <c r="C1715" s="7"/>
      <c r="E1715" s="55"/>
      <c r="F1715" s="55"/>
      <c r="G1715" s="55"/>
      <c r="H1715" s="55"/>
      <c r="I1715" s="55"/>
      <c r="J1715" s="55"/>
      <c r="K1715" s="65"/>
      <c r="L1715" s="65"/>
      <c r="M1715" s="65"/>
      <c r="N1715" s="65"/>
      <c r="O1715" s="65"/>
      <c r="P1715" s="65"/>
    </row>
    <row r="1716" spans="1:16" s="1" customFormat="1" x14ac:dyDescent="0.25">
      <c r="A1716" s="2"/>
      <c r="C1716" s="7"/>
      <c r="E1716" s="55"/>
      <c r="F1716" s="55"/>
      <c r="G1716" s="55"/>
      <c r="H1716" s="55"/>
      <c r="I1716" s="55"/>
      <c r="J1716" s="55"/>
      <c r="K1716" s="65"/>
      <c r="L1716" s="65"/>
      <c r="M1716" s="65"/>
      <c r="N1716" s="65"/>
      <c r="O1716" s="65"/>
      <c r="P1716" s="65"/>
    </row>
    <row r="1717" spans="1:16" s="1" customFormat="1" x14ac:dyDescent="0.25">
      <c r="A1717" s="2"/>
      <c r="C1717" s="7"/>
      <c r="E1717" s="55"/>
      <c r="F1717" s="55"/>
      <c r="G1717" s="55"/>
      <c r="H1717" s="55"/>
      <c r="I1717" s="55"/>
      <c r="J1717" s="55"/>
      <c r="K1717" s="65"/>
      <c r="L1717" s="65"/>
      <c r="M1717" s="65"/>
      <c r="N1717" s="65"/>
      <c r="O1717" s="65"/>
      <c r="P1717" s="65"/>
    </row>
    <row r="1718" spans="1:16" s="1" customFormat="1" x14ac:dyDescent="0.25">
      <c r="A1718" s="2"/>
      <c r="C1718" s="7"/>
      <c r="E1718" s="55"/>
      <c r="F1718" s="55"/>
      <c r="G1718" s="55"/>
      <c r="H1718" s="55"/>
      <c r="I1718" s="55"/>
      <c r="J1718" s="55"/>
      <c r="K1718" s="65"/>
      <c r="L1718" s="65"/>
      <c r="M1718" s="65"/>
      <c r="N1718" s="65"/>
      <c r="O1718" s="65"/>
      <c r="P1718" s="65"/>
    </row>
    <row r="1719" spans="1:16" s="1" customFormat="1" x14ac:dyDescent="0.25">
      <c r="A1719" s="2"/>
      <c r="C1719" s="7"/>
      <c r="E1719" s="55"/>
      <c r="F1719" s="55"/>
      <c r="G1719" s="55"/>
      <c r="H1719" s="55"/>
      <c r="I1719" s="55"/>
      <c r="J1719" s="55"/>
      <c r="K1719" s="65"/>
      <c r="L1719" s="65"/>
      <c r="M1719" s="65"/>
      <c r="N1719" s="65"/>
      <c r="O1719" s="65"/>
      <c r="P1719" s="65"/>
    </row>
    <row r="1720" spans="1:16" s="1" customFormat="1" x14ac:dyDescent="0.25">
      <c r="A1720" s="2"/>
      <c r="C1720" s="7"/>
      <c r="E1720" s="55"/>
      <c r="F1720" s="55"/>
      <c r="G1720" s="55"/>
      <c r="H1720" s="55"/>
      <c r="I1720" s="55"/>
      <c r="J1720" s="55"/>
      <c r="K1720" s="65"/>
      <c r="L1720" s="65"/>
      <c r="M1720" s="65"/>
      <c r="N1720" s="65"/>
      <c r="O1720" s="65"/>
      <c r="P1720" s="65"/>
    </row>
    <row r="1721" spans="1:16" s="1" customFormat="1" x14ac:dyDescent="0.25">
      <c r="A1721" s="2"/>
      <c r="C1721" s="7"/>
      <c r="E1721" s="55"/>
      <c r="F1721" s="55"/>
      <c r="G1721" s="55"/>
      <c r="H1721" s="55"/>
      <c r="I1721" s="55"/>
      <c r="J1721" s="55"/>
      <c r="K1721" s="65"/>
      <c r="L1721" s="65"/>
      <c r="M1721" s="65"/>
      <c r="N1721" s="65"/>
      <c r="O1721" s="65"/>
      <c r="P1721" s="65"/>
    </row>
    <row r="1722" spans="1:16" s="1" customFormat="1" x14ac:dyDescent="0.25">
      <c r="A1722" s="2"/>
      <c r="C1722" s="7"/>
      <c r="E1722" s="55"/>
      <c r="F1722" s="55"/>
      <c r="G1722" s="55"/>
      <c r="H1722" s="55"/>
      <c r="I1722" s="55"/>
      <c r="J1722" s="55"/>
      <c r="K1722" s="65"/>
      <c r="L1722" s="65"/>
      <c r="M1722" s="65"/>
      <c r="N1722" s="65"/>
      <c r="O1722" s="65"/>
      <c r="P1722" s="65"/>
    </row>
    <row r="1723" spans="1:16" s="1" customFormat="1" x14ac:dyDescent="0.25">
      <c r="A1723" s="2"/>
      <c r="C1723" s="7"/>
      <c r="E1723" s="55"/>
      <c r="F1723" s="55"/>
      <c r="G1723" s="55"/>
      <c r="H1723" s="55"/>
      <c r="I1723" s="55"/>
      <c r="J1723" s="55"/>
      <c r="K1723" s="65"/>
      <c r="L1723" s="65"/>
      <c r="M1723" s="65"/>
      <c r="N1723" s="65"/>
      <c r="O1723" s="65"/>
      <c r="P1723" s="65"/>
    </row>
    <row r="1724" spans="1:16" s="1" customFormat="1" x14ac:dyDescent="0.25">
      <c r="A1724" s="2"/>
      <c r="C1724" s="7"/>
      <c r="E1724" s="55"/>
      <c r="F1724" s="55"/>
      <c r="G1724" s="55"/>
      <c r="H1724" s="55"/>
      <c r="I1724" s="55"/>
      <c r="J1724" s="55"/>
      <c r="K1724" s="65"/>
      <c r="L1724" s="65"/>
      <c r="M1724" s="65"/>
      <c r="N1724" s="65"/>
      <c r="O1724" s="65"/>
      <c r="P1724" s="65"/>
    </row>
    <row r="1725" spans="1:16" s="1" customFormat="1" x14ac:dyDescent="0.25">
      <c r="A1725" s="2"/>
      <c r="C1725" s="7"/>
      <c r="E1725" s="55"/>
      <c r="F1725" s="55"/>
      <c r="G1725" s="55"/>
      <c r="H1725" s="55"/>
      <c r="I1725" s="55"/>
      <c r="J1725" s="55"/>
      <c r="K1725" s="65"/>
      <c r="L1725" s="65"/>
      <c r="M1725" s="65"/>
      <c r="N1725" s="65"/>
      <c r="O1725" s="65"/>
      <c r="P1725" s="65"/>
    </row>
    <row r="1726" spans="1:16" s="1" customFormat="1" x14ac:dyDescent="0.25">
      <c r="A1726" s="2"/>
      <c r="C1726" s="7"/>
      <c r="E1726" s="55"/>
      <c r="F1726" s="55"/>
      <c r="G1726" s="55"/>
      <c r="H1726" s="55"/>
      <c r="I1726" s="55"/>
      <c r="J1726" s="55"/>
      <c r="K1726" s="65"/>
      <c r="L1726" s="65"/>
      <c r="M1726" s="65"/>
      <c r="N1726" s="65"/>
      <c r="O1726" s="65"/>
      <c r="P1726" s="65"/>
    </row>
    <row r="1727" spans="1:16" s="1" customFormat="1" x14ac:dyDescent="0.25">
      <c r="A1727" s="2"/>
      <c r="C1727" s="7"/>
      <c r="E1727" s="55"/>
      <c r="F1727" s="55"/>
      <c r="G1727" s="55"/>
      <c r="H1727" s="55"/>
      <c r="I1727" s="55"/>
      <c r="J1727" s="55"/>
      <c r="K1727" s="65"/>
      <c r="L1727" s="65"/>
      <c r="M1727" s="65"/>
      <c r="N1727" s="65"/>
      <c r="O1727" s="65"/>
      <c r="P1727" s="65"/>
    </row>
    <row r="1728" spans="1:16" s="1" customFormat="1" x14ac:dyDescent="0.25">
      <c r="A1728" s="2"/>
      <c r="C1728" s="7"/>
      <c r="E1728" s="55"/>
      <c r="F1728" s="55"/>
      <c r="G1728" s="55"/>
      <c r="H1728" s="55"/>
      <c r="I1728" s="55"/>
      <c r="J1728" s="55"/>
      <c r="K1728" s="65"/>
      <c r="L1728" s="65"/>
      <c r="M1728" s="65"/>
      <c r="N1728" s="65"/>
      <c r="O1728" s="65"/>
      <c r="P1728" s="65"/>
    </row>
    <row r="1729" spans="1:16" s="1" customFormat="1" x14ac:dyDescent="0.25">
      <c r="A1729" s="2"/>
      <c r="C1729" s="7"/>
      <c r="E1729" s="55"/>
      <c r="F1729" s="55"/>
      <c r="G1729" s="55"/>
      <c r="H1729" s="55"/>
      <c r="I1729" s="55"/>
      <c r="J1729" s="55"/>
      <c r="K1729" s="65"/>
      <c r="L1729" s="65"/>
      <c r="M1729" s="65"/>
      <c r="N1729" s="65"/>
      <c r="O1729" s="65"/>
      <c r="P1729" s="65"/>
    </row>
    <row r="1730" spans="1:16" s="1" customFormat="1" x14ac:dyDescent="0.25">
      <c r="A1730" s="2"/>
      <c r="C1730" s="7"/>
      <c r="E1730" s="55"/>
      <c r="F1730" s="55"/>
      <c r="G1730" s="55"/>
      <c r="H1730" s="55"/>
      <c r="I1730" s="55"/>
      <c r="J1730" s="55"/>
      <c r="K1730" s="65"/>
      <c r="L1730" s="65"/>
      <c r="M1730" s="65"/>
      <c r="N1730" s="65"/>
      <c r="O1730" s="65"/>
      <c r="P1730" s="65"/>
    </row>
    <row r="1731" spans="1:16" s="1" customFormat="1" x14ac:dyDescent="0.25">
      <c r="A1731" s="2"/>
      <c r="C1731" s="7"/>
      <c r="E1731" s="55"/>
      <c r="F1731" s="55"/>
      <c r="G1731" s="55"/>
      <c r="H1731" s="55"/>
      <c r="I1731" s="55"/>
      <c r="J1731" s="55"/>
      <c r="K1731" s="65"/>
      <c r="L1731" s="65"/>
      <c r="M1731" s="65"/>
      <c r="N1731" s="65"/>
      <c r="O1731" s="65"/>
      <c r="P1731" s="65"/>
    </row>
    <row r="1732" spans="1:16" s="1" customFormat="1" x14ac:dyDescent="0.25">
      <c r="A1732" s="2"/>
      <c r="C1732" s="7"/>
      <c r="E1732" s="55"/>
      <c r="F1732" s="55"/>
      <c r="G1732" s="55"/>
      <c r="H1732" s="55"/>
      <c r="I1732" s="55"/>
      <c r="J1732" s="55"/>
      <c r="K1732" s="65"/>
      <c r="L1732" s="65"/>
      <c r="M1732" s="65"/>
      <c r="N1732" s="65"/>
      <c r="O1732" s="65"/>
      <c r="P1732" s="65"/>
    </row>
    <row r="1733" spans="1:16" s="1" customFormat="1" x14ac:dyDescent="0.25">
      <c r="A1733" s="2"/>
      <c r="C1733" s="7"/>
      <c r="E1733" s="55"/>
      <c r="F1733" s="55"/>
      <c r="G1733" s="55"/>
      <c r="H1733" s="55"/>
      <c r="I1733" s="55"/>
      <c r="J1733" s="55"/>
      <c r="K1733" s="65"/>
      <c r="L1733" s="65"/>
      <c r="M1733" s="65"/>
      <c r="N1733" s="65"/>
      <c r="O1733" s="65"/>
      <c r="P1733" s="65"/>
    </row>
    <row r="1734" spans="1:16" s="1" customFormat="1" x14ac:dyDescent="0.25">
      <c r="A1734" s="2"/>
      <c r="C1734" s="7"/>
      <c r="E1734" s="55"/>
      <c r="F1734" s="55"/>
      <c r="G1734" s="55"/>
      <c r="H1734" s="55"/>
      <c r="I1734" s="55"/>
      <c r="J1734" s="55"/>
      <c r="K1734" s="65"/>
      <c r="L1734" s="65"/>
      <c r="M1734" s="65"/>
      <c r="N1734" s="65"/>
      <c r="O1734" s="65"/>
      <c r="P1734" s="65"/>
    </row>
    <row r="1735" spans="1:16" s="1" customFormat="1" x14ac:dyDescent="0.25">
      <c r="A1735" s="2"/>
      <c r="C1735" s="7"/>
      <c r="E1735" s="55"/>
      <c r="F1735" s="55"/>
      <c r="G1735" s="55"/>
      <c r="H1735" s="55"/>
      <c r="I1735" s="55"/>
      <c r="J1735" s="55"/>
      <c r="K1735" s="65"/>
      <c r="L1735" s="65"/>
      <c r="M1735" s="65"/>
      <c r="N1735" s="65"/>
      <c r="O1735" s="65"/>
      <c r="P1735" s="65"/>
    </row>
    <row r="1736" spans="1:16" s="1" customFormat="1" x14ac:dyDescent="0.25">
      <c r="A1736" s="2"/>
      <c r="C1736" s="7"/>
      <c r="E1736" s="55"/>
      <c r="F1736" s="55"/>
      <c r="G1736" s="55"/>
      <c r="H1736" s="55"/>
      <c r="I1736" s="55"/>
      <c r="J1736" s="55"/>
      <c r="K1736" s="65"/>
      <c r="L1736" s="65"/>
      <c r="M1736" s="65"/>
      <c r="N1736" s="65"/>
      <c r="O1736" s="65"/>
      <c r="P1736" s="65"/>
    </row>
    <row r="1737" spans="1:16" s="1" customFormat="1" x14ac:dyDescent="0.25">
      <c r="A1737" s="2"/>
      <c r="C1737" s="7"/>
      <c r="E1737" s="55"/>
      <c r="F1737" s="55"/>
      <c r="G1737" s="55"/>
      <c r="H1737" s="55"/>
      <c r="I1737" s="55"/>
      <c r="J1737" s="55"/>
      <c r="K1737" s="65"/>
      <c r="L1737" s="65"/>
      <c r="M1737" s="65"/>
      <c r="N1737" s="65"/>
      <c r="O1737" s="65"/>
      <c r="P1737" s="65"/>
    </row>
    <row r="1738" spans="1:16" s="1" customFormat="1" x14ac:dyDescent="0.25">
      <c r="A1738" s="2"/>
      <c r="C1738" s="7"/>
      <c r="E1738" s="55"/>
      <c r="F1738" s="55"/>
      <c r="G1738" s="55"/>
      <c r="H1738" s="55"/>
      <c r="I1738" s="55"/>
      <c r="J1738" s="55"/>
      <c r="K1738" s="65"/>
      <c r="L1738" s="65"/>
      <c r="M1738" s="65"/>
      <c r="N1738" s="65"/>
      <c r="O1738" s="65"/>
      <c r="P1738" s="65"/>
    </row>
    <row r="1739" spans="1:16" s="1" customFormat="1" x14ac:dyDescent="0.25">
      <c r="A1739" s="2"/>
      <c r="C1739" s="7"/>
      <c r="E1739" s="55"/>
      <c r="F1739" s="55"/>
      <c r="G1739" s="55"/>
      <c r="H1739" s="55"/>
      <c r="I1739" s="55"/>
      <c r="J1739" s="55"/>
      <c r="K1739" s="65"/>
      <c r="L1739" s="65"/>
      <c r="M1739" s="65"/>
      <c r="N1739" s="65"/>
      <c r="O1739" s="65"/>
      <c r="P1739" s="65"/>
    </row>
    <row r="1740" spans="1:16" s="1" customFormat="1" x14ac:dyDescent="0.25">
      <c r="A1740" s="2"/>
      <c r="C1740" s="7"/>
      <c r="E1740" s="55"/>
      <c r="F1740" s="55"/>
      <c r="G1740" s="55"/>
      <c r="H1740" s="55"/>
      <c r="I1740" s="55"/>
      <c r="J1740" s="55"/>
      <c r="K1740" s="65"/>
      <c r="L1740" s="65"/>
      <c r="M1740" s="65"/>
      <c r="N1740" s="65"/>
      <c r="O1740" s="65"/>
      <c r="P1740" s="65"/>
    </row>
    <row r="1741" spans="1:16" s="1" customFormat="1" x14ac:dyDescent="0.25">
      <c r="A1741" s="2"/>
      <c r="C1741" s="7"/>
      <c r="E1741" s="55"/>
      <c r="F1741" s="55"/>
      <c r="G1741" s="55"/>
      <c r="H1741" s="55"/>
      <c r="I1741" s="55"/>
      <c r="J1741" s="55"/>
      <c r="K1741" s="65"/>
      <c r="L1741" s="65"/>
      <c r="M1741" s="65"/>
      <c r="N1741" s="65"/>
      <c r="O1741" s="65"/>
      <c r="P1741" s="65"/>
    </row>
    <row r="1742" spans="1:16" s="1" customFormat="1" x14ac:dyDescent="0.25">
      <c r="A1742" s="2"/>
      <c r="C1742" s="7"/>
      <c r="E1742" s="55"/>
      <c r="F1742" s="55"/>
      <c r="G1742" s="55"/>
      <c r="H1742" s="55"/>
      <c r="I1742" s="55"/>
      <c r="J1742" s="55"/>
      <c r="K1742" s="65"/>
      <c r="L1742" s="65"/>
      <c r="M1742" s="65"/>
      <c r="N1742" s="65"/>
      <c r="O1742" s="65"/>
      <c r="P1742" s="65"/>
    </row>
    <row r="1743" spans="1:16" s="1" customFormat="1" x14ac:dyDescent="0.25">
      <c r="A1743" s="2"/>
      <c r="C1743" s="7"/>
      <c r="E1743" s="55"/>
      <c r="F1743" s="55"/>
      <c r="G1743" s="55"/>
      <c r="H1743" s="55"/>
      <c r="I1743" s="55"/>
      <c r="J1743" s="55"/>
      <c r="K1743" s="65"/>
      <c r="L1743" s="65"/>
      <c r="M1743" s="65"/>
      <c r="N1743" s="65"/>
      <c r="O1743" s="65"/>
      <c r="P1743" s="65"/>
    </row>
    <row r="1744" spans="1:16" s="1" customFormat="1" x14ac:dyDescent="0.25">
      <c r="A1744" s="2"/>
      <c r="C1744" s="7"/>
      <c r="E1744" s="55"/>
      <c r="F1744" s="55"/>
      <c r="G1744" s="55"/>
      <c r="H1744" s="55"/>
      <c r="I1744" s="55"/>
      <c r="J1744" s="55"/>
      <c r="K1744" s="65"/>
      <c r="L1744" s="65"/>
      <c r="M1744" s="65"/>
      <c r="N1744" s="65"/>
      <c r="O1744" s="65"/>
      <c r="P1744" s="65"/>
    </row>
    <row r="1745" spans="1:16" s="1" customFormat="1" x14ac:dyDescent="0.25">
      <c r="A1745" s="2"/>
      <c r="C1745" s="7"/>
      <c r="E1745" s="55"/>
      <c r="F1745" s="55"/>
      <c r="G1745" s="55"/>
      <c r="H1745" s="55"/>
      <c r="I1745" s="55"/>
      <c r="J1745" s="55"/>
      <c r="K1745" s="65"/>
      <c r="L1745" s="65"/>
      <c r="M1745" s="65"/>
      <c r="N1745" s="65"/>
      <c r="O1745" s="65"/>
      <c r="P1745" s="65"/>
    </row>
    <row r="1746" spans="1:16" s="1" customFormat="1" x14ac:dyDescent="0.25">
      <c r="A1746" s="2"/>
      <c r="C1746" s="7"/>
      <c r="E1746" s="55"/>
      <c r="F1746" s="55"/>
      <c r="G1746" s="55"/>
      <c r="H1746" s="55"/>
      <c r="I1746" s="55"/>
      <c r="J1746" s="55"/>
      <c r="K1746" s="65"/>
      <c r="L1746" s="65"/>
      <c r="M1746" s="65"/>
      <c r="N1746" s="65"/>
      <c r="O1746" s="65"/>
      <c r="P1746" s="65"/>
    </row>
    <row r="1747" spans="1:16" s="1" customFormat="1" x14ac:dyDescent="0.25">
      <c r="A1747" s="2"/>
      <c r="C1747" s="7"/>
      <c r="E1747" s="55"/>
      <c r="F1747" s="55"/>
      <c r="G1747" s="55"/>
      <c r="H1747" s="55"/>
      <c r="I1747" s="55"/>
      <c r="J1747" s="55"/>
      <c r="K1747" s="65"/>
      <c r="L1747" s="65"/>
      <c r="M1747" s="65"/>
      <c r="N1747" s="65"/>
      <c r="O1747" s="65"/>
      <c r="P1747" s="65"/>
    </row>
    <row r="1748" spans="1:16" s="1" customFormat="1" x14ac:dyDescent="0.25">
      <c r="A1748" s="2"/>
      <c r="C1748" s="7"/>
      <c r="E1748" s="55"/>
      <c r="F1748" s="55"/>
      <c r="G1748" s="55"/>
      <c r="H1748" s="55"/>
      <c r="I1748" s="55"/>
      <c r="J1748" s="55"/>
      <c r="K1748" s="65"/>
      <c r="L1748" s="65"/>
      <c r="M1748" s="65"/>
      <c r="N1748" s="65"/>
      <c r="O1748" s="65"/>
      <c r="P1748" s="65"/>
    </row>
    <row r="1749" spans="1:16" s="1" customFormat="1" x14ac:dyDescent="0.25">
      <c r="A1749" s="2"/>
      <c r="C1749" s="7"/>
      <c r="E1749" s="55"/>
      <c r="F1749" s="55"/>
      <c r="G1749" s="55"/>
      <c r="H1749" s="55"/>
      <c r="I1749" s="55"/>
      <c r="J1749" s="55"/>
      <c r="K1749" s="65"/>
      <c r="L1749" s="65"/>
      <c r="M1749" s="65"/>
      <c r="N1749" s="65"/>
      <c r="O1749" s="65"/>
      <c r="P1749" s="65"/>
    </row>
    <row r="1750" spans="1:16" s="1" customFormat="1" x14ac:dyDescent="0.25">
      <c r="A1750" s="2"/>
      <c r="C1750" s="7"/>
      <c r="E1750" s="55"/>
      <c r="F1750" s="55"/>
      <c r="G1750" s="55"/>
      <c r="H1750" s="55"/>
      <c r="I1750" s="55"/>
      <c r="J1750" s="55"/>
      <c r="K1750" s="65"/>
      <c r="L1750" s="65"/>
      <c r="M1750" s="65"/>
      <c r="N1750" s="65"/>
      <c r="O1750" s="65"/>
      <c r="P1750" s="65"/>
    </row>
    <row r="1751" spans="1:16" s="1" customFormat="1" x14ac:dyDescent="0.25">
      <c r="A1751" s="2"/>
      <c r="C1751" s="7"/>
      <c r="E1751" s="55"/>
      <c r="F1751" s="55"/>
      <c r="G1751" s="55"/>
      <c r="H1751" s="55"/>
      <c r="I1751" s="55"/>
      <c r="J1751" s="55"/>
      <c r="K1751" s="65"/>
      <c r="L1751" s="65"/>
      <c r="M1751" s="65"/>
      <c r="N1751" s="65"/>
      <c r="O1751" s="65"/>
      <c r="P1751" s="65"/>
    </row>
    <row r="1752" spans="1:16" s="1" customFormat="1" x14ac:dyDescent="0.25">
      <c r="A1752" s="2"/>
      <c r="C1752" s="7"/>
      <c r="E1752" s="55"/>
      <c r="F1752" s="55"/>
      <c r="G1752" s="55"/>
      <c r="H1752" s="55"/>
      <c r="I1752" s="55"/>
      <c r="J1752" s="55"/>
      <c r="K1752" s="65"/>
      <c r="L1752" s="65"/>
      <c r="M1752" s="65"/>
      <c r="N1752" s="65"/>
      <c r="O1752" s="65"/>
      <c r="P1752" s="65"/>
    </row>
    <row r="1753" spans="1:16" s="1" customFormat="1" x14ac:dyDescent="0.25">
      <c r="A1753" s="2"/>
      <c r="C1753" s="7"/>
      <c r="E1753" s="55"/>
      <c r="F1753" s="55"/>
      <c r="G1753" s="55"/>
      <c r="H1753" s="55"/>
      <c r="I1753" s="55"/>
      <c r="J1753" s="55"/>
      <c r="K1753" s="65"/>
      <c r="L1753" s="65"/>
      <c r="M1753" s="65"/>
      <c r="N1753" s="65"/>
      <c r="O1753" s="65"/>
      <c r="P1753" s="65"/>
    </row>
    <row r="1754" spans="1:16" s="1" customFormat="1" x14ac:dyDescent="0.25">
      <c r="A1754" s="2"/>
      <c r="C1754" s="7"/>
      <c r="E1754" s="55"/>
      <c r="F1754" s="55"/>
      <c r="G1754" s="55"/>
      <c r="H1754" s="55"/>
      <c r="I1754" s="55"/>
      <c r="J1754" s="55"/>
      <c r="K1754" s="65"/>
      <c r="L1754" s="65"/>
      <c r="M1754" s="65"/>
      <c r="N1754" s="65"/>
      <c r="O1754" s="65"/>
      <c r="P1754" s="65"/>
    </row>
    <row r="1755" spans="1:16" s="1" customFormat="1" x14ac:dyDescent="0.25">
      <c r="A1755" s="2"/>
      <c r="C1755" s="7"/>
      <c r="E1755" s="55"/>
      <c r="F1755" s="55"/>
      <c r="G1755" s="55"/>
      <c r="H1755" s="55"/>
      <c r="I1755" s="55"/>
      <c r="J1755" s="55"/>
      <c r="K1755" s="65"/>
      <c r="L1755" s="65"/>
      <c r="M1755" s="65"/>
      <c r="N1755" s="65"/>
      <c r="O1755" s="65"/>
      <c r="P1755" s="65"/>
    </row>
    <row r="1756" spans="1:16" s="1" customFormat="1" x14ac:dyDescent="0.25">
      <c r="A1756" s="2"/>
      <c r="C1756" s="7"/>
      <c r="E1756" s="55"/>
      <c r="F1756" s="55"/>
      <c r="G1756" s="55"/>
      <c r="H1756" s="55"/>
      <c r="I1756" s="55"/>
      <c r="J1756" s="55"/>
      <c r="K1756" s="65"/>
      <c r="L1756" s="65"/>
      <c r="M1756" s="65"/>
      <c r="N1756" s="65"/>
      <c r="O1756" s="65"/>
      <c r="P1756" s="65"/>
    </row>
    <row r="1757" spans="1:16" s="1" customFormat="1" x14ac:dyDescent="0.25">
      <c r="A1757" s="2"/>
      <c r="C1757" s="7"/>
      <c r="E1757" s="55"/>
      <c r="F1757" s="55"/>
      <c r="G1757" s="55"/>
      <c r="H1757" s="55"/>
      <c r="I1757" s="55"/>
      <c r="J1757" s="55"/>
      <c r="K1757" s="65"/>
      <c r="L1757" s="65"/>
      <c r="M1757" s="65"/>
      <c r="N1757" s="65"/>
      <c r="O1757" s="65"/>
      <c r="P1757" s="65"/>
    </row>
    <row r="1758" spans="1:16" s="1" customFormat="1" x14ac:dyDescent="0.25">
      <c r="A1758" s="2"/>
      <c r="C1758" s="7"/>
      <c r="E1758" s="55"/>
      <c r="F1758" s="55"/>
      <c r="G1758" s="55"/>
      <c r="H1758" s="55"/>
      <c r="I1758" s="55"/>
      <c r="J1758" s="55"/>
      <c r="K1758" s="65"/>
      <c r="L1758" s="65"/>
      <c r="M1758" s="65"/>
      <c r="N1758" s="65"/>
      <c r="O1758" s="65"/>
      <c r="P1758" s="65"/>
    </row>
    <row r="1759" spans="1:16" s="1" customFormat="1" x14ac:dyDescent="0.25">
      <c r="A1759" s="2"/>
      <c r="C1759" s="7"/>
      <c r="E1759" s="55"/>
      <c r="F1759" s="55"/>
      <c r="G1759" s="55"/>
      <c r="H1759" s="55"/>
      <c r="I1759" s="55"/>
      <c r="J1759" s="55"/>
      <c r="K1759" s="65"/>
      <c r="L1759" s="65"/>
      <c r="M1759" s="65"/>
      <c r="N1759" s="65"/>
      <c r="O1759" s="65"/>
      <c r="P1759" s="65"/>
    </row>
    <row r="1760" spans="1:16" s="1" customFormat="1" x14ac:dyDescent="0.25">
      <c r="A1760" s="2"/>
      <c r="C1760" s="7"/>
      <c r="E1760" s="55"/>
      <c r="F1760" s="55"/>
      <c r="G1760" s="55"/>
      <c r="H1760" s="55"/>
      <c r="I1760" s="55"/>
      <c r="J1760" s="55"/>
      <c r="K1760" s="65"/>
      <c r="L1760" s="65"/>
      <c r="M1760" s="65"/>
      <c r="N1760" s="65"/>
      <c r="O1760" s="65"/>
      <c r="P1760" s="65"/>
    </row>
    <row r="1761" spans="1:16" s="1" customFormat="1" x14ac:dyDescent="0.25">
      <c r="A1761" s="2"/>
      <c r="C1761" s="7"/>
      <c r="E1761" s="55"/>
      <c r="F1761" s="55"/>
      <c r="G1761" s="55"/>
      <c r="H1761" s="55"/>
      <c r="I1761" s="55"/>
      <c r="J1761" s="55"/>
      <c r="K1761" s="65"/>
      <c r="L1761" s="65"/>
      <c r="M1761" s="65"/>
      <c r="N1761" s="65"/>
      <c r="O1761" s="65"/>
      <c r="P1761" s="65"/>
    </row>
    <row r="1762" spans="1:16" s="1" customFormat="1" x14ac:dyDescent="0.25">
      <c r="A1762" s="2"/>
      <c r="C1762" s="7"/>
      <c r="E1762" s="55"/>
      <c r="F1762" s="55"/>
      <c r="G1762" s="55"/>
      <c r="H1762" s="55"/>
      <c r="I1762" s="55"/>
      <c r="J1762" s="55"/>
      <c r="K1762" s="65"/>
      <c r="L1762" s="65"/>
      <c r="M1762" s="65"/>
      <c r="N1762" s="65"/>
      <c r="O1762" s="65"/>
      <c r="P1762" s="65"/>
    </row>
    <row r="1763" spans="1:16" s="1" customFormat="1" x14ac:dyDescent="0.25">
      <c r="A1763" s="2"/>
      <c r="C1763" s="7"/>
      <c r="E1763" s="55"/>
      <c r="F1763" s="55"/>
      <c r="G1763" s="55"/>
      <c r="H1763" s="55"/>
      <c r="I1763" s="55"/>
      <c r="J1763" s="55"/>
      <c r="K1763" s="65"/>
      <c r="L1763" s="65"/>
      <c r="M1763" s="65"/>
      <c r="N1763" s="65"/>
      <c r="O1763" s="65"/>
      <c r="P1763" s="65"/>
    </row>
    <row r="1764" spans="1:16" s="1" customFormat="1" x14ac:dyDescent="0.25">
      <c r="A1764" s="2"/>
      <c r="C1764" s="7"/>
      <c r="E1764" s="55"/>
      <c r="F1764" s="55"/>
      <c r="G1764" s="55"/>
      <c r="H1764" s="55"/>
      <c r="I1764" s="55"/>
      <c r="J1764" s="55"/>
      <c r="K1764" s="65"/>
      <c r="L1764" s="65"/>
      <c r="M1764" s="65"/>
      <c r="N1764" s="65"/>
      <c r="O1764" s="65"/>
      <c r="P1764" s="65"/>
    </row>
    <row r="1765" spans="1:16" s="1" customFormat="1" x14ac:dyDescent="0.25">
      <c r="A1765" s="2"/>
      <c r="C1765" s="7"/>
      <c r="E1765" s="55"/>
      <c r="F1765" s="55"/>
      <c r="G1765" s="55"/>
      <c r="H1765" s="55"/>
      <c r="I1765" s="55"/>
      <c r="J1765" s="55"/>
      <c r="K1765" s="65"/>
      <c r="L1765" s="65"/>
      <c r="M1765" s="65"/>
      <c r="N1765" s="65"/>
      <c r="O1765" s="65"/>
      <c r="P1765" s="65"/>
    </row>
    <row r="1766" spans="1:16" s="1" customFormat="1" x14ac:dyDescent="0.25">
      <c r="A1766" s="2"/>
      <c r="C1766" s="7"/>
      <c r="E1766" s="55"/>
      <c r="F1766" s="55"/>
      <c r="G1766" s="55"/>
      <c r="H1766" s="55"/>
      <c r="I1766" s="55"/>
      <c r="J1766" s="55"/>
      <c r="K1766" s="65"/>
      <c r="L1766" s="65"/>
      <c r="M1766" s="65"/>
      <c r="N1766" s="65"/>
      <c r="O1766" s="65"/>
      <c r="P1766" s="65"/>
    </row>
    <row r="1767" spans="1:16" s="1" customFormat="1" x14ac:dyDescent="0.25">
      <c r="A1767" s="2"/>
      <c r="C1767" s="7"/>
      <c r="E1767" s="55"/>
      <c r="F1767" s="55"/>
      <c r="G1767" s="55"/>
      <c r="H1767" s="55"/>
      <c r="I1767" s="55"/>
      <c r="J1767" s="55"/>
      <c r="K1767" s="65"/>
      <c r="L1767" s="65"/>
      <c r="M1767" s="65"/>
      <c r="N1767" s="65"/>
      <c r="O1767" s="65"/>
      <c r="P1767" s="65"/>
    </row>
    <row r="1768" spans="1:16" s="1" customFormat="1" x14ac:dyDescent="0.25">
      <c r="A1768" s="2"/>
      <c r="C1768" s="7"/>
      <c r="E1768" s="55"/>
      <c r="F1768" s="55"/>
      <c r="G1768" s="55"/>
      <c r="H1768" s="55"/>
      <c r="I1768" s="55"/>
      <c r="J1768" s="55"/>
      <c r="K1768" s="65"/>
      <c r="L1768" s="65"/>
      <c r="M1768" s="65"/>
      <c r="N1768" s="65"/>
      <c r="O1768" s="65"/>
      <c r="P1768" s="65"/>
    </row>
    <row r="1769" spans="1:16" s="1" customFormat="1" x14ac:dyDescent="0.25">
      <c r="A1769" s="2"/>
      <c r="C1769" s="7"/>
      <c r="E1769" s="55"/>
      <c r="F1769" s="55"/>
      <c r="G1769" s="55"/>
      <c r="H1769" s="55"/>
      <c r="I1769" s="55"/>
      <c r="J1769" s="55"/>
      <c r="K1769" s="65"/>
      <c r="L1769" s="65"/>
      <c r="M1769" s="65"/>
      <c r="N1769" s="65"/>
      <c r="O1769" s="65"/>
      <c r="P1769" s="65"/>
    </row>
    <row r="1770" spans="1:16" s="1" customFormat="1" x14ac:dyDescent="0.25">
      <c r="A1770" s="2"/>
      <c r="C1770" s="7"/>
      <c r="E1770" s="55"/>
      <c r="F1770" s="55"/>
      <c r="G1770" s="55"/>
      <c r="H1770" s="55"/>
      <c r="I1770" s="55"/>
      <c r="J1770" s="55"/>
      <c r="K1770" s="65"/>
      <c r="L1770" s="65"/>
      <c r="M1770" s="65"/>
      <c r="N1770" s="65"/>
      <c r="O1770" s="65"/>
      <c r="P1770" s="65"/>
    </row>
    <row r="1771" spans="1:16" s="1" customFormat="1" x14ac:dyDescent="0.25">
      <c r="A1771" s="2"/>
      <c r="C1771" s="7"/>
      <c r="E1771" s="55"/>
      <c r="F1771" s="55"/>
      <c r="G1771" s="55"/>
      <c r="H1771" s="55"/>
      <c r="I1771" s="55"/>
      <c r="J1771" s="55"/>
      <c r="K1771" s="65"/>
      <c r="L1771" s="65"/>
      <c r="M1771" s="65"/>
      <c r="N1771" s="65"/>
      <c r="O1771" s="65"/>
      <c r="P1771" s="65"/>
    </row>
    <row r="1772" spans="1:16" s="1" customFormat="1" x14ac:dyDescent="0.25">
      <c r="A1772" s="2"/>
      <c r="C1772" s="7"/>
      <c r="E1772" s="55"/>
      <c r="F1772" s="55"/>
      <c r="G1772" s="55"/>
      <c r="H1772" s="55"/>
      <c r="I1772" s="55"/>
      <c r="J1772" s="55"/>
      <c r="K1772" s="65"/>
      <c r="L1772" s="65"/>
      <c r="M1772" s="65"/>
      <c r="N1772" s="65"/>
      <c r="O1772" s="65"/>
      <c r="P1772" s="65"/>
    </row>
    <row r="1773" spans="1:16" s="1" customFormat="1" x14ac:dyDescent="0.25">
      <c r="A1773" s="2"/>
      <c r="C1773" s="7"/>
      <c r="E1773" s="55"/>
      <c r="F1773" s="55"/>
      <c r="G1773" s="55"/>
      <c r="H1773" s="55"/>
      <c r="I1773" s="55"/>
      <c r="J1773" s="55"/>
      <c r="K1773" s="65"/>
      <c r="L1773" s="65"/>
      <c r="M1773" s="65"/>
      <c r="N1773" s="65"/>
      <c r="O1773" s="65"/>
      <c r="P1773" s="65"/>
    </row>
    <row r="1774" spans="1:16" s="1" customFormat="1" x14ac:dyDescent="0.25">
      <c r="A1774" s="2"/>
      <c r="C1774" s="7"/>
      <c r="E1774" s="55"/>
      <c r="F1774" s="55"/>
      <c r="G1774" s="55"/>
      <c r="H1774" s="55"/>
      <c r="I1774" s="55"/>
      <c r="J1774" s="55"/>
      <c r="K1774" s="65"/>
      <c r="L1774" s="65"/>
      <c r="M1774" s="65"/>
      <c r="N1774" s="65"/>
      <c r="O1774" s="65"/>
      <c r="P1774" s="65"/>
    </row>
    <row r="1775" spans="1:16" s="1" customFormat="1" x14ac:dyDescent="0.25">
      <c r="A1775" s="2"/>
      <c r="C1775" s="7"/>
      <c r="E1775" s="55"/>
      <c r="F1775" s="55"/>
      <c r="G1775" s="55"/>
      <c r="H1775" s="55"/>
      <c r="I1775" s="55"/>
      <c r="J1775" s="55"/>
      <c r="K1775" s="65"/>
      <c r="L1775" s="65"/>
      <c r="M1775" s="65"/>
      <c r="N1775" s="65"/>
      <c r="O1775" s="65"/>
      <c r="P1775" s="65"/>
    </row>
    <row r="1776" spans="1:16" s="1" customFormat="1" x14ac:dyDescent="0.25">
      <c r="A1776" s="2"/>
      <c r="C1776" s="7"/>
      <c r="E1776" s="55"/>
      <c r="F1776" s="55"/>
      <c r="G1776" s="55"/>
      <c r="H1776" s="55"/>
      <c r="I1776" s="55"/>
      <c r="J1776" s="55"/>
      <c r="K1776" s="65"/>
      <c r="L1776" s="65"/>
      <c r="M1776" s="65"/>
      <c r="N1776" s="65"/>
      <c r="O1776" s="65"/>
      <c r="P1776" s="65"/>
    </row>
    <row r="1777" spans="1:16" s="1" customFormat="1" x14ac:dyDescent="0.25">
      <c r="A1777" s="2"/>
      <c r="C1777" s="7"/>
      <c r="E1777" s="55"/>
      <c r="F1777" s="55"/>
      <c r="G1777" s="55"/>
      <c r="H1777" s="55"/>
      <c r="I1777" s="55"/>
      <c r="J1777" s="55"/>
      <c r="K1777" s="65"/>
      <c r="L1777" s="65"/>
      <c r="M1777" s="65"/>
      <c r="N1777" s="65"/>
      <c r="O1777" s="65"/>
      <c r="P1777" s="65"/>
    </row>
    <row r="1778" spans="1:16" s="1" customFormat="1" x14ac:dyDescent="0.25">
      <c r="A1778" s="2"/>
      <c r="C1778" s="7"/>
      <c r="E1778" s="55"/>
      <c r="F1778" s="55"/>
      <c r="G1778" s="55"/>
      <c r="H1778" s="55"/>
      <c r="I1778" s="55"/>
      <c r="J1778" s="55"/>
      <c r="K1778" s="65"/>
      <c r="L1778" s="65"/>
      <c r="M1778" s="65"/>
      <c r="N1778" s="65"/>
      <c r="O1778" s="65"/>
      <c r="P1778" s="65"/>
    </row>
    <row r="1779" spans="1:16" s="1" customFormat="1" x14ac:dyDescent="0.25">
      <c r="A1779" s="2"/>
      <c r="C1779" s="7"/>
      <c r="E1779" s="55"/>
      <c r="F1779" s="55"/>
      <c r="G1779" s="55"/>
      <c r="H1779" s="55"/>
      <c r="I1779" s="55"/>
      <c r="J1779" s="55"/>
      <c r="K1779" s="65"/>
      <c r="L1779" s="65"/>
      <c r="M1779" s="65"/>
      <c r="N1779" s="65"/>
      <c r="O1779" s="65"/>
      <c r="P1779" s="65"/>
    </row>
    <row r="1780" spans="1:16" s="1" customFormat="1" x14ac:dyDescent="0.25">
      <c r="A1780" s="2"/>
      <c r="C1780" s="7"/>
      <c r="E1780" s="55"/>
      <c r="F1780" s="55"/>
      <c r="G1780" s="55"/>
      <c r="H1780" s="55"/>
      <c r="I1780" s="55"/>
      <c r="J1780" s="55"/>
      <c r="K1780" s="65"/>
      <c r="L1780" s="65"/>
      <c r="M1780" s="65"/>
      <c r="N1780" s="65"/>
      <c r="O1780" s="65"/>
      <c r="P1780" s="65"/>
    </row>
    <row r="1781" spans="1:16" s="1" customFormat="1" x14ac:dyDescent="0.25">
      <c r="A1781" s="2"/>
      <c r="C1781" s="7"/>
      <c r="E1781" s="55"/>
      <c r="F1781" s="55"/>
      <c r="G1781" s="55"/>
      <c r="H1781" s="55"/>
      <c r="I1781" s="55"/>
      <c r="J1781" s="55"/>
      <c r="K1781" s="65"/>
      <c r="L1781" s="65"/>
      <c r="M1781" s="65"/>
      <c r="N1781" s="65"/>
      <c r="O1781" s="65"/>
      <c r="P1781" s="65"/>
    </row>
    <row r="1782" spans="1:16" s="1" customFormat="1" x14ac:dyDescent="0.25">
      <c r="A1782" s="2"/>
      <c r="C1782" s="7"/>
      <c r="E1782" s="55"/>
      <c r="F1782" s="55"/>
      <c r="G1782" s="55"/>
      <c r="H1782" s="55"/>
      <c r="I1782" s="55"/>
      <c r="J1782" s="55"/>
      <c r="K1782" s="65"/>
      <c r="L1782" s="65"/>
      <c r="M1782" s="65"/>
      <c r="N1782" s="65"/>
      <c r="O1782" s="65"/>
      <c r="P1782" s="65"/>
    </row>
    <row r="1783" spans="1:16" s="1" customFormat="1" x14ac:dyDescent="0.25">
      <c r="A1783" s="2"/>
      <c r="C1783" s="7"/>
      <c r="E1783" s="55"/>
      <c r="F1783" s="55"/>
      <c r="G1783" s="55"/>
      <c r="H1783" s="55"/>
      <c r="I1783" s="55"/>
      <c r="J1783" s="55"/>
      <c r="K1783" s="65"/>
      <c r="L1783" s="65"/>
      <c r="M1783" s="65"/>
      <c r="N1783" s="65"/>
      <c r="O1783" s="65"/>
      <c r="P1783" s="65"/>
    </row>
    <row r="1784" spans="1:16" s="1" customFormat="1" x14ac:dyDescent="0.25">
      <c r="A1784" s="2"/>
      <c r="C1784" s="7"/>
      <c r="E1784" s="55"/>
      <c r="F1784" s="55"/>
      <c r="G1784" s="55"/>
      <c r="H1784" s="55"/>
      <c r="I1784" s="55"/>
      <c r="J1784" s="55"/>
      <c r="K1784" s="65"/>
      <c r="L1784" s="65"/>
      <c r="M1784" s="65"/>
      <c r="N1784" s="65"/>
      <c r="O1784" s="65"/>
      <c r="P1784" s="65"/>
    </row>
    <row r="1785" spans="1:16" s="1" customFormat="1" x14ac:dyDescent="0.25">
      <c r="A1785" s="2"/>
      <c r="C1785" s="7"/>
      <c r="E1785" s="55"/>
      <c r="F1785" s="55"/>
      <c r="G1785" s="55"/>
      <c r="H1785" s="55"/>
      <c r="I1785" s="55"/>
      <c r="J1785" s="55"/>
      <c r="K1785" s="65"/>
      <c r="L1785" s="65"/>
      <c r="M1785" s="65"/>
      <c r="N1785" s="65"/>
      <c r="O1785" s="65"/>
      <c r="P1785" s="65"/>
    </row>
    <row r="1786" spans="1:16" s="1" customFormat="1" x14ac:dyDescent="0.25">
      <c r="A1786" s="2"/>
      <c r="C1786" s="7"/>
      <c r="E1786" s="55"/>
      <c r="F1786" s="55"/>
      <c r="G1786" s="55"/>
      <c r="H1786" s="55"/>
      <c r="I1786" s="55"/>
      <c r="J1786" s="55"/>
      <c r="K1786" s="65"/>
      <c r="L1786" s="65"/>
      <c r="M1786" s="65"/>
      <c r="N1786" s="65"/>
      <c r="O1786" s="65"/>
      <c r="P1786" s="65"/>
    </row>
    <row r="1787" spans="1:16" s="1" customFormat="1" x14ac:dyDescent="0.25">
      <c r="A1787" s="2"/>
      <c r="C1787" s="7"/>
      <c r="E1787" s="55"/>
      <c r="F1787" s="55"/>
      <c r="G1787" s="55"/>
      <c r="H1787" s="55"/>
      <c r="I1787" s="55"/>
      <c r="J1787" s="55"/>
      <c r="K1787" s="65"/>
      <c r="L1787" s="65"/>
      <c r="M1787" s="65"/>
      <c r="N1787" s="65"/>
      <c r="O1787" s="65"/>
      <c r="P1787" s="65"/>
    </row>
    <row r="1788" spans="1:16" s="1" customFormat="1" x14ac:dyDescent="0.25">
      <c r="A1788" s="2"/>
      <c r="C1788" s="7"/>
      <c r="E1788" s="55"/>
      <c r="F1788" s="55"/>
      <c r="G1788" s="55"/>
      <c r="H1788" s="55"/>
      <c r="I1788" s="55"/>
      <c r="J1788" s="55"/>
      <c r="K1788" s="65"/>
      <c r="L1788" s="65"/>
      <c r="M1788" s="65"/>
      <c r="N1788" s="65"/>
      <c r="O1788" s="65"/>
      <c r="P1788" s="65"/>
    </row>
    <row r="1789" spans="1:16" s="1" customFormat="1" x14ac:dyDescent="0.25">
      <c r="A1789" s="2"/>
      <c r="C1789" s="7"/>
      <c r="E1789" s="55"/>
      <c r="F1789" s="55"/>
      <c r="G1789" s="55"/>
      <c r="H1789" s="55"/>
      <c r="I1789" s="55"/>
      <c r="J1789" s="55"/>
      <c r="K1789" s="65"/>
      <c r="L1789" s="65"/>
      <c r="M1789" s="65"/>
      <c r="N1789" s="65"/>
      <c r="O1789" s="65"/>
      <c r="P1789" s="65"/>
    </row>
    <row r="1790" spans="1:16" s="1" customFormat="1" x14ac:dyDescent="0.25">
      <c r="A1790" s="2"/>
      <c r="C1790" s="7"/>
      <c r="E1790" s="55"/>
      <c r="F1790" s="55"/>
      <c r="G1790" s="55"/>
      <c r="H1790" s="55"/>
      <c r="I1790" s="55"/>
      <c r="J1790" s="55"/>
      <c r="K1790" s="65"/>
      <c r="L1790" s="65"/>
      <c r="M1790" s="65"/>
      <c r="N1790" s="65"/>
      <c r="O1790" s="65"/>
      <c r="P1790" s="65"/>
    </row>
    <row r="1791" spans="1:16" s="1" customFormat="1" x14ac:dyDescent="0.25">
      <c r="A1791" s="2"/>
      <c r="C1791" s="7"/>
      <c r="E1791" s="55"/>
      <c r="F1791" s="55"/>
      <c r="G1791" s="55"/>
      <c r="H1791" s="55"/>
      <c r="I1791" s="55"/>
      <c r="J1791" s="55"/>
      <c r="K1791" s="65"/>
      <c r="L1791" s="65"/>
      <c r="M1791" s="65"/>
      <c r="N1791" s="65"/>
      <c r="O1791" s="65"/>
      <c r="P1791" s="65"/>
    </row>
    <row r="1792" spans="1:16" s="1" customFormat="1" x14ac:dyDescent="0.25">
      <c r="A1792" s="2"/>
      <c r="C1792" s="7"/>
      <c r="E1792" s="55"/>
      <c r="F1792" s="55"/>
      <c r="G1792" s="55"/>
      <c r="H1792" s="55"/>
      <c r="I1792" s="55"/>
      <c r="J1792" s="55"/>
      <c r="K1792" s="65"/>
      <c r="L1792" s="65"/>
      <c r="M1792" s="65"/>
      <c r="N1792" s="65"/>
      <c r="O1792" s="65"/>
      <c r="P1792" s="65"/>
    </row>
    <row r="1793" spans="1:16" s="1" customFormat="1" x14ac:dyDescent="0.25">
      <c r="A1793" s="2"/>
      <c r="C1793" s="7"/>
      <c r="E1793" s="55"/>
      <c r="F1793" s="55"/>
      <c r="G1793" s="55"/>
      <c r="H1793" s="55"/>
      <c r="I1793" s="55"/>
      <c r="J1793" s="55"/>
      <c r="K1793" s="65"/>
      <c r="L1793" s="65"/>
      <c r="M1793" s="65"/>
      <c r="N1793" s="65"/>
      <c r="O1793" s="65"/>
      <c r="P1793" s="65"/>
    </row>
    <row r="1794" spans="1:16" s="1" customFormat="1" x14ac:dyDescent="0.25">
      <c r="A1794" s="2"/>
      <c r="C1794" s="7"/>
      <c r="E1794" s="55"/>
      <c r="F1794" s="55"/>
      <c r="G1794" s="55"/>
      <c r="H1794" s="55"/>
      <c r="I1794" s="55"/>
      <c r="J1794" s="55"/>
      <c r="K1794" s="65"/>
      <c r="L1794" s="65"/>
      <c r="M1794" s="65"/>
      <c r="N1794" s="65"/>
      <c r="O1794" s="65"/>
      <c r="P1794" s="65"/>
    </row>
    <row r="1795" spans="1:16" s="1" customFormat="1" x14ac:dyDescent="0.25">
      <c r="A1795" s="2"/>
      <c r="C1795" s="7"/>
      <c r="E1795" s="55"/>
      <c r="F1795" s="55"/>
      <c r="G1795" s="55"/>
      <c r="H1795" s="55"/>
      <c r="I1795" s="55"/>
      <c r="J1795" s="55"/>
      <c r="K1795" s="65"/>
      <c r="L1795" s="65"/>
      <c r="M1795" s="65"/>
      <c r="N1795" s="65"/>
      <c r="O1795" s="65"/>
      <c r="P1795" s="65"/>
    </row>
    <row r="1796" spans="1:16" s="1" customFormat="1" x14ac:dyDescent="0.25">
      <c r="A1796" s="2"/>
      <c r="C1796" s="7"/>
      <c r="E1796" s="55"/>
      <c r="F1796" s="55"/>
      <c r="G1796" s="55"/>
      <c r="H1796" s="55"/>
      <c r="I1796" s="55"/>
      <c r="J1796" s="55"/>
      <c r="K1796" s="65"/>
      <c r="L1796" s="65"/>
      <c r="M1796" s="65"/>
      <c r="N1796" s="65"/>
      <c r="O1796" s="65"/>
      <c r="P1796" s="65"/>
    </row>
    <row r="1797" spans="1:16" s="1" customFormat="1" x14ac:dyDescent="0.25">
      <c r="A1797" s="2"/>
      <c r="C1797" s="7"/>
      <c r="E1797" s="55"/>
      <c r="F1797" s="55"/>
      <c r="G1797" s="55"/>
      <c r="H1797" s="55"/>
      <c r="I1797" s="55"/>
      <c r="J1797" s="55"/>
      <c r="K1797" s="65"/>
      <c r="L1797" s="65"/>
      <c r="M1797" s="65"/>
      <c r="N1797" s="65"/>
      <c r="O1797" s="65"/>
      <c r="P1797" s="65"/>
    </row>
    <row r="1798" spans="1:16" s="1" customFormat="1" x14ac:dyDescent="0.25">
      <c r="A1798" s="2"/>
      <c r="C1798" s="7"/>
      <c r="E1798" s="55"/>
      <c r="F1798" s="55"/>
      <c r="G1798" s="55"/>
      <c r="H1798" s="55"/>
      <c r="I1798" s="55"/>
      <c r="J1798" s="55"/>
      <c r="K1798" s="65"/>
      <c r="L1798" s="65"/>
      <c r="M1798" s="65"/>
      <c r="N1798" s="65"/>
      <c r="O1798" s="65"/>
      <c r="P1798" s="65"/>
    </row>
    <row r="1799" spans="1:16" s="1" customFormat="1" x14ac:dyDescent="0.25">
      <c r="A1799" s="2"/>
      <c r="C1799" s="7"/>
      <c r="E1799" s="55"/>
      <c r="F1799" s="55"/>
      <c r="G1799" s="55"/>
      <c r="H1799" s="55"/>
      <c r="I1799" s="55"/>
      <c r="J1799" s="55"/>
      <c r="K1799" s="65"/>
      <c r="L1799" s="65"/>
      <c r="M1799" s="65"/>
      <c r="N1799" s="65"/>
      <c r="O1799" s="65"/>
      <c r="P1799" s="65"/>
    </row>
    <row r="1800" spans="1:16" s="1" customFormat="1" x14ac:dyDescent="0.25">
      <c r="A1800" s="2"/>
      <c r="C1800" s="7"/>
      <c r="E1800" s="55"/>
      <c r="F1800" s="55"/>
      <c r="G1800" s="55"/>
      <c r="H1800" s="55"/>
      <c r="I1800" s="55"/>
      <c r="J1800" s="55"/>
      <c r="K1800" s="65"/>
      <c r="L1800" s="65"/>
      <c r="M1800" s="65"/>
      <c r="N1800" s="65"/>
      <c r="O1800" s="65"/>
      <c r="P1800" s="65"/>
    </row>
    <row r="1801" spans="1:16" s="1" customFormat="1" x14ac:dyDescent="0.25">
      <c r="A1801" s="2"/>
      <c r="C1801" s="7"/>
      <c r="E1801" s="55"/>
      <c r="F1801" s="55"/>
      <c r="G1801" s="55"/>
      <c r="H1801" s="55"/>
      <c r="I1801" s="55"/>
      <c r="J1801" s="55"/>
      <c r="K1801" s="65"/>
      <c r="L1801" s="65"/>
      <c r="M1801" s="65"/>
      <c r="N1801" s="65"/>
      <c r="O1801" s="65"/>
      <c r="P1801" s="65"/>
    </row>
    <row r="1802" spans="1:16" s="1" customFormat="1" x14ac:dyDescent="0.25">
      <c r="A1802" s="2"/>
      <c r="C1802" s="7"/>
      <c r="E1802" s="55"/>
      <c r="F1802" s="55"/>
      <c r="G1802" s="55"/>
      <c r="H1802" s="55"/>
      <c r="I1802" s="55"/>
      <c r="J1802" s="55"/>
      <c r="K1802" s="65"/>
      <c r="L1802" s="65"/>
      <c r="M1802" s="65"/>
      <c r="N1802" s="65"/>
      <c r="O1802" s="65"/>
      <c r="P1802" s="65"/>
    </row>
    <row r="1803" spans="1:16" s="1" customFormat="1" x14ac:dyDescent="0.25">
      <c r="A1803" s="2"/>
      <c r="C1803" s="7"/>
      <c r="E1803" s="55"/>
      <c r="F1803" s="55"/>
      <c r="G1803" s="55"/>
      <c r="H1803" s="55"/>
      <c r="I1803" s="55"/>
      <c r="J1803" s="55"/>
      <c r="K1803" s="65"/>
      <c r="L1803" s="65"/>
      <c r="M1803" s="65"/>
      <c r="N1803" s="65"/>
      <c r="O1803" s="65"/>
      <c r="P1803" s="65"/>
    </row>
    <row r="1804" spans="1:16" s="1" customFormat="1" x14ac:dyDescent="0.25">
      <c r="A1804" s="2"/>
      <c r="C1804" s="7"/>
      <c r="E1804" s="55"/>
      <c r="F1804" s="55"/>
      <c r="G1804" s="55"/>
      <c r="H1804" s="55"/>
      <c r="I1804" s="55"/>
      <c r="J1804" s="55"/>
      <c r="K1804" s="65"/>
      <c r="L1804" s="65"/>
      <c r="M1804" s="65"/>
      <c r="N1804" s="65"/>
      <c r="O1804" s="65"/>
      <c r="P1804" s="65"/>
    </row>
    <row r="1805" spans="1:16" s="1" customFormat="1" x14ac:dyDescent="0.25">
      <c r="A1805" s="2"/>
      <c r="C1805" s="7"/>
      <c r="E1805" s="55"/>
      <c r="F1805" s="55"/>
      <c r="G1805" s="55"/>
      <c r="H1805" s="55"/>
      <c r="I1805" s="55"/>
      <c r="J1805" s="55"/>
      <c r="K1805" s="65"/>
      <c r="L1805" s="65"/>
      <c r="M1805" s="65"/>
      <c r="N1805" s="65"/>
      <c r="O1805" s="65"/>
      <c r="P1805" s="65"/>
    </row>
    <row r="1806" spans="1:16" s="1" customFormat="1" x14ac:dyDescent="0.25">
      <c r="A1806" s="2"/>
      <c r="C1806" s="7"/>
      <c r="E1806" s="55"/>
      <c r="F1806" s="55"/>
      <c r="G1806" s="55"/>
      <c r="H1806" s="55"/>
      <c r="I1806" s="55"/>
      <c r="J1806" s="55"/>
      <c r="K1806" s="65"/>
      <c r="L1806" s="65"/>
      <c r="M1806" s="65"/>
      <c r="N1806" s="65"/>
      <c r="O1806" s="65"/>
      <c r="P1806" s="65"/>
    </row>
    <row r="1807" spans="1:16" s="1" customFormat="1" x14ac:dyDescent="0.25">
      <c r="A1807" s="2"/>
      <c r="C1807" s="7"/>
      <c r="E1807" s="55"/>
      <c r="F1807" s="55"/>
      <c r="G1807" s="55"/>
      <c r="H1807" s="55"/>
      <c r="I1807" s="55"/>
      <c r="J1807" s="55"/>
      <c r="K1807" s="65"/>
      <c r="L1807" s="65"/>
      <c r="M1807" s="65"/>
      <c r="N1807" s="65"/>
      <c r="O1807" s="65"/>
      <c r="P1807" s="65"/>
    </row>
    <row r="1808" spans="1:16" s="1" customFormat="1" x14ac:dyDescent="0.25">
      <c r="A1808" s="2"/>
      <c r="C1808" s="7"/>
      <c r="E1808" s="55"/>
      <c r="F1808" s="55"/>
      <c r="G1808" s="55"/>
      <c r="H1808" s="55"/>
      <c r="I1808" s="55"/>
      <c r="J1808" s="55"/>
      <c r="K1808" s="65"/>
      <c r="L1808" s="65"/>
      <c r="M1808" s="65"/>
      <c r="N1808" s="65"/>
      <c r="O1808" s="65"/>
      <c r="P1808" s="65"/>
    </row>
    <row r="1809" spans="1:16" s="1" customFormat="1" x14ac:dyDescent="0.25">
      <c r="A1809" s="2"/>
      <c r="C1809" s="7"/>
      <c r="E1809" s="55"/>
      <c r="F1809" s="55"/>
      <c r="G1809" s="55"/>
      <c r="H1809" s="55"/>
      <c r="I1809" s="55"/>
      <c r="J1809" s="55"/>
      <c r="K1809" s="65"/>
      <c r="L1809" s="65"/>
      <c r="M1809" s="65"/>
      <c r="N1809" s="65"/>
      <c r="O1809" s="65"/>
      <c r="P1809" s="65"/>
    </row>
    <row r="1810" spans="1:16" s="1" customFormat="1" x14ac:dyDescent="0.25">
      <c r="A1810" s="2"/>
      <c r="C1810" s="7"/>
      <c r="E1810" s="55"/>
      <c r="F1810" s="55"/>
      <c r="G1810" s="55"/>
      <c r="H1810" s="55"/>
      <c r="I1810" s="55"/>
      <c r="J1810" s="55"/>
      <c r="K1810" s="65"/>
      <c r="L1810" s="65"/>
      <c r="M1810" s="65"/>
      <c r="N1810" s="65"/>
      <c r="O1810" s="65"/>
      <c r="P1810" s="65"/>
    </row>
    <row r="1811" spans="1:16" s="1" customFormat="1" x14ac:dyDescent="0.25">
      <c r="A1811" s="2"/>
      <c r="C1811" s="7"/>
      <c r="E1811" s="55"/>
      <c r="F1811" s="55"/>
      <c r="G1811" s="55"/>
      <c r="H1811" s="55"/>
      <c r="I1811" s="55"/>
      <c r="J1811" s="55"/>
      <c r="K1811" s="65"/>
      <c r="L1811" s="65"/>
      <c r="M1811" s="65"/>
      <c r="N1811" s="65"/>
      <c r="O1811" s="65"/>
      <c r="P1811" s="65"/>
    </row>
    <row r="1812" spans="1:16" s="1" customFormat="1" x14ac:dyDescent="0.25">
      <c r="A1812" s="2"/>
      <c r="C1812" s="7"/>
      <c r="E1812" s="55"/>
      <c r="F1812" s="55"/>
      <c r="G1812" s="55"/>
      <c r="H1812" s="55"/>
      <c r="I1812" s="55"/>
      <c r="J1812" s="55"/>
      <c r="K1812" s="65"/>
      <c r="L1812" s="65"/>
      <c r="M1812" s="65"/>
      <c r="N1812" s="65"/>
      <c r="O1812" s="65"/>
      <c r="P1812" s="65"/>
    </row>
    <row r="1813" spans="1:16" s="1" customFormat="1" x14ac:dyDescent="0.25">
      <c r="A1813" s="2"/>
      <c r="C1813" s="7"/>
      <c r="E1813" s="55"/>
      <c r="F1813" s="55"/>
      <c r="G1813" s="55"/>
      <c r="H1813" s="55"/>
      <c r="I1813" s="55"/>
      <c r="J1813" s="55"/>
      <c r="K1813" s="65"/>
      <c r="L1813" s="65"/>
      <c r="M1813" s="65"/>
      <c r="N1813" s="65"/>
      <c r="O1813" s="65"/>
      <c r="P1813" s="65"/>
    </row>
    <row r="1814" spans="1:16" s="1" customFormat="1" x14ac:dyDescent="0.25">
      <c r="A1814" s="2"/>
      <c r="C1814" s="7"/>
      <c r="E1814" s="55"/>
      <c r="F1814" s="55"/>
      <c r="G1814" s="55"/>
      <c r="H1814" s="55"/>
      <c r="I1814" s="55"/>
      <c r="J1814" s="55"/>
      <c r="K1814" s="65"/>
      <c r="L1814" s="65"/>
      <c r="M1814" s="65"/>
      <c r="N1814" s="65"/>
      <c r="O1814" s="65"/>
      <c r="P1814" s="65"/>
    </row>
    <row r="1815" spans="1:16" s="1" customFormat="1" x14ac:dyDescent="0.25">
      <c r="A1815" s="2"/>
      <c r="C1815" s="7"/>
      <c r="E1815" s="55"/>
      <c r="F1815" s="55"/>
      <c r="G1815" s="55"/>
      <c r="H1815" s="55"/>
      <c r="I1815" s="55"/>
      <c r="J1815" s="55"/>
      <c r="K1815" s="65"/>
      <c r="L1815" s="65"/>
      <c r="M1815" s="65"/>
      <c r="N1815" s="65"/>
      <c r="O1815" s="65"/>
      <c r="P1815" s="65"/>
    </row>
    <row r="1816" spans="1:16" s="1" customFormat="1" x14ac:dyDescent="0.25">
      <c r="A1816" s="2"/>
      <c r="C1816" s="7"/>
      <c r="E1816" s="55"/>
      <c r="F1816" s="55"/>
      <c r="G1816" s="55"/>
      <c r="H1816" s="55"/>
      <c r="I1816" s="55"/>
      <c r="J1816" s="55"/>
      <c r="K1816" s="65"/>
      <c r="L1816" s="65"/>
      <c r="M1816" s="65"/>
      <c r="N1816" s="65"/>
      <c r="O1816" s="65"/>
      <c r="P1816" s="65"/>
    </row>
    <row r="1817" spans="1:16" s="1" customFormat="1" x14ac:dyDescent="0.25">
      <c r="A1817" s="2"/>
      <c r="C1817" s="7"/>
      <c r="E1817" s="55"/>
      <c r="F1817" s="55"/>
      <c r="G1817" s="55"/>
      <c r="H1817" s="55"/>
      <c r="I1817" s="55"/>
      <c r="J1817" s="55"/>
      <c r="K1817" s="65"/>
      <c r="L1817" s="65"/>
      <c r="M1817" s="65"/>
      <c r="N1817" s="65"/>
      <c r="O1817" s="65"/>
      <c r="P1817" s="65"/>
    </row>
    <row r="1818" spans="1:16" s="1" customFormat="1" x14ac:dyDescent="0.25">
      <c r="A1818" s="2"/>
      <c r="C1818" s="7"/>
      <c r="E1818" s="55"/>
      <c r="F1818" s="55"/>
      <c r="G1818" s="55"/>
      <c r="H1818" s="55"/>
      <c r="I1818" s="55"/>
      <c r="J1818" s="55"/>
      <c r="K1818" s="65"/>
      <c r="L1818" s="65"/>
      <c r="M1818" s="65"/>
      <c r="N1818" s="65"/>
      <c r="O1818" s="65"/>
      <c r="P1818" s="65"/>
    </row>
    <row r="1819" spans="1:16" s="1" customFormat="1" x14ac:dyDescent="0.25">
      <c r="A1819" s="2"/>
      <c r="C1819" s="7"/>
      <c r="E1819" s="55"/>
      <c r="F1819" s="55"/>
      <c r="G1819" s="55"/>
      <c r="H1819" s="55"/>
      <c r="I1819" s="55"/>
      <c r="J1819" s="55"/>
      <c r="K1819" s="65"/>
      <c r="L1819" s="65"/>
      <c r="M1819" s="65"/>
      <c r="N1819" s="65"/>
      <c r="O1819" s="65"/>
      <c r="P1819" s="65"/>
    </row>
    <row r="1820" spans="1:16" s="1" customFormat="1" x14ac:dyDescent="0.25">
      <c r="A1820" s="2"/>
      <c r="C1820" s="7"/>
      <c r="E1820" s="55"/>
      <c r="F1820" s="55"/>
      <c r="G1820" s="55"/>
      <c r="H1820" s="55"/>
      <c r="I1820" s="55"/>
      <c r="J1820" s="55"/>
      <c r="K1820" s="65"/>
      <c r="L1820" s="65"/>
      <c r="M1820" s="65"/>
      <c r="N1820" s="65"/>
      <c r="O1820" s="65"/>
      <c r="P1820" s="65"/>
    </row>
    <row r="1821" spans="1:16" s="1" customFormat="1" x14ac:dyDescent="0.25">
      <c r="A1821" s="2"/>
      <c r="C1821" s="7"/>
      <c r="E1821" s="55"/>
      <c r="F1821" s="55"/>
      <c r="G1821" s="55"/>
      <c r="H1821" s="55"/>
      <c r="I1821" s="55"/>
      <c r="J1821" s="55"/>
      <c r="K1821" s="65"/>
      <c r="L1821" s="65"/>
      <c r="M1821" s="65"/>
      <c r="N1821" s="65"/>
      <c r="O1821" s="65"/>
      <c r="P1821" s="65"/>
    </row>
    <row r="1822" spans="1:16" s="1" customFormat="1" x14ac:dyDescent="0.25">
      <c r="A1822" s="2"/>
      <c r="C1822" s="7"/>
      <c r="E1822" s="55"/>
      <c r="F1822" s="55"/>
      <c r="G1822" s="55"/>
      <c r="H1822" s="55"/>
      <c r="I1822" s="55"/>
      <c r="J1822" s="55"/>
      <c r="K1822" s="65"/>
      <c r="L1822" s="65"/>
      <c r="M1822" s="65"/>
      <c r="N1822" s="65"/>
      <c r="O1822" s="65"/>
      <c r="P1822" s="65"/>
    </row>
    <row r="1823" spans="1:16" s="1" customFormat="1" x14ac:dyDescent="0.25">
      <c r="A1823" s="2"/>
      <c r="C1823" s="7"/>
      <c r="E1823" s="55"/>
      <c r="F1823" s="55"/>
      <c r="G1823" s="55"/>
      <c r="H1823" s="55"/>
      <c r="I1823" s="55"/>
      <c r="J1823" s="55"/>
      <c r="K1823" s="65"/>
      <c r="L1823" s="65"/>
      <c r="M1823" s="65"/>
      <c r="N1823" s="65"/>
      <c r="O1823" s="65"/>
      <c r="P1823" s="65"/>
    </row>
    <row r="1824" spans="1:16" s="1" customFormat="1" x14ac:dyDescent="0.25">
      <c r="A1824" s="2"/>
      <c r="C1824" s="7"/>
      <c r="E1824" s="55"/>
      <c r="F1824" s="55"/>
      <c r="G1824" s="55"/>
      <c r="H1824" s="55"/>
      <c r="I1824" s="55"/>
      <c r="J1824" s="55"/>
      <c r="K1824" s="65"/>
      <c r="L1824" s="65"/>
      <c r="M1824" s="65"/>
      <c r="N1824" s="65"/>
      <c r="O1824" s="65"/>
      <c r="P1824" s="65"/>
    </row>
    <row r="1825" spans="1:16" s="1" customFormat="1" x14ac:dyDescent="0.25">
      <c r="A1825" s="2"/>
      <c r="C1825" s="7"/>
      <c r="E1825" s="55"/>
      <c r="F1825" s="55"/>
      <c r="G1825" s="55"/>
      <c r="H1825" s="55"/>
      <c r="I1825" s="55"/>
      <c r="J1825" s="55"/>
      <c r="K1825" s="65"/>
      <c r="L1825" s="65"/>
      <c r="M1825" s="65"/>
      <c r="N1825" s="65"/>
      <c r="O1825" s="65"/>
      <c r="P1825" s="65"/>
    </row>
    <row r="1826" spans="1:16" s="1" customFormat="1" x14ac:dyDescent="0.25">
      <c r="A1826" s="2"/>
      <c r="C1826" s="7"/>
      <c r="E1826" s="55"/>
      <c r="F1826" s="55"/>
      <c r="G1826" s="55"/>
      <c r="H1826" s="55"/>
      <c r="I1826" s="55"/>
      <c r="J1826" s="55"/>
      <c r="K1826" s="65"/>
      <c r="L1826" s="65"/>
      <c r="M1826" s="65"/>
      <c r="N1826" s="65"/>
      <c r="O1826" s="65"/>
      <c r="P1826" s="65"/>
    </row>
    <row r="1827" spans="1:16" s="1" customFormat="1" x14ac:dyDescent="0.25">
      <c r="A1827" s="2"/>
      <c r="C1827" s="7"/>
      <c r="E1827" s="55"/>
      <c r="F1827" s="55"/>
      <c r="G1827" s="55"/>
      <c r="H1827" s="55"/>
      <c r="I1827" s="55"/>
      <c r="J1827" s="55"/>
      <c r="K1827" s="65"/>
      <c r="L1827" s="65"/>
      <c r="M1827" s="65"/>
      <c r="N1827" s="65"/>
      <c r="O1827" s="65"/>
      <c r="P1827" s="65"/>
    </row>
    <row r="1828" spans="1:16" s="1" customFormat="1" x14ac:dyDescent="0.25">
      <c r="A1828" s="2"/>
      <c r="C1828" s="7"/>
      <c r="E1828" s="55"/>
      <c r="F1828" s="55"/>
      <c r="G1828" s="55"/>
      <c r="H1828" s="55"/>
      <c r="I1828" s="55"/>
      <c r="J1828" s="55"/>
      <c r="K1828" s="65"/>
      <c r="L1828" s="65"/>
      <c r="M1828" s="65"/>
      <c r="N1828" s="65"/>
      <c r="O1828" s="65"/>
      <c r="P1828" s="65"/>
    </row>
    <row r="1829" spans="1:16" s="1" customFormat="1" x14ac:dyDescent="0.25">
      <c r="A1829" s="2"/>
      <c r="C1829" s="7"/>
      <c r="E1829" s="55"/>
      <c r="F1829" s="55"/>
      <c r="G1829" s="55"/>
      <c r="H1829" s="55"/>
      <c r="I1829" s="55"/>
      <c r="J1829" s="55"/>
      <c r="K1829" s="65"/>
      <c r="L1829" s="65"/>
      <c r="M1829" s="65"/>
      <c r="N1829" s="65"/>
      <c r="O1829" s="65"/>
      <c r="P1829" s="65"/>
    </row>
    <row r="1830" spans="1:16" s="1" customFormat="1" x14ac:dyDescent="0.25">
      <c r="A1830" s="2"/>
      <c r="C1830" s="7"/>
      <c r="E1830" s="55"/>
      <c r="F1830" s="55"/>
      <c r="G1830" s="55"/>
      <c r="H1830" s="55"/>
      <c r="I1830" s="55"/>
      <c r="J1830" s="55"/>
      <c r="K1830" s="65"/>
      <c r="L1830" s="65"/>
      <c r="M1830" s="65"/>
      <c r="N1830" s="65"/>
      <c r="O1830" s="65"/>
      <c r="P1830" s="65"/>
    </row>
    <row r="1831" spans="1:16" s="1" customFormat="1" x14ac:dyDescent="0.25">
      <c r="A1831" s="2"/>
      <c r="C1831" s="7"/>
      <c r="E1831" s="55"/>
      <c r="F1831" s="55"/>
      <c r="G1831" s="55"/>
      <c r="H1831" s="55"/>
      <c r="I1831" s="55"/>
      <c r="J1831" s="55"/>
      <c r="K1831" s="65"/>
      <c r="L1831" s="65"/>
      <c r="M1831" s="65"/>
      <c r="N1831" s="65"/>
      <c r="O1831" s="65"/>
      <c r="P1831" s="65"/>
    </row>
    <row r="1832" spans="1:16" s="1" customFormat="1" x14ac:dyDescent="0.25">
      <c r="A1832" s="2"/>
      <c r="C1832" s="7"/>
      <c r="E1832" s="55"/>
      <c r="F1832" s="55"/>
      <c r="G1832" s="55"/>
      <c r="H1832" s="55"/>
      <c r="I1832" s="55"/>
      <c r="J1832" s="55"/>
      <c r="K1832" s="65"/>
      <c r="L1832" s="65"/>
      <c r="M1832" s="65"/>
      <c r="N1832" s="65"/>
      <c r="O1832" s="65"/>
      <c r="P1832" s="65"/>
    </row>
    <row r="1833" spans="1:16" s="1" customFormat="1" x14ac:dyDescent="0.25">
      <c r="A1833" s="2"/>
      <c r="C1833" s="7"/>
      <c r="E1833" s="55"/>
      <c r="F1833" s="55"/>
      <c r="G1833" s="55"/>
      <c r="H1833" s="55"/>
      <c r="I1833" s="55"/>
      <c r="J1833" s="55"/>
      <c r="K1833" s="65"/>
      <c r="L1833" s="65"/>
      <c r="M1833" s="65"/>
      <c r="N1833" s="65"/>
      <c r="O1833" s="65"/>
      <c r="P1833" s="65"/>
    </row>
    <row r="1834" spans="1:16" s="1" customFormat="1" x14ac:dyDescent="0.25">
      <c r="A1834" s="2"/>
      <c r="C1834" s="7"/>
      <c r="E1834" s="55"/>
      <c r="F1834" s="55"/>
      <c r="G1834" s="55"/>
      <c r="H1834" s="55"/>
      <c r="I1834" s="55"/>
      <c r="J1834" s="55"/>
      <c r="K1834" s="65"/>
      <c r="L1834" s="65"/>
      <c r="M1834" s="65"/>
      <c r="N1834" s="65"/>
      <c r="O1834" s="65"/>
      <c r="P1834" s="65"/>
    </row>
    <row r="1835" spans="1:16" s="1" customFormat="1" x14ac:dyDescent="0.25">
      <c r="A1835" s="2"/>
      <c r="C1835" s="7"/>
      <c r="E1835" s="55"/>
      <c r="F1835" s="55"/>
      <c r="G1835" s="55"/>
      <c r="H1835" s="55"/>
      <c r="I1835" s="55"/>
      <c r="J1835" s="55"/>
      <c r="K1835" s="65"/>
      <c r="L1835" s="65"/>
      <c r="M1835" s="65"/>
      <c r="N1835" s="65"/>
      <c r="O1835" s="65"/>
      <c r="P1835" s="65"/>
    </row>
    <row r="1836" spans="1:16" s="1" customFormat="1" x14ac:dyDescent="0.25">
      <c r="A1836" s="2"/>
      <c r="C1836" s="7"/>
      <c r="E1836" s="55"/>
      <c r="F1836" s="55"/>
      <c r="G1836" s="55"/>
      <c r="H1836" s="55"/>
      <c r="I1836" s="55"/>
      <c r="J1836" s="55"/>
      <c r="K1836" s="65"/>
      <c r="L1836" s="65"/>
      <c r="M1836" s="65"/>
      <c r="N1836" s="65"/>
      <c r="O1836" s="65"/>
      <c r="P1836" s="65"/>
    </row>
    <row r="1837" spans="1:16" s="1" customFormat="1" x14ac:dyDescent="0.25">
      <c r="A1837" s="2"/>
      <c r="C1837" s="7"/>
      <c r="E1837" s="55"/>
      <c r="F1837" s="55"/>
      <c r="G1837" s="55"/>
      <c r="H1837" s="55"/>
      <c r="I1837" s="55"/>
      <c r="J1837" s="55"/>
      <c r="K1837" s="65"/>
      <c r="L1837" s="65"/>
      <c r="M1837" s="65"/>
      <c r="N1837" s="65"/>
      <c r="O1837" s="65"/>
      <c r="P1837" s="65"/>
    </row>
    <row r="1838" spans="1:16" s="1" customFormat="1" x14ac:dyDescent="0.25">
      <c r="A1838" s="2"/>
      <c r="C1838" s="7"/>
      <c r="E1838" s="55"/>
      <c r="F1838" s="55"/>
      <c r="G1838" s="55"/>
      <c r="H1838" s="55"/>
      <c r="I1838" s="55"/>
      <c r="J1838" s="55"/>
      <c r="K1838" s="65"/>
      <c r="L1838" s="65"/>
      <c r="M1838" s="65"/>
      <c r="N1838" s="65"/>
      <c r="O1838" s="65"/>
      <c r="P1838" s="65"/>
    </row>
    <row r="1839" spans="1:16" s="1" customFormat="1" x14ac:dyDescent="0.25">
      <c r="A1839" s="2"/>
      <c r="C1839" s="7"/>
      <c r="E1839" s="55"/>
      <c r="F1839" s="55"/>
      <c r="G1839" s="55"/>
      <c r="H1839" s="55"/>
      <c r="I1839" s="55"/>
      <c r="J1839" s="55"/>
      <c r="K1839" s="65"/>
      <c r="L1839" s="65"/>
      <c r="M1839" s="65"/>
      <c r="N1839" s="65"/>
      <c r="O1839" s="65"/>
      <c r="P1839" s="65"/>
    </row>
    <row r="1840" spans="1:16" s="1" customFormat="1" x14ac:dyDescent="0.25">
      <c r="A1840" s="2"/>
      <c r="C1840" s="7"/>
      <c r="E1840" s="55"/>
      <c r="F1840" s="55"/>
      <c r="G1840" s="55"/>
      <c r="H1840" s="55"/>
      <c r="I1840" s="55"/>
      <c r="J1840" s="55"/>
      <c r="K1840" s="65"/>
      <c r="L1840" s="65"/>
      <c r="M1840" s="65"/>
      <c r="N1840" s="65"/>
      <c r="O1840" s="65"/>
      <c r="P1840" s="65"/>
    </row>
    <row r="1841" spans="1:16" s="1" customFormat="1" x14ac:dyDescent="0.25">
      <c r="A1841" s="2"/>
      <c r="C1841" s="7"/>
      <c r="E1841" s="55"/>
      <c r="F1841" s="55"/>
      <c r="G1841" s="55"/>
      <c r="H1841" s="55"/>
      <c r="I1841" s="55"/>
      <c r="J1841" s="55"/>
      <c r="K1841" s="65"/>
      <c r="L1841" s="65"/>
      <c r="M1841" s="65"/>
      <c r="N1841" s="65"/>
      <c r="O1841" s="65"/>
      <c r="P1841" s="65"/>
    </row>
    <row r="1842" spans="1:16" s="1" customFormat="1" x14ac:dyDescent="0.25">
      <c r="A1842" s="2"/>
      <c r="C1842" s="7"/>
      <c r="E1842" s="55"/>
      <c r="F1842" s="55"/>
      <c r="G1842" s="55"/>
      <c r="H1842" s="55"/>
      <c r="I1842" s="55"/>
      <c r="J1842" s="55"/>
      <c r="K1842" s="65"/>
      <c r="L1842" s="65"/>
      <c r="M1842" s="65"/>
      <c r="N1842" s="65"/>
      <c r="O1842" s="65"/>
      <c r="P1842" s="65"/>
    </row>
    <row r="1843" spans="1:16" s="1" customFormat="1" x14ac:dyDescent="0.25">
      <c r="A1843" s="2"/>
      <c r="C1843" s="7"/>
      <c r="E1843" s="55"/>
      <c r="F1843" s="55"/>
      <c r="G1843" s="55"/>
      <c r="H1843" s="55"/>
      <c r="I1843" s="55"/>
      <c r="J1843" s="55"/>
      <c r="K1843" s="65"/>
      <c r="L1843" s="65"/>
      <c r="M1843" s="65"/>
      <c r="N1843" s="65"/>
      <c r="O1843" s="65"/>
      <c r="P1843" s="65"/>
    </row>
    <row r="1844" spans="1:16" s="1" customFormat="1" x14ac:dyDescent="0.25">
      <c r="A1844" s="2"/>
      <c r="C1844" s="7"/>
      <c r="E1844" s="55"/>
      <c r="F1844" s="55"/>
      <c r="G1844" s="55"/>
      <c r="H1844" s="55"/>
      <c r="I1844" s="55"/>
      <c r="J1844" s="55"/>
      <c r="K1844" s="65"/>
      <c r="L1844" s="65"/>
      <c r="M1844" s="65"/>
      <c r="N1844" s="65"/>
      <c r="O1844" s="65"/>
      <c r="P1844" s="65"/>
    </row>
    <row r="1845" spans="1:16" s="1" customFormat="1" x14ac:dyDescent="0.25">
      <c r="A1845" s="2"/>
      <c r="C1845" s="7"/>
      <c r="E1845" s="55"/>
      <c r="F1845" s="55"/>
      <c r="G1845" s="55"/>
      <c r="H1845" s="55"/>
      <c r="I1845" s="55"/>
      <c r="J1845" s="55"/>
      <c r="K1845" s="65"/>
      <c r="L1845" s="65"/>
      <c r="M1845" s="65"/>
      <c r="N1845" s="65"/>
      <c r="O1845" s="65"/>
      <c r="P1845" s="65"/>
    </row>
    <row r="1846" spans="1:16" s="1" customFormat="1" x14ac:dyDescent="0.25">
      <c r="A1846" s="2"/>
      <c r="C1846" s="7"/>
      <c r="E1846" s="55"/>
      <c r="F1846" s="55"/>
      <c r="G1846" s="55"/>
      <c r="H1846" s="55"/>
      <c r="I1846" s="55"/>
      <c r="J1846" s="55"/>
      <c r="K1846" s="65"/>
      <c r="L1846" s="65"/>
      <c r="M1846" s="65"/>
      <c r="N1846" s="65"/>
      <c r="O1846" s="65"/>
      <c r="P1846" s="65"/>
    </row>
    <row r="1847" spans="1:16" s="1" customFormat="1" x14ac:dyDescent="0.25">
      <c r="A1847" s="2"/>
      <c r="C1847" s="7"/>
      <c r="E1847" s="55"/>
      <c r="F1847" s="55"/>
      <c r="G1847" s="55"/>
      <c r="H1847" s="55"/>
      <c r="I1847" s="55"/>
      <c r="J1847" s="55"/>
      <c r="K1847" s="65"/>
      <c r="L1847" s="65"/>
      <c r="M1847" s="65"/>
      <c r="N1847" s="65"/>
      <c r="O1847" s="65"/>
      <c r="P1847" s="65"/>
    </row>
    <row r="1848" spans="1:16" s="1" customFormat="1" x14ac:dyDescent="0.25">
      <c r="A1848" s="2"/>
      <c r="C1848" s="7"/>
      <c r="E1848" s="55"/>
      <c r="F1848" s="55"/>
      <c r="G1848" s="55"/>
      <c r="H1848" s="55"/>
      <c r="I1848" s="55"/>
      <c r="J1848" s="55"/>
      <c r="K1848" s="65"/>
      <c r="L1848" s="65"/>
      <c r="M1848" s="65"/>
      <c r="N1848" s="65"/>
      <c r="O1848" s="65"/>
      <c r="P1848" s="65"/>
    </row>
    <row r="1849" spans="1:16" s="1" customFormat="1" x14ac:dyDescent="0.25">
      <c r="A1849" s="2"/>
      <c r="C1849" s="7"/>
      <c r="E1849" s="55"/>
      <c r="F1849" s="55"/>
      <c r="G1849" s="55"/>
      <c r="H1849" s="55"/>
      <c r="I1849" s="55"/>
      <c r="J1849" s="55"/>
      <c r="K1849" s="65"/>
      <c r="L1849" s="65"/>
      <c r="M1849" s="65"/>
      <c r="N1849" s="65"/>
      <c r="O1849" s="65"/>
      <c r="P1849" s="65"/>
    </row>
    <row r="1850" spans="1:16" s="1" customFormat="1" x14ac:dyDescent="0.25">
      <c r="A1850" s="2"/>
      <c r="C1850" s="7"/>
      <c r="E1850" s="55"/>
      <c r="F1850" s="55"/>
      <c r="G1850" s="55"/>
      <c r="H1850" s="55"/>
      <c r="I1850" s="55"/>
      <c r="J1850" s="55"/>
      <c r="K1850" s="65"/>
      <c r="L1850" s="65"/>
      <c r="M1850" s="65"/>
      <c r="N1850" s="65"/>
      <c r="O1850" s="65"/>
      <c r="P1850" s="65"/>
    </row>
    <row r="1851" spans="1:16" s="1" customFormat="1" x14ac:dyDescent="0.25">
      <c r="A1851" s="2"/>
      <c r="C1851" s="7"/>
      <c r="E1851" s="55"/>
      <c r="F1851" s="55"/>
      <c r="G1851" s="55"/>
      <c r="H1851" s="55"/>
      <c r="I1851" s="55"/>
      <c r="J1851" s="55"/>
      <c r="K1851" s="65"/>
      <c r="L1851" s="65"/>
      <c r="M1851" s="65"/>
      <c r="N1851" s="65"/>
      <c r="O1851" s="65"/>
      <c r="P1851" s="65"/>
    </row>
    <row r="1852" spans="1:16" s="1" customFormat="1" x14ac:dyDescent="0.25">
      <c r="A1852" s="2"/>
      <c r="C1852" s="7"/>
      <c r="E1852" s="55"/>
      <c r="F1852" s="55"/>
      <c r="G1852" s="55"/>
      <c r="H1852" s="55"/>
      <c r="I1852" s="55"/>
      <c r="J1852" s="55"/>
      <c r="K1852" s="65"/>
      <c r="L1852" s="65"/>
      <c r="M1852" s="65"/>
      <c r="N1852" s="65"/>
      <c r="O1852" s="65"/>
      <c r="P1852" s="65"/>
    </row>
    <row r="1853" spans="1:16" s="1" customFormat="1" x14ac:dyDescent="0.25">
      <c r="A1853" s="2"/>
      <c r="C1853" s="7"/>
      <c r="E1853" s="55"/>
      <c r="F1853" s="55"/>
      <c r="G1853" s="55"/>
      <c r="H1853" s="55"/>
      <c r="I1853" s="55"/>
      <c r="J1853" s="55"/>
      <c r="K1853" s="65"/>
      <c r="L1853" s="65"/>
      <c r="M1853" s="65"/>
      <c r="N1853" s="65"/>
      <c r="O1853" s="65"/>
      <c r="P1853" s="65"/>
    </row>
    <row r="1854" spans="1:16" s="1" customFormat="1" x14ac:dyDescent="0.25">
      <c r="A1854" s="2"/>
      <c r="C1854" s="7"/>
      <c r="E1854" s="55"/>
      <c r="F1854" s="55"/>
      <c r="G1854" s="55"/>
      <c r="H1854" s="55"/>
      <c r="I1854" s="55"/>
      <c r="J1854" s="55"/>
      <c r="K1854" s="65"/>
      <c r="L1854" s="65"/>
      <c r="M1854" s="65"/>
      <c r="N1854" s="65"/>
      <c r="O1854" s="65"/>
      <c r="P1854" s="65"/>
    </row>
  </sheetData>
  <mergeCells count="18">
    <mergeCell ref="B50:O50"/>
    <mergeCell ref="B51:N51"/>
    <mergeCell ref="B52:R52"/>
    <mergeCell ref="Q11:R12"/>
    <mergeCell ref="E11:H12"/>
    <mergeCell ref="I11:L12"/>
    <mergeCell ref="B49:R49"/>
    <mergeCell ref="A6:P6"/>
    <mergeCell ref="L1:V1"/>
    <mergeCell ref="L2:V2"/>
    <mergeCell ref="H3:V3"/>
    <mergeCell ref="I4:V4"/>
    <mergeCell ref="T11:V12"/>
    <mergeCell ref="A11:A13"/>
    <mergeCell ref="B11:B13"/>
    <mergeCell ref="C11:D12"/>
    <mergeCell ref="M11:N12"/>
    <mergeCell ref="O11:P12"/>
  </mergeCells>
  <phoneticPr fontId="3" type="noConversion"/>
  <pageMargins left="0.31496062992125984" right="0.11811023622047245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2"/>
  <sheetViews>
    <sheetView topLeftCell="A25" workbookViewId="0">
      <selection activeCell="L2" sqref="L2:V2"/>
    </sheetView>
  </sheetViews>
  <sheetFormatPr defaultRowHeight="15.75" x14ac:dyDescent="0.25"/>
  <cols>
    <col min="1" max="1" width="10.7109375" style="1" customWidth="1"/>
    <col min="2" max="2" width="45.7109375" style="1" customWidth="1"/>
    <col min="3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1.28515625" style="1" customWidth="1"/>
    <col min="19" max="19" width="8.7109375" style="1" customWidth="1"/>
    <col min="20" max="20" width="8.7109375" style="55" customWidth="1"/>
    <col min="21" max="21" width="9.7109375" style="55" customWidth="1"/>
    <col min="22" max="22" width="8.7109375" style="55" customWidth="1"/>
    <col min="23" max="16384" width="9.140625" style="1"/>
  </cols>
  <sheetData>
    <row r="1" spans="1:2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A4" s="55"/>
      <c r="C4" s="1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19.5" customHeight="1" x14ac:dyDescent="0.3">
      <c r="L5" s="21"/>
      <c r="M5" s="21"/>
      <c r="N5" s="202"/>
      <c r="O5" s="202"/>
      <c r="P5" s="202"/>
    </row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22" s="4" customFormat="1" ht="18.75" x14ac:dyDescent="0.3">
      <c r="A7" s="5"/>
      <c r="B7" s="108" t="s">
        <v>21</v>
      </c>
      <c r="C7" s="6"/>
      <c r="D7" s="5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T7" s="55"/>
      <c r="U7" s="55"/>
      <c r="V7" s="55"/>
    </row>
    <row r="8" spans="1:22" hidden="1" x14ac:dyDescent="0.25"/>
    <row r="9" spans="1:22" ht="16.5" thickBot="1" x14ac:dyDescent="0.3"/>
    <row r="10" spans="1:22" s="2" customFormat="1" ht="32.25" customHeight="1" x14ac:dyDescent="0.25">
      <c r="A10" s="275" t="s">
        <v>76</v>
      </c>
      <c r="B10" s="275" t="s">
        <v>0</v>
      </c>
      <c r="C10" s="280" t="s">
        <v>3</v>
      </c>
      <c r="D10" s="281"/>
      <c r="E10" s="280" t="s">
        <v>1</v>
      </c>
      <c r="F10" s="305"/>
      <c r="G10" s="305"/>
      <c r="H10" s="281"/>
      <c r="I10" s="280" t="s">
        <v>5</v>
      </c>
      <c r="J10" s="305"/>
      <c r="K10" s="305"/>
      <c r="L10" s="296"/>
      <c r="M10" s="280" t="s">
        <v>51</v>
      </c>
      <c r="N10" s="296"/>
      <c r="O10" s="280" t="s">
        <v>2</v>
      </c>
      <c r="P10" s="296"/>
      <c r="Q10" s="299" t="s">
        <v>71</v>
      </c>
      <c r="R10" s="300"/>
      <c r="T10" s="273" t="s">
        <v>308</v>
      </c>
      <c r="U10" s="274"/>
      <c r="V10" s="274"/>
    </row>
    <row r="11" spans="1:22" s="2" customFormat="1" ht="15" customHeight="1" thickBot="1" x14ac:dyDescent="0.3">
      <c r="A11" s="278"/>
      <c r="B11" s="278"/>
      <c r="C11" s="282"/>
      <c r="D11" s="283"/>
      <c r="E11" s="282"/>
      <c r="F11" s="306"/>
      <c r="G11" s="306"/>
      <c r="H11" s="283"/>
      <c r="I11" s="282"/>
      <c r="J11" s="306"/>
      <c r="K11" s="306"/>
      <c r="L11" s="283"/>
      <c r="M11" s="282"/>
      <c r="N11" s="283"/>
      <c r="O11" s="297"/>
      <c r="P11" s="298"/>
      <c r="Q11" s="301"/>
      <c r="R11" s="302"/>
      <c r="T11" s="274"/>
      <c r="U11" s="274"/>
      <c r="V11" s="274"/>
    </row>
    <row r="12" spans="1:22" s="2" customFormat="1" ht="33" customHeight="1" thickBot="1" x14ac:dyDescent="0.3">
      <c r="A12" s="279"/>
      <c r="B12" s="279"/>
      <c r="C12" s="33" t="s">
        <v>38</v>
      </c>
      <c r="D12" s="190" t="s">
        <v>39</v>
      </c>
      <c r="E12" s="33" t="s">
        <v>38</v>
      </c>
      <c r="F12" s="189" t="s">
        <v>39</v>
      </c>
      <c r="G12" s="33" t="s">
        <v>38</v>
      </c>
      <c r="H12" s="190" t="s">
        <v>39</v>
      </c>
      <c r="I12" s="33" t="s">
        <v>38</v>
      </c>
      <c r="J12" s="190" t="s">
        <v>39</v>
      </c>
      <c r="K12" s="33" t="s">
        <v>38</v>
      </c>
      <c r="L12" s="190" t="s">
        <v>39</v>
      </c>
      <c r="M12" s="33" t="s">
        <v>38</v>
      </c>
      <c r="N12" s="190" t="s">
        <v>39</v>
      </c>
      <c r="O12" s="33" t="s">
        <v>38</v>
      </c>
      <c r="P12" s="190" t="s">
        <v>39</v>
      </c>
      <c r="Q12" s="33" t="s">
        <v>38</v>
      </c>
      <c r="R12" s="190" t="s">
        <v>39</v>
      </c>
      <c r="T12" s="256" t="s">
        <v>38</v>
      </c>
      <c r="U12" s="256"/>
      <c r="V12" s="256" t="s">
        <v>39</v>
      </c>
    </row>
    <row r="13" spans="1:22" s="2" customFormat="1" ht="15" x14ac:dyDescent="0.25">
      <c r="A13" s="131"/>
      <c r="B13" s="18" t="s">
        <v>6</v>
      </c>
      <c r="C13" s="57"/>
      <c r="D13" s="95"/>
      <c r="E13" s="111"/>
      <c r="F13" s="89"/>
      <c r="G13" s="68"/>
      <c r="H13" s="56"/>
      <c r="I13" s="111"/>
      <c r="J13" s="89"/>
      <c r="K13" s="54"/>
      <c r="L13" s="43"/>
      <c r="M13" s="45"/>
      <c r="N13" s="50"/>
      <c r="O13" s="57"/>
      <c r="P13" s="58"/>
      <c r="Q13" s="236"/>
      <c r="R13" s="112"/>
      <c r="T13" s="64"/>
      <c r="U13" s="64"/>
      <c r="V13" s="64"/>
    </row>
    <row r="14" spans="1:22" s="2" customFormat="1" ht="15" x14ac:dyDescent="0.25">
      <c r="A14" s="178" t="s">
        <v>283</v>
      </c>
      <c r="B14" s="14" t="s">
        <v>284</v>
      </c>
      <c r="C14" s="35">
        <v>150</v>
      </c>
      <c r="D14" s="19">
        <v>200</v>
      </c>
      <c r="E14" s="45">
        <v>22.07</v>
      </c>
      <c r="F14" s="43">
        <v>29.42</v>
      </c>
      <c r="G14" s="54"/>
      <c r="H14" s="50"/>
      <c r="I14" s="45">
        <v>18.170000000000002</v>
      </c>
      <c r="J14" s="43">
        <v>24.22</v>
      </c>
      <c r="K14" s="54"/>
      <c r="L14" s="43"/>
      <c r="M14" s="45">
        <v>20.55</v>
      </c>
      <c r="N14" s="50">
        <v>27.4</v>
      </c>
      <c r="O14" s="45">
        <v>334.5</v>
      </c>
      <c r="P14" s="43">
        <v>446</v>
      </c>
      <c r="Q14" s="54">
        <v>0.35</v>
      </c>
      <c r="R14" s="43">
        <v>0.46</v>
      </c>
      <c r="T14" s="64"/>
      <c r="U14" s="64"/>
      <c r="V14" s="64"/>
    </row>
    <row r="15" spans="1:22" s="2" customFormat="1" ht="15" x14ac:dyDescent="0.25">
      <c r="A15" s="178" t="s">
        <v>140</v>
      </c>
      <c r="B15" s="14" t="s">
        <v>16</v>
      </c>
      <c r="C15" s="35">
        <v>15</v>
      </c>
      <c r="D15" s="19">
        <v>20</v>
      </c>
      <c r="E15" s="45">
        <f>2.63/10*15</f>
        <v>3.9450000000000003</v>
      </c>
      <c r="F15" s="43">
        <f>2.63/10*20</f>
        <v>5.26</v>
      </c>
      <c r="G15" s="54">
        <v>3.48</v>
      </c>
      <c r="H15" s="50">
        <v>4.6399999999999997</v>
      </c>
      <c r="I15" s="45">
        <f>2.66/10*15</f>
        <v>3.99</v>
      </c>
      <c r="J15" s="43">
        <f>2.66/10*20</f>
        <v>5.32</v>
      </c>
      <c r="K15" s="54">
        <v>0</v>
      </c>
      <c r="L15" s="43">
        <v>0</v>
      </c>
      <c r="M15" s="45">
        <v>0</v>
      </c>
      <c r="N15" s="43">
        <v>0</v>
      </c>
      <c r="O15" s="45">
        <f>35/10*15</f>
        <v>52.5</v>
      </c>
      <c r="P15" s="43">
        <f>35/10*20</f>
        <v>70</v>
      </c>
      <c r="Q15" s="45">
        <f>0.07/10*15</f>
        <v>0.10500000000000001</v>
      </c>
      <c r="R15" s="43">
        <f>0.07/10*20</f>
        <v>0.14000000000000001</v>
      </c>
      <c r="T15" s="64"/>
      <c r="U15" s="64"/>
      <c r="V15" s="64"/>
    </row>
    <row r="16" spans="1:22" s="2" customFormat="1" ht="15" x14ac:dyDescent="0.25">
      <c r="A16" s="161" t="s">
        <v>273</v>
      </c>
      <c r="B16" s="158" t="s">
        <v>274</v>
      </c>
      <c r="C16" s="37" t="s">
        <v>275</v>
      </c>
      <c r="D16" s="110" t="s">
        <v>275</v>
      </c>
      <c r="E16" s="45">
        <v>3.88</v>
      </c>
      <c r="F16" s="43">
        <v>3.88</v>
      </c>
      <c r="G16" s="54">
        <v>0</v>
      </c>
      <c r="H16" s="50">
        <v>0</v>
      </c>
      <c r="I16" s="45">
        <v>7.7</v>
      </c>
      <c r="J16" s="43">
        <v>7.7</v>
      </c>
      <c r="K16" s="54">
        <v>0</v>
      </c>
      <c r="L16" s="50">
        <v>0</v>
      </c>
      <c r="M16" s="45">
        <v>23.48</v>
      </c>
      <c r="N16" s="50">
        <v>23.48</v>
      </c>
      <c r="O16" s="45">
        <v>179</v>
      </c>
      <c r="P16" s="43">
        <v>179</v>
      </c>
      <c r="Q16" s="54">
        <v>0</v>
      </c>
      <c r="R16" s="43">
        <v>0</v>
      </c>
      <c r="T16" s="64"/>
      <c r="U16" s="64"/>
      <c r="V16" s="64"/>
    </row>
    <row r="17" spans="1:22" s="2" customFormat="1" ht="15" x14ac:dyDescent="0.25">
      <c r="A17" s="178" t="s">
        <v>124</v>
      </c>
      <c r="B17" s="13" t="s">
        <v>125</v>
      </c>
      <c r="C17" s="35">
        <v>200</v>
      </c>
      <c r="D17" s="56">
        <v>200</v>
      </c>
      <c r="E17" s="45">
        <v>0.04</v>
      </c>
      <c r="F17" s="43">
        <v>0.04</v>
      </c>
      <c r="G17" s="54">
        <v>0</v>
      </c>
      <c r="H17" s="50">
        <v>0</v>
      </c>
      <c r="I17" s="45">
        <v>0.01</v>
      </c>
      <c r="J17" s="43">
        <v>0.01</v>
      </c>
      <c r="K17" s="54">
        <v>0</v>
      </c>
      <c r="L17" s="50">
        <v>0</v>
      </c>
      <c r="M17" s="45">
        <v>9.09</v>
      </c>
      <c r="N17" s="50">
        <v>9.09</v>
      </c>
      <c r="O17" s="45">
        <v>37</v>
      </c>
      <c r="P17" s="43">
        <v>37</v>
      </c>
      <c r="Q17" s="54">
        <v>0</v>
      </c>
      <c r="R17" s="43">
        <v>0</v>
      </c>
      <c r="T17" s="64"/>
      <c r="U17" s="64"/>
      <c r="V17" s="64"/>
    </row>
    <row r="18" spans="1:22" s="24" customFormat="1" ht="15" x14ac:dyDescent="0.25">
      <c r="A18" s="205"/>
      <c r="B18" s="23" t="s">
        <v>7</v>
      </c>
      <c r="C18" s="36">
        <f>C17+60+C15+C14</f>
        <v>425</v>
      </c>
      <c r="D18" s="26">
        <f>D17+60+D15+D14</f>
        <v>480</v>
      </c>
      <c r="E18" s="46">
        <f t="shared" ref="E18:R18" si="0">SUM(E14:E17)</f>
        <v>29.934999999999999</v>
      </c>
      <c r="F18" s="44">
        <f t="shared" si="0"/>
        <v>38.6</v>
      </c>
      <c r="G18" s="51">
        <f t="shared" si="0"/>
        <v>3.48</v>
      </c>
      <c r="H18" s="62">
        <f t="shared" si="0"/>
        <v>4.6399999999999997</v>
      </c>
      <c r="I18" s="46">
        <f t="shared" si="0"/>
        <v>29.870000000000005</v>
      </c>
      <c r="J18" s="44">
        <f t="shared" si="0"/>
        <v>37.25</v>
      </c>
      <c r="K18" s="51">
        <f t="shared" si="0"/>
        <v>0</v>
      </c>
      <c r="L18" s="44">
        <f t="shared" si="0"/>
        <v>0</v>
      </c>
      <c r="M18" s="46">
        <f t="shared" si="0"/>
        <v>53.120000000000005</v>
      </c>
      <c r="N18" s="62">
        <f t="shared" si="0"/>
        <v>59.97</v>
      </c>
      <c r="O18" s="46">
        <f t="shared" si="0"/>
        <v>603</v>
      </c>
      <c r="P18" s="44">
        <f t="shared" si="0"/>
        <v>732</v>
      </c>
      <c r="Q18" s="51">
        <f t="shared" si="0"/>
        <v>0.45499999999999996</v>
      </c>
      <c r="R18" s="44">
        <f t="shared" si="0"/>
        <v>0.60000000000000009</v>
      </c>
      <c r="T18" s="258">
        <f>O18/O45*100</f>
        <v>19.720038677002336</v>
      </c>
      <c r="U18" s="258"/>
      <c r="V18" s="258">
        <f>P18/P45*100</f>
        <v>19.986884744573345</v>
      </c>
    </row>
    <row r="19" spans="1:22" s="2" customFormat="1" ht="15" x14ac:dyDescent="0.25">
      <c r="A19" s="205"/>
      <c r="B19" s="17" t="s">
        <v>8</v>
      </c>
      <c r="C19" s="35"/>
      <c r="D19" s="19"/>
      <c r="E19" s="35"/>
      <c r="F19" s="28"/>
      <c r="G19" s="69"/>
      <c r="H19" s="19"/>
      <c r="I19" s="35"/>
      <c r="J19" s="28"/>
      <c r="K19" s="68"/>
      <c r="L19" s="52"/>
      <c r="M19" s="67"/>
      <c r="N19" s="56"/>
      <c r="O19" s="67"/>
      <c r="P19" s="52"/>
      <c r="Q19" s="237"/>
      <c r="R19" s="42"/>
      <c r="T19" s="64"/>
      <c r="U19" s="64"/>
      <c r="V19" s="64"/>
    </row>
    <row r="20" spans="1:22" s="2" customFormat="1" ht="30" x14ac:dyDescent="0.25">
      <c r="A20" s="178" t="s">
        <v>199</v>
      </c>
      <c r="B20" s="14" t="s">
        <v>200</v>
      </c>
      <c r="C20" s="35">
        <v>70</v>
      </c>
      <c r="D20" s="19">
        <v>80</v>
      </c>
      <c r="E20" s="45">
        <f>1.33/100*70</f>
        <v>0.93100000000000005</v>
      </c>
      <c r="F20" s="43">
        <f>1.33/100*80</f>
        <v>1.0640000000000001</v>
      </c>
      <c r="G20" s="54">
        <v>0</v>
      </c>
      <c r="H20" s="50">
        <v>0</v>
      </c>
      <c r="I20" s="45">
        <f>14.93/100*70</f>
        <v>10.450999999999999</v>
      </c>
      <c r="J20" s="43">
        <f>14.93/100*80</f>
        <v>11.943999999999999</v>
      </c>
      <c r="K20" s="54">
        <v>0.06</v>
      </c>
      <c r="L20" s="43">
        <v>0.06</v>
      </c>
      <c r="M20" s="45">
        <f>8.95/100*70</f>
        <v>6.2649999999999997</v>
      </c>
      <c r="N20" s="50">
        <f>8.95/100*80</f>
        <v>7.16</v>
      </c>
      <c r="O20" s="45">
        <f>175/100*70</f>
        <v>122.5</v>
      </c>
      <c r="P20" s="43">
        <f>175/100*80</f>
        <v>140</v>
      </c>
      <c r="Q20" s="54">
        <f>4.49/100*70</f>
        <v>3.1430000000000002</v>
      </c>
      <c r="R20" s="43">
        <f>4.49/100*80</f>
        <v>3.5920000000000001</v>
      </c>
      <c r="T20" s="64"/>
      <c r="U20" s="64"/>
      <c r="V20" s="64"/>
    </row>
    <row r="21" spans="1:22" s="2" customFormat="1" ht="15" x14ac:dyDescent="0.25">
      <c r="A21" s="178" t="s">
        <v>190</v>
      </c>
      <c r="B21" s="14" t="s">
        <v>191</v>
      </c>
      <c r="C21" s="35">
        <v>250</v>
      </c>
      <c r="D21" s="19">
        <v>350</v>
      </c>
      <c r="E21" s="45">
        <f>2.26+0.97</f>
        <v>3.2299999999999995</v>
      </c>
      <c r="F21" s="43">
        <f>2.26/250*350+1.36</f>
        <v>4.524</v>
      </c>
      <c r="G21" s="54">
        <f>7.33*250/300</f>
        <v>6.1083333333333334</v>
      </c>
      <c r="H21" s="50">
        <f>7.33*350/300</f>
        <v>8.5516666666666659</v>
      </c>
      <c r="I21" s="45">
        <f>5.91+0.71</f>
        <v>6.62</v>
      </c>
      <c r="J21" s="43">
        <f>5.91/250*350+0.99</f>
        <v>9.2640000000000011</v>
      </c>
      <c r="K21" s="54">
        <f>0.16*250/300</f>
        <v>0.13333333333333333</v>
      </c>
      <c r="L21" s="43">
        <f>16*350/300</f>
        <v>18.666666666666668</v>
      </c>
      <c r="M21" s="45">
        <f>12.99+0.5</f>
        <v>13.49</v>
      </c>
      <c r="N21" s="50">
        <f>12.99/250*350+0.7</f>
        <v>18.885999999999999</v>
      </c>
      <c r="O21" s="45">
        <f>114+12</f>
        <v>126</v>
      </c>
      <c r="P21" s="43">
        <f>114/250*350+16.8</f>
        <v>176.4</v>
      </c>
      <c r="Q21" s="54">
        <f>10.82+0.2</f>
        <v>11.02</v>
      </c>
      <c r="R21" s="43">
        <f>10.82/250*350+0.28</f>
        <v>15.427999999999999</v>
      </c>
      <c r="T21" s="257"/>
      <c r="U21" s="257"/>
      <c r="V21" s="257"/>
    </row>
    <row r="22" spans="1:22" s="2" customFormat="1" ht="15" x14ac:dyDescent="0.25">
      <c r="A22" s="178" t="s">
        <v>197</v>
      </c>
      <c r="B22" s="14" t="s">
        <v>198</v>
      </c>
      <c r="C22" s="35">
        <v>90</v>
      </c>
      <c r="D22" s="19">
        <v>100</v>
      </c>
      <c r="E22" s="45">
        <f>16.54/100*90</f>
        <v>14.885999999999999</v>
      </c>
      <c r="F22" s="43">
        <v>16.54</v>
      </c>
      <c r="G22" s="54">
        <f>220*0.06/180</f>
        <v>7.3333333333333334E-2</v>
      </c>
      <c r="H22" s="50">
        <f>250*0.06/180</f>
        <v>8.3333333333333329E-2</v>
      </c>
      <c r="I22" s="45">
        <f>16.31/100*90</f>
        <v>14.679</v>
      </c>
      <c r="J22" s="43">
        <v>16.309999999999999</v>
      </c>
      <c r="K22" s="54">
        <f>0.75*220/180</f>
        <v>0.91666666666666663</v>
      </c>
      <c r="L22" s="43">
        <f>250*0.75/180</f>
        <v>1.0416666666666667</v>
      </c>
      <c r="M22" s="45">
        <f>5.89/100*90</f>
        <v>5.3009999999999993</v>
      </c>
      <c r="N22" s="50">
        <v>5.89</v>
      </c>
      <c r="O22" s="45">
        <f>237/100*90</f>
        <v>213.3</v>
      </c>
      <c r="P22" s="43">
        <v>237</v>
      </c>
      <c r="Q22" s="54">
        <f>0.21/100*90</f>
        <v>0.189</v>
      </c>
      <c r="R22" s="43">
        <v>0.21</v>
      </c>
      <c r="T22" s="64"/>
      <c r="U22" s="64"/>
      <c r="V22" s="64"/>
    </row>
    <row r="23" spans="1:22" s="2" customFormat="1" ht="15" x14ac:dyDescent="0.25">
      <c r="A23" s="178" t="s">
        <v>195</v>
      </c>
      <c r="B23" s="14" t="s">
        <v>196</v>
      </c>
      <c r="C23" s="35">
        <v>150</v>
      </c>
      <c r="D23" s="19">
        <v>200</v>
      </c>
      <c r="E23" s="45">
        <f>13.95/150*150</f>
        <v>13.95</v>
      </c>
      <c r="F23" s="43">
        <f>13.95/150*200</f>
        <v>18.600000000000001</v>
      </c>
      <c r="G23" s="54"/>
      <c r="H23" s="50"/>
      <c r="I23" s="45">
        <f>7.95/150*150</f>
        <v>7.95</v>
      </c>
      <c r="J23" s="43">
        <f>7.65/150*200</f>
        <v>10.200000000000001</v>
      </c>
      <c r="K23" s="54"/>
      <c r="L23" s="43"/>
      <c r="M23" s="45">
        <f>32.55/150*150</f>
        <v>32.549999999999997</v>
      </c>
      <c r="N23" s="50">
        <f>32.55/150*200</f>
        <v>43.399999999999991</v>
      </c>
      <c r="O23" s="45">
        <f>255/150*150</f>
        <v>255</v>
      </c>
      <c r="P23" s="43">
        <f>255/150*200</f>
        <v>340</v>
      </c>
      <c r="Q23" s="54">
        <v>0</v>
      </c>
      <c r="R23" s="43">
        <v>0</v>
      </c>
      <c r="T23" s="257"/>
      <c r="U23" s="257"/>
      <c r="V23" s="257"/>
    </row>
    <row r="24" spans="1:22" s="2" customFormat="1" ht="15" x14ac:dyDescent="0.25">
      <c r="A24" s="178" t="s">
        <v>121</v>
      </c>
      <c r="B24" s="88" t="s">
        <v>120</v>
      </c>
      <c r="C24" s="35">
        <v>200</v>
      </c>
      <c r="D24" s="19">
        <v>200</v>
      </c>
      <c r="E24" s="45">
        <v>1.05</v>
      </c>
      <c r="F24" s="43">
        <v>1.05</v>
      </c>
      <c r="G24" s="54">
        <v>0</v>
      </c>
      <c r="H24" s="50">
        <v>0</v>
      </c>
      <c r="I24" s="45">
        <v>0.06</v>
      </c>
      <c r="J24" s="43">
        <v>0.06</v>
      </c>
      <c r="K24" s="54">
        <v>0.04</v>
      </c>
      <c r="L24" s="50">
        <v>0.04</v>
      </c>
      <c r="M24" s="45">
        <v>31.43</v>
      </c>
      <c r="N24" s="50">
        <v>31.43</v>
      </c>
      <c r="O24" s="45">
        <v>130</v>
      </c>
      <c r="P24" s="43">
        <v>130</v>
      </c>
      <c r="Q24" s="54">
        <v>0.8</v>
      </c>
      <c r="R24" s="43">
        <v>0.8</v>
      </c>
      <c r="T24" s="64"/>
      <c r="U24" s="64"/>
      <c r="V24" s="64"/>
    </row>
    <row r="25" spans="1:22" s="24" customFormat="1" ht="15" x14ac:dyDescent="0.25">
      <c r="A25" s="93"/>
      <c r="B25" s="14" t="s">
        <v>9</v>
      </c>
      <c r="C25" s="35">
        <v>50</v>
      </c>
      <c r="D25" s="28">
        <v>80</v>
      </c>
      <c r="E25" s="45">
        <f>6.6/100*50</f>
        <v>3.3000000000000003</v>
      </c>
      <c r="F25" s="43">
        <f>6.6/100*80</f>
        <v>5.28</v>
      </c>
      <c r="G25" s="54">
        <v>0</v>
      </c>
      <c r="H25" s="50">
        <f>D25*0</f>
        <v>0</v>
      </c>
      <c r="I25" s="45">
        <f>1.2/100*50</f>
        <v>0.6</v>
      </c>
      <c r="J25" s="43">
        <f>1.2/100*80</f>
        <v>0.96</v>
      </c>
      <c r="K25" s="54">
        <v>0</v>
      </c>
      <c r="L25" s="50">
        <v>0</v>
      </c>
      <c r="M25" s="45">
        <f>33.4/100*50</f>
        <v>16.7</v>
      </c>
      <c r="N25" s="43">
        <f>33.4/100*80</f>
        <v>26.72</v>
      </c>
      <c r="O25" s="54">
        <f>174/100*50</f>
        <v>87</v>
      </c>
      <c r="P25" s="50">
        <f>174/100*80</f>
        <v>139.19999999999999</v>
      </c>
      <c r="Q25" s="45">
        <v>0</v>
      </c>
      <c r="R25" s="43">
        <v>0</v>
      </c>
      <c r="S25" s="50"/>
      <c r="T25" s="257"/>
      <c r="U25" s="257"/>
      <c r="V25" s="257"/>
    </row>
    <row r="26" spans="1:22" s="2" customFormat="1" ht="15" x14ac:dyDescent="0.25">
      <c r="A26" s="93"/>
      <c r="B26" s="14" t="s">
        <v>35</v>
      </c>
      <c r="C26" s="35" t="str">
        <f>"50"</f>
        <v>50</v>
      </c>
      <c r="D26" s="28">
        <v>100</v>
      </c>
      <c r="E26" s="45">
        <f>7.7/100*50</f>
        <v>3.85</v>
      </c>
      <c r="F26" s="43">
        <v>7.7</v>
      </c>
      <c r="G26" s="54">
        <v>0</v>
      </c>
      <c r="H26" s="50">
        <v>0</v>
      </c>
      <c r="I26" s="45">
        <f>3/100*50</f>
        <v>1.5</v>
      </c>
      <c r="J26" s="43">
        <v>3</v>
      </c>
      <c r="K26" s="54">
        <v>0</v>
      </c>
      <c r="L26" s="50">
        <v>0</v>
      </c>
      <c r="M26" s="45">
        <f>50.1/100*50</f>
        <v>25.05</v>
      </c>
      <c r="N26" s="43">
        <v>50.1</v>
      </c>
      <c r="O26" s="54">
        <f>259/100*50</f>
        <v>129.5</v>
      </c>
      <c r="P26" s="50">
        <v>259</v>
      </c>
      <c r="Q26" s="45">
        <v>0</v>
      </c>
      <c r="R26" s="43">
        <v>0</v>
      </c>
      <c r="S26" s="50"/>
      <c r="T26" s="64"/>
      <c r="U26" s="64"/>
      <c r="V26" s="64"/>
    </row>
    <row r="27" spans="1:22" s="2" customFormat="1" ht="15" x14ac:dyDescent="0.25">
      <c r="A27" s="178"/>
      <c r="B27" s="14" t="s">
        <v>65</v>
      </c>
      <c r="C27" s="35">
        <v>200</v>
      </c>
      <c r="D27" s="19">
        <v>200</v>
      </c>
      <c r="E27" s="45">
        <f>1.4*2</f>
        <v>2.8</v>
      </c>
      <c r="F27" s="43">
        <v>2.8</v>
      </c>
      <c r="G27" s="54">
        <v>0</v>
      </c>
      <c r="H27" s="50">
        <v>0</v>
      </c>
      <c r="I27" s="45">
        <f>0.39*2</f>
        <v>0.78</v>
      </c>
      <c r="J27" s="43">
        <v>0.78</v>
      </c>
      <c r="K27" s="54">
        <v>0.6</v>
      </c>
      <c r="L27" s="50">
        <f>0.3/100*250</f>
        <v>0.75</v>
      </c>
      <c r="M27" s="54">
        <f>11.12*2</f>
        <v>22.24</v>
      </c>
      <c r="N27" s="50">
        <v>22.24</v>
      </c>
      <c r="O27" s="45">
        <f>49*2</f>
        <v>98</v>
      </c>
      <c r="P27" s="43">
        <v>98</v>
      </c>
      <c r="Q27" s="54">
        <f>10*2</f>
        <v>20</v>
      </c>
      <c r="R27" s="43">
        <v>20</v>
      </c>
      <c r="T27" s="64"/>
      <c r="U27" s="64"/>
      <c r="V27" s="64"/>
    </row>
    <row r="28" spans="1:22" s="24" customFormat="1" ht="15" x14ac:dyDescent="0.25">
      <c r="A28" s="205"/>
      <c r="B28" s="23" t="s">
        <v>7</v>
      </c>
      <c r="C28" s="36">
        <f>SUM(C20:C27)</f>
        <v>1010</v>
      </c>
      <c r="D28" s="26">
        <f>SUM(D20:D27)</f>
        <v>1310</v>
      </c>
      <c r="E28" s="46">
        <f>SUM(E20:E27)</f>
        <v>43.996999999999993</v>
      </c>
      <c r="F28" s="44">
        <f t="shared" ref="F28:R28" si="1">SUM(F20:F27)</f>
        <v>57.558</v>
      </c>
      <c r="G28" s="51">
        <f t="shared" si="1"/>
        <v>6.1816666666666666</v>
      </c>
      <c r="H28" s="62">
        <f t="shared" si="1"/>
        <v>8.6349999999999998</v>
      </c>
      <c r="I28" s="46">
        <f t="shared" si="1"/>
        <v>42.640000000000008</v>
      </c>
      <c r="J28" s="44">
        <f t="shared" si="1"/>
        <v>52.518000000000008</v>
      </c>
      <c r="K28" s="51">
        <f t="shared" si="1"/>
        <v>1.75</v>
      </c>
      <c r="L28" s="51">
        <f t="shared" si="1"/>
        <v>20.558333333333334</v>
      </c>
      <c r="M28" s="51">
        <f t="shared" si="1"/>
        <v>153.02600000000001</v>
      </c>
      <c r="N28" s="62">
        <f t="shared" si="1"/>
        <v>205.82599999999999</v>
      </c>
      <c r="O28" s="46">
        <f t="shared" si="1"/>
        <v>1161.3</v>
      </c>
      <c r="P28" s="44">
        <f t="shared" si="1"/>
        <v>1519.6</v>
      </c>
      <c r="Q28" s="51">
        <f t="shared" si="1"/>
        <v>35.152000000000001</v>
      </c>
      <c r="R28" s="44">
        <f t="shared" si="1"/>
        <v>40.03</v>
      </c>
      <c r="T28" s="258">
        <f>O28/O45*100</f>
        <v>37.978243641132359</v>
      </c>
      <c r="U28" s="258"/>
      <c r="V28" s="258">
        <f>P28/P45*100</f>
        <v>41.491898986138878</v>
      </c>
    </row>
    <row r="29" spans="1:22" s="2" customFormat="1" ht="15" x14ac:dyDescent="0.25">
      <c r="A29" s="205"/>
      <c r="B29" s="17" t="s">
        <v>10</v>
      </c>
      <c r="C29" s="35"/>
      <c r="D29" s="19"/>
      <c r="E29" s="35"/>
      <c r="F29" s="28"/>
      <c r="G29" s="69"/>
      <c r="H29" s="19"/>
      <c r="I29" s="35"/>
      <c r="J29" s="28"/>
      <c r="K29" s="54"/>
      <c r="L29" s="43"/>
      <c r="M29" s="45"/>
      <c r="N29" s="50"/>
      <c r="O29" s="45"/>
      <c r="P29" s="43"/>
      <c r="Q29" s="237"/>
      <c r="R29" s="42"/>
      <c r="T29" s="257"/>
      <c r="U29" s="257"/>
      <c r="V29" s="257"/>
    </row>
    <row r="30" spans="1:22" s="2" customFormat="1" ht="15" x14ac:dyDescent="0.25">
      <c r="A30" s="178" t="s">
        <v>150</v>
      </c>
      <c r="B30" s="14" t="s">
        <v>70</v>
      </c>
      <c r="C30" s="35" t="str">
        <f>"200"</f>
        <v>200</v>
      </c>
      <c r="D30" s="19">
        <v>200</v>
      </c>
      <c r="E30" s="45">
        <v>5.75</v>
      </c>
      <c r="F30" s="43">
        <v>5.75</v>
      </c>
      <c r="G30" s="54">
        <v>0.57999999999999996</v>
      </c>
      <c r="H30" s="50">
        <v>0.57999999999999996</v>
      </c>
      <c r="I30" s="45">
        <v>5.94</v>
      </c>
      <c r="J30" s="43">
        <v>5.94</v>
      </c>
      <c r="K30" s="54">
        <v>0</v>
      </c>
      <c r="L30" s="43">
        <v>0</v>
      </c>
      <c r="M30" s="45">
        <v>9.02</v>
      </c>
      <c r="N30" s="50">
        <v>9.02</v>
      </c>
      <c r="O30" s="45">
        <v>113</v>
      </c>
      <c r="P30" s="43">
        <v>113</v>
      </c>
      <c r="Q30" s="54">
        <v>1.1000000000000001</v>
      </c>
      <c r="R30" s="43">
        <v>1.1000000000000001</v>
      </c>
      <c r="T30" s="64"/>
      <c r="U30" s="64"/>
      <c r="V30" s="64"/>
    </row>
    <row r="31" spans="1:22" s="2" customFormat="1" ht="15" x14ac:dyDescent="0.25">
      <c r="A31" s="205"/>
      <c r="B31" s="14" t="s">
        <v>58</v>
      </c>
      <c r="C31" s="35">
        <v>90</v>
      </c>
      <c r="D31" s="19">
        <v>90</v>
      </c>
      <c r="E31" s="45">
        <f>5.39*90/75</f>
        <v>6.468</v>
      </c>
      <c r="F31" s="43">
        <v>6.47</v>
      </c>
      <c r="G31" s="54">
        <f>0.89*90/75</f>
        <v>1.0679999999999998</v>
      </c>
      <c r="H31" s="50">
        <v>1.07</v>
      </c>
      <c r="I31" s="45">
        <f>3.77*90/75</f>
        <v>4.524</v>
      </c>
      <c r="J31" s="43">
        <v>4.5199999999999996</v>
      </c>
      <c r="K31" s="54">
        <f>0.79*90/75</f>
        <v>0.94800000000000006</v>
      </c>
      <c r="L31" s="43">
        <v>0.95</v>
      </c>
      <c r="M31" s="45">
        <f>38.56*90/75</f>
        <v>46.271999999999998</v>
      </c>
      <c r="N31" s="50">
        <v>46.27</v>
      </c>
      <c r="O31" s="45">
        <f>227.25*90/75</f>
        <v>272.7</v>
      </c>
      <c r="P31" s="43">
        <v>272.7</v>
      </c>
      <c r="Q31" s="54">
        <v>0</v>
      </c>
      <c r="R31" s="43">
        <v>0</v>
      </c>
      <c r="T31" s="257"/>
      <c r="U31" s="257"/>
      <c r="V31" s="257"/>
    </row>
    <row r="32" spans="1:22" s="24" customFormat="1" ht="15" x14ac:dyDescent="0.25">
      <c r="A32" s="205"/>
      <c r="B32" s="23" t="s">
        <v>7</v>
      </c>
      <c r="C32" s="36">
        <f>C30+C31</f>
        <v>290</v>
      </c>
      <c r="D32" s="26">
        <f t="shared" ref="D32:R32" si="2">SUM(D30:D31)</f>
        <v>290</v>
      </c>
      <c r="E32" s="46">
        <f t="shared" si="2"/>
        <v>12.218</v>
      </c>
      <c r="F32" s="44">
        <f t="shared" si="2"/>
        <v>12.219999999999999</v>
      </c>
      <c r="G32" s="51">
        <f t="shared" si="2"/>
        <v>1.6479999999999997</v>
      </c>
      <c r="H32" s="62">
        <f t="shared" si="2"/>
        <v>1.65</v>
      </c>
      <c r="I32" s="46">
        <f t="shared" si="2"/>
        <v>10.464</v>
      </c>
      <c r="J32" s="44">
        <f t="shared" si="2"/>
        <v>10.46</v>
      </c>
      <c r="K32" s="51">
        <f t="shared" si="2"/>
        <v>0.94800000000000006</v>
      </c>
      <c r="L32" s="44">
        <f t="shared" si="2"/>
        <v>0.95</v>
      </c>
      <c r="M32" s="46">
        <f t="shared" si="2"/>
        <v>55.292000000000002</v>
      </c>
      <c r="N32" s="62">
        <f t="shared" si="2"/>
        <v>55.290000000000006</v>
      </c>
      <c r="O32" s="46">
        <f t="shared" si="2"/>
        <v>385.7</v>
      </c>
      <c r="P32" s="44">
        <f t="shared" si="2"/>
        <v>385.7</v>
      </c>
      <c r="Q32" s="51">
        <f t="shared" si="2"/>
        <v>1.1000000000000001</v>
      </c>
      <c r="R32" s="44">
        <f t="shared" si="2"/>
        <v>1.1000000000000001</v>
      </c>
      <c r="T32" s="258">
        <f>O32/O45*100</f>
        <v>12.613630045969821</v>
      </c>
      <c r="U32" s="258"/>
      <c r="V32" s="258">
        <f>P32/P45*100</f>
        <v>10.531340773199371</v>
      </c>
    </row>
    <row r="33" spans="1:66" s="2" customFormat="1" ht="15" x14ac:dyDescent="0.25">
      <c r="A33" s="205"/>
      <c r="B33" s="17" t="s">
        <v>12</v>
      </c>
      <c r="C33" s="35"/>
      <c r="D33" s="19"/>
      <c r="E33" s="45"/>
      <c r="F33" s="43"/>
      <c r="G33" s="54"/>
      <c r="H33" s="50"/>
      <c r="I33" s="45"/>
      <c r="J33" s="43"/>
      <c r="K33" s="54"/>
      <c r="L33" s="43"/>
      <c r="M33" s="45"/>
      <c r="N33" s="50"/>
      <c r="O33" s="45"/>
      <c r="P33" s="43"/>
      <c r="Q33" s="237"/>
      <c r="R33" s="42"/>
      <c r="T33" s="64"/>
      <c r="U33" s="64"/>
      <c r="V33" s="64"/>
    </row>
    <row r="34" spans="1:66" s="2" customFormat="1" ht="15" x14ac:dyDescent="0.25">
      <c r="A34" s="178" t="s">
        <v>194</v>
      </c>
      <c r="B34" s="14" t="s">
        <v>50</v>
      </c>
      <c r="C34" s="35">
        <v>50</v>
      </c>
      <c r="D34" s="19">
        <v>50</v>
      </c>
      <c r="E34" s="45">
        <f>1.05/100*50</f>
        <v>0.52500000000000002</v>
      </c>
      <c r="F34" s="43">
        <v>0.53</v>
      </c>
      <c r="G34" s="54">
        <f>12.23*90/85</f>
        <v>12.949411764705882</v>
      </c>
      <c r="H34" s="50">
        <v>14.39</v>
      </c>
      <c r="I34" s="45">
        <f>5.03/100*50</f>
        <v>2.5150000000000001</v>
      </c>
      <c r="J34" s="43">
        <f>5.03/100*50</f>
        <v>2.5150000000000001</v>
      </c>
      <c r="K34" s="54">
        <f>0.02*90/85</f>
        <v>2.1176470588235293E-2</v>
      </c>
      <c r="L34" s="43">
        <f>0.02*100/85</f>
        <v>2.3529411764705882E-2</v>
      </c>
      <c r="M34" s="45">
        <f>9.65/100*50</f>
        <v>4.8250000000000002</v>
      </c>
      <c r="N34" s="50">
        <f>9.65/100*50</f>
        <v>4.8250000000000002</v>
      </c>
      <c r="O34" s="45">
        <f>88/100*50</f>
        <v>44</v>
      </c>
      <c r="P34" s="43">
        <f>88/100*50</f>
        <v>44</v>
      </c>
      <c r="Q34" s="54">
        <f>5.29/100*50</f>
        <v>2.645</v>
      </c>
      <c r="R34" s="43">
        <f>5.29/10*50</f>
        <v>26.450000000000003</v>
      </c>
      <c r="T34" s="64"/>
      <c r="U34" s="64"/>
      <c r="V34" s="64"/>
    </row>
    <row r="35" spans="1:66" s="2" customFormat="1" ht="16.5" customHeight="1" x14ac:dyDescent="0.25">
      <c r="A35" s="178" t="s">
        <v>201</v>
      </c>
      <c r="B35" s="14" t="s">
        <v>202</v>
      </c>
      <c r="C35" s="35">
        <v>110</v>
      </c>
      <c r="D35" s="19">
        <v>130</v>
      </c>
      <c r="E35" s="45">
        <f>11.63/120*110</f>
        <v>10.660833333333334</v>
      </c>
      <c r="F35" s="43">
        <f>11.63/120*130</f>
        <v>12.599166666666669</v>
      </c>
      <c r="G35" s="54">
        <f>13.99*90/100</f>
        <v>12.590999999999999</v>
      </c>
      <c r="H35" s="50">
        <v>13.99</v>
      </c>
      <c r="I35" s="45">
        <f>6.27/120*110</f>
        <v>5.7474999999999996</v>
      </c>
      <c r="J35" s="43">
        <f>6.27/120*130</f>
        <v>6.7924999999999995</v>
      </c>
      <c r="K35" s="54">
        <f>4.5*90/100</f>
        <v>4.05</v>
      </c>
      <c r="L35" s="50">
        <v>4.5</v>
      </c>
      <c r="M35" s="45">
        <f>4.85/120*110</f>
        <v>4.4458333333333329</v>
      </c>
      <c r="N35" s="50">
        <f>4.85/120*130</f>
        <v>5.2541666666666664</v>
      </c>
      <c r="O35" s="45">
        <f>122/120*110</f>
        <v>111.83333333333333</v>
      </c>
      <c r="P35" s="43">
        <f>122/120*130</f>
        <v>132.16666666666666</v>
      </c>
      <c r="Q35" s="54">
        <f>1.41/120*110</f>
        <v>1.2925</v>
      </c>
      <c r="R35" s="43">
        <f>1.41/120*130</f>
        <v>1.5275000000000001</v>
      </c>
      <c r="T35" s="64"/>
      <c r="U35" s="64"/>
      <c r="V35" s="64"/>
    </row>
    <row r="36" spans="1:66" s="2" customFormat="1" ht="15" x14ac:dyDescent="0.25">
      <c r="A36" s="178" t="s">
        <v>192</v>
      </c>
      <c r="B36" s="14" t="s">
        <v>193</v>
      </c>
      <c r="C36" s="35">
        <v>220</v>
      </c>
      <c r="D36" s="19">
        <v>250</v>
      </c>
      <c r="E36" s="45">
        <v>4.58</v>
      </c>
      <c r="F36" s="43">
        <v>5.2</v>
      </c>
      <c r="G36" s="54">
        <f>220*11.08/105</f>
        <v>23.215238095238096</v>
      </c>
      <c r="H36" s="50">
        <f>250*11.08/105</f>
        <v>26.38095238095238</v>
      </c>
      <c r="I36" s="45">
        <v>17.600000000000001</v>
      </c>
      <c r="J36" s="43">
        <v>20</v>
      </c>
      <c r="K36" s="54">
        <v>0</v>
      </c>
      <c r="L36" s="43">
        <v>0</v>
      </c>
      <c r="M36" s="45">
        <v>32.08</v>
      </c>
      <c r="N36" s="43">
        <v>36.450000000000003</v>
      </c>
      <c r="O36" s="45">
        <v>305.06</v>
      </c>
      <c r="P36" s="43">
        <v>346.67</v>
      </c>
      <c r="Q36" s="45">
        <v>0</v>
      </c>
      <c r="R36" s="43">
        <v>0</v>
      </c>
      <c r="T36" s="258"/>
      <c r="U36" s="258"/>
      <c r="V36" s="258"/>
    </row>
    <row r="37" spans="1:66" s="2" customFormat="1" ht="15" x14ac:dyDescent="0.25">
      <c r="A37" s="178" t="s">
        <v>141</v>
      </c>
      <c r="B37" s="14" t="s">
        <v>189</v>
      </c>
      <c r="C37" s="35">
        <v>200</v>
      </c>
      <c r="D37" s="19">
        <v>200</v>
      </c>
      <c r="E37" s="45">
        <v>3.87</v>
      </c>
      <c r="F37" s="43">
        <v>3.87</v>
      </c>
      <c r="G37" s="54">
        <v>0</v>
      </c>
      <c r="H37" s="50">
        <v>0</v>
      </c>
      <c r="I37" s="45">
        <v>3.48</v>
      </c>
      <c r="J37" s="43">
        <v>3.48</v>
      </c>
      <c r="K37" s="54">
        <v>0</v>
      </c>
      <c r="L37" s="43">
        <v>0</v>
      </c>
      <c r="M37" s="45">
        <v>22.9</v>
      </c>
      <c r="N37" s="50">
        <v>22.9</v>
      </c>
      <c r="O37" s="45">
        <v>138</v>
      </c>
      <c r="P37" s="43">
        <v>138</v>
      </c>
      <c r="Q37" s="54">
        <v>0.52</v>
      </c>
      <c r="R37" s="43">
        <v>0.52</v>
      </c>
      <c r="T37" s="64"/>
      <c r="U37" s="64"/>
      <c r="V37" s="64"/>
    </row>
    <row r="38" spans="1:66" s="2" customFormat="1" ht="15" x14ac:dyDescent="0.25">
      <c r="A38" s="93"/>
      <c r="B38" s="14" t="s">
        <v>35</v>
      </c>
      <c r="C38" s="35">
        <v>50</v>
      </c>
      <c r="D38" s="28">
        <v>50</v>
      </c>
      <c r="E38" s="45">
        <v>3.85</v>
      </c>
      <c r="F38" s="43">
        <v>3.85</v>
      </c>
      <c r="G38" s="54">
        <v>0</v>
      </c>
      <c r="H38" s="50">
        <v>0</v>
      </c>
      <c r="I38" s="45">
        <v>1.5</v>
      </c>
      <c r="J38" s="43">
        <v>1.5</v>
      </c>
      <c r="K38" s="54">
        <v>0.5</v>
      </c>
      <c r="L38" s="50">
        <v>0.5</v>
      </c>
      <c r="M38" s="45">
        <v>25.05</v>
      </c>
      <c r="N38" s="43">
        <v>25.05</v>
      </c>
      <c r="O38" s="54">
        <v>129.5</v>
      </c>
      <c r="P38" s="50">
        <v>129.5</v>
      </c>
      <c r="Q38" s="45">
        <v>0</v>
      </c>
      <c r="R38" s="43">
        <v>0</v>
      </c>
      <c r="S38" s="50"/>
      <c r="T38" s="64"/>
      <c r="U38" s="64"/>
      <c r="V38" s="64"/>
    </row>
    <row r="39" spans="1:66" s="2" customFormat="1" ht="15" x14ac:dyDescent="0.25">
      <c r="A39" s="93"/>
      <c r="B39" s="14" t="s">
        <v>13</v>
      </c>
      <c r="C39" s="35">
        <v>30</v>
      </c>
      <c r="D39" s="28">
        <v>40</v>
      </c>
      <c r="E39" s="45">
        <f>6.6/100*30</f>
        <v>1.98</v>
      </c>
      <c r="F39" s="43">
        <f>6.6/100*40</f>
        <v>2.64</v>
      </c>
      <c r="G39" s="54">
        <v>0</v>
      </c>
      <c r="H39" s="50">
        <f>D39*0</f>
        <v>0</v>
      </c>
      <c r="I39" s="45">
        <f>1.2/100*30</f>
        <v>0.36</v>
      </c>
      <c r="J39" s="43">
        <f>1.2/100*40</f>
        <v>0.48</v>
      </c>
      <c r="K39" s="54">
        <v>0</v>
      </c>
      <c r="L39" s="50">
        <v>0</v>
      </c>
      <c r="M39" s="45">
        <f>33.4/100*30</f>
        <v>10.02</v>
      </c>
      <c r="N39" s="43">
        <f>33.4/100*40</f>
        <v>13.36</v>
      </c>
      <c r="O39" s="54">
        <f>174/100*30</f>
        <v>52.2</v>
      </c>
      <c r="P39" s="50">
        <f>174/100*40</f>
        <v>69.599999999999994</v>
      </c>
      <c r="Q39" s="45">
        <v>0</v>
      </c>
      <c r="R39" s="43">
        <v>0</v>
      </c>
      <c r="S39" s="50"/>
      <c r="T39" s="64"/>
      <c r="U39" s="64"/>
      <c r="V39" s="64"/>
    </row>
    <row r="40" spans="1:66" s="24" customFormat="1" ht="15" x14ac:dyDescent="0.25">
      <c r="A40" s="205"/>
      <c r="B40" s="23" t="s">
        <v>7</v>
      </c>
      <c r="C40" s="36">
        <f>C34+C35+C36+C37+C38+C39</f>
        <v>660</v>
      </c>
      <c r="D40" s="26">
        <f>D34+D35+D36+D37+D38+D39</f>
        <v>720</v>
      </c>
      <c r="E40" s="46">
        <f t="shared" ref="E40:R40" si="3">SUM(E34:E39)</f>
        <v>25.465833333333336</v>
      </c>
      <c r="F40" s="44">
        <f t="shared" si="3"/>
        <v>28.689166666666672</v>
      </c>
      <c r="G40" s="51">
        <f t="shared" si="3"/>
        <v>48.755649859943972</v>
      </c>
      <c r="H40" s="62">
        <f t="shared" si="3"/>
        <v>54.760952380952382</v>
      </c>
      <c r="I40" s="46">
        <f t="shared" si="3"/>
        <v>31.202500000000001</v>
      </c>
      <c r="J40" s="44">
        <f t="shared" si="3"/>
        <v>34.767499999999991</v>
      </c>
      <c r="K40" s="51">
        <f t="shared" si="3"/>
        <v>4.5711764705882354</v>
      </c>
      <c r="L40" s="51">
        <f t="shared" si="3"/>
        <v>5.0235294117647058</v>
      </c>
      <c r="M40" s="46">
        <f t="shared" si="3"/>
        <v>99.320833333333326</v>
      </c>
      <c r="N40" s="62">
        <f>SUM(N34:N39)</f>
        <v>107.83916666666667</v>
      </c>
      <c r="O40" s="46">
        <f t="shared" si="3"/>
        <v>780.59333333333336</v>
      </c>
      <c r="P40" s="44">
        <f>SUM(P34:P39)</f>
        <v>859.93666666666672</v>
      </c>
      <c r="Q40" s="51">
        <f t="shared" si="3"/>
        <v>4.4574999999999996</v>
      </c>
      <c r="R40" s="44">
        <f t="shared" si="3"/>
        <v>28.497500000000002</v>
      </c>
      <c r="T40" s="258">
        <f>(O40+O44)/O45*100</f>
        <v>29.688087635895481</v>
      </c>
      <c r="U40" s="258"/>
      <c r="V40" s="258">
        <f>(P40+P44)/P45*100</f>
        <v>27.989875496088406</v>
      </c>
    </row>
    <row r="41" spans="1:66" s="2" customFormat="1" ht="15" x14ac:dyDescent="0.25">
      <c r="A41" s="205"/>
      <c r="B41" s="17" t="s">
        <v>14</v>
      </c>
      <c r="C41" s="35"/>
      <c r="D41" s="19"/>
      <c r="E41" s="45"/>
      <c r="F41" s="43"/>
      <c r="G41" s="54"/>
      <c r="H41" s="50"/>
      <c r="I41" s="45"/>
      <c r="J41" s="43"/>
      <c r="K41" s="54"/>
      <c r="L41" s="43"/>
      <c r="M41" s="45"/>
      <c r="N41" s="50"/>
      <c r="O41" s="45"/>
      <c r="P41" s="43"/>
      <c r="Q41" s="237"/>
      <c r="R41" s="42"/>
      <c r="T41" s="64"/>
      <c r="U41" s="64"/>
      <c r="V41" s="64"/>
    </row>
    <row r="42" spans="1:66" s="2" customFormat="1" ht="15" x14ac:dyDescent="0.25">
      <c r="A42" s="178"/>
      <c r="B42" s="14" t="s">
        <v>295</v>
      </c>
      <c r="C42" s="35">
        <v>150</v>
      </c>
      <c r="D42" s="28">
        <v>180</v>
      </c>
      <c r="E42" s="45">
        <f>2.9/100*150</f>
        <v>4.3499999999999996</v>
      </c>
      <c r="F42" s="50">
        <f>2.9/100*180</f>
        <v>5.22</v>
      </c>
      <c r="G42" s="54">
        <v>5.8</v>
      </c>
      <c r="H42" s="50">
        <v>5.8</v>
      </c>
      <c r="I42" s="45">
        <f>3.2/100*150</f>
        <v>4.8</v>
      </c>
      <c r="J42" s="43">
        <f>3.2/100*180</f>
        <v>5.76</v>
      </c>
      <c r="K42" s="54">
        <v>0</v>
      </c>
      <c r="L42" s="43">
        <v>0</v>
      </c>
      <c r="M42" s="45">
        <f>4.1/100*150</f>
        <v>6.1499999999999995</v>
      </c>
      <c r="N42" s="50">
        <f>4.1/100*180</f>
        <v>7.379999999999999</v>
      </c>
      <c r="O42" s="45">
        <f>57/100*150</f>
        <v>85.499999999999986</v>
      </c>
      <c r="P42" s="43">
        <f>57/100*180</f>
        <v>102.6</v>
      </c>
      <c r="Q42" s="45">
        <f>0.7/100*150</f>
        <v>1.0499999999999998</v>
      </c>
      <c r="R42" s="43">
        <f>0.7/100*180</f>
        <v>1.2599999999999998</v>
      </c>
      <c r="T42" s="64"/>
      <c r="U42" s="64"/>
      <c r="V42" s="64"/>
    </row>
    <row r="43" spans="1:66" s="2" customFormat="1" ht="15" x14ac:dyDescent="0.25">
      <c r="A43" s="203"/>
      <c r="B43" s="13" t="s">
        <v>37</v>
      </c>
      <c r="C43" s="35">
        <v>10</v>
      </c>
      <c r="D43" s="19">
        <v>15</v>
      </c>
      <c r="E43" s="72">
        <f>7.5/100*10</f>
        <v>0.75</v>
      </c>
      <c r="F43" s="71">
        <f>7.5/100*15</f>
        <v>1.125</v>
      </c>
      <c r="G43" s="74">
        <v>0.4</v>
      </c>
      <c r="H43" s="73">
        <v>0.4</v>
      </c>
      <c r="I43" s="72">
        <f>11.8/100*10</f>
        <v>1.1800000000000002</v>
      </c>
      <c r="J43" s="71">
        <f>11.8/100*15</f>
        <v>1.77</v>
      </c>
      <c r="K43" s="74">
        <v>0</v>
      </c>
      <c r="L43" s="73">
        <v>0</v>
      </c>
      <c r="M43" s="72">
        <f>74.9/100*10</f>
        <v>7.4900000000000011</v>
      </c>
      <c r="N43" s="71">
        <f>74.9/100*15</f>
        <v>11.235000000000001</v>
      </c>
      <c r="O43" s="72">
        <f>417.1/100*10</f>
        <v>41.71</v>
      </c>
      <c r="P43" s="71">
        <f>417.1/100*15</f>
        <v>62.565000000000005</v>
      </c>
      <c r="Q43" s="45">
        <v>0</v>
      </c>
      <c r="R43" s="43">
        <v>0</v>
      </c>
      <c r="T43" s="64"/>
      <c r="U43" s="64"/>
      <c r="V43" s="64"/>
      <c r="BM43" s="219"/>
      <c r="BN43" s="219"/>
    </row>
    <row r="44" spans="1:66" s="24" customFormat="1" ht="15" x14ac:dyDescent="0.25">
      <c r="A44" s="203"/>
      <c r="B44" s="23" t="s">
        <v>7</v>
      </c>
      <c r="C44" s="36">
        <f>C42+C43</f>
        <v>160</v>
      </c>
      <c r="D44" s="26">
        <f>D42+D43</f>
        <v>195</v>
      </c>
      <c r="E44" s="46">
        <f t="shared" ref="E44:P44" si="4">E42+E43</f>
        <v>5.0999999999999996</v>
      </c>
      <c r="F44" s="44">
        <f t="shared" si="4"/>
        <v>6.3449999999999998</v>
      </c>
      <c r="G44" s="51">
        <f t="shared" si="4"/>
        <v>6.2</v>
      </c>
      <c r="H44" s="62">
        <f t="shared" si="4"/>
        <v>6.2</v>
      </c>
      <c r="I44" s="46">
        <f t="shared" si="4"/>
        <v>5.98</v>
      </c>
      <c r="J44" s="44">
        <f t="shared" si="4"/>
        <v>7.5299999999999994</v>
      </c>
      <c r="K44" s="51">
        <f t="shared" si="4"/>
        <v>0</v>
      </c>
      <c r="L44" s="44">
        <f t="shared" si="4"/>
        <v>0</v>
      </c>
      <c r="M44" s="46">
        <f t="shared" si="4"/>
        <v>13.64</v>
      </c>
      <c r="N44" s="62">
        <f t="shared" si="4"/>
        <v>18.615000000000002</v>
      </c>
      <c r="O44" s="46">
        <f t="shared" si="4"/>
        <v>127.20999999999998</v>
      </c>
      <c r="P44" s="44">
        <f t="shared" si="4"/>
        <v>165.16499999999999</v>
      </c>
      <c r="Q44" s="51">
        <f t="shared" ref="Q44:R44" si="5">Q42+Q43</f>
        <v>1.0499999999999998</v>
      </c>
      <c r="R44" s="44">
        <f t="shared" si="5"/>
        <v>1.2599999999999998</v>
      </c>
      <c r="T44" s="64"/>
      <c r="U44" s="64"/>
      <c r="V44" s="64"/>
    </row>
    <row r="45" spans="1:66" s="24" customFormat="1" thickBot="1" x14ac:dyDescent="0.3">
      <c r="A45" s="209"/>
      <c r="B45" s="25" t="s">
        <v>15</v>
      </c>
      <c r="C45" s="38">
        <f t="shared" ref="C45:R45" si="6">C18+C28+C32+C40+C44</f>
        <v>2545</v>
      </c>
      <c r="D45" s="253">
        <f t="shared" si="6"/>
        <v>2995</v>
      </c>
      <c r="E45" s="39">
        <f t="shared" si="6"/>
        <v>116.71583333333332</v>
      </c>
      <c r="F45" s="47">
        <f t="shared" si="6"/>
        <v>143.41216666666668</v>
      </c>
      <c r="G45" s="41">
        <f t="shared" si="6"/>
        <v>66.265316526610633</v>
      </c>
      <c r="H45" s="70">
        <f t="shared" si="6"/>
        <v>75.885952380952389</v>
      </c>
      <c r="I45" s="39">
        <f t="shared" si="6"/>
        <v>120.15650000000002</v>
      </c>
      <c r="J45" s="47">
        <f t="shared" si="6"/>
        <v>142.52549999999999</v>
      </c>
      <c r="K45" s="41">
        <f t="shared" si="6"/>
        <v>7.2691764705882349</v>
      </c>
      <c r="L45" s="47">
        <f t="shared" si="6"/>
        <v>26.531862745098039</v>
      </c>
      <c r="M45" s="39">
        <f t="shared" si="6"/>
        <v>374.3988333333333</v>
      </c>
      <c r="N45" s="70">
        <f t="shared" si="6"/>
        <v>447.54016666666666</v>
      </c>
      <c r="O45" s="39">
        <f t="shared" si="6"/>
        <v>3057.8033333333333</v>
      </c>
      <c r="P45" s="47">
        <f t="shared" si="6"/>
        <v>3662.4016666666666</v>
      </c>
      <c r="Q45" s="41">
        <f t="shared" si="6"/>
        <v>42.214500000000001</v>
      </c>
      <c r="R45" s="47">
        <f t="shared" si="6"/>
        <v>71.487500000000011</v>
      </c>
      <c r="T45" s="258">
        <f>T18+T28+T32+T40</f>
        <v>100</v>
      </c>
      <c r="U45" s="258"/>
      <c r="V45" s="258">
        <f>V18+V28+V32+V40</f>
        <v>100</v>
      </c>
    </row>
    <row r="46" spans="1:66" s="2" customFormat="1" ht="15" x14ac:dyDescent="0.25">
      <c r="A46" s="197"/>
      <c r="B46" s="143" t="s">
        <v>79</v>
      </c>
      <c r="C46" s="144">
        <f>'День 1'!C45+'День 2'!C45+'День 3'!C43+'День 4'!C44+'День 5'!C46+'День 6'!C46+'День 7'!C45</f>
        <v>18260</v>
      </c>
      <c r="D46" s="144">
        <f>'День 1'!D45+'День 2'!D45+'День 3'!D43+'День 4'!D44+'День 5'!D46+'День 6'!D46+'День 7'!D45</f>
        <v>20980</v>
      </c>
      <c r="E46" s="144">
        <f>'День 1'!E45+'День 2'!E45+'День 3'!E43+'День 4'!E44+'День 5'!E46+'День 6'!E46+'День 7'!E45</f>
        <v>714.80872222222217</v>
      </c>
      <c r="F46" s="144">
        <f>'День 1'!F45+'День 2'!F45+'День 3'!F43+'День 4'!F44+'День 5'!F46+'День 6'!F46+'День 7'!F45</f>
        <v>884.30027777777786</v>
      </c>
      <c r="G46" s="144" t="e">
        <f>'День 1'!#REF!+'День 2'!G45+'День 3'!G43+'День 4'!G44+'День 5'!G46+'День 6'!G46+'День 7'!G45</f>
        <v>#REF!</v>
      </c>
      <c r="H46" s="226" t="e">
        <f>'День 1'!#REF!+'День 2'!H45+'День 3'!H43+'День 4'!H44+'День 5'!H46+'День 6'!H46+'День 7'!H45</f>
        <v>#REF!</v>
      </c>
      <c r="I46" s="232">
        <f>'День 1'!I45+'День 2'!I45+'День 3'!I43+'День 4'!I44+'День 5'!I46+'День 6'!I46+'День 7'!I45</f>
        <v>599.91555555555556</v>
      </c>
      <c r="J46" s="145">
        <f>'День 1'!J45+'День 2'!J45+'День 3'!J43+'День 4'!J44+'День 5'!J46+'День 6'!J46+'День 7'!J45</f>
        <v>727.33422222222225</v>
      </c>
      <c r="K46" s="229" t="e">
        <f>'День 1'!#REF!+'День 2'!K45+'День 3'!K43+'День 4'!K44+'День 5'!K46+'День 6'!K46+'День 7'!K45</f>
        <v>#REF!</v>
      </c>
      <c r="L46" s="144" t="e">
        <f>'День 1'!#REF!+'День 2'!L45+'День 3'!L43+'День 4'!L44+'День 5'!L46+'День 6'!L46+'День 7'!L45</f>
        <v>#REF!</v>
      </c>
      <c r="M46" s="144">
        <f>'День 1'!M45+'День 2'!M45+'День 3'!M43+'День 4'!M44+'День 5'!M46+'День 6'!M46+'День 7'!M45</f>
        <v>2616.5524444444441</v>
      </c>
      <c r="N46" s="226">
        <f>'День 1'!N45+'День 2'!N45+'День 3'!N43+'День 4'!N44+'День 5'!N46+'День 6'!N46+'День 7'!N45</f>
        <v>3113.1792777777778</v>
      </c>
      <c r="O46" s="232">
        <f>'День 1'!O45+'День 2'!O45+'День 3'!O43+'День 4'!O44+'День 5'!O46+'День 6'!O46+'День 7'!O45</f>
        <v>18634.063833333334</v>
      </c>
      <c r="P46" s="145">
        <f>'День 1'!P45+'День 2'!P45+'День 3'!P43+'День 4'!P44+'День 5'!P46+'День 6'!P46+'День 7'!P45</f>
        <v>22056.033333333333</v>
      </c>
      <c r="Q46" s="229">
        <f>'День 1'!Q45+'День 2'!Q45+'День 3'!Q43+'День 4'!Q44+'День 5'!Q46+'День 6'!Q46+'День 7'!Q45</f>
        <v>1025.5448888888889</v>
      </c>
      <c r="R46" s="145">
        <f>'День 1'!R45+'День 2'!R45+'День 3'!R43+'День 4'!R44+'День 5'!R46+'День 6'!R46+'День 7'!R45</f>
        <v>1105.657611111111</v>
      </c>
      <c r="T46" s="64"/>
      <c r="U46" s="64"/>
      <c r="V46" s="64"/>
    </row>
    <row r="47" spans="1:66" s="2" customFormat="1" ht="15" x14ac:dyDescent="0.25">
      <c r="A47" s="198"/>
      <c r="B47" s="146" t="s">
        <v>80</v>
      </c>
      <c r="C47" s="147">
        <f>C46/7</f>
        <v>2608.5714285714284</v>
      </c>
      <c r="D47" s="147">
        <f t="shared" ref="D47:R47" si="7">D46/7</f>
        <v>2997.1428571428573</v>
      </c>
      <c r="E47" s="147">
        <f t="shared" si="7"/>
        <v>102.11553174603173</v>
      </c>
      <c r="F47" s="147">
        <f t="shared" si="7"/>
        <v>126.32861111111113</v>
      </c>
      <c r="G47" s="147" t="e">
        <f t="shared" si="7"/>
        <v>#REF!</v>
      </c>
      <c r="H47" s="227" t="e">
        <f t="shared" si="7"/>
        <v>#REF!</v>
      </c>
      <c r="I47" s="233">
        <f t="shared" si="7"/>
        <v>85.702222222222218</v>
      </c>
      <c r="J47" s="148">
        <f t="shared" si="7"/>
        <v>103.90488888888889</v>
      </c>
      <c r="K47" s="230" t="e">
        <f t="shared" si="7"/>
        <v>#REF!</v>
      </c>
      <c r="L47" s="147" t="e">
        <f t="shared" si="7"/>
        <v>#REF!</v>
      </c>
      <c r="M47" s="147">
        <f t="shared" si="7"/>
        <v>373.79320634920629</v>
      </c>
      <c r="N47" s="227">
        <f t="shared" si="7"/>
        <v>444.73989682539684</v>
      </c>
      <c r="O47" s="233">
        <f t="shared" si="7"/>
        <v>2662.0091190476192</v>
      </c>
      <c r="P47" s="148">
        <f t="shared" si="7"/>
        <v>3150.8619047619045</v>
      </c>
      <c r="Q47" s="230">
        <f t="shared" si="7"/>
        <v>146.5064126984127</v>
      </c>
      <c r="R47" s="148">
        <f t="shared" si="7"/>
        <v>157.95108730158728</v>
      </c>
      <c r="T47" s="257"/>
      <c r="U47" s="257"/>
      <c r="V47" s="257"/>
    </row>
    <row r="48" spans="1:66" s="2" customFormat="1" ht="30" thickBot="1" x14ac:dyDescent="0.3">
      <c r="A48" s="199"/>
      <c r="B48" s="149" t="s">
        <v>81</v>
      </c>
      <c r="C48" s="150"/>
      <c r="D48" s="150"/>
      <c r="E48" s="151">
        <f>E47/O47</f>
        <v>3.8360323792792028E-2</v>
      </c>
      <c r="F48" s="151">
        <f>F47/P47</f>
        <v>4.0093350622631356E-2</v>
      </c>
      <c r="G48" s="151"/>
      <c r="H48" s="228"/>
      <c r="I48" s="234">
        <f>I47/O47</f>
        <v>3.2194563725943849E-2</v>
      </c>
      <c r="J48" s="235">
        <f>J47/P47</f>
        <v>3.2976655921307503E-2</v>
      </c>
      <c r="K48" s="231"/>
      <c r="L48" s="151"/>
      <c r="M48" s="151">
        <f>M47/O47</f>
        <v>0.14041770318312713</v>
      </c>
      <c r="N48" s="228">
        <f>N47/P47</f>
        <v>0.14114864766153681</v>
      </c>
      <c r="O48" s="234"/>
      <c r="P48" s="235"/>
      <c r="Q48" s="238"/>
      <c r="R48" s="153"/>
      <c r="T48" s="257"/>
      <c r="U48" s="257"/>
      <c r="V48" s="257"/>
    </row>
    <row r="49" spans="1:22" s="2" customFormat="1" ht="15" x14ac:dyDescent="0.25">
      <c r="A49" s="135"/>
      <c r="B49" s="29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63"/>
      <c r="Q49" s="63"/>
      <c r="R49" s="63"/>
      <c r="T49" s="64"/>
      <c r="U49" s="64"/>
      <c r="V49" s="64"/>
    </row>
    <row r="50" spans="1:22" s="2" customFormat="1" ht="15" x14ac:dyDescent="0.25">
      <c r="A50" s="135"/>
      <c r="B50" s="294" t="s">
        <v>106</v>
      </c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T50" s="64"/>
      <c r="U50" s="64"/>
      <c r="V50" s="64"/>
    </row>
    <row r="51" spans="1:22" s="2" customFormat="1" ht="15" customHeight="1" x14ac:dyDescent="0.25">
      <c r="A51" s="135"/>
      <c r="B51" s="292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T51" s="64"/>
      <c r="U51" s="64"/>
      <c r="V51" s="64"/>
    </row>
    <row r="52" spans="1:22" s="2" customFormat="1" ht="15" x14ac:dyDescent="0.25">
      <c r="C52" s="63"/>
      <c r="D52" s="64"/>
      <c r="E52" s="64"/>
      <c r="F52" s="64"/>
      <c r="G52" s="64"/>
      <c r="H52" s="64"/>
      <c r="I52" s="64"/>
      <c r="J52" s="64"/>
      <c r="K52" s="63"/>
      <c r="L52" s="63"/>
      <c r="M52" s="63"/>
      <c r="N52" s="63"/>
      <c r="O52" s="63"/>
      <c r="P52" s="63"/>
      <c r="T52" s="64"/>
      <c r="U52" s="64"/>
      <c r="V52" s="64"/>
    </row>
    <row r="53" spans="1:22" s="2" customFormat="1" ht="15" x14ac:dyDescent="0.25">
      <c r="C53" s="63"/>
      <c r="D53" s="64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C54" s="63"/>
      <c r="D54" s="64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C55" s="63"/>
      <c r="D55" s="64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C56" s="63"/>
      <c r="D56" s="64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C57" s="63"/>
      <c r="D57" s="64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C58" s="63"/>
      <c r="D58" s="64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C59" s="63"/>
      <c r="D59" s="64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C60" s="63"/>
      <c r="D60" s="64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C61" s="63"/>
      <c r="D61" s="64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C62" s="63"/>
      <c r="D62" s="64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C63" s="63"/>
      <c r="D63" s="64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C64" s="63"/>
      <c r="D64" s="64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T64" s="64"/>
      <c r="U64" s="64"/>
      <c r="V64" s="64"/>
    </row>
    <row r="65" spans="3:22" s="2" customFormat="1" ht="15" x14ac:dyDescent="0.25">
      <c r="C65" s="63"/>
      <c r="D65" s="64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T65" s="64"/>
      <c r="U65" s="64"/>
      <c r="V65" s="64"/>
    </row>
    <row r="66" spans="3:22" s="2" customFormat="1" ht="15" x14ac:dyDescent="0.25">
      <c r="C66" s="63"/>
      <c r="D66" s="64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T66" s="64"/>
      <c r="U66" s="64"/>
      <c r="V66" s="64"/>
    </row>
    <row r="67" spans="3:22" s="2" customFormat="1" ht="15" x14ac:dyDescent="0.25">
      <c r="C67" s="63"/>
      <c r="D67" s="64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T67" s="64"/>
      <c r="U67" s="64"/>
      <c r="V67" s="64"/>
    </row>
    <row r="68" spans="3:22" s="2" customFormat="1" ht="15" x14ac:dyDescent="0.25">
      <c r="C68" s="63"/>
      <c r="D68" s="64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T68" s="64"/>
      <c r="U68" s="64"/>
      <c r="V68" s="64"/>
    </row>
    <row r="69" spans="3:22" s="2" customFormat="1" ht="15" x14ac:dyDescent="0.25">
      <c r="C69" s="63"/>
      <c r="D69" s="64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T69" s="64"/>
      <c r="U69" s="64"/>
      <c r="V69" s="64"/>
    </row>
    <row r="70" spans="3:22" s="2" customFormat="1" ht="15" x14ac:dyDescent="0.25">
      <c r="C70" s="63"/>
      <c r="D70" s="64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T70" s="64"/>
      <c r="U70" s="64"/>
      <c r="V70" s="64"/>
    </row>
    <row r="71" spans="3:22" s="2" customFormat="1" ht="15" x14ac:dyDescent="0.25">
      <c r="C71" s="63"/>
      <c r="D71" s="64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T71" s="64"/>
      <c r="U71" s="64"/>
      <c r="V71" s="64"/>
    </row>
    <row r="72" spans="3:22" s="2" customFormat="1" ht="15" x14ac:dyDescent="0.25">
      <c r="C72" s="63"/>
      <c r="D72" s="64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T72" s="64"/>
      <c r="U72" s="64"/>
      <c r="V72" s="64"/>
    </row>
    <row r="73" spans="3:22" s="2" customFormat="1" ht="15" x14ac:dyDescent="0.25">
      <c r="C73" s="63"/>
      <c r="D73" s="64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T73" s="64"/>
      <c r="U73" s="64"/>
      <c r="V73" s="64"/>
    </row>
    <row r="74" spans="3:22" s="2" customFormat="1" ht="15" x14ac:dyDescent="0.25">
      <c r="C74" s="63"/>
      <c r="D74" s="64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T74" s="64"/>
      <c r="U74" s="64"/>
      <c r="V74" s="64"/>
    </row>
    <row r="75" spans="3:22" s="2" customFormat="1" ht="15" x14ac:dyDescent="0.25">
      <c r="C75" s="63"/>
      <c r="D75" s="64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T75" s="64"/>
      <c r="U75" s="64"/>
      <c r="V75" s="64"/>
    </row>
    <row r="76" spans="3:22" s="2" customFormat="1" ht="15" x14ac:dyDescent="0.25">
      <c r="C76" s="63"/>
      <c r="D76" s="64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T76" s="64"/>
      <c r="U76" s="64"/>
      <c r="V76" s="64"/>
    </row>
    <row r="77" spans="3:22" s="2" customFormat="1" ht="15" x14ac:dyDescent="0.25">
      <c r="C77" s="63"/>
      <c r="D77" s="64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T77" s="64"/>
      <c r="U77" s="64"/>
      <c r="V77" s="64"/>
    </row>
    <row r="78" spans="3:22" s="2" customFormat="1" ht="15" x14ac:dyDescent="0.25">
      <c r="C78" s="63"/>
      <c r="D78" s="64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T78" s="64"/>
      <c r="U78" s="64"/>
      <c r="V78" s="64"/>
    </row>
    <row r="79" spans="3:22" s="2" customFormat="1" ht="15" x14ac:dyDescent="0.25">
      <c r="C79" s="63"/>
      <c r="D79" s="64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T79" s="64"/>
      <c r="U79" s="64"/>
      <c r="V79" s="64"/>
    </row>
    <row r="80" spans="3:22" s="2" customFormat="1" ht="15" x14ac:dyDescent="0.25">
      <c r="C80" s="63"/>
      <c r="D80" s="64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T80" s="64"/>
      <c r="U80" s="64"/>
      <c r="V80" s="64"/>
    </row>
    <row r="81" spans="3:22" s="2" customFormat="1" ht="15" x14ac:dyDescent="0.25">
      <c r="C81" s="63"/>
      <c r="D81" s="64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T81" s="64"/>
      <c r="U81" s="64"/>
      <c r="V81" s="64"/>
    </row>
    <row r="82" spans="3:22" s="2" customFormat="1" ht="15" x14ac:dyDescent="0.25">
      <c r="C82" s="63"/>
      <c r="D82" s="64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T82" s="64"/>
      <c r="U82" s="64"/>
      <c r="V82" s="64"/>
    </row>
    <row r="83" spans="3:22" s="2" customFormat="1" ht="15" x14ac:dyDescent="0.25">
      <c r="C83" s="63"/>
      <c r="D83" s="64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T83" s="64"/>
      <c r="U83" s="64"/>
      <c r="V83" s="64"/>
    </row>
    <row r="84" spans="3:22" s="2" customFormat="1" ht="15" x14ac:dyDescent="0.25">
      <c r="C84" s="63"/>
      <c r="D84" s="64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T84" s="64"/>
      <c r="U84" s="64"/>
      <c r="V84" s="64"/>
    </row>
    <row r="85" spans="3:22" s="2" customFormat="1" ht="15" x14ac:dyDescent="0.25">
      <c r="C85" s="63"/>
      <c r="D85" s="64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T85" s="64"/>
      <c r="U85" s="64"/>
      <c r="V85" s="64"/>
    </row>
    <row r="86" spans="3:22" s="2" customFormat="1" ht="15" x14ac:dyDescent="0.25">
      <c r="C86" s="63"/>
      <c r="D86" s="64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T86" s="64"/>
      <c r="U86" s="64"/>
      <c r="V86" s="64"/>
    </row>
    <row r="87" spans="3:22" s="2" customFormat="1" ht="15" x14ac:dyDescent="0.25">
      <c r="C87" s="63"/>
      <c r="D87" s="64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T87" s="64"/>
      <c r="U87" s="64"/>
      <c r="V87" s="64"/>
    </row>
    <row r="88" spans="3:22" s="2" customFormat="1" ht="15" x14ac:dyDescent="0.25">
      <c r="C88" s="63"/>
      <c r="D88" s="64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T88" s="64"/>
      <c r="U88" s="64"/>
      <c r="V88" s="64"/>
    </row>
    <row r="89" spans="3:22" s="2" customFormat="1" ht="15" x14ac:dyDescent="0.25">
      <c r="C89" s="63"/>
      <c r="D89" s="64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T89" s="64"/>
      <c r="U89" s="64"/>
      <c r="V89" s="64"/>
    </row>
    <row r="90" spans="3:22" s="2" customFormat="1" ht="15" x14ac:dyDescent="0.25">
      <c r="C90" s="63"/>
      <c r="D90" s="64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T90" s="64"/>
      <c r="U90" s="64"/>
      <c r="V90" s="64"/>
    </row>
    <row r="91" spans="3:22" s="2" customFormat="1" ht="15" x14ac:dyDescent="0.25">
      <c r="C91" s="63"/>
      <c r="D91" s="64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T91" s="64"/>
      <c r="U91" s="64"/>
      <c r="V91" s="64"/>
    </row>
    <row r="92" spans="3:22" s="2" customFormat="1" ht="15" x14ac:dyDescent="0.25">
      <c r="C92" s="63"/>
      <c r="D92" s="64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T92" s="64"/>
      <c r="U92" s="64"/>
      <c r="V92" s="64"/>
    </row>
    <row r="93" spans="3:22" s="2" customFormat="1" ht="15" x14ac:dyDescent="0.25">
      <c r="C93" s="63"/>
      <c r="D93" s="64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T93" s="64"/>
      <c r="U93" s="64"/>
      <c r="V93" s="64"/>
    </row>
    <row r="94" spans="3:22" s="2" customFormat="1" ht="15" x14ac:dyDescent="0.25">
      <c r="C94" s="63"/>
      <c r="D94" s="64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T94" s="64"/>
      <c r="U94" s="64"/>
      <c r="V94" s="64"/>
    </row>
    <row r="95" spans="3:22" s="2" customFormat="1" ht="15" x14ac:dyDescent="0.25">
      <c r="C95" s="63"/>
      <c r="D95" s="64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T95" s="64"/>
      <c r="U95" s="64"/>
      <c r="V95" s="64"/>
    </row>
    <row r="96" spans="3:22" s="2" customFormat="1" ht="15" x14ac:dyDescent="0.25">
      <c r="C96" s="63"/>
      <c r="D96" s="64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T96" s="64"/>
      <c r="U96" s="64"/>
      <c r="V96" s="64"/>
    </row>
    <row r="97" spans="3:22" s="2" customFormat="1" ht="15" x14ac:dyDescent="0.25">
      <c r="C97" s="63"/>
      <c r="D97" s="64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T97" s="64"/>
      <c r="U97" s="64"/>
      <c r="V97" s="64"/>
    </row>
    <row r="98" spans="3:22" s="2" customFormat="1" ht="15" x14ac:dyDescent="0.25">
      <c r="C98" s="63"/>
      <c r="D98" s="64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T98" s="64"/>
      <c r="U98" s="64"/>
      <c r="V98" s="64"/>
    </row>
    <row r="99" spans="3:22" s="2" customFormat="1" ht="15" x14ac:dyDescent="0.25">
      <c r="C99" s="63"/>
      <c r="D99" s="64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T99" s="64"/>
      <c r="U99" s="64"/>
      <c r="V99" s="64"/>
    </row>
    <row r="100" spans="3:22" s="2" customFormat="1" ht="15" x14ac:dyDescent="0.25">
      <c r="C100" s="63"/>
      <c r="D100" s="64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3:22" s="2" customFormat="1" ht="15" x14ac:dyDescent="0.25">
      <c r="C101" s="63"/>
      <c r="D101" s="64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3:22" s="2" customFormat="1" ht="15" x14ac:dyDescent="0.25">
      <c r="C102" s="63"/>
      <c r="D102" s="64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3:22" s="2" customFormat="1" ht="15" x14ac:dyDescent="0.25">
      <c r="C103" s="63"/>
      <c r="D103" s="64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3:22" s="2" customFormat="1" ht="15" x14ac:dyDescent="0.25">
      <c r="C104" s="63"/>
      <c r="D104" s="64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3:22" s="2" customFormat="1" ht="15" x14ac:dyDescent="0.25">
      <c r="C105" s="63"/>
      <c r="D105" s="64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3:22" s="2" customFormat="1" ht="15" x14ac:dyDescent="0.25">
      <c r="C106" s="63"/>
      <c r="D106" s="64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3:22" s="2" customFormat="1" ht="15" x14ac:dyDescent="0.25">
      <c r="C107" s="63"/>
      <c r="D107" s="64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3:22" s="2" customFormat="1" ht="15" x14ac:dyDescent="0.25">
      <c r="C108" s="63"/>
      <c r="D108" s="64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3:22" s="2" customFormat="1" ht="15" x14ac:dyDescent="0.25">
      <c r="C109" s="63"/>
      <c r="D109" s="64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3:22" s="2" customFormat="1" ht="15" x14ac:dyDescent="0.25">
      <c r="C110" s="63"/>
      <c r="D110" s="64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3:22" s="2" customFormat="1" ht="15" x14ac:dyDescent="0.25">
      <c r="C111" s="63"/>
      <c r="D111" s="64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3:22" s="2" customFormat="1" ht="15" x14ac:dyDescent="0.25">
      <c r="C112" s="63"/>
      <c r="D112" s="64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3:22" s="2" customFormat="1" ht="15" x14ac:dyDescent="0.25">
      <c r="C113" s="63"/>
      <c r="D113" s="64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3:22" s="2" customFormat="1" ht="15" x14ac:dyDescent="0.25">
      <c r="C114" s="63"/>
      <c r="D114" s="64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3:22" s="2" customFormat="1" ht="15" x14ac:dyDescent="0.25">
      <c r="C115" s="63"/>
      <c r="D115" s="64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3:22" s="2" customFormat="1" ht="15" x14ac:dyDescent="0.25">
      <c r="C116" s="63"/>
      <c r="D116" s="64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3:22" s="2" customFormat="1" ht="15" x14ac:dyDescent="0.25">
      <c r="C117" s="63"/>
      <c r="D117" s="64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3:22" s="2" customFormat="1" ht="15" x14ac:dyDescent="0.25">
      <c r="C118" s="63"/>
      <c r="D118" s="64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3:22" s="2" customFormat="1" ht="15" x14ac:dyDescent="0.25">
      <c r="C119" s="63"/>
      <c r="D119" s="64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3:22" s="2" customFormat="1" ht="15" x14ac:dyDescent="0.25">
      <c r="C120" s="63"/>
      <c r="D120" s="64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3:22" s="2" customFormat="1" ht="15" x14ac:dyDescent="0.25">
      <c r="C121" s="63"/>
      <c r="D121" s="64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3:22" s="2" customFormat="1" ht="15" x14ac:dyDescent="0.25">
      <c r="C122" s="63"/>
      <c r="D122" s="64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3:22" s="2" customFormat="1" ht="15" x14ac:dyDescent="0.25">
      <c r="C123" s="63"/>
      <c r="D123" s="64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3:22" s="2" customFormat="1" ht="15" x14ac:dyDescent="0.25">
      <c r="C124" s="63"/>
      <c r="D124" s="64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3:22" s="2" customFormat="1" ht="15" x14ac:dyDescent="0.25">
      <c r="C125" s="63"/>
      <c r="D125" s="64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3:22" s="2" customFormat="1" ht="15" x14ac:dyDescent="0.25">
      <c r="C126" s="63"/>
      <c r="D126" s="64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3:22" s="2" customFormat="1" ht="15" x14ac:dyDescent="0.25">
      <c r="C127" s="63"/>
      <c r="D127" s="64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3:22" s="2" customFormat="1" ht="15" x14ac:dyDescent="0.25">
      <c r="C128" s="63"/>
      <c r="D128" s="64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3:22" s="2" customFormat="1" ht="15" x14ac:dyDescent="0.25">
      <c r="C129" s="63"/>
      <c r="D129" s="64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3:22" s="2" customFormat="1" ht="15" x14ac:dyDescent="0.25">
      <c r="C130" s="63"/>
      <c r="D130" s="64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3:22" s="2" customFormat="1" ht="15" x14ac:dyDescent="0.25">
      <c r="C131" s="63"/>
      <c r="D131" s="64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3:22" s="2" customFormat="1" ht="15" x14ac:dyDescent="0.25">
      <c r="C132" s="63"/>
      <c r="D132" s="64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3:22" s="2" customFormat="1" ht="15" x14ac:dyDescent="0.25">
      <c r="C133" s="63"/>
      <c r="D133" s="64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3:22" s="2" customFormat="1" ht="15" x14ac:dyDescent="0.25">
      <c r="C134" s="63"/>
      <c r="D134" s="64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3:22" s="2" customFormat="1" ht="15" x14ac:dyDescent="0.25">
      <c r="C135" s="63"/>
      <c r="D135" s="64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3:22" s="2" customFormat="1" ht="15" x14ac:dyDescent="0.25">
      <c r="C136" s="63"/>
      <c r="D136" s="64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3:22" s="2" customFormat="1" ht="15" x14ac:dyDescent="0.25">
      <c r="C137" s="63"/>
      <c r="D137" s="64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3:22" s="2" customFormat="1" ht="15" x14ac:dyDescent="0.25">
      <c r="C138" s="63"/>
      <c r="D138" s="64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3:22" s="2" customFormat="1" ht="15" x14ac:dyDescent="0.25">
      <c r="C139" s="63"/>
      <c r="D139" s="64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3:22" s="2" customFormat="1" ht="15" x14ac:dyDescent="0.25">
      <c r="C140" s="63"/>
      <c r="D140" s="64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3:22" s="2" customFormat="1" ht="15" x14ac:dyDescent="0.25">
      <c r="C141" s="63"/>
      <c r="D141" s="64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3:22" s="2" customFormat="1" ht="15" x14ac:dyDescent="0.25">
      <c r="C142" s="63"/>
      <c r="D142" s="64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3:22" s="2" customFormat="1" ht="15" x14ac:dyDescent="0.25">
      <c r="C143" s="63"/>
      <c r="D143" s="64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3:22" s="2" customFormat="1" ht="15" x14ac:dyDescent="0.25">
      <c r="C144" s="63"/>
      <c r="D144" s="64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3:22" s="2" customFormat="1" ht="15" x14ac:dyDescent="0.25">
      <c r="C145" s="63"/>
      <c r="D145" s="64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3:22" s="2" customFormat="1" ht="15" x14ac:dyDescent="0.25">
      <c r="C146" s="63"/>
      <c r="D146" s="64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3:22" s="2" customFormat="1" ht="15" x14ac:dyDescent="0.25">
      <c r="C147" s="63"/>
      <c r="D147" s="64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3:22" s="2" customFormat="1" ht="15" x14ac:dyDescent="0.25">
      <c r="C148" s="63"/>
      <c r="D148" s="64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3:22" s="2" customFormat="1" ht="15" x14ac:dyDescent="0.25">
      <c r="C149" s="63"/>
      <c r="D149" s="64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3:22" s="2" customFormat="1" ht="15" x14ac:dyDescent="0.25">
      <c r="C150" s="63"/>
      <c r="D150" s="64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3:22" s="2" customFormat="1" ht="15" x14ac:dyDescent="0.25">
      <c r="C151" s="63"/>
      <c r="D151" s="64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3:22" s="2" customFormat="1" ht="15" x14ac:dyDescent="0.25">
      <c r="C152" s="63"/>
      <c r="D152" s="64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3:22" s="2" customFormat="1" ht="15" x14ac:dyDescent="0.25">
      <c r="C153" s="63"/>
      <c r="D153" s="64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3:22" s="2" customFormat="1" ht="15" x14ac:dyDescent="0.25">
      <c r="C154" s="63"/>
      <c r="D154" s="64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3:22" s="2" customFormat="1" ht="15" x14ac:dyDescent="0.25">
      <c r="C155" s="63"/>
      <c r="D155" s="64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3:22" s="2" customFormat="1" ht="15" x14ac:dyDescent="0.25">
      <c r="C156" s="63"/>
      <c r="D156" s="64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3:22" s="2" customFormat="1" ht="15" x14ac:dyDescent="0.25">
      <c r="C157" s="63"/>
      <c r="D157" s="64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3:22" s="2" customFormat="1" ht="15" x14ac:dyDescent="0.25">
      <c r="C158" s="63"/>
      <c r="D158" s="64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3:22" s="2" customFormat="1" ht="15" x14ac:dyDescent="0.25">
      <c r="C159" s="63"/>
      <c r="D159" s="64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3:22" s="2" customFormat="1" ht="15" x14ac:dyDescent="0.25">
      <c r="C160" s="63"/>
      <c r="D160" s="64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3:22" s="2" customFormat="1" ht="15" x14ac:dyDescent="0.25">
      <c r="C161" s="63"/>
      <c r="D161" s="64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3:22" s="2" customFormat="1" ht="15" x14ac:dyDescent="0.25">
      <c r="C162" s="63"/>
      <c r="D162" s="64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3:22" s="2" customFormat="1" ht="15" x14ac:dyDescent="0.25">
      <c r="C163" s="63"/>
      <c r="D163" s="64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3:22" s="2" customFormat="1" ht="15" x14ac:dyDescent="0.25">
      <c r="C164" s="63"/>
      <c r="D164" s="64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3:22" s="2" customFormat="1" ht="15" x14ac:dyDescent="0.25">
      <c r="C165" s="63"/>
      <c r="D165" s="64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3:22" s="2" customFormat="1" ht="15" x14ac:dyDescent="0.25">
      <c r="C166" s="63"/>
      <c r="D166" s="64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3:22" s="2" customFormat="1" ht="15" x14ac:dyDescent="0.25">
      <c r="C167" s="63"/>
      <c r="D167" s="64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3:22" s="2" customFormat="1" ht="15" x14ac:dyDescent="0.25">
      <c r="C168" s="63"/>
      <c r="D168" s="64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3:22" s="2" customFormat="1" ht="15" x14ac:dyDescent="0.25">
      <c r="C169" s="63"/>
      <c r="D169" s="64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3:22" s="2" customFormat="1" ht="15" x14ac:dyDescent="0.25">
      <c r="C170" s="63"/>
      <c r="D170" s="64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3:22" s="2" customFormat="1" ht="15" x14ac:dyDescent="0.25">
      <c r="C171" s="63"/>
      <c r="D171" s="64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3:22" s="2" customFormat="1" ht="15" x14ac:dyDescent="0.25">
      <c r="C172" s="63"/>
      <c r="D172" s="64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3:22" s="2" customFormat="1" ht="15" x14ac:dyDescent="0.25">
      <c r="C173" s="63"/>
      <c r="D173" s="64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3:22" s="2" customFormat="1" ht="15" x14ac:dyDescent="0.25">
      <c r="C174" s="63"/>
      <c r="D174" s="64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3:22" s="2" customFormat="1" ht="15" x14ac:dyDescent="0.25">
      <c r="C175" s="63"/>
      <c r="D175" s="64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3:22" s="2" customFormat="1" ht="15" x14ac:dyDescent="0.25">
      <c r="C176" s="63"/>
      <c r="D176" s="64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3:22" s="2" customFormat="1" ht="15" x14ac:dyDescent="0.25">
      <c r="C177" s="63"/>
      <c r="D177" s="64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3:22" s="2" customFormat="1" ht="15" x14ac:dyDescent="0.25">
      <c r="C178" s="63"/>
      <c r="D178" s="64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3:22" s="2" customFormat="1" ht="15" x14ac:dyDescent="0.25">
      <c r="C179" s="63"/>
      <c r="D179" s="64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3:22" s="2" customFormat="1" ht="15" x14ac:dyDescent="0.25">
      <c r="C180" s="63"/>
      <c r="D180" s="64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3:22" s="2" customFormat="1" ht="15" x14ac:dyDescent="0.25">
      <c r="C181" s="63"/>
      <c r="D181" s="64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3:22" s="2" customFormat="1" ht="15" x14ac:dyDescent="0.25">
      <c r="C182" s="63"/>
      <c r="D182" s="64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3:22" s="2" customFormat="1" ht="15" x14ac:dyDescent="0.25">
      <c r="C183" s="63"/>
      <c r="D183" s="64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3:22" s="2" customFormat="1" ht="15" x14ac:dyDescent="0.25">
      <c r="C184" s="63"/>
      <c r="D184" s="64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3:22" s="2" customFormat="1" ht="15" x14ac:dyDescent="0.25">
      <c r="C185" s="63"/>
      <c r="D185" s="64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3:22" s="2" customFormat="1" ht="15" x14ac:dyDescent="0.25">
      <c r="C186" s="63"/>
      <c r="D186" s="64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3:22" s="2" customFormat="1" ht="15" x14ac:dyDescent="0.25">
      <c r="C187" s="63"/>
      <c r="D187" s="64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3:22" s="2" customFormat="1" ht="15" x14ac:dyDescent="0.25">
      <c r="C188" s="63"/>
      <c r="D188" s="64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3:22" s="2" customFormat="1" ht="15" x14ac:dyDescent="0.25">
      <c r="C189" s="63"/>
      <c r="D189" s="64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3:22" s="2" customFormat="1" ht="15" x14ac:dyDescent="0.25">
      <c r="C190" s="63"/>
      <c r="D190" s="64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3:22" s="2" customFormat="1" ht="15" x14ac:dyDescent="0.25">
      <c r="C191" s="63"/>
      <c r="D191" s="64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3:22" s="2" customFormat="1" ht="15" x14ac:dyDescent="0.25">
      <c r="C192" s="63"/>
      <c r="D192" s="64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3:22" s="2" customFormat="1" ht="15" x14ac:dyDescent="0.25">
      <c r="C193" s="63"/>
      <c r="D193" s="64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3:22" s="2" customFormat="1" ht="15" x14ac:dyDescent="0.25">
      <c r="C194" s="63"/>
      <c r="D194" s="64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3:22" s="2" customFormat="1" ht="15" x14ac:dyDescent="0.25">
      <c r="C195" s="63"/>
      <c r="D195" s="64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3:22" s="2" customFormat="1" ht="15" x14ac:dyDescent="0.25">
      <c r="C196" s="63"/>
      <c r="D196" s="64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3:22" s="2" customFormat="1" ht="15" x14ac:dyDescent="0.25">
      <c r="C197" s="63"/>
      <c r="D197" s="64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3:22" s="2" customFormat="1" ht="15" x14ac:dyDescent="0.25">
      <c r="C198" s="63"/>
      <c r="D198" s="64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3:22" s="2" customFormat="1" ht="15" x14ac:dyDescent="0.25">
      <c r="C199" s="63"/>
      <c r="D199" s="64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3:22" s="2" customFormat="1" ht="15" x14ac:dyDescent="0.25">
      <c r="C200" s="63"/>
      <c r="D200" s="64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3:22" s="2" customFormat="1" ht="15" x14ac:dyDescent="0.25">
      <c r="C201" s="63"/>
      <c r="D201" s="64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3:22" s="2" customFormat="1" ht="15" x14ac:dyDescent="0.25">
      <c r="C202" s="63"/>
      <c r="D202" s="64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3:22" s="2" customFormat="1" ht="15" x14ac:dyDescent="0.25">
      <c r="C203" s="63"/>
      <c r="D203" s="64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3:22" s="2" customFormat="1" ht="15" x14ac:dyDescent="0.25">
      <c r="C204" s="63"/>
      <c r="D204" s="64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3:22" s="2" customFormat="1" ht="15" x14ac:dyDescent="0.25">
      <c r="C205" s="63"/>
      <c r="D205" s="64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3:22" s="2" customFormat="1" ht="15" x14ac:dyDescent="0.25">
      <c r="C206" s="63"/>
      <c r="D206" s="64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3:22" s="2" customFormat="1" ht="15" x14ac:dyDescent="0.25">
      <c r="C207" s="63"/>
      <c r="D207" s="64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3:22" s="2" customFormat="1" ht="15" x14ac:dyDescent="0.25">
      <c r="C208" s="63"/>
      <c r="D208" s="64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3:22" s="2" customFormat="1" ht="15" x14ac:dyDescent="0.25">
      <c r="C209" s="63"/>
      <c r="D209" s="64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3:22" s="2" customFormat="1" ht="15" x14ac:dyDescent="0.25">
      <c r="C210" s="63"/>
      <c r="D210" s="64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3:22" s="2" customFormat="1" ht="15" x14ac:dyDescent="0.25">
      <c r="C211" s="63"/>
      <c r="D211" s="64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3:22" s="2" customFormat="1" ht="15" x14ac:dyDescent="0.25">
      <c r="C212" s="63"/>
      <c r="D212" s="64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3:22" s="2" customFormat="1" ht="15" x14ac:dyDescent="0.25">
      <c r="C213" s="63"/>
      <c r="D213" s="64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3:22" s="2" customFormat="1" ht="15" x14ac:dyDescent="0.25">
      <c r="C214" s="63"/>
      <c r="D214" s="64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3:22" s="2" customFormat="1" ht="15" x14ac:dyDescent="0.25">
      <c r="C215" s="63"/>
      <c r="D215" s="64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3:22" s="2" customFormat="1" ht="15" x14ac:dyDescent="0.25">
      <c r="C216" s="63"/>
      <c r="D216" s="64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3:22" s="2" customFormat="1" ht="15" x14ac:dyDescent="0.25">
      <c r="C217" s="63"/>
      <c r="D217" s="64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3:22" s="2" customFormat="1" ht="15" x14ac:dyDescent="0.25">
      <c r="C218" s="63"/>
      <c r="D218" s="64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3:22" s="2" customFormat="1" ht="15" x14ac:dyDescent="0.25">
      <c r="C219" s="63"/>
      <c r="D219" s="64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3:22" s="2" customFormat="1" ht="15" x14ac:dyDescent="0.25">
      <c r="C220" s="63"/>
      <c r="D220" s="64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3:22" s="2" customFormat="1" ht="15" x14ac:dyDescent="0.25">
      <c r="C221" s="63"/>
      <c r="D221" s="64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3:22" s="2" customFormat="1" ht="15" x14ac:dyDescent="0.25">
      <c r="C222" s="63"/>
      <c r="D222" s="64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3:22" s="2" customFormat="1" ht="15" x14ac:dyDescent="0.25">
      <c r="C223" s="63"/>
      <c r="D223" s="64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3:22" s="2" customFormat="1" ht="15" x14ac:dyDescent="0.25">
      <c r="C224" s="63"/>
      <c r="D224" s="64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3:22" s="2" customFormat="1" ht="15" x14ac:dyDescent="0.25">
      <c r="C225" s="63"/>
      <c r="D225" s="64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3:22" s="2" customFormat="1" ht="15" x14ac:dyDescent="0.25">
      <c r="C226" s="63"/>
      <c r="D226" s="64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3:22" s="2" customFormat="1" ht="15" x14ac:dyDescent="0.25">
      <c r="C227" s="63"/>
      <c r="D227" s="64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3:22" s="2" customFormat="1" ht="15" x14ac:dyDescent="0.25">
      <c r="C228" s="63"/>
      <c r="D228" s="64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3:22" s="2" customFormat="1" ht="15" x14ac:dyDescent="0.25">
      <c r="C229" s="63"/>
      <c r="D229" s="64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3:22" s="2" customFormat="1" ht="15" x14ac:dyDescent="0.25">
      <c r="C230" s="63"/>
      <c r="D230" s="64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3:22" s="2" customFormat="1" ht="15" x14ac:dyDescent="0.25">
      <c r="C231" s="63"/>
      <c r="D231" s="64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3:22" s="2" customFormat="1" ht="15" x14ac:dyDescent="0.25">
      <c r="C232" s="63"/>
      <c r="D232" s="64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3:22" s="2" customFormat="1" ht="15" x14ac:dyDescent="0.25">
      <c r="C233" s="63"/>
      <c r="D233" s="64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3:22" s="2" customFormat="1" ht="15" x14ac:dyDescent="0.25">
      <c r="C234" s="63"/>
      <c r="D234" s="64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3:22" s="2" customFormat="1" ht="15" x14ac:dyDescent="0.25">
      <c r="C235" s="63"/>
      <c r="D235" s="64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3:22" s="2" customFormat="1" ht="15" x14ac:dyDescent="0.25">
      <c r="C236" s="63"/>
      <c r="D236" s="64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3:22" s="2" customFormat="1" ht="15" x14ac:dyDescent="0.25">
      <c r="C237" s="63"/>
      <c r="D237" s="64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3:22" s="2" customFormat="1" ht="15" x14ac:dyDescent="0.25">
      <c r="C238" s="63"/>
      <c r="D238" s="64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3:22" s="2" customFormat="1" ht="15" x14ac:dyDescent="0.25">
      <c r="C239" s="63"/>
      <c r="D239" s="64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3:22" s="2" customFormat="1" ht="15" x14ac:dyDescent="0.25">
      <c r="C240" s="63"/>
      <c r="D240" s="64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3:22" s="2" customFormat="1" ht="15" x14ac:dyDescent="0.25">
      <c r="C241" s="63"/>
      <c r="D241" s="64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3:22" s="2" customFormat="1" ht="15" x14ac:dyDescent="0.25">
      <c r="C242" s="63"/>
      <c r="D242" s="64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3:22" s="2" customFormat="1" ht="15" x14ac:dyDescent="0.25">
      <c r="C243" s="63"/>
      <c r="D243" s="64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3:22" s="2" customFormat="1" ht="15" x14ac:dyDescent="0.25">
      <c r="C244" s="63"/>
      <c r="D244" s="64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3:22" s="2" customFormat="1" ht="15" x14ac:dyDescent="0.25">
      <c r="C245" s="63"/>
      <c r="D245" s="64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3:22" s="2" customFormat="1" ht="15" x14ac:dyDescent="0.25">
      <c r="C246" s="63"/>
      <c r="D246" s="64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3:22" s="2" customFormat="1" ht="15" x14ac:dyDescent="0.25">
      <c r="C247" s="63"/>
      <c r="D247" s="64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3:22" s="2" customFormat="1" ht="15" x14ac:dyDescent="0.25">
      <c r="C248" s="63"/>
      <c r="D248" s="64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3:22" s="2" customFormat="1" ht="15" x14ac:dyDescent="0.25">
      <c r="C249" s="63"/>
      <c r="D249" s="64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3:22" s="2" customFormat="1" ht="15" x14ac:dyDescent="0.25">
      <c r="C250" s="63"/>
      <c r="D250" s="64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3:22" s="2" customFormat="1" ht="15" x14ac:dyDescent="0.25">
      <c r="C251" s="63"/>
      <c r="D251" s="64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3:22" s="2" customFormat="1" ht="15" x14ac:dyDescent="0.25">
      <c r="C252" s="63"/>
      <c r="D252" s="64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3:22" s="2" customFormat="1" ht="15" x14ac:dyDescent="0.25">
      <c r="C253" s="63"/>
      <c r="D253" s="64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3:22" s="2" customFormat="1" ht="15" x14ac:dyDescent="0.25">
      <c r="C254" s="63"/>
      <c r="D254" s="64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3:22" s="2" customFormat="1" ht="15" x14ac:dyDescent="0.25">
      <c r="C255" s="63"/>
      <c r="D255" s="64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3:22" s="2" customFormat="1" ht="15" x14ac:dyDescent="0.25">
      <c r="C256" s="63"/>
      <c r="D256" s="64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3:22" s="2" customFormat="1" ht="15" x14ac:dyDescent="0.25">
      <c r="C257" s="63"/>
      <c r="D257" s="64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3:22" s="2" customFormat="1" ht="15" x14ac:dyDescent="0.25">
      <c r="C258" s="63"/>
      <c r="D258" s="64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3:22" s="2" customFormat="1" ht="15" x14ac:dyDescent="0.25">
      <c r="C259" s="63"/>
      <c r="D259" s="64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3:22" s="2" customFormat="1" ht="15" x14ac:dyDescent="0.25">
      <c r="C260" s="63"/>
      <c r="D260" s="64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3:22" s="2" customFormat="1" ht="15" x14ac:dyDescent="0.25">
      <c r="C261" s="63"/>
      <c r="D261" s="64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3:22" s="2" customFormat="1" ht="15" x14ac:dyDescent="0.25">
      <c r="C262" s="63"/>
      <c r="D262" s="64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3:22" s="2" customFormat="1" ht="15" x14ac:dyDescent="0.25">
      <c r="C263" s="63"/>
      <c r="D263" s="64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3:22" s="2" customFormat="1" ht="15" x14ac:dyDescent="0.25">
      <c r="C264" s="63"/>
      <c r="D264" s="64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3:22" s="2" customFormat="1" ht="15" x14ac:dyDescent="0.25">
      <c r="C265" s="63"/>
      <c r="D265" s="64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3:22" s="2" customFormat="1" ht="15" x14ac:dyDescent="0.25">
      <c r="C266" s="63"/>
      <c r="D266" s="64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3:22" s="2" customFormat="1" ht="15" x14ac:dyDescent="0.25">
      <c r="C267" s="63"/>
      <c r="D267" s="64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3:22" s="2" customFormat="1" ht="15" x14ac:dyDescent="0.25">
      <c r="C268" s="63"/>
      <c r="D268" s="64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3:22" s="2" customFormat="1" ht="15" x14ac:dyDescent="0.25">
      <c r="C269" s="63"/>
      <c r="D269" s="64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3:22" s="2" customFormat="1" ht="15" x14ac:dyDescent="0.25">
      <c r="C270" s="63"/>
      <c r="D270" s="64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3:22" s="2" customFormat="1" ht="15" x14ac:dyDescent="0.25">
      <c r="C271" s="63"/>
      <c r="D271" s="64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3:22" s="2" customFormat="1" ht="15" x14ac:dyDescent="0.25">
      <c r="C272" s="63"/>
      <c r="D272" s="64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3:22" s="2" customFormat="1" ht="15" x14ac:dyDescent="0.25">
      <c r="C273" s="63"/>
      <c r="D273" s="64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3:22" s="2" customFormat="1" ht="15" x14ac:dyDescent="0.25">
      <c r="C274" s="63"/>
      <c r="D274" s="64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3:22" s="2" customFormat="1" ht="15" x14ac:dyDescent="0.25">
      <c r="C275" s="63"/>
      <c r="D275" s="64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3:22" s="2" customFormat="1" ht="15" x14ac:dyDescent="0.25">
      <c r="C276" s="63"/>
      <c r="D276" s="64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3:22" s="2" customFormat="1" ht="15" x14ac:dyDescent="0.25">
      <c r="C277" s="63"/>
      <c r="D277" s="64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3:22" s="2" customFormat="1" ht="15" x14ac:dyDescent="0.25">
      <c r="C278" s="63"/>
      <c r="D278" s="64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3:22" s="2" customFormat="1" ht="15" x14ac:dyDescent="0.25">
      <c r="C279" s="63"/>
      <c r="D279" s="64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3:22" s="2" customFormat="1" ht="15" x14ac:dyDescent="0.25">
      <c r="C280" s="63"/>
      <c r="D280" s="64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3:22" s="2" customFormat="1" ht="15" x14ac:dyDescent="0.25">
      <c r="C281" s="63"/>
      <c r="D281" s="64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3:22" s="2" customFormat="1" ht="15" x14ac:dyDescent="0.25">
      <c r="C282" s="63"/>
      <c r="D282" s="64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3:22" s="2" customFormat="1" ht="15" x14ac:dyDescent="0.25">
      <c r="C283" s="63"/>
      <c r="D283" s="64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3:22" s="2" customFormat="1" ht="15" x14ac:dyDescent="0.25">
      <c r="C284" s="63"/>
      <c r="D284" s="64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3:22" s="2" customFormat="1" ht="15" x14ac:dyDescent="0.25">
      <c r="C285" s="63"/>
      <c r="D285" s="64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3:22" s="2" customFormat="1" ht="15" x14ac:dyDescent="0.25">
      <c r="C286" s="63"/>
      <c r="D286" s="64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3:22" s="2" customFormat="1" ht="15" x14ac:dyDescent="0.25">
      <c r="C287" s="63"/>
      <c r="D287" s="64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3:22" s="2" customFormat="1" ht="15" x14ac:dyDescent="0.25">
      <c r="C288" s="63"/>
      <c r="D288" s="64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3:22" s="2" customFormat="1" ht="15" x14ac:dyDescent="0.25">
      <c r="C289" s="63"/>
      <c r="D289" s="64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3:22" s="2" customFormat="1" ht="15" x14ac:dyDescent="0.25">
      <c r="C290" s="63"/>
      <c r="D290" s="64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3:22" s="2" customFormat="1" ht="15" x14ac:dyDescent="0.25">
      <c r="C291" s="63"/>
      <c r="D291" s="64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3:22" s="2" customFormat="1" ht="15" x14ac:dyDescent="0.25">
      <c r="C292" s="63"/>
      <c r="D292" s="64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3:22" s="2" customFormat="1" ht="15" x14ac:dyDescent="0.25">
      <c r="C293" s="63"/>
      <c r="D293" s="64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3:22" s="2" customFormat="1" ht="15" x14ac:dyDescent="0.25">
      <c r="C294" s="63"/>
      <c r="D294" s="64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3:22" s="2" customFormat="1" ht="15" x14ac:dyDescent="0.25">
      <c r="C295" s="63"/>
      <c r="D295" s="64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3:22" s="2" customFormat="1" ht="15" x14ac:dyDescent="0.25">
      <c r="C296" s="63"/>
      <c r="D296" s="64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3:22" s="2" customFormat="1" ht="15" x14ac:dyDescent="0.25">
      <c r="C297" s="63"/>
      <c r="D297" s="64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3:22" s="2" customFormat="1" ht="15" x14ac:dyDescent="0.25">
      <c r="C298" s="63"/>
      <c r="D298" s="64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3:22" s="2" customFormat="1" ht="15" x14ac:dyDescent="0.25">
      <c r="C299" s="63"/>
      <c r="D299" s="64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3:22" s="2" customFormat="1" ht="15" x14ac:dyDescent="0.25">
      <c r="C300" s="63"/>
      <c r="D300" s="64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3:22" s="2" customFormat="1" ht="15" x14ac:dyDescent="0.25">
      <c r="C301" s="63"/>
      <c r="D301" s="64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3:22" s="2" customFormat="1" ht="15" x14ac:dyDescent="0.25">
      <c r="C302" s="63"/>
      <c r="D302" s="64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3:22" s="2" customFormat="1" ht="15" x14ac:dyDescent="0.25">
      <c r="C303" s="63"/>
      <c r="D303" s="64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3:22" s="2" customFormat="1" ht="15" x14ac:dyDescent="0.25">
      <c r="C304" s="63"/>
      <c r="D304" s="64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3:22" s="2" customFormat="1" ht="15" x14ac:dyDescent="0.25">
      <c r="C305" s="63"/>
      <c r="D305" s="64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3:22" s="2" customFormat="1" ht="15" x14ac:dyDescent="0.25">
      <c r="C306" s="63"/>
      <c r="D306" s="64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3:22" s="2" customFormat="1" ht="15" x14ac:dyDescent="0.25">
      <c r="C307" s="63"/>
      <c r="D307" s="64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3:22" s="2" customFormat="1" ht="15" x14ac:dyDescent="0.25">
      <c r="C308" s="63"/>
      <c r="D308" s="64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3:22" s="2" customFormat="1" ht="15" x14ac:dyDescent="0.25">
      <c r="C309" s="63"/>
      <c r="D309" s="64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3:22" s="2" customFormat="1" ht="15" x14ac:dyDescent="0.25">
      <c r="C310" s="63"/>
      <c r="D310" s="64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3:22" s="2" customFormat="1" ht="15" x14ac:dyDescent="0.25">
      <c r="C311" s="63"/>
      <c r="D311" s="64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3:22" s="2" customFormat="1" ht="15" x14ac:dyDescent="0.25">
      <c r="C312" s="63"/>
      <c r="D312" s="64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3:22" s="2" customFormat="1" ht="15" x14ac:dyDescent="0.25">
      <c r="C313" s="63"/>
      <c r="D313" s="64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3:22" s="2" customFormat="1" ht="15" x14ac:dyDescent="0.25">
      <c r="C314" s="63"/>
      <c r="D314" s="64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3:22" s="2" customFormat="1" ht="15" x14ac:dyDescent="0.25">
      <c r="C315" s="63"/>
      <c r="D315" s="64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3:22" s="2" customFormat="1" ht="15" x14ac:dyDescent="0.25">
      <c r="C316" s="63"/>
      <c r="D316" s="64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3:22" s="2" customFormat="1" ht="15" x14ac:dyDescent="0.25">
      <c r="C317" s="63"/>
      <c r="D317" s="64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3:22" s="2" customFormat="1" ht="15" x14ac:dyDescent="0.25">
      <c r="C318" s="63"/>
      <c r="D318" s="64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3:22" s="2" customFormat="1" ht="15" x14ac:dyDescent="0.25">
      <c r="C319" s="63"/>
      <c r="D319" s="64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3:22" s="2" customFormat="1" ht="15" x14ac:dyDescent="0.25">
      <c r="C320" s="63"/>
      <c r="D320" s="64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3:22" s="2" customFormat="1" ht="15" x14ac:dyDescent="0.25">
      <c r="C321" s="63"/>
      <c r="D321" s="64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3:22" s="2" customFormat="1" ht="15" x14ac:dyDescent="0.25">
      <c r="C322" s="63"/>
      <c r="D322" s="64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3:22" s="2" customFormat="1" ht="15" x14ac:dyDescent="0.25">
      <c r="C323" s="63"/>
      <c r="D323" s="64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3:22" s="2" customFormat="1" ht="15" x14ac:dyDescent="0.25">
      <c r="C324" s="63"/>
      <c r="D324" s="64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3:22" s="2" customFormat="1" ht="15" x14ac:dyDescent="0.25">
      <c r="C325" s="63"/>
      <c r="D325" s="64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3:22" s="2" customFormat="1" ht="15" x14ac:dyDescent="0.25">
      <c r="C326" s="63"/>
      <c r="D326" s="64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3:22" s="2" customFormat="1" ht="15" x14ac:dyDescent="0.25">
      <c r="C327" s="63"/>
      <c r="D327" s="64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3:22" s="2" customFormat="1" ht="15" x14ac:dyDescent="0.25">
      <c r="C328" s="63"/>
      <c r="D328" s="64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3:22" s="2" customFormat="1" ht="15" x14ac:dyDescent="0.25">
      <c r="C329" s="63"/>
      <c r="D329" s="64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3:22" s="2" customFormat="1" ht="15" x14ac:dyDescent="0.25">
      <c r="C330" s="63"/>
      <c r="D330" s="64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3:22" s="2" customFormat="1" ht="15" x14ac:dyDescent="0.25">
      <c r="C331" s="63"/>
      <c r="D331" s="64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3:22" s="2" customFormat="1" ht="15" x14ac:dyDescent="0.25">
      <c r="C332" s="63"/>
      <c r="D332" s="64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3:22" s="2" customFormat="1" ht="15" x14ac:dyDescent="0.25">
      <c r="C333" s="63"/>
      <c r="D333" s="64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3:22" s="2" customFormat="1" ht="15" x14ac:dyDescent="0.25">
      <c r="C334" s="63"/>
      <c r="D334" s="64"/>
      <c r="E334" s="64"/>
      <c r="F334" s="64"/>
      <c r="G334" s="64"/>
      <c r="H334" s="64"/>
      <c r="I334" s="64"/>
      <c r="J334" s="64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3:22" s="2" customFormat="1" ht="15" x14ac:dyDescent="0.25">
      <c r="C335" s="63"/>
      <c r="D335" s="64"/>
      <c r="E335" s="64"/>
      <c r="F335" s="64"/>
      <c r="G335" s="64"/>
      <c r="H335" s="64"/>
      <c r="I335" s="64"/>
      <c r="J335" s="64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3:22" s="2" customFormat="1" ht="15" x14ac:dyDescent="0.25">
      <c r="C336" s="63"/>
      <c r="D336" s="64"/>
      <c r="E336" s="64"/>
      <c r="F336" s="64"/>
      <c r="G336" s="64"/>
      <c r="H336" s="64"/>
      <c r="I336" s="64"/>
      <c r="J336" s="64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3:22" s="2" customFormat="1" ht="15" x14ac:dyDescent="0.25">
      <c r="C337" s="63"/>
      <c r="D337" s="64"/>
      <c r="E337" s="64"/>
      <c r="F337" s="64"/>
      <c r="G337" s="64"/>
      <c r="H337" s="64"/>
      <c r="I337" s="64"/>
      <c r="J337" s="64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3:22" s="2" customFormat="1" ht="15" x14ac:dyDescent="0.25">
      <c r="C338" s="63"/>
      <c r="D338" s="64"/>
      <c r="E338" s="64"/>
      <c r="F338" s="64"/>
      <c r="G338" s="64"/>
      <c r="H338" s="64"/>
      <c r="I338" s="64"/>
      <c r="J338" s="64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3:22" s="2" customFormat="1" ht="15" x14ac:dyDescent="0.25">
      <c r="C339" s="63"/>
      <c r="D339" s="64"/>
      <c r="E339" s="64"/>
      <c r="F339" s="64"/>
      <c r="G339" s="64"/>
      <c r="H339" s="64"/>
      <c r="I339" s="64"/>
      <c r="J339" s="64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3:22" x14ac:dyDescent="0.25">
      <c r="C340" s="65"/>
      <c r="K340" s="65"/>
      <c r="L340" s="65"/>
      <c r="M340" s="65"/>
      <c r="N340" s="65"/>
      <c r="O340" s="65"/>
      <c r="P340" s="65"/>
      <c r="T340" s="64"/>
      <c r="U340" s="64"/>
      <c r="V340" s="64"/>
    </row>
    <row r="341" spans="3:22" x14ac:dyDescent="0.25">
      <c r="C341" s="65"/>
      <c r="K341" s="65"/>
      <c r="L341" s="65"/>
      <c r="M341" s="65"/>
      <c r="N341" s="65"/>
      <c r="O341" s="65"/>
      <c r="P341" s="65"/>
      <c r="T341" s="64"/>
      <c r="U341" s="64"/>
      <c r="V341" s="64"/>
    </row>
    <row r="342" spans="3:22" x14ac:dyDescent="0.25">
      <c r="C342" s="65"/>
      <c r="K342" s="65"/>
      <c r="L342" s="65"/>
      <c r="M342" s="65"/>
      <c r="N342" s="65"/>
      <c r="O342" s="65"/>
      <c r="P342" s="65"/>
      <c r="T342" s="64"/>
      <c r="U342" s="64"/>
      <c r="V342" s="64"/>
    </row>
    <row r="343" spans="3:22" x14ac:dyDescent="0.25">
      <c r="C343" s="65"/>
      <c r="K343" s="65"/>
      <c r="L343" s="65"/>
      <c r="M343" s="65"/>
      <c r="N343" s="65"/>
      <c r="O343" s="65"/>
      <c r="P343" s="65"/>
    </row>
    <row r="344" spans="3:22" x14ac:dyDescent="0.25">
      <c r="C344" s="65"/>
      <c r="K344" s="65"/>
      <c r="L344" s="65"/>
      <c r="M344" s="65"/>
      <c r="N344" s="65"/>
      <c r="O344" s="65"/>
      <c r="P344" s="65"/>
    </row>
    <row r="345" spans="3:22" x14ac:dyDescent="0.25">
      <c r="C345" s="65"/>
      <c r="K345" s="65"/>
      <c r="L345" s="65"/>
      <c r="M345" s="65"/>
      <c r="N345" s="65"/>
      <c r="O345" s="65"/>
      <c r="P345" s="65"/>
    </row>
    <row r="346" spans="3:22" x14ac:dyDescent="0.25">
      <c r="C346" s="65"/>
      <c r="K346" s="65"/>
      <c r="L346" s="65"/>
      <c r="M346" s="65"/>
      <c r="N346" s="65"/>
      <c r="O346" s="65"/>
      <c r="P346" s="65"/>
    </row>
    <row r="347" spans="3:22" x14ac:dyDescent="0.25">
      <c r="C347" s="65"/>
      <c r="K347" s="65"/>
      <c r="L347" s="65"/>
      <c r="M347" s="65"/>
      <c r="N347" s="65"/>
      <c r="O347" s="65"/>
      <c r="P347" s="65"/>
    </row>
    <row r="348" spans="3:22" x14ac:dyDescent="0.25">
      <c r="C348" s="65"/>
      <c r="K348" s="65"/>
      <c r="L348" s="65"/>
      <c r="M348" s="65"/>
      <c r="N348" s="65"/>
      <c r="O348" s="65"/>
      <c r="P348" s="65"/>
    </row>
    <row r="349" spans="3:22" x14ac:dyDescent="0.25">
      <c r="C349" s="65"/>
      <c r="K349" s="65"/>
      <c r="L349" s="65"/>
      <c r="M349" s="65"/>
      <c r="N349" s="65"/>
      <c r="O349" s="65"/>
      <c r="P349" s="65"/>
    </row>
    <row r="350" spans="3:22" x14ac:dyDescent="0.25">
      <c r="C350" s="65"/>
      <c r="K350" s="65"/>
      <c r="L350" s="65"/>
      <c r="M350" s="65"/>
      <c r="N350" s="65"/>
      <c r="O350" s="65"/>
      <c r="P350" s="65"/>
    </row>
    <row r="351" spans="3:22" x14ac:dyDescent="0.25">
      <c r="C351" s="65"/>
      <c r="K351" s="65"/>
      <c r="L351" s="65"/>
      <c r="M351" s="65"/>
      <c r="N351" s="65"/>
      <c r="O351" s="65"/>
      <c r="P351" s="65"/>
    </row>
    <row r="352" spans="3:22" x14ac:dyDescent="0.25">
      <c r="C352" s="65"/>
      <c r="K352" s="65"/>
      <c r="L352" s="65"/>
      <c r="M352" s="65"/>
      <c r="N352" s="65"/>
      <c r="O352" s="65"/>
      <c r="P352" s="65"/>
    </row>
    <row r="353" spans="3:16" s="1" customFormat="1" x14ac:dyDescent="0.25">
      <c r="C353" s="65"/>
      <c r="D353" s="55"/>
      <c r="E353" s="55"/>
      <c r="F353" s="55"/>
      <c r="G353" s="55"/>
      <c r="H353" s="55"/>
      <c r="I353" s="55"/>
      <c r="J353" s="55"/>
      <c r="K353" s="65"/>
      <c r="L353" s="65"/>
      <c r="M353" s="65"/>
      <c r="N353" s="65"/>
      <c r="O353" s="65"/>
      <c r="P353" s="65"/>
    </row>
    <row r="354" spans="3:16" s="1" customFormat="1" x14ac:dyDescent="0.25">
      <c r="C354" s="65"/>
      <c r="D354" s="55"/>
      <c r="E354" s="55"/>
      <c r="F354" s="55"/>
      <c r="G354" s="55"/>
      <c r="H354" s="55"/>
      <c r="I354" s="55"/>
      <c r="J354" s="55"/>
      <c r="K354" s="65"/>
      <c r="L354" s="65"/>
      <c r="M354" s="65"/>
      <c r="N354" s="65"/>
      <c r="O354" s="65"/>
      <c r="P354" s="65"/>
    </row>
    <row r="355" spans="3:16" s="1" customFormat="1" x14ac:dyDescent="0.25">
      <c r="C355" s="65"/>
      <c r="D355" s="55"/>
      <c r="E355" s="55"/>
      <c r="F355" s="55"/>
      <c r="G355" s="55"/>
      <c r="H355" s="55"/>
      <c r="I355" s="55"/>
      <c r="J355" s="55"/>
      <c r="K355" s="65"/>
      <c r="L355" s="65"/>
      <c r="M355" s="65"/>
      <c r="N355" s="65"/>
      <c r="O355" s="65"/>
      <c r="P355" s="65"/>
    </row>
    <row r="356" spans="3:16" s="1" customFormat="1" x14ac:dyDescent="0.25">
      <c r="C356" s="65"/>
      <c r="D356" s="55"/>
      <c r="E356" s="55"/>
      <c r="F356" s="55"/>
      <c r="G356" s="55"/>
      <c r="H356" s="55"/>
      <c r="I356" s="55"/>
      <c r="J356" s="55"/>
      <c r="K356" s="65"/>
      <c r="L356" s="65"/>
      <c r="M356" s="65"/>
      <c r="N356" s="65"/>
      <c r="O356" s="65"/>
      <c r="P356" s="65"/>
    </row>
    <row r="357" spans="3:16" s="1" customFormat="1" x14ac:dyDescent="0.25">
      <c r="C357" s="65"/>
      <c r="D357" s="55"/>
      <c r="E357" s="55"/>
      <c r="F357" s="55"/>
      <c r="G357" s="55"/>
      <c r="H357" s="55"/>
      <c r="I357" s="55"/>
      <c r="J357" s="55"/>
      <c r="K357" s="65"/>
      <c r="L357" s="65"/>
      <c r="M357" s="65"/>
      <c r="N357" s="65"/>
      <c r="O357" s="65"/>
      <c r="P357" s="65"/>
    </row>
    <row r="358" spans="3:16" s="1" customFormat="1" x14ac:dyDescent="0.25">
      <c r="C358" s="65"/>
      <c r="D358" s="55"/>
      <c r="E358" s="55"/>
      <c r="F358" s="55"/>
      <c r="G358" s="55"/>
      <c r="H358" s="55"/>
      <c r="I358" s="55"/>
      <c r="J358" s="55"/>
      <c r="K358" s="65"/>
      <c r="L358" s="65"/>
      <c r="M358" s="65"/>
      <c r="N358" s="65"/>
      <c r="O358" s="65"/>
      <c r="P358" s="65"/>
    </row>
    <row r="359" spans="3:16" s="1" customFormat="1" x14ac:dyDescent="0.25">
      <c r="C359" s="65"/>
      <c r="D359" s="55"/>
      <c r="E359" s="55"/>
      <c r="F359" s="55"/>
      <c r="G359" s="55"/>
      <c r="H359" s="55"/>
      <c r="I359" s="55"/>
      <c r="J359" s="55"/>
      <c r="K359" s="65"/>
      <c r="L359" s="65"/>
      <c r="M359" s="65"/>
      <c r="N359" s="65"/>
      <c r="O359" s="65"/>
      <c r="P359" s="65"/>
    </row>
    <row r="360" spans="3:16" s="1" customFormat="1" x14ac:dyDescent="0.25">
      <c r="C360" s="65"/>
      <c r="D360" s="55"/>
      <c r="E360" s="55"/>
      <c r="F360" s="55"/>
      <c r="G360" s="55"/>
      <c r="H360" s="55"/>
      <c r="I360" s="55"/>
      <c r="J360" s="55"/>
      <c r="K360" s="65"/>
      <c r="L360" s="65"/>
      <c r="M360" s="65"/>
      <c r="N360" s="65"/>
      <c r="O360" s="65"/>
      <c r="P360" s="65"/>
    </row>
    <row r="361" spans="3:16" s="1" customFormat="1" x14ac:dyDescent="0.25">
      <c r="C361" s="65"/>
      <c r="D361" s="55"/>
      <c r="E361" s="55"/>
      <c r="F361" s="55"/>
      <c r="G361" s="55"/>
      <c r="H361" s="55"/>
      <c r="I361" s="55"/>
      <c r="J361" s="55"/>
      <c r="K361" s="65"/>
      <c r="L361" s="65"/>
      <c r="M361" s="65"/>
      <c r="N361" s="65"/>
      <c r="O361" s="65"/>
      <c r="P361" s="65"/>
    </row>
    <row r="362" spans="3:16" s="1" customFormat="1" x14ac:dyDescent="0.25">
      <c r="C362" s="65"/>
      <c r="D362" s="55"/>
      <c r="E362" s="55"/>
      <c r="F362" s="55"/>
      <c r="G362" s="55"/>
      <c r="H362" s="55"/>
      <c r="I362" s="55"/>
      <c r="J362" s="55"/>
      <c r="K362" s="65"/>
      <c r="L362" s="65"/>
      <c r="M362" s="65"/>
      <c r="N362" s="65"/>
      <c r="O362" s="65"/>
      <c r="P362" s="65"/>
    </row>
    <row r="363" spans="3:16" s="1" customFormat="1" x14ac:dyDescent="0.25">
      <c r="C363" s="65"/>
      <c r="D363" s="55"/>
      <c r="E363" s="55"/>
      <c r="F363" s="55"/>
      <c r="G363" s="55"/>
      <c r="H363" s="55"/>
      <c r="I363" s="55"/>
      <c r="J363" s="55"/>
      <c r="K363" s="65"/>
      <c r="L363" s="65"/>
      <c r="M363" s="65"/>
      <c r="N363" s="65"/>
      <c r="O363" s="65"/>
      <c r="P363" s="65"/>
    </row>
    <row r="364" spans="3:16" s="1" customFormat="1" x14ac:dyDescent="0.25">
      <c r="C364" s="65"/>
      <c r="D364" s="55"/>
      <c r="E364" s="55"/>
      <c r="F364" s="55"/>
      <c r="G364" s="55"/>
      <c r="H364" s="55"/>
      <c r="I364" s="55"/>
      <c r="J364" s="55"/>
      <c r="K364" s="65"/>
      <c r="L364" s="65"/>
      <c r="M364" s="65"/>
      <c r="N364" s="65"/>
      <c r="O364" s="65"/>
      <c r="P364" s="65"/>
    </row>
    <row r="365" spans="3:16" s="1" customFormat="1" x14ac:dyDescent="0.25">
      <c r="C365" s="65"/>
      <c r="D365" s="55"/>
      <c r="E365" s="55"/>
      <c r="F365" s="55"/>
      <c r="G365" s="55"/>
      <c r="H365" s="55"/>
      <c r="I365" s="55"/>
      <c r="J365" s="55"/>
      <c r="K365" s="65"/>
      <c r="L365" s="65"/>
      <c r="M365" s="65"/>
      <c r="N365" s="65"/>
      <c r="O365" s="65"/>
      <c r="P365" s="65"/>
    </row>
    <row r="366" spans="3:16" s="1" customFormat="1" x14ac:dyDescent="0.25">
      <c r="C366" s="65"/>
      <c r="D366" s="55"/>
      <c r="E366" s="55"/>
      <c r="F366" s="55"/>
      <c r="G366" s="55"/>
      <c r="H366" s="55"/>
      <c r="I366" s="55"/>
      <c r="J366" s="55"/>
      <c r="K366" s="65"/>
      <c r="L366" s="65"/>
      <c r="M366" s="65"/>
      <c r="N366" s="65"/>
      <c r="O366" s="65"/>
      <c r="P366" s="65"/>
    </row>
    <row r="367" spans="3:16" s="1" customFormat="1" x14ac:dyDescent="0.25">
      <c r="C367" s="65"/>
      <c r="D367" s="55"/>
      <c r="E367" s="55"/>
      <c r="F367" s="55"/>
      <c r="G367" s="55"/>
      <c r="H367" s="55"/>
      <c r="I367" s="55"/>
      <c r="J367" s="55"/>
      <c r="K367" s="65"/>
      <c r="L367" s="65"/>
      <c r="M367" s="65"/>
      <c r="N367" s="65"/>
      <c r="O367" s="65"/>
      <c r="P367" s="65"/>
    </row>
    <row r="368" spans="3:16" s="1" customFormat="1" x14ac:dyDescent="0.25">
      <c r="C368" s="65"/>
      <c r="D368" s="55"/>
      <c r="E368" s="55"/>
      <c r="F368" s="55"/>
      <c r="G368" s="55"/>
      <c r="H368" s="55"/>
      <c r="I368" s="55"/>
      <c r="J368" s="55"/>
      <c r="K368" s="65"/>
      <c r="L368" s="65"/>
      <c r="M368" s="65"/>
      <c r="N368" s="65"/>
      <c r="O368" s="65"/>
      <c r="P368" s="65"/>
    </row>
    <row r="369" spans="3:16" s="1" customFormat="1" x14ac:dyDescent="0.25">
      <c r="C369" s="65"/>
      <c r="D369" s="55"/>
      <c r="E369" s="55"/>
      <c r="F369" s="55"/>
      <c r="G369" s="55"/>
      <c r="H369" s="55"/>
      <c r="I369" s="55"/>
      <c r="J369" s="55"/>
      <c r="K369" s="65"/>
      <c r="L369" s="65"/>
      <c r="M369" s="65"/>
      <c r="N369" s="65"/>
      <c r="O369" s="65"/>
      <c r="P369" s="65"/>
    </row>
    <row r="370" spans="3:16" s="1" customFormat="1" x14ac:dyDescent="0.25">
      <c r="C370" s="65"/>
      <c r="D370" s="55"/>
      <c r="E370" s="55"/>
      <c r="F370" s="55"/>
      <c r="G370" s="55"/>
      <c r="H370" s="55"/>
      <c r="I370" s="55"/>
      <c r="J370" s="55"/>
      <c r="K370" s="65"/>
      <c r="L370" s="65"/>
      <c r="M370" s="65"/>
      <c r="N370" s="65"/>
      <c r="O370" s="65"/>
      <c r="P370" s="65"/>
    </row>
    <row r="371" spans="3:16" s="1" customFormat="1" x14ac:dyDescent="0.25">
      <c r="C371" s="65"/>
      <c r="D371" s="55"/>
      <c r="E371" s="55"/>
      <c r="F371" s="55"/>
      <c r="G371" s="55"/>
      <c r="H371" s="55"/>
      <c r="I371" s="55"/>
      <c r="J371" s="55"/>
      <c r="K371" s="65"/>
      <c r="L371" s="65"/>
      <c r="M371" s="65"/>
      <c r="N371" s="65"/>
      <c r="O371" s="65"/>
      <c r="P371" s="65"/>
    </row>
    <row r="372" spans="3:16" s="1" customFormat="1" x14ac:dyDescent="0.25">
      <c r="C372" s="65"/>
      <c r="D372" s="55"/>
      <c r="E372" s="55"/>
      <c r="F372" s="55"/>
      <c r="G372" s="55"/>
      <c r="H372" s="55"/>
      <c r="I372" s="55"/>
      <c r="J372" s="55"/>
      <c r="K372" s="65"/>
      <c r="L372" s="65"/>
      <c r="M372" s="65"/>
      <c r="N372" s="65"/>
      <c r="O372" s="65"/>
      <c r="P372" s="65"/>
    </row>
    <row r="373" spans="3:16" s="1" customFormat="1" x14ac:dyDescent="0.25">
      <c r="C373" s="65"/>
      <c r="D373" s="55"/>
      <c r="E373" s="55"/>
      <c r="F373" s="55"/>
      <c r="G373" s="55"/>
      <c r="H373" s="55"/>
      <c r="I373" s="55"/>
      <c r="J373" s="55"/>
      <c r="K373" s="65"/>
      <c r="L373" s="65"/>
      <c r="M373" s="65"/>
      <c r="N373" s="65"/>
      <c r="O373" s="65"/>
      <c r="P373" s="65"/>
    </row>
    <row r="374" spans="3:16" s="1" customFormat="1" x14ac:dyDescent="0.25">
      <c r="C374" s="65"/>
      <c r="D374" s="55"/>
      <c r="E374" s="55"/>
      <c r="F374" s="55"/>
      <c r="G374" s="55"/>
      <c r="H374" s="55"/>
      <c r="I374" s="55"/>
      <c r="J374" s="55"/>
      <c r="K374" s="65"/>
      <c r="L374" s="65"/>
      <c r="M374" s="65"/>
      <c r="N374" s="65"/>
      <c r="O374" s="65"/>
      <c r="P374" s="65"/>
    </row>
    <row r="375" spans="3:16" s="1" customFormat="1" x14ac:dyDescent="0.25">
      <c r="C375" s="65"/>
      <c r="D375" s="55"/>
      <c r="E375" s="55"/>
      <c r="F375" s="55"/>
      <c r="G375" s="55"/>
      <c r="H375" s="55"/>
      <c r="I375" s="55"/>
      <c r="J375" s="55"/>
      <c r="K375" s="65"/>
      <c r="L375" s="65"/>
      <c r="M375" s="65"/>
      <c r="N375" s="65"/>
      <c r="O375" s="65"/>
      <c r="P375" s="65"/>
    </row>
    <row r="376" spans="3:16" s="1" customFormat="1" x14ac:dyDescent="0.25">
      <c r="C376" s="65"/>
      <c r="D376" s="55"/>
      <c r="E376" s="55"/>
      <c r="F376" s="55"/>
      <c r="G376" s="55"/>
      <c r="H376" s="55"/>
      <c r="I376" s="55"/>
      <c r="J376" s="55"/>
      <c r="K376" s="65"/>
      <c r="L376" s="65"/>
      <c r="M376" s="65"/>
      <c r="N376" s="65"/>
      <c r="O376" s="65"/>
      <c r="P376" s="65"/>
    </row>
    <row r="377" spans="3:16" s="1" customFormat="1" x14ac:dyDescent="0.25">
      <c r="C377" s="65"/>
      <c r="D377" s="55"/>
      <c r="E377" s="55"/>
      <c r="F377" s="55"/>
      <c r="G377" s="55"/>
      <c r="H377" s="55"/>
      <c r="I377" s="55"/>
      <c r="J377" s="55"/>
      <c r="K377" s="65"/>
      <c r="L377" s="65"/>
      <c r="M377" s="65"/>
      <c r="N377" s="65"/>
      <c r="O377" s="65"/>
      <c r="P377" s="65"/>
    </row>
    <row r="378" spans="3:16" s="1" customFormat="1" x14ac:dyDescent="0.25">
      <c r="C378" s="65"/>
      <c r="D378" s="55"/>
      <c r="E378" s="55"/>
      <c r="F378" s="55"/>
      <c r="G378" s="55"/>
      <c r="H378" s="55"/>
      <c r="I378" s="55"/>
      <c r="J378" s="55"/>
      <c r="K378" s="65"/>
      <c r="L378" s="65"/>
      <c r="M378" s="65"/>
      <c r="N378" s="65"/>
      <c r="O378" s="65"/>
      <c r="P378" s="65"/>
    </row>
    <row r="379" spans="3:16" s="1" customFormat="1" x14ac:dyDescent="0.25">
      <c r="C379" s="65"/>
      <c r="D379" s="55"/>
      <c r="E379" s="55"/>
      <c r="F379" s="55"/>
      <c r="G379" s="55"/>
      <c r="H379" s="55"/>
      <c r="I379" s="55"/>
      <c r="J379" s="55"/>
      <c r="K379" s="65"/>
      <c r="L379" s="65"/>
      <c r="M379" s="65"/>
      <c r="N379" s="65"/>
      <c r="O379" s="65"/>
      <c r="P379" s="65"/>
    </row>
    <row r="380" spans="3:16" s="1" customFormat="1" x14ac:dyDescent="0.25">
      <c r="C380" s="65"/>
      <c r="D380" s="55"/>
      <c r="E380" s="55"/>
      <c r="F380" s="55"/>
      <c r="G380" s="55"/>
      <c r="H380" s="55"/>
      <c r="I380" s="55"/>
      <c r="J380" s="55"/>
      <c r="K380" s="65"/>
      <c r="L380" s="65"/>
      <c r="M380" s="65"/>
      <c r="N380" s="65"/>
      <c r="O380" s="65"/>
      <c r="P380" s="65"/>
    </row>
    <row r="381" spans="3:16" s="1" customFormat="1" x14ac:dyDescent="0.25">
      <c r="C381" s="65"/>
      <c r="D381" s="55"/>
      <c r="E381" s="55"/>
      <c r="F381" s="55"/>
      <c r="G381" s="55"/>
      <c r="H381" s="55"/>
      <c r="I381" s="55"/>
      <c r="J381" s="55"/>
      <c r="K381" s="65"/>
      <c r="L381" s="65"/>
      <c r="M381" s="65"/>
      <c r="N381" s="65"/>
      <c r="O381" s="65"/>
      <c r="P381" s="65"/>
    </row>
    <row r="382" spans="3:16" s="1" customFormat="1" x14ac:dyDescent="0.25">
      <c r="C382" s="65"/>
      <c r="D382" s="55"/>
      <c r="E382" s="55"/>
      <c r="F382" s="55"/>
      <c r="G382" s="55"/>
      <c r="H382" s="55"/>
      <c r="I382" s="55"/>
      <c r="J382" s="55"/>
      <c r="K382" s="65"/>
      <c r="L382" s="65"/>
      <c r="M382" s="65"/>
      <c r="N382" s="65"/>
      <c r="O382" s="65"/>
      <c r="P382" s="65"/>
    </row>
    <row r="383" spans="3:16" s="1" customFormat="1" x14ac:dyDescent="0.25">
      <c r="C383" s="65"/>
      <c r="D383" s="55"/>
      <c r="E383" s="55"/>
      <c r="F383" s="55"/>
      <c r="G383" s="55"/>
      <c r="H383" s="55"/>
      <c r="I383" s="55"/>
      <c r="J383" s="55"/>
      <c r="K383" s="65"/>
      <c r="L383" s="65"/>
      <c r="M383" s="65"/>
      <c r="N383" s="65"/>
      <c r="O383" s="65"/>
      <c r="P383" s="65"/>
    </row>
    <row r="384" spans="3:16" s="1" customFormat="1" x14ac:dyDescent="0.25">
      <c r="C384" s="65"/>
      <c r="D384" s="55"/>
      <c r="E384" s="55"/>
      <c r="F384" s="55"/>
      <c r="G384" s="55"/>
      <c r="H384" s="55"/>
      <c r="I384" s="55"/>
      <c r="J384" s="55"/>
      <c r="K384" s="65"/>
      <c r="L384" s="65"/>
      <c r="M384" s="65"/>
      <c r="N384" s="65"/>
      <c r="O384" s="65"/>
      <c r="P384" s="65"/>
    </row>
    <row r="385" spans="3:16" s="1" customFormat="1" x14ac:dyDescent="0.25">
      <c r="C385" s="65"/>
      <c r="D385" s="55"/>
      <c r="E385" s="55"/>
      <c r="F385" s="55"/>
      <c r="G385" s="55"/>
      <c r="H385" s="55"/>
      <c r="I385" s="55"/>
      <c r="J385" s="55"/>
      <c r="K385" s="65"/>
      <c r="L385" s="65"/>
      <c r="M385" s="65"/>
      <c r="N385" s="65"/>
      <c r="O385" s="65"/>
      <c r="P385" s="65"/>
    </row>
    <row r="386" spans="3:16" s="1" customFormat="1" x14ac:dyDescent="0.25">
      <c r="C386" s="65"/>
      <c r="D386" s="55"/>
      <c r="E386" s="55"/>
      <c r="F386" s="55"/>
      <c r="G386" s="55"/>
      <c r="H386" s="55"/>
      <c r="I386" s="55"/>
      <c r="J386" s="55"/>
      <c r="K386" s="65"/>
      <c r="L386" s="65"/>
      <c r="M386" s="65"/>
      <c r="N386" s="65"/>
      <c r="O386" s="65"/>
      <c r="P386" s="65"/>
    </row>
    <row r="387" spans="3:16" s="1" customFormat="1" x14ac:dyDescent="0.25">
      <c r="C387" s="65"/>
      <c r="D387" s="55"/>
      <c r="E387" s="55"/>
      <c r="F387" s="55"/>
      <c r="G387" s="55"/>
      <c r="H387" s="55"/>
      <c r="I387" s="55"/>
      <c r="J387" s="55"/>
      <c r="K387" s="65"/>
      <c r="L387" s="65"/>
      <c r="M387" s="65"/>
      <c r="N387" s="65"/>
      <c r="O387" s="65"/>
      <c r="P387" s="65"/>
    </row>
    <row r="388" spans="3:16" s="1" customFormat="1" x14ac:dyDescent="0.25">
      <c r="C388" s="65"/>
      <c r="D388" s="55"/>
      <c r="E388" s="55"/>
      <c r="F388" s="55"/>
      <c r="G388" s="55"/>
      <c r="H388" s="55"/>
      <c r="I388" s="55"/>
      <c r="J388" s="55"/>
      <c r="K388" s="65"/>
      <c r="L388" s="65"/>
      <c r="M388" s="65"/>
      <c r="N388" s="65"/>
      <c r="O388" s="65"/>
      <c r="P388" s="65"/>
    </row>
    <row r="389" spans="3:16" s="1" customFormat="1" x14ac:dyDescent="0.25">
      <c r="C389" s="65"/>
      <c r="D389" s="55"/>
      <c r="E389" s="55"/>
      <c r="F389" s="55"/>
      <c r="G389" s="55"/>
      <c r="H389" s="55"/>
      <c r="I389" s="55"/>
      <c r="J389" s="55"/>
      <c r="K389" s="65"/>
      <c r="L389" s="65"/>
      <c r="M389" s="65"/>
      <c r="N389" s="65"/>
      <c r="O389" s="65"/>
      <c r="P389" s="65"/>
    </row>
    <row r="390" spans="3:16" s="1" customFormat="1" x14ac:dyDescent="0.25">
      <c r="C390" s="65"/>
      <c r="D390" s="55"/>
      <c r="E390" s="55"/>
      <c r="F390" s="55"/>
      <c r="G390" s="55"/>
      <c r="H390" s="55"/>
      <c r="I390" s="55"/>
      <c r="J390" s="55"/>
      <c r="K390" s="65"/>
      <c r="L390" s="65"/>
      <c r="M390" s="65"/>
      <c r="N390" s="65"/>
      <c r="O390" s="65"/>
      <c r="P390" s="65"/>
    </row>
    <row r="391" spans="3:16" s="1" customFormat="1" x14ac:dyDescent="0.25">
      <c r="C391" s="65"/>
      <c r="D391" s="55"/>
      <c r="E391" s="55"/>
      <c r="F391" s="55"/>
      <c r="G391" s="55"/>
      <c r="H391" s="55"/>
      <c r="I391" s="55"/>
      <c r="J391" s="55"/>
      <c r="K391" s="65"/>
      <c r="L391" s="65"/>
      <c r="M391" s="65"/>
      <c r="N391" s="65"/>
      <c r="O391" s="65"/>
      <c r="P391" s="65"/>
    </row>
    <row r="392" spans="3:16" s="1" customFormat="1" x14ac:dyDescent="0.25">
      <c r="C392" s="65"/>
      <c r="D392" s="55"/>
      <c r="E392" s="55"/>
      <c r="F392" s="55"/>
      <c r="G392" s="55"/>
      <c r="H392" s="55"/>
      <c r="I392" s="55"/>
      <c r="J392" s="55"/>
      <c r="K392" s="65"/>
      <c r="L392" s="65"/>
      <c r="M392" s="65"/>
      <c r="N392" s="65"/>
      <c r="O392" s="65"/>
      <c r="P392" s="65"/>
    </row>
    <row r="393" spans="3:16" s="1" customFormat="1" x14ac:dyDescent="0.25">
      <c r="C393" s="65"/>
      <c r="D393" s="55"/>
      <c r="E393" s="55"/>
      <c r="F393" s="55"/>
      <c r="G393" s="55"/>
      <c r="H393" s="55"/>
      <c r="I393" s="55"/>
      <c r="J393" s="55"/>
      <c r="K393" s="65"/>
      <c r="L393" s="65"/>
      <c r="M393" s="65"/>
      <c r="N393" s="65"/>
      <c r="O393" s="65"/>
      <c r="P393" s="65"/>
    </row>
    <row r="394" spans="3:16" s="1" customFormat="1" x14ac:dyDescent="0.25">
      <c r="C394" s="65"/>
      <c r="D394" s="55"/>
      <c r="E394" s="55"/>
      <c r="F394" s="55"/>
      <c r="G394" s="55"/>
      <c r="H394" s="55"/>
      <c r="I394" s="55"/>
      <c r="J394" s="55"/>
      <c r="K394" s="65"/>
      <c r="L394" s="65"/>
      <c r="M394" s="65"/>
      <c r="N394" s="65"/>
      <c r="O394" s="65"/>
      <c r="P394" s="65"/>
    </row>
    <row r="395" spans="3:16" s="1" customFormat="1" x14ac:dyDescent="0.25">
      <c r="C395" s="65"/>
      <c r="D395" s="55"/>
      <c r="E395" s="55"/>
      <c r="F395" s="55"/>
      <c r="G395" s="55"/>
      <c r="H395" s="55"/>
      <c r="I395" s="55"/>
      <c r="J395" s="55"/>
      <c r="K395" s="65"/>
      <c r="L395" s="65"/>
      <c r="M395" s="65"/>
      <c r="N395" s="65"/>
      <c r="O395" s="65"/>
      <c r="P395" s="65"/>
    </row>
    <row r="396" spans="3:16" s="1" customFormat="1" x14ac:dyDescent="0.25">
      <c r="C396" s="65"/>
      <c r="D396" s="55"/>
      <c r="E396" s="55"/>
      <c r="F396" s="55"/>
      <c r="G396" s="55"/>
      <c r="H396" s="55"/>
      <c r="I396" s="55"/>
      <c r="J396" s="55"/>
      <c r="K396" s="65"/>
      <c r="L396" s="65"/>
      <c r="M396" s="65"/>
      <c r="N396" s="65"/>
      <c r="O396" s="65"/>
      <c r="P396" s="65"/>
    </row>
    <row r="397" spans="3:16" s="1" customFormat="1" x14ac:dyDescent="0.25">
      <c r="C397" s="65"/>
      <c r="D397" s="55"/>
      <c r="E397" s="55"/>
      <c r="F397" s="55"/>
      <c r="G397" s="55"/>
      <c r="H397" s="55"/>
      <c r="I397" s="55"/>
      <c r="J397" s="55"/>
      <c r="K397" s="65"/>
      <c r="L397" s="65"/>
      <c r="M397" s="65"/>
      <c r="N397" s="65"/>
      <c r="O397" s="65"/>
      <c r="P397" s="65"/>
    </row>
    <row r="398" spans="3:16" s="1" customFormat="1" x14ac:dyDescent="0.25">
      <c r="C398" s="65"/>
      <c r="D398" s="55"/>
      <c r="E398" s="55"/>
      <c r="F398" s="55"/>
      <c r="G398" s="55"/>
      <c r="H398" s="55"/>
      <c r="I398" s="55"/>
      <c r="J398" s="55"/>
      <c r="K398" s="65"/>
      <c r="L398" s="65"/>
      <c r="M398" s="65"/>
      <c r="N398" s="65"/>
      <c r="O398" s="65"/>
      <c r="P398" s="65"/>
    </row>
    <row r="399" spans="3:16" s="1" customFormat="1" x14ac:dyDescent="0.25">
      <c r="C399" s="65"/>
      <c r="D399" s="55"/>
      <c r="E399" s="55"/>
      <c r="F399" s="55"/>
      <c r="G399" s="55"/>
      <c r="H399" s="55"/>
      <c r="I399" s="55"/>
      <c r="J399" s="55"/>
      <c r="K399" s="65"/>
      <c r="L399" s="65"/>
      <c r="M399" s="65"/>
      <c r="N399" s="65"/>
      <c r="O399" s="65"/>
      <c r="P399" s="65"/>
    </row>
    <row r="400" spans="3:16" s="1" customFormat="1" x14ac:dyDescent="0.25">
      <c r="C400" s="65"/>
      <c r="D400" s="55"/>
      <c r="E400" s="55"/>
      <c r="F400" s="55"/>
      <c r="G400" s="55"/>
      <c r="H400" s="55"/>
      <c r="I400" s="55"/>
      <c r="J400" s="55"/>
      <c r="K400" s="65"/>
      <c r="L400" s="65"/>
      <c r="M400" s="65"/>
      <c r="N400" s="65"/>
      <c r="O400" s="65"/>
      <c r="P400" s="65"/>
    </row>
    <row r="401" spans="3:16" s="1" customFormat="1" x14ac:dyDescent="0.25">
      <c r="C401" s="65"/>
      <c r="D401" s="55"/>
      <c r="E401" s="55"/>
      <c r="F401" s="55"/>
      <c r="G401" s="55"/>
      <c r="H401" s="55"/>
      <c r="I401" s="55"/>
      <c r="J401" s="55"/>
      <c r="K401" s="65"/>
      <c r="L401" s="65"/>
      <c r="M401" s="65"/>
      <c r="N401" s="65"/>
      <c r="O401" s="65"/>
      <c r="P401" s="65"/>
    </row>
    <row r="402" spans="3:16" s="1" customFormat="1" x14ac:dyDescent="0.25">
      <c r="C402" s="65"/>
      <c r="D402" s="55"/>
      <c r="E402" s="55"/>
      <c r="F402" s="55"/>
      <c r="G402" s="55"/>
      <c r="H402" s="55"/>
      <c r="I402" s="55"/>
      <c r="J402" s="55"/>
      <c r="K402" s="65"/>
      <c r="L402" s="65"/>
      <c r="M402" s="65"/>
      <c r="N402" s="65"/>
      <c r="O402" s="65"/>
      <c r="P402" s="65"/>
    </row>
    <row r="403" spans="3:16" s="1" customFormat="1" x14ac:dyDescent="0.25">
      <c r="C403" s="65"/>
      <c r="D403" s="55"/>
      <c r="E403" s="55"/>
      <c r="F403" s="55"/>
      <c r="G403" s="55"/>
      <c r="H403" s="55"/>
      <c r="I403" s="55"/>
      <c r="J403" s="55"/>
      <c r="K403" s="65"/>
      <c r="L403" s="65"/>
      <c r="M403" s="65"/>
      <c r="N403" s="65"/>
      <c r="O403" s="65"/>
      <c r="P403" s="65"/>
    </row>
    <row r="404" spans="3:16" s="1" customFormat="1" x14ac:dyDescent="0.25">
      <c r="C404" s="65"/>
      <c r="D404" s="55"/>
      <c r="E404" s="55"/>
      <c r="F404" s="55"/>
      <c r="G404" s="55"/>
      <c r="H404" s="55"/>
      <c r="I404" s="55"/>
      <c r="J404" s="55"/>
      <c r="K404" s="65"/>
      <c r="L404" s="65"/>
      <c r="M404" s="65"/>
      <c r="N404" s="65"/>
      <c r="O404" s="65"/>
      <c r="P404" s="65"/>
    </row>
    <row r="405" spans="3:16" s="1" customFormat="1" x14ac:dyDescent="0.25">
      <c r="C405" s="65"/>
      <c r="D405" s="55"/>
      <c r="E405" s="55"/>
      <c r="F405" s="55"/>
      <c r="G405" s="55"/>
      <c r="H405" s="55"/>
      <c r="I405" s="55"/>
      <c r="J405" s="55"/>
      <c r="K405" s="65"/>
      <c r="L405" s="65"/>
      <c r="M405" s="65"/>
      <c r="N405" s="65"/>
      <c r="O405" s="65"/>
      <c r="P405" s="65"/>
    </row>
    <row r="406" spans="3:16" s="1" customFormat="1" x14ac:dyDescent="0.25">
      <c r="C406" s="65"/>
      <c r="D406" s="55"/>
      <c r="E406" s="55"/>
      <c r="F406" s="55"/>
      <c r="G406" s="55"/>
      <c r="H406" s="55"/>
      <c r="I406" s="55"/>
      <c r="J406" s="55"/>
      <c r="K406" s="65"/>
      <c r="L406" s="65"/>
      <c r="M406" s="65"/>
      <c r="N406" s="65"/>
      <c r="O406" s="65"/>
      <c r="P406" s="65"/>
    </row>
    <row r="407" spans="3:16" s="1" customFormat="1" x14ac:dyDescent="0.25">
      <c r="C407" s="65"/>
      <c r="D407" s="55"/>
      <c r="E407" s="55"/>
      <c r="F407" s="55"/>
      <c r="G407" s="55"/>
      <c r="H407" s="55"/>
      <c r="I407" s="55"/>
      <c r="J407" s="55"/>
      <c r="K407" s="65"/>
      <c r="L407" s="65"/>
      <c r="M407" s="65"/>
      <c r="N407" s="65"/>
      <c r="O407" s="65"/>
      <c r="P407" s="65"/>
    </row>
    <row r="408" spans="3:16" s="1" customFormat="1" x14ac:dyDescent="0.25">
      <c r="C408" s="65"/>
      <c r="D408" s="55"/>
      <c r="E408" s="55"/>
      <c r="F408" s="55"/>
      <c r="G408" s="55"/>
      <c r="H408" s="55"/>
      <c r="I408" s="55"/>
      <c r="J408" s="55"/>
      <c r="K408" s="65"/>
      <c r="L408" s="65"/>
      <c r="M408" s="65"/>
      <c r="N408" s="65"/>
      <c r="O408" s="65"/>
      <c r="P408" s="65"/>
    </row>
    <row r="409" spans="3:16" s="1" customFormat="1" x14ac:dyDescent="0.25">
      <c r="C409" s="65"/>
      <c r="D409" s="55"/>
      <c r="E409" s="55"/>
      <c r="F409" s="55"/>
      <c r="G409" s="55"/>
      <c r="H409" s="55"/>
      <c r="I409" s="55"/>
      <c r="J409" s="55"/>
      <c r="K409" s="65"/>
      <c r="L409" s="65"/>
      <c r="M409" s="65"/>
      <c r="N409" s="65"/>
      <c r="O409" s="65"/>
      <c r="P409" s="65"/>
    </row>
    <row r="410" spans="3:16" s="1" customFormat="1" x14ac:dyDescent="0.25">
      <c r="C410" s="65"/>
      <c r="D410" s="55"/>
      <c r="E410" s="55"/>
      <c r="F410" s="55"/>
      <c r="G410" s="55"/>
      <c r="H410" s="55"/>
      <c r="I410" s="55"/>
      <c r="J410" s="55"/>
      <c r="K410" s="65"/>
      <c r="L410" s="65"/>
      <c r="M410" s="65"/>
      <c r="N410" s="65"/>
      <c r="O410" s="65"/>
      <c r="P410" s="65"/>
    </row>
    <row r="411" spans="3:16" s="1" customFormat="1" x14ac:dyDescent="0.25">
      <c r="C411" s="65"/>
      <c r="D411" s="55"/>
      <c r="E411" s="55"/>
      <c r="F411" s="55"/>
      <c r="G411" s="55"/>
      <c r="H411" s="55"/>
      <c r="I411" s="55"/>
      <c r="J411" s="55"/>
      <c r="K411" s="65"/>
      <c r="L411" s="65"/>
      <c r="M411" s="65"/>
      <c r="N411" s="65"/>
      <c r="O411" s="65"/>
      <c r="P411" s="65"/>
    </row>
    <row r="412" spans="3:16" s="1" customFormat="1" x14ac:dyDescent="0.25">
      <c r="C412" s="65"/>
      <c r="D412" s="55"/>
      <c r="E412" s="55"/>
      <c r="F412" s="55"/>
      <c r="G412" s="55"/>
      <c r="H412" s="55"/>
      <c r="I412" s="55"/>
      <c r="J412" s="55"/>
      <c r="K412" s="65"/>
      <c r="L412" s="65"/>
      <c r="M412" s="65"/>
      <c r="N412" s="65"/>
      <c r="O412" s="65"/>
      <c r="P412" s="65"/>
    </row>
    <row r="413" spans="3:16" s="1" customFormat="1" x14ac:dyDescent="0.25">
      <c r="C413" s="65"/>
      <c r="D413" s="55"/>
      <c r="E413" s="55"/>
      <c r="F413" s="55"/>
      <c r="G413" s="55"/>
      <c r="H413" s="55"/>
      <c r="I413" s="55"/>
      <c r="J413" s="55"/>
      <c r="K413" s="65"/>
      <c r="L413" s="65"/>
      <c r="M413" s="65"/>
      <c r="N413" s="65"/>
      <c r="O413" s="65"/>
      <c r="P413" s="65"/>
    </row>
    <row r="414" spans="3:16" s="1" customFormat="1" x14ac:dyDescent="0.25">
      <c r="C414" s="65"/>
      <c r="D414" s="55"/>
      <c r="E414" s="55"/>
      <c r="F414" s="55"/>
      <c r="G414" s="55"/>
      <c r="H414" s="55"/>
      <c r="I414" s="55"/>
      <c r="J414" s="55"/>
      <c r="K414" s="65"/>
      <c r="L414" s="65"/>
      <c r="M414" s="65"/>
      <c r="N414" s="65"/>
      <c r="O414" s="65"/>
      <c r="P414" s="65"/>
    </row>
    <row r="415" spans="3:16" s="1" customFormat="1" x14ac:dyDescent="0.25">
      <c r="C415" s="65"/>
      <c r="D415" s="55"/>
      <c r="E415" s="55"/>
      <c r="F415" s="55"/>
      <c r="G415" s="55"/>
      <c r="H415" s="55"/>
      <c r="I415" s="55"/>
      <c r="J415" s="55"/>
      <c r="K415" s="65"/>
      <c r="L415" s="65"/>
      <c r="M415" s="65"/>
      <c r="N415" s="65"/>
      <c r="O415" s="65"/>
      <c r="P415" s="65"/>
    </row>
    <row r="416" spans="3:16" s="1" customFormat="1" x14ac:dyDescent="0.25">
      <c r="C416" s="65"/>
      <c r="D416" s="55"/>
      <c r="E416" s="55"/>
      <c r="F416" s="55"/>
      <c r="G416" s="55"/>
      <c r="H416" s="55"/>
      <c r="I416" s="55"/>
      <c r="J416" s="55"/>
      <c r="K416" s="65"/>
      <c r="L416" s="65"/>
      <c r="M416" s="65"/>
      <c r="N416" s="65"/>
      <c r="O416" s="65"/>
      <c r="P416" s="65"/>
    </row>
    <row r="417" spans="3:16" s="1" customFormat="1" x14ac:dyDescent="0.25">
      <c r="C417" s="65"/>
      <c r="D417" s="55"/>
      <c r="E417" s="55"/>
      <c r="F417" s="55"/>
      <c r="G417" s="55"/>
      <c r="H417" s="55"/>
      <c r="I417" s="55"/>
      <c r="J417" s="55"/>
      <c r="K417" s="65"/>
      <c r="L417" s="65"/>
      <c r="M417" s="65"/>
      <c r="N417" s="65"/>
      <c r="O417" s="65"/>
      <c r="P417" s="65"/>
    </row>
    <row r="418" spans="3:16" s="1" customFormat="1" x14ac:dyDescent="0.25">
      <c r="C418" s="65"/>
      <c r="D418" s="55"/>
      <c r="E418" s="55"/>
      <c r="F418" s="55"/>
      <c r="G418" s="55"/>
      <c r="H418" s="55"/>
      <c r="I418" s="55"/>
      <c r="J418" s="55"/>
      <c r="K418" s="65"/>
      <c r="L418" s="65"/>
      <c r="M418" s="65"/>
      <c r="N418" s="65"/>
      <c r="O418" s="65"/>
      <c r="P418" s="65"/>
    </row>
    <row r="419" spans="3:16" s="1" customFormat="1" x14ac:dyDescent="0.25">
      <c r="C419" s="65"/>
      <c r="D419" s="55"/>
      <c r="E419" s="55"/>
      <c r="F419" s="55"/>
      <c r="G419" s="55"/>
      <c r="H419" s="55"/>
      <c r="I419" s="55"/>
      <c r="J419" s="55"/>
      <c r="K419" s="65"/>
      <c r="L419" s="65"/>
      <c r="M419" s="65"/>
      <c r="N419" s="65"/>
      <c r="O419" s="65"/>
      <c r="P419" s="65"/>
    </row>
    <row r="420" spans="3:16" s="1" customFormat="1" x14ac:dyDescent="0.25">
      <c r="C420" s="65"/>
      <c r="D420" s="55"/>
      <c r="E420" s="55"/>
      <c r="F420" s="55"/>
      <c r="G420" s="55"/>
      <c r="H420" s="55"/>
      <c r="I420" s="55"/>
      <c r="J420" s="55"/>
      <c r="K420" s="65"/>
      <c r="L420" s="65"/>
      <c r="M420" s="65"/>
      <c r="N420" s="65"/>
      <c r="O420" s="65"/>
      <c r="P420" s="65"/>
    </row>
    <row r="421" spans="3:16" s="1" customFormat="1" x14ac:dyDescent="0.25">
      <c r="C421" s="65"/>
      <c r="D421" s="55"/>
      <c r="E421" s="55"/>
      <c r="F421" s="55"/>
      <c r="G421" s="55"/>
      <c r="H421" s="55"/>
      <c r="I421" s="55"/>
      <c r="J421" s="55"/>
      <c r="K421" s="65"/>
      <c r="L421" s="65"/>
      <c r="M421" s="65"/>
      <c r="N421" s="65"/>
      <c r="O421" s="65"/>
      <c r="P421" s="65"/>
    </row>
    <row r="422" spans="3:16" s="1" customFormat="1" x14ac:dyDescent="0.25">
      <c r="C422" s="65"/>
      <c r="D422" s="55"/>
      <c r="E422" s="55"/>
      <c r="F422" s="55"/>
      <c r="G422" s="55"/>
      <c r="H422" s="55"/>
      <c r="I422" s="55"/>
      <c r="J422" s="55"/>
      <c r="K422" s="65"/>
      <c r="L422" s="65"/>
      <c r="M422" s="65"/>
      <c r="N422" s="65"/>
      <c r="O422" s="65"/>
      <c r="P422" s="65"/>
    </row>
    <row r="423" spans="3:16" s="1" customFormat="1" x14ac:dyDescent="0.25">
      <c r="C423" s="65"/>
      <c r="D423" s="55"/>
      <c r="E423" s="55"/>
      <c r="F423" s="55"/>
      <c r="G423" s="55"/>
      <c r="H423" s="55"/>
      <c r="I423" s="55"/>
      <c r="J423" s="55"/>
      <c r="K423" s="65"/>
      <c r="L423" s="65"/>
      <c r="M423" s="65"/>
      <c r="N423" s="65"/>
      <c r="O423" s="65"/>
      <c r="P423" s="65"/>
    </row>
    <row r="424" spans="3:16" s="1" customFormat="1" x14ac:dyDescent="0.25">
      <c r="C424" s="65"/>
      <c r="D424" s="55"/>
      <c r="E424" s="55"/>
      <c r="F424" s="55"/>
      <c r="G424" s="55"/>
      <c r="H424" s="55"/>
      <c r="I424" s="55"/>
      <c r="J424" s="55"/>
      <c r="K424" s="65"/>
      <c r="L424" s="65"/>
      <c r="M424" s="65"/>
      <c r="N424" s="65"/>
      <c r="O424" s="65"/>
      <c r="P424" s="65"/>
    </row>
    <row r="425" spans="3:16" s="1" customFormat="1" x14ac:dyDescent="0.25">
      <c r="C425" s="65"/>
      <c r="D425" s="55"/>
      <c r="E425" s="55"/>
      <c r="F425" s="55"/>
      <c r="G425" s="55"/>
      <c r="H425" s="55"/>
      <c r="I425" s="55"/>
      <c r="J425" s="55"/>
      <c r="K425" s="65"/>
      <c r="L425" s="65"/>
      <c r="M425" s="65"/>
      <c r="N425" s="65"/>
      <c r="O425" s="65"/>
      <c r="P425" s="65"/>
    </row>
    <row r="426" spans="3:16" s="1" customFormat="1" x14ac:dyDescent="0.25">
      <c r="C426" s="65"/>
      <c r="D426" s="55"/>
      <c r="E426" s="55"/>
      <c r="F426" s="55"/>
      <c r="G426" s="55"/>
      <c r="H426" s="55"/>
      <c r="I426" s="55"/>
      <c r="J426" s="55"/>
      <c r="K426" s="65"/>
      <c r="L426" s="65"/>
      <c r="M426" s="65"/>
      <c r="N426" s="65"/>
      <c r="O426" s="65"/>
      <c r="P426" s="65"/>
    </row>
    <row r="427" spans="3:16" s="1" customFormat="1" x14ac:dyDescent="0.25">
      <c r="C427" s="65"/>
      <c r="D427" s="55"/>
      <c r="E427" s="55"/>
      <c r="F427" s="55"/>
      <c r="G427" s="55"/>
      <c r="H427" s="55"/>
      <c r="I427" s="55"/>
      <c r="J427" s="55"/>
      <c r="K427" s="65"/>
      <c r="L427" s="65"/>
      <c r="M427" s="65"/>
      <c r="N427" s="65"/>
      <c r="O427" s="65"/>
      <c r="P427" s="65"/>
    </row>
    <row r="428" spans="3:16" s="1" customFormat="1" x14ac:dyDescent="0.25">
      <c r="C428" s="65"/>
      <c r="D428" s="55"/>
      <c r="E428" s="55"/>
      <c r="F428" s="55"/>
      <c r="G428" s="55"/>
      <c r="H428" s="55"/>
      <c r="I428" s="55"/>
      <c r="J428" s="55"/>
      <c r="K428" s="65"/>
      <c r="L428" s="65"/>
      <c r="M428" s="65"/>
      <c r="N428" s="65"/>
      <c r="O428" s="65"/>
      <c r="P428" s="65"/>
    </row>
    <row r="429" spans="3:16" s="1" customFormat="1" x14ac:dyDescent="0.25">
      <c r="C429" s="65"/>
      <c r="D429" s="55"/>
      <c r="E429" s="55"/>
      <c r="F429" s="55"/>
      <c r="G429" s="55"/>
      <c r="H429" s="55"/>
      <c r="I429" s="55"/>
      <c r="J429" s="55"/>
      <c r="K429" s="65"/>
      <c r="L429" s="65"/>
      <c r="M429" s="65"/>
      <c r="N429" s="65"/>
      <c r="O429" s="65"/>
      <c r="P429" s="65"/>
    </row>
    <row r="430" spans="3:16" s="1" customFormat="1" x14ac:dyDescent="0.25">
      <c r="C430" s="65"/>
      <c r="D430" s="55"/>
      <c r="E430" s="55"/>
      <c r="F430" s="55"/>
      <c r="G430" s="55"/>
      <c r="H430" s="55"/>
      <c r="I430" s="55"/>
      <c r="J430" s="55"/>
      <c r="K430" s="65"/>
      <c r="L430" s="65"/>
      <c r="M430" s="65"/>
      <c r="N430" s="65"/>
      <c r="O430" s="65"/>
      <c r="P430" s="65"/>
    </row>
    <row r="431" spans="3:16" s="1" customFormat="1" x14ac:dyDescent="0.25">
      <c r="C431" s="65"/>
      <c r="D431" s="55"/>
      <c r="E431" s="55"/>
      <c r="F431" s="55"/>
      <c r="G431" s="55"/>
      <c r="H431" s="55"/>
      <c r="I431" s="55"/>
      <c r="J431" s="55"/>
      <c r="K431" s="65"/>
      <c r="L431" s="65"/>
      <c r="M431" s="65"/>
      <c r="N431" s="65"/>
      <c r="O431" s="65"/>
      <c r="P431" s="65"/>
    </row>
    <row r="432" spans="3:16" s="1" customFormat="1" x14ac:dyDescent="0.25">
      <c r="C432" s="65"/>
      <c r="D432" s="55"/>
      <c r="E432" s="55"/>
      <c r="F432" s="55"/>
      <c r="G432" s="55"/>
      <c r="H432" s="55"/>
      <c r="I432" s="55"/>
      <c r="J432" s="55"/>
      <c r="K432" s="65"/>
      <c r="L432" s="65"/>
      <c r="M432" s="65"/>
      <c r="N432" s="65"/>
      <c r="O432" s="65"/>
      <c r="P432" s="65"/>
    </row>
    <row r="433" spans="3:16" s="1" customFormat="1" x14ac:dyDescent="0.25">
      <c r="C433" s="65"/>
      <c r="D433" s="55"/>
      <c r="E433" s="55"/>
      <c r="F433" s="55"/>
      <c r="G433" s="55"/>
      <c r="H433" s="55"/>
      <c r="I433" s="55"/>
      <c r="J433" s="55"/>
      <c r="K433" s="65"/>
      <c r="L433" s="65"/>
      <c r="M433" s="65"/>
      <c r="N433" s="65"/>
      <c r="O433" s="65"/>
      <c r="P433" s="65"/>
    </row>
    <row r="434" spans="3:16" s="1" customFormat="1" x14ac:dyDescent="0.25">
      <c r="C434" s="65"/>
      <c r="D434" s="55"/>
      <c r="E434" s="55"/>
      <c r="F434" s="55"/>
      <c r="G434" s="55"/>
      <c r="H434" s="55"/>
      <c r="I434" s="55"/>
      <c r="J434" s="55"/>
      <c r="K434" s="65"/>
      <c r="L434" s="65"/>
      <c r="M434" s="65"/>
      <c r="N434" s="65"/>
      <c r="O434" s="65"/>
      <c r="P434" s="65"/>
    </row>
    <row r="435" spans="3:16" s="1" customFormat="1" x14ac:dyDescent="0.25">
      <c r="C435" s="65"/>
      <c r="D435" s="55"/>
      <c r="E435" s="55"/>
      <c r="F435" s="55"/>
      <c r="G435" s="55"/>
      <c r="H435" s="55"/>
      <c r="I435" s="55"/>
      <c r="J435" s="55"/>
      <c r="K435" s="65"/>
      <c r="L435" s="65"/>
      <c r="M435" s="65"/>
      <c r="N435" s="65"/>
      <c r="O435" s="65"/>
      <c r="P435" s="65"/>
    </row>
    <row r="436" spans="3:16" s="1" customFormat="1" x14ac:dyDescent="0.25">
      <c r="C436" s="65"/>
      <c r="D436" s="55"/>
      <c r="E436" s="55"/>
      <c r="F436" s="55"/>
      <c r="G436" s="55"/>
      <c r="H436" s="55"/>
      <c r="I436" s="55"/>
      <c r="J436" s="55"/>
      <c r="K436" s="65"/>
      <c r="L436" s="65"/>
      <c r="M436" s="65"/>
      <c r="N436" s="65"/>
      <c r="O436" s="65"/>
      <c r="P436" s="65"/>
    </row>
    <row r="437" spans="3:16" s="1" customFormat="1" x14ac:dyDescent="0.25">
      <c r="C437" s="65"/>
      <c r="D437" s="55"/>
      <c r="E437" s="55"/>
      <c r="F437" s="55"/>
      <c r="G437" s="55"/>
      <c r="H437" s="55"/>
      <c r="I437" s="55"/>
      <c r="J437" s="55"/>
      <c r="K437" s="65"/>
      <c r="L437" s="65"/>
      <c r="M437" s="65"/>
      <c r="N437" s="65"/>
      <c r="O437" s="65"/>
      <c r="P437" s="65"/>
    </row>
    <row r="438" spans="3:16" s="1" customFormat="1" x14ac:dyDescent="0.25">
      <c r="C438" s="65"/>
      <c r="D438" s="55"/>
      <c r="E438" s="55"/>
      <c r="F438" s="55"/>
      <c r="G438" s="55"/>
      <c r="H438" s="55"/>
      <c r="I438" s="55"/>
      <c r="J438" s="55"/>
      <c r="K438" s="65"/>
      <c r="L438" s="65"/>
      <c r="M438" s="65"/>
      <c r="N438" s="65"/>
      <c r="O438" s="65"/>
      <c r="P438" s="65"/>
    </row>
    <row r="439" spans="3:16" s="1" customFormat="1" x14ac:dyDescent="0.25">
      <c r="C439" s="65"/>
      <c r="D439" s="55"/>
      <c r="E439" s="55"/>
      <c r="F439" s="55"/>
      <c r="G439" s="55"/>
      <c r="H439" s="55"/>
      <c r="I439" s="55"/>
      <c r="J439" s="55"/>
      <c r="K439" s="65"/>
      <c r="L439" s="65"/>
      <c r="M439" s="65"/>
      <c r="N439" s="65"/>
      <c r="O439" s="65"/>
      <c r="P439" s="65"/>
    </row>
    <row r="440" spans="3:16" s="1" customFormat="1" x14ac:dyDescent="0.25">
      <c r="C440" s="65"/>
      <c r="D440" s="55"/>
      <c r="E440" s="55"/>
      <c r="F440" s="55"/>
      <c r="G440" s="55"/>
      <c r="H440" s="55"/>
      <c r="I440" s="55"/>
      <c r="J440" s="55"/>
      <c r="K440" s="65"/>
      <c r="L440" s="65"/>
      <c r="M440" s="65"/>
      <c r="N440" s="65"/>
      <c r="O440" s="65"/>
      <c r="P440" s="65"/>
    </row>
    <row r="441" spans="3:16" s="1" customFormat="1" x14ac:dyDescent="0.25">
      <c r="C441" s="65"/>
      <c r="D441" s="55"/>
      <c r="E441" s="55"/>
      <c r="F441" s="55"/>
      <c r="G441" s="55"/>
      <c r="H441" s="55"/>
      <c r="I441" s="55"/>
      <c r="J441" s="55"/>
      <c r="K441" s="65"/>
      <c r="L441" s="65"/>
      <c r="M441" s="65"/>
      <c r="N441" s="65"/>
      <c r="O441" s="65"/>
      <c r="P441" s="65"/>
    </row>
    <row r="442" spans="3:16" s="1" customFormat="1" x14ac:dyDescent="0.25">
      <c r="C442" s="65"/>
      <c r="D442" s="55"/>
      <c r="E442" s="55"/>
      <c r="F442" s="55"/>
      <c r="G442" s="55"/>
      <c r="H442" s="55"/>
      <c r="I442" s="55"/>
      <c r="J442" s="55"/>
      <c r="K442" s="65"/>
      <c r="L442" s="65"/>
      <c r="M442" s="65"/>
      <c r="N442" s="65"/>
      <c r="O442" s="65"/>
      <c r="P442" s="65"/>
    </row>
    <row r="443" spans="3:16" s="1" customFormat="1" x14ac:dyDescent="0.25">
      <c r="C443" s="65"/>
      <c r="D443" s="55"/>
      <c r="E443" s="55"/>
      <c r="F443" s="55"/>
      <c r="G443" s="55"/>
      <c r="H443" s="55"/>
      <c r="I443" s="55"/>
      <c r="J443" s="55"/>
      <c r="K443" s="65"/>
      <c r="L443" s="65"/>
      <c r="M443" s="65"/>
      <c r="N443" s="65"/>
      <c r="O443" s="65"/>
      <c r="P443" s="65"/>
    </row>
    <row r="444" spans="3:16" s="1" customFormat="1" x14ac:dyDescent="0.25">
      <c r="C444" s="65"/>
      <c r="D444" s="55"/>
      <c r="E444" s="55"/>
      <c r="F444" s="55"/>
      <c r="G444" s="55"/>
      <c r="H444" s="55"/>
      <c r="I444" s="55"/>
      <c r="J444" s="55"/>
      <c r="K444" s="65"/>
      <c r="L444" s="65"/>
      <c r="M444" s="65"/>
      <c r="N444" s="65"/>
      <c r="O444" s="65"/>
      <c r="P444" s="65"/>
    </row>
    <row r="445" spans="3:16" s="1" customFormat="1" x14ac:dyDescent="0.25">
      <c r="C445" s="65"/>
      <c r="D445" s="55"/>
      <c r="E445" s="55"/>
      <c r="F445" s="55"/>
      <c r="G445" s="55"/>
      <c r="H445" s="55"/>
      <c r="I445" s="55"/>
      <c r="J445" s="55"/>
      <c r="K445" s="65"/>
      <c r="L445" s="65"/>
      <c r="M445" s="65"/>
      <c r="N445" s="65"/>
      <c r="O445" s="65"/>
      <c r="P445" s="65"/>
    </row>
    <row r="446" spans="3:16" s="1" customFormat="1" x14ac:dyDescent="0.25">
      <c r="C446" s="65"/>
      <c r="D446" s="55"/>
      <c r="E446" s="55"/>
      <c r="F446" s="55"/>
      <c r="G446" s="55"/>
      <c r="H446" s="55"/>
      <c r="I446" s="55"/>
      <c r="J446" s="55"/>
      <c r="K446" s="65"/>
      <c r="L446" s="65"/>
      <c r="M446" s="65"/>
      <c r="N446" s="65"/>
      <c r="O446" s="65"/>
      <c r="P446" s="65"/>
    </row>
    <row r="447" spans="3:16" s="1" customFormat="1" x14ac:dyDescent="0.25">
      <c r="C447" s="65"/>
      <c r="D447" s="55"/>
      <c r="E447" s="55"/>
      <c r="F447" s="55"/>
      <c r="G447" s="55"/>
      <c r="H447" s="55"/>
      <c r="I447" s="55"/>
      <c r="J447" s="55"/>
      <c r="K447" s="65"/>
      <c r="L447" s="65"/>
      <c r="M447" s="65"/>
      <c r="N447" s="65"/>
      <c r="O447" s="65"/>
      <c r="P447" s="65"/>
    </row>
    <row r="448" spans="3:16" s="1" customFormat="1" x14ac:dyDescent="0.25">
      <c r="C448" s="65"/>
      <c r="D448" s="55"/>
      <c r="E448" s="55"/>
      <c r="F448" s="55"/>
      <c r="G448" s="55"/>
      <c r="H448" s="55"/>
      <c r="I448" s="55"/>
      <c r="J448" s="55"/>
      <c r="K448" s="65"/>
      <c r="L448" s="65"/>
      <c r="M448" s="65"/>
      <c r="N448" s="65"/>
      <c r="O448" s="65"/>
      <c r="P448" s="65"/>
    </row>
    <row r="449" spans="3:16" s="1" customFormat="1" x14ac:dyDescent="0.25">
      <c r="C449" s="65"/>
      <c r="D449" s="55"/>
      <c r="E449" s="55"/>
      <c r="F449" s="55"/>
      <c r="G449" s="55"/>
      <c r="H449" s="55"/>
      <c r="I449" s="55"/>
      <c r="J449" s="55"/>
      <c r="K449" s="65"/>
      <c r="L449" s="65"/>
      <c r="M449" s="65"/>
      <c r="N449" s="65"/>
      <c r="O449" s="65"/>
      <c r="P449" s="65"/>
    </row>
    <row r="450" spans="3:16" s="1" customFormat="1" x14ac:dyDescent="0.25">
      <c r="C450" s="65"/>
      <c r="D450" s="55"/>
      <c r="E450" s="55"/>
      <c r="F450" s="55"/>
      <c r="G450" s="55"/>
      <c r="H450" s="55"/>
      <c r="I450" s="55"/>
      <c r="J450" s="55"/>
      <c r="K450" s="65"/>
      <c r="L450" s="65"/>
      <c r="M450" s="65"/>
      <c r="N450" s="65"/>
      <c r="O450" s="65"/>
      <c r="P450" s="65"/>
    </row>
    <row r="451" spans="3:16" s="1" customFormat="1" x14ac:dyDescent="0.25">
      <c r="C451" s="65"/>
      <c r="D451" s="55"/>
      <c r="E451" s="55"/>
      <c r="F451" s="55"/>
      <c r="G451" s="55"/>
      <c r="H451" s="55"/>
      <c r="I451" s="55"/>
      <c r="J451" s="55"/>
      <c r="K451" s="65"/>
      <c r="L451" s="65"/>
      <c r="M451" s="65"/>
      <c r="N451" s="65"/>
      <c r="O451" s="65"/>
      <c r="P451" s="65"/>
    </row>
    <row r="452" spans="3:16" s="1" customFormat="1" x14ac:dyDescent="0.25">
      <c r="C452" s="65"/>
      <c r="D452" s="55"/>
      <c r="E452" s="55"/>
      <c r="F452" s="55"/>
      <c r="G452" s="55"/>
      <c r="H452" s="55"/>
      <c r="I452" s="55"/>
      <c r="J452" s="55"/>
      <c r="K452" s="65"/>
      <c r="L452" s="65"/>
      <c r="M452" s="65"/>
      <c r="N452" s="65"/>
      <c r="O452" s="65"/>
      <c r="P452" s="65"/>
    </row>
    <row r="453" spans="3:16" s="1" customFormat="1" x14ac:dyDescent="0.25">
      <c r="C453" s="65"/>
      <c r="D453" s="55"/>
      <c r="E453" s="55"/>
      <c r="F453" s="55"/>
      <c r="G453" s="55"/>
      <c r="H453" s="55"/>
      <c r="I453" s="55"/>
      <c r="J453" s="55"/>
      <c r="K453" s="65"/>
      <c r="L453" s="65"/>
      <c r="M453" s="65"/>
      <c r="N453" s="65"/>
      <c r="O453" s="65"/>
      <c r="P453" s="65"/>
    </row>
    <row r="454" spans="3:16" s="1" customFormat="1" x14ac:dyDescent="0.25">
      <c r="C454" s="65"/>
      <c r="D454" s="55"/>
      <c r="E454" s="55"/>
      <c r="F454" s="55"/>
      <c r="G454" s="55"/>
      <c r="H454" s="55"/>
      <c r="I454" s="55"/>
      <c r="J454" s="55"/>
      <c r="K454" s="65"/>
      <c r="L454" s="65"/>
      <c r="M454" s="65"/>
      <c r="N454" s="65"/>
      <c r="O454" s="65"/>
      <c r="P454" s="65"/>
    </row>
    <row r="455" spans="3:16" s="1" customFormat="1" x14ac:dyDescent="0.25">
      <c r="C455" s="65"/>
      <c r="D455" s="55"/>
      <c r="E455" s="55"/>
      <c r="F455" s="55"/>
      <c r="G455" s="55"/>
      <c r="H455" s="55"/>
      <c r="I455" s="55"/>
      <c r="J455" s="55"/>
      <c r="K455" s="65"/>
      <c r="L455" s="65"/>
      <c r="M455" s="65"/>
      <c r="N455" s="65"/>
      <c r="O455" s="65"/>
      <c r="P455" s="65"/>
    </row>
    <row r="456" spans="3:16" s="1" customFormat="1" x14ac:dyDescent="0.25">
      <c r="C456" s="65"/>
      <c r="D456" s="55"/>
      <c r="E456" s="55"/>
      <c r="F456" s="55"/>
      <c r="G456" s="55"/>
      <c r="H456" s="55"/>
      <c r="I456" s="55"/>
      <c r="J456" s="55"/>
      <c r="K456" s="65"/>
      <c r="L456" s="65"/>
      <c r="M456" s="65"/>
      <c r="N456" s="65"/>
      <c r="O456" s="65"/>
      <c r="P456" s="65"/>
    </row>
    <row r="457" spans="3:16" s="1" customFormat="1" x14ac:dyDescent="0.25">
      <c r="C457" s="65"/>
      <c r="D457" s="55"/>
      <c r="E457" s="55"/>
      <c r="F457" s="55"/>
      <c r="G457" s="55"/>
      <c r="H457" s="55"/>
      <c r="I457" s="55"/>
      <c r="J457" s="55"/>
      <c r="K457" s="65"/>
      <c r="L457" s="65"/>
      <c r="M457" s="65"/>
      <c r="N457" s="65"/>
      <c r="O457" s="65"/>
      <c r="P457" s="65"/>
    </row>
    <row r="458" spans="3:16" s="1" customFormat="1" x14ac:dyDescent="0.25">
      <c r="C458" s="65"/>
      <c r="D458" s="55"/>
      <c r="E458" s="55"/>
      <c r="F458" s="55"/>
      <c r="G458" s="55"/>
      <c r="H458" s="55"/>
      <c r="I458" s="55"/>
      <c r="J458" s="55"/>
      <c r="K458" s="65"/>
      <c r="L458" s="65"/>
      <c r="M458" s="65"/>
      <c r="N458" s="65"/>
      <c r="O458" s="65"/>
      <c r="P458" s="65"/>
    </row>
    <row r="459" spans="3:16" s="1" customFormat="1" x14ac:dyDescent="0.25">
      <c r="C459" s="65"/>
      <c r="D459" s="55"/>
      <c r="E459" s="55"/>
      <c r="F459" s="55"/>
      <c r="G459" s="55"/>
      <c r="H459" s="55"/>
      <c r="I459" s="55"/>
      <c r="J459" s="55"/>
      <c r="K459" s="65"/>
      <c r="L459" s="65"/>
      <c r="M459" s="65"/>
      <c r="N459" s="65"/>
      <c r="O459" s="65"/>
      <c r="P459" s="65"/>
    </row>
    <row r="460" spans="3:16" s="1" customFormat="1" x14ac:dyDescent="0.25">
      <c r="C460" s="65"/>
      <c r="D460" s="55"/>
      <c r="E460" s="55"/>
      <c r="F460" s="55"/>
      <c r="G460" s="55"/>
      <c r="H460" s="55"/>
      <c r="I460" s="55"/>
      <c r="J460" s="55"/>
      <c r="K460" s="65"/>
      <c r="L460" s="65"/>
      <c r="M460" s="65"/>
      <c r="N460" s="65"/>
      <c r="O460" s="65"/>
      <c r="P460" s="65"/>
    </row>
    <row r="461" spans="3:16" s="1" customFormat="1" x14ac:dyDescent="0.25">
      <c r="C461" s="65"/>
      <c r="D461" s="55"/>
      <c r="E461" s="55"/>
      <c r="F461" s="55"/>
      <c r="G461" s="55"/>
      <c r="H461" s="55"/>
      <c r="I461" s="55"/>
      <c r="J461" s="55"/>
      <c r="K461" s="65"/>
      <c r="L461" s="65"/>
      <c r="M461" s="65"/>
      <c r="N461" s="65"/>
      <c r="O461" s="65"/>
      <c r="P461" s="65"/>
    </row>
    <row r="462" spans="3:16" s="1" customFormat="1" x14ac:dyDescent="0.25">
      <c r="C462" s="65"/>
      <c r="D462" s="55"/>
      <c r="E462" s="55"/>
      <c r="F462" s="55"/>
      <c r="G462" s="55"/>
      <c r="H462" s="55"/>
      <c r="I462" s="55"/>
      <c r="J462" s="55"/>
      <c r="K462" s="65"/>
      <c r="L462" s="65"/>
      <c r="M462" s="65"/>
      <c r="N462" s="65"/>
      <c r="O462" s="65"/>
      <c r="P462" s="65"/>
    </row>
    <row r="463" spans="3:16" s="1" customFormat="1" x14ac:dyDescent="0.25">
      <c r="C463" s="65"/>
      <c r="D463" s="55"/>
      <c r="E463" s="55"/>
      <c r="F463" s="55"/>
      <c r="G463" s="55"/>
      <c r="H463" s="55"/>
      <c r="I463" s="55"/>
      <c r="J463" s="55"/>
      <c r="K463" s="65"/>
      <c r="L463" s="65"/>
      <c r="M463" s="65"/>
      <c r="N463" s="65"/>
      <c r="O463" s="65"/>
      <c r="P463" s="65"/>
    </row>
    <row r="464" spans="3:16" s="1" customFormat="1" x14ac:dyDescent="0.25">
      <c r="C464" s="65"/>
      <c r="D464" s="55"/>
      <c r="E464" s="55"/>
      <c r="F464" s="55"/>
      <c r="G464" s="55"/>
      <c r="H464" s="55"/>
      <c r="I464" s="55"/>
      <c r="J464" s="55"/>
      <c r="K464" s="65"/>
      <c r="L464" s="65"/>
      <c r="M464" s="65"/>
      <c r="N464" s="65"/>
      <c r="O464" s="65"/>
      <c r="P464" s="65"/>
    </row>
    <row r="465" spans="3:16" s="1" customFormat="1" x14ac:dyDescent="0.25">
      <c r="C465" s="65"/>
      <c r="D465" s="55"/>
      <c r="E465" s="55"/>
      <c r="F465" s="55"/>
      <c r="G465" s="55"/>
      <c r="H465" s="55"/>
      <c r="I465" s="55"/>
      <c r="J465" s="55"/>
      <c r="K465" s="65"/>
      <c r="L465" s="65"/>
      <c r="M465" s="65"/>
      <c r="N465" s="65"/>
      <c r="O465" s="65"/>
      <c r="P465" s="65"/>
    </row>
    <row r="466" spans="3:16" s="1" customFormat="1" x14ac:dyDescent="0.25">
      <c r="C466" s="65"/>
      <c r="D466" s="55"/>
      <c r="E466" s="55"/>
      <c r="F466" s="55"/>
      <c r="G466" s="55"/>
      <c r="H466" s="55"/>
      <c r="I466" s="55"/>
      <c r="J466" s="55"/>
      <c r="K466" s="65"/>
      <c r="L466" s="65"/>
      <c r="M466" s="65"/>
      <c r="N466" s="65"/>
      <c r="O466" s="65"/>
      <c r="P466" s="65"/>
    </row>
    <row r="467" spans="3:16" s="1" customFormat="1" x14ac:dyDescent="0.25">
      <c r="C467" s="65"/>
      <c r="D467" s="55"/>
      <c r="E467" s="55"/>
      <c r="F467" s="55"/>
      <c r="G467" s="55"/>
      <c r="H467" s="55"/>
      <c r="I467" s="55"/>
      <c r="J467" s="55"/>
      <c r="K467" s="65"/>
      <c r="L467" s="65"/>
      <c r="M467" s="65"/>
      <c r="N467" s="65"/>
      <c r="O467" s="65"/>
      <c r="P467" s="65"/>
    </row>
    <row r="468" spans="3:16" s="1" customFormat="1" x14ac:dyDescent="0.25">
      <c r="C468" s="65"/>
      <c r="D468" s="55"/>
      <c r="E468" s="55"/>
      <c r="F468" s="55"/>
      <c r="G468" s="55"/>
      <c r="H468" s="55"/>
      <c r="I468" s="55"/>
      <c r="J468" s="55"/>
      <c r="K468" s="65"/>
      <c r="L468" s="65"/>
      <c r="M468" s="65"/>
      <c r="N468" s="65"/>
      <c r="O468" s="65"/>
      <c r="P468" s="65"/>
    </row>
    <row r="469" spans="3:16" s="1" customFormat="1" x14ac:dyDescent="0.25">
      <c r="C469" s="65"/>
      <c r="D469" s="55"/>
      <c r="E469" s="55"/>
      <c r="F469" s="55"/>
      <c r="G469" s="55"/>
      <c r="H469" s="55"/>
      <c r="I469" s="55"/>
      <c r="J469" s="55"/>
      <c r="K469" s="65"/>
      <c r="L469" s="65"/>
      <c r="M469" s="65"/>
      <c r="N469" s="65"/>
      <c r="O469" s="65"/>
      <c r="P469" s="65"/>
    </row>
    <row r="470" spans="3:16" s="1" customFormat="1" x14ac:dyDescent="0.25">
      <c r="C470" s="65"/>
      <c r="D470" s="55"/>
      <c r="E470" s="55"/>
      <c r="F470" s="55"/>
      <c r="G470" s="55"/>
      <c r="H470" s="55"/>
      <c r="I470" s="55"/>
      <c r="J470" s="55"/>
      <c r="K470" s="65"/>
      <c r="L470" s="65"/>
      <c r="M470" s="65"/>
      <c r="N470" s="65"/>
      <c r="O470" s="65"/>
      <c r="P470" s="65"/>
    </row>
    <row r="471" spans="3:16" s="1" customFormat="1" x14ac:dyDescent="0.25">
      <c r="C471" s="65"/>
      <c r="D471" s="55"/>
      <c r="E471" s="55"/>
      <c r="F471" s="55"/>
      <c r="G471" s="55"/>
      <c r="H471" s="55"/>
      <c r="I471" s="55"/>
      <c r="J471" s="55"/>
      <c r="K471" s="65"/>
      <c r="L471" s="65"/>
      <c r="M471" s="65"/>
      <c r="N471" s="65"/>
      <c r="O471" s="65"/>
      <c r="P471" s="65"/>
    </row>
    <row r="472" spans="3:16" s="1" customFormat="1" x14ac:dyDescent="0.25">
      <c r="C472" s="65"/>
      <c r="D472" s="55"/>
      <c r="E472" s="55"/>
      <c r="F472" s="55"/>
      <c r="G472" s="55"/>
      <c r="H472" s="55"/>
      <c r="I472" s="55"/>
      <c r="J472" s="55"/>
      <c r="K472" s="65"/>
      <c r="L472" s="65"/>
      <c r="M472" s="65"/>
      <c r="N472" s="65"/>
      <c r="O472" s="65"/>
      <c r="P472" s="65"/>
    </row>
    <row r="473" spans="3:16" s="1" customFormat="1" x14ac:dyDescent="0.25">
      <c r="C473" s="65"/>
      <c r="D473" s="55"/>
      <c r="E473" s="55"/>
      <c r="F473" s="55"/>
      <c r="G473" s="55"/>
      <c r="H473" s="55"/>
      <c r="I473" s="55"/>
      <c r="J473" s="55"/>
      <c r="K473" s="65"/>
      <c r="L473" s="65"/>
      <c r="M473" s="65"/>
      <c r="N473" s="65"/>
      <c r="O473" s="65"/>
      <c r="P473" s="65"/>
    </row>
    <row r="474" spans="3:16" s="1" customFormat="1" x14ac:dyDescent="0.25">
      <c r="C474" s="65"/>
      <c r="D474" s="55"/>
      <c r="E474" s="55"/>
      <c r="F474" s="55"/>
      <c r="G474" s="55"/>
      <c r="H474" s="55"/>
      <c r="I474" s="55"/>
      <c r="J474" s="55"/>
      <c r="K474" s="65"/>
      <c r="L474" s="65"/>
      <c r="M474" s="65"/>
      <c r="N474" s="65"/>
      <c r="O474" s="65"/>
      <c r="P474" s="65"/>
    </row>
    <row r="475" spans="3:16" s="1" customFormat="1" x14ac:dyDescent="0.25">
      <c r="C475" s="65"/>
      <c r="D475" s="55"/>
      <c r="E475" s="55"/>
      <c r="F475" s="55"/>
      <c r="G475" s="55"/>
      <c r="H475" s="55"/>
      <c r="I475" s="55"/>
      <c r="J475" s="55"/>
      <c r="K475" s="65"/>
      <c r="L475" s="65"/>
      <c r="M475" s="65"/>
      <c r="N475" s="65"/>
      <c r="O475" s="65"/>
      <c r="P475" s="65"/>
    </row>
    <row r="476" spans="3:16" s="1" customFormat="1" x14ac:dyDescent="0.25">
      <c r="C476" s="65"/>
      <c r="D476" s="55"/>
      <c r="E476" s="55"/>
      <c r="F476" s="55"/>
      <c r="G476" s="55"/>
      <c r="H476" s="55"/>
      <c r="I476" s="55"/>
      <c r="J476" s="55"/>
      <c r="K476" s="65"/>
      <c r="L476" s="65"/>
      <c r="M476" s="65"/>
      <c r="N476" s="65"/>
      <c r="O476" s="65"/>
      <c r="P476" s="65"/>
    </row>
    <row r="477" spans="3:16" s="1" customFormat="1" x14ac:dyDescent="0.25">
      <c r="C477" s="65"/>
      <c r="D477" s="55"/>
      <c r="E477" s="55"/>
      <c r="F477" s="55"/>
      <c r="G477" s="55"/>
      <c r="H477" s="55"/>
      <c r="I477" s="55"/>
      <c r="J477" s="55"/>
      <c r="K477" s="65"/>
      <c r="L477" s="65"/>
      <c r="M477" s="65"/>
      <c r="N477" s="65"/>
      <c r="O477" s="65"/>
      <c r="P477" s="65"/>
    </row>
    <row r="478" spans="3:16" s="1" customFormat="1" x14ac:dyDescent="0.25">
      <c r="C478" s="65"/>
      <c r="D478" s="55"/>
      <c r="E478" s="55"/>
      <c r="F478" s="55"/>
      <c r="G478" s="55"/>
      <c r="H478" s="55"/>
      <c r="I478" s="55"/>
      <c r="J478" s="55"/>
      <c r="K478" s="65"/>
      <c r="L478" s="65"/>
      <c r="M478" s="65"/>
      <c r="N478" s="65"/>
      <c r="O478" s="65"/>
      <c r="P478" s="65"/>
    </row>
    <row r="479" spans="3:16" s="1" customFormat="1" x14ac:dyDescent="0.25">
      <c r="C479" s="65"/>
      <c r="D479" s="55"/>
      <c r="E479" s="55"/>
      <c r="F479" s="55"/>
      <c r="G479" s="55"/>
      <c r="H479" s="55"/>
      <c r="I479" s="55"/>
      <c r="J479" s="55"/>
      <c r="K479" s="65"/>
      <c r="L479" s="65"/>
      <c r="M479" s="65"/>
      <c r="N479" s="65"/>
      <c r="O479" s="65"/>
      <c r="P479" s="65"/>
    </row>
    <row r="480" spans="3:16" s="1" customFormat="1" x14ac:dyDescent="0.25">
      <c r="C480" s="65"/>
      <c r="D480" s="55"/>
      <c r="E480" s="55"/>
      <c r="F480" s="55"/>
      <c r="G480" s="55"/>
      <c r="H480" s="55"/>
      <c r="I480" s="55"/>
      <c r="J480" s="55"/>
      <c r="K480" s="65"/>
      <c r="L480" s="65"/>
      <c r="M480" s="65"/>
      <c r="N480" s="65"/>
      <c r="O480" s="65"/>
      <c r="P480" s="65"/>
    </row>
    <row r="481" spans="3:16" s="1" customFormat="1" x14ac:dyDescent="0.25">
      <c r="C481" s="65"/>
      <c r="D481" s="55"/>
      <c r="E481" s="55"/>
      <c r="F481" s="55"/>
      <c r="G481" s="55"/>
      <c r="H481" s="55"/>
      <c r="I481" s="55"/>
      <c r="J481" s="55"/>
      <c r="K481" s="65"/>
      <c r="L481" s="65"/>
      <c r="M481" s="65"/>
      <c r="N481" s="65"/>
      <c r="O481" s="65"/>
      <c r="P481" s="65"/>
    </row>
    <row r="482" spans="3:16" s="1" customFormat="1" x14ac:dyDescent="0.25">
      <c r="C482" s="65"/>
      <c r="D482" s="55"/>
      <c r="E482" s="55"/>
      <c r="F482" s="55"/>
      <c r="G482" s="55"/>
      <c r="H482" s="55"/>
      <c r="I482" s="55"/>
      <c r="J482" s="55"/>
      <c r="K482" s="65"/>
      <c r="L482" s="65"/>
      <c r="M482" s="65"/>
      <c r="N482" s="65"/>
      <c r="O482" s="65"/>
      <c r="P482" s="65"/>
    </row>
    <row r="483" spans="3:16" s="1" customFormat="1" x14ac:dyDescent="0.25">
      <c r="C483" s="65"/>
      <c r="D483" s="55"/>
      <c r="E483" s="55"/>
      <c r="F483" s="55"/>
      <c r="G483" s="55"/>
      <c r="H483" s="55"/>
      <c r="I483" s="55"/>
      <c r="J483" s="55"/>
      <c r="K483" s="65"/>
      <c r="L483" s="65"/>
      <c r="M483" s="65"/>
      <c r="N483" s="65"/>
      <c r="O483" s="65"/>
      <c r="P483" s="65"/>
    </row>
    <row r="484" spans="3:16" s="1" customFormat="1" x14ac:dyDescent="0.25">
      <c r="C484" s="65"/>
      <c r="D484" s="55"/>
      <c r="E484" s="55"/>
      <c r="F484" s="55"/>
      <c r="G484" s="55"/>
      <c r="H484" s="55"/>
      <c r="I484" s="55"/>
      <c r="J484" s="55"/>
      <c r="K484" s="65"/>
      <c r="L484" s="65"/>
      <c r="M484" s="65"/>
      <c r="N484" s="65"/>
      <c r="O484" s="65"/>
      <c r="P484" s="65"/>
    </row>
    <row r="485" spans="3:16" s="1" customFormat="1" x14ac:dyDescent="0.25">
      <c r="C485" s="65"/>
      <c r="D485" s="55"/>
      <c r="E485" s="55"/>
      <c r="F485" s="55"/>
      <c r="G485" s="55"/>
      <c r="H485" s="55"/>
      <c r="I485" s="55"/>
      <c r="J485" s="55"/>
      <c r="K485" s="65"/>
      <c r="L485" s="65"/>
      <c r="M485" s="65"/>
      <c r="N485" s="65"/>
      <c r="O485" s="65"/>
      <c r="P485" s="65"/>
    </row>
    <row r="486" spans="3:16" s="1" customFormat="1" x14ac:dyDescent="0.25">
      <c r="C486" s="65"/>
      <c r="D486" s="55"/>
      <c r="E486" s="55"/>
      <c r="F486" s="55"/>
      <c r="G486" s="55"/>
      <c r="H486" s="55"/>
      <c r="I486" s="55"/>
      <c r="J486" s="55"/>
      <c r="K486" s="65"/>
      <c r="L486" s="65"/>
      <c r="M486" s="65"/>
      <c r="N486" s="65"/>
      <c r="O486" s="65"/>
      <c r="P486" s="65"/>
    </row>
    <row r="487" spans="3:16" s="1" customFormat="1" x14ac:dyDescent="0.25">
      <c r="C487" s="65"/>
      <c r="D487" s="55"/>
      <c r="E487" s="55"/>
      <c r="F487" s="55"/>
      <c r="G487" s="55"/>
      <c r="H487" s="55"/>
      <c r="I487" s="55"/>
      <c r="J487" s="55"/>
      <c r="K487" s="65"/>
      <c r="L487" s="65"/>
      <c r="M487" s="65"/>
      <c r="N487" s="65"/>
      <c r="O487" s="65"/>
      <c r="P487" s="65"/>
    </row>
    <row r="488" spans="3:16" s="1" customFormat="1" x14ac:dyDescent="0.25">
      <c r="C488" s="65"/>
      <c r="D488" s="55"/>
      <c r="E488" s="55"/>
      <c r="F488" s="55"/>
      <c r="G488" s="55"/>
      <c r="H488" s="55"/>
      <c r="I488" s="55"/>
      <c r="J488" s="55"/>
      <c r="K488" s="65"/>
      <c r="L488" s="65"/>
      <c r="M488" s="65"/>
      <c r="N488" s="65"/>
      <c r="O488" s="65"/>
      <c r="P488" s="65"/>
    </row>
    <row r="489" spans="3:16" s="1" customFormat="1" x14ac:dyDescent="0.25">
      <c r="C489" s="65"/>
      <c r="D489" s="55"/>
      <c r="E489" s="55"/>
      <c r="F489" s="55"/>
      <c r="G489" s="55"/>
      <c r="H489" s="55"/>
      <c r="I489" s="55"/>
      <c r="J489" s="55"/>
      <c r="K489" s="65"/>
      <c r="L489" s="65"/>
      <c r="M489" s="65"/>
      <c r="N489" s="65"/>
      <c r="O489" s="65"/>
      <c r="P489" s="65"/>
    </row>
    <row r="490" spans="3:16" s="1" customFormat="1" x14ac:dyDescent="0.25">
      <c r="C490" s="65"/>
      <c r="D490" s="55"/>
      <c r="E490" s="55"/>
      <c r="F490" s="55"/>
      <c r="G490" s="55"/>
      <c r="H490" s="55"/>
      <c r="I490" s="55"/>
      <c r="J490" s="55"/>
      <c r="K490" s="65"/>
      <c r="L490" s="65"/>
      <c r="M490" s="65"/>
      <c r="N490" s="65"/>
      <c r="O490" s="65"/>
      <c r="P490" s="65"/>
    </row>
    <row r="491" spans="3:16" s="1" customFormat="1" x14ac:dyDescent="0.25">
      <c r="C491" s="65"/>
      <c r="D491" s="55"/>
      <c r="E491" s="55"/>
      <c r="F491" s="55"/>
      <c r="G491" s="55"/>
      <c r="H491" s="55"/>
      <c r="I491" s="55"/>
      <c r="J491" s="55"/>
      <c r="K491" s="65"/>
      <c r="L491" s="65"/>
      <c r="M491" s="65"/>
      <c r="N491" s="65"/>
      <c r="O491" s="65"/>
      <c r="P491" s="65"/>
    </row>
    <row r="492" spans="3:16" s="1" customFormat="1" x14ac:dyDescent="0.25">
      <c r="C492" s="65"/>
      <c r="D492" s="55"/>
      <c r="E492" s="55"/>
      <c r="F492" s="55"/>
      <c r="G492" s="55"/>
      <c r="H492" s="55"/>
      <c r="I492" s="55"/>
      <c r="J492" s="55"/>
      <c r="K492" s="65"/>
      <c r="L492" s="65"/>
      <c r="M492" s="65"/>
      <c r="N492" s="65"/>
      <c r="O492" s="65"/>
      <c r="P492" s="65"/>
    </row>
    <row r="493" spans="3:16" s="1" customFormat="1" x14ac:dyDescent="0.25">
      <c r="C493" s="65"/>
      <c r="D493" s="55"/>
      <c r="E493" s="55"/>
      <c r="F493" s="55"/>
      <c r="G493" s="55"/>
      <c r="H493" s="55"/>
      <c r="I493" s="55"/>
      <c r="J493" s="55"/>
      <c r="K493" s="65"/>
      <c r="L493" s="65"/>
      <c r="M493" s="65"/>
      <c r="N493" s="65"/>
      <c r="O493" s="65"/>
      <c r="P493" s="65"/>
    </row>
    <row r="494" spans="3:16" s="1" customFormat="1" x14ac:dyDescent="0.25">
      <c r="C494" s="65"/>
      <c r="D494" s="55"/>
      <c r="E494" s="55"/>
      <c r="F494" s="55"/>
      <c r="G494" s="55"/>
      <c r="H494" s="55"/>
      <c r="I494" s="55"/>
      <c r="J494" s="55"/>
      <c r="K494" s="65"/>
      <c r="L494" s="65"/>
      <c r="M494" s="65"/>
      <c r="N494" s="65"/>
      <c r="O494" s="65"/>
      <c r="P494" s="65"/>
    </row>
    <row r="495" spans="3:16" s="1" customFormat="1" x14ac:dyDescent="0.25">
      <c r="C495" s="65"/>
      <c r="D495" s="55"/>
      <c r="E495" s="55"/>
      <c r="F495" s="55"/>
      <c r="G495" s="55"/>
      <c r="H495" s="55"/>
      <c r="I495" s="55"/>
      <c r="J495" s="55"/>
      <c r="K495" s="65"/>
      <c r="L495" s="65"/>
      <c r="M495" s="65"/>
      <c r="N495" s="65"/>
      <c r="O495" s="65"/>
      <c r="P495" s="65"/>
    </row>
    <row r="496" spans="3:16" s="1" customFormat="1" x14ac:dyDescent="0.25">
      <c r="C496" s="65"/>
      <c r="D496" s="55"/>
      <c r="E496" s="55"/>
      <c r="F496" s="55"/>
      <c r="G496" s="55"/>
      <c r="H496" s="55"/>
      <c r="I496" s="55"/>
      <c r="J496" s="55"/>
      <c r="K496" s="65"/>
      <c r="L496" s="65"/>
      <c r="M496" s="65"/>
      <c r="N496" s="65"/>
      <c r="O496" s="65"/>
      <c r="P496" s="65"/>
    </row>
    <row r="497" spans="3:16" s="1" customFormat="1" x14ac:dyDescent="0.25">
      <c r="C497" s="65"/>
      <c r="D497" s="55"/>
      <c r="E497" s="55"/>
      <c r="F497" s="55"/>
      <c r="G497" s="55"/>
      <c r="H497" s="55"/>
      <c r="I497" s="55"/>
      <c r="J497" s="55"/>
      <c r="K497" s="65"/>
      <c r="L497" s="65"/>
      <c r="M497" s="65"/>
      <c r="N497" s="65"/>
      <c r="O497" s="65"/>
      <c r="P497" s="65"/>
    </row>
    <row r="498" spans="3:16" s="1" customFormat="1" x14ac:dyDescent="0.25">
      <c r="C498" s="65"/>
      <c r="D498" s="55"/>
      <c r="E498" s="55"/>
      <c r="F498" s="55"/>
      <c r="G498" s="55"/>
      <c r="H498" s="55"/>
      <c r="I498" s="55"/>
      <c r="J498" s="55"/>
      <c r="K498" s="65"/>
      <c r="L498" s="65"/>
      <c r="M498" s="65"/>
      <c r="N498" s="65"/>
      <c r="O498" s="65"/>
      <c r="P498" s="65"/>
    </row>
    <row r="499" spans="3:16" s="1" customFormat="1" x14ac:dyDescent="0.25">
      <c r="C499" s="65"/>
      <c r="D499" s="55"/>
      <c r="E499" s="55"/>
      <c r="F499" s="55"/>
      <c r="G499" s="55"/>
      <c r="H499" s="55"/>
      <c r="I499" s="55"/>
      <c r="J499" s="55"/>
      <c r="K499" s="65"/>
      <c r="L499" s="65"/>
      <c r="M499" s="65"/>
      <c r="N499" s="65"/>
      <c r="O499" s="65"/>
      <c r="P499" s="65"/>
    </row>
    <row r="500" spans="3:16" s="1" customFormat="1" x14ac:dyDescent="0.25">
      <c r="C500" s="65"/>
      <c r="D500" s="55"/>
      <c r="E500" s="55"/>
      <c r="F500" s="55"/>
      <c r="G500" s="55"/>
      <c r="H500" s="55"/>
      <c r="I500" s="55"/>
      <c r="J500" s="55"/>
      <c r="K500" s="65"/>
      <c r="L500" s="65"/>
      <c r="M500" s="65"/>
      <c r="N500" s="65"/>
      <c r="O500" s="65"/>
      <c r="P500" s="65"/>
    </row>
    <row r="501" spans="3:16" s="1" customFormat="1" x14ac:dyDescent="0.25">
      <c r="C501" s="65"/>
      <c r="D501" s="55"/>
      <c r="E501" s="55"/>
      <c r="F501" s="55"/>
      <c r="G501" s="55"/>
      <c r="H501" s="55"/>
      <c r="I501" s="55"/>
      <c r="J501" s="55"/>
      <c r="K501" s="65"/>
      <c r="L501" s="65"/>
      <c r="M501" s="65"/>
      <c r="N501" s="65"/>
      <c r="O501" s="65"/>
      <c r="P501" s="65"/>
    </row>
    <row r="502" spans="3:16" s="1" customFormat="1" x14ac:dyDescent="0.25">
      <c r="C502" s="65"/>
      <c r="D502" s="55"/>
      <c r="E502" s="55"/>
      <c r="F502" s="55"/>
      <c r="G502" s="55"/>
      <c r="H502" s="55"/>
      <c r="I502" s="55"/>
      <c r="J502" s="55"/>
      <c r="K502" s="65"/>
      <c r="L502" s="65"/>
      <c r="M502" s="65"/>
      <c r="N502" s="65"/>
      <c r="O502" s="65"/>
      <c r="P502" s="65"/>
    </row>
    <row r="503" spans="3:16" s="1" customFormat="1" x14ac:dyDescent="0.25">
      <c r="C503" s="65"/>
      <c r="D503" s="55"/>
      <c r="E503" s="55"/>
      <c r="F503" s="55"/>
      <c r="G503" s="55"/>
      <c r="H503" s="55"/>
      <c r="I503" s="55"/>
      <c r="J503" s="55"/>
      <c r="K503" s="65"/>
      <c r="L503" s="65"/>
      <c r="M503" s="65"/>
      <c r="N503" s="65"/>
      <c r="O503" s="65"/>
      <c r="P503" s="65"/>
    </row>
    <row r="504" spans="3:16" s="1" customFormat="1" x14ac:dyDescent="0.25">
      <c r="C504" s="65"/>
      <c r="D504" s="55"/>
      <c r="E504" s="55"/>
      <c r="F504" s="55"/>
      <c r="G504" s="55"/>
      <c r="H504" s="55"/>
      <c r="I504" s="55"/>
      <c r="J504" s="55"/>
      <c r="K504" s="65"/>
      <c r="L504" s="65"/>
      <c r="M504" s="65"/>
      <c r="N504" s="65"/>
      <c r="O504" s="65"/>
      <c r="P504" s="65"/>
    </row>
    <row r="505" spans="3:16" s="1" customFormat="1" x14ac:dyDescent="0.25">
      <c r="C505" s="65"/>
      <c r="D505" s="55"/>
      <c r="E505" s="55"/>
      <c r="F505" s="55"/>
      <c r="G505" s="55"/>
      <c r="H505" s="55"/>
      <c r="I505" s="55"/>
      <c r="J505" s="55"/>
      <c r="K505" s="65"/>
      <c r="L505" s="65"/>
      <c r="M505" s="65"/>
      <c r="N505" s="65"/>
      <c r="O505" s="65"/>
      <c r="P505" s="65"/>
    </row>
    <row r="506" spans="3:16" s="1" customFormat="1" x14ac:dyDescent="0.25">
      <c r="C506" s="65"/>
      <c r="D506" s="55"/>
      <c r="E506" s="55"/>
      <c r="F506" s="55"/>
      <c r="G506" s="55"/>
      <c r="H506" s="55"/>
      <c r="I506" s="55"/>
      <c r="J506" s="55"/>
      <c r="K506" s="65"/>
      <c r="L506" s="65"/>
      <c r="M506" s="65"/>
      <c r="N506" s="65"/>
      <c r="O506" s="65"/>
      <c r="P506" s="65"/>
    </row>
    <row r="507" spans="3:16" s="1" customFormat="1" x14ac:dyDescent="0.25">
      <c r="C507" s="65"/>
      <c r="D507" s="55"/>
      <c r="E507" s="55"/>
      <c r="F507" s="55"/>
      <c r="G507" s="55"/>
      <c r="H507" s="55"/>
      <c r="I507" s="55"/>
      <c r="J507" s="55"/>
      <c r="K507" s="65"/>
      <c r="L507" s="65"/>
      <c r="M507" s="65"/>
      <c r="N507" s="65"/>
      <c r="O507" s="65"/>
      <c r="P507" s="65"/>
    </row>
    <row r="508" spans="3:16" s="1" customFormat="1" x14ac:dyDescent="0.25">
      <c r="C508" s="65"/>
      <c r="D508" s="55"/>
      <c r="E508" s="55"/>
      <c r="F508" s="55"/>
      <c r="G508" s="55"/>
      <c r="H508" s="55"/>
      <c r="I508" s="55"/>
      <c r="J508" s="55"/>
      <c r="K508" s="65"/>
      <c r="L508" s="65"/>
      <c r="M508" s="65"/>
      <c r="N508" s="65"/>
      <c r="O508" s="65"/>
      <c r="P508" s="65"/>
    </row>
    <row r="509" spans="3:16" s="1" customFormat="1" x14ac:dyDescent="0.25">
      <c r="C509" s="65"/>
      <c r="D509" s="55"/>
      <c r="E509" s="55"/>
      <c r="F509" s="55"/>
      <c r="G509" s="55"/>
      <c r="H509" s="55"/>
      <c r="I509" s="55"/>
      <c r="J509" s="55"/>
      <c r="K509" s="65"/>
      <c r="L509" s="65"/>
      <c r="M509" s="65"/>
      <c r="N509" s="65"/>
      <c r="O509" s="65"/>
      <c r="P509" s="65"/>
    </row>
    <row r="510" spans="3:16" s="1" customFormat="1" x14ac:dyDescent="0.25">
      <c r="C510" s="65"/>
      <c r="D510" s="55"/>
      <c r="E510" s="55"/>
      <c r="F510" s="55"/>
      <c r="G510" s="55"/>
      <c r="H510" s="55"/>
      <c r="I510" s="55"/>
      <c r="J510" s="55"/>
      <c r="K510" s="65"/>
      <c r="L510" s="65"/>
      <c r="M510" s="65"/>
      <c r="N510" s="65"/>
      <c r="O510" s="65"/>
      <c r="P510" s="65"/>
    </row>
    <row r="511" spans="3:16" s="1" customFormat="1" x14ac:dyDescent="0.25">
      <c r="C511" s="65"/>
      <c r="D511" s="55"/>
      <c r="E511" s="55"/>
      <c r="F511" s="55"/>
      <c r="G511" s="55"/>
      <c r="H511" s="55"/>
      <c r="I511" s="55"/>
      <c r="J511" s="55"/>
      <c r="K511" s="65"/>
      <c r="L511" s="65"/>
      <c r="M511" s="65"/>
      <c r="N511" s="65"/>
      <c r="O511" s="65"/>
      <c r="P511" s="65"/>
    </row>
    <row r="512" spans="3:16" s="1" customFormat="1" x14ac:dyDescent="0.25">
      <c r="C512" s="65"/>
      <c r="D512" s="55"/>
      <c r="E512" s="55"/>
      <c r="F512" s="55"/>
      <c r="G512" s="55"/>
      <c r="H512" s="55"/>
      <c r="I512" s="55"/>
      <c r="J512" s="55"/>
      <c r="K512" s="65"/>
      <c r="L512" s="65"/>
      <c r="M512" s="65"/>
      <c r="N512" s="65"/>
      <c r="O512" s="65"/>
      <c r="P512" s="65"/>
    </row>
    <row r="513" spans="3:16" s="1" customFormat="1" x14ac:dyDescent="0.25">
      <c r="C513" s="65"/>
      <c r="D513" s="55"/>
      <c r="E513" s="55"/>
      <c r="F513" s="55"/>
      <c r="G513" s="55"/>
      <c r="H513" s="55"/>
      <c r="I513" s="55"/>
      <c r="J513" s="55"/>
      <c r="K513" s="65"/>
      <c r="L513" s="65"/>
      <c r="M513" s="65"/>
      <c r="N513" s="65"/>
      <c r="O513" s="65"/>
      <c r="P513" s="65"/>
    </row>
    <row r="514" spans="3:16" s="1" customFormat="1" x14ac:dyDescent="0.25">
      <c r="C514" s="65"/>
      <c r="D514" s="55"/>
      <c r="E514" s="55"/>
      <c r="F514" s="55"/>
      <c r="G514" s="55"/>
      <c r="H514" s="55"/>
      <c r="I514" s="55"/>
      <c r="J514" s="55"/>
      <c r="K514" s="65"/>
      <c r="L514" s="65"/>
      <c r="M514" s="65"/>
      <c r="N514" s="65"/>
      <c r="O514" s="65"/>
      <c r="P514" s="65"/>
    </row>
    <row r="515" spans="3:16" s="1" customFormat="1" x14ac:dyDescent="0.25">
      <c r="C515" s="65"/>
      <c r="D515" s="55"/>
      <c r="E515" s="55"/>
      <c r="F515" s="55"/>
      <c r="G515" s="55"/>
      <c r="H515" s="55"/>
      <c r="I515" s="55"/>
      <c r="J515" s="55"/>
      <c r="K515" s="65"/>
      <c r="L515" s="65"/>
      <c r="M515" s="65"/>
      <c r="N515" s="65"/>
      <c r="O515" s="65"/>
      <c r="P515" s="65"/>
    </row>
    <row r="516" spans="3:16" s="1" customFormat="1" x14ac:dyDescent="0.25">
      <c r="C516" s="65"/>
      <c r="D516" s="55"/>
      <c r="E516" s="55"/>
      <c r="F516" s="55"/>
      <c r="G516" s="55"/>
      <c r="H516" s="55"/>
      <c r="I516" s="55"/>
      <c r="J516" s="55"/>
      <c r="K516" s="65"/>
      <c r="L516" s="65"/>
      <c r="M516" s="65"/>
      <c r="N516" s="65"/>
      <c r="O516" s="65"/>
      <c r="P516" s="65"/>
    </row>
    <row r="517" spans="3:16" s="1" customFormat="1" x14ac:dyDescent="0.25">
      <c r="C517" s="65"/>
      <c r="D517" s="55"/>
      <c r="E517" s="55"/>
      <c r="F517" s="55"/>
      <c r="G517" s="55"/>
      <c r="H517" s="55"/>
      <c r="I517" s="55"/>
      <c r="J517" s="55"/>
      <c r="K517" s="65"/>
      <c r="L517" s="65"/>
      <c r="M517" s="65"/>
      <c r="N517" s="65"/>
      <c r="O517" s="65"/>
      <c r="P517" s="65"/>
    </row>
    <row r="518" spans="3:16" s="1" customFormat="1" x14ac:dyDescent="0.25">
      <c r="C518" s="65"/>
      <c r="D518" s="55"/>
      <c r="E518" s="55"/>
      <c r="F518" s="55"/>
      <c r="G518" s="55"/>
      <c r="H518" s="55"/>
      <c r="I518" s="55"/>
      <c r="J518" s="55"/>
      <c r="K518" s="65"/>
      <c r="L518" s="65"/>
      <c r="M518" s="65"/>
      <c r="N518" s="65"/>
      <c r="O518" s="65"/>
      <c r="P518" s="65"/>
    </row>
    <row r="519" spans="3:16" s="1" customFormat="1" x14ac:dyDescent="0.25">
      <c r="C519" s="65"/>
      <c r="D519" s="55"/>
      <c r="E519" s="55"/>
      <c r="F519" s="55"/>
      <c r="G519" s="55"/>
      <c r="H519" s="55"/>
      <c r="I519" s="55"/>
      <c r="J519" s="55"/>
      <c r="K519" s="65"/>
      <c r="L519" s="65"/>
      <c r="M519" s="65"/>
      <c r="N519" s="65"/>
      <c r="O519" s="65"/>
      <c r="P519" s="65"/>
    </row>
    <row r="520" spans="3:16" s="1" customFormat="1" x14ac:dyDescent="0.25">
      <c r="C520" s="65"/>
      <c r="D520" s="55"/>
      <c r="E520" s="55"/>
      <c r="F520" s="55"/>
      <c r="G520" s="55"/>
      <c r="H520" s="55"/>
      <c r="I520" s="55"/>
      <c r="J520" s="55"/>
      <c r="K520" s="65"/>
      <c r="L520" s="65"/>
      <c r="M520" s="65"/>
      <c r="N520" s="65"/>
      <c r="O520" s="65"/>
      <c r="P520" s="65"/>
    </row>
    <row r="521" spans="3:16" s="1" customFormat="1" x14ac:dyDescent="0.25">
      <c r="C521" s="65"/>
      <c r="D521" s="55"/>
      <c r="E521" s="55"/>
      <c r="F521" s="55"/>
      <c r="G521" s="55"/>
      <c r="H521" s="55"/>
      <c r="I521" s="55"/>
      <c r="J521" s="55"/>
      <c r="K521" s="65"/>
      <c r="L521" s="65"/>
      <c r="M521" s="65"/>
      <c r="N521" s="65"/>
      <c r="O521" s="65"/>
      <c r="P521" s="65"/>
    </row>
    <row r="522" spans="3:16" s="1" customFormat="1" x14ac:dyDescent="0.25">
      <c r="C522" s="65"/>
      <c r="D522" s="55"/>
      <c r="E522" s="55"/>
      <c r="F522" s="55"/>
      <c r="G522" s="55"/>
      <c r="H522" s="55"/>
      <c r="I522" s="55"/>
      <c r="J522" s="55"/>
      <c r="K522" s="65"/>
      <c r="L522" s="65"/>
      <c r="M522" s="65"/>
      <c r="N522" s="65"/>
      <c r="O522" s="65"/>
      <c r="P522" s="65"/>
    </row>
    <row r="523" spans="3:16" s="1" customFormat="1" x14ac:dyDescent="0.25">
      <c r="C523" s="65"/>
      <c r="D523" s="55"/>
      <c r="E523" s="55"/>
      <c r="F523" s="55"/>
      <c r="G523" s="55"/>
      <c r="H523" s="55"/>
      <c r="I523" s="55"/>
      <c r="J523" s="55"/>
      <c r="K523" s="65"/>
      <c r="L523" s="65"/>
      <c r="M523" s="65"/>
      <c r="N523" s="65"/>
      <c r="O523" s="65"/>
      <c r="P523" s="65"/>
    </row>
    <row r="524" spans="3:16" s="1" customFormat="1" x14ac:dyDescent="0.25">
      <c r="C524" s="65"/>
      <c r="D524" s="55"/>
      <c r="E524" s="55"/>
      <c r="F524" s="55"/>
      <c r="G524" s="55"/>
      <c r="H524" s="55"/>
      <c r="I524" s="55"/>
      <c r="J524" s="55"/>
      <c r="K524" s="65"/>
      <c r="L524" s="65"/>
      <c r="M524" s="65"/>
      <c r="N524" s="65"/>
      <c r="O524" s="65"/>
      <c r="P524" s="65"/>
    </row>
    <row r="525" spans="3:16" s="1" customFormat="1" x14ac:dyDescent="0.25">
      <c r="C525" s="65"/>
      <c r="D525" s="55"/>
      <c r="E525" s="55"/>
      <c r="F525" s="55"/>
      <c r="G525" s="55"/>
      <c r="H525" s="55"/>
      <c r="I525" s="55"/>
      <c r="J525" s="55"/>
      <c r="K525" s="65"/>
      <c r="L525" s="65"/>
      <c r="M525" s="65"/>
      <c r="N525" s="65"/>
      <c r="O525" s="65"/>
      <c r="P525" s="65"/>
    </row>
    <row r="526" spans="3:16" s="1" customFormat="1" x14ac:dyDescent="0.25">
      <c r="C526" s="65"/>
      <c r="D526" s="55"/>
      <c r="E526" s="55"/>
      <c r="F526" s="55"/>
      <c r="G526" s="55"/>
      <c r="H526" s="55"/>
      <c r="I526" s="55"/>
      <c r="J526" s="55"/>
      <c r="K526" s="65"/>
      <c r="L526" s="65"/>
      <c r="M526" s="65"/>
      <c r="N526" s="65"/>
      <c r="O526" s="65"/>
      <c r="P526" s="65"/>
    </row>
    <row r="527" spans="3:16" s="1" customFormat="1" x14ac:dyDescent="0.25">
      <c r="C527" s="65"/>
      <c r="D527" s="55"/>
      <c r="E527" s="55"/>
      <c r="F527" s="55"/>
      <c r="G527" s="55"/>
      <c r="H527" s="55"/>
      <c r="I527" s="55"/>
      <c r="J527" s="55"/>
      <c r="K527" s="65"/>
      <c r="L527" s="65"/>
      <c r="M527" s="65"/>
      <c r="N527" s="65"/>
      <c r="O527" s="65"/>
      <c r="P527" s="65"/>
    </row>
    <row r="528" spans="3:16" s="1" customFormat="1" x14ac:dyDescent="0.25">
      <c r="C528" s="65"/>
      <c r="D528" s="55"/>
      <c r="E528" s="55"/>
      <c r="F528" s="55"/>
      <c r="G528" s="55"/>
      <c r="H528" s="55"/>
      <c r="I528" s="55"/>
      <c r="J528" s="55"/>
      <c r="K528" s="65"/>
      <c r="L528" s="65"/>
      <c r="M528" s="65"/>
      <c r="N528" s="65"/>
      <c r="O528" s="65"/>
      <c r="P528" s="65"/>
    </row>
    <row r="529" spans="3:16" s="1" customFormat="1" x14ac:dyDescent="0.25">
      <c r="C529" s="65"/>
      <c r="D529" s="55"/>
      <c r="E529" s="55"/>
      <c r="F529" s="55"/>
      <c r="G529" s="55"/>
      <c r="H529" s="55"/>
      <c r="I529" s="55"/>
      <c r="J529" s="55"/>
      <c r="K529" s="65"/>
      <c r="L529" s="65"/>
      <c r="M529" s="65"/>
      <c r="N529" s="65"/>
      <c r="O529" s="65"/>
      <c r="P529" s="65"/>
    </row>
    <row r="530" spans="3:16" s="1" customFormat="1" x14ac:dyDescent="0.25">
      <c r="C530" s="65"/>
      <c r="D530" s="55"/>
      <c r="E530" s="55"/>
      <c r="F530" s="55"/>
      <c r="G530" s="55"/>
      <c r="H530" s="55"/>
      <c r="I530" s="55"/>
      <c r="J530" s="55"/>
      <c r="K530" s="65"/>
      <c r="L530" s="65"/>
      <c r="M530" s="65"/>
      <c r="N530" s="65"/>
      <c r="O530" s="65"/>
      <c r="P530" s="65"/>
    </row>
    <row r="531" spans="3:16" s="1" customFormat="1" x14ac:dyDescent="0.25">
      <c r="C531" s="65"/>
      <c r="D531" s="55"/>
      <c r="E531" s="55"/>
      <c r="F531" s="55"/>
      <c r="G531" s="55"/>
      <c r="H531" s="55"/>
      <c r="I531" s="55"/>
      <c r="J531" s="55"/>
      <c r="K531" s="65"/>
      <c r="L531" s="65"/>
      <c r="M531" s="65"/>
      <c r="N531" s="65"/>
      <c r="O531" s="65"/>
      <c r="P531" s="65"/>
    </row>
    <row r="532" spans="3:16" s="1" customFormat="1" x14ac:dyDescent="0.25">
      <c r="C532" s="65"/>
      <c r="D532" s="55"/>
      <c r="E532" s="55"/>
      <c r="F532" s="55"/>
      <c r="G532" s="55"/>
      <c r="H532" s="55"/>
      <c r="I532" s="55"/>
      <c r="J532" s="55"/>
      <c r="K532" s="65"/>
      <c r="L532" s="65"/>
      <c r="M532" s="65"/>
      <c r="N532" s="65"/>
      <c r="O532" s="65"/>
      <c r="P532" s="65"/>
    </row>
    <row r="533" spans="3:16" s="1" customFormat="1" x14ac:dyDescent="0.25">
      <c r="C533" s="65"/>
      <c r="D533" s="55"/>
      <c r="E533" s="55"/>
      <c r="F533" s="55"/>
      <c r="G533" s="55"/>
      <c r="H533" s="55"/>
      <c r="I533" s="55"/>
      <c r="J533" s="55"/>
      <c r="K533" s="65"/>
      <c r="L533" s="65"/>
      <c r="M533" s="65"/>
      <c r="N533" s="65"/>
      <c r="O533" s="65"/>
      <c r="P533" s="65"/>
    </row>
    <row r="534" spans="3:16" s="1" customFormat="1" x14ac:dyDescent="0.25">
      <c r="C534" s="65"/>
      <c r="D534" s="55"/>
      <c r="E534" s="55"/>
      <c r="F534" s="55"/>
      <c r="G534" s="55"/>
      <c r="H534" s="55"/>
      <c r="I534" s="55"/>
      <c r="J534" s="55"/>
      <c r="K534" s="65"/>
      <c r="L534" s="65"/>
      <c r="M534" s="65"/>
      <c r="N534" s="65"/>
      <c r="O534" s="65"/>
      <c r="P534" s="65"/>
    </row>
    <row r="535" spans="3:16" s="1" customFormat="1" x14ac:dyDescent="0.25">
      <c r="C535" s="65"/>
      <c r="D535" s="55"/>
      <c r="E535" s="55"/>
      <c r="F535" s="55"/>
      <c r="G535" s="55"/>
      <c r="H535" s="55"/>
      <c r="I535" s="55"/>
      <c r="J535" s="55"/>
      <c r="K535" s="65"/>
      <c r="L535" s="65"/>
      <c r="M535" s="65"/>
      <c r="N535" s="65"/>
      <c r="O535" s="65"/>
      <c r="P535" s="65"/>
    </row>
    <row r="536" spans="3:16" s="1" customFormat="1" x14ac:dyDescent="0.25">
      <c r="C536" s="65"/>
      <c r="D536" s="55"/>
      <c r="E536" s="55"/>
      <c r="F536" s="55"/>
      <c r="G536" s="55"/>
      <c r="H536" s="55"/>
      <c r="I536" s="55"/>
      <c r="J536" s="55"/>
      <c r="K536" s="65"/>
      <c r="L536" s="65"/>
      <c r="M536" s="65"/>
      <c r="N536" s="65"/>
      <c r="O536" s="65"/>
      <c r="P536" s="65"/>
    </row>
    <row r="537" spans="3:16" s="1" customFormat="1" x14ac:dyDescent="0.25">
      <c r="C537" s="65"/>
      <c r="D537" s="55"/>
      <c r="E537" s="55"/>
      <c r="F537" s="55"/>
      <c r="G537" s="55"/>
      <c r="H537" s="55"/>
      <c r="I537" s="55"/>
      <c r="J537" s="55"/>
      <c r="K537" s="65"/>
      <c r="L537" s="65"/>
      <c r="M537" s="65"/>
      <c r="N537" s="65"/>
      <c r="O537" s="65"/>
      <c r="P537" s="65"/>
    </row>
    <row r="538" spans="3:16" s="1" customFormat="1" x14ac:dyDescent="0.25">
      <c r="C538" s="65"/>
      <c r="D538" s="55"/>
      <c r="E538" s="55"/>
      <c r="F538" s="55"/>
      <c r="G538" s="55"/>
      <c r="H538" s="55"/>
      <c r="I538" s="55"/>
      <c r="J538" s="55"/>
      <c r="K538" s="65"/>
      <c r="L538" s="65"/>
      <c r="M538" s="65"/>
      <c r="N538" s="65"/>
      <c r="O538" s="65"/>
      <c r="P538" s="65"/>
    </row>
    <row r="539" spans="3:16" s="1" customFormat="1" x14ac:dyDescent="0.25">
      <c r="C539" s="65"/>
      <c r="D539" s="55"/>
      <c r="E539" s="55"/>
      <c r="F539" s="55"/>
      <c r="G539" s="55"/>
      <c r="H539" s="55"/>
      <c r="I539" s="55"/>
      <c r="J539" s="55"/>
      <c r="K539" s="65"/>
      <c r="L539" s="65"/>
      <c r="M539" s="65"/>
      <c r="N539" s="65"/>
      <c r="O539" s="65"/>
      <c r="P539" s="65"/>
    </row>
    <row r="540" spans="3:16" s="1" customFormat="1" x14ac:dyDescent="0.25">
      <c r="C540" s="65"/>
      <c r="D540" s="55"/>
      <c r="E540" s="55"/>
      <c r="F540" s="55"/>
      <c r="G540" s="55"/>
      <c r="H540" s="55"/>
      <c r="I540" s="55"/>
      <c r="J540" s="55"/>
      <c r="K540" s="65"/>
      <c r="L540" s="65"/>
      <c r="M540" s="65"/>
      <c r="N540" s="65"/>
      <c r="O540" s="65"/>
      <c r="P540" s="65"/>
    </row>
    <row r="541" spans="3:16" s="1" customFormat="1" x14ac:dyDescent="0.25">
      <c r="C541" s="65"/>
      <c r="D541" s="55"/>
      <c r="E541" s="55"/>
      <c r="F541" s="55"/>
      <c r="G541" s="55"/>
      <c r="H541" s="55"/>
      <c r="I541" s="55"/>
      <c r="J541" s="55"/>
      <c r="K541" s="65"/>
      <c r="L541" s="65"/>
      <c r="M541" s="65"/>
      <c r="N541" s="65"/>
      <c r="O541" s="65"/>
      <c r="P541" s="65"/>
    </row>
    <row r="542" spans="3:16" s="1" customFormat="1" x14ac:dyDescent="0.25">
      <c r="C542" s="65"/>
      <c r="D542" s="55"/>
      <c r="E542" s="55"/>
      <c r="F542" s="55"/>
      <c r="G542" s="55"/>
      <c r="H542" s="55"/>
      <c r="I542" s="55"/>
      <c r="J542" s="55"/>
      <c r="K542" s="65"/>
      <c r="L542" s="65"/>
      <c r="M542" s="65"/>
      <c r="N542" s="65"/>
      <c r="O542" s="65"/>
      <c r="P542" s="65"/>
    </row>
    <row r="543" spans="3:16" s="1" customFormat="1" x14ac:dyDescent="0.25">
      <c r="C543" s="65"/>
      <c r="D543" s="55"/>
      <c r="E543" s="55"/>
      <c r="F543" s="55"/>
      <c r="G543" s="55"/>
      <c r="H543" s="55"/>
      <c r="I543" s="55"/>
      <c r="J543" s="55"/>
      <c r="K543" s="65"/>
      <c r="L543" s="65"/>
      <c r="M543" s="65"/>
      <c r="N543" s="65"/>
      <c r="O543" s="65"/>
      <c r="P543" s="65"/>
    </row>
    <row r="544" spans="3:16" s="1" customFormat="1" x14ac:dyDescent="0.25">
      <c r="C544" s="65"/>
      <c r="D544" s="55"/>
      <c r="E544" s="55"/>
      <c r="F544" s="55"/>
      <c r="G544" s="55"/>
      <c r="H544" s="55"/>
      <c r="I544" s="55"/>
      <c r="J544" s="55"/>
      <c r="K544" s="65"/>
      <c r="L544" s="65"/>
      <c r="M544" s="65"/>
      <c r="N544" s="65"/>
      <c r="O544" s="65"/>
      <c r="P544" s="65"/>
    </row>
    <row r="545" spans="3:16" s="1" customFormat="1" x14ac:dyDescent="0.25">
      <c r="C545" s="65"/>
      <c r="D545" s="55"/>
      <c r="E545" s="55"/>
      <c r="F545" s="55"/>
      <c r="G545" s="55"/>
      <c r="H545" s="55"/>
      <c r="I545" s="55"/>
      <c r="J545" s="55"/>
      <c r="K545" s="65"/>
      <c r="L545" s="65"/>
      <c r="M545" s="65"/>
      <c r="N545" s="65"/>
      <c r="O545" s="65"/>
      <c r="P545" s="65"/>
    </row>
    <row r="546" spans="3:16" s="1" customFormat="1" x14ac:dyDescent="0.25">
      <c r="C546" s="65"/>
      <c r="D546" s="55"/>
      <c r="E546" s="55"/>
      <c r="F546" s="55"/>
      <c r="G546" s="55"/>
      <c r="H546" s="55"/>
      <c r="I546" s="55"/>
      <c r="J546" s="55"/>
      <c r="K546" s="65"/>
      <c r="L546" s="65"/>
      <c r="M546" s="65"/>
      <c r="N546" s="65"/>
      <c r="O546" s="65"/>
      <c r="P546" s="65"/>
    </row>
    <row r="547" spans="3:16" s="1" customFormat="1" x14ac:dyDescent="0.25">
      <c r="C547" s="65"/>
      <c r="D547" s="55"/>
      <c r="E547" s="55"/>
      <c r="F547" s="55"/>
      <c r="G547" s="55"/>
      <c r="H547" s="55"/>
      <c r="I547" s="55"/>
      <c r="J547" s="55"/>
      <c r="K547" s="65"/>
      <c r="L547" s="65"/>
      <c r="M547" s="65"/>
      <c r="N547" s="65"/>
      <c r="O547" s="65"/>
      <c r="P547" s="65"/>
    </row>
    <row r="548" spans="3:16" s="1" customFormat="1" x14ac:dyDescent="0.25">
      <c r="C548" s="65"/>
      <c r="D548" s="55"/>
      <c r="E548" s="55"/>
      <c r="F548" s="55"/>
      <c r="G548" s="55"/>
      <c r="H548" s="55"/>
      <c r="I548" s="55"/>
      <c r="J548" s="55"/>
      <c r="K548" s="65"/>
      <c r="L548" s="65"/>
      <c r="M548" s="65"/>
      <c r="N548" s="65"/>
      <c r="O548" s="65"/>
      <c r="P548" s="65"/>
    </row>
    <row r="549" spans="3:16" s="1" customFormat="1" x14ac:dyDescent="0.25">
      <c r="C549" s="65"/>
      <c r="D549" s="55"/>
      <c r="E549" s="55"/>
      <c r="F549" s="55"/>
      <c r="G549" s="55"/>
      <c r="H549" s="55"/>
      <c r="I549" s="55"/>
      <c r="J549" s="55"/>
      <c r="K549" s="65"/>
      <c r="L549" s="65"/>
      <c r="M549" s="65"/>
      <c r="N549" s="65"/>
      <c r="O549" s="65"/>
      <c r="P549" s="65"/>
    </row>
    <row r="550" spans="3:16" s="1" customFormat="1" x14ac:dyDescent="0.25">
      <c r="C550" s="65"/>
      <c r="D550" s="55"/>
      <c r="E550" s="55"/>
      <c r="F550" s="55"/>
      <c r="G550" s="55"/>
      <c r="H550" s="55"/>
      <c r="I550" s="55"/>
      <c r="J550" s="55"/>
      <c r="K550" s="65"/>
      <c r="L550" s="65"/>
      <c r="M550" s="65"/>
      <c r="N550" s="65"/>
      <c r="O550" s="65"/>
      <c r="P550" s="65"/>
    </row>
    <row r="551" spans="3:16" s="1" customFormat="1" x14ac:dyDescent="0.25">
      <c r="C551" s="65"/>
      <c r="D551" s="55"/>
      <c r="E551" s="55"/>
      <c r="F551" s="55"/>
      <c r="G551" s="55"/>
      <c r="H551" s="55"/>
      <c r="I551" s="55"/>
      <c r="J551" s="55"/>
      <c r="K551" s="65"/>
      <c r="L551" s="65"/>
      <c r="M551" s="65"/>
      <c r="N551" s="65"/>
      <c r="O551" s="65"/>
      <c r="P551" s="65"/>
    </row>
    <row r="552" spans="3:16" s="1" customFormat="1" x14ac:dyDescent="0.25">
      <c r="C552" s="65"/>
      <c r="D552" s="55"/>
      <c r="E552" s="55"/>
      <c r="F552" s="55"/>
      <c r="G552" s="55"/>
      <c r="H552" s="55"/>
      <c r="I552" s="55"/>
      <c r="J552" s="55"/>
      <c r="K552" s="65"/>
      <c r="L552" s="65"/>
      <c r="M552" s="65"/>
      <c r="N552" s="65"/>
      <c r="O552" s="65"/>
      <c r="P552" s="65"/>
    </row>
    <row r="553" spans="3:16" s="1" customFormat="1" x14ac:dyDescent="0.25">
      <c r="C553" s="65"/>
      <c r="D553" s="55"/>
      <c r="E553" s="55"/>
      <c r="F553" s="55"/>
      <c r="G553" s="55"/>
      <c r="H553" s="55"/>
      <c r="I553" s="55"/>
      <c r="J553" s="55"/>
      <c r="K553" s="65"/>
      <c r="L553" s="65"/>
      <c r="M553" s="65"/>
      <c r="N553" s="65"/>
      <c r="O553" s="65"/>
      <c r="P553" s="65"/>
    </row>
    <row r="554" spans="3:16" s="1" customFormat="1" x14ac:dyDescent="0.25">
      <c r="C554" s="65"/>
      <c r="D554" s="55"/>
      <c r="E554" s="55"/>
      <c r="F554" s="55"/>
      <c r="G554" s="55"/>
      <c r="H554" s="55"/>
      <c r="I554" s="55"/>
      <c r="J554" s="55"/>
      <c r="K554" s="65"/>
      <c r="L554" s="65"/>
      <c r="M554" s="65"/>
      <c r="N554" s="65"/>
      <c r="O554" s="65"/>
      <c r="P554" s="65"/>
    </row>
    <row r="555" spans="3:16" s="1" customFormat="1" x14ac:dyDescent="0.25">
      <c r="C555" s="65"/>
      <c r="D555" s="55"/>
      <c r="E555" s="55"/>
      <c r="F555" s="55"/>
      <c r="G555" s="55"/>
      <c r="H555" s="55"/>
      <c r="I555" s="55"/>
      <c r="J555" s="55"/>
      <c r="K555" s="65"/>
      <c r="L555" s="65"/>
      <c r="M555" s="65"/>
      <c r="N555" s="65"/>
      <c r="O555" s="65"/>
      <c r="P555" s="65"/>
    </row>
    <row r="556" spans="3:16" s="1" customFormat="1" x14ac:dyDescent="0.25">
      <c r="C556" s="65"/>
      <c r="D556" s="55"/>
      <c r="E556" s="55"/>
      <c r="F556" s="55"/>
      <c r="G556" s="55"/>
      <c r="H556" s="55"/>
      <c r="I556" s="55"/>
      <c r="J556" s="55"/>
      <c r="K556" s="65"/>
      <c r="L556" s="65"/>
      <c r="M556" s="65"/>
      <c r="N556" s="65"/>
      <c r="O556" s="65"/>
      <c r="P556" s="65"/>
    </row>
    <row r="557" spans="3:16" s="1" customFormat="1" x14ac:dyDescent="0.25">
      <c r="C557" s="65"/>
      <c r="D557" s="55"/>
      <c r="E557" s="55"/>
      <c r="F557" s="55"/>
      <c r="G557" s="55"/>
      <c r="H557" s="55"/>
      <c r="I557" s="55"/>
      <c r="J557" s="55"/>
      <c r="K557" s="65"/>
      <c r="L557" s="65"/>
      <c r="M557" s="65"/>
      <c r="N557" s="65"/>
      <c r="O557" s="65"/>
      <c r="P557" s="65"/>
    </row>
    <row r="558" spans="3:16" s="1" customFormat="1" x14ac:dyDescent="0.25">
      <c r="C558" s="65"/>
      <c r="D558" s="55"/>
      <c r="E558" s="55"/>
      <c r="F558" s="55"/>
      <c r="G558" s="55"/>
      <c r="H558" s="55"/>
      <c r="I558" s="55"/>
      <c r="J558" s="55"/>
      <c r="K558" s="65"/>
      <c r="L558" s="65"/>
      <c r="M558" s="65"/>
      <c r="N558" s="65"/>
      <c r="O558" s="65"/>
      <c r="P558" s="65"/>
    </row>
    <row r="559" spans="3:16" s="1" customFormat="1" x14ac:dyDescent="0.25">
      <c r="C559" s="65"/>
      <c r="D559" s="55"/>
      <c r="E559" s="55"/>
      <c r="F559" s="55"/>
      <c r="G559" s="55"/>
      <c r="H559" s="55"/>
      <c r="I559" s="55"/>
      <c r="J559" s="55"/>
      <c r="K559" s="65"/>
      <c r="L559" s="65"/>
      <c r="M559" s="65"/>
      <c r="N559" s="65"/>
      <c r="O559" s="65"/>
      <c r="P559" s="65"/>
    </row>
    <row r="560" spans="3:16" s="1" customFormat="1" x14ac:dyDescent="0.25">
      <c r="C560" s="65"/>
      <c r="D560" s="55"/>
      <c r="E560" s="55"/>
      <c r="F560" s="55"/>
      <c r="G560" s="55"/>
      <c r="H560" s="55"/>
      <c r="I560" s="55"/>
      <c r="J560" s="55"/>
      <c r="K560" s="65"/>
      <c r="L560" s="65"/>
      <c r="M560" s="65"/>
      <c r="N560" s="65"/>
      <c r="O560" s="65"/>
      <c r="P560" s="65"/>
    </row>
    <row r="561" spans="3:16" s="1" customFormat="1" x14ac:dyDescent="0.25">
      <c r="C561" s="65"/>
      <c r="D561" s="55"/>
      <c r="E561" s="55"/>
      <c r="F561" s="55"/>
      <c r="G561" s="55"/>
      <c r="H561" s="55"/>
      <c r="I561" s="55"/>
      <c r="J561" s="55"/>
      <c r="K561" s="65"/>
      <c r="L561" s="65"/>
      <c r="M561" s="65"/>
      <c r="N561" s="65"/>
      <c r="O561" s="65"/>
      <c r="P561" s="65"/>
    </row>
    <row r="562" spans="3:16" s="1" customFormat="1" x14ac:dyDescent="0.25">
      <c r="C562" s="65"/>
      <c r="D562" s="55"/>
      <c r="E562" s="55"/>
      <c r="F562" s="55"/>
      <c r="G562" s="55"/>
      <c r="H562" s="55"/>
      <c r="I562" s="55"/>
      <c r="J562" s="55"/>
      <c r="K562" s="65"/>
      <c r="L562" s="65"/>
      <c r="M562" s="65"/>
      <c r="N562" s="65"/>
      <c r="O562" s="65"/>
      <c r="P562" s="65"/>
    </row>
    <row r="563" spans="3:16" s="1" customFormat="1" x14ac:dyDescent="0.25">
      <c r="C563" s="65"/>
      <c r="D563" s="55"/>
      <c r="E563" s="55"/>
      <c r="F563" s="55"/>
      <c r="G563" s="55"/>
      <c r="H563" s="55"/>
      <c r="I563" s="55"/>
      <c r="J563" s="55"/>
      <c r="K563" s="65"/>
      <c r="L563" s="65"/>
      <c r="M563" s="65"/>
      <c r="N563" s="65"/>
      <c r="O563" s="65"/>
      <c r="P563" s="65"/>
    </row>
    <row r="564" spans="3:16" s="1" customFormat="1" x14ac:dyDescent="0.25">
      <c r="C564" s="65"/>
      <c r="D564" s="55"/>
      <c r="E564" s="55"/>
      <c r="F564" s="55"/>
      <c r="G564" s="55"/>
      <c r="H564" s="55"/>
      <c r="I564" s="55"/>
      <c r="J564" s="55"/>
      <c r="K564" s="65"/>
      <c r="L564" s="65"/>
      <c r="M564" s="65"/>
      <c r="N564" s="65"/>
      <c r="O564" s="65"/>
      <c r="P564" s="65"/>
    </row>
    <row r="565" spans="3:16" s="1" customFormat="1" x14ac:dyDescent="0.25">
      <c r="C565" s="65"/>
      <c r="D565" s="55"/>
      <c r="E565" s="55"/>
      <c r="F565" s="55"/>
      <c r="G565" s="55"/>
      <c r="H565" s="55"/>
      <c r="I565" s="55"/>
      <c r="J565" s="55"/>
      <c r="K565" s="65"/>
      <c r="L565" s="65"/>
      <c r="M565" s="65"/>
      <c r="N565" s="65"/>
      <c r="O565" s="65"/>
      <c r="P565" s="65"/>
    </row>
    <row r="566" spans="3:16" s="1" customFormat="1" x14ac:dyDescent="0.25">
      <c r="C566" s="65"/>
      <c r="D566" s="55"/>
      <c r="E566" s="55"/>
      <c r="F566" s="55"/>
      <c r="G566" s="55"/>
      <c r="H566" s="55"/>
      <c r="I566" s="55"/>
      <c r="J566" s="55"/>
      <c r="K566" s="65"/>
      <c r="L566" s="65"/>
      <c r="M566" s="65"/>
      <c r="N566" s="65"/>
      <c r="O566" s="65"/>
      <c r="P566" s="65"/>
    </row>
    <row r="567" spans="3:16" s="1" customFormat="1" x14ac:dyDescent="0.25">
      <c r="C567" s="65"/>
      <c r="D567" s="55"/>
      <c r="E567" s="55"/>
      <c r="F567" s="55"/>
      <c r="G567" s="55"/>
      <c r="H567" s="55"/>
      <c r="I567" s="55"/>
      <c r="J567" s="55"/>
      <c r="K567" s="65"/>
      <c r="L567" s="65"/>
      <c r="M567" s="65"/>
      <c r="N567" s="65"/>
      <c r="O567" s="65"/>
      <c r="P567" s="65"/>
    </row>
    <row r="568" spans="3:16" s="1" customFormat="1" x14ac:dyDescent="0.25">
      <c r="C568" s="65"/>
      <c r="D568" s="55"/>
      <c r="E568" s="55"/>
      <c r="F568" s="55"/>
      <c r="G568" s="55"/>
      <c r="H568" s="55"/>
      <c r="I568" s="55"/>
      <c r="J568" s="55"/>
      <c r="K568" s="65"/>
      <c r="L568" s="65"/>
      <c r="M568" s="65"/>
      <c r="N568" s="65"/>
      <c r="O568" s="65"/>
      <c r="P568" s="65"/>
    </row>
    <row r="569" spans="3:16" s="1" customFormat="1" x14ac:dyDescent="0.25">
      <c r="C569" s="65"/>
      <c r="D569" s="55"/>
      <c r="E569" s="55"/>
      <c r="F569" s="55"/>
      <c r="G569" s="55"/>
      <c r="H569" s="55"/>
      <c r="I569" s="55"/>
      <c r="J569" s="55"/>
      <c r="K569" s="65"/>
      <c r="L569" s="65"/>
      <c r="M569" s="65"/>
      <c r="N569" s="65"/>
      <c r="O569" s="65"/>
      <c r="P569" s="65"/>
    </row>
    <row r="570" spans="3:16" s="1" customFormat="1" x14ac:dyDescent="0.25">
      <c r="C570" s="65"/>
      <c r="D570" s="55"/>
      <c r="E570" s="55"/>
      <c r="F570" s="55"/>
      <c r="G570" s="55"/>
      <c r="H570" s="55"/>
      <c r="I570" s="55"/>
      <c r="J570" s="55"/>
      <c r="K570" s="65"/>
      <c r="L570" s="65"/>
      <c r="M570" s="65"/>
      <c r="N570" s="65"/>
      <c r="O570" s="65"/>
      <c r="P570" s="65"/>
    </row>
    <row r="571" spans="3:16" s="1" customFormat="1" x14ac:dyDescent="0.25">
      <c r="C571" s="65"/>
      <c r="D571" s="55"/>
      <c r="E571" s="55"/>
      <c r="F571" s="55"/>
      <c r="G571" s="55"/>
      <c r="H571" s="55"/>
      <c r="I571" s="55"/>
      <c r="J571" s="55"/>
      <c r="K571" s="65"/>
      <c r="L571" s="65"/>
      <c r="M571" s="65"/>
      <c r="N571" s="65"/>
      <c r="O571" s="65"/>
      <c r="P571" s="65"/>
    </row>
    <row r="572" spans="3:16" s="1" customFormat="1" x14ac:dyDescent="0.25">
      <c r="C572" s="65"/>
      <c r="D572" s="55"/>
      <c r="E572" s="55"/>
      <c r="F572" s="55"/>
      <c r="G572" s="55"/>
      <c r="H572" s="55"/>
      <c r="I572" s="55"/>
      <c r="J572" s="55"/>
      <c r="K572" s="65"/>
      <c r="L572" s="65"/>
      <c r="M572" s="65"/>
      <c r="N572" s="65"/>
      <c r="O572" s="65"/>
      <c r="P572" s="65"/>
    </row>
    <row r="573" spans="3:16" s="1" customFormat="1" x14ac:dyDescent="0.25">
      <c r="C573" s="65"/>
      <c r="D573" s="55"/>
      <c r="E573" s="55"/>
      <c r="F573" s="55"/>
      <c r="G573" s="55"/>
      <c r="H573" s="55"/>
      <c r="I573" s="55"/>
      <c r="J573" s="55"/>
      <c r="K573" s="65"/>
      <c r="L573" s="65"/>
      <c r="M573" s="65"/>
      <c r="N573" s="65"/>
      <c r="O573" s="65"/>
      <c r="P573" s="65"/>
    </row>
    <row r="574" spans="3:16" s="1" customFormat="1" x14ac:dyDescent="0.25">
      <c r="C574" s="65"/>
      <c r="D574" s="55"/>
      <c r="E574" s="55"/>
      <c r="F574" s="55"/>
      <c r="G574" s="55"/>
      <c r="H574" s="55"/>
      <c r="I574" s="55"/>
      <c r="J574" s="55"/>
      <c r="K574" s="65"/>
      <c r="L574" s="65"/>
      <c r="M574" s="65"/>
      <c r="N574" s="65"/>
      <c r="O574" s="65"/>
      <c r="P574" s="65"/>
    </row>
    <row r="575" spans="3:16" s="1" customFormat="1" x14ac:dyDescent="0.25">
      <c r="C575" s="65"/>
      <c r="D575" s="55"/>
      <c r="E575" s="55"/>
      <c r="F575" s="55"/>
      <c r="G575" s="55"/>
      <c r="H575" s="55"/>
      <c r="I575" s="55"/>
      <c r="J575" s="55"/>
      <c r="K575" s="65"/>
      <c r="L575" s="65"/>
      <c r="M575" s="65"/>
      <c r="N575" s="65"/>
      <c r="O575" s="65"/>
      <c r="P575" s="65"/>
    </row>
    <row r="576" spans="3:16" s="1" customFormat="1" x14ac:dyDescent="0.25">
      <c r="C576" s="65"/>
      <c r="D576" s="55"/>
      <c r="E576" s="55"/>
      <c r="F576" s="55"/>
      <c r="G576" s="55"/>
      <c r="H576" s="55"/>
      <c r="I576" s="55"/>
      <c r="J576" s="55"/>
      <c r="K576" s="65"/>
      <c r="L576" s="65"/>
      <c r="M576" s="65"/>
      <c r="N576" s="65"/>
      <c r="O576" s="65"/>
      <c r="P576" s="65"/>
    </row>
    <row r="577" spans="3:16" s="1" customFormat="1" x14ac:dyDescent="0.25">
      <c r="C577" s="65"/>
      <c r="D577" s="55"/>
      <c r="E577" s="55"/>
      <c r="F577" s="55"/>
      <c r="G577" s="55"/>
      <c r="H577" s="55"/>
      <c r="I577" s="55"/>
      <c r="J577" s="55"/>
      <c r="K577" s="65"/>
      <c r="L577" s="65"/>
      <c r="M577" s="65"/>
      <c r="N577" s="65"/>
      <c r="O577" s="65"/>
      <c r="P577" s="65"/>
    </row>
    <row r="578" spans="3:16" s="1" customFormat="1" x14ac:dyDescent="0.25">
      <c r="C578" s="65"/>
      <c r="D578" s="55"/>
      <c r="E578" s="55"/>
      <c r="F578" s="55"/>
      <c r="G578" s="55"/>
      <c r="H578" s="55"/>
      <c r="I578" s="55"/>
      <c r="J578" s="55"/>
      <c r="K578" s="65"/>
      <c r="L578" s="65"/>
      <c r="M578" s="65"/>
      <c r="N578" s="65"/>
      <c r="O578" s="65"/>
      <c r="P578" s="65"/>
    </row>
    <row r="579" spans="3:16" s="1" customFormat="1" x14ac:dyDescent="0.25">
      <c r="C579" s="65"/>
      <c r="D579" s="55"/>
      <c r="E579" s="55"/>
      <c r="F579" s="55"/>
      <c r="G579" s="55"/>
      <c r="H579" s="55"/>
      <c r="I579" s="55"/>
      <c r="J579" s="55"/>
      <c r="K579" s="65"/>
      <c r="L579" s="65"/>
      <c r="M579" s="65"/>
      <c r="N579" s="65"/>
      <c r="O579" s="65"/>
      <c r="P579" s="65"/>
    </row>
    <row r="580" spans="3:16" s="1" customFormat="1" x14ac:dyDescent="0.25">
      <c r="C580" s="65"/>
      <c r="D580" s="55"/>
      <c r="E580" s="55"/>
      <c r="F580" s="55"/>
      <c r="G580" s="55"/>
      <c r="H580" s="55"/>
      <c r="I580" s="55"/>
      <c r="J580" s="55"/>
      <c r="K580" s="65"/>
      <c r="L580" s="65"/>
      <c r="M580" s="65"/>
      <c r="N580" s="65"/>
      <c r="O580" s="65"/>
      <c r="P580" s="65"/>
    </row>
    <row r="581" spans="3:16" s="1" customFormat="1" x14ac:dyDescent="0.25">
      <c r="C581" s="65"/>
      <c r="D581" s="55"/>
      <c r="E581" s="55"/>
      <c r="F581" s="55"/>
      <c r="G581" s="55"/>
      <c r="H581" s="55"/>
      <c r="I581" s="55"/>
      <c r="J581" s="55"/>
      <c r="K581" s="65"/>
      <c r="L581" s="65"/>
      <c r="M581" s="65"/>
      <c r="N581" s="65"/>
      <c r="O581" s="65"/>
      <c r="P581" s="65"/>
    </row>
    <row r="582" spans="3:16" s="1" customFormat="1" x14ac:dyDescent="0.25">
      <c r="C582" s="65"/>
      <c r="D582" s="55"/>
      <c r="E582" s="55"/>
      <c r="F582" s="55"/>
      <c r="G582" s="55"/>
      <c r="H582" s="55"/>
      <c r="I582" s="55"/>
      <c r="J582" s="55"/>
      <c r="K582" s="65"/>
      <c r="L582" s="65"/>
      <c r="M582" s="65"/>
      <c r="N582" s="65"/>
      <c r="O582" s="65"/>
      <c r="P582" s="65"/>
    </row>
    <row r="583" spans="3:16" s="1" customFormat="1" x14ac:dyDescent="0.25">
      <c r="C583" s="65"/>
      <c r="D583" s="55"/>
      <c r="E583" s="55"/>
      <c r="F583" s="55"/>
      <c r="G583" s="55"/>
      <c r="H583" s="55"/>
      <c r="I583" s="55"/>
      <c r="J583" s="55"/>
      <c r="K583" s="65"/>
      <c r="L583" s="65"/>
      <c r="M583" s="65"/>
      <c r="N583" s="65"/>
      <c r="O583" s="65"/>
      <c r="P583" s="65"/>
    </row>
    <row r="584" spans="3:16" s="1" customFormat="1" x14ac:dyDescent="0.25">
      <c r="C584" s="65"/>
      <c r="D584" s="55"/>
      <c r="E584" s="55"/>
      <c r="F584" s="55"/>
      <c r="G584" s="55"/>
      <c r="H584" s="55"/>
      <c r="I584" s="55"/>
      <c r="J584" s="55"/>
      <c r="K584" s="65"/>
      <c r="L584" s="65"/>
      <c r="M584" s="65"/>
      <c r="N584" s="65"/>
      <c r="O584" s="65"/>
      <c r="P584" s="65"/>
    </row>
    <row r="585" spans="3:16" s="1" customFormat="1" x14ac:dyDescent="0.25">
      <c r="C585" s="65"/>
      <c r="D585" s="55"/>
      <c r="E585" s="55"/>
      <c r="F585" s="55"/>
      <c r="G585" s="55"/>
      <c r="H585" s="55"/>
      <c r="I585" s="55"/>
      <c r="J585" s="55"/>
      <c r="K585" s="65"/>
      <c r="L585" s="65"/>
      <c r="M585" s="65"/>
      <c r="N585" s="65"/>
      <c r="O585" s="65"/>
      <c r="P585" s="65"/>
    </row>
    <row r="586" spans="3:16" s="1" customFormat="1" x14ac:dyDescent="0.25">
      <c r="C586" s="65"/>
      <c r="D586" s="55"/>
      <c r="E586" s="55"/>
      <c r="F586" s="55"/>
      <c r="G586" s="55"/>
      <c r="H586" s="55"/>
      <c r="I586" s="55"/>
      <c r="J586" s="55"/>
      <c r="K586" s="65"/>
      <c r="L586" s="65"/>
      <c r="M586" s="65"/>
      <c r="N586" s="65"/>
      <c r="O586" s="65"/>
      <c r="P586" s="65"/>
    </row>
    <row r="587" spans="3:16" s="1" customFormat="1" x14ac:dyDescent="0.25">
      <c r="C587" s="65"/>
      <c r="D587" s="55"/>
      <c r="E587" s="55"/>
      <c r="F587" s="55"/>
      <c r="G587" s="55"/>
      <c r="H587" s="55"/>
      <c r="I587" s="55"/>
      <c r="J587" s="55"/>
      <c r="K587" s="65"/>
      <c r="L587" s="65"/>
      <c r="M587" s="65"/>
      <c r="N587" s="65"/>
      <c r="O587" s="65"/>
      <c r="P587" s="65"/>
    </row>
    <row r="588" spans="3:16" s="1" customFormat="1" x14ac:dyDescent="0.25">
      <c r="C588" s="65"/>
      <c r="D588" s="55"/>
      <c r="E588" s="55"/>
      <c r="F588" s="55"/>
      <c r="G588" s="55"/>
      <c r="H588" s="55"/>
      <c r="I588" s="55"/>
      <c r="J588" s="55"/>
      <c r="K588" s="65"/>
      <c r="L588" s="65"/>
      <c r="M588" s="65"/>
      <c r="N588" s="65"/>
      <c r="O588" s="65"/>
      <c r="P588" s="65"/>
    </row>
    <row r="589" spans="3:16" s="1" customFormat="1" x14ac:dyDescent="0.25">
      <c r="C589" s="65"/>
      <c r="D589" s="55"/>
      <c r="E589" s="55"/>
      <c r="F589" s="55"/>
      <c r="G589" s="55"/>
      <c r="H589" s="55"/>
      <c r="I589" s="55"/>
      <c r="J589" s="55"/>
      <c r="K589" s="65"/>
      <c r="L589" s="65"/>
      <c r="M589" s="65"/>
      <c r="N589" s="65"/>
      <c r="O589" s="65"/>
      <c r="P589" s="65"/>
    </row>
    <row r="590" spans="3:16" s="1" customFormat="1" x14ac:dyDescent="0.25">
      <c r="C590" s="65"/>
      <c r="D590" s="55"/>
      <c r="E590" s="55"/>
      <c r="F590" s="55"/>
      <c r="G590" s="55"/>
      <c r="H590" s="55"/>
      <c r="I590" s="55"/>
      <c r="J590" s="55"/>
      <c r="K590" s="65"/>
      <c r="L590" s="65"/>
      <c r="M590" s="65"/>
      <c r="N590" s="65"/>
      <c r="O590" s="65"/>
      <c r="P590" s="65"/>
    </row>
    <row r="591" spans="3:16" s="1" customFormat="1" x14ac:dyDescent="0.25">
      <c r="C591" s="65"/>
      <c r="D591" s="55"/>
      <c r="E591" s="55"/>
      <c r="F591" s="55"/>
      <c r="G591" s="55"/>
      <c r="H591" s="55"/>
      <c r="I591" s="55"/>
      <c r="J591" s="55"/>
      <c r="K591" s="65"/>
      <c r="L591" s="65"/>
      <c r="M591" s="65"/>
      <c r="N591" s="65"/>
      <c r="O591" s="65"/>
      <c r="P591" s="65"/>
    </row>
    <row r="592" spans="3:16" s="1" customFormat="1" x14ac:dyDescent="0.25">
      <c r="C592" s="65"/>
      <c r="D592" s="55"/>
      <c r="E592" s="55"/>
      <c r="F592" s="55"/>
      <c r="G592" s="55"/>
      <c r="H592" s="55"/>
      <c r="I592" s="55"/>
      <c r="J592" s="55"/>
      <c r="K592" s="65"/>
      <c r="L592" s="65"/>
      <c r="M592" s="65"/>
      <c r="N592" s="65"/>
      <c r="O592" s="65"/>
      <c r="P592" s="65"/>
    </row>
    <row r="593" spans="3:16" s="1" customFormat="1" x14ac:dyDescent="0.25">
      <c r="C593" s="65"/>
      <c r="D593" s="55"/>
      <c r="E593" s="55"/>
      <c r="F593" s="55"/>
      <c r="G593" s="55"/>
      <c r="H593" s="55"/>
      <c r="I593" s="55"/>
      <c r="J593" s="55"/>
      <c r="K593" s="65"/>
      <c r="L593" s="65"/>
      <c r="M593" s="65"/>
      <c r="N593" s="65"/>
      <c r="O593" s="65"/>
      <c r="P593" s="65"/>
    </row>
    <row r="594" spans="3:16" s="1" customFormat="1" x14ac:dyDescent="0.25">
      <c r="C594" s="65"/>
      <c r="D594" s="55"/>
      <c r="E594" s="55"/>
      <c r="F594" s="55"/>
      <c r="G594" s="55"/>
      <c r="H594" s="55"/>
      <c r="I594" s="55"/>
      <c r="J594" s="55"/>
      <c r="K594" s="65"/>
      <c r="L594" s="65"/>
      <c r="M594" s="65"/>
      <c r="N594" s="65"/>
      <c r="O594" s="65"/>
      <c r="P594" s="65"/>
    </row>
    <row r="595" spans="3:16" s="1" customFormat="1" x14ac:dyDescent="0.25">
      <c r="C595" s="65"/>
      <c r="D595" s="55"/>
      <c r="E595" s="55"/>
      <c r="F595" s="55"/>
      <c r="G595" s="55"/>
      <c r="H595" s="55"/>
      <c r="I595" s="55"/>
      <c r="J595" s="55"/>
      <c r="K595" s="65"/>
      <c r="L595" s="65"/>
      <c r="M595" s="65"/>
      <c r="N595" s="65"/>
      <c r="O595" s="65"/>
      <c r="P595" s="65"/>
    </row>
    <row r="596" spans="3:16" s="1" customFormat="1" x14ac:dyDescent="0.25">
      <c r="C596" s="65"/>
      <c r="D596" s="55"/>
      <c r="E596" s="55"/>
      <c r="F596" s="55"/>
      <c r="G596" s="55"/>
      <c r="H596" s="55"/>
      <c r="I596" s="55"/>
      <c r="J596" s="55"/>
      <c r="K596" s="65"/>
      <c r="L596" s="65"/>
      <c r="M596" s="65"/>
      <c r="N596" s="65"/>
      <c r="O596" s="65"/>
      <c r="P596" s="65"/>
    </row>
    <row r="597" spans="3:16" s="1" customFormat="1" x14ac:dyDescent="0.25">
      <c r="C597" s="65"/>
      <c r="D597" s="55"/>
      <c r="E597" s="55"/>
      <c r="F597" s="55"/>
      <c r="G597" s="55"/>
      <c r="H597" s="55"/>
      <c r="I597" s="55"/>
      <c r="J597" s="55"/>
      <c r="K597" s="65"/>
      <c r="L597" s="65"/>
      <c r="M597" s="65"/>
      <c r="N597" s="65"/>
      <c r="O597" s="65"/>
      <c r="P597" s="65"/>
    </row>
    <row r="598" spans="3:16" s="1" customFormat="1" x14ac:dyDescent="0.25">
      <c r="C598" s="65"/>
      <c r="D598" s="55"/>
      <c r="E598" s="55"/>
      <c r="F598" s="55"/>
      <c r="G598" s="55"/>
      <c r="H598" s="55"/>
      <c r="I598" s="55"/>
      <c r="J598" s="55"/>
      <c r="K598" s="65"/>
      <c r="L598" s="65"/>
      <c r="M598" s="65"/>
      <c r="N598" s="65"/>
      <c r="O598" s="65"/>
      <c r="P598" s="65"/>
    </row>
    <row r="599" spans="3:16" s="1" customFormat="1" x14ac:dyDescent="0.25">
      <c r="C599" s="65"/>
      <c r="D599" s="55"/>
      <c r="E599" s="55"/>
      <c r="F599" s="55"/>
      <c r="G599" s="55"/>
      <c r="H599" s="55"/>
      <c r="I599" s="55"/>
      <c r="J599" s="55"/>
      <c r="K599" s="65"/>
      <c r="L599" s="65"/>
      <c r="M599" s="65"/>
      <c r="N599" s="65"/>
      <c r="O599" s="65"/>
      <c r="P599" s="65"/>
    </row>
    <row r="600" spans="3:16" s="1" customFormat="1" x14ac:dyDescent="0.25">
      <c r="C600" s="65"/>
      <c r="D600" s="55"/>
      <c r="E600" s="55"/>
      <c r="F600" s="55"/>
      <c r="G600" s="55"/>
      <c r="H600" s="55"/>
      <c r="I600" s="55"/>
      <c r="J600" s="55"/>
      <c r="K600" s="65"/>
      <c r="L600" s="65"/>
      <c r="M600" s="65"/>
      <c r="N600" s="65"/>
      <c r="O600" s="65"/>
      <c r="P600" s="65"/>
    </row>
    <row r="601" spans="3:16" s="1" customFormat="1" x14ac:dyDescent="0.25">
      <c r="C601" s="65"/>
      <c r="D601" s="55"/>
      <c r="E601" s="55"/>
      <c r="F601" s="55"/>
      <c r="G601" s="55"/>
      <c r="H601" s="55"/>
      <c r="I601" s="55"/>
      <c r="J601" s="55"/>
      <c r="K601" s="65"/>
      <c r="L601" s="65"/>
      <c r="M601" s="65"/>
      <c r="N601" s="65"/>
      <c r="O601" s="65"/>
      <c r="P601" s="65"/>
    </row>
    <row r="602" spans="3:16" s="1" customFormat="1" x14ac:dyDescent="0.25">
      <c r="C602" s="65"/>
      <c r="D602" s="55"/>
      <c r="E602" s="55"/>
      <c r="F602" s="55"/>
      <c r="G602" s="55"/>
      <c r="H602" s="55"/>
      <c r="I602" s="55"/>
      <c r="J602" s="55"/>
      <c r="K602" s="65"/>
      <c r="L602" s="65"/>
      <c r="M602" s="65"/>
      <c r="N602" s="65"/>
      <c r="O602" s="65"/>
      <c r="P602" s="65"/>
    </row>
    <row r="603" spans="3:16" s="1" customFormat="1" x14ac:dyDescent="0.25">
      <c r="C603" s="65"/>
      <c r="D603" s="55"/>
      <c r="E603" s="55"/>
      <c r="F603" s="55"/>
      <c r="G603" s="55"/>
      <c r="H603" s="55"/>
      <c r="I603" s="55"/>
      <c r="J603" s="55"/>
      <c r="K603" s="65"/>
      <c r="L603" s="65"/>
      <c r="M603" s="65"/>
      <c r="N603" s="65"/>
      <c r="O603" s="65"/>
      <c r="P603" s="65"/>
    </row>
    <row r="604" spans="3:16" s="1" customFormat="1" x14ac:dyDescent="0.25">
      <c r="C604" s="65"/>
      <c r="D604" s="55"/>
      <c r="E604" s="55"/>
      <c r="F604" s="55"/>
      <c r="G604" s="55"/>
      <c r="H604" s="55"/>
      <c r="I604" s="55"/>
      <c r="J604" s="55"/>
      <c r="K604" s="65"/>
      <c r="L604" s="65"/>
      <c r="M604" s="65"/>
      <c r="N604" s="65"/>
      <c r="O604" s="65"/>
      <c r="P604" s="65"/>
    </row>
    <row r="605" spans="3:16" s="1" customFormat="1" x14ac:dyDescent="0.25">
      <c r="C605" s="65"/>
      <c r="D605" s="55"/>
      <c r="E605" s="55"/>
      <c r="F605" s="55"/>
      <c r="G605" s="55"/>
      <c r="H605" s="55"/>
      <c r="I605" s="55"/>
      <c r="J605" s="55"/>
      <c r="K605" s="65"/>
      <c r="L605" s="65"/>
      <c r="M605" s="65"/>
      <c r="N605" s="65"/>
      <c r="O605" s="65"/>
      <c r="P605" s="65"/>
    </row>
    <row r="606" spans="3:16" s="1" customFormat="1" x14ac:dyDescent="0.25">
      <c r="C606" s="65"/>
      <c r="D606" s="55"/>
      <c r="E606" s="55"/>
      <c r="F606" s="55"/>
      <c r="G606" s="55"/>
      <c r="H606" s="55"/>
      <c r="I606" s="55"/>
      <c r="J606" s="55"/>
      <c r="K606" s="65"/>
      <c r="L606" s="65"/>
      <c r="M606" s="65"/>
      <c r="N606" s="65"/>
      <c r="O606" s="65"/>
      <c r="P606" s="65"/>
    </row>
    <row r="607" spans="3:16" s="1" customFormat="1" x14ac:dyDescent="0.25">
      <c r="C607" s="65"/>
      <c r="D607" s="55"/>
      <c r="E607" s="55"/>
      <c r="F607" s="55"/>
      <c r="G607" s="55"/>
      <c r="H607" s="55"/>
      <c r="I607" s="55"/>
      <c r="J607" s="55"/>
      <c r="K607" s="65"/>
      <c r="L607" s="65"/>
      <c r="M607" s="65"/>
      <c r="N607" s="65"/>
      <c r="O607" s="65"/>
      <c r="P607" s="65"/>
    </row>
    <row r="608" spans="3:16" s="1" customFormat="1" x14ac:dyDescent="0.25">
      <c r="C608" s="65"/>
      <c r="D608" s="55"/>
      <c r="E608" s="55"/>
      <c r="F608" s="55"/>
      <c r="G608" s="55"/>
      <c r="H608" s="55"/>
      <c r="I608" s="55"/>
      <c r="J608" s="55"/>
      <c r="K608" s="65"/>
      <c r="L608" s="65"/>
      <c r="M608" s="65"/>
      <c r="N608" s="65"/>
      <c r="O608" s="65"/>
      <c r="P608" s="65"/>
    </row>
    <row r="609" spans="3:16" s="1" customFormat="1" x14ac:dyDescent="0.25">
      <c r="C609" s="65"/>
      <c r="D609" s="55"/>
      <c r="E609" s="55"/>
      <c r="F609" s="55"/>
      <c r="G609" s="55"/>
      <c r="H609" s="55"/>
      <c r="I609" s="55"/>
      <c r="J609" s="55"/>
      <c r="K609" s="65"/>
      <c r="L609" s="65"/>
      <c r="M609" s="65"/>
      <c r="N609" s="65"/>
      <c r="O609" s="65"/>
      <c r="P609" s="65"/>
    </row>
    <row r="610" spans="3:16" s="1" customFormat="1" x14ac:dyDescent="0.25">
      <c r="C610" s="65"/>
      <c r="D610" s="55"/>
      <c r="E610" s="55"/>
      <c r="F610" s="55"/>
      <c r="G610" s="55"/>
      <c r="H610" s="55"/>
      <c r="I610" s="55"/>
      <c r="J610" s="55"/>
      <c r="K610" s="65"/>
      <c r="L610" s="65"/>
      <c r="M610" s="65"/>
      <c r="N610" s="65"/>
      <c r="O610" s="65"/>
      <c r="P610" s="65"/>
    </row>
    <row r="611" spans="3:16" s="1" customFormat="1" x14ac:dyDescent="0.25">
      <c r="C611" s="65"/>
      <c r="D611" s="55"/>
      <c r="E611" s="55"/>
      <c r="F611" s="55"/>
      <c r="G611" s="55"/>
      <c r="H611" s="55"/>
      <c r="I611" s="55"/>
      <c r="J611" s="55"/>
      <c r="K611" s="65"/>
      <c r="L611" s="65"/>
      <c r="M611" s="65"/>
      <c r="N611" s="65"/>
      <c r="O611" s="65"/>
      <c r="P611" s="65"/>
    </row>
    <row r="612" spans="3:16" s="1" customFormat="1" x14ac:dyDescent="0.25">
      <c r="C612" s="65"/>
      <c r="D612" s="55"/>
      <c r="E612" s="55"/>
      <c r="F612" s="55"/>
      <c r="G612" s="55"/>
      <c r="H612" s="55"/>
      <c r="I612" s="55"/>
      <c r="J612" s="55"/>
      <c r="K612" s="65"/>
      <c r="L612" s="65"/>
      <c r="M612" s="65"/>
      <c r="N612" s="65"/>
      <c r="O612" s="65"/>
      <c r="P612" s="65"/>
    </row>
    <row r="613" spans="3:16" s="1" customFormat="1" x14ac:dyDescent="0.25">
      <c r="C613" s="65"/>
      <c r="D613" s="55"/>
      <c r="E613" s="55"/>
      <c r="F613" s="55"/>
      <c r="G613" s="55"/>
      <c r="H613" s="55"/>
      <c r="I613" s="55"/>
      <c r="J613" s="55"/>
      <c r="K613" s="65"/>
      <c r="L613" s="65"/>
      <c r="M613" s="65"/>
      <c r="N613" s="65"/>
      <c r="O613" s="65"/>
      <c r="P613" s="65"/>
    </row>
    <row r="614" spans="3:16" s="1" customFormat="1" x14ac:dyDescent="0.25">
      <c r="C614" s="65"/>
      <c r="D614" s="55"/>
      <c r="E614" s="55"/>
      <c r="F614" s="55"/>
      <c r="G614" s="55"/>
      <c r="H614" s="55"/>
      <c r="I614" s="55"/>
      <c r="J614" s="55"/>
      <c r="K614" s="65"/>
      <c r="L614" s="65"/>
      <c r="M614" s="65"/>
      <c r="N614" s="65"/>
      <c r="O614" s="65"/>
      <c r="P614" s="65"/>
    </row>
    <row r="615" spans="3:16" s="1" customFormat="1" x14ac:dyDescent="0.25">
      <c r="C615" s="65"/>
      <c r="D615" s="55"/>
      <c r="E615" s="55"/>
      <c r="F615" s="55"/>
      <c r="G615" s="55"/>
      <c r="H615" s="55"/>
      <c r="I615" s="55"/>
      <c r="J615" s="55"/>
      <c r="K615" s="65"/>
      <c r="L615" s="65"/>
      <c r="M615" s="65"/>
      <c r="N615" s="65"/>
      <c r="O615" s="65"/>
      <c r="P615" s="65"/>
    </row>
    <row r="616" spans="3:16" s="1" customFormat="1" x14ac:dyDescent="0.25">
      <c r="C616" s="65"/>
      <c r="D616" s="55"/>
      <c r="E616" s="55"/>
      <c r="F616" s="55"/>
      <c r="G616" s="55"/>
      <c r="H616" s="55"/>
      <c r="I616" s="55"/>
      <c r="J616" s="55"/>
      <c r="K616" s="65"/>
      <c r="L616" s="65"/>
      <c r="M616" s="65"/>
      <c r="N616" s="65"/>
      <c r="O616" s="65"/>
      <c r="P616" s="65"/>
    </row>
    <row r="617" spans="3:16" s="1" customFormat="1" x14ac:dyDescent="0.25">
      <c r="C617" s="65"/>
      <c r="D617" s="55"/>
      <c r="E617" s="55"/>
      <c r="F617" s="55"/>
      <c r="G617" s="55"/>
      <c r="H617" s="55"/>
      <c r="I617" s="55"/>
      <c r="J617" s="55"/>
      <c r="K617" s="65"/>
      <c r="L617" s="65"/>
      <c r="M617" s="65"/>
      <c r="N617" s="65"/>
      <c r="O617" s="65"/>
      <c r="P617" s="65"/>
    </row>
    <row r="618" spans="3:16" s="1" customFormat="1" x14ac:dyDescent="0.25">
      <c r="C618" s="65"/>
      <c r="D618" s="55"/>
      <c r="E618" s="55"/>
      <c r="F618" s="55"/>
      <c r="G618" s="55"/>
      <c r="H618" s="55"/>
      <c r="I618" s="55"/>
      <c r="J618" s="55"/>
      <c r="K618" s="65"/>
      <c r="L618" s="65"/>
      <c r="M618" s="65"/>
      <c r="N618" s="65"/>
      <c r="O618" s="65"/>
      <c r="P618" s="65"/>
    </row>
    <row r="619" spans="3:16" s="1" customFormat="1" x14ac:dyDescent="0.25">
      <c r="C619" s="65"/>
      <c r="D619" s="55"/>
      <c r="E619" s="55"/>
      <c r="F619" s="55"/>
      <c r="G619" s="55"/>
      <c r="H619" s="55"/>
      <c r="I619" s="55"/>
      <c r="J619" s="55"/>
      <c r="K619" s="65"/>
      <c r="L619" s="65"/>
      <c r="M619" s="65"/>
      <c r="N619" s="65"/>
      <c r="O619" s="65"/>
      <c r="P619" s="65"/>
    </row>
    <row r="620" spans="3:16" s="1" customFormat="1" x14ac:dyDescent="0.25">
      <c r="C620" s="65"/>
      <c r="D620" s="55"/>
      <c r="E620" s="55"/>
      <c r="F620" s="55"/>
      <c r="G620" s="55"/>
      <c r="H620" s="55"/>
      <c r="I620" s="55"/>
      <c r="J620" s="55"/>
      <c r="K620" s="65"/>
      <c r="L620" s="65"/>
      <c r="M620" s="65"/>
      <c r="N620" s="65"/>
      <c r="O620" s="65"/>
      <c r="P620" s="65"/>
    </row>
    <row r="621" spans="3:16" s="1" customFormat="1" x14ac:dyDescent="0.25">
      <c r="C621" s="65"/>
      <c r="D621" s="55"/>
      <c r="E621" s="55"/>
      <c r="F621" s="55"/>
      <c r="G621" s="55"/>
      <c r="H621" s="55"/>
      <c r="I621" s="55"/>
      <c r="J621" s="55"/>
      <c r="K621" s="65"/>
      <c r="L621" s="65"/>
      <c r="M621" s="65"/>
      <c r="N621" s="65"/>
      <c r="O621" s="65"/>
      <c r="P621" s="65"/>
    </row>
    <row r="622" spans="3:16" s="1" customFormat="1" x14ac:dyDescent="0.25">
      <c r="C622" s="65"/>
      <c r="D622" s="55"/>
      <c r="E622" s="55"/>
      <c r="F622" s="55"/>
      <c r="G622" s="55"/>
      <c r="H622" s="55"/>
      <c r="I622" s="55"/>
      <c r="J622" s="55"/>
      <c r="K622" s="65"/>
      <c r="L622" s="65"/>
      <c r="M622" s="65"/>
      <c r="N622" s="65"/>
      <c r="O622" s="65"/>
      <c r="P622" s="65"/>
    </row>
    <row r="623" spans="3:16" s="1" customFormat="1" x14ac:dyDescent="0.25">
      <c r="C623" s="65"/>
      <c r="D623" s="55"/>
      <c r="E623" s="55"/>
      <c r="F623" s="55"/>
      <c r="G623" s="55"/>
      <c r="H623" s="55"/>
      <c r="I623" s="55"/>
      <c r="J623" s="55"/>
      <c r="K623" s="65"/>
      <c r="L623" s="65"/>
      <c r="M623" s="65"/>
      <c r="N623" s="65"/>
      <c r="O623" s="65"/>
      <c r="P623" s="65"/>
    </row>
    <row r="624" spans="3:16" s="1" customFormat="1" x14ac:dyDescent="0.25">
      <c r="C624" s="65"/>
      <c r="D624" s="55"/>
      <c r="E624" s="55"/>
      <c r="F624" s="55"/>
      <c r="G624" s="55"/>
      <c r="H624" s="55"/>
      <c r="I624" s="55"/>
      <c r="J624" s="55"/>
      <c r="K624" s="65"/>
      <c r="L624" s="65"/>
      <c r="M624" s="65"/>
      <c r="N624" s="65"/>
      <c r="O624" s="65"/>
      <c r="P624" s="65"/>
    </row>
    <row r="625" spans="3:16" s="1" customFormat="1" x14ac:dyDescent="0.25">
      <c r="C625" s="65"/>
      <c r="D625" s="55"/>
      <c r="E625" s="55"/>
      <c r="F625" s="55"/>
      <c r="G625" s="55"/>
      <c r="H625" s="55"/>
      <c r="I625" s="55"/>
      <c r="J625" s="55"/>
      <c r="K625" s="65"/>
      <c r="L625" s="65"/>
      <c r="M625" s="65"/>
      <c r="N625" s="65"/>
      <c r="O625" s="65"/>
      <c r="P625" s="65"/>
    </row>
    <row r="626" spans="3:16" s="1" customFormat="1" x14ac:dyDescent="0.25">
      <c r="C626" s="65"/>
      <c r="D626" s="55"/>
      <c r="E626" s="55"/>
      <c r="F626" s="55"/>
      <c r="G626" s="55"/>
      <c r="H626" s="55"/>
      <c r="I626" s="55"/>
      <c r="J626" s="55"/>
      <c r="K626" s="65"/>
      <c r="L626" s="65"/>
      <c r="M626" s="65"/>
      <c r="N626" s="65"/>
      <c r="O626" s="65"/>
      <c r="P626" s="65"/>
    </row>
    <row r="627" spans="3:16" s="1" customFormat="1" x14ac:dyDescent="0.25">
      <c r="C627" s="65"/>
      <c r="D627" s="55"/>
      <c r="E627" s="55"/>
      <c r="F627" s="55"/>
      <c r="G627" s="55"/>
      <c r="H627" s="55"/>
      <c r="I627" s="55"/>
      <c r="J627" s="55"/>
      <c r="K627" s="65"/>
      <c r="L627" s="65"/>
      <c r="M627" s="65"/>
      <c r="N627" s="65"/>
      <c r="O627" s="65"/>
      <c r="P627" s="65"/>
    </row>
    <row r="628" spans="3:16" s="1" customFormat="1" x14ac:dyDescent="0.25">
      <c r="C628" s="65"/>
      <c r="D628" s="55"/>
      <c r="E628" s="55"/>
      <c r="F628" s="55"/>
      <c r="G628" s="55"/>
      <c r="H628" s="55"/>
      <c r="I628" s="55"/>
      <c r="J628" s="55"/>
      <c r="K628" s="65"/>
      <c r="L628" s="65"/>
      <c r="M628" s="65"/>
      <c r="N628" s="65"/>
      <c r="O628" s="65"/>
      <c r="P628" s="65"/>
    </row>
    <row r="629" spans="3:16" s="1" customFormat="1" x14ac:dyDescent="0.25">
      <c r="C629" s="65"/>
      <c r="D629" s="55"/>
      <c r="E629" s="55"/>
      <c r="F629" s="55"/>
      <c r="G629" s="55"/>
      <c r="H629" s="55"/>
      <c r="I629" s="55"/>
      <c r="J629" s="55"/>
      <c r="K629" s="65"/>
      <c r="L629" s="65"/>
      <c r="M629" s="65"/>
      <c r="N629" s="65"/>
      <c r="O629" s="65"/>
      <c r="P629" s="65"/>
    </row>
    <row r="630" spans="3:16" s="1" customFormat="1" x14ac:dyDescent="0.25">
      <c r="C630" s="65"/>
      <c r="D630" s="55"/>
      <c r="E630" s="55"/>
      <c r="F630" s="55"/>
      <c r="G630" s="55"/>
      <c r="H630" s="55"/>
      <c r="I630" s="55"/>
      <c r="J630" s="55"/>
      <c r="K630" s="65"/>
      <c r="L630" s="65"/>
      <c r="M630" s="65"/>
      <c r="N630" s="65"/>
      <c r="O630" s="65"/>
      <c r="P630" s="65"/>
    </row>
    <row r="631" spans="3:16" s="1" customFormat="1" x14ac:dyDescent="0.25">
      <c r="C631" s="65"/>
      <c r="D631" s="55"/>
      <c r="E631" s="55"/>
      <c r="F631" s="55"/>
      <c r="G631" s="55"/>
      <c r="H631" s="55"/>
      <c r="I631" s="55"/>
      <c r="J631" s="55"/>
      <c r="K631" s="65"/>
      <c r="L631" s="65"/>
      <c r="M631" s="65"/>
      <c r="N631" s="65"/>
      <c r="O631" s="65"/>
      <c r="P631" s="65"/>
    </row>
    <row r="632" spans="3:16" s="1" customFormat="1" x14ac:dyDescent="0.25">
      <c r="C632" s="65"/>
      <c r="D632" s="55"/>
      <c r="E632" s="55"/>
      <c r="F632" s="55"/>
      <c r="G632" s="55"/>
      <c r="H632" s="55"/>
      <c r="I632" s="55"/>
      <c r="J632" s="55"/>
      <c r="K632" s="65"/>
      <c r="L632" s="65"/>
      <c r="M632" s="65"/>
      <c r="N632" s="65"/>
      <c r="O632" s="65"/>
      <c r="P632" s="65"/>
    </row>
    <row r="633" spans="3:16" s="1" customFormat="1" x14ac:dyDescent="0.25">
      <c r="C633" s="65"/>
      <c r="D633" s="55"/>
      <c r="E633" s="55"/>
      <c r="F633" s="55"/>
      <c r="G633" s="55"/>
      <c r="H633" s="55"/>
      <c r="I633" s="55"/>
      <c r="J633" s="55"/>
      <c r="K633" s="65"/>
      <c r="L633" s="65"/>
      <c r="M633" s="65"/>
      <c r="N633" s="65"/>
      <c r="O633" s="65"/>
      <c r="P633" s="65"/>
    </row>
    <row r="634" spans="3:16" s="1" customFormat="1" x14ac:dyDescent="0.25">
      <c r="C634" s="65"/>
      <c r="D634" s="55"/>
      <c r="E634" s="55"/>
      <c r="F634" s="55"/>
      <c r="G634" s="55"/>
      <c r="H634" s="55"/>
      <c r="I634" s="55"/>
      <c r="J634" s="55"/>
      <c r="K634" s="65"/>
      <c r="L634" s="65"/>
      <c r="M634" s="65"/>
      <c r="N634" s="65"/>
      <c r="O634" s="65"/>
      <c r="P634" s="65"/>
    </row>
    <row r="635" spans="3:16" s="1" customFormat="1" x14ac:dyDescent="0.25">
      <c r="C635" s="65"/>
      <c r="D635" s="55"/>
      <c r="E635" s="55"/>
      <c r="F635" s="55"/>
      <c r="G635" s="55"/>
      <c r="H635" s="55"/>
      <c r="I635" s="55"/>
      <c r="J635" s="55"/>
      <c r="K635" s="65"/>
      <c r="L635" s="65"/>
      <c r="M635" s="65"/>
      <c r="N635" s="65"/>
      <c r="O635" s="65"/>
      <c r="P635" s="65"/>
    </row>
    <row r="636" spans="3:16" s="1" customFormat="1" x14ac:dyDescent="0.25">
      <c r="C636" s="65"/>
      <c r="D636" s="55"/>
      <c r="E636" s="55"/>
      <c r="F636" s="55"/>
      <c r="G636" s="55"/>
      <c r="H636" s="55"/>
      <c r="I636" s="55"/>
      <c r="J636" s="55"/>
      <c r="K636" s="65"/>
      <c r="L636" s="65"/>
      <c r="M636" s="65"/>
      <c r="N636" s="65"/>
      <c r="O636" s="65"/>
      <c r="P636" s="65"/>
    </row>
    <row r="637" spans="3:16" s="1" customFormat="1" x14ac:dyDescent="0.25">
      <c r="C637" s="65"/>
      <c r="D637" s="55"/>
      <c r="E637" s="55"/>
      <c r="F637" s="55"/>
      <c r="G637" s="55"/>
      <c r="H637" s="55"/>
      <c r="I637" s="55"/>
      <c r="J637" s="55"/>
      <c r="K637" s="65"/>
      <c r="L637" s="65"/>
      <c r="M637" s="65"/>
      <c r="N637" s="65"/>
      <c r="O637" s="65"/>
      <c r="P637" s="65"/>
    </row>
    <row r="638" spans="3:16" s="1" customFormat="1" x14ac:dyDescent="0.25">
      <c r="C638" s="65"/>
      <c r="D638" s="55"/>
      <c r="E638" s="55"/>
      <c r="F638" s="55"/>
      <c r="G638" s="55"/>
      <c r="H638" s="55"/>
      <c r="I638" s="55"/>
      <c r="J638" s="55"/>
      <c r="K638" s="65"/>
      <c r="L638" s="65"/>
      <c r="M638" s="65"/>
      <c r="N638" s="65"/>
      <c r="O638" s="65"/>
      <c r="P638" s="65"/>
    </row>
    <row r="639" spans="3:16" s="1" customFormat="1" x14ac:dyDescent="0.25">
      <c r="C639" s="65"/>
      <c r="D639" s="55"/>
      <c r="E639" s="55"/>
      <c r="F639" s="55"/>
      <c r="G639" s="55"/>
      <c r="H639" s="55"/>
      <c r="I639" s="55"/>
      <c r="J639" s="55"/>
      <c r="K639" s="65"/>
      <c r="L639" s="65"/>
      <c r="M639" s="65"/>
      <c r="N639" s="65"/>
      <c r="O639" s="65"/>
      <c r="P639" s="65"/>
    </row>
    <row r="640" spans="3:16" s="1" customFormat="1" x14ac:dyDescent="0.25">
      <c r="C640" s="65"/>
      <c r="D640" s="55"/>
      <c r="E640" s="55"/>
      <c r="F640" s="55"/>
      <c r="G640" s="55"/>
      <c r="H640" s="55"/>
      <c r="I640" s="55"/>
      <c r="J640" s="55"/>
      <c r="K640" s="65"/>
      <c r="L640" s="65"/>
      <c r="M640" s="65"/>
      <c r="N640" s="65"/>
      <c r="O640" s="65"/>
      <c r="P640" s="65"/>
    </row>
    <row r="641" spans="3:16" s="1" customFormat="1" x14ac:dyDescent="0.25">
      <c r="C641" s="65"/>
      <c r="D641" s="55"/>
      <c r="E641" s="55"/>
      <c r="F641" s="55"/>
      <c r="G641" s="55"/>
      <c r="H641" s="55"/>
      <c r="I641" s="55"/>
      <c r="J641" s="55"/>
      <c r="K641" s="65"/>
      <c r="L641" s="65"/>
      <c r="M641" s="65"/>
      <c r="N641" s="65"/>
      <c r="O641" s="65"/>
      <c r="P641" s="65"/>
    </row>
    <row r="642" spans="3:16" s="1" customFormat="1" x14ac:dyDescent="0.25">
      <c r="C642" s="65"/>
      <c r="D642" s="55"/>
      <c r="E642" s="55"/>
      <c r="F642" s="55"/>
      <c r="G642" s="55"/>
      <c r="H642" s="55"/>
      <c r="I642" s="55"/>
      <c r="J642" s="55"/>
      <c r="K642" s="65"/>
      <c r="L642" s="65"/>
      <c r="M642" s="65"/>
      <c r="N642" s="65"/>
      <c r="O642" s="65"/>
      <c r="P642" s="65"/>
    </row>
    <row r="643" spans="3:16" s="1" customFormat="1" x14ac:dyDescent="0.25">
      <c r="C643" s="65"/>
      <c r="D643" s="55"/>
      <c r="E643" s="55"/>
      <c r="F643" s="55"/>
      <c r="G643" s="55"/>
      <c r="H643" s="55"/>
      <c r="I643" s="55"/>
      <c r="J643" s="55"/>
      <c r="K643" s="65"/>
      <c r="L643" s="65"/>
      <c r="M643" s="65"/>
      <c r="N643" s="65"/>
      <c r="O643" s="65"/>
      <c r="P643" s="65"/>
    </row>
    <row r="644" spans="3:16" s="1" customFormat="1" x14ac:dyDescent="0.25">
      <c r="C644" s="65"/>
      <c r="D644" s="55"/>
      <c r="E644" s="55"/>
      <c r="F644" s="55"/>
      <c r="G644" s="55"/>
      <c r="H644" s="55"/>
      <c r="I644" s="55"/>
      <c r="J644" s="55"/>
      <c r="K644" s="65"/>
      <c r="L644" s="65"/>
      <c r="M644" s="65"/>
      <c r="N644" s="65"/>
      <c r="O644" s="65"/>
      <c r="P644" s="65"/>
    </row>
    <row r="645" spans="3:16" s="1" customFormat="1" x14ac:dyDescent="0.25">
      <c r="C645" s="65"/>
      <c r="D645" s="55"/>
      <c r="E645" s="55"/>
      <c r="F645" s="55"/>
      <c r="G645" s="55"/>
      <c r="H645" s="55"/>
      <c r="I645" s="55"/>
      <c r="J645" s="55"/>
      <c r="K645" s="65"/>
      <c r="L645" s="65"/>
      <c r="M645" s="65"/>
      <c r="N645" s="65"/>
      <c r="O645" s="65"/>
      <c r="P645" s="65"/>
    </row>
    <row r="646" spans="3:16" s="1" customFormat="1" x14ac:dyDescent="0.25">
      <c r="C646" s="65"/>
      <c r="D646" s="55"/>
      <c r="E646" s="55"/>
      <c r="F646" s="55"/>
      <c r="G646" s="55"/>
      <c r="H646" s="55"/>
      <c r="I646" s="55"/>
      <c r="J646" s="55"/>
      <c r="K646" s="65"/>
      <c r="L646" s="65"/>
      <c r="M646" s="65"/>
      <c r="N646" s="65"/>
      <c r="O646" s="65"/>
      <c r="P646" s="65"/>
    </row>
    <row r="647" spans="3:16" s="1" customFormat="1" x14ac:dyDescent="0.25">
      <c r="C647" s="65"/>
      <c r="D647" s="55"/>
      <c r="E647" s="55"/>
      <c r="F647" s="55"/>
      <c r="G647" s="55"/>
      <c r="H647" s="55"/>
      <c r="I647" s="55"/>
      <c r="J647" s="55"/>
      <c r="K647" s="65"/>
      <c r="L647" s="65"/>
      <c r="M647" s="65"/>
      <c r="N647" s="65"/>
      <c r="O647" s="65"/>
      <c r="P647" s="65"/>
    </row>
    <row r="648" spans="3:16" s="1" customFormat="1" x14ac:dyDescent="0.25">
      <c r="C648" s="65"/>
      <c r="D648" s="55"/>
      <c r="E648" s="55"/>
      <c r="F648" s="55"/>
      <c r="G648" s="55"/>
      <c r="H648" s="55"/>
      <c r="I648" s="55"/>
      <c r="J648" s="55"/>
      <c r="K648" s="65"/>
      <c r="L648" s="65"/>
      <c r="M648" s="65"/>
      <c r="N648" s="65"/>
      <c r="O648" s="65"/>
      <c r="P648" s="65"/>
    </row>
    <row r="649" spans="3:16" s="1" customFormat="1" x14ac:dyDescent="0.25">
      <c r="C649" s="65"/>
      <c r="D649" s="55"/>
      <c r="E649" s="55"/>
      <c r="F649" s="55"/>
      <c r="G649" s="55"/>
      <c r="H649" s="55"/>
      <c r="I649" s="55"/>
      <c r="J649" s="55"/>
      <c r="K649" s="65"/>
      <c r="L649" s="65"/>
      <c r="M649" s="65"/>
      <c r="N649" s="65"/>
      <c r="O649" s="65"/>
      <c r="P649" s="65"/>
    </row>
    <row r="650" spans="3:16" s="1" customFormat="1" x14ac:dyDescent="0.25">
      <c r="C650" s="65"/>
      <c r="D650" s="55"/>
      <c r="E650" s="55"/>
      <c r="F650" s="55"/>
      <c r="G650" s="55"/>
      <c r="H650" s="55"/>
      <c r="I650" s="55"/>
      <c r="J650" s="55"/>
      <c r="K650" s="65"/>
      <c r="L650" s="65"/>
      <c r="M650" s="65"/>
      <c r="N650" s="65"/>
      <c r="O650" s="65"/>
      <c r="P650" s="65"/>
    </row>
    <row r="651" spans="3:16" s="1" customFormat="1" x14ac:dyDescent="0.25">
      <c r="C651" s="65"/>
      <c r="D651" s="55"/>
      <c r="E651" s="55"/>
      <c r="F651" s="55"/>
      <c r="G651" s="55"/>
      <c r="H651" s="55"/>
      <c r="I651" s="55"/>
      <c r="J651" s="55"/>
      <c r="K651" s="65"/>
      <c r="L651" s="65"/>
      <c r="M651" s="65"/>
      <c r="N651" s="65"/>
      <c r="O651" s="65"/>
      <c r="P651" s="65"/>
    </row>
    <row r="652" spans="3:16" s="1" customFormat="1" x14ac:dyDescent="0.25">
      <c r="C652" s="65"/>
      <c r="D652" s="55"/>
      <c r="E652" s="55"/>
      <c r="F652" s="55"/>
      <c r="G652" s="55"/>
      <c r="H652" s="55"/>
      <c r="I652" s="55"/>
      <c r="J652" s="55"/>
      <c r="K652" s="65"/>
      <c r="L652" s="65"/>
      <c r="M652" s="65"/>
      <c r="N652" s="65"/>
      <c r="O652" s="65"/>
      <c r="P652" s="65"/>
    </row>
    <row r="653" spans="3:16" s="1" customFormat="1" x14ac:dyDescent="0.25">
      <c r="C653" s="65"/>
      <c r="D653" s="55"/>
      <c r="E653" s="55"/>
      <c r="F653" s="55"/>
      <c r="G653" s="55"/>
      <c r="H653" s="55"/>
      <c r="I653" s="55"/>
      <c r="J653" s="55"/>
      <c r="K653" s="65"/>
      <c r="L653" s="65"/>
      <c r="M653" s="65"/>
      <c r="N653" s="65"/>
      <c r="O653" s="65"/>
      <c r="P653" s="65"/>
    </row>
    <row r="654" spans="3:16" s="1" customFormat="1" x14ac:dyDescent="0.25">
      <c r="C654" s="65"/>
      <c r="D654" s="55"/>
      <c r="E654" s="55"/>
      <c r="F654" s="55"/>
      <c r="G654" s="55"/>
      <c r="H654" s="55"/>
      <c r="I654" s="55"/>
      <c r="J654" s="55"/>
      <c r="K654" s="65"/>
      <c r="L654" s="65"/>
      <c r="M654" s="65"/>
      <c r="N654" s="65"/>
      <c r="O654" s="65"/>
      <c r="P654" s="65"/>
    </row>
    <row r="655" spans="3:16" s="1" customFormat="1" x14ac:dyDescent="0.25">
      <c r="C655" s="65"/>
      <c r="D655" s="55"/>
      <c r="E655" s="55"/>
      <c r="F655" s="55"/>
      <c r="G655" s="55"/>
      <c r="H655" s="55"/>
      <c r="I655" s="55"/>
      <c r="J655" s="55"/>
      <c r="K655" s="65"/>
      <c r="L655" s="65"/>
      <c r="M655" s="65"/>
      <c r="N655" s="65"/>
      <c r="O655" s="65"/>
      <c r="P655" s="65"/>
    </row>
    <row r="656" spans="3:16" s="1" customFormat="1" x14ac:dyDescent="0.25">
      <c r="C656" s="65"/>
      <c r="D656" s="55"/>
      <c r="E656" s="55"/>
      <c r="F656" s="55"/>
      <c r="G656" s="55"/>
      <c r="H656" s="55"/>
      <c r="I656" s="55"/>
      <c r="J656" s="55"/>
      <c r="K656" s="65"/>
      <c r="L656" s="65"/>
      <c r="M656" s="65"/>
      <c r="N656" s="65"/>
      <c r="O656" s="65"/>
      <c r="P656" s="65"/>
    </row>
    <row r="657" spans="3:16" s="1" customFormat="1" x14ac:dyDescent="0.25">
      <c r="C657" s="65"/>
      <c r="D657" s="55"/>
      <c r="E657" s="55"/>
      <c r="F657" s="55"/>
      <c r="G657" s="55"/>
      <c r="H657" s="55"/>
      <c r="I657" s="55"/>
      <c r="J657" s="55"/>
      <c r="K657" s="65"/>
      <c r="L657" s="65"/>
      <c r="M657" s="65"/>
      <c r="N657" s="65"/>
      <c r="O657" s="65"/>
      <c r="P657" s="65"/>
    </row>
    <row r="658" spans="3:16" s="1" customFormat="1" x14ac:dyDescent="0.25">
      <c r="C658" s="65"/>
      <c r="D658" s="55"/>
      <c r="E658" s="55"/>
      <c r="F658" s="55"/>
      <c r="G658" s="55"/>
      <c r="H658" s="55"/>
      <c r="I658" s="55"/>
      <c r="J658" s="55"/>
      <c r="K658" s="65"/>
      <c r="L658" s="65"/>
      <c r="M658" s="65"/>
      <c r="N658" s="65"/>
      <c r="O658" s="65"/>
      <c r="P658" s="65"/>
    </row>
    <row r="659" spans="3:16" s="1" customFormat="1" x14ac:dyDescent="0.25">
      <c r="C659" s="65"/>
      <c r="D659" s="55"/>
      <c r="E659" s="55"/>
      <c r="F659" s="55"/>
      <c r="G659" s="55"/>
      <c r="H659" s="55"/>
      <c r="I659" s="55"/>
      <c r="J659" s="55"/>
      <c r="K659" s="65"/>
      <c r="L659" s="65"/>
      <c r="M659" s="65"/>
      <c r="N659" s="65"/>
      <c r="O659" s="65"/>
      <c r="P659" s="65"/>
    </row>
    <row r="660" spans="3:16" s="1" customFormat="1" x14ac:dyDescent="0.25">
      <c r="C660" s="65"/>
      <c r="D660" s="55"/>
      <c r="E660" s="55"/>
      <c r="F660" s="55"/>
      <c r="G660" s="55"/>
      <c r="H660" s="55"/>
      <c r="I660" s="55"/>
      <c r="J660" s="55"/>
      <c r="K660" s="65"/>
      <c r="L660" s="65"/>
      <c r="M660" s="65"/>
      <c r="N660" s="65"/>
      <c r="O660" s="65"/>
      <c r="P660" s="65"/>
    </row>
    <row r="661" spans="3:16" s="1" customFormat="1" x14ac:dyDescent="0.25">
      <c r="C661" s="65"/>
      <c r="D661" s="55"/>
      <c r="E661" s="55"/>
      <c r="F661" s="55"/>
      <c r="G661" s="55"/>
      <c r="H661" s="55"/>
      <c r="I661" s="55"/>
      <c r="J661" s="55"/>
      <c r="K661" s="65"/>
      <c r="L661" s="65"/>
      <c r="M661" s="65"/>
      <c r="N661" s="65"/>
      <c r="O661" s="65"/>
      <c r="P661" s="65"/>
    </row>
    <row r="662" spans="3:16" s="1" customFormat="1" x14ac:dyDescent="0.25">
      <c r="C662" s="65"/>
      <c r="D662" s="55"/>
      <c r="E662" s="55"/>
      <c r="F662" s="55"/>
      <c r="G662" s="55"/>
      <c r="H662" s="55"/>
      <c r="I662" s="55"/>
      <c r="J662" s="55"/>
      <c r="K662" s="65"/>
      <c r="L662" s="65"/>
      <c r="M662" s="65"/>
      <c r="N662" s="65"/>
      <c r="O662" s="65"/>
      <c r="P662" s="65"/>
    </row>
    <row r="663" spans="3:16" s="1" customFormat="1" x14ac:dyDescent="0.25">
      <c r="C663" s="65"/>
      <c r="D663" s="55"/>
      <c r="E663" s="55"/>
      <c r="F663" s="55"/>
      <c r="G663" s="55"/>
      <c r="H663" s="55"/>
      <c r="I663" s="55"/>
      <c r="J663" s="55"/>
      <c r="K663" s="65"/>
      <c r="L663" s="65"/>
      <c r="M663" s="65"/>
      <c r="N663" s="65"/>
      <c r="O663" s="65"/>
      <c r="P663" s="65"/>
    </row>
    <row r="664" spans="3:16" s="1" customFormat="1" x14ac:dyDescent="0.25">
      <c r="C664" s="65"/>
      <c r="D664" s="55"/>
      <c r="E664" s="55"/>
      <c r="F664" s="55"/>
      <c r="G664" s="55"/>
      <c r="H664" s="55"/>
      <c r="I664" s="55"/>
      <c r="J664" s="55"/>
      <c r="K664" s="65"/>
      <c r="L664" s="65"/>
      <c r="M664" s="65"/>
      <c r="N664" s="65"/>
      <c r="O664" s="65"/>
      <c r="P664" s="65"/>
    </row>
    <row r="665" spans="3:16" s="1" customFormat="1" x14ac:dyDescent="0.25">
      <c r="C665" s="65"/>
      <c r="D665" s="55"/>
      <c r="E665" s="55"/>
      <c r="F665" s="55"/>
      <c r="G665" s="55"/>
      <c r="H665" s="55"/>
      <c r="I665" s="55"/>
      <c r="J665" s="55"/>
      <c r="K665" s="65"/>
      <c r="L665" s="65"/>
      <c r="M665" s="65"/>
      <c r="N665" s="65"/>
      <c r="O665" s="65"/>
      <c r="P665" s="65"/>
    </row>
    <row r="666" spans="3:16" s="1" customFormat="1" x14ac:dyDescent="0.25">
      <c r="C666" s="65"/>
      <c r="D666" s="55"/>
      <c r="E666" s="55"/>
      <c r="F666" s="55"/>
      <c r="G666" s="55"/>
      <c r="H666" s="55"/>
      <c r="I666" s="55"/>
      <c r="J666" s="55"/>
      <c r="K666" s="65"/>
      <c r="L666" s="65"/>
      <c r="M666" s="65"/>
      <c r="N666" s="65"/>
      <c r="O666" s="65"/>
      <c r="P666" s="65"/>
    </row>
    <row r="667" spans="3:16" s="1" customFormat="1" x14ac:dyDescent="0.25">
      <c r="C667" s="65"/>
      <c r="D667" s="55"/>
      <c r="E667" s="55"/>
      <c r="F667" s="55"/>
      <c r="G667" s="55"/>
      <c r="H667" s="55"/>
      <c r="I667" s="55"/>
      <c r="J667" s="55"/>
      <c r="K667" s="65"/>
      <c r="L667" s="65"/>
      <c r="M667" s="65"/>
      <c r="N667" s="65"/>
      <c r="O667" s="65"/>
      <c r="P667" s="65"/>
    </row>
    <row r="668" spans="3:16" s="1" customFormat="1" x14ac:dyDescent="0.25">
      <c r="C668" s="65"/>
      <c r="D668" s="55"/>
      <c r="E668" s="55"/>
      <c r="F668" s="55"/>
      <c r="G668" s="55"/>
      <c r="H668" s="55"/>
      <c r="I668" s="55"/>
      <c r="J668" s="55"/>
      <c r="K668" s="65"/>
      <c r="L668" s="65"/>
      <c r="M668" s="65"/>
      <c r="N668" s="65"/>
      <c r="O668" s="65"/>
      <c r="P668" s="65"/>
    </row>
    <row r="669" spans="3:16" s="1" customFormat="1" x14ac:dyDescent="0.25">
      <c r="C669" s="65"/>
      <c r="D669" s="55"/>
      <c r="E669" s="55"/>
      <c r="F669" s="55"/>
      <c r="G669" s="55"/>
      <c r="H669" s="55"/>
      <c r="I669" s="55"/>
      <c r="J669" s="55"/>
      <c r="K669" s="65"/>
      <c r="L669" s="65"/>
      <c r="M669" s="65"/>
      <c r="N669" s="65"/>
      <c r="O669" s="65"/>
      <c r="P669" s="65"/>
    </row>
    <row r="670" spans="3:16" s="1" customFormat="1" x14ac:dyDescent="0.25">
      <c r="C670" s="65"/>
      <c r="D670" s="55"/>
      <c r="E670" s="55"/>
      <c r="F670" s="55"/>
      <c r="G670" s="55"/>
      <c r="H670" s="55"/>
      <c r="I670" s="55"/>
      <c r="J670" s="55"/>
      <c r="K670" s="65"/>
      <c r="L670" s="65"/>
      <c r="M670" s="65"/>
      <c r="N670" s="65"/>
      <c r="O670" s="65"/>
      <c r="P670" s="65"/>
    </row>
    <row r="671" spans="3:16" s="1" customFormat="1" x14ac:dyDescent="0.25">
      <c r="C671" s="65"/>
      <c r="D671" s="55"/>
      <c r="E671" s="55"/>
      <c r="F671" s="55"/>
      <c r="G671" s="55"/>
      <c r="H671" s="55"/>
      <c r="I671" s="55"/>
      <c r="J671" s="55"/>
      <c r="K671" s="65"/>
      <c r="L671" s="65"/>
      <c r="M671" s="65"/>
      <c r="N671" s="65"/>
      <c r="O671" s="65"/>
      <c r="P671" s="65"/>
    </row>
    <row r="672" spans="3:16" s="1" customFormat="1" x14ac:dyDescent="0.25">
      <c r="C672" s="65"/>
      <c r="D672" s="55"/>
      <c r="E672" s="55"/>
      <c r="F672" s="55"/>
      <c r="G672" s="55"/>
      <c r="H672" s="55"/>
      <c r="I672" s="55"/>
      <c r="J672" s="55"/>
      <c r="K672" s="65"/>
      <c r="L672" s="65"/>
      <c r="M672" s="65"/>
      <c r="N672" s="65"/>
      <c r="O672" s="65"/>
      <c r="P672" s="65"/>
    </row>
    <row r="673" spans="3:16" s="1" customFormat="1" x14ac:dyDescent="0.25">
      <c r="C673" s="65"/>
      <c r="D673" s="55"/>
      <c r="E673" s="55"/>
      <c r="F673" s="55"/>
      <c r="G673" s="55"/>
      <c r="H673" s="55"/>
      <c r="I673" s="55"/>
      <c r="J673" s="55"/>
      <c r="K673" s="65"/>
      <c r="L673" s="65"/>
      <c r="M673" s="65"/>
      <c r="N673" s="65"/>
      <c r="O673" s="65"/>
      <c r="P673" s="65"/>
    </row>
    <row r="674" spans="3:16" s="1" customFormat="1" x14ac:dyDescent="0.25">
      <c r="C674" s="65"/>
      <c r="D674" s="55"/>
      <c r="E674" s="55"/>
      <c r="F674" s="55"/>
      <c r="G674" s="55"/>
      <c r="H674" s="55"/>
      <c r="I674" s="55"/>
      <c r="J674" s="55"/>
      <c r="K674" s="65"/>
      <c r="L674" s="65"/>
      <c r="M674" s="65"/>
      <c r="N674" s="65"/>
      <c r="O674" s="65"/>
      <c r="P674" s="65"/>
    </row>
    <row r="675" spans="3:16" s="1" customFormat="1" x14ac:dyDescent="0.25">
      <c r="C675" s="65"/>
      <c r="D675" s="55"/>
      <c r="E675" s="55"/>
      <c r="F675" s="55"/>
      <c r="G675" s="55"/>
      <c r="H675" s="55"/>
      <c r="I675" s="55"/>
      <c r="J675" s="55"/>
      <c r="K675" s="65"/>
      <c r="L675" s="65"/>
      <c r="M675" s="65"/>
      <c r="N675" s="65"/>
      <c r="O675" s="65"/>
      <c r="P675" s="65"/>
    </row>
    <row r="676" spans="3:16" s="1" customFormat="1" x14ac:dyDescent="0.25">
      <c r="C676" s="65"/>
      <c r="D676" s="55"/>
      <c r="E676" s="55"/>
      <c r="F676" s="55"/>
      <c r="G676" s="55"/>
      <c r="H676" s="55"/>
      <c r="I676" s="55"/>
      <c r="J676" s="55"/>
      <c r="K676" s="65"/>
      <c r="L676" s="65"/>
      <c r="M676" s="65"/>
      <c r="N676" s="65"/>
      <c r="O676" s="65"/>
      <c r="P676" s="65"/>
    </row>
    <row r="677" spans="3:16" s="1" customFormat="1" x14ac:dyDescent="0.25">
      <c r="C677" s="65"/>
      <c r="D677" s="55"/>
      <c r="E677" s="55"/>
      <c r="F677" s="55"/>
      <c r="G677" s="55"/>
      <c r="H677" s="55"/>
      <c r="I677" s="55"/>
      <c r="J677" s="55"/>
      <c r="K677" s="65"/>
      <c r="L677" s="65"/>
      <c r="M677" s="65"/>
      <c r="N677" s="65"/>
      <c r="O677" s="65"/>
      <c r="P677" s="65"/>
    </row>
    <row r="678" spans="3:16" s="1" customFormat="1" x14ac:dyDescent="0.25">
      <c r="C678" s="65"/>
      <c r="D678" s="55"/>
      <c r="E678" s="55"/>
      <c r="F678" s="55"/>
      <c r="G678" s="55"/>
      <c r="H678" s="55"/>
      <c r="I678" s="55"/>
      <c r="J678" s="55"/>
      <c r="K678" s="65"/>
      <c r="L678" s="65"/>
      <c r="M678" s="65"/>
      <c r="N678" s="65"/>
      <c r="O678" s="65"/>
      <c r="P678" s="65"/>
    </row>
    <row r="679" spans="3:16" s="1" customFormat="1" x14ac:dyDescent="0.25">
      <c r="C679" s="65"/>
      <c r="D679" s="55"/>
      <c r="E679" s="55"/>
      <c r="F679" s="55"/>
      <c r="G679" s="55"/>
      <c r="H679" s="55"/>
      <c r="I679" s="55"/>
      <c r="J679" s="55"/>
      <c r="K679" s="65"/>
      <c r="L679" s="65"/>
      <c r="M679" s="65"/>
      <c r="N679" s="65"/>
      <c r="O679" s="65"/>
      <c r="P679" s="65"/>
    </row>
    <row r="680" spans="3:16" s="1" customFormat="1" x14ac:dyDescent="0.25">
      <c r="C680" s="65"/>
      <c r="D680" s="55"/>
      <c r="E680" s="55"/>
      <c r="F680" s="55"/>
      <c r="G680" s="55"/>
      <c r="H680" s="55"/>
      <c r="I680" s="55"/>
      <c r="J680" s="55"/>
      <c r="K680" s="65"/>
      <c r="L680" s="65"/>
      <c r="M680" s="65"/>
      <c r="N680" s="65"/>
      <c r="O680" s="65"/>
      <c r="P680" s="65"/>
    </row>
    <row r="681" spans="3:16" s="1" customFormat="1" x14ac:dyDescent="0.25">
      <c r="C681" s="65"/>
      <c r="D681" s="55"/>
      <c r="E681" s="55"/>
      <c r="F681" s="55"/>
      <c r="G681" s="55"/>
      <c r="H681" s="55"/>
      <c r="I681" s="55"/>
      <c r="J681" s="55"/>
      <c r="K681" s="65"/>
      <c r="L681" s="65"/>
      <c r="M681" s="65"/>
      <c r="N681" s="65"/>
      <c r="O681" s="65"/>
      <c r="P681" s="65"/>
    </row>
    <row r="682" spans="3:16" s="1" customFormat="1" x14ac:dyDescent="0.25">
      <c r="C682" s="65"/>
      <c r="D682" s="55"/>
      <c r="E682" s="55"/>
      <c r="F682" s="55"/>
      <c r="G682" s="55"/>
      <c r="H682" s="55"/>
      <c r="I682" s="55"/>
      <c r="J682" s="55"/>
      <c r="K682" s="65"/>
      <c r="L682" s="65"/>
      <c r="M682" s="65"/>
      <c r="N682" s="65"/>
      <c r="O682" s="65"/>
      <c r="P682" s="65"/>
    </row>
    <row r="683" spans="3:16" s="1" customFormat="1" x14ac:dyDescent="0.25">
      <c r="C683" s="65"/>
      <c r="D683" s="55"/>
      <c r="E683" s="55"/>
      <c r="F683" s="55"/>
      <c r="G683" s="55"/>
      <c r="H683" s="55"/>
      <c r="I683" s="55"/>
      <c r="J683" s="55"/>
      <c r="K683" s="65"/>
      <c r="L683" s="65"/>
      <c r="M683" s="65"/>
      <c r="N683" s="65"/>
      <c r="O683" s="65"/>
      <c r="P683" s="65"/>
    </row>
    <row r="684" spans="3:16" s="1" customFormat="1" x14ac:dyDescent="0.25">
      <c r="C684" s="65"/>
      <c r="D684" s="55"/>
      <c r="E684" s="55"/>
      <c r="F684" s="55"/>
      <c r="G684" s="55"/>
      <c r="H684" s="55"/>
      <c r="I684" s="55"/>
      <c r="J684" s="55"/>
      <c r="K684" s="65"/>
      <c r="L684" s="65"/>
      <c r="M684" s="65"/>
      <c r="N684" s="65"/>
      <c r="O684" s="65"/>
      <c r="P684" s="65"/>
    </row>
    <row r="685" spans="3:16" s="1" customFormat="1" x14ac:dyDescent="0.25">
      <c r="C685" s="65"/>
      <c r="D685" s="55"/>
      <c r="E685" s="55"/>
      <c r="F685" s="55"/>
      <c r="G685" s="55"/>
      <c r="H685" s="55"/>
      <c r="I685" s="55"/>
      <c r="J685" s="55"/>
      <c r="K685" s="65"/>
      <c r="L685" s="65"/>
      <c r="M685" s="65"/>
      <c r="N685" s="65"/>
      <c r="O685" s="65"/>
      <c r="P685" s="65"/>
    </row>
    <row r="686" spans="3:16" s="1" customFormat="1" x14ac:dyDescent="0.25">
      <c r="C686" s="65"/>
      <c r="D686" s="55"/>
      <c r="E686" s="55"/>
      <c r="F686" s="55"/>
      <c r="G686" s="55"/>
      <c r="H686" s="55"/>
      <c r="I686" s="55"/>
      <c r="J686" s="55"/>
      <c r="K686" s="65"/>
      <c r="L686" s="65"/>
      <c r="M686" s="65"/>
      <c r="N686" s="65"/>
      <c r="O686" s="65"/>
      <c r="P686" s="65"/>
    </row>
    <row r="687" spans="3:16" s="1" customFormat="1" x14ac:dyDescent="0.25">
      <c r="C687" s="65"/>
      <c r="D687" s="55"/>
      <c r="E687" s="55"/>
      <c r="F687" s="55"/>
      <c r="G687" s="55"/>
      <c r="H687" s="55"/>
      <c r="I687" s="55"/>
      <c r="J687" s="55"/>
      <c r="K687" s="65"/>
      <c r="L687" s="65"/>
      <c r="M687" s="65"/>
      <c r="N687" s="65"/>
      <c r="O687" s="65"/>
      <c r="P687" s="65"/>
    </row>
    <row r="688" spans="3:16" s="1" customFormat="1" x14ac:dyDescent="0.25">
      <c r="C688" s="65"/>
      <c r="D688" s="55"/>
      <c r="E688" s="55"/>
      <c r="F688" s="55"/>
      <c r="G688" s="55"/>
      <c r="H688" s="55"/>
      <c r="I688" s="55"/>
      <c r="J688" s="55"/>
      <c r="K688" s="65"/>
      <c r="L688" s="65"/>
      <c r="M688" s="65"/>
      <c r="N688" s="65"/>
      <c r="O688" s="65"/>
      <c r="P688" s="65"/>
    </row>
    <row r="689" spans="3:16" s="1" customFormat="1" x14ac:dyDescent="0.25">
      <c r="C689" s="65"/>
      <c r="D689" s="55"/>
      <c r="E689" s="55"/>
      <c r="F689" s="55"/>
      <c r="G689" s="55"/>
      <c r="H689" s="55"/>
      <c r="I689" s="55"/>
      <c r="J689" s="55"/>
      <c r="K689" s="65"/>
      <c r="L689" s="65"/>
      <c r="M689" s="65"/>
      <c r="N689" s="65"/>
      <c r="O689" s="65"/>
      <c r="P689" s="65"/>
    </row>
    <row r="690" spans="3:16" s="1" customFormat="1" x14ac:dyDescent="0.25">
      <c r="C690" s="65"/>
      <c r="D690" s="55"/>
      <c r="E690" s="55"/>
      <c r="F690" s="55"/>
      <c r="G690" s="55"/>
      <c r="H690" s="55"/>
      <c r="I690" s="55"/>
      <c r="J690" s="55"/>
      <c r="K690" s="65"/>
      <c r="L690" s="65"/>
      <c r="M690" s="65"/>
      <c r="N690" s="65"/>
      <c r="O690" s="65"/>
      <c r="P690" s="65"/>
    </row>
    <row r="691" spans="3:16" s="1" customFormat="1" x14ac:dyDescent="0.25">
      <c r="C691" s="65"/>
      <c r="D691" s="55"/>
      <c r="E691" s="55"/>
      <c r="F691" s="55"/>
      <c r="G691" s="55"/>
      <c r="H691" s="55"/>
      <c r="I691" s="55"/>
      <c r="J691" s="55"/>
      <c r="K691" s="65"/>
      <c r="L691" s="65"/>
      <c r="M691" s="65"/>
      <c r="N691" s="65"/>
      <c r="O691" s="65"/>
      <c r="P691" s="65"/>
    </row>
    <row r="692" spans="3:16" s="1" customFormat="1" x14ac:dyDescent="0.25">
      <c r="C692" s="65"/>
      <c r="D692" s="55"/>
      <c r="E692" s="55"/>
      <c r="F692" s="55"/>
      <c r="G692" s="55"/>
      <c r="H692" s="55"/>
      <c r="I692" s="55"/>
      <c r="J692" s="55"/>
      <c r="K692" s="65"/>
      <c r="L692" s="65"/>
      <c r="M692" s="65"/>
      <c r="N692" s="65"/>
      <c r="O692" s="65"/>
      <c r="P692" s="65"/>
    </row>
    <row r="693" spans="3:16" s="1" customFormat="1" x14ac:dyDescent="0.25">
      <c r="C693" s="65"/>
      <c r="D693" s="55"/>
      <c r="E693" s="55"/>
      <c r="F693" s="55"/>
      <c r="G693" s="55"/>
      <c r="H693" s="55"/>
      <c r="I693" s="55"/>
      <c r="J693" s="55"/>
      <c r="K693" s="65"/>
      <c r="L693" s="65"/>
      <c r="M693" s="65"/>
      <c r="N693" s="65"/>
      <c r="O693" s="65"/>
      <c r="P693" s="65"/>
    </row>
    <row r="694" spans="3:16" s="1" customFormat="1" x14ac:dyDescent="0.25">
      <c r="C694" s="65"/>
      <c r="D694" s="55"/>
      <c r="E694" s="55"/>
      <c r="F694" s="55"/>
      <c r="G694" s="55"/>
      <c r="H694" s="55"/>
      <c r="I694" s="55"/>
      <c r="J694" s="55"/>
      <c r="K694" s="65"/>
      <c r="L694" s="65"/>
      <c r="M694" s="65"/>
      <c r="N694" s="65"/>
      <c r="O694" s="65"/>
      <c r="P694" s="65"/>
    </row>
    <row r="695" spans="3:16" s="1" customFormat="1" x14ac:dyDescent="0.25">
      <c r="C695" s="65"/>
      <c r="D695" s="55"/>
      <c r="E695" s="55"/>
      <c r="F695" s="55"/>
      <c r="G695" s="55"/>
      <c r="H695" s="55"/>
      <c r="I695" s="55"/>
      <c r="J695" s="55"/>
      <c r="K695" s="65"/>
      <c r="L695" s="65"/>
      <c r="M695" s="65"/>
      <c r="N695" s="65"/>
      <c r="O695" s="65"/>
      <c r="P695" s="65"/>
    </row>
    <row r="696" spans="3:16" s="1" customFormat="1" x14ac:dyDescent="0.25">
      <c r="C696" s="65"/>
      <c r="D696" s="55"/>
      <c r="E696" s="55"/>
      <c r="F696" s="55"/>
      <c r="G696" s="55"/>
      <c r="H696" s="55"/>
      <c r="I696" s="55"/>
      <c r="J696" s="55"/>
      <c r="K696" s="65"/>
      <c r="L696" s="65"/>
      <c r="M696" s="65"/>
      <c r="N696" s="65"/>
      <c r="O696" s="65"/>
      <c r="P696" s="65"/>
    </row>
    <row r="697" spans="3:16" s="1" customFormat="1" x14ac:dyDescent="0.25">
      <c r="C697" s="65"/>
      <c r="D697" s="55"/>
      <c r="E697" s="55"/>
      <c r="F697" s="55"/>
      <c r="G697" s="55"/>
      <c r="H697" s="55"/>
      <c r="I697" s="55"/>
      <c r="J697" s="55"/>
      <c r="K697" s="65"/>
      <c r="L697" s="65"/>
      <c r="M697" s="65"/>
      <c r="N697" s="65"/>
      <c r="O697" s="65"/>
      <c r="P697" s="65"/>
    </row>
    <row r="698" spans="3:16" s="1" customFormat="1" x14ac:dyDescent="0.25">
      <c r="C698" s="65"/>
      <c r="D698" s="55"/>
      <c r="E698" s="55"/>
      <c r="F698" s="55"/>
      <c r="G698" s="55"/>
      <c r="H698" s="55"/>
      <c r="I698" s="55"/>
      <c r="J698" s="55"/>
      <c r="K698" s="65"/>
      <c r="L698" s="65"/>
      <c r="M698" s="65"/>
      <c r="N698" s="65"/>
      <c r="O698" s="65"/>
      <c r="P698" s="65"/>
    </row>
    <row r="699" spans="3:16" s="1" customFormat="1" x14ac:dyDescent="0.25">
      <c r="C699" s="65"/>
      <c r="D699" s="55"/>
      <c r="E699" s="55"/>
      <c r="F699" s="55"/>
      <c r="G699" s="55"/>
      <c r="H699" s="55"/>
      <c r="I699" s="55"/>
      <c r="J699" s="55"/>
      <c r="K699" s="65"/>
      <c r="L699" s="65"/>
      <c r="M699" s="65"/>
      <c r="N699" s="65"/>
      <c r="O699" s="65"/>
      <c r="P699" s="65"/>
    </row>
    <row r="700" spans="3:16" s="1" customFormat="1" x14ac:dyDescent="0.25">
      <c r="C700" s="65"/>
      <c r="D700" s="55"/>
      <c r="E700" s="55"/>
      <c r="F700" s="55"/>
      <c r="G700" s="55"/>
      <c r="H700" s="55"/>
      <c r="I700" s="55"/>
      <c r="J700" s="55"/>
      <c r="K700" s="65"/>
      <c r="L700" s="65"/>
      <c r="M700" s="65"/>
      <c r="N700" s="65"/>
      <c r="O700" s="65"/>
      <c r="P700" s="65"/>
    </row>
    <row r="701" spans="3:16" s="1" customFormat="1" x14ac:dyDescent="0.25">
      <c r="C701" s="65"/>
      <c r="D701" s="55"/>
      <c r="E701" s="55"/>
      <c r="F701" s="55"/>
      <c r="G701" s="55"/>
      <c r="H701" s="55"/>
      <c r="I701" s="55"/>
      <c r="J701" s="55"/>
      <c r="K701" s="65"/>
      <c r="L701" s="65"/>
      <c r="M701" s="65"/>
      <c r="N701" s="65"/>
      <c r="O701" s="65"/>
      <c r="P701" s="65"/>
    </row>
    <row r="702" spans="3:16" s="1" customFormat="1" x14ac:dyDescent="0.25">
      <c r="C702" s="65"/>
      <c r="D702" s="55"/>
      <c r="E702" s="55"/>
      <c r="F702" s="55"/>
      <c r="G702" s="55"/>
      <c r="H702" s="55"/>
      <c r="I702" s="55"/>
      <c r="J702" s="55"/>
      <c r="K702" s="65"/>
      <c r="L702" s="65"/>
      <c r="M702" s="65"/>
      <c r="N702" s="65"/>
      <c r="O702" s="65"/>
      <c r="P702" s="65"/>
    </row>
    <row r="703" spans="3:16" s="1" customFormat="1" x14ac:dyDescent="0.25">
      <c r="C703" s="65"/>
      <c r="D703" s="55"/>
      <c r="E703" s="55"/>
      <c r="F703" s="55"/>
      <c r="G703" s="55"/>
      <c r="H703" s="55"/>
      <c r="I703" s="55"/>
      <c r="J703" s="55"/>
      <c r="K703" s="65"/>
      <c r="L703" s="65"/>
      <c r="M703" s="65"/>
      <c r="N703" s="65"/>
      <c r="O703" s="65"/>
      <c r="P703" s="65"/>
    </row>
    <row r="704" spans="3:16" s="1" customFormat="1" x14ac:dyDescent="0.25">
      <c r="C704" s="65"/>
      <c r="D704" s="55"/>
      <c r="E704" s="55"/>
      <c r="F704" s="55"/>
      <c r="G704" s="55"/>
      <c r="H704" s="55"/>
      <c r="I704" s="55"/>
      <c r="J704" s="55"/>
      <c r="K704" s="65"/>
      <c r="L704" s="65"/>
      <c r="M704" s="65"/>
      <c r="N704" s="65"/>
      <c r="O704" s="65"/>
      <c r="P704" s="65"/>
    </row>
    <row r="705" spans="3:16" s="1" customFormat="1" x14ac:dyDescent="0.25">
      <c r="C705" s="65"/>
      <c r="D705" s="55"/>
      <c r="E705" s="55"/>
      <c r="F705" s="55"/>
      <c r="G705" s="55"/>
      <c r="H705" s="55"/>
      <c r="I705" s="55"/>
      <c r="J705" s="55"/>
      <c r="K705" s="65"/>
      <c r="L705" s="65"/>
      <c r="M705" s="65"/>
      <c r="N705" s="65"/>
      <c r="O705" s="65"/>
      <c r="P705" s="65"/>
    </row>
    <row r="706" spans="3:16" s="1" customFormat="1" x14ac:dyDescent="0.25">
      <c r="C706" s="65"/>
      <c r="D706" s="55"/>
      <c r="E706" s="55"/>
      <c r="F706" s="55"/>
      <c r="G706" s="55"/>
      <c r="H706" s="55"/>
      <c r="I706" s="55"/>
      <c r="J706" s="55"/>
      <c r="K706" s="65"/>
      <c r="L706" s="65"/>
      <c r="M706" s="65"/>
      <c r="N706" s="65"/>
      <c r="O706" s="65"/>
      <c r="P706" s="65"/>
    </row>
    <row r="707" spans="3:16" s="1" customFormat="1" x14ac:dyDescent="0.25">
      <c r="C707" s="65"/>
      <c r="D707" s="55"/>
      <c r="E707" s="55"/>
      <c r="F707" s="55"/>
      <c r="G707" s="55"/>
      <c r="H707" s="55"/>
      <c r="I707" s="55"/>
      <c r="J707" s="55"/>
      <c r="K707" s="65"/>
      <c r="L707" s="65"/>
      <c r="M707" s="65"/>
      <c r="N707" s="65"/>
      <c r="O707" s="65"/>
      <c r="P707" s="65"/>
    </row>
    <row r="708" spans="3:16" s="1" customFormat="1" x14ac:dyDescent="0.25">
      <c r="C708" s="65"/>
      <c r="D708" s="55"/>
      <c r="E708" s="55"/>
      <c r="F708" s="55"/>
      <c r="G708" s="55"/>
      <c r="H708" s="55"/>
      <c r="I708" s="55"/>
      <c r="J708" s="55"/>
      <c r="K708" s="65"/>
      <c r="L708" s="65"/>
      <c r="M708" s="65"/>
      <c r="N708" s="65"/>
      <c r="O708" s="65"/>
      <c r="P708" s="65"/>
    </row>
    <row r="709" spans="3:16" s="1" customFormat="1" x14ac:dyDescent="0.25">
      <c r="C709" s="65"/>
      <c r="D709" s="55"/>
      <c r="E709" s="55"/>
      <c r="F709" s="55"/>
      <c r="G709" s="55"/>
      <c r="H709" s="55"/>
      <c r="I709" s="55"/>
      <c r="J709" s="55"/>
      <c r="K709" s="65"/>
      <c r="L709" s="65"/>
      <c r="M709" s="65"/>
      <c r="N709" s="65"/>
      <c r="O709" s="65"/>
      <c r="P709" s="65"/>
    </row>
    <row r="710" spans="3:16" s="1" customFormat="1" x14ac:dyDescent="0.25">
      <c r="C710" s="65"/>
      <c r="D710" s="55"/>
      <c r="E710" s="55"/>
      <c r="F710" s="55"/>
      <c r="G710" s="55"/>
      <c r="H710" s="55"/>
      <c r="I710" s="55"/>
      <c r="J710" s="55"/>
      <c r="K710" s="65"/>
      <c r="L710" s="65"/>
      <c r="M710" s="65"/>
      <c r="N710" s="65"/>
      <c r="O710" s="65"/>
      <c r="P710" s="65"/>
    </row>
    <row r="711" spans="3:16" s="1" customFormat="1" x14ac:dyDescent="0.25">
      <c r="C711" s="65"/>
      <c r="D711" s="55"/>
      <c r="E711" s="55"/>
      <c r="F711" s="55"/>
      <c r="G711" s="55"/>
      <c r="H711" s="55"/>
      <c r="I711" s="55"/>
      <c r="J711" s="55"/>
      <c r="K711" s="65"/>
      <c r="L711" s="65"/>
      <c r="M711" s="65"/>
      <c r="N711" s="65"/>
      <c r="O711" s="65"/>
      <c r="P711" s="65"/>
    </row>
    <row r="712" spans="3:16" s="1" customFormat="1" x14ac:dyDescent="0.25">
      <c r="C712" s="65"/>
      <c r="D712" s="55"/>
      <c r="E712" s="55"/>
      <c r="F712" s="55"/>
      <c r="G712" s="55"/>
      <c r="H712" s="55"/>
      <c r="I712" s="55"/>
      <c r="J712" s="55"/>
      <c r="K712" s="65"/>
      <c r="L712" s="65"/>
      <c r="M712" s="65"/>
      <c r="N712" s="65"/>
      <c r="O712" s="65"/>
      <c r="P712" s="65"/>
    </row>
    <row r="713" spans="3:16" s="1" customFormat="1" x14ac:dyDescent="0.25">
      <c r="C713" s="65"/>
      <c r="D713" s="55"/>
      <c r="E713" s="55"/>
      <c r="F713" s="55"/>
      <c r="G713" s="55"/>
      <c r="H713" s="55"/>
      <c r="I713" s="55"/>
      <c r="J713" s="55"/>
      <c r="K713" s="65"/>
      <c r="L713" s="65"/>
      <c r="M713" s="65"/>
      <c r="N713" s="65"/>
      <c r="O713" s="65"/>
      <c r="P713" s="65"/>
    </row>
    <row r="714" spans="3:16" s="1" customFormat="1" x14ac:dyDescent="0.25">
      <c r="C714" s="65"/>
      <c r="D714" s="55"/>
      <c r="E714" s="55"/>
      <c r="F714" s="55"/>
      <c r="G714" s="55"/>
      <c r="H714" s="55"/>
      <c r="I714" s="55"/>
      <c r="J714" s="55"/>
      <c r="K714" s="65"/>
      <c r="L714" s="65"/>
      <c r="M714" s="65"/>
      <c r="N714" s="65"/>
      <c r="O714" s="65"/>
      <c r="P714" s="65"/>
    </row>
    <row r="715" spans="3:16" s="1" customFormat="1" x14ac:dyDescent="0.25">
      <c r="C715" s="65"/>
      <c r="D715" s="55"/>
      <c r="E715" s="55"/>
      <c r="F715" s="55"/>
      <c r="G715" s="55"/>
      <c r="H715" s="55"/>
      <c r="I715" s="55"/>
      <c r="J715" s="55"/>
      <c r="K715" s="65"/>
      <c r="L715" s="65"/>
      <c r="M715" s="65"/>
      <c r="N715" s="65"/>
      <c r="O715" s="65"/>
      <c r="P715" s="65"/>
    </row>
    <row r="716" spans="3:16" s="1" customFormat="1" x14ac:dyDescent="0.25">
      <c r="C716" s="65"/>
      <c r="D716" s="55"/>
      <c r="E716" s="55"/>
      <c r="F716" s="55"/>
      <c r="G716" s="55"/>
      <c r="H716" s="55"/>
      <c r="I716" s="55"/>
      <c r="J716" s="55"/>
      <c r="K716" s="65"/>
      <c r="L716" s="65"/>
      <c r="M716" s="65"/>
      <c r="N716" s="65"/>
      <c r="O716" s="65"/>
      <c r="P716" s="65"/>
    </row>
    <row r="717" spans="3:16" s="1" customFormat="1" x14ac:dyDescent="0.25">
      <c r="C717" s="65"/>
      <c r="D717" s="55"/>
      <c r="E717" s="55"/>
      <c r="F717" s="55"/>
      <c r="G717" s="55"/>
      <c r="H717" s="55"/>
      <c r="I717" s="55"/>
      <c r="J717" s="55"/>
      <c r="K717" s="65"/>
      <c r="L717" s="65"/>
      <c r="M717" s="65"/>
      <c r="N717" s="65"/>
      <c r="O717" s="65"/>
      <c r="P717" s="65"/>
    </row>
    <row r="718" spans="3:16" s="1" customFormat="1" x14ac:dyDescent="0.25">
      <c r="C718" s="65"/>
      <c r="D718" s="55"/>
      <c r="E718" s="55"/>
      <c r="F718" s="55"/>
      <c r="G718" s="55"/>
      <c r="H718" s="55"/>
      <c r="I718" s="55"/>
      <c r="J718" s="55"/>
      <c r="K718" s="65"/>
      <c r="L718" s="65"/>
      <c r="M718" s="65"/>
      <c r="N718" s="65"/>
      <c r="O718" s="65"/>
      <c r="P718" s="65"/>
    </row>
    <row r="719" spans="3:16" s="1" customFormat="1" x14ac:dyDescent="0.25">
      <c r="C719" s="65"/>
      <c r="D719" s="55"/>
      <c r="E719" s="55"/>
      <c r="F719" s="55"/>
      <c r="G719" s="55"/>
      <c r="H719" s="55"/>
      <c r="I719" s="55"/>
      <c r="J719" s="55"/>
      <c r="K719" s="65"/>
      <c r="L719" s="65"/>
      <c r="M719" s="65"/>
      <c r="N719" s="65"/>
      <c r="O719" s="65"/>
      <c r="P719" s="65"/>
    </row>
    <row r="720" spans="3:16" s="1" customFormat="1" x14ac:dyDescent="0.25">
      <c r="C720" s="65"/>
      <c r="D720" s="55"/>
      <c r="E720" s="55"/>
      <c r="F720" s="55"/>
      <c r="G720" s="55"/>
      <c r="H720" s="55"/>
      <c r="I720" s="55"/>
      <c r="J720" s="55"/>
      <c r="K720" s="65"/>
      <c r="L720" s="65"/>
      <c r="M720" s="65"/>
      <c r="N720" s="65"/>
      <c r="O720" s="65"/>
      <c r="P720" s="65"/>
    </row>
    <row r="721" spans="3:16" s="1" customFormat="1" x14ac:dyDescent="0.25">
      <c r="C721" s="65"/>
      <c r="D721" s="55"/>
      <c r="E721" s="55"/>
      <c r="F721" s="55"/>
      <c r="G721" s="55"/>
      <c r="H721" s="55"/>
      <c r="I721" s="55"/>
      <c r="J721" s="55"/>
      <c r="K721" s="65"/>
      <c r="L721" s="65"/>
      <c r="M721" s="65"/>
      <c r="N721" s="65"/>
      <c r="O721" s="65"/>
      <c r="P721" s="65"/>
    </row>
    <row r="722" spans="3:16" s="1" customFormat="1" x14ac:dyDescent="0.25">
      <c r="C722" s="65"/>
      <c r="D722" s="55"/>
      <c r="E722" s="55"/>
      <c r="F722" s="55"/>
      <c r="G722" s="55"/>
      <c r="H722" s="55"/>
      <c r="I722" s="55"/>
      <c r="J722" s="55"/>
      <c r="K722" s="65"/>
      <c r="L722" s="65"/>
      <c r="M722" s="65"/>
      <c r="N722" s="65"/>
      <c r="O722" s="65"/>
      <c r="P722" s="65"/>
    </row>
    <row r="723" spans="3:16" s="1" customFormat="1" x14ac:dyDescent="0.25">
      <c r="C723" s="65"/>
      <c r="D723" s="55"/>
      <c r="E723" s="55"/>
      <c r="F723" s="55"/>
      <c r="G723" s="55"/>
      <c r="H723" s="55"/>
      <c r="I723" s="55"/>
      <c r="J723" s="55"/>
      <c r="K723" s="65"/>
      <c r="L723" s="65"/>
      <c r="M723" s="65"/>
      <c r="N723" s="65"/>
      <c r="O723" s="65"/>
      <c r="P723" s="65"/>
    </row>
    <row r="724" spans="3:16" s="1" customFormat="1" x14ac:dyDescent="0.25">
      <c r="C724" s="65"/>
      <c r="D724" s="55"/>
      <c r="E724" s="55"/>
      <c r="F724" s="55"/>
      <c r="G724" s="55"/>
      <c r="H724" s="55"/>
      <c r="I724" s="55"/>
      <c r="J724" s="55"/>
      <c r="K724" s="65"/>
      <c r="L724" s="65"/>
      <c r="M724" s="65"/>
      <c r="N724" s="65"/>
      <c r="O724" s="65"/>
      <c r="P724" s="65"/>
    </row>
    <row r="725" spans="3:16" s="1" customFormat="1" x14ac:dyDescent="0.25">
      <c r="C725" s="65"/>
      <c r="D725" s="55"/>
      <c r="E725" s="55"/>
      <c r="F725" s="55"/>
      <c r="G725" s="55"/>
      <c r="H725" s="55"/>
      <c r="I725" s="55"/>
      <c r="J725" s="55"/>
      <c r="K725" s="65"/>
      <c r="L725" s="65"/>
      <c r="M725" s="65"/>
      <c r="N725" s="65"/>
      <c r="O725" s="65"/>
      <c r="P725" s="65"/>
    </row>
    <row r="726" spans="3:16" s="1" customFormat="1" x14ac:dyDescent="0.25">
      <c r="C726" s="65"/>
      <c r="D726" s="55"/>
      <c r="E726" s="55"/>
      <c r="F726" s="55"/>
      <c r="G726" s="55"/>
      <c r="H726" s="55"/>
      <c r="I726" s="55"/>
      <c r="J726" s="55"/>
      <c r="K726" s="65"/>
      <c r="L726" s="65"/>
      <c r="M726" s="65"/>
      <c r="N726" s="65"/>
      <c r="O726" s="65"/>
      <c r="P726" s="65"/>
    </row>
    <row r="727" spans="3:16" s="1" customFormat="1" x14ac:dyDescent="0.25">
      <c r="C727" s="65"/>
      <c r="D727" s="55"/>
      <c r="E727" s="55"/>
      <c r="F727" s="55"/>
      <c r="G727" s="55"/>
      <c r="H727" s="55"/>
      <c r="I727" s="55"/>
      <c r="J727" s="55"/>
      <c r="K727" s="65"/>
      <c r="L727" s="65"/>
      <c r="M727" s="65"/>
      <c r="N727" s="65"/>
      <c r="O727" s="65"/>
      <c r="P727" s="65"/>
    </row>
    <row r="728" spans="3:16" s="1" customFormat="1" x14ac:dyDescent="0.25">
      <c r="C728" s="65"/>
      <c r="D728" s="55"/>
      <c r="E728" s="55"/>
      <c r="F728" s="55"/>
      <c r="G728" s="55"/>
      <c r="H728" s="55"/>
      <c r="I728" s="55"/>
      <c r="J728" s="55"/>
      <c r="K728" s="65"/>
      <c r="L728" s="65"/>
      <c r="M728" s="65"/>
      <c r="N728" s="65"/>
      <c r="O728" s="65"/>
      <c r="P728" s="65"/>
    </row>
    <row r="729" spans="3:16" s="1" customFormat="1" x14ac:dyDescent="0.25">
      <c r="C729" s="65"/>
      <c r="D729" s="55"/>
      <c r="E729" s="55"/>
      <c r="F729" s="55"/>
      <c r="G729" s="55"/>
      <c r="H729" s="55"/>
      <c r="I729" s="55"/>
      <c r="J729" s="55"/>
      <c r="K729" s="65"/>
      <c r="L729" s="65"/>
      <c r="M729" s="65"/>
      <c r="N729" s="65"/>
      <c r="O729" s="65"/>
      <c r="P729" s="65"/>
    </row>
    <row r="730" spans="3:16" s="1" customFormat="1" x14ac:dyDescent="0.25">
      <c r="C730" s="65"/>
      <c r="D730" s="55"/>
      <c r="E730" s="55"/>
      <c r="F730" s="55"/>
      <c r="G730" s="55"/>
      <c r="H730" s="55"/>
      <c r="I730" s="55"/>
      <c r="J730" s="55"/>
      <c r="K730" s="65"/>
      <c r="L730" s="65"/>
      <c r="M730" s="65"/>
      <c r="N730" s="65"/>
      <c r="O730" s="65"/>
      <c r="P730" s="65"/>
    </row>
    <row r="731" spans="3:16" s="1" customFormat="1" x14ac:dyDescent="0.25">
      <c r="C731" s="65"/>
      <c r="D731" s="55"/>
      <c r="E731" s="55"/>
      <c r="F731" s="55"/>
      <c r="G731" s="55"/>
      <c r="H731" s="55"/>
      <c r="I731" s="55"/>
      <c r="J731" s="55"/>
      <c r="K731" s="65"/>
      <c r="L731" s="65"/>
      <c r="M731" s="65"/>
      <c r="N731" s="65"/>
      <c r="O731" s="65"/>
      <c r="P731" s="65"/>
    </row>
    <row r="732" spans="3:16" s="1" customFormat="1" x14ac:dyDescent="0.25">
      <c r="C732" s="65"/>
      <c r="D732" s="55"/>
      <c r="E732" s="55"/>
      <c r="F732" s="55"/>
      <c r="G732" s="55"/>
      <c r="H732" s="55"/>
      <c r="I732" s="55"/>
      <c r="J732" s="55"/>
      <c r="K732" s="65"/>
      <c r="L732" s="65"/>
      <c r="M732" s="65"/>
      <c r="N732" s="65"/>
      <c r="O732" s="65"/>
      <c r="P732" s="65"/>
    </row>
    <row r="733" spans="3:16" s="1" customFormat="1" x14ac:dyDescent="0.25">
      <c r="C733" s="65"/>
      <c r="D733" s="55"/>
      <c r="E733" s="55"/>
      <c r="F733" s="55"/>
      <c r="G733" s="55"/>
      <c r="H733" s="55"/>
      <c r="I733" s="55"/>
      <c r="J733" s="55"/>
      <c r="K733" s="65"/>
      <c r="L733" s="65"/>
      <c r="M733" s="65"/>
      <c r="N733" s="65"/>
      <c r="O733" s="65"/>
      <c r="P733" s="65"/>
    </row>
    <row r="734" spans="3:16" s="1" customFormat="1" x14ac:dyDescent="0.25">
      <c r="C734" s="65"/>
      <c r="D734" s="55"/>
      <c r="E734" s="55"/>
      <c r="F734" s="55"/>
      <c r="G734" s="55"/>
      <c r="H734" s="55"/>
      <c r="I734" s="55"/>
      <c r="J734" s="55"/>
      <c r="K734" s="65"/>
      <c r="L734" s="65"/>
      <c r="M734" s="65"/>
      <c r="N734" s="65"/>
      <c r="O734" s="65"/>
      <c r="P734" s="65"/>
    </row>
    <row r="735" spans="3:16" s="1" customFormat="1" x14ac:dyDescent="0.25">
      <c r="C735" s="65"/>
      <c r="D735" s="55"/>
      <c r="E735" s="55"/>
      <c r="F735" s="55"/>
      <c r="G735" s="55"/>
      <c r="H735" s="55"/>
      <c r="I735" s="55"/>
      <c r="J735" s="55"/>
      <c r="K735" s="65"/>
      <c r="L735" s="65"/>
      <c r="M735" s="65"/>
      <c r="N735" s="65"/>
      <c r="O735" s="65"/>
      <c r="P735" s="65"/>
    </row>
    <row r="736" spans="3:16" s="1" customFormat="1" x14ac:dyDescent="0.25">
      <c r="C736" s="65"/>
      <c r="D736" s="55"/>
      <c r="E736" s="55"/>
      <c r="F736" s="55"/>
      <c r="G736" s="55"/>
      <c r="H736" s="55"/>
      <c r="I736" s="55"/>
      <c r="J736" s="55"/>
      <c r="K736" s="65"/>
      <c r="L736" s="65"/>
      <c r="M736" s="65"/>
      <c r="N736" s="65"/>
      <c r="O736" s="65"/>
      <c r="P736" s="65"/>
    </row>
    <row r="737" spans="3:16" s="1" customFormat="1" x14ac:dyDescent="0.25">
      <c r="C737" s="65"/>
      <c r="D737" s="55"/>
      <c r="E737" s="55"/>
      <c r="F737" s="55"/>
      <c r="G737" s="55"/>
      <c r="H737" s="55"/>
      <c r="I737" s="55"/>
      <c r="J737" s="55"/>
      <c r="K737" s="65"/>
      <c r="L737" s="65"/>
      <c r="M737" s="65"/>
      <c r="N737" s="65"/>
      <c r="O737" s="65"/>
      <c r="P737" s="65"/>
    </row>
    <row r="738" spans="3:16" s="1" customFormat="1" x14ac:dyDescent="0.25">
      <c r="C738" s="65"/>
      <c r="D738" s="55"/>
      <c r="E738" s="55"/>
      <c r="F738" s="55"/>
      <c r="G738" s="55"/>
      <c r="H738" s="55"/>
      <c r="I738" s="55"/>
      <c r="J738" s="55"/>
      <c r="K738" s="65"/>
      <c r="L738" s="65"/>
      <c r="M738" s="65"/>
      <c r="N738" s="65"/>
      <c r="O738" s="65"/>
      <c r="P738" s="65"/>
    </row>
    <row r="739" spans="3:16" s="1" customFormat="1" x14ac:dyDescent="0.25">
      <c r="C739" s="65"/>
      <c r="D739" s="55"/>
      <c r="E739" s="55"/>
      <c r="F739" s="55"/>
      <c r="G739" s="55"/>
      <c r="H739" s="55"/>
      <c r="I739" s="55"/>
      <c r="J739" s="55"/>
      <c r="K739" s="65"/>
      <c r="L739" s="65"/>
      <c r="M739" s="65"/>
      <c r="N739" s="65"/>
      <c r="O739" s="65"/>
      <c r="P739" s="65"/>
    </row>
    <row r="740" spans="3:16" s="1" customFormat="1" x14ac:dyDescent="0.25">
      <c r="C740" s="65"/>
      <c r="D740" s="55"/>
      <c r="E740" s="55"/>
      <c r="F740" s="55"/>
      <c r="G740" s="55"/>
      <c r="H740" s="55"/>
      <c r="I740" s="55"/>
      <c r="J740" s="55"/>
      <c r="K740" s="65"/>
      <c r="L740" s="65"/>
      <c r="M740" s="65"/>
      <c r="N740" s="65"/>
      <c r="O740" s="65"/>
      <c r="P740" s="65"/>
    </row>
    <row r="741" spans="3:16" s="1" customFormat="1" x14ac:dyDescent="0.25">
      <c r="C741" s="65"/>
      <c r="D741" s="55"/>
      <c r="E741" s="55"/>
      <c r="F741" s="55"/>
      <c r="G741" s="55"/>
      <c r="H741" s="55"/>
      <c r="I741" s="55"/>
      <c r="J741" s="55"/>
      <c r="K741" s="65"/>
      <c r="L741" s="65"/>
      <c r="M741" s="65"/>
      <c r="N741" s="65"/>
      <c r="O741" s="65"/>
      <c r="P741" s="65"/>
    </row>
    <row r="742" spans="3:16" s="1" customFormat="1" x14ac:dyDescent="0.25">
      <c r="C742" s="65"/>
      <c r="D742" s="55"/>
      <c r="E742" s="55"/>
      <c r="F742" s="55"/>
      <c r="G742" s="55"/>
      <c r="H742" s="55"/>
      <c r="I742" s="55"/>
      <c r="J742" s="55"/>
      <c r="K742" s="65"/>
      <c r="L742" s="65"/>
      <c r="M742" s="65"/>
      <c r="N742" s="65"/>
      <c r="O742" s="65"/>
      <c r="P742" s="65"/>
    </row>
    <row r="743" spans="3:16" s="1" customFormat="1" x14ac:dyDescent="0.25">
      <c r="C743" s="65"/>
      <c r="D743" s="55"/>
      <c r="E743" s="55"/>
      <c r="F743" s="55"/>
      <c r="G743" s="55"/>
      <c r="H743" s="55"/>
      <c r="I743" s="55"/>
      <c r="J743" s="55"/>
      <c r="K743" s="65"/>
      <c r="L743" s="65"/>
      <c r="M743" s="65"/>
      <c r="N743" s="65"/>
      <c r="O743" s="65"/>
      <c r="P743" s="65"/>
    </row>
    <row r="744" spans="3:16" s="1" customFormat="1" x14ac:dyDescent="0.25">
      <c r="C744" s="65"/>
      <c r="D744" s="55"/>
      <c r="E744" s="55"/>
      <c r="F744" s="55"/>
      <c r="G744" s="55"/>
      <c r="H744" s="55"/>
      <c r="I744" s="55"/>
      <c r="J744" s="55"/>
      <c r="K744" s="65"/>
      <c r="L744" s="65"/>
      <c r="M744" s="65"/>
      <c r="N744" s="65"/>
      <c r="O744" s="65"/>
      <c r="P744" s="65"/>
    </row>
    <row r="745" spans="3:16" s="1" customFormat="1" x14ac:dyDescent="0.25">
      <c r="C745" s="65"/>
      <c r="D745" s="55"/>
      <c r="E745" s="55"/>
      <c r="F745" s="55"/>
      <c r="G745" s="55"/>
      <c r="H745" s="55"/>
      <c r="I745" s="55"/>
      <c r="J745" s="55"/>
      <c r="K745" s="65"/>
      <c r="L745" s="65"/>
      <c r="M745" s="65"/>
      <c r="N745" s="65"/>
      <c r="O745" s="65"/>
      <c r="P745" s="65"/>
    </row>
    <row r="746" spans="3:16" s="1" customFormat="1" x14ac:dyDescent="0.25">
      <c r="C746" s="65"/>
      <c r="D746" s="55"/>
      <c r="E746" s="55"/>
      <c r="F746" s="55"/>
      <c r="G746" s="55"/>
      <c r="H746" s="55"/>
      <c r="I746" s="55"/>
      <c r="J746" s="55"/>
      <c r="K746" s="65"/>
      <c r="L746" s="65"/>
      <c r="M746" s="65"/>
      <c r="N746" s="65"/>
      <c r="O746" s="65"/>
      <c r="P746" s="65"/>
    </row>
    <row r="747" spans="3:16" s="1" customFormat="1" x14ac:dyDescent="0.25">
      <c r="C747" s="65"/>
      <c r="D747" s="55"/>
      <c r="E747" s="55"/>
      <c r="F747" s="55"/>
      <c r="G747" s="55"/>
      <c r="H747" s="55"/>
      <c r="I747" s="55"/>
      <c r="J747" s="55"/>
      <c r="K747" s="65"/>
      <c r="L747" s="65"/>
      <c r="M747" s="65"/>
      <c r="N747" s="65"/>
      <c r="O747" s="65"/>
      <c r="P747" s="65"/>
    </row>
    <row r="748" spans="3:16" s="1" customFormat="1" x14ac:dyDescent="0.25">
      <c r="C748" s="65"/>
      <c r="D748" s="55"/>
      <c r="E748" s="55"/>
      <c r="F748" s="55"/>
      <c r="G748" s="55"/>
      <c r="H748" s="55"/>
      <c r="I748" s="55"/>
      <c r="J748" s="55"/>
      <c r="K748" s="65"/>
      <c r="L748" s="65"/>
      <c r="M748" s="65"/>
      <c r="N748" s="65"/>
      <c r="O748" s="65"/>
      <c r="P748" s="65"/>
    </row>
    <row r="749" spans="3:16" s="1" customFormat="1" x14ac:dyDescent="0.25">
      <c r="C749" s="65"/>
      <c r="D749" s="55"/>
      <c r="E749" s="55"/>
      <c r="F749" s="55"/>
      <c r="G749" s="55"/>
      <c r="H749" s="55"/>
      <c r="I749" s="55"/>
      <c r="J749" s="55"/>
      <c r="K749" s="65"/>
      <c r="L749" s="65"/>
      <c r="M749" s="65"/>
      <c r="N749" s="65"/>
      <c r="O749" s="65"/>
      <c r="P749" s="65"/>
    </row>
    <row r="750" spans="3:16" s="1" customFormat="1" x14ac:dyDescent="0.25">
      <c r="C750" s="65"/>
      <c r="D750" s="55"/>
      <c r="E750" s="55"/>
      <c r="F750" s="55"/>
      <c r="G750" s="55"/>
      <c r="H750" s="55"/>
      <c r="I750" s="55"/>
      <c r="J750" s="55"/>
      <c r="K750" s="65"/>
      <c r="L750" s="65"/>
      <c r="M750" s="65"/>
      <c r="N750" s="65"/>
      <c r="O750" s="65"/>
      <c r="P750" s="65"/>
    </row>
    <row r="751" spans="3:16" s="1" customFormat="1" x14ac:dyDescent="0.25">
      <c r="C751" s="65"/>
      <c r="D751" s="55"/>
      <c r="E751" s="55"/>
      <c r="F751" s="55"/>
      <c r="G751" s="55"/>
      <c r="H751" s="55"/>
      <c r="I751" s="55"/>
      <c r="J751" s="55"/>
      <c r="K751" s="65"/>
      <c r="L751" s="65"/>
      <c r="M751" s="65"/>
      <c r="N751" s="65"/>
      <c r="O751" s="65"/>
      <c r="P751" s="65"/>
    </row>
    <row r="752" spans="3:16" s="1" customFormat="1" x14ac:dyDescent="0.25">
      <c r="C752" s="65"/>
      <c r="D752" s="55"/>
      <c r="E752" s="55"/>
      <c r="F752" s="55"/>
      <c r="G752" s="55"/>
      <c r="H752" s="55"/>
      <c r="I752" s="55"/>
      <c r="J752" s="55"/>
      <c r="K752" s="65"/>
      <c r="L752" s="65"/>
      <c r="M752" s="65"/>
      <c r="N752" s="65"/>
      <c r="O752" s="65"/>
      <c r="P752" s="65"/>
    </row>
    <row r="753" spans="3:16" s="1" customFormat="1" x14ac:dyDescent="0.25">
      <c r="C753" s="65"/>
      <c r="D753" s="55"/>
      <c r="E753" s="55"/>
      <c r="F753" s="55"/>
      <c r="G753" s="55"/>
      <c r="H753" s="55"/>
      <c r="I753" s="55"/>
      <c r="J753" s="55"/>
      <c r="K753" s="65"/>
      <c r="L753" s="65"/>
      <c r="M753" s="65"/>
      <c r="N753" s="65"/>
      <c r="O753" s="65"/>
      <c r="P753" s="65"/>
    </row>
    <row r="754" spans="3:16" s="1" customFormat="1" x14ac:dyDescent="0.25">
      <c r="C754" s="65"/>
      <c r="D754" s="55"/>
      <c r="E754" s="55"/>
      <c r="F754" s="55"/>
      <c r="G754" s="55"/>
      <c r="H754" s="55"/>
      <c r="I754" s="55"/>
      <c r="J754" s="55"/>
      <c r="K754" s="65"/>
      <c r="L754" s="65"/>
      <c r="M754" s="65"/>
      <c r="N754" s="65"/>
      <c r="O754" s="65"/>
      <c r="P754" s="65"/>
    </row>
    <row r="755" spans="3:16" s="1" customFormat="1" x14ac:dyDescent="0.25">
      <c r="C755" s="65"/>
      <c r="D755" s="55"/>
      <c r="E755" s="55"/>
      <c r="F755" s="55"/>
      <c r="G755" s="55"/>
      <c r="H755" s="55"/>
      <c r="I755" s="55"/>
      <c r="J755" s="55"/>
      <c r="K755" s="65"/>
      <c r="L755" s="65"/>
      <c r="M755" s="65"/>
      <c r="N755" s="65"/>
      <c r="O755" s="65"/>
      <c r="P755" s="65"/>
    </row>
    <row r="756" spans="3:16" s="1" customFormat="1" x14ac:dyDescent="0.25">
      <c r="C756" s="65"/>
      <c r="D756" s="55"/>
      <c r="E756" s="55"/>
      <c r="F756" s="55"/>
      <c r="G756" s="55"/>
      <c r="H756" s="55"/>
      <c r="I756" s="55"/>
      <c r="J756" s="55"/>
      <c r="K756" s="65"/>
      <c r="L756" s="65"/>
      <c r="M756" s="65"/>
      <c r="N756" s="65"/>
      <c r="O756" s="65"/>
      <c r="P756" s="65"/>
    </row>
    <row r="757" spans="3:16" s="1" customFormat="1" x14ac:dyDescent="0.25">
      <c r="C757" s="65"/>
      <c r="D757" s="55"/>
      <c r="E757" s="55"/>
      <c r="F757" s="55"/>
      <c r="G757" s="55"/>
      <c r="H757" s="55"/>
      <c r="I757" s="55"/>
      <c r="J757" s="55"/>
      <c r="K757" s="65"/>
      <c r="L757" s="65"/>
      <c r="M757" s="65"/>
      <c r="N757" s="65"/>
      <c r="O757" s="65"/>
      <c r="P757" s="65"/>
    </row>
    <row r="758" spans="3:16" s="1" customFormat="1" x14ac:dyDescent="0.25">
      <c r="C758" s="65"/>
      <c r="D758" s="55"/>
      <c r="E758" s="55"/>
      <c r="F758" s="55"/>
      <c r="G758" s="55"/>
      <c r="H758" s="55"/>
      <c r="I758" s="55"/>
      <c r="J758" s="55"/>
      <c r="K758" s="65"/>
      <c r="L758" s="65"/>
      <c r="M758" s="65"/>
      <c r="N758" s="65"/>
      <c r="O758" s="65"/>
      <c r="P758" s="65"/>
    </row>
    <row r="759" spans="3:16" s="1" customFormat="1" x14ac:dyDescent="0.25">
      <c r="C759" s="65"/>
      <c r="D759" s="55"/>
      <c r="E759" s="55"/>
      <c r="F759" s="55"/>
      <c r="G759" s="55"/>
      <c r="H759" s="55"/>
      <c r="I759" s="55"/>
      <c r="J759" s="55"/>
      <c r="K759" s="65"/>
      <c r="L759" s="65"/>
      <c r="M759" s="65"/>
      <c r="N759" s="65"/>
      <c r="O759" s="65"/>
      <c r="P759" s="65"/>
    </row>
    <row r="760" spans="3:16" s="1" customFormat="1" x14ac:dyDescent="0.25">
      <c r="C760" s="65"/>
      <c r="D760" s="55"/>
      <c r="E760" s="55"/>
      <c r="F760" s="55"/>
      <c r="G760" s="55"/>
      <c r="H760" s="55"/>
      <c r="I760" s="55"/>
      <c r="J760" s="55"/>
      <c r="K760" s="65"/>
      <c r="L760" s="65"/>
      <c r="M760" s="65"/>
      <c r="N760" s="65"/>
      <c r="O760" s="65"/>
      <c r="P760" s="65"/>
    </row>
    <row r="761" spans="3:16" s="1" customFormat="1" x14ac:dyDescent="0.25">
      <c r="C761" s="65"/>
      <c r="D761" s="55"/>
      <c r="E761" s="55"/>
      <c r="F761" s="55"/>
      <c r="G761" s="55"/>
      <c r="H761" s="55"/>
      <c r="I761" s="55"/>
      <c r="J761" s="55"/>
      <c r="K761" s="65"/>
      <c r="L761" s="65"/>
      <c r="M761" s="65"/>
      <c r="N761" s="65"/>
      <c r="O761" s="65"/>
      <c r="P761" s="65"/>
    </row>
    <row r="762" spans="3:16" s="1" customFormat="1" x14ac:dyDescent="0.25">
      <c r="C762" s="65"/>
      <c r="D762" s="55"/>
      <c r="E762" s="55"/>
      <c r="F762" s="55"/>
      <c r="G762" s="55"/>
      <c r="H762" s="55"/>
      <c r="I762" s="55"/>
      <c r="J762" s="55"/>
      <c r="K762" s="65"/>
      <c r="L762" s="65"/>
      <c r="M762" s="65"/>
      <c r="N762" s="65"/>
      <c r="O762" s="65"/>
      <c r="P762" s="65"/>
    </row>
    <row r="763" spans="3:16" s="1" customFormat="1" x14ac:dyDescent="0.25">
      <c r="C763" s="65"/>
      <c r="D763" s="55"/>
      <c r="E763" s="55"/>
      <c r="F763" s="55"/>
      <c r="G763" s="55"/>
      <c r="H763" s="55"/>
      <c r="I763" s="55"/>
      <c r="J763" s="55"/>
      <c r="K763" s="65"/>
      <c r="L763" s="65"/>
      <c r="M763" s="65"/>
      <c r="N763" s="65"/>
      <c r="O763" s="65"/>
      <c r="P763" s="65"/>
    </row>
    <row r="764" spans="3:16" s="1" customFormat="1" x14ac:dyDescent="0.25">
      <c r="C764" s="65"/>
      <c r="D764" s="55"/>
      <c r="E764" s="55"/>
      <c r="F764" s="55"/>
      <c r="G764" s="55"/>
      <c r="H764" s="55"/>
      <c r="I764" s="55"/>
      <c r="J764" s="55"/>
      <c r="K764" s="65"/>
      <c r="L764" s="65"/>
      <c r="M764" s="65"/>
      <c r="N764" s="65"/>
      <c r="O764" s="65"/>
      <c r="P764" s="65"/>
    </row>
    <row r="765" spans="3:16" s="1" customFormat="1" x14ac:dyDescent="0.25">
      <c r="C765" s="65"/>
      <c r="D765" s="55"/>
      <c r="E765" s="55"/>
      <c r="F765" s="55"/>
      <c r="G765" s="55"/>
      <c r="H765" s="55"/>
      <c r="I765" s="55"/>
      <c r="J765" s="55"/>
      <c r="K765" s="65"/>
      <c r="L765" s="65"/>
      <c r="M765" s="65"/>
      <c r="N765" s="65"/>
      <c r="O765" s="65"/>
      <c r="P765" s="65"/>
    </row>
    <row r="766" spans="3:16" s="1" customFormat="1" x14ac:dyDescent="0.25">
      <c r="C766" s="65"/>
      <c r="D766" s="55"/>
      <c r="E766" s="55"/>
      <c r="F766" s="55"/>
      <c r="G766" s="55"/>
      <c r="H766" s="55"/>
      <c r="I766" s="55"/>
      <c r="J766" s="55"/>
      <c r="K766" s="65"/>
      <c r="L766" s="65"/>
      <c r="M766" s="65"/>
      <c r="N766" s="65"/>
      <c r="O766" s="65"/>
      <c r="P766" s="65"/>
    </row>
    <row r="767" spans="3:16" s="1" customFormat="1" x14ac:dyDescent="0.25">
      <c r="C767" s="65"/>
      <c r="D767" s="55"/>
      <c r="E767" s="55"/>
      <c r="F767" s="55"/>
      <c r="G767" s="55"/>
      <c r="H767" s="55"/>
      <c r="I767" s="55"/>
      <c r="J767" s="55"/>
      <c r="K767" s="65"/>
      <c r="L767" s="65"/>
      <c r="M767" s="65"/>
      <c r="N767" s="65"/>
      <c r="O767" s="65"/>
      <c r="P767" s="65"/>
    </row>
    <row r="768" spans="3:16" s="1" customFormat="1" x14ac:dyDescent="0.25">
      <c r="C768" s="65"/>
      <c r="D768" s="55"/>
      <c r="E768" s="55"/>
      <c r="F768" s="55"/>
      <c r="G768" s="55"/>
      <c r="H768" s="55"/>
      <c r="I768" s="55"/>
      <c r="J768" s="55"/>
      <c r="K768" s="65"/>
      <c r="L768" s="65"/>
      <c r="M768" s="65"/>
      <c r="N768" s="65"/>
      <c r="O768" s="65"/>
      <c r="P768" s="65"/>
    </row>
    <row r="769" spans="3:16" s="1" customFormat="1" x14ac:dyDescent="0.25">
      <c r="C769" s="65"/>
      <c r="D769" s="55"/>
      <c r="E769" s="55"/>
      <c r="F769" s="55"/>
      <c r="G769" s="55"/>
      <c r="H769" s="55"/>
      <c r="I769" s="55"/>
      <c r="J769" s="55"/>
      <c r="K769" s="65"/>
      <c r="L769" s="65"/>
      <c r="M769" s="65"/>
      <c r="N769" s="65"/>
      <c r="O769" s="65"/>
      <c r="P769" s="65"/>
    </row>
    <row r="770" spans="3:16" s="1" customFormat="1" x14ac:dyDescent="0.25">
      <c r="C770" s="65"/>
      <c r="D770" s="55"/>
      <c r="E770" s="55"/>
      <c r="F770" s="55"/>
      <c r="G770" s="55"/>
      <c r="H770" s="55"/>
      <c r="I770" s="55"/>
      <c r="J770" s="55"/>
      <c r="K770" s="65"/>
      <c r="L770" s="65"/>
      <c r="M770" s="65"/>
      <c r="N770" s="65"/>
      <c r="O770" s="65"/>
      <c r="P770" s="65"/>
    </row>
    <row r="771" spans="3:16" s="1" customFormat="1" x14ac:dyDescent="0.25">
      <c r="C771" s="65"/>
      <c r="D771" s="55"/>
      <c r="E771" s="55"/>
      <c r="F771" s="55"/>
      <c r="G771" s="55"/>
      <c r="H771" s="55"/>
      <c r="I771" s="55"/>
      <c r="J771" s="55"/>
      <c r="K771" s="65"/>
      <c r="L771" s="65"/>
      <c r="M771" s="65"/>
      <c r="N771" s="65"/>
      <c r="O771" s="65"/>
      <c r="P771" s="65"/>
    </row>
    <row r="772" spans="3:16" s="1" customFormat="1" x14ac:dyDescent="0.25">
      <c r="C772" s="65"/>
      <c r="D772" s="55"/>
      <c r="E772" s="55"/>
      <c r="F772" s="55"/>
      <c r="G772" s="55"/>
      <c r="H772" s="55"/>
      <c r="I772" s="55"/>
      <c r="J772" s="55"/>
      <c r="K772" s="65"/>
      <c r="L772" s="65"/>
      <c r="M772" s="65"/>
      <c r="N772" s="65"/>
      <c r="O772" s="65"/>
      <c r="P772" s="65"/>
    </row>
    <row r="773" spans="3:16" s="1" customFormat="1" x14ac:dyDescent="0.25">
      <c r="C773" s="65"/>
      <c r="D773" s="55"/>
      <c r="E773" s="55"/>
      <c r="F773" s="55"/>
      <c r="G773" s="55"/>
      <c r="H773" s="55"/>
      <c r="I773" s="55"/>
      <c r="J773" s="55"/>
      <c r="K773" s="65"/>
      <c r="L773" s="65"/>
      <c r="M773" s="65"/>
      <c r="N773" s="65"/>
      <c r="O773" s="65"/>
      <c r="P773" s="65"/>
    </row>
    <row r="774" spans="3:16" s="1" customFormat="1" x14ac:dyDescent="0.25">
      <c r="C774" s="65"/>
      <c r="D774" s="55"/>
      <c r="E774" s="55"/>
      <c r="F774" s="55"/>
      <c r="G774" s="55"/>
      <c r="H774" s="55"/>
      <c r="I774" s="55"/>
      <c r="J774" s="55"/>
      <c r="K774" s="65"/>
      <c r="L774" s="65"/>
      <c r="M774" s="65"/>
      <c r="N774" s="65"/>
      <c r="O774" s="65"/>
      <c r="P774" s="65"/>
    </row>
    <row r="775" spans="3:16" s="1" customFormat="1" x14ac:dyDescent="0.25">
      <c r="C775" s="65"/>
      <c r="D775" s="55"/>
      <c r="E775" s="55"/>
      <c r="F775" s="55"/>
      <c r="G775" s="55"/>
      <c r="H775" s="55"/>
      <c r="I775" s="55"/>
      <c r="J775" s="55"/>
      <c r="K775" s="65"/>
      <c r="L775" s="65"/>
      <c r="M775" s="65"/>
      <c r="N775" s="65"/>
      <c r="O775" s="65"/>
      <c r="P775" s="65"/>
    </row>
    <row r="776" spans="3:16" s="1" customFormat="1" x14ac:dyDescent="0.25">
      <c r="C776" s="65"/>
      <c r="D776" s="55"/>
      <c r="E776" s="55"/>
      <c r="F776" s="55"/>
      <c r="G776" s="55"/>
      <c r="H776" s="55"/>
      <c r="I776" s="55"/>
      <c r="J776" s="55"/>
      <c r="K776" s="65"/>
      <c r="L776" s="65"/>
      <c r="M776" s="65"/>
      <c r="N776" s="65"/>
      <c r="O776" s="65"/>
      <c r="P776" s="65"/>
    </row>
    <row r="777" spans="3:16" s="1" customFormat="1" x14ac:dyDescent="0.25">
      <c r="C777" s="65"/>
      <c r="D777" s="55"/>
      <c r="E777" s="55"/>
      <c r="F777" s="55"/>
      <c r="G777" s="55"/>
      <c r="H777" s="55"/>
      <c r="I777" s="55"/>
      <c r="J777" s="55"/>
      <c r="K777" s="65"/>
      <c r="L777" s="65"/>
      <c r="M777" s="65"/>
      <c r="N777" s="65"/>
      <c r="O777" s="65"/>
      <c r="P777" s="65"/>
    </row>
    <row r="778" spans="3:16" s="1" customFormat="1" x14ac:dyDescent="0.25">
      <c r="C778" s="65"/>
      <c r="D778" s="55"/>
      <c r="E778" s="55"/>
      <c r="F778" s="55"/>
      <c r="G778" s="55"/>
      <c r="H778" s="55"/>
      <c r="I778" s="55"/>
      <c r="J778" s="55"/>
      <c r="K778" s="65"/>
      <c r="L778" s="65"/>
      <c r="M778" s="65"/>
      <c r="N778" s="65"/>
      <c r="O778" s="65"/>
      <c r="P778" s="65"/>
    </row>
    <row r="779" spans="3:16" s="1" customFormat="1" x14ac:dyDescent="0.25">
      <c r="C779" s="65"/>
      <c r="D779" s="55"/>
      <c r="E779" s="55"/>
      <c r="F779" s="55"/>
      <c r="G779" s="55"/>
      <c r="H779" s="55"/>
      <c r="I779" s="55"/>
      <c r="J779" s="55"/>
      <c r="K779" s="65"/>
      <c r="L779" s="65"/>
      <c r="M779" s="65"/>
      <c r="N779" s="65"/>
      <c r="O779" s="65"/>
      <c r="P779" s="65"/>
    </row>
    <row r="780" spans="3:16" s="1" customFormat="1" x14ac:dyDescent="0.25">
      <c r="C780" s="65"/>
      <c r="D780" s="55"/>
      <c r="E780" s="55"/>
      <c r="F780" s="55"/>
      <c r="G780" s="55"/>
      <c r="H780" s="55"/>
      <c r="I780" s="55"/>
      <c r="J780" s="55"/>
      <c r="K780" s="65"/>
      <c r="L780" s="65"/>
      <c r="M780" s="65"/>
      <c r="N780" s="65"/>
      <c r="O780" s="65"/>
      <c r="P780" s="65"/>
    </row>
    <row r="781" spans="3:16" s="1" customFormat="1" x14ac:dyDescent="0.25">
      <c r="C781" s="65"/>
      <c r="D781" s="55"/>
      <c r="E781" s="55"/>
      <c r="F781" s="55"/>
      <c r="G781" s="55"/>
      <c r="H781" s="55"/>
      <c r="I781" s="55"/>
      <c r="J781" s="55"/>
      <c r="K781" s="65"/>
      <c r="L781" s="65"/>
      <c r="M781" s="65"/>
      <c r="N781" s="65"/>
      <c r="O781" s="65"/>
      <c r="P781" s="65"/>
    </row>
    <row r="782" spans="3:16" s="1" customFormat="1" x14ac:dyDescent="0.25">
      <c r="C782" s="65"/>
      <c r="D782" s="55"/>
      <c r="E782" s="55"/>
      <c r="F782" s="55"/>
      <c r="G782" s="55"/>
      <c r="H782" s="55"/>
      <c r="I782" s="55"/>
      <c r="J782" s="55"/>
      <c r="K782" s="65"/>
      <c r="L782" s="65"/>
      <c r="M782" s="65"/>
      <c r="N782" s="65"/>
      <c r="O782" s="65"/>
      <c r="P782" s="65"/>
    </row>
    <row r="783" spans="3:16" s="1" customFormat="1" x14ac:dyDescent="0.25">
      <c r="C783" s="65"/>
      <c r="D783" s="55"/>
      <c r="E783" s="55"/>
      <c r="F783" s="55"/>
      <c r="G783" s="55"/>
      <c r="H783" s="55"/>
      <c r="I783" s="55"/>
      <c r="J783" s="55"/>
      <c r="K783" s="65"/>
      <c r="L783" s="65"/>
      <c r="M783" s="65"/>
      <c r="N783" s="65"/>
      <c r="O783" s="65"/>
      <c r="P783" s="65"/>
    </row>
    <row r="784" spans="3:16" s="1" customFormat="1" x14ac:dyDescent="0.25">
      <c r="C784" s="65"/>
      <c r="D784" s="55"/>
      <c r="E784" s="55"/>
      <c r="F784" s="55"/>
      <c r="G784" s="55"/>
      <c r="H784" s="55"/>
      <c r="I784" s="55"/>
      <c r="J784" s="55"/>
      <c r="K784" s="65"/>
      <c r="L784" s="65"/>
      <c r="M784" s="65"/>
      <c r="N784" s="65"/>
      <c r="O784" s="65"/>
      <c r="P784" s="65"/>
    </row>
    <row r="785" spans="3:16" s="1" customFormat="1" x14ac:dyDescent="0.25">
      <c r="C785" s="65"/>
      <c r="D785" s="55"/>
      <c r="E785" s="55"/>
      <c r="F785" s="55"/>
      <c r="G785" s="55"/>
      <c r="H785" s="55"/>
      <c r="I785" s="55"/>
      <c r="J785" s="55"/>
      <c r="K785" s="65"/>
      <c r="L785" s="65"/>
      <c r="M785" s="65"/>
      <c r="N785" s="65"/>
      <c r="O785" s="65"/>
      <c r="P785" s="65"/>
    </row>
    <row r="786" spans="3:16" s="1" customFormat="1" x14ac:dyDescent="0.25">
      <c r="C786" s="65"/>
      <c r="D786" s="55"/>
      <c r="E786" s="55"/>
      <c r="F786" s="55"/>
      <c r="G786" s="55"/>
      <c r="H786" s="55"/>
      <c r="I786" s="55"/>
      <c r="J786" s="55"/>
      <c r="K786" s="65"/>
      <c r="L786" s="65"/>
      <c r="M786" s="65"/>
      <c r="N786" s="65"/>
      <c r="O786" s="65"/>
      <c r="P786" s="65"/>
    </row>
    <row r="787" spans="3:16" s="1" customFormat="1" x14ac:dyDescent="0.25">
      <c r="C787" s="65"/>
      <c r="D787" s="55"/>
      <c r="E787" s="55"/>
      <c r="F787" s="55"/>
      <c r="G787" s="55"/>
      <c r="H787" s="55"/>
      <c r="I787" s="55"/>
      <c r="J787" s="55"/>
      <c r="K787" s="65"/>
      <c r="L787" s="65"/>
      <c r="M787" s="65"/>
      <c r="N787" s="65"/>
      <c r="O787" s="65"/>
      <c r="P787" s="65"/>
    </row>
    <row r="788" spans="3:16" s="1" customFormat="1" x14ac:dyDescent="0.25">
      <c r="C788" s="65"/>
      <c r="D788" s="55"/>
      <c r="E788" s="55"/>
      <c r="F788" s="55"/>
      <c r="G788" s="55"/>
      <c r="H788" s="55"/>
      <c r="I788" s="55"/>
      <c r="J788" s="55"/>
      <c r="K788" s="65"/>
      <c r="L788" s="65"/>
      <c r="M788" s="65"/>
      <c r="N788" s="65"/>
      <c r="O788" s="65"/>
      <c r="P788" s="65"/>
    </row>
    <row r="789" spans="3:16" s="1" customFormat="1" x14ac:dyDescent="0.25">
      <c r="C789" s="65"/>
      <c r="D789" s="55"/>
      <c r="E789" s="55"/>
      <c r="F789" s="55"/>
      <c r="G789" s="55"/>
      <c r="H789" s="55"/>
      <c r="I789" s="55"/>
      <c r="J789" s="55"/>
      <c r="K789" s="65"/>
      <c r="L789" s="65"/>
      <c r="M789" s="65"/>
      <c r="N789" s="65"/>
      <c r="O789" s="65"/>
      <c r="P789" s="65"/>
    </row>
    <row r="790" spans="3:16" s="1" customFormat="1" x14ac:dyDescent="0.25">
      <c r="C790" s="65"/>
      <c r="D790" s="55"/>
      <c r="E790" s="55"/>
      <c r="F790" s="55"/>
      <c r="G790" s="55"/>
      <c r="H790" s="55"/>
      <c r="I790" s="55"/>
      <c r="J790" s="55"/>
      <c r="K790" s="65"/>
      <c r="L790" s="65"/>
      <c r="M790" s="65"/>
      <c r="N790" s="65"/>
      <c r="O790" s="65"/>
      <c r="P790" s="65"/>
    </row>
    <row r="791" spans="3:16" s="1" customFormat="1" x14ac:dyDescent="0.25">
      <c r="C791" s="65"/>
      <c r="D791" s="55"/>
      <c r="E791" s="55"/>
      <c r="F791" s="55"/>
      <c r="G791" s="55"/>
      <c r="H791" s="55"/>
      <c r="I791" s="55"/>
      <c r="J791" s="55"/>
      <c r="K791" s="65"/>
      <c r="L791" s="65"/>
      <c r="M791" s="65"/>
      <c r="N791" s="65"/>
      <c r="O791" s="65"/>
      <c r="P791" s="65"/>
    </row>
    <row r="792" spans="3:16" s="1" customFormat="1" x14ac:dyDescent="0.25">
      <c r="C792" s="65"/>
      <c r="D792" s="55"/>
      <c r="E792" s="55"/>
      <c r="F792" s="55"/>
      <c r="G792" s="55"/>
      <c r="H792" s="55"/>
      <c r="I792" s="55"/>
      <c r="J792" s="55"/>
      <c r="K792" s="65"/>
      <c r="L792" s="65"/>
      <c r="M792" s="65"/>
      <c r="N792" s="65"/>
      <c r="O792" s="65"/>
      <c r="P792" s="65"/>
    </row>
    <row r="793" spans="3:16" s="1" customFormat="1" x14ac:dyDescent="0.25">
      <c r="C793" s="65"/>
      <c r="D793" s="55"/>
      <c r="E793" s="55"/>
      <c r="F793" s="55"/>
      <c r="G793" s="55"/>
      <c r="H793" s="55"/>
      <c r="I793" s="55"/>
      <c r="J793" s="55"/>
      <c r="K793" s="65"/>
      <c r="L793" s="65"/>
      <c r="M793" s="65"/>
      <c r="N793" s="65"/>
      <c r="O793" s="65"/>
      <c r="P793" s="65"/>
    </row>
    <row r="794" spans="3:16" s="1" customFormat="1" x14ac:dyDescent="0.25">
      <c r="C794" s="65"/>
      <c r="D794" s="55"/>
      <c r="E794" s="55"/>
      <c r="F794" s="55"/>
      <c r="G794" s="55"/>
      <c r="H794" s="55"/>
      <c r="I794" s="55"/>
      <c r="J794" s="55"/>
      <c r="K794" s="65"/>
      <c r="L794" s="65"/>
      <c r="M794" s="65"/>
      <c r="N794" s="65"/>
      <c r="O794" s="65"/>
      <c r="P794" s="65"/>
    </row>
    <row r="795" spans="3:16" s="1" customFormat="1" x14ac:dyDescent="0.25">
      <c r="C795" s="65"/>
      <c r="D795" s="55"/>
      <c r="E795" s="55"/>
      <c r="F795" s="55"/>
      <c r="G795" s="55"/>
      <c r="H795" s="55"/>
      <c r="I795" s="55"/>
      <c r="J795" s="55"/>
      <c r="K795" s="65"/>
      <c r="L795" s="65"/>
      <c r="M795" s="65"/>
      <c r="N795" s="65"/>
      <c r="O795" s="65"/>
      <c r="P795" s="65"/>
    </row>
    <row r="796" spans="3:16" s="1" customFormat="1" x14ac:dyDescent="0.25">
      <c r="C796" s="65"/>
      <c r="D796" s="55"/>
      <c r="E796" s="55"/>
      <c r="F796" s="55"/>
      <c r="G796" s="55"/>
      <c r="H796" s="55"/>
      <c r="I796" s="55"/>
      <c r="J796" s="55"/>
      <c r="K796" s="65"/>
      <c r="L796" s="65"/>
      <c r="M796" s="65"/>
      <c r="N796" s="65"/>
      <c r="O796" s="65"/>
      <c r="P796" s="65"/>
    </row>
    <row r="797" spans="3:16" s="1" customFormat="1" x14ac:dyDescent="0.25">
      <c r="C797" s="65"/>
      <c r="D797" s="55"/>
      <c r="E797" s="55"/>
      <c r="F797" s="55"/>
      <c r="G797" s="55"/>
      <c r="H797" s="55"/>
      <c r="I797" s="55"/>
      <c r="J797" s="55"/>
      <c r="K797" s="65"/>
      <c r="L797" s="65"/>
      <c r="M797" s="65"/>
      <c r="N797" s="65"/>
      <c r="O797" s="65"/>
      <c r="P797" s="65"/>
    </row>
    <row r="798" spans="3:16" s="1" customFormat="1" x14ac:dyDescent="0.25">
      <c r="C798" s="65"/>
      <c r="D798" s="55"/>
      <c r="E798" s="55"/>
      <c r="F798" s="55"/>
      <c r="G798" s="55"/>
      <c r="H798" s="55"/>
      <c r="I798" s="55"/>
      <c r="J798" s="55"/>
      <c r="K798" s="65"/>
      <c r="L798" s="65"/>
      <c r="M798" s="65"/>
      <c r="N798" s="65"/>
      <c r="O798" s="65"/>
      <c r="P798" s="65"/>
    </row>
    <row r="799" spans="3:16" s="1" customFormat="1" x14ac:dyDescent="0.25">
      <c r="C799" s="65"/>
      <c r="D799" s="55"/>
      <c r="E799" s="55"/>
      <c r="F799" s="55"/>
      <c r="G799" s="55"/>
      <c r="H799" s="55"/>
      <c r="I799" s="55"/>
      <c r="J799" s="55"/>
      <c r="K799" s="65"/>
      <c r="L799" s="65"/>
      <c r="M799" s="65"/>
      <c r="N799" s="65"/>
      <c r="O799" s="65"/>
      <c r="P799" s="65"/>
    </row>
    <row r="800" spans="3:16" s="1" customFormat="1" x14ac:dyDescent="0.25">
      <c r="C800" s="65"/>
      <c r="D800" s="55"/>
      <c r="E800" s="55"/>
      <c r="F800" s="55"/>
      <c r="G800" s="55"/>
      <c r="H800" s="55"/>
      <c r="I800" s="55"/>
      <c r="J800" s="55"/>
      <c r="K800" s="65"/>
      <c r="L800" s="65"/>
      <c r="M800" s="65"/>
      <c r="N800" s="65"/>
      <c r="O800" s="65"/>
      <c r="P800" s="65"/>
    </row>
    <row r="801" spans="3:16" s="1" customFormat="1" x14ac:dyDescent="0.25">
      <c r="C801" s="65"/>
      <c r="D801" s="55"/>
      <c r="E801" s="55"/>
      <c r="F801" s="55"/>
      <c r="G801" s="55"/>
      <c r="H801" s="55"/>
      <c r="I801" s="55"/>
      <c r="J801" s="55"/>
      <c r="K801" s="65"/>
      <c r="L801" s="65"/>
      <c r="M801" s="65"/>
      <c r="N801" s="65"/>
      <c r="O801" s="65"/>
      <c r="P801" s="65"/>
    </row>
    <row r="802" spans="3:16" s="1" customFormat="1" x14ac:dyDescent="0.25">
      <c r="C802" s="65"/>
      <c r="D802" s="55"/>
      <c r="E802" s="55"/>
      <c r="F802" s="55"/>
      <c r="G802" s="55"/>
      <c r="H802" s="55"/>
      <c r="I802" s="55"/>
      <c r="J802" s="55"/>
      <c r="K802" s="65"/>
      <c r="L802" s="65"/>
      <c r="M802" s="65"/>
      <c r="N802" s="65"/>
      <c r="O802" s="65"/>
      <c r="P802" s="65"/>
    </row>
    <row r="803" spans="3:16" s="1" customFormat="1" x14ac:dyDescent="0.25">
      <c r="C803" s="65"/>
      <c r="D803" s="55"/>
      <c r="E803" s="55"/>
      <c r="F803" s="55"/>
      <c r="G803" s="55"/>
      <c r="H803" s="55"/>
      <c r="I803" s="55"/>
      <c r="J803" s="55"/>
      <c r="K803" s="65"/>
      <c r="L803" s="65"/>
      <c r="M803" s="65"/>
      <c r="N803" s="65"/>
      <c r="O803" s="65"/>
      <c r="P803" s="65"/>
    </row>
    <row r="804" spans="3:16" s="1" customFormat="1" x14ac:dyDescent="0.25">
      <c r="C804" s="65"/>
      <c r="D804" s="55"/>
      <c r="E804" s="55"/>
      <c r="F804" s="55"/>
      <c r="G804" s="55"/>
      <c r="H804" s="55"/>
      <c r="I804" s="55"/>
      <c r="J804" s="55"/>
      <c r="K804" s="65"/>
      <c r="L804" s="65"/>
      <c r="M804" s="65"/>
      <c r="N804" s="65"/>
      <c r="O804" s="65"/>
      <c r="P804" s="65"/>
    </row>
    <row r="805" spans="3:16" s="1" customFormat="1" x14ac:dyDescent="0.25">
      <c r="C805" s="65"/>
      <c r="D805" s="55"/>
      <c r="E805" s="55"/>
      <c r="F805" s="55"/>
      <c r="G805" s="55"/>
      <c r="H805" s="55"/>
      <c r="I805" s="55"/>
      <c r="J805" s="55"/>
      <c r="K805" s="65"/>
      <c r="L805" s="65"/>
      <c r="M805" s="65"/>
      <c r="N805" s="65"/>
      <c r="O805" s="65"/>
      <c r="P805" s="65"/>
    </row>
    <row r="806" spans="3:16" s="1" customFormat="1" x14ac:dyDescent="0.25">
      <c r="C806" s="65"/>
      <c r="D806" s="55"/>
      <c r="E806" s="55"/>
      <c r="F806" s="55"/>
      <c r="G806" s="55"/>
      <c r="H806" s="55"/>
      <c r="I806" s="55"/>
      <c r="J806" s="55"/>
      <c r="K806" s="65"/>
      <c r="L806" s="65"/>
      <c r="M806" s="65"/>
      <c r="N806" s="65"/>
      <c r="O806" s="65"/>
      <c r="P806" s="65"/>
    </row>
    <row r="807" spans="3:16" s="1" customFormat="1" x14ac:dyDescent="0.25">
      <c r="C807" s="65"/>
      <c r="D807" s="55"/>
      <c r="E807" s="55"/>
      <c r="F807" s="55"/>
      <c r="G807" s="55"/>
      <c r="H807" s="55"/>
      <c r="I807" s="55"/>
      <c r="J807" s="55"/>
      <c r="K807" s="65"/>
      <c r="L807" s="65"/>
      <c r="M807" s="65"/>
      <c r="N807" s="65"/>
      <c r="O807" s="65"/>
      <c r="P807" s="65"/>
    </row>
    <row r="808" spans="3:16" s="1" customFormat="1" x14ac:dyDescent="0.25">
      <c r="C808" s="65"/>
      <c r="D808" s="55"/>
      <c r="E808" s="55"/>
      <c r="F808" s="55"/>
      <c r="G808" s="55"/>
      <c r="H808" s="55"/>
      <c r="I808" s="55"/>
      <c r="J808" s="55"/>
      <c r="K808" s="65"/>
      <c r="L808" s="65"/>
      <c r="M808" s="65"/>
      <c r="N808" s="65"/>
      <c r="O808" s="65"/>
      <c r="P808" s="65"/>
    </row>
    <row r="809" spans="3:16" s="1" customFormat="1" x14ac:dyDescent="0.25">
      <c r="C809" s="65"/>
      <c r="D809" s="55"/>
      <c r="E809" s="55"/>
      <c r="F809" s="55"/>
      <c r="G809" s="55"/>
      <c r="H809" s="55"/>
      <c r="I809" s="55"/>
      <c r="J809" s="55"/>
      <c r="K809" s="65"/>
      <c r="L809" s="65"/>
      <c r="M809" s="65"/>
      <c r="N809" s="65"/>
      <c r="O809" s="65"/>
      <c r="P809" s="65"/>
    </row>
    <row r="810" spans="3:16" s="1" customFormat="1" x14ac:dyDescent="0.25">
      <c r="C810" s="65"/>
      <c r="D810" s="55"/>
      <c r="E810" s="55"/>
      <c r="F810" s="55"/>
      <c r="G810" s="55"/>
      <c r="H810" s="55"/>
      <c r="I810" s="55"/>
      <c r="J810" s="55"/>
      <c r="K810" s="65"/>
      <c r="L810" s="65"/>
      <c r="M810" s="65"/>
      <c r="N810" s="65"/>
      <c r="O810" s="65"/>
      <c r="P810" s="65"/>
    </row>
    <row r="811" spans="3:16" s="1" customFormat="1" x14ac:dyDescent="0.25">
      <c r="C811" s="65"/>
      <c r="D811" s="55"/>
      <c r="E811" s="55"/>
      <c r="F811" s="55"/>
      <c r="G811" s="55"/>
      <c r="H811" s="55"/>
      <c r="I811" s="55"/>
      <c r="J811" s="55"/>
      <c r="K811" s="65"/>
      <c r="L811" s="65"/>
      <c r="M811" s="65"/>
      <c r="N811" s="65"/>
      <c r="O811" s="65"/>
      <c r="P811" s="65"/>
    </row>
    <row r="812" spans="3:16" s="1" customFormat="1" x14ac:dyDescent="0.25">
      <c r="C812" s="65"/>
      <c r="D812" s="55"/>
      <c r="E812" s="55"/>
      <c r="F812" s="55"/>
      <c r="G812" s="55"/>
      <c r="H812" s="55"/>
      <c r="I812" s="55"/>
      <c r="J812" s="55"/>
      <c r="K812" s="65"/>
      <c r="L812" s="65"/>
      <c r="M812" s="65"/>
      <c r="N812" s="65"/>
      <c r="O812" s="65"/>
      <c r="P812" s="65"/>
    </row>
    <row r="813" spans="3:16" s="1" customFormat="1" x14ac:dyDescent="0.25">
      <c r="C813" s="65"/>
      <c r="D813" s="55"/>
      <c r="E813" s="55"/>
      <c r="F813" s="55"/>
      <c r="G813" s="55"/>
      <c r="H813" s="55"/>
      <c r="I813" s="55"/>
      <c r="J813" s="55"/>
      <c r="K813" s="65"/>
      <c r="L813" s="65"/>
      <c r="M813" s="65"/>
      <c r="N813" s="65"/>
      <c r="O813" s="65"/>
      <c r="P813" s="65"/>
    </row>
    <row r="814" spans="3:16" s="1" customFormat="1" x14ac:dyDescent="0.25">
      <c r="C814" s="65"/>
      <c r="D814" s="55"/>
      <c r="E814" s="55"/>
      <c r="F814" s="55"/>
      <c r="G814" s="55"/>
      <c r="H814" s="55"/>
      <c r="I814" s="55"/>
      <c r="J814" s="55"/>
      <c r="K814" s="65"/>
      <c r="L814" s="65"/>
      <c r="M814" s="65"/>
      <c r="N814" s="65"/>
      <c r="O814" s="65"/>
      <c r="P814" s="65"/>
    </row>
    <row r="815" spans="3:16" s="1" customFormat="1" x14ac:dyDescent="0.25">
      <c r="C815" s="65"/>
      <c r="D815" s="55"/>
      <c r="E815" s="55"/>
      <c r="F815" s="55"/>
      <c r="G815" s="55"/>
      <c r="H815" s="55"/>
      <c r="I815" s="55"/>
      <c r="J815" s="55"/>
      <c r="K815" s="65"/>
      <c r="L815" s="65"/>
      <c r="M815" s="65"/>
      <c r="N815" s="65"/>
      <c r="O815" s="65"/>
      <c r="P815" s="65"/>
    </row>
    <row r="816" spans="3:16" s="1" customFormat="1" x14ac:dyDescent="0.25">
      <c r="C816" s="65"/>
      <c r="D816" s="55"/>
      <c r="E816" s="55"/>
      <c r="F816" s="55"/>
      <c r="G816" s="55"/>
      <c r="H816" s="55"/>
      <c r="I816" s="55"/>
      <c r="J816" s="55"/>
      <c r="K816" s="65"/>
      <c r="L816" s="65"/>
      <c r="M816" s="65"/>
      <c r="N816" s="65"/>
      <c r="O816" s="65"/>
      <c r="P816" s="65"/>
    </row>
    <row r="817" spans="3:16" s="1" customFormat="1" x14ac:dyDescent="0.25">
      <c r="C817" s="65"/>
      <c r="D817" s="55"/>
      <c r="E817" s="55"/>
      <c r="F817" s="55"/>
      <c r="G817" s="55"/>
      <c r="H817" s="55"/>
      <c r="I817" s="55"/>
      <c r="J817" s="55"/>
      <c r="K817" s="65"/>
      <c r="L817" s="65"/>
      <c r="M817" s="65"/>
      <c r="N817" s="65"/>
      <c r="O817" s="65"/>
      <c r="P817" s="65"/>
    </row>
    <row r="818" spans="3:16" s="1" customFormat="1" x14ac:dyDescent="0.25">
      <c r="C818" s="65"/>
      <c r="D818" s="55"/>
      <c r="E818" s="55"/>
      <c r="F818" s="55"/>
      <c r="G818" s="55"/>
      <c r="H818" s="55"/>
      <c r="I818" s="55"/>
      <c r="J818" s="55"/>
      <c r="K818" s="65"/>
      <c r="L818" s="65"/>
      <c r="M818" s="65"/>
      <c r="N818" s="65"/>
      <c r="O818" s="65"/>
      <c r="P818" s="65"/>
    </row>
    <row r="819" spans="3:16" s="1" customFormat="1" x14ac:dyDescent="0.25">
      <c r="C819" s="65"/>
      <c r="D819" s="55"/>
      <c r="E819" s="55"/>
      <c r="F819" s="55"/>
      <c r="G819" s="55"/>
      <c r="H819" s="55"/>
      <c r="I819" s="55"/>
      <c r="J819" s="55"/>
      <c r="K819" s="65"/>
      <c r="L819" s="65"/>
      <c r="M819" s="65"/>
      <c r="N819" s="65"/>
      <c r="O819" s="65"/>
      <c r="P819" s="65"/>
    </row>
    <row r="820" spans="3:16" s="1" customFormat="1" x14ac:dyDescent="0.25">
      <c r="C820" s="65"/>
      <c r="D820" s="55"/>
      <c r="E820" s="55"/>
      <c r="F820" s="55"/>
      <c r="G820" s="55"/>
      <c r="H820" s="55"/>
      <c r="I820" s="55"/>
      <c r="J820" s="55"/>
      <c r="K820" s="65"/>
      <c r="L820" s="65"/>
      <c r="M820" s="65"/>
      <c r="N820" s="65"/>
      <c r="O820" s="65"/>
      <c r="P820" s="65"/>
    </row>
    <row r="821" spans="3:16" s="1" customFormat="1" x14ac:dyDescent="0.25">
      <c r="C821" s="65"/>
      <c r="D821" s="55"/>
      <c r="E821" s="55"/>
      <c r="F821" s="55"/>
      <c r="G821" s="55"/>
      <c r="H821" s="55"/>
      <c r="I821" s="55"/>
      <c r="J821" s="55"/>
      <c r="K821" s="65"/>
      <c r="L821" s="65"/>
      <c r="M821" s="65"/>
      <c r="N821" s="65"/>
      <c r="O821" s="65"/>
      <c r="P821" s="65"/>
    </row>
    <row r="822" spans="3:16" s="1" customFormat="1" x14ac:dyDescent="0.25">
      <c r="C822" s="65"/>
      <c r="D822" s="55"/>
      <c r="E822" s="55"/>
      <c r="F822" s="55"/>
      <c r="G822" s="55"/>
      <c r="H822" s="55"/>
      <c r="I822" s="55"/>
      <c r="J822" s="55"/>
      <c r="K822" s="65"/>
      <c r="L822" s="65"/>
      <c r="M822" s="65"/>
      <c r="N822" s="65"/>
      <c r="O822" s="65"/>
      <c r="P822" s="65"/>
    </row>
    <row r="823" spans="3:16" s="1" customFormat="1" x14ac:dyDescent="0.25">
      <c r="C823" s="65"/>
      <c r="D823" s="55"/>
      <c r="E823" s="55"/>
      <c r="F823" s="55"/>
      <c r="G823" s="55"/>
      <c r="H823" s="55"/>
      <c r="I823" s="55"/>
      <c r="J823" s="55"/>
      <c r="K823" s="65"/>
      <c r="L823" s="65"/>
      <c r="M823" s="65"/>
      <c r="N823" s="65"/>
      <c r="O823" s="65"/>
      <c r="P823" s="65"/>
    </row>
    <row r="824" spans="3:16" s="1" customFormat="1" x14ac:dyDescent="0.25">
      <c r="C824" s="65"/>
      <c r="D824" s="55"/>
      <c r="E824" s="55"/>
      <c r="F824" s="55"/>
      <c r="G824" s="55"/>
      <c r="H824" s="55"/>
      <c r="I824" s="55"/>
      <c r="J824" s="55"/>
      <c r="K824" s="65"/>
      <c r="L824" s="65"/>
      <c r="M824" s="65"/>
      <c r="N824" s="65"/>
      <c r="O824" s="65"/>
      <c r="P824" s="65"/>
    </row>
    <row r="825" spans="3:16" s="1" customFormat="1" x14ac:dyDescent="0.25">
      <c r="C825" s="65"/>
      <c r="D825" s="55"/>
      <c r="E825" s="55"/>
      <c r="F825" s="55"/>
      <c r="G825" s="55"/>
      <c r="H825" s="55"/>
      <c r="I825" s="55"/>
      <c r="J825" s="55"/>
      <c r="K825" s="65"/>
      <c r="L825" s="65"/>
      <c r="M825" s="65"/>
      <c r="N825" s="65"/>
      <c r="O825" s="65"/>
      <c r="P825" s="65"/>
    </row>
    <row r="826" spans="3:16" s="1" customFormat="1" x14ac:dyDescent="0.25">
      <c r="C826" s="65"/>
      <c r="D826" s="55"/>
      <c r="E826" s="55"/>
      <c r="F826" s="55"/>
      <c r="G826" s="55"/>
      <c r="H826" s="55"/>
      <c r="I826" s="55"/>
      <c r="J826" s="55"/>
      <c r="K826" s="65"/>
      <c r="L826" s="65"/>
      <c r="M826" s="65"/>
      <c r="N826" s="65"/>
      <c r="O826" s="65"/>
      <c r="P826" s="65"/>
    </row>
    <row r="827" spans="3:16" s="1" customFormat="1" x14ac:dyDescent="0.25">
      <c r="C827" s="65"/>
      <c r="D827" s="55"/>
      <c r="E827" s="55"/>
      <c r="F827" s="55"/>
      <c r="G827" s="55"/>
      <c r="H827" s="55"/>
      <c r="I827" s="55"/>
      <c r="J827" s="55"/>
      <c r="K827" s="65"/>
      <c r="L827" s="65"/>
      <c r="M827" s="65"/>
      <c r="N827" s="65"/>
      <c r="O827" s="65"/>
      <c r="P827" s="65"/>
    </row>
    <row r="828" spans="3:16" s="1" customFormat="1" x14ac:dyDescent="0.25">
      <c r="C828" s="65"/>
      <c r="D828" s="55"/>
      <c r="E828" s="55"/>
      <c r="F828" s="55"/>
      <c r="G828" s="55"/>
      <c r="H828" s="55"/>
      <c r="I828" s="55"/>
      <c r="J828" s="55"/>
      <c r="K828" s="65"/>
      <c r="L828" s="65"/>
      <c r="M828" s="65"/>
      <c r="N828" s="65"/>
      <c r="O828" s="65"/>
      <c r="P828" s="65"/>
    </row>
    <row r="829" spans="3:16" s="1" customFormat="1" x14ac:dyDescent="0.25">
      <c r="C829" s="65"/>
      <c r="D829" s="55"/>
      <c r="E829" s="55"/>
      <c r="F829" s="55"/>
      <c r="G829" s="55"/>
      <c r="H829" s="55"/>
      <c r="I829" s="55"/>
      <c r="J829" s="55"/>
      <c r="K829" s="65"/>
      <c r="L829" s="65"/>
      <c r="M829" s="65"/>
      <c r="N829" s="65"/>
      <c r="O829" s="65"/>
      <c r="P829" s="65"/>
    </row>
    <row r="830" spans="3:16" s="1" customFormat="1" x14ac:dyDescent="0.25">
      <c r="C830" s="65"/>
      <c r="D830" s="55"/>
      <c r="E830" s="55"/>
      <c r="F830" s="55"/>
      <c r="G830" s="55"/>
      <c r="H830" s="55"/>
      <c r="I830" s="55"/>
      <c r="J830" s="55"/>
      <c r="K830" s="65"/>
      <c r="L830" s="65"/>
      <c r="M830" s="65"/>
      <c r="N830" s="65"/>
      <c r="O830" s="65"/>
      <c r="P830" s="65"/>
    </row>
    <row r="831" spans="3:16" s="1" customFormat="1" x14ac:dyDescent="0.25">
      <c r="C831" s="65"/>
      <c r="D831" s="55"/>
      <c r="E831" s="55"/>
      <c r="F831" s="55"/>
      <c r="G831" s="55"/>
      <c r="H831" s="55"/>
      <c r="I831" s="55"/>
      <c r="J831" s="55"/>
      <c r="K831" s="65"/>
      <c r="L831" s="65"/>
      <c r="M831" s="65"/>
      <c r="N831" s="65"/>
      <c r="O831" s="65"/>
      <c r="P831" s="65"/>
    </row>
    <row r="832" spans="3:16" s="1" customFormat="1" x14ac:dyDescent="0.25">
      <c r="C832" s="65"/>
      <c r="D832" s="55"/>
      <c r="E832" s="55"/>
      <c r="F832" s="55"/>
      <c r="G832" s="55"/>
      <c r="H832" s="55"/>
      <c r="I832" s="55"/>
      <c r="J832" s="55"/>
      <c r="K832" s="65"/>
      <c r="L832" s="65"/>
      <c r="M832" s="65"/>
      <c r="N832" s="65"/>
      <c r="O832" s="65"/>
      <c r="P832" s="65"/>
    </row>
    <row r="833" spans="3:16" s="1" customFormat="1" x14ac:dyDescent="0.25">
      <c r="C833" s="65"/>
      <c r="D833" s="55"/>
      <c r="E833" s="55"/>
      <c r="F833" s="55"/>
      <c r="G833" s="55"/>
      <c r="H833" s="55"/>
      <c r="I833" s="55"/>
      <c r="J833" s="55"/>
      <c r="K833" s="65"/>
      <c r="L833" s="65"/>
      <c r="M833" s="65"/>
      <c r="N833" s="65"/>
      <c r="O833" s="65"/>
      <c r="P833" s="65"/>
    </row>
    <row r="834" spans="3:16" s="1" customFormat="1" x14ac:dyDescent="0.25">
      <c r="C834" s="65"/>
      <c r="D834" s="55"/>
      <c r="E834" s="55"/>
      <c r="F834" s="55"/>
      <c r="G834" s="55"/>
      <c r="H834" s="55"/>
      <c r="I834" s="55"/>
      <c r="J834" s="55"/>
      <c r="K834" s="65"/>
      <c r="L834" s="65"/>
      <c r="M834" s="65"/>
      <c r="N834" s="65"/>
      <c r="O834" s="65"/>
      <c r="P834" s="65"/>
    </row>
    <row r="835" spans="3:16" s="1" customFormat="1" x14ac:dyDescent="0.25">
      <c r="C835" s="65"/>
      <c r="D835" s="55"/>
      <c r="E835" s="55"/>
      <c r="F835" s="55"/>
      <c r="G835" s="55"/>
      <c r="H835" s="55"/>
      <c r="I835" s="55"/>
      <c r="J835" s="55"/>
      <c r="K835" s="65"/>
      <c r="L835" s="65"/>
      <c r="M835" s="65"/>
      <c r="N835" s="65"/>
      <c r="O835" s="65"/>
      <c r="P835" s="65"/>
    </row>
    <row r="836" spans="3:16" s="1" customFormat="1" x14ac:dyDescent="0.25">
      <c r="C836" s="65"/>
      <c r="D836" s="55"/>
      <c r="E836" s="55"/>
      <c r="F836" s="55"/>
      <c r="G836" s="55"/>
      <c r="H836" s="55"/>
      <c r="I836" s="55"/>
      <c r="J836" s="55"/>
      <c r="K836" s="65"/>
      <c r="L836" s="65"/>
      <c r="M836" s="65"/>
      <c r="N836" s="65"/>
      <c r="O836" s="65"/>
      <c r="P836" s="65"/>
    </row>
    <row r="837" spans="3:16" s="1" customFormat="1" x14ac:dyDescent="0.25">
      <c r="C837" s="65"/>
      <c r="D837" s="55"/>
      <c r="E837" s="55"/>
      <c r="F837" s="55"/>
      <c r="G837" s="55"/>
      <c r="H837" s="55"/>
      <c r="I837" s="55"/>
      <c r="J837" s="55"/>
      <c r="K837" s="65"/>
      <c r="L837" s="65"/>
      <c r="M837" s="65"/>
      <c r="N837" s="65"/>
      <c r="O837" s="65"/>
      <c r="P837" s="65"/>
    </row>
    <row r="838" spans="3:16" s="1" customFormat="1" x14ac:dyDescent="0.25">
      <c r="C838" s="65"/>
      <c r="D838" s="55"/>
      <c r="E838" s="55"/>
      <c r="F838" s="55"/>
      <c r="G838" s="55"/>
      <c r="H838" s="55"/>
      <c r="I838" s="55"/>
      <c r="J838" s="55"/>
      <c r="K838" s="65"/>
      <c r="L838" s="65"/>
      <c r="M838" s="65"/>
      <c r="N838" s="65"/>
      <c r="O838" s="65"/>
      <c r="P838" s="65"/>
    </row>
    <row r="839" spans="3:16" s="1" customFormat="1" x14ac:dyDescent="0.25">
      <c r="C839" s="65"/>
      <c r="D839" s="55"/>
      <c r="E839" s="55"/>
      <c r="F839" s="55"/>
      <c r="G839" s="55"/>
      <c r="H839" s="55"/>
      <c r="I839" s="55"/>
      <c r="J839" s="55"/>
      <c r="K839" s="65"/>
      <c r="L839" s="65"/>
      <c r="M839" s="65"/>
      <c r="N839" s="65"/>
      <c r="O839" s="65"/>
      <c r="P839" s="65"/>
    </row>
    <row r="840" spans="3:16" s="1" customFormat="1" x14ac:dyDescent="0.25">
      <c r="C840" s="65"/>
      <c r="D840" s="55"/>
      <c r="E840" s="55"/>
      <c r="F840" s="55"/>
      <c r="G840" s="55"/>
      <c r="H840" s="55"/>
      <c r="I840" s="55"/>
      <c r="J840" s="55"/>
      <c r="K840" s="65"/>
      <c r="L840" s="65"/>
      <c r="M840" s="65"/>
      <c r="N840" s="65"/>
      <c r="O840" s="65"/>
      <c r="P840" s="65"/>
    </row>
    <row r="841" spans="3:16" s="1" customFormat="1" x14ac:dyDescent="0.25">
      <c r="C841" s="65"/>
      <c r="D841" s="55"/>
      <c r="E841" s="55"/>
      <c r="F841" s="55"/>
      <c r="G841" s="55"/>
      <c r="H841" s="55"/>
      <c r="I841" s="55"/>
      <c r="J841" s="55"/>
      <c r="K841" s="65"/>
      <c r="L841" s="65"/>
      <c r="M841" s="65"/>
      <c r="N841" s="65"/>
      <c r="O841" s="65"/>
      <c r="P841" s="65"/>
    </row>
    <row r="842" spans="3:16" s="1" customFormat="1" x14ac:dyDescent="0.25">
      <c r="C842" s="65"/>
      <c r="D842" s="55"/>
      <c r="E842" s="55"/>
      <c r="F842" s="55"/>
      <c r="G842" s="55"/>
      <c r="H842" s="55"/>
      <c r="I842" s="55"/>
      <c r="J842" s="55"/>
      <c r="K842" s="65"/>
      <c r="L842" s="65"/>
      <c r="M842" s="65"/>
      <c r="N842" s="65"/>
      <c r="O842" s="65"/>
      <c r="P842" s="65"/>
    </row>
    <row r="843" spans="3:16" s="1" customFormat="1" x14ac:dyDescent="0.25">
      <c r="C843" s="65"/>
      <c r="D843" s="55"/>
      <c r="E843" s="55"/>
      <c r="F843" s="55"/>
      <c r="G843" s="55"/>
      <c r="H843" s="55"/>
      <c r="I843" s="55"/>
      <c r="J843" s="55"/>
      <c r="K843" s="65"/>
      <c r="L843" s="65"/>
      <c r="M843" s="65"/>
      <c r="N843" s="65"/>
      <c r="O843" s="65"/>
      <c r="P843" s="65"/>
    </row>
    <row r="844" spans="3:16" s="1" customFormat="1" x14ac:dyDescent="0.25">
      <c r="C844" s="65"/>
      <c r="D844" s="55"/>
      <c r="E844" s="55"/>
      <c r="F844" s="55"/>
      <c r="G844" s="55"/>
      <c r="H844" s="55"/>
      <c r="I844" s="55"/>
      <c r="J844" s="55"/>
      <c r="K844" s="65"/>
      <c r="L844" s="65"/>
      <c r="M844" s="65"/>
      <c r="N844" s="65"/>
      <c r="O844" s="65"/>
      <c r="P844" s="65"/>
    </row>
    <row r="845" spans="3:16" s="1" customFormat="1" x14ac:dyDescent="0.25">
      <c r="C845" s="65"/>
      <c r="D845" s="55"/>
      <c r="E845" s="55"/>
      <c r="F845" s="55"/>
      <c r="G845" s="55"/>
      <c r="H845" s="55"/>
      <c r="I845" s="55"/>
      <c r="J845" s="55"/>
      <c r="K845" s="65"/>
      <c r="L845" s="65"/>
      <c r="M845" s="65"/>
      <c r="N845" s="65"/>
      <c r="O845" s="65"/>
      <c r="P845" s="65"/>
    </row>
    <row r="846" spans="3:16" s="1" customFormat="1" x14ac:dyDescent="0.25">
      <c r="C846" s="65"/>
      <c r="D846" s="55"/>
      <c r="E846" s="55"/>
      <c r="F846" s="55"/>
      <c r="G846" s="55"/>
      <c r="H846" s="55"/>
      <c r="I846" s="55"/>
      <c r="J846" s="55"/>
      <c r="K846" s="65"/>
      <c r="L846" s="65"/>
      <c r="M846" s="65"/>
      <c r="N846" s="65"/>
      <c r="O846" s="65"/>
      <c r="P846" s="65"/>
    </row>
    <row r="847" spans="3:16" s="1" customFormat="1" x14ac:dyDescent="0.25">
      <c r="C847" s="65"/>
      <c r="D847" s="55"/>
      <c r="E847" s="55"/>
      <c r="F847" s="55"/>
      <c r="G847" s="55"/>
      <c r="H847" s="55"/>
      <c r="I847" s="55"/>
      <c r="J847" s="55"/>
      <c r="K847" s="65"/>
      <c r="L847" s="65"/>
      <c r="M847" s="65"/>
      <c r="N847" s="65"/>
      <c r="O847" s="65"/>
      <c r="P847" s="65"/>
    </row>
    <row r="848" spans="3:16" s="1" customFormat="1" x14ac:dyDescent="0.25">
      <c r="C848" s="65"/>
      <c r="D848" s="55"/>
      <c r="E848" s="55"/>
      <c r="F848" s="55"/>
      <c r="G848" s="55"/>
      <c r="H848" s="55"/>
      <c r="I848" s="55"/>
      <c r="J848" s="55"/>
      <c r="K848" s="65"/>
      <c r="L848" s="65"/>
      <c r="M848" s="65"/>
      <c r="N848" s="65"/>
      <c r="O848" s="65"/>
      <c r="P848" s="65"/>
    </row>
    <row r="849" spans="3:16" s="1" customFormat="1" x14ac:dyDescent="0.25">
      <c r="C849" s="65"/>
      <c r="D849" s="55"/>
      <c r="E849" s="55"/>
      <c r="F849" s="55"/>
      <c r="G849" s="55"/>
      <c r="H849" s="55"/>
      <c r="I849" s="55"/>
      <c r="J849" s="55"/>
      <c r="K849" s="65"/>
      <c r="L849" s="65"/>
      <c r="M849" s="65"/>
      <c r="N849" s="65"/>
      <c r="O849" s="65"/>
      <c r="P849" s="65"/>
    </row>
    <row r="850" spans="3:16" s="1" customFormat="1" x14ac:dyDescent="0.25">
      <c r="C850" s="65"/>
      <c r="D850" s="55"/>
      <c r="E850" s="55"/>
      <c r="F850" s="55"/>
      <c r="G850" s="55"/>
      <c r="H850" s="55"/>
      <c r="I850" s="55"/>
      <c r="J850" s="55"/>
      <c r="K850" s="65"/>
      <c r="L850" s="65"/>
      <c r="M850" s="65"/>
      <c r="N850" s="65"/>
      <c r="O850" s="65"/>
      <c r="P850" s="65"/>
    </row>
    <row r="851" spans="3:16" s="1" customFormat="1" x14ac:dyDescent="0.25">
      <c r="C851" s="65"/>
      <c r="D851" s="55"/>
      <c r="E851" s="55"/>
      <c r="F851" s="55"/>
      <c r="G851" s="55"/>
      <c r="H851" s="55"/>
      <c r="I851" s="55"/>
      <c r="J851" s="55"/>
      <c r="K851" s="65"/>
      <c r="L851" s="65"/>
      <c r="M851" s="65"/>
      <c r="N851" s="65"/>
      <c r="O851" s="65"/>
      <c r="P851" s="65"/>
    </row>
    <row r="852" spans="3:16" s="1" customFormat="1" x14ac:dyDescent="0.25">
      <c r="C852" s="65"/>
      <c r="D852" s="55"/>
      <c r="E852" s="55"/>
      <c r="F852" s="55"/>
      <c r="G852" s="55"/>
      <c r="H852" s="55"/>
      <c r="I852" s="55"/>
      <c r="J852" s="55"/>
      <c r="K852" s="65"/>
      <c r="L852" s="65"/>
      <c r="M852" s="65"/>
      <c r="N852" s="65"/>
      <c r="O852" s="65"/>
      <c r="P852" s="65"/>
    </row>
    <row r="853" spans="3:16" s="1" customFormat="1" x14ac:dyDescent="0.25">
      <c r="C853" s="65"/>
      <c r="D853" s="55"/>
      <c r="E853" s="55"/>
      <c r="F853" s="55"/>
      <c r="G853" s="55"/>
      <c r="H853" s="55"/>
      <c r="I853" s="55"/>
      <c r="J853" s="55"/>
      <c r="K853" s="65"/>
      <c r="L853" s="65"/>
      <c r="M853" s="65"/>
      <c r="N853" s="65"/>
      <c r="O853" s="65"/>
      <c r="P853" s="65"/>
    </row>
    <row r="854" spans="3:16" s="1" customFormat="1" x14ac:dyDescent="0.25">
      <c r="C854" s="65"/>
      <c r="D854" s="55"/>
      <c r="E854" s="55"/>
      <c r="F854" s="55"/>
      <c r="G854" s="55"/>
      <c r="H854" s="55"/>
      <c r="I854" s="55"/>
      <c r="J854" s="55"/>
      <c r="K854" s="65"/>
      <c r="L854" s="65"/>
      <c r="M854" s="65"/>
      <c r="N854" s="65"/>
      <c r="O854" s="65"/>
      <c r="P854" s="65"/>
    </row>
    <row r="855" spans="3:16" s="1" customFormat="1" x14ac:dyDescent="0.25">
      <c r="C855" s="65"/>
      <c r="D855" s="55"/>
      <c r="E855" s="55"/>
      <c r="F855" s="55"/>
      <c r="G855" s="55"/>
      <c r="H855" s="55"/>
      <c r="I855" s="55"/>
      <c r="J855" s="55"/>
      <c r="K855" s="65"/>
      <c r="L855" s="65"/>
      <c r="M855" s="65"/>
      <c r="N855" s="65"/>
      <c r="O855" s="65"/>
      <c r="P855" s="65"/>
    </row>
    <row r="856" spans="3:16" s="1" customFormat="1" x14ac:dyDescent="0.25">
      <c r="C856" s="65"/>
      <c r="D856" s="55"/>
      <c r="E856" s="55"/>
      <c r="F856" s="55"/>
      <c r="G856" s="55"/>
      <c r="H856" s="55"/>
      <c r="I856" s="55"/>
      <c r="J856" s="55"/>
      <c r="K856" s="65"/>
      <c r="L856" s="65"/>
      <c r="M856" s="65"/>
      <c r="N856" s="65"/>
      <c r="O856" s="65"/>
      <c r="P856" s="65"/>
    </row>
    <row r="857" spans="3:16" s="1" customFormat="1" x14ac:dyDescent="0.25">
      <c r="C857" s="65"/>
      <c r="D857" s="55"/>
      <c r="E857" s="55"/>
      <c r="F857" s="55"/>
      <c r="G857" s="55"/>
      <c r="H857" s="55"/>
      <c r="I857" s="55"/>
      <c r="J857" s="55"/>
      <c r="K857" s="65"/>
      <c r="L857" s="65"/>
      <c r="M857" s="65"/>
      <c r="N857" s="65"/>
      <c r="O857" s="65"/>
      <c r="P857" s="65"/>
    </row>
    <row r="858" spans="3:16" s="1" customFormat="1" x14ac:dyDescent="0.25">
      <c r="C858" s="65"/>
      <c r="D858" s="55"/>
      <c r="E858" s="55"/>
      <c r="F858" s="55"/>
      <c r="G858" s="55"/>
      <c r="H858" s="55"/>
      <c r="I858" s="55"/>
      <c r="J858" s="55"/>
      <c r="K858" s="65"/>
      <c r="L858" s="65"/>
      <c r="M858" s="65"/>
      <c r="N858" s="65"/>
      <c r="O858" s="65"/>
      <c r="P858" s="65"/>
    </row>
    <row r="859" spans="3:16" s="1" customFormat="1" x14ac:dyDescent="0.25">
      <c r="C859" s="65"/>
      <c r="D859" s="55"/>
      <c r="E859" s="55"/>
      <c r="F859" s="55"/>
      <c r="G859" s="55"/>
      <c r="H859" s="55"/>
      <c r="I859" s="55"/>
      <c r="J859" s="55"/>
      <c r="K859" s="65"/>
      <c r="L859" s="65"/>
      <c r="M859" s="65"/>
      <c r="N859" s="65"/>
      <c r="O859" s="65"/>
      <c r="P859" s="65"/>
    </row>
    <row r="860" spans="3:16" s="1" customFormat="1" x14ac:dyDescent="0.25">
      <c r="C860" s="65"/>
      <c r="D860" s="55"/>
      <c r="E860" s="55"/>
      <c r="F860" s="55"/>
      <c r="G860" s="55"/>
      <c r="H860" s="55"/>
      <c r="I860" s="55"/>
      <c r="J860" s="55"/>
      <c r="K860" s="65"/>
      <c r="L860" s="65"/>
      <c r="M860" s="65"/>
      <c r="N860" s="65"/>
      <c r="O860" s="65"/>
      <c r="P860" s="65"/>
    </row>
    <row r="861" spans="3:16" s="1" customFormat="1" x14ac:dyDescent="0.25">
      <c r="C861" s="65"/>
      <c r="D861" s="55"/>
      <c r="E861" s="55"/>
      <c r="F861" s="55"/>
      <c r="G861" s="55"/>
      <c r="H861" s="55"/>
      <c r="I861" s="55"/>
      <c r="J861" s="55"/>
      <c r="K861" s="65"/>
      <c r="L861" s="65"/>
      <c r="M861" s="65"/>
      <c r="N861" s="65"/>
      <c r="O861" s="65"/>
      <c r="P861" s="65"/>
    </row>
    <row r="862" spans="3:16" s="1" customFormat="1" x14ac:dyDescent="0.25">
      <c r="C862" s="65"/>
      <c r="D862" s="55"/>
      <c r="E862" s="55"/>
      <c r="F862" s="55"/>
      <c r="G862" s="55"/>
      <c r="H862" s="55"/>
      <c r="I862" s="55"/>
      <c r="J862" s="55"/>
      <c r="K862" s="65"/>
      <c r="L862" s="65"/>
      <c r="M862" s="65"/>
      <c r="N862" s="65"/>
      <c r="O862" s="65"/>
      <c r="P862" s="65"/>
    </row>
    <row r="863" spans="3:16" s="1" customFormat="1" x14ac:dyDescent="0.25">
      <c r="C863" s="65"/>
      <c r="D863" s="55"/>
      <c r="E863" s="55"/>
      <c r="F863" s="55"/>
      <c r="G863" s="55"/>
      <c r="H863" s="55"/>
      <c r="I863" s="55"/>
      <c r="J863" s="55"/>
      <c r="K863" s="65"/>
      <c r="L863" s="65"/>
      <c r="M863" s="65"/>
      <c r="N863" s="65"/>
      <c r="O863" s="65"/>
      <c r="P863" s="65"/>
    </row>
    <row r="864" spans="3:16" s="1" customFormat="1" x14ac:dyDescent="0.25">
      <c r="C864" s="65"/>
      <c r="D864" s="55"/>
      <c r="E864" s="55"/>
      <c r="F864" s="55"/>
      <c r="G864" s="55"/>
      <c r="H864" s="55"/>
      <c r="I864" s="55"/>
      <c r="J864" s="55"/>
      <c r="K864" s="65"/>
      <c r="L864" s="65"/>
      <c r="M864" s="65"/>
      <c r="N864" s="65"/>
      <c r="O864" s="65"/>
      <c r="P864" s="65"/>
    </row>
    <row r="865" spans="3:16" s="1" customFormat="1" x14ac:dyDescent="0.25">
      <c r="C865" s="65"/>
      <c r="D865" s="55"/>
      <c r="E865" s="55"/>
      <c r="F865" s="55"/>
      <c r="G865" s="55"/>
      <c r="H865" s="55"/>
      <c r="I865" s="55"/>
      <c r="J865" s="55"/>
      <c r="K865" s="65"/>
      <c r="L865" s="65"/>
      <c r="M865" s="65"/>
      <c r="N865" s="65"/>
      <c r="O865" s="65"/>
      <c r="P865" s="65"/>
    </row>
    <row r="866" spans="3:16" s="1" customFormat="1" x14ac:dyDescent="0.25">
      <c r="C866" s="65"/>
      <c r="D866" s="55"/>
      <c r="E866" s="55"/>
      <c r="F866" s="55"/>
      <c r="G866" s="55"/>
      <c r="H866" s="55"/>
      <c r="I866" s="55"/>
      <c r="J866" s="55"/>
      <c r="K866" s="65"/>
      <c r="L866" s="65"/>
      <c r="M866" s="65"/>
      <c r="N866" s="65"/>
      <c r="O866" s="65"/>
      <c r="P866" s="65"/>
    </row>
    <row r="867" spans="3:16" s="1" customFormat="1" x14ac:dyDescent="0.25">
      <c r="C867" s="65"/>
      <c r="D867" s="55"/>
      <c r="E867" s="55"/>
      <c r="F867" s="55"/>
      <c r="G867" s="55"/>
      <c r="H867" s="55"/>
      <c r="I867" s="55"/>
      <c r="J867" s="55"/>
      <c r="K867" s="65"/>
      <c r="L867" s="65"/>
      <c r="M867" s="65"/>
      <c r="N867" s="65"/>
      <c r="O867" s="65"/>
      <c r="P867" s="65"/>
    </row>
    <row r="868" spans="3:16" s="1" customFormat="1" x14ac:dyDescent="0.25">
      <c r="C868" s="65"/>
      <c r="D868" s="55"/>
      <c r="E868" s="55"/>
      <c r="F868" s="55"/>
      <c r="G868" s="55"/>
      <c r="H868" s="55"/>
      <c r="I868" s="55"/>
      <c r="J868" s="55"/>
      <c r="K868" s="65"/>
      <c r="L868" s="65"/>
      <c r="M868" s="65"/>
      <c r="N868" s="65"/>
      <c r="O868" s="65"/>
      <c r="P868" s="65"/>
    </row>
    <row r="869" spans="3:16" s="1" customFormat="1" x14ac:dyDescent="0.25">
      <c r="C869" s="65"/>
      <c r="D869" s="55"/>
      <c r="E869" s="55"/>
      <c r="F869" s="55"/>
      <c r="G869" s="55"/>
      <c r="H869" s="55"/>
      <c r="I869" s="55"/>
      <c r="J869" s="55"/>
      <c r="K869" s="65"/>
      <c r="L869" s="65"/>
      <c r="M869" s="65"/>
      <c r="N869" s="65"/>
      <c r="O869" s="65"/>
      <c r="P869" s="65"/>
    </row>
    <row r="870" spans="3:16" s="1" customFormat="1" x14ac:dyDescent="0.25">
      <c r="C870" s="65"/>
      <c r="D870" s="55"/>
      <c r="E870" s="55"/>
      <c r="F870" s="55"/>
      <c r="G870" s="55"/>
      <c r="H870" s="55"/>
      <c r="I870" s="55"/>
      <c r="J870" s="55"/>
      <c r="K870" s="65"/>
      <c r="L870" s="65"/>
      <c r="M870" s="65"/>
      <c r="N870" s="65"/>
      <c r="O870" s="65"/>
      <c r="P870" s="65"/>
    </row>
    <row r="871" spans="3:16" s="1" customFormat="1" x14ac:dyDescent="0.25">
      <c r="C871" s="65"/>
      <c r="D871" s="55"/>
      <c r="E871" s="55"/>
      <c r="F871" s="55"/>
      <c r="G871" s="55"/>
      <c r="H871" s="55"/>
      <c r="I871" s="55"/>
      <c r="J871" s="55"/>
      <c r="K871" s="65"/>
      <c r="L871" s="65"/>
      <c r="M871" s="65"/>
      <c r="N871" s="65"/>
      <c r="O871" s="65"/>
      <c r="P871" s="65"/>
    </row>
    <row r="872" spans="3:16" s="1" customFormat="1" x14ac:dyDescent="0.25">
      <c r="C872" s="65"/>
      <c r="D872" s="55"/>
      <c r="E872" s="55"/>
      <c r="F872" s="55"/>
      <c r="G872" s="55"/>
      <c r="H872" s="55"/>
      <c r="I872" s="55"/>
      <c r="J872" s="55"/>
      <c r="K872" s="65"/>
      <c r="L872" s="65"/>
      <c r="M872" s="65"/>
      <c r="N872" s="65"/>
      <c r="O872" s="65"/>
      <c r="P872" s="65"/>
    </row>
    <row r="873" spans="3:16" s="1" customFormat="1" x14ac:dyDescent="0.25">
      <c r="C873" s="65"/>
      <c r="D873" s="55"/>
      <c r="E873" s="55"/>
      <c r="F873" s="55"/>
      <c r="G873" s="55"/>
      <c r="H873" s="55"/>
      <c r="I873" s="55"/>
      <c r="J873" s="55"/>
      <c r="K873" s="65"/>
      <c r="L873" s="65"/>
      <c r="M873" s="65"/>
      <c r="N873" s="65"/>
      <c r="O873" s="65"/>
      <c r="P873" s="65"/>
    </row>
    <row r="874" spans="3:16" s="1" customFormat="1" x14ac:dyDescent="0.25">
      <c r="C874" s="65"/>
      <c r="D874" s="55"/>
      <c r="E874" s="55"/>
      <c r="F874" s="55"/>
      <c r="G874" s="55"/>
      <c r="H874" s="55"/>
      <c r="I874" s="55"/>
      <c r="J874" s="55"/>
      <c r="K874" s="65"/>
      <c r="L874" s="65"/>
      <c r="M874" s="65"/>
      <c r="N874" s="65"/>
      <c r="O874" s="65"/>
      <c r="P874" s="65"/>
    </row>
    <row r="875" spans="3:16" s="1" customFormat="1" x14ac:dyDescent="0.25">
      <c r="C875" s="65"/>
      <c r="D875" s="55"/>
      <c r="E875" s="55"/>
      <c r="F875" s="55"/>
      <c r="G875" s="55"/>
      <c r="H875" s="55"/>
      <c r="I875" s="55"/>
      <c r="J875" s="55"/>
      <c r="K875" s="65"/>
      <c r="L875" s="65"/>
      <c r="M875" s="65"/>
      <c r="N875" s="65"/>
      <c r="O875" s="65"/>
      <c r="P875" s="65"/>
    </row>
    <row r="876" spans="3:16" s="1" customFormat="1" x14ac:dyDescent="0.25">
      <c r="C876" s="65"/>
      <c r="D876" s="55"/>
      <c r="E876" s="55"/>
      <c r="F876" s="55"/>
      <c r="G876" s="55"/>
      <c r="H876" s="55"/>
      <c r="I876" s="55"/>
      <c r="J876" s="55"/>
      <c r="K876" s="65"/>
      <c r="L876" s="65"/>
      <c r="M876" s="65"/>
      <c r="N876" s="65"/>
      <c r="O876" s="65"/>
      <c r="P876" s="65"/>
    </row>
    <row r="877" spans="3:16" s="1" customFormat="1" x14ac:dyDescent="0.25">
      <c r="C877" s="65"/>
      <c r="D877" s="55"/>
      <c r="E877" s="55"/>
      <c r="F877" s="55"/>
      <c r="G877" s="55"/>
      <c r="H877" s="55"/>
      <c r="I877" s="55"/>
      <c r="J877" s="55"/>
      <c r="K877" s="65"/>
      <c r="L877" s="65"/>
      <c r="M877" s="65"/>
      <c r="N877" s="65"/>
      <c r="O877" s="65"/>
      <c r="P877" s="65"/>
    </row>
    <row r="878" spans="3:16" s="1" customFormat="1" x14ac:dyDescent="0.25">
      <c r="C878" s="65"/>
      <c r="D878" s="55"/>
      <c r="E878" s="55"/>
      <c r="F878" s="55"/>
      <c r="G878" s="55"/>
      <c r="H878" s="55"/>
      <c r="I878" s="55"/>
      <c r="J878" s="55"/>
      <c r="K878" s="65"/>
      <c r="L878" s="65"/>
      <c r="M878" s="65"/>
      <c r="N878" s="65"/>
      <c r="O878" s="65"/>
      <c r="P878" s="65"/>
    </row>
    <row r="879" spans="3:16" s="1" customFormat="1" x14ac:dyDescent="0.25">
      <c r="C879" s="65"/>
      <c r="D879" s="55"/>
      <c r="E879" s="55"/>
      <c r="F879" s="55"/>
      <c r="G879" s="55"/>
      <c r="H879" s="55"/>
      <c r="I879" s="55"/>
      <c r="J879" s="55"/>
      <c r="K879" s="65"/>
      <c r="L879" s="65"/>
      <c r="M879" s="65"/>
      <c r="N879" s="65"/>
      <c r="O879" s="65"/>
      <c r="P879" s="65"/>
    </row>
    <row r="880" spans="3:16" s="1" customFormat="1" x14ac:dyDescent="0.25">
      <c r="C880" s="65"/>
      <c r="D880" s="55"/>
      <c r="E880" s="55"/>
      <c r="F880" s="55"/>
      <c r="G880" s="55"/>
      <c r="H880" s="55"/>
      <c r="I880" s="55"/>
      <c r="J880" s="55"/>
      <c r="K880" s="65"/>
      <c r="L880" s="65"/>
      <c r="M880" s="65"/>
      <c r="N880" s="65"/>
      <c r="O880" s="65"/>
      <c r="P880" s="65"/>
    </row>
    <row r="881" spans="3:16" s="1" customFormat="1" x14ac:dyDescent="0.25">
      <c r="C881" s="65"/>
      <c r="D881" s="55"/>
      <c r="E881" s="55"/>
      <c r="F881" s="55"/>
      <c r="G881" s="55"/>
      <c r="H881" s="55"/>
      <c r="I881" s="55"/>
      <c r="J881" s="55"/>
      <c r="K881" s="65"/>
      <c r="L881" s="65"/>
      <c r="M881" s="65"/>
      <c r="N881" s="65"/>
      <c r="O881" s="65"/>
      <c r="P881" s="65"/>
    </row>
    <row r="882" spans="3:16" s="1" customFormat="1" x14ac:dyDescent="0.25">
      <c r="C882" s="65"/>
      <c r="D882" s="55"/>
      <c r="E882" s="55"/>
      <c r="F882" s="55"/>
      <c r="G882" s="55"/>
      <c r="H882" s="55"/>
      <c r="I882" s="55"/>
      <c r="J882" s="55"/>
      <c r="K882" s="65"/>
      <c r="L882" s="65"/>
      <c r="M882" s="65"/>
      <c r="N882" s="65"/>
      <c r="O882" s="65"/>
      <c r="P882" s="65"/>
    </row>
    <row r="883" spans="3:16" s="1" customFormat="1" x14ac:dyDescent="0.25">
      <c r="C883" s="65"/>
      <c r="D883" s="55"/>
      <c r="E883" s="55"/>
      <c r="F883" s="55"/>
      <c r="G883" s="55"/>
      <c r="H883" s="55"/>
      <c r="I883" s="55"/>
      <c r="J883" s="55"/>
      <c r="K883" s="65"/>
      <c r="L883" s="65"/>
      <c r="M883" s="65"/>
      <c r="N883" s="65"/>
      <c r="O883" s="65"/>
      <c r="P883" s="65"/>
    </row>
    <row r="884" spans="3:16" s="1" customFormat="1" x14ac:dyDescent="0.25">
      <c r="C884" s="65"/>
      <c r="D884" s="55"/>
      <c r="E884" s="55"/>
      <c r="F884" s="55"/>
      <c r="G884" s="55"/>
      <c r="H884" s="55"/>
      <c r="I884" s="55"/>
      <c r="J884" s="55"/>
      <c r="K884" s="65"/>
      <c r="L884" s="65"/>
      <c r="M884" s="65"/>
      <c r="N884" s="65"/>
      <c r="O884" s="65"/>
      <c r="P884" s="65"/>
    </row>
    <row r="885" spans="3:16" s="1" customFormat="1" x14ac:dyDescent="0.25">
      <c r="C885" s="65"/>
      <c r="D885" s="55"/>
      <c r="E885" s="55"/>
      <c r="F885" s="55"/>
      <c r="G885" s="55"/>
      <c r="H885" s="55"/>
      <c r="I885" s="55"/>
      <c r="J885" s="55"/>
      <c r="K885" s="65"/>
      <c r="L885" s="65"/>
      <c r="M885" s="65"/>
      <c r="N885" s="65"/>
      <c r="O885" s="65"/>
      <c r="P885" s="65"/>
    </row>
    <row r="886" spans="3:16" s="1" customFormat="1" x14ac:dyDescent="0.25">
      <c r="C886" s="65"/>
      <c r="D886" s="55"/>
      <c r="E886" s="55"/>
      <c r="F886" s="55"/>
      <c r="G886" s="55"/>
      <c r="H886" s="55"/>
      <c r="I886" s="55"/>
      <c r="J886" s="55"/>
      <c r="K886" s="65"/>
      <c r="L886" s="65"/>
      <c r="M886" s="65"/>
      <c r="N886" s="65"/>
      <c r="O886" s="65"/>
      <c r="P886" s="65"/>
    </row>
    <row r="887" spans="3:16" s="1" customFormat="1" x14ac:dyDescent="0.25">
      <c r="C887" s="65"/>
      <c r="D887" s="55"/>
      <c r="E887" s="55"/>
      <c r="F887" s="55"/>
      <c r="G887" s="55"/>
      <c r="H887" s="55"/>
      <c r="I887" s="55"/>
      <c r="J887" s="55"/>
      <c r="K887" s="65"/>
      <c r="L887" s="65"/>
      <c r="M887" s="65"/>
      <c r="N887" s="65"/>
      <c r="O887" s="65"/>
      <c r="P887" s="65"/>
    </row>
    <row r="888" spans="3:16" s="1" customFormat="1" x14ac:dyDescent="0.25">
      <c r="C888" s="65"/>
      <c r="D888" s="55"/>
      <c r="E888" s="55"/>
      <c r="F888" s="55"/>
      <c r="G888" s="55"/>
      <c r="H888" s="55"/>
      <c r="I888" s="55"/>
      <c r="J888" s="55"/>
      <c r="K888" s="65"/>
      <c r="L888" s="65"/>
      <c r="M888" s="65"/>
      <c r="N888" s="65"/>
      <c r="O888" s="65"/>
      <c r="P888" s="65"/>
    </row>
    <row r="889" spans="3:16" s="1" customFormat="1" x14ac:dyDescent="0.25">
      <c r="C889" s="65"/>
      <c r="D889" s="55"/>
      <c r="E889" s="55"/>
      <c r="F889" s="55"/>
      <c r="G889" s="55"/>
      <c r="H889" s="55"/>
      <c r="I889" s="55"/>
      <c r="J889" s="55"/>
      <c r="K889" s="65"/>
      <c r="L889" s="65"/>
      <c r="M889" s="65"/>
      <c r="N889" s="65"/>
      <c r="O889" s="65"/>
      <c r="P889" s="65"/>
    </row>
    <row r="890" spans="3:16" s="1" customFormat="1" x14ac:dyDescent="0.25">
      <c r="C890" s="65"/>
      <c r="D890" s="55"/>
      <c r="E890" s="55"/>
      <c r="F890" s="55"/>
      <c r="G890" s="55"/>
      <c r="H890" s="55"/>
      <c r="I890" s="55"/>
      <c r="J890" s="55"/>
      <c r="K890" s="65"/>
      <c r="L890" s="65"/>
      <c r="M890" s="65"/>
      <c r="N890" s="65"/>
      <c r="O890" s="65"/>
      <c r="P890" s="65"/>
    </row>
    <row r="891" spans="3:16" s="1" customFormat="1" x14ac:dyDescent="0.25">
      <c r="C891" s="65"/>
      <c r="D891" s="55"/>
      <c r="E891" s="55"/>
      <c r="F891" s="55"/>
      <c r="G891" s="55"/>
      <c r="H891" s="55"/>
      <c r="I891" s="55"/>
      <c r="J891" s="55"/>
      <c r="K891" s="65"/>
      <c r="L891" s="65"/>
      <c r="M891" s="65"/>
      <c r="N891" s="65"/>
      <c r="O891" s="65"/>
      <c r="P891" s="65"/>
    </row>
    <row r="892" spans="3:16" s="1" customFormat="1" x14ac:dyDescent="0.25">
      <c r="C892" s="65"/>
      <c r="D892" s="55"/>
      <c r="E892" s="55"/>
      <c r="F892" s="55"/>
      <c r="G892" s="55"/>
      <c r="H892" s="55"/>
      <c r="I892" s="55"/>
      <c r="J892" s="55"/>
      <c r="K892" s="65"/>
      <c r="L892" s="65"/>
      <c r="M892" s="65"/>
      <c r="N892" s="65"/>
      <c r="O892" s="65"/>
      <c r="P892" s="65"/>
    </row>
    <row r="893" spans="3:16" s="1" customFormat="1" x14ac:dyDescent="0.25">
      <c r="C893" s="65"/>
      <c r="D893" s="55"/>
      <c r="E893" s="55"/>
      <c r="F893" s="55"/>
      <c r="G893" s="55"/>
      <c r="H893" s="55"/>
      <c r="I893" s="55"/>
      <c r="J893" s="55"/>
      <c r="K893" s="65"/>
      <c r="L893" s="65"/>
      <c r="M893" s="65"/>
      <c r="N893" s="65"/>
      <c r="O893" s="65"/>
      <c r="P893" s="65"/>
    </row>
    <row r="894" spans="3:16" s="1" customFormat="1" x14ac:dyDescent="0.25">
      <c r="C894" s="65"/>
      <c r="D894" s="55"/>
      <c r="E894" s="55"/>
      <c r="F894" s="55"/>
      <c r="G894" s="55"/>
      <c r="H894" s="55"/>
      <c r="I894" s="55"/>
      <c r="J894" s="55"/>
      <c r="K894" s="65"/>
      <c r="L894" s="65"/>
      <c r="M894" s="65"/>
      <c r="N894" s="65"/>
      <c r="O894" s="65"/>
      <c r="P894" s="65"/>
    </row>
    <row r="895" spans="3:16" s="1" customFormat="1" x14ac:dyDescent="0.25">
      <c r="C895" s="65"/>
      <c r="D895" s="55"/>
      <c r="E895" s="55"/>
      <c r="F895" s="55"/>
      <c r="G895" s="55"/>
      <c r="H895" s="55"/>
      <c r="I895" s="55"/>
      <c r="J895" s="55"/>
      <c r="K895" s="65"/>
      <c r="L895" s="65"/>
      <c r="M895" s="65"/>
      <c r="N895" s="65"/>
      <c r="O895" s="65"/>
      <c r="P895" s="65"/>
    </row>
    <row r="896" spans="3:16" s="1" customFormat="1" x14ac:dyDescent="0.25">
      <c r="C896" s="65"/>
      <c r="D896" s="55"/>
      <c r="E896" s="55"/>
      <c r="F896" s="55"/>
      <c r="G896" s="55"/>
      <c r="H896" s="55"/>
      <c r="I896" s="55"/>
      <c r="J896" s="55"/>
      <c r="K896" s="65"/>
      <c r="L896" s="65"/>
      <c r="M896" s="65"/>
      <c r="N896" s="65"/>
      <c r="O896" s="65"/>
      <c r="P896" s="65"/>
    </row>
    <row r="897" spans="3:16" s="1" customFormat="1" x14ac:dyDescent="0.25">
      <c r="C897" s="65"/>
      <c r="D897" s="55"/>
      <c r="E897" s="55"/>
      <c r="F897" s="55"/>
      <c r="G897" s="55"/>
      <c r="H897" s="55"/>
      <c r="I897" s="55"/>
      <c r="J897" s="55"/>
      <c r="K897" s="65"/>
      <c r="L897" s="65"/>
      <c r="M897" s="65"/>
      <c r="N897" s="65"/>
      <c r="O897" s="65"/>
      <c r="P897" s="65"/>
    </row>
    <row r="898" spans="3:16" s="1" customFormat="1" x14ac:dyDescent="0.25">
      <c r="C898" s="65"/>
      <c r="D898" s="55"/>
      <c r="E898" s="55"/>
      <c r="F898" s="55"/>
      <c r="G898" s="55"/>
      <c r="H898" s="55"/>
      <c r="I898" s="55"/>
      <c r="J898" s="55"/>
      <c r="K898" s="65"/>
      <c r="L898" s="65"/>
      <c r="M898" s="65"/>
      <c r="N898" s="65"/>
      <c r="O898" s="65"/>
      <c r="P898" s="65"/>
    </row>
    <row r="899" spans="3:16" s="1" customFormat="1" x14ac:dyDescent="0.25">
      <c r="C899" s="65"/>
      <c r="D899" s="55"/>
      <c r="E899" s="55"/>
      <c r="F899" s="55"/>
      <c r="G899" s="55"/>
      <c r="H899" s="55"/>
      <c r="I899" s="55"/>
      <c r="J899" s="55"/>
      <c r="K899" s="65"/>
      <c r="L899" s="65"/>
      <c r="M899" s="65"/>
      <c r="N899" s="65"/>
      <c r="O899" s="65"/>
      <c r="P899" s="65"/>
    </row>
    <row r="900" spans="3:16" s="1" customFormat="1" x14ac:dyDescent="0.25">
      <c r="C900" s="65"/>
      <c r="D900" s="55"/>
      <c r="E900" s="55"/>
      <c r="F900" s="55"/>
      <c r="G900" s="55"/>
      <c r="H900" s="55"/>
      <c r="I900" s="55"/>
      <c r="J900" s="55"/>
      <c r="K900" s="65"/>
      <c r="L900" s="65"/>
      <c r="M900" s="65"/>
      <c r="N900" s="65"/>
      <c r="O900" s="65"/>
      <c r="P900" s="65"/>
    </row>
    <row r="901" spans="3:16" s="1" customFormat="1" x14ac:dyDescent="0.25">
      <c r="C901" s="65"/>
      <c r="D901" s="55"/>
      <c r="E901" s="55"/>
      <c r="F901" s="55"/>
      <c r="G901" s="55"/>
      <c r="H901" s="55"/>
      <c r="I901" s="55"/>
      <c r="J901" s="55"/>
      <c r="K901" s="65"/>
      <c r="L901" s="65"/>
      <c r="M901" s="65"/>
      <c r="N901" s="65"/>
      <c r="O901" s="65"/>
      <c r="P901" s="65"/>
    </row>
    <row r="902" spans="3:16" s="1" customFormat="1" x14ac:dyDescent="0.25">
      <c r="C902" s="65"/>
      <c r="D902" s="55"/>
      <c r="E902" s="55"/>
      <c r="F902" s="55"/>
      <c r="G902" s="55"/>
      <c r="H902" s="55"/>
      <c r="I902" s="55"/>
      <c r="J902" s="55"/>
      <c r="K902" s="65"/>
      <c r="L902" s="65"/>
      <c r="M902" s="65"/>
      <c r="N902" s="65"/>
      <c r="O902" s="65"/>
      <c r="P902" s="65"/>
    </row>
    <row r="903" spans="3:16" s="1" customFormat="1" x14ac:dyDescent="0.25">
      <c r="C903" s="65"/>
      <c r="D903" s="55"/>
      <c r="E903" s="55"/>
      <c r="F903" s="55"/>
      <c r="G903" s="55"/>
      <c r="H903" s="55"/>
      <c r="I903" s="55"/>
      <c r="J903" s="55"/>
      <c r="K903" s="65"/>
      <c r="L903" s="65"/>
      <c r="M903" s="65"/>
      <c r="N903" s="65"/>
      <c r="O903" s="65"/>
      <c r="P903" s="65"/>
    </row>
    <row r="904" spans="3:16" s="1" customFormat="1" x14ac:dyDescent="0.25">
      <c r="C904" s="65"/>
      <c r="D904" s="55"/>
      <c r="E904" s="55"/>
      <c r="F904" s="55"/>
      <c r="G904" s="55"/>
      <c r="H904" s="55"/>
      <c r="I904" s="55"/>
      <c r="J904" s="55"/>
      <c r="K904" s="65"/>
      <c r="L904" s="65"/>
      <c r="M904" s="65"/>
      <c r="N904" s="65"/>
      <c r="O904" s="65"/>
      <c r="P904" s="65"/>
    </row>
    <row r="905" spans="3:16" s="1" customFormat="1" x14ac:dyDescent="0.25">
      <c r="C905" s="65"/>
      <c r="D905" s="55"/>
      <c r="E905" s="55"/>
      <c r="F905" s="55"/>
      <c r="G905" s="55"/>
      <c r="H905" s="55"/>
      <c r="I905" s="55"/>
      <c r="J905" s="55"/>
      <c r="K905" s="65"/>
      <c r="L905" s="65"/>
      <c r="M905" s="65"/>
      <c r="N905" s="65"/>
      <c r="O905" s="65"/>
      <c r="P905" s="65"/>
    </row>
    <row r="906" spans="3:16" s="1" customFormat="1" x14ac:dyDescent="0.25">
      <c r="C906" s="65"/>
      <c r="D906" s="55"/>
      <c r="E906" s="55"/>
      <c r="F906" s="55"/>
      <c r="G906" s="55"/>
      <c r="H906" s="55"/>
      <c r="I906" s="55"/>
      <c r="J906" s="55"/>
      <c r="K906" s="65"/>
      <c r="L906" s="65"/>
      <c r="M906" s="65"/>
      <c r="N906" s="65"/>
      <c r="O906" s="65"/>
      <c r="P906" s="65"/>
    </row>
    <row r="907" spans="3:16" s="1" customFormat="1" x14ac:dyDescent="0.25">
      <c r="C907" s="65"/>
      <c r="D907" s="55"/>
      <c r="E907" s="55"/>
      <c r="F907" s="55"/>
      <c r="G907" s="55"/>
      <c r="H907" s="55"/>
      <c r="I907" s="55"/>
      <c r="J907" s="55"/>
      <c r="K907" s="65"/>
      <c r="L907" s="65"/>
      <c r="M907" s="65"/>
      <c r="N907" s="65"/>
      <c r="O907" s="65"/>
      <c r="P907" s="65"/>
    </row>
    <row r="908" spans="3:16" s="1" customFormat="1" x14ac:dyDescent="0.25">
      <c r="C908" s="65"/>
      <c r="D908" s="55"/>
      <c r="E908" s="55"/>
      <c r="F908" s="55"/>
      <c r="G908" s="55"/>
      <c r="H908" s="55"/>
      <c r="I908" s="55"/>
      <c r="J908" s="55"/>
      <c r="K908" s="65"/>
      <c r="L908" s="65"/>
      <c r="M908" s="65"/>
      <c r="N908" s="65"/>
      <c r="O908" s="65"/>
      <c r="P908" s="65"/>
    </row>
    <row r="909" spans="3:16" s="1" customFormat="1" x14ac:dyDescent="0.25">
      <c r="C909" s="65"/>
      <c r="D909" s="55"/>
      <c r="E909" s="55"/>
      <c r="F909" s="55"/>
      <c r="G909" s="55"/>
      <c r="H909" s="55"/>
      <c r="I909" s="55"/>
      <c r="J909" s="55"/>
      <c r="K909" s="65"/>
      <c r="L909" s="65"/>
      <c r="M909" s="65"/>
      <c r="N909" s="65"/>
      <c r="O909" s="65"/>
      <c r="P909" s="65"/>
    </row>
    <row r="910" spans="3:16" s="1" customFormat="1" x14ac:dyDescent="0.25">
      <c r="C910" s="65"/>
      <c r="D910" s="55"/>
      <c r="E910" s="55"/>
      <c r="F910" s="55"/>
      <c r="G910" s="55"/>
      <c r="H910" s="55"/>
      <c r="I910" s="55"/>
      <c r="J910" s="55"/>
      <c r="K910" s="65"/>
      <c r="L910" s="65"/>
      <c r="M910" s="65"/>
      <c r="N910" s="65"/>
      <c r="O910" s="65"/>
      <c r="P910" s="65"/>
    </row>
    <row r="911" spans="3:16" s="1" customFormat="1" x14ac:dyDescent="0.25">
      <c r="C911" s="65"/>
      <c r="D911" s="55"/>
      <c r="E911" s="55"/>
      <c r="F911" s="55"/>
      <c r="G911" s="55"/>
      <c r="H911" s="55"/>
      <c r="I911" s="55"/>
      <c r="J911" s="55"/>
      <c r="K911" s="65"/>
      <c r="L911" s="65"/>
      <c r="M911" s="65"/>
      <c r="N911" s="65"/>
      <c r="O911" s="65"/>
      <c r="P911" s="65"/>
    </row>
    <row r="912" spans="3:16" s="1" customFormat="1" x14ac:dyDescent="0.25">
      <c r="C912" s="65"/>
      <c r="D912" s="55"/>
      <c r="E912" s="55"/>
      <c r="F912" s="55"/>
      <c r="G912" s="55"/>
      <c r="H912" s="55"/>
      <c r="I912" s="55"/>
      <c r="J912" s="55"/>
      <c r="K912" s="65"/>
      <c r="L912" s="65"/>
      <c r="M912" s="65"/>
      <c r="N912" s="65"/>
      <c r="O912" s="65"/>
      <c r="P912" s="65"/>
    </row>
    <row r="913" spans="3:16" s="1" customFormat="1" x14ac:dyDescent="0.25">
      <c r="C913" s="65"/>
      <c r="D913" s="55"/>
      <c r="E913" s="55"/>
      <c r="F913" s="55"/>
      <c r="G913" s="55"/>
      <c r="H913" s="55"/>
      <c r="I913" s="55"/>
      <c r="J913" s="55"/>
      <c r="K913" s="65"/>
      <c r="L913" s="65"/>
      <c r="M913" s="65"/>
      <c r="N913" s="65"/>
      <c r="O913" s="65"/>
      <c r="P913" s="65"/>
    </row>
    <row r="914" spans="3:16" s="1" customFormat="1" x14ac:dyDescent="0.25">
      <c r="C914" s="65"/>
      <c r="D914" s="55"/>
      <c r="E914" s="55"/>
      <c r="F914" s="55"/>
      <c r="G914" s="55"/>
      <c r="H914" s="55"/>
      <c r="I914" s="55"/>
      <c r="J914" s="55"/>
      <c r="K914" s="65"/>
      <c r="L914" s="65"/>
      <c r="M914" s="65"/>
      <c r="N914" s="65"/>
      <c r="O914" s="65"/>
      <c r="P914" s="65"/>
    </row>
    <row r="915" spans="3:16" s="1" customFormat="1" x14ac:dyDescent="0.25">
      <c r="C915" s="65"/>
      <c r="D915" s="55"/>
      <c r="E915" s="55"/>
      <c r="F915" s="55"/>
      <c r="G915" s="55"/>
      <c r="H915" s="55"/>
      <c r="I915" s="55"/>
      <c r="J915" s="55"/>
      <c r="K915" s="65"/>
      <c r="L915" s="65"/>
      <c r="M915" s="65"/>
      <c r="N915" s="65"/>
      <c r="O915" s="65"/>
      <c r="P915" s="65"/>
    </row>
    <row r="916" spans="3:16" s="1" customFormat="1" x14ac:dyDescent="0.25">
      <c r="C916" s="65"/>
      <c r="D916" s="55"/>
      <c r="E916" s="55"/>
      <c r="F916" s="55"/>
      <c r="G916" s="55"/>
      <c r="H916" s="55"/>
      <c r="I916" s="55"/>
      <c r="J916" s="55"/>
      <c r="K916" s="65"/>
      <c r="L916" s="65"/>
      <c r="M916" s="65"/>
      <c r="N916" s="65"/>
      <c r="O916" s="65"/>
      <c r="P916" s="65"/>
    </row>
    <row r="917" spans="3:16" s="1" customFormat="1" x14ac:dyDescent="0.25">
      <c r="C917" s="65"/>
      <c r="D917" s="55"/>
      <c r="E917" s="55"/>
      <c r="F917" s="55"/>
      <c r="G917" s="55"/>
      <c r="H917" s="55"/>
      <c r="I917" s="55"/>
      <c r="J917" s="55"/>
      <c r="K917" s="65"/>
      <c r="L917" s="65"/>
      <c r="M917" s="65"/>
      <c r="N917" s="65"/>
      <c r="O917" s="65"/>
      <c r="P917" s="65"/>
    </row>
    <row r="918" spans="3:16" s="1" customFormat="1" x14ac:dyDescent="0.25">
      <c r="C918" s="65"/>
      <c r="D918" s="55"/>
      <c r="E918" s="55"/>
      <c r="F918" s="55"/>
      <c r="G918" s="55"/>
      <c r="H918" s="55"/>
      <c r="I918" s="55"/>
      <c r="J918" s="55"/>
      <c r="K918" s="65"/>
      <c r="L918" s="65"/>
      <c r="M918" s="65"/>
      <c r="N918" s="65"/>
      <c r="O918" s="65"/>
      <c r="P918" s="65"/>
    </row>
    <row r="919" spans="3:16" s="1" customFormat="1" x14ac:dyDescent="0.25">
      <c r="C919" s="65"/>
      <c r="D919" s="55"/>
      <c r="E919" s="55"/>
      <c r="F919" s="55"/>
      <c r="G919" s="55"/>
      <c r="H919" s="55"/>
      <c r="I919" s="55"/>
      <c r="J919" s="55"/>
      <c r="K919" s="65"/>
      <c r="L919" s="65"/>
      <c r="M919" s="65"/>
      <c r="N919" s="65"/>
      <c r="O919" s="65"/>
      <c r="P919" s="65"/>
    </row>
    <row r="920" spans="3:16" s="1" customFormat="1" x14ac:dyDescent="0.25">
      <c r="C920" s="65"/>
      <c r="D920" s="55"/>
      <c r="E920" s="55"/>
      <c r="F920" s="55"/>
      <c r="G920" s="55"/>
      <c r="H920" s="55"/>
      <c r="I920" s="55"/>
      <c r="J920" s="55"/>
      <c r="K920" s="65"/>
      <c r="L920" s="65"/>
      <c r="M920" s="65"/>
      <c r="N920" s="65"/>
      <c r="O920" s="65"/>
      <c r="P920" s="65"/>
    </row>
    <row r="921" spans="3:16" s="1" customFormat="1" x14ac:dyDescent="0.25">
      <c r="C921" s="65"/>
      <c r="D921" s="55"/>
      <c r="E921" s="55"/>
      <c r="F921" s="55"/>
      <c r="G921" s="55"/>
      <c r="H921" s="55"/>
      <c r="I921" s="55"/>
      <c r="J921" s="55"/>
      <c r="K921" s="65"/>
      <c r="L921" s="65"/>
      <c r="M921" s="65"/>
      <c r="N921" s="65"/>
      <c r="O921" s="65"/>
      <c r="P921" s="65"/>
    </row>
    <row r="922" spans="3:16" s="1" customFormat="1" x14ac:dyDescent="0.25">
      <c r="C922" s="65"/>
      <c r="D922" s="55"/>
      <c r="E922" s="55"/>
      <c r="F922" s="55"/>
      <c r="G922" s="55"/>
      <c r="H922" s="55"/>
      <c r="I922" s="55"/>
      <c r="J922" s="55"/>
      <c r="K922" s="65"/>
      <c r="L922" s="65"/>
      <c r="M922" s="65"/>
      <c r="N922" s="65"/>
      <c r="O922" s="65"/>
      <c r="P922" s="65"/>
    </row>
    <row r="923" spans="3:16" s="1" customFormat="1" x14ac:dyDescent="0.25">
      <c r="C923" s="65"/>
      <c r="D923" s="55"/>
      <c r="E923" s="55"/>
      <c r="F923" s="55"/>
      <c r="G923" s="55"/>
      <c r="H923" s="55"/>
      <c r="I923" s="55"/>
      <c r="J923" s="55"/>
      <c r="K923" s="65"/>
      <c r="L923" s="65"/>
      <c r="M923" s="65"/>
      <c r="N923" s="65"/>
      <c r="O923" s="65"/>
      <c r="P923" s="65"/>
    </row>
    <row r="924" spans="3:16" s="1" customFormat="1" x14ac:dyDescent="0.25">
      <c r="C924" s="65"/>
      <c r="D924" s="55"/>
      <c r="E924" s="55"/>
      <c r="F924" s="55"/>
      <c r="G924" s="55"/>
      <c r="H924" s="55"/>
      <c r="I924" s="55"/>
      <c r="J924" s="55"/>
      <c r="K924" s="65"/>
      <c r="L924" s="65"/>
      <c r="M924" s="65"/>
      <c r="N924" s="65"/>
      <c r="O924" s="65"/>
      <c r="P924" s="65"/>
    </row>
    <row r="925" spans="3:16" s="1" customFormat="1" x14ac:dyDescent="0.25">
      <c r="C925" s="65"/>
      <c r="D925" s="55"/>
      <c r="E925" s="55"/>
      <c r="F925" s="55"/>
      <c r="G925" s="55"/>
      <c r="H925" s="55"/>
      <c r="I925" s="55"/>
      <c r="J925" s="55"/>
      <c r="K925" s="65"/>
      <c r="L925" s="65"/>
      <c r="M925" s="65"/>
      <c r="N925" s="65"/>
      <c r="O925" s="65"/>
      <c r="P925" s="65"/>
    </row>
    <row r="926" spans="3:16" s="1" customFormat="1" x14ac:dyDescent="0.25">
      <c r="C926" s="65"/>
      <c r="D926" s="55"/>
      <c r="E926" s="55"/>
      <c r="F926" s="55"/>
      <c r="G926" s="55"/>
      <c r="H926" s="55"/>
      <c r="I926" s="55"/>
      <c r="J926" s="55"/>
      <c r="K926" s="65"/>
      <c r="L926" s="65"/>
      <c r="M926" s="65"/>
      <c r="N926" s="65"/>
      <c r="O926" s="65"/>
      <c r="P926" s="65"/>
    </row>
    <row r="927" spans="3:16" s="1" customFormat="1" x14ac:dyDescent="0.25">
      <c r="C927" s="65"/>
      <c r="D927" s="55"/>
      <c r="E927" s="55"/>
      <c r="F927" s="55"/>
      <c r="G927" s="55"/>
      <c r="H927" s="55"/>
      <c r="I927" s="55"/>
      <c r="J927" s="55"/>
      <c r="K927" s="65"/>
      <c r="L927" s="65"/>
      <c r="M927" s="65"/>
      <c r="N927" s="65"/>
      <c r="O927" s="65"/>
      <c r="P927" s="65"/>
    </row>
    <row r="928" spans="3:16" s="1" customFormat="1" x14ac:dyDescent="0.25">
      <c r="C928" s="65"/>
      <c r="D928" s="55"/>
      <c r="E928" s="55"/>
      <c r="F928" s="55"/>
      <c r="G928" s="55"/>
      <c r="H928" s="55"/>
      <c r="I928" s="55"/>
      <c r="J928" s="55"/>
      <c r="K928" s="65"/>
      <c r="L928" s="65"/>
      <c r="M928" s="65"/>
      <c r="N928" s="65"/>
      <c r="O928" s="65"/>
      <c r="P928" s="65"/>
    </row>
    <row r="929" spans="3:16" s="1" customFormat="1" x14ac:dyDescent="0.25">
      <c r="C929" s="65"/>
      <c r="D929" s="55"/>
      <c r="E929" s="55"/>
      <c r="F929" s="55"/>
      <c r="G929" s="55"/>
      <c r="H929" s="55"/>
      <c r="I929" s="55"/>
      <c r="J929" s="55"/>
      <c r="K929" s="65"/>
      <c r="L929" s="65"/>
      <c r="M929" s="65"/>
      <c r="N929" s="65"/>
      <c r="O929" s="65"/>
      <c r="P929" s="65"/>
    </row>
    <row r="930" spans="3:16" s="1" customFormat="1" x14ac:dyDescent="0.25">
      <c r="C930" s="65"/>
      <c r="D930" s="55"/>
      <c r="E930" s="55"/>
      <c r="F930" s="55"/>
      <c r="G930" s="55"/>
      <c r="H930" s="55"/>
      <c r="I930" s="55"/>
      <c r="J930" s="55"/>
      <c r="K930" s="65"/>
      <c r="L930" s="65"/>
      <c r="M930" s="65"/>
      <c r="N930" s="65"/>
      <c r="O930" s="65"/>
      <c r="P930" s="65"/>
    </row>
    <row r="931" spans="3:16" s="1" customFormat="1" x14ac:dyDescent="0.25">
      <c r="C931" s="65"/>
      <c r="D931" s="55"/>
      <c r="E931" s="55"/>
      <c r="F931" s="55"/>
      <c r="G931" s="55"/>
      <c r="H931" s="55"/>
      <c r="I931" s="55"/>
      <c r="J931" s="55"/>
      <c r="K931" s="65"/>
      <c r="L931" s="65"/>
      <c r="M931" s="65"/>
      <c r="N931" s="65"/>
      <c r="O931" s="65"/>
      <c r="P931" s="65"/>
    </row>
    <row r="932" spans="3:16" s="1" customFormat="1" x14ac:dyDescent="0.25">
      <c r="C932" s="65"/>
      <c r="D932" s="55"/>
      <c r="E932" s="55"/>
      <c r="F932" s="55"/>
      <c r="G932" s="55"/>
      <c r="H932" s="55"/>
      <c r="I932" s="55"/>
      <c r="J932" s="55"/>
      <c r="K932" s="65"/>
      <c r="L932" s="65"/>
      <c r="M932" s="65"/>
      <c r="N932" s="65"/>
      <c r="O932" s="65"/>
      <c r="P932" s="65"/>
    </row>
    <row r="933" spans="3:16" s="1" customFormat="1" x14ac:dyDescent="0.25">
      <c r="C933" s="65"/>
      <c r="D933" s="55"/>
      <c r="E933" s="55"/>
      <c r="F933" s="55"/>
      <c r="G933" s="55"/>
      <c r="H933" s="55"/>
      <c r="I933" s="55"/>
      <c r="J933" s="55"/>
      <c r="K933" s="65"/>
      <c r="L933" s="65"/>
      <c r="M933" s="65"/>
      <c r="N933" s="65"/>
      <c r="O933" s="65"/>
      <c r="P933" s="65"/>
    </row>
    <row r="934" spans="3:16" s="1" customFormat="1" x14ac:dyDescent="0.25">
      <c r="C934" s="65"/>
      <c r="D934" s="55"/>
      <c r="E934" s="55"/>
      <c r="F934" s="55"/>
      <c r="G934" s="55"/>
      <c r="H934" s="55"/>
      <c r="I934" s="55"/>
      <c r="J934" s="55"/>
      <c r="K934" s="65"/>
      <c r="L934" s="65"/>
      <c r="M934" s="65"/>
      <c r="N934" s="65"/>
      <c r="O934" s="65"/>
      <c r="P934" s="65"/>
    </row>
    <row r="935" spans="3:16" s="1" customFormat="1" x14ac:dyDescent="0.25">
      <c r="C935" s="65"/>
      <c r="D935" s="55"/>
      <c r="E935" s="55"/>
      <c r="F935" s="55"/>
      <c r="G935" s="55"/>
      <c r="H935" s="55"/>
      <c r="I935" s="55"/>
      <c r="J935" s="55"/>
      <c r="K935" s="65"/>
      <c r="L935" s="65"/>
      <c r="M935" s="65"/>
      <c r="N935" s="65"/>
      <c r="O935" s="65"/>
      <c r="P935" s="65"/>
    </row>
    <row r="936" spans="3:16" s="1" customFormat="1" x14ac:dyDescent="0.25">
      <c r="C936" s="65"/>
      <c r="D936" s="55"/>
      <c r="E936" s="55"/>
      <c r="F936" s="55"/>
      <c r="G936" s="55"/>
      <c r="H936" s="55"/>
      <c r="I936" s="55"/>
      <c r="J936" s="55"/>
      <c r="K936" s="65"/>
      <c r="L936" s="65"/>
      <c r="M936" s="65"/>
      <c r="N936" s="65"/>
      <c r="O936" s="65"/>
      <c r="P936" s="65"/>
    </row>
    <row r="937" spans="3:16" s="1" customFormat="1" x14ac:dyDescent="0.25">
      <c r="C937" s="65"/>
      <c r="D937" s="55"/>
      <c r="E937" s="55"/>
      <c r="F937" s="55"/>
      <c r="G937" s="55"/>
      <c r="H937" s="55"/>
      <c r="I937" s="55"/>
      <c r="J937" s="55"/>
      <c r="K937" s="65"/>
      <c r="L937" s="65"/>
      <c r="M937" s="65"/>
      <c r="N937" s="65"/>
      <c r="O937" s="65"/>
      <c r="P937" s="65"/>
    </row>
    <row r="938" spans="3:16" s="1" customFormat="1" x14ac:dyDescent="0.25">
      <c r="C938" s="65"/>
      <c r="D938" s="55"/>
      <c r="E938" s="55"/>
      <c r="F938" s="55"/>
      <c r="G938" s="55"/>
      <c r="H938" s="55"/>
      <c r="I938" s="55"/>
      <c r="J938" s="55"/>
      <c r="K938" s="65"/>
      <c r="L938" s="65"/>
      <c r="M938" s="65"/>
      <c r="N938" s="65"/>
      <c r="O938" s="65"/>
      <c r="P938" s="65"/>
    </row>
    <row r="939" spans="3:16" s="1" customFormat="1" x14ac:dyDescent="0.25">
      <c r="C939" s="65"/>
      <c r="D939" s="55"/>
      <c r="E939" s="55"/>
      <c r="F939" s="55"/>
      <c r="G939" s="55"/>
      <c r="H939" s="55"/>
      <c r="I939" s="55"/>
      <c r="J939" s="55"/>
      <c r="K939" s="65"/>
      <c r="L939" s="65"/>
      <c r="M939" s="65"/>
      <c r="N939" s="65"/>
      <c r="O939" s="65"/>
      <c r="P939" s="65"/>
    </row>
    <row r="940" spans="3:16" s="1" customFormat="1" x14ac:dyDescent="0.25">
      <c r="C940" s="65"/>
      <c r="D940" s="55"/>
      <c r="E940" s="55"/>
      <c r="F940" s="55"/>
      <c r="G940" s="55"/>
      <c r="H940" s="55"/>
      <c r="I940" s="55"/>
      <c r="J940" s="55"/>
      <c r="K940" s="65"/>
      <c r="L940" s="65"/>
      <c r="M940" s="65"/>
      <c r="N940" s="65"/>
      <c r="O940" s="65"/>
      <c r="P940" s="65"/>
    </row>
    <row r="941" spans="3:16" s="1" customFormat="1" x14ac:dyDescent="0.25">
      <c r="C941" s="65"/>
      <c r="D941" s="55"/>
      <c r="E941" s="55"/>
      <c r="F941" s="55"/>
      <c r="G941" s="55"/>
      <c r="H941" s="55"/>
      <c r="I941" s="55"/>
      <c r="J941" s="55"/>
      <c r="K941" s="65"/>
      <c r="L941" s="65"/>
      <c r="M941" s="65"/>
      <c r="N941" s="65"/>
      <c r="O941" s="65"/>
      <c r="P941" s="65"/>
    </row>
    <row r="942" spans="3:16" s="1" customFormat="1" x14ac:dyDescent="0.25">
      <c r="C942" s="65"/>
      <c r="D942" s="55"/>
      <c r="E942" s="55"/>
      <c r="F942" s="55"/>
      <c r="G942" s="55"/>
      <c r="H942" s="55"/>
      <c r="I942" s="55"/>
      <c r="J942" s="55"/>
      <c r="K942" s="65"/>
      <c r="L942" s="65"/>
      <c r="M942" s="65"/>
      <c r="N942" s="65"/>
      <c r="O942" s="65"/>
      <c r="P942" s="65"/>
    </row>
    <row r="943" spans="3:16" s="1" customFormat="1" x14ac:dyDescent="0.25">
      <c r="C943" s="65"/>
      <c r="D943" s="55"/>
      <c r="E943" s="55"/>
      <c r="F943" s="55"/>
      <c r="G943" s="55"/>
      <c r="H943" s="55"/>
      <c r="I943" s="55"/>
      <c r="J943" s="55"/>
      <c r="K943" s="65"/>
      <c r="L943" s="65"/>
      <c r="M943" s="65"/>
      <c r="N943" s="65"/>
      <c r="O943" s="65"/>
      <c r="P943" s="65"/>
    </row>
    <row r="944" spans="3:16" s="1" customFormat="1" x14ac:dyDescent="0.25">
      <c r="C944" s="65"/>
      <c r="D944" s="55"/>
      <c r="E944" s="55"/>
      <c r="F944" s="55"/>
      <c r="G944" s="55"/>
      <c r="H944" s="55"/>
      <c r="I944" s="55"/>
      <c r="J944" s="55"/>
      <c r="K944" s="65"/>
      <c r="L944" s="65"/>
      <c r="M944" s="65"/>
      <c r="N944" s="65"/>
      <c r="O944" s="65"/>
      <c r="P944" s="65"/>
    </row>
    <row r="945" spans="3:16" s="1" customFormat="1" x14ac:dyDescent="0.25">
      <c r="C945" s="65"/>
      <c r="D945" s="55"/>
      <c r="E945" s="55"/>
      <c r="F945" s="55"/>
      <c r="G945" s="55"/>
      <c r="H945" s="55"/>
      <c r="I945" s="55"/>
      <c r="J945" s="55"/>
      <c r="K945" s="65"/>
      <c r="L945" s="65"/>
      <c r="M945" s="65"/>
      <c r="N945" s="65"/>
      <c r="O945" s="65"/>
      <c r="P945" s="65"/>
    </row>
    <row r="946" spans="3:16" s="1" customFormat="1" x14ac:dyDescent="0.25">
      <c r="C946" s="65"/>
      <c r="D946" s="55"/>
      <c r="E946" s="55"/>
      <c r="F946" s="55"/>
      <c r="G946" s="55"/>
      <c r="H946" s="55"/>
      <c r="I946" s="55"/>
      <c r="J946" s="55"/>
      <c r="K946" s="65"/>
      <c r="L946" s="65"/>
      <c r="M946" s="65"/>
      <c r="N946" s="65"/>
      <c r="O946" s="65"/>
      <c r="P946" s="65"/>
    </row>
    <row r="947" spans="3:16" s="1" customFormat="1" x14ac:dyDescent="0.25">
      <c r="C947" s="65"/>
      <c r="D947" s="55"/>
      <c r="E947" s="55"/>
      <c r="F947" s="55"/>
      <c r="G947" s="55"/>
      <c r="H947" s="55"/>
      <c r="I947" s="55"/>
      <c r="J947" s="55"/>
      <c r="K947" s="65"/>
      <c r="L947" s="65"/>
      <c r="M947" s="65"/>
      <c r="N947" s="65"/>
      <c r="O947" s="65"/>
      <c r="P947" s="65"/>
    </row>
    <row r="948" spans="3:16" s="1" customFormat="1" x14ac:dyDescent="0.25">
      <c r="C948" s="65"/>
      <c r="D948" s="55"/>
      <c r="E948" s="55"/>
      <c r="F948" s="55"/>
      <c r="G948" s="55"/>
      <c r="H948" s="55"/>
      <c r="I948" s="55"/>
      <c r="J948" s="55"/>
      <c r="K948" s="65"/>
      <c r="L948" s="65"/>
      <c r="M948" s="65"/>
      <c r="N948" s="65"/>
      <c r="O948" s="65"/>
      <c r="P948" s="65"/>
    </row>
    <row r="949" spans="3:16" s="1" customFormat="1" x14ac:dyDescent="0.25">
      <c r="C949" s="65"/>
      <c r="D949" s="55"/>
      <c r="E949" s="55"/>
      <c r="F949" s="55"/>
      <c r="G949" s="55"/>
      <c r="H949" s="55"/>
      <c r="I949" s="55"/>
      <c r="J949" s="55"/>
      <c r="K949" s="65"/>
      <c r="L949" s="65"/>
      <c r="M949" s="65"/>
      <c r="N949" s="65"/>
      <c r="O949" s="65"/>
      <c r="P949" s="65"/>
    </row>
    <row r="950" spans="3:16" s="1" customFormat="1" x14ac:dyDescent="0.25">
      <c r="C950" s="65"/>
      <c r="D950" s="55"/>
      <c r="E950" s="55"/>
      <c r="F950" s="55"/>
      <c r="G950" s="55"/>
      <c r="H950" s="55"/>
      <c r="I950" s="55"/>
      <c r="J950" s="55"/>
      <c r="K950" s="65"/>
      <c r="L950" s="65"/>
      <c r="M950" s="65"/>
      <c r="N950" s="65"/>
      <c r="O950" s="65"/>
      <c r="P950" s="65"/>
    </row>
    <row r="951" spans="3:16" s="1" customFormat="1" x14ac:dyDescent="0.25">
      <c r="C951" s="65"/>
      <c r="D951" s="55"/>
      <c r="E951" s="55"/>
      <c r="F951" s="55"/>
      <c r="G951" s="55"/>
      <c r="H951" s="55"/>
      <c r="I951" s="55"/>
      <c r="J951" s="55"/>
      <c r="K951" s="65"/>
      <c r="L951" s="65"/>
      <c r="M951" s="65"/>
      <c r="N951" s="65"/>
      <c r="O951" s="65"/>
      <c r="P951" s="65"/>
    </row>
    <row r="952" spans="3:16" s="1" customFormat="1" x14ac:dyDescent="0.25">
      <c r="C952" s="65"/>
      <c r="D952" s="55"/>
      <c r="E952" s="55"/>
      <c r="F952" s="55"/>
      <c r="G952" s="55"/>
      <c r="H952" s="55"/>
      <c r="I952" s="55"/>
      <c r="J952" s="55"/>
      <c r="K952" s="65"/>
      <c r="L952" s="65"/>
      <c r="M952" s="65"/>
      <c r="N952" s="65"/>
      <c r="O952" s="65"/>
      <c r="P952" s="65"/>
    </row>
    <row r="953" spans="3:16" s="1" customFormat="1" x14ac:dyDescent="0.25">
      <c r="C953" s="65"/>
      <c r="D953" s="55"/>
      <c r="E953" s="55"/>
      <c r="F953" s="55"/>
      <c r="G953" s="55"/>
      <c r="H953" s="55"/>
      <c r="I953" s="55"/>
      <c r="J953" s="55"/>
      <c r="K953" s="65"/>
      <c r="L953" s="65"/>
      <c r="M953" s="65"/>
      <c r="N953" s="65"/>
      <c r="O953" s="65"/>
      <c r="P953" s="65"/>
    </row>
    <row r="954" spans="3:16" s="1" customFormat="1" x14ac:dyDescent="0.25">
      <c r="C954" s="65"/>
      <c r="D954" s="55"/>
      <c r="E954" s="55"/>
      <c r="F954" s="55"/>
      <c r="G954" s="55"/>
      <c r="H954" s="55"/>
      <c r="I954" s="55"/>
      <c r="J954" s="55"/>
      <c r="K954" s="65"/>
      <c r="L954" s="65"/>
      <c r="M954" s="65"/>
      <c r="N954" s="65"/>
      <c r="O954" s="65"/>
      <c r="P954" s="65"/>
    </row>
    <row r="955" spans="3:16" s="1" customFormat="1" x14ac:dyDescent="0.25">
      <c r="C955" s="65"/>
      <c r="D955" s="55"/>
      <c r="E955" s="55"/>
      <c r="F955" s="55"/>
      <c r="G955" s="55"/>
      <c r="H955" s="55"/>
      <c r="I955" s="55"/>
      <c r="J955" s="55"/>
      <c r="K955" s="65"/>
      <c r="L955" s="65"/>
      <c r="M955" s="65"/>
      <c r="N955" s="65"/>
      <c r="O955" s="65"/>
      <c r="P955" s="65"/>
    </row>
    <row r="956" spans="3:16" s="1" customFormat="1" x14ac:dyDescent="0.25">
      <c r="C956" s="65"/>
      <c r="D956" s="55"/>
      <c r="E956" s="55"/>
      <c r="F956" s="55"/>
      <c r="G956" s="55"/>
      <c r="H956" s="55"/>
      <c r="I956" s="55"/>
      <c r="J956" s="55"/>
      <c r="K956" s="65"/>
      <c r="L956" s="65"/>
      <c r="M956" s="65"/>
      <c r="N956" s="65"/>
      <c r="O956" s="65"/>
      <c r="P956" s="65"/>
    </row>
    <row r="957" spans="3:16" s="1" customFormat="1" x14ac:dyDescent="0.25">
      <c r="C957" s="65"/>
      <c r="D957" s="55"/>
      <c r="E957" s="55"/>
      <c r="F957" s="55"/>
      <c r="G957" s="55"/>
      <c r="H957" s="55"/>
      <c r="I957" s="55"/>
      <c r="J957" s="55"/>
      <c r="K957" s="65"/>
      <c r="L957" s="65"/>
      <c r="M957" s="65"/>
      <c r="N957" s="65"/>
      <c r="O957" s="65"/>
      <c r="P957" s="65"/>
    </row>
    <row r="958" spans="3:16" s="1" customFormat="1" x14ac:dyDescent="0.25">
      <c r="C958" s="65"/>
      <c r="D958" s="55"/>
      <c r="E958" s="55"/>
      <c r="F958" s="55"/>
      <c r="G958" s="55"/>
      <c r="H958" s="55"/>
      <c r="I958" s="55"/>
      <c r="J958" s="55"/>
      <c r="K958" s="65"/>
      <c r="L958" s="65"/>
      <c r="M958" s="65"/>
      <c r="N958" s="65"/>
      <c r="O958" s="65"/>
      <c r="P958" s="65"/>
    </row>
    <row r="959" spans="3:16" s="1" customFormat="1" x14ac:dyDescent="0.25">
      <c r="C959" s="65"/>
      <c r="D959" s="55"/>
      <c r="E959" s="55"/>
      <c r="F959" s="55"/>
      <c r="G959" s="55"/>
      <c r="H959" s="55"/>
      <c r="I959" s="55"/>
      <c r="J959" s="55"/>
      <c r="K959" s="65"/>
      <c r="L959" s="65"/>
      <c r="M959" s="65"/>
      <c r="N959" s="65"/>
      <c r="O959" s="65"/>
      <c r="P959" s="65"/>
    </row>
    <row r="960" spans="3:16" s="1" customFormat="1" x14ac:dyDescent="0.25">
      <c r="C960" s="65"/>
      <c r="D960" s="55"/>
      <c r="E960" s="55"/>
      <c r="F960" s="55"/>
      <c r="G960" s="55"/>
      <c r="H960" s="55"/>
      <c r="I960" s="55"/>
      <c r="J960" s="55"/>
      <c r="K960" s="65"/>
      <c r="L960" s="65"/>
      <c r="M960" s="65"/>
      <c r="N960" s="65"/>
      <c r="O960" s="65"/>
      <c r="P960" s="65"/>
    </row>
    <row r="961" spans="3:16" s="1" customFormat="1" x14ac:dyDescent="0.25">
      <c r="C961" s="65"/>
      <c r="D961" s="55"/>
      <c r="E961" s="55"/>
      <c r="F961" s="55"/>
      <c r="G961" s="55"/>
      <c r="H961" s="55"/>
      <c r="I961" s="55"/>
      <c r="J961" s="55"/>
      <c r="K961" s="65"/>
      <c r="L961" s="65"/>
      <c r="M961" s="65"/>
      <c r="N961" s="65"/>
      <c r="O961" s="65"/>
      <c r="P961" s="65"/>
    </row>
    <row r="962" spans="3:16" s="1" customFormat="1" x14ac:dyDescent="0.25">
      <c r="C962" s="65"/>
      <c r="D962" s="55"/>
      <c r="E962" s="55"/>
      <c r="F962" s="55"/>
      <c r="G962" s="55"/>
      <c r="H962" s="55"/>
      <c r="I962" s="55"/>
      <c r="J962" s="55"/>
      <c r="K962" s="65"/>
      <c r="L962" s="65"/>
      <c r="M962" s="65"/>
      <c r="N962" s="65"/>
      <c r="O962" s="65"/>
      <c r="P962" s="65"/>
    </row>
    <row r="963" spans="3:16" s="1" customFormat="1" x14ac:dyDescent="0.25">
      <c r="C963" s="65"/>
      <c r="D963" s="55"/>
      <c r="E963" s="55"/>
      <c r="F963" s="55"/>
      <c r="G963" s="55"/>
      <c r="H963" s="55"/>
      <c r="I963" s="55"/>
      <c r="J963" s="55"/>
      <c r="K963" s="65"/>
      <c r="L963" s="65"/>
      <c r="M963" s="65"/>
      <c r="N963" s="65"/>
      <c r="O963" s="65"/>
      <c r="P963" s="65"/>
    </row>
    <row r="964" spans="3:16" s="1" customFormat="1" x14ac:dyDescent="0.25">
      <c r="C964" s="65"/>
      <c r="D964" s="55"/>
      <c r="E964" s="55"/>
      <c r="F964" s="55"/>
      <c r="G964" s="55"/>
      <c r="H964" s="55"/>
      <c r="I964" s="55"/>
      <c r="J964" s="55"/>
      <c r="K964" s="65"/>
      <c r="L964" s="65"/>
      <c r="M964" s="65"/>
      <c r="N964" s="65"/>
      <c r="O964" s="65"/>
      <c r="P964" s="65"/>
    </row>
    <row r="965" spans="3:16" s="1" customFormat="1" x14ac:dyDescent="0.25">
      <c r="C965" s="65"/>
      <c r="D965" s="55"/>
      <c r="E965" s="55"/>
      <c r="F965" s="55"/>
      <c r="G965" s="55"/>
      <c r="H965" s="55"/>
      <c r="I965" s="55"/>
      <c r="J965" s="55"/>
      <c r="K965" s="65"/>
      <c r="L965" s="65"/>
      <c r="M965" s="65"/>
      <c r="N965" s="65"/>
      <c r="O965" s="65"/>
      <c r="P965" s="65"/>
    </row>
    <row r="966" spans="3:16" s="1" customFormat="1" x14ac:dyDescent="0.25">
      <c r="C966" s="65"/>
      <c r="D966" s="55"/>
      <c r="E966" s="55"/>
      <c r="F966" s="55"/>
      <c r="G966" s="55"/>
      <c r="H966" s="55"/>
      <c r="I966" s="55"/>
      <c r="J966" s="55"/>
      <c r="K966" s="65"/>
      <c r="L966" s="65"/>
      <c r="M966" s="65"/>
      <c r="N966" s="65"/>
      <c r="O966" s="65"/>
      <c r="P966" s="65"/>
    </row>
    <row r="967" spans="3:16" s="1" customFormat="1" x14ac:dyDescent="0.25">
      <c r="C967" s="65"/>
      <c r="D967" s="55"/>
      <c r="E967" s="55"/>
      <c r="F967" s="55"/>
      <c r="G967" s="55"/>
      <c r="H967" s="55"/>
      <c r="I967" s="55"/>
      <c r="J967" s="55"/>
      <c r="K967" s="65"/>
      <c r="L967" s="65"/>
      <c r="M967" s="65"/>
      <c r="N967" s="65"/>
      <c r="O967" s="65"/>
      <c r="P967" s="65"/>
    </row>
    <row r="968" spans="3:16" s="1" customFormat="1" x14ac:dyDescent="0.25">
      <c r="C968" s="65"/>
      <c r="D968" s="55"/>
      <c r="E968" s="55"/>
      <c r="F968" s="55"/>
      <c r="G968" s="55"/>
      <c r="H968" s="55"/>
      <c r="I968" s="55"/>
      <c r="J968" s="55"/>
      <c r="K968" s="65"/>
      <c r="L968" s="65"/>
      <c r="M968" s="65"/>
      <c r="N968" s="65"/>
      <c r="O968" s="65"/>
      <c r="P968" s="65"/>
    </row>
    <row r="969" spans="3:16" s="1" customFormat="1" x14ac:dyDescent="0.25">
      <c r="C969" s="65"/>
      <c r="D969" s="55"/>
      <c r="E969" s="55"/>
      <c r="F969" s="55"/>
      <c r="G969" s="55"/>
      <c r="H969" s="55"/>
      <c r="I969" s="55"/>
      <c r="J969" s="55"/>
      <c r="K969" s="65"/>
      <c r="L969" s="65"/>
      <c r="M969" s="65"/>
      <c r="N969" s="65"/>
      <c r="O969" s="65"/>
      <c r="P969" s="65"/>
    </row>
    <row r="970" spans="3:16" s="1" customFormat="1" x14ac:dyDescent="0.25">
      <c r="C970" s="65"/>
      <c r="D970" s="55"/>
      <c r="E970" s="55"/>
      <c r="F970" s="55"/>
      <c r="G970" s="55"/>
      <c r="H970" s="55"/>
      <c r="I970" s="55"/>
      <c r="J970" s="55"/>
      <c r="K970" s="65"/>
      <c r="L970" s="65"/>
      <c r="M970" s="65"/>
      <c r="N970" s="65"/>
      <c r="O970" s="65"/>
      <c r="P970" s="65"/>
    </row>
    <row r="971" spans="3:16" s="1" customFormat="1" x14ac:dyDescent="0.25">
      <c r="C971" s="65"/>
      <c r="D971" s="55"/>
      <c r="E971" s="55"/>
      <c r="F971" s="55"/>
      <c r="G971" s="55"/>
      <c r="H971" s="55"/>
      <c r="I971" s="55"/>
      <c r="J971" s="55"/>
      <c r="K971" s="65"/>
      <c r="L971" s="65"/>
      <c r="M971" s="65"/>
      <c r="N971" s="65"/>
      <c r="O971" s="65"/>
      <c r="P971" s="65"/>
    </row>
    <row r="972" spans="3:16" s="1" customFormat="1" x14ac:dyDescent="0.25">
      <c r="C972" s="65"/>
      <c r="D972" s="55"/>
      <c r="E972" s="55"/>
      <c r="F972" s="55"/>
      <c r="G972" s="55"/>
      <c r="H972" s="55"/>
      <c r="I972" s="55"/>
      <c r="J972" s="55"/>
      <c r="K972" s="65"/>
      <c r="L972" s="65"/>
      <c r="M972" s="65"/>
      <c r="N972" s="65"/>
      <c r="O972" s="65"/>
      <c r="P972" s="65"/>
    </row>
    <row r="973" spans="3:16" s="1" customFormat="1" x14ac:dyDescent="0.25">
      <c r="C973" s="65"/>
      <c r="D973" s="55"/>
      <c r="E973" s="55"/>
      <c r="F973" s="55"/>
      <c r="G973" s="55"/>
      <c r="H973" s="55"/>
      <c r="I973" s="55"/>
      <c r="J973" s="55"/>
      <c r="K973" s="65"/>
      <c r="L973" s="65"/>
      <c r="M973" s="65"/>
      <c r="N973" s="65"/>
      <c r="O973" s="65"/>
      <c r="P973" s="65"/>
    </row>
    <row r="974" spans="3:16" s="1" customFormat="1" x14ac:dyDescent="0.25">
      <c r="C974" s="65"/>
      <c r="D974" s="55"/>
      <c r="E974" s="55"/>
      <c r="F974" s="55"/>
      <c r="G974" s="55"/>
      <c r="H974" s="55"/>
      <c r="I974" s="55"/>
      <c r="J974" s="55"/>
      <c r="K974" s="65"/>
      <c r="L974" s="65"/>
      <c r="M974" s="65"/>
      <c r="N974" s="65"/>
      <c r="O974" s="65"/>
      <c r="P974" s="65"/>
    </row>
    <row r="975" spans="3:16" s="1" customFormat="1" x14ac:dyDescent="0.25">
      <c r="C975" s="65"/>
      <c r="D975" s="55"/>
      <c r="E975" s="55"/>
      <c r="F975" s="55"/>
      <c r="G975" s="55"/>
      <c r="H975" s="55"/>
      <c r="I975" s="55"/>
      <c r="J975" s="55"/>
      <c r="K975" s="65"/>
      <c r="L975" s="65"/>
      <c r="M975" s="65"/>
      <c r="N975" s="65"/>
      <c r="O975" s="65"/>
      <c r="P975" s="65"/>
    </row>
    <row r="976" spans="3:16" s="1" customFormat="1" x14ac:dyDescent="0.25">
      <c r="C976" s="65"/>
      <c r="D976" s="55"/>
      <c r="E976" s="55"/>
      <c r="F976" s="55"/>
      <c r="G976" s="55"/>
      <c r="H976" s="55"/>
      <c r="I976" s="55"/>
      <c r="J976" s="55"/>
      <c r="K976" s="65"/>
      <c r="L976" s="65"/>
      <c r="M976" s="65"/>
      <c r="N976" s="65"/>
      <c r="O976" s="65"/>
      <c r="P976" s="65"/>
    </row>
    <row r="977" spans="3:16" s="1" customFormat="1" x14ac:dyDescent="0.25">
      <c r="C977" s="65"/>
      <c r="D977" s="55"/>
      <c r="E977" s="55"/>
      <c r="F977" s="55"/>
      <c r="G977" s="55"/>
      <c r="H977" s="55"/>
      <c r="I977" s="55"/>
      <c r="J977" s="55"/>
      <c r="K977" s="65"/>
      <c r="L977" s="65"/>
      <c r="M977" s="65"/>
      <c r="N977" s="65"/>
      <c r="O977" s="65"/>
      <c r="P977" s="65"/>
    </row>
    <row r="978" spans="3:16" s="1" customFormat="1" x14ac:dyDescent="0.25">
      <c r="C978" s="65"/>
      <c r="D978" s="55"/>
      <c r="E978" s="55"/>
      <c r="F978" s="55"/>
      <c r="G978" s="55"/>
      <c r="H978" s="55"/>
      <c r="I978" s="55"/>
      <c r="J978" s="55"/>
      <c r="K978" s="65"/>
      <c r="L978" s="65"/>
      <c r="M978" s="65"/>
      <c r="N978" s="65"/>
      <c r="O978" s="65"/>
      <c r="P978" s="65"/>
    </row>
    <row r="979" spans="3:16" s="1" customFormat="1" x14ac:dyDescent="0.25">
      <c r="C979" s="65"/>
      <c r="D979" s="55"/>
      <c r="E979" s="55"/>
      <c r="F979" s="55"/>
      <c r="G979" s="55"/>
      <c r="H979" s="55"/>
      <c r="I979" s="55"/>
      <c r="J979" s="55"/>
      <c r="K979" s="65"/>
      <c r="L979" s="65"/>
      <c r="M979" s="65"/>
      <c r="N979" s="65"/>
      <c r="O979" s="65"/>
      <c r="P979" s="65"/>
    </row>
    <row r="980" spans="3:16" s="1" customFormat="1" x14ac:dyDescent="0.25">
      <c r="C980" s="65"/>
      <c r="D980" s="55"/>
      <c r="E980" s="55"/>
      <c r="F980" s="55"/>
      <c r="G980" s="55"/>
      <c r="H980" s="55"/>
      <c r="I980" s="55"/>
      <c r="J980" s="55"/>
      <c r="K980" s="65"/>
      <c r="L980" s="65"/>
      <c r="M980" s="65"/>
      <c r="N980" s="65"/>
      <c r="O980" s="65"/>
      <c r="P980" s="65"/>
    </row>
    <row r="981" spans="3:16" s="1" customFormat="1" x14ac:dyDescent="0.25">
      <c r="C981" s="65"/>
      <c r="D981" s="55"/>
      <c r="E981" s="55"/>
      <c r="F981" s="55"/>
      <c r="G981" s="55"/>
      <c r="H981" s="55"/>
      <c r="I981" s="55"/>
      <c r="J981" s="55"/>
      <c r="K981" s="65"/>
      <c r="L981" s="65"/>
      <c r="M981" s="65"/>
      <c r="N981" s="65"/>
      <c r="O981" s="65"/>
      <c r="P981" s="65"/>
    </row>
    <row r="982" spans="3:16" s="1" customFormat="1" x14ac:dyDescent="0.25">
      <c r="C982" s="65"/>
      <c r="D982" s="55"/>
      <c r="E982" s="55"/>
      <c r="F982" s="55"/>
      <c r="G982" s="55"/>
      <c r="H982" s="55"/>
      <c r="I982" s="55"/>
      <c r="J982" s="55"/>
      <c r="K982" s="65"/>
      <c r="L982" s="65"/>
      <c r="M982" s="65"/>
      <c r="N982" s="65"/>
      <c r="O982" s="65"/>
      <c r="P982" s="65"/>
    </row>
    <row r="983" spans="3:16" s="1" customFormat="1" x14ac:dyDescent="0.25">
      <c r="C983" s="65"/>
      <c r="D983" s="55"/>
      <c r="E983" s="55"/>
      <c r="F983" s="55"/>
      <c r="G983" s="55"/>
      <c r="H983" s="55"/>
      <c r="I983" s="55"/>
      <c r="J983" s="55"/>
      <c r="K983" s="65"/>
      <c r="L983" s="65"/>
      <c r="M983" s="65"/>
      <c r="N983" s="65"/>
      <c r="O983" s="65"/>
      <c r="P983" s="65"/>
    </row>
    <row r="984" spans="3:16" s="1" customFormat="1" x14ac:dyDescent="0.25">
      <c r="C984" s="65"/>
      <c r="D984" s="55"/>
      <c r="E984" s="55"/>
      <c r="F984" s="55"/>
      <c r="G984" s="55"/>
      <c r="H984" s="55"/>
      <c r="I984" s="55"/>
      <c r="J984" s="55"/>
      <c r="K984" s="65"/>
      <c r="L984" s="65"/>
      <c r="M984" s="65"/>
      <c r="N984" s="65"/>
      <c r="O984" s="65"/>
      <c r="P984" s="65"/>
    </row>
    <row r="985" spans="3:16" s="1" customFormat="1" x14ac:dyDescent="0.25">
      <c r="C985" s="65"/>
      <c r="D985" s="55"/>
      <c r="E985" s="55"/>
      <c r="F985" s="55"/>
      <c r="G985" s="55"/>
      <c r="H985" s="55"/>
      <c r="I985" s="55"/>
      <c r="J985" s="55"/>
      <c r="K985" s="65"/>
      <c r="L985" s="65"/>
      <c r="M985" s="65"/>
      <c r="N985" s="65"/>
      <c r="O985" s="65"/>
      <c r="P985" s="65"/>
    </row>
    <row r="986" spans="3:16" s="1" customFormat="1" x14ac:dyDescent="0.25">
      <c r="C986" s="65"/>
      <c r="D986" s="55"/>
      <c r="E986" s="55"/>
      <c r="F986" s="55"/>
      <c r="G986" s="55"/>
      <c r="H986" s="55"/>
      <c r="I986" s="55"/>
      <c r="J986" s="55"/>
      <c r="K986" s="65"/>
      <c r="L986" s="65"/>
      <c r="M986" s="65"/>
      <c r="N986" s="65"/>
      <c r="O986" s="65"/>
      <c r="P986" s="65"/>
    </row>
    <row r="987" spans="3:16" s="1" customFormat="1" x14ac:dyDescent="0.25">
      <c r="C987" s="65"/>
      <c r="D987" s="55"/>
      <c r="E987" s="55"/>
      <c r="F987" s="55"/>
      <c r="G987" s="55"/>
      <c r="H987" s="55"/>
      <c r="I987" s="55"/>
      <c r="J987" s="55"/>
      <c r="K987" s="65"/>
      <c r="L987" s="65"/>
      <c r="M987" s="65"/>
      <c r="N987" s="65"/>
      <c r="O987" s="65"/>
      <c r="P987" s="65"/>
    </row>
    <row r="988" spans="3:16" s="1" customFormat="1" x14ac:dyDescent="0.25">
      <c r="C988" s="65"/>
      <c r="D988" s="55"/>
      <c r="E988" s="55"/>
      <c r="F988" s="55"/>
      <c r="G988" s="55"/>
      <c r="H988" s="55"/>
      <c r="I988" s="55"/>
      <c r="J988" s="55"/>
      <c r="K988" s="65"/>
      <c r="L988" s="65"/>
      <c r="M988" s="65"/>
      <c r="N988" s="65"/>
      <c r="O988" s="65"/>
      <c r="P988" s="65"/>
    </row>
    <row r="989" spans="3:16" s="1" customFormat="1" x14ac:dyDescent="0.25">
      <c r="C989" s="65"/>
      <c r="D989" s="55"/>
      <c r="E989" s="55"/>
      <c r="F989" s="55"/>
      <c r="G989" s="55"/>
      <c r="H989" s="55"/>
      <c r="I989" s="55"/>
      <c r="J989" s="55"/>
      <c r="K989" s="65"/>
      <c r="L989" s="65"/>
      <c r="M989" s="65"/>
      <c r="N989" s="65"/>
      <c r="O989" s="65"/>
      <c r="P989" s="65"/>
    </row>
    <row r="990" spans="3:16" s="1" customFormat="1" x14ac:dyDescent="0.25">
      <c r="C990" s="65"/>
      <c r="D990" s="55"/>
      <c r="E990" s="55"/>
      <c r="F990" s="55"/>
      <c r="G990" s="55"/>
      <c r="H990" s="55"/>
      <c r="I990" s="55"/>
      <c r="J990" s="55"/>
      <c r="K990" s="65"/>
      <c r="L990" s="65"/>
      <c r="M990" s="65"/>
      <c r="N990" s="65"/>
      <c r="O990" s="65"/>
      <c r="P990" s="65"/>
    </row>
    <row r="991" spans="3:16" s="1" customFormat="1" x14ac:dyDescent="0.25">
      <c r="C991" s="65"/>
      <c r="D991" s="55"/>
      <c r="E991" s="55"/>
      <c r="F991" s="55"/>
      <c r="G991" s="55"/>
      <c r="H991" s="55"/>
      <c r="I991" s="55"/>
      <c r="J991" s="55"/>
      <c r="K991" s="65"/>
      <c r="L991" s="65"/>
      <c r="M991" s="65"/>
      <c r="N991" s="65"/>
      <c r="O991" s="65"/>
      <c r="P991" s="65"/>
    </row>
    <row r="992" spans="3:16" s="1" customFormat="1" x14ac:dyDescent="0.25">
      <c r="C992" s="65"/>
      <c r="D992" s="55"/>
      <c r="E992" s="55"/>
      <c r="F992" s="55"/>
      <c r="G992" s="55"/>
      <c r="H992" s="55"/>
      <c r="I992" s="55"/>
      <c r="J992" s="55"/>
      <c r="K992" s="65"/>
      <c r="L992" s="65"/>
      <c r="M992" s="65"/>
      <c r="N992" s="65"/>
      <c r="O992" s="65"/>
      <c r="P992" s="65"/>
    </row>
    <row r="993" spans="3:16" s="1" customFormat="1" x14ac:dyDescent="0.25">
      <c r="C993" s="65"/>
      <c r="D993" s="55"/>
      <c r="E993" s="55"/>
      <c r="F993" s="55"/>
      <c r="G993" s="55"/>
      <c r="H993" s="55"/>
      <c r="I993" s="55"/>
      <c r="J993" s="55"/>
      <c r="K993" s="65"/>
      <c r="L993" s="65"/>
      <c r="M993" s="65"/>
      <c r="N993" s="65"/>
      <c r="O993" s="65"/>
      <c r="P993" s="65"/>
    </row>
    <row r="994" spans="3:16" s="1" customFormat="1" x14ac:dyDescent="0.25">
      <c r="C994" s="65"/>
      <c r="D994" s="55"/>
      <c r="E994" s="55"/>
      <c r="F994" s="55"/>
      <c r="G994" s="55"/>
      <c r="H994" s="55"/>
      <c r="I994" s="55"/>
      <c r="J994" s="55"/>
      <c r="K994" s="65"/>
      <c r="L994" s="65"/>
      <c r="M994" s="65"/>
      <c r="N994" s="65"/>
      <c r="O994" s="65"/>
      <c r="P994" s="65"/>
    </row>
    <row r="995" spans="3:16" s="1" customFormat="1" x14ac:dyDescent="0.25">
      <c r="C995" s="65"/>
      <c r="D995" s="55"/>
      <c r="E995" s="55"/>
      <c r="F995" s="55"/>
      <c r="G995" s="55"/>
      <c r="H995" s="55"/>
      <c r="I995" s="55"/>
      <c r="J995" s="55"/>
      <c r="K995" s="65"/>
      <c r="L995" s="65"/>
      <c r="M995" s="65"/>
      <c r="N995" s="65"/>
      <c r="O995" s="65"/>
      <c r="P995" s="65"/>
    </row>
    <row r="996" spans="3:16" s="1" customFormat="1" x14ac:dyDescent="0.25">
      <c r="C996" s="65"/>
      <c r="D996" s="55"/>
      <c r="E996" s="55"/>
      <c r="F996" s="55"/>
      <c r="G996" s="55"/>
      <c r="H996" s="55"/>
      <c r="I996" s="55"/>
      <c r="J996" s="55"/>
      <c r="K996" s="65"/>
      <c r="L996" s="65"/>
      <c r="M996" s="65"/>
      <c r="N996" s="65"/>
      <c r="O996" s="65"/>
      <c r="P996" s="65"/>
    </row>
    <row r="997" spans="3:16" s="1" customFormat="1" x14ac:dyDescent="0.25">
      <c r="C997" s="65"/>
      <c r="D997" s="55"/>
      <c r="E997" s="55"/>
      <c r="F997" s="55"/>
      <c r="G997" s="55"/>
      <c r="H997" s="55"/>
      <c r="I997" s="55"/>
      <c r="J997" s="55"/>
      <c r="K997" s="65"/>
      <c r="L997" s="65"/>
      <c r="M997" s="65"/>
      <c r="N997" s="65"/>
      <c r="O997" s="65"/>
      <c r="P997" s="65"/>
    </row>
    <row r="998" spans="3:16" s="1" customFormat="1" x14ac:dyDescent="0.25">
      <c r="C998" s="65"/>
      <c r="D998" s="55"/>
      <c r="E998" s="55"/>
      <c r="F998" s="55"/>
      <c r="G998" s="55"/>
      <c r="H998" s="55"/>
      <c r="I998" s="55"/>
      <c r="J998" s="55"/>
      <c r="K998" s="65"/>
      <c r="L998" s="65"/>
      <c r="M998" s="65"/>
      <c r="N998" s="65"/>
      <c r="O998" s="65"/>
      <c r="P998" s="65"/>
    </row>
    <row r="999" spans="3:16" s="1" customFormat="1" x14ac:dyDescent="0.25">
      <c r="C999" s="65"/>
      <c r="D999" s="55"/>
      <c r="E999" s="55"/>
      <c r="F999" s="55"/>
      <c r="G999" s="55"/>
      <c r="H999" s="55"/>
      <c r="I999" s="55"/>
      <c r="J999" s="55"/>
      <c r="K999" s="65"/>
      <c r="L999" s="65"/>
      <c r="M999" s="65"/>
      <c r="N999" s="65"/>
      <c r="O999" s="65"/>
      <c r="P999" s="65"/>
    </row>
    <row r="1000" spans="3:16" s="1" customFormat="1" x14ac:dyDescent="0.25">
      <c r="C1000" s="65"/>
      <c r="D1000" s="55"/>
      <c r="E1000" s="55"/>
      <c r="F1000" s="55"/>
      <c r="G1000" s="55"/>
      <c r="H1000" s="55"/>
      <c r="I1000" s="55"/>
      <c r="J1000" s="55"/>
      <c r="K1000" s="65"/>
      <c r="L1000" s="65"/>
      <c r="M1000" s="65"/>
      <c r="N1000" s="65"/>
      <c r="O1000" s="65"/>
      <c r="P1000" s="65"/>
    </row>
    <row r="1001" spans="3:16" s="1" customFormat="1" x14ac:dyDescent="0.25">
      <c r="C1001" s="65"/>
      <c r="D1001" s="55"/>
      <c r="E1001" s="55"/>
      <c r="F1001" s="55"/>
      <c r="G1001" s="55"/>
      <c r="H1001" s="55"/>
      <c r="I1001" s="55"/>
      <c r="J1001" s="55"/>
      <c r="K1001" s="65"/>
      <c r="L1001" s="65"/>
      <c r="M1001" s="65"/>
      <c r="N1001" s="65"/>
      <c r="O1001" s="65"/>
      <c r="P1001" s="65"/>
    </row>
    <row r="1002" spans="3:16" s="1" customFormat="1" x14ac:dyDescent="0.25">
      <c r="C1002" s="65"/>
      <c r="D1002" s="55"/>
      <c r="E1002" s="55"/>
      <c r="F1002" s="55"/>
      <c r="G1002" s="55"/>
      <c r="H1002" s="55"/>
      <c r="I1002" s="55"/>
      <c r="J1002" s="55"/>
      <c r="K1002" s="65"/>
      <c r="L1002" s="65"/>
      <c r="M1002" s="65"/>
      <c r="N1002" s="65"/>
      <c r="O1002" s="65"/>
      <c r="P1002" s="65"/>
    </row>
    <row r="1003" spans="3:16" s="1" customFormat="1" x14ac:dyDescent="0.25">
      <c r="C1003" s="65"/>
      <c r="D1003" s="55"/>
      <c r="E1003" s="55"/>
      <c r="F1003" s="55"/>
      <c r="G1003" s="55"/>
      <c r="H1003" s="55"/>
      <c r="I1003" s="55"/>
      <c r="J1003" s="55"/>
      <c r="K1003" s="65"/>
      <c r="L1003" s="65"/>
      <c r="M1003" s="65"/>
      <c r="N1003" s="65"/>
      <c r="O1003" s="65"/>
      <c r="P1003" s="65"/>
    </row>
    <row r="1004" spans="3:16" s="1" customFormat="1" x14ac:dyDescent="0.25">
      <c r="C1004" s="65"/>
      <c r="D1004" s="55"/>
      <c r="E1004" s="55"/>
      <c r="F1004" s="55"/>
      <c r="G1004" s="55"/>
      <c r="H1004" s="55"/>
      <c r="I1004" s="55"/>
      <c r="J1004" s="55"/>
      <c r="K1004" s="65"/>
      <c r="L1004" s="65"/>
      <c r="M1004" s="65"/>
      <c r="N1004" s="65"/>
      <c r="O1004" s="65"/>
      <c r="P1004" s="65"/>
    </row>
    <row r="1005" spans="3:16" s="1" customFormat="1" x14ac:dyDescent="0.25">
      <c r="C1005" s="65"/>
      <c r="D1005" s="55"/>
      <c r="E1005" s="55"/>
      <c r="F1005" s="55"/>
      <c r="G1005" s="55"/>
      <c r="H1005" s="55"/>
      <c r="I1005" s="55"/>
      <c r="J1005" s="55"/>
      <c r="K1005" s="65"/>
      <c r="L1005" s="65"/>
      <c r="M1005" s="65"/>
      <c r="N1005" s="65"/>
      <c r="O1005" s="65"/>
      <c r="P1005" s="65"/>
    </row>
    <row r="1006" spans="3:16" s="1" customFormat="1" x14ac:dyDescent="0.25">
      <c r="C1006" s="65"/>
      <c r="D1006" s="55"/>
      <c r="E1006" s="55"/>
      <c r="F1006" s="55"/>
      <c r="G1006" s="55"/>
      <c r="H1006" s="55"/>
      <c r="I1006" s="55"/>
      <c r="J1006" s="55"/>
      <c r="K1006" s="65"/>
      <c r="L1006" s="65"/>
      <c r="M1006" s="65"/>
      <c r="N1006" s="65"/>
      <c r="O1006" s="65"/>
      <c r="P1006" s="65"/>
    </row>
    <row r="1007" spans="3:16" s="1" customFormat="1" x14ac:dyDescent="0.25">
      <c r="C1007" s="65"/>
      <c r="D1007" s="55"/>
      <c r="E1007" s="55"/>
      <c r="F1007" s="55"/>
      <c r="G1007" s="55"/>
      <c r="H1007" s="55"/>
      <c r="I1007" s="55"/>
      <c r="J1007" s="55"/>
      <c r="K1007" s="65"/>
      <c r="L1007" s="65"/>
      <c r="M1007" s="65"/>
      <c r="N1007" s="65"/>
      <c r="O1007" s="65"/>
      <c r="P1007" s="65"/>
    </row>
    <row r="1008" spans="3:16" s="1" customFormat="1" x14ac:dyDescent="0.25">
      <c r="C1008" s="65"/>
      <c r="D1008" s="55"/>
      <c r="E1008" s="55"/>
      <c r="F1008" s="55"/>
      <c r="G1008" s="55"/>
      <c r="H1008" s="55"/>
      <c r="I1008" s="55"/>
      <c r="J1008" s="55"/>
      <c r="K1008" s="65"/>
      <c r="L1008" s="65"/>
      <c r="M1008" s="65"/>
      <c r="N1008" s="65"/>
      <c r="O1008" s="65"/>
      <c r="P1008" s="65"/>
    </row>
    <row r="1009" spans="3:16" s="1" customFormat="1" x14ac:dyDescent="0.25">
      <c r="C1009" s="65"/>
      <c r="D1009" s="55"/>
      <c r="E1009" s="55"/>
      <c r="F1009" s="55"/>
      <c r="G1009" s="55"/>
      <c r="H1009" s="55"/>
      <c r="I1009" s="55"/>
      <c r="J1009" s="55"/>
      <c r="K1009" s="65"/>
      <c r="L1009" s="65"/>
      <c r="M1009" s="65"/>
      <c r="N1009" s="65"/>
      <c r="O1009" s="65"/>
      <c r="P1009" s="65"/>
    </row>
    <row r="1010" spans="3:16" s="1" customFormat="1" x14ac:dyDescent="0.25">
      <c r="C1010" s="65"/>
      <c r="D1010" s="55"/>
      <c r="E1010" s="55"/>
      <c r="F1010" s="55"/>
      <c r="G1010" s="55"/>
      <c r="H1010" s="55"/>
      <c r="I1010" s="55"/>
      <c r="J1010" s="55"/>
      <c r="K1010" s="65"/>
      <c r="L1010" s="65"/>
      <c r="M1010" s="65"/>
      <c r="N1010" s="65"/>
      <c r="O1010" s="65"/>
      <c r="P1010" s="65"/>
    </row>
    <row r="1011" spans="3:16" s="1" customFormat="1" x14ac:dyDescent="0.25">
      <c r="C1011" s="65"/>
      <c r="D1011" s="55"/>
      <c r="E1011" s="55"/>
      <c r="F1011" s="55"/>
      <c r="G1011" s="55"/>
      <c r="H1011" s="55"/>
      <c r="I1011" s="55"/>
      <c r="J1011" s="55"/>
      <c r="K1011" s="65"/>
      <c r="L1011" s="65"/>
      <c r="M1011" s="65"/>
      <c r="N1011" s="65"/>
      <c r="O1011" s="65"/>
      <c r="P1011" s="65"/>
    </row>
    <row r="1012" spans="3:16" s="1" customFormat="1" x14ac:dyDescent="0.25">
      <c r="C1012" s="65"/>
      <c r="D1012" s="55"/>
      <c r="E1012" s="55"/>
      <c r="F1012" s="55"/>
      <c r="G1012" s="55"/>
      <c r="H1012" s="55"/>
      <c r="I1012" s="55"/>
      <c r="J1012" s="55"/>
      <c r="K1012" s="65"/>
      <c r="L1012" s="65"/>
      <c r="M1012" s="65"/>
      <c r="N1012" s="65"/>
      <c r="O1012" s="65"/>
      <c r="P1012" s="65"/>
    </row>
    <row r="1013" spans="3:16" s="1" customFormat="1" x14ac:dyDescent="0.25">
      <c r="C1013" s="65"/>
      <c r="D1013" s="55"/>
      <c r="E1013" s="55"/>
      <c r="F1013" s="55"/>
      <c r="G1013" s="55"/>
      <c r="H1013" s="55"/>
      <c r="I1013" s="55"/>
      <c r="J1013" s="55"/>
      <c r="K1013" s="65"/>
      <c r="L1013" s="65"/>
      <c r="M1013" s="65"/>
      <c r="N1013" s="65"/>
      <c r="O1013" s="65"/>
      <c r="P1013" s="65"/>
    </row>
    <row r="1014" spans="3:16" s="1" customFormat="1" x14ac:dyDescent="0.25">
      <c r="C1014" s="65"/>
      <c r="D1014" s="55"/>
      <c r="E1014" s="55"/>
      <c r="F1014" s="55"/>
      <c r="G1014" s="55"/>
      <c r="H1014" s="55"/>
      <c r="I1014" s="55"/>
      <c r="J1014" s="55"/>
      <c r="K1014" s="65"/>
      <c r="L1014" s="65"/>
      <c r="M1014" s="65"/>
      <c r="N1014" s="65"/>
      <c r="O1014" s="65"/>
      <c r="P1014" s="65"/>
    </row>
    <row r="1015" spans="3:16" s="1" customFormat="1" x14ac:dyDescent="0.25">
      <c r="C1015" s="65"/>
      <c r="D1015" s="55"/>
      <c r="E1015" s="55"/>
      <c r="F1015" s="55"/>
      <c r="G1015" s="55"/>
      <c r="H1015" s="55"/>
      <c r="I1015" s="55"/>
      <c r="J1015" s="55"/>
      <c r="K1015" s="65"/>
      <c r="L1015" s="65"/>
      <c r="M1015" s="65"/>
      <c r="N1015" s="65"/>
      <c r="O1015" s="65"/>
      <c r="P1015" s="65"/>
    </row>
    <row r="1016" spans="3:16" s="1" customFormat="1" x14ac:dyDescent="0.25">
      <c r="C1016" s="65"/>
      <c r="D1016" s="55"/>
      <c r="E1016" s="55"/>
      <c r="F1016" s="55"/>
      <c r="G1016" s="55"/>
      <c r="H1016" s="55"/>
      <c r="I1016" s="55"/>
      <c r="J1016" s="55"/>
      <c r="K1016" s="65"/>
      <c r="L1016" s="65"/>
      <c r="M1016" s="65"/>
      <c r="N1016" s="65"/>
      <c r="O1016" s="65"/>
      <c r="P1016" s="65"/>
    </row>
    <row r="1017" spans="3:16" s="1" customFormat="1" x14ac:dyDescent="0.25">
      <c r="C1017" s="65"/>
      <c r="D1017" s="55"/>
      <c r="E1017" s="55"/>
      <c r="F1017" s="55"/>
      <c r="G1017" s="55"/>
      <c r="H1017" s="55"/>
      <c r="I1017" s="55"/>
      <c r="J1017" s="55"/>
      <c r="K1017" s="65"/>
      <c r="L1017" s="65"/>
      <c r="M1017" s="65"/>
      <c r="N1017" s="65"/>
      <c r="O1017" s="65"/>
      <c r="P1017" s="65"/>
    </row>
    <row r="1018" spans="3:16" s="1" customFormat="1" x14ac:dyDescent="0.25">
      <c r="C1018" s="65"/>
      <c r="D1018" s="55"/>
      <c r="E1018" s="55"/>
      <c r="F1018" s="55"/>
      <c r="G1018" s="55"/>
      <c r="H1018" s="55"/>
      <c r="I1018" s="55"/>
      <c r="J1018" s="55"/>
      <c r="K1018" s="65"/>
      <c r="L1018" s="65"/>
      <c r="M1018" s="65"/>
      <c r="N1018" s="65"/>
      <c r="O1018" s="65"/>
      <c r="P1018" s="65"/>
    </row>
    <row r="1019" spans="3:16" s="1" customFormat="1" x14ac:dyDescent="0.25">
      <c r="C1019" s="65"/>
      <c r="D1019" s="55"/>
      <c r="E1019" s="55"/>
      <c r="F1019" s="55"/>
      <c r="G1019" s="55"/>
      <c r="H1019" s="55"/>
      <c r="I1019" s="55"/>
      <c r="J1019" s="55"/>
      <c r="K1019" s="65"/>
      <c r="L1019" s="65"/>
      <c r="M1019" s="65"/>
      <c r="N1019" s="65"/>
      <c r="O1019" s="65"/>
      <c r="P1019" s="65"/>
    </row>
    <row r="1020" spans="3:16" s="1" customFormat="1" x14ac:dyDescent="0.25">
      <c r="C1020" s="65"/>
      <c r="D1020" s="55"/>
      <c r="E1020" s="55"/>
      <c r="F1020" s="55"/>
      <c r="G1020" s="55"/>
      <c r="H1020" s="55"/>
      <c r="I1020" s="55"/>
      <c r="J1020" s="55"/>
      <c r="K1020" s="65"/>
      <c r="L1020" s="65"/>
      <c r="M1020" s="65"/>
      <c r="N1020" s="65"/>
      <c r="O1020" s="65"/>
      <c r="P1020" s="65"/>
    </row>
    <row r="1021" spans="3:16" s="1" customFormat="1" x14ac:dyDescent="0.25">
      <c r="C1021" s="65"/>
      <c r="D1021" s="55"/>
      <c r="E1021" s="55"/>
      <c r="F1021" s="55"/>
      <c r="G1021" s="55"/>
      <c r="H1021" s="55"/>
      <c r="I1021" s="55"/>
      <c r="J1021" s="55"/>
      <c r="K1021" s="65"/>
      <c r="L1021" s="65"/>
      <c r="M1021" s="65"/>
      <c r="N1021" s="65"/>
      <c r="O1021" s="65"/>
      <c r="P1021" s="65"/>
    </row>
    <row r="1022" spans="3:16" s="1" customFormat="1" x14ac:dyDescent="0.25">
      <c r="C1022" s="65"/>
      <c r="D1022" s="55"/>
      <c r="E1022" s="55"/>
      <c r="F1022" s="55"/>
      <c r="G1022" s="55"/>
      <c r="H1022" s="55"/>
      <c r="I1022" s="55"/>
      <c r="J1022" s="55"/>
      <c r="K1022" s="65"/>
      <c r="L1022" s="65"/>
      <c r="M1022" s="65"/>
      <c r="N1022" s="65"/>
      <c r="O1022" s="65"/>
      <c r="P1022" s="65"/>
    </row>
    <row r="1023" spans="3:16" s="1" customFormat="1" x14ac:dyDescent="0.25">
      <c r="C1023" s="65"/>
      <c r="D1023" s="55"/>
      <c r="E1023" s="55"/>
      <c r="F1023" s="55"/>
      <c r="G1023" s="55"/>
      <c r="H1023" s="55"/>
      <c r="I1023" s="55"/>
      <c r="J1023" s="55"/>
      <c r="K1023" s="65"/>
      <c r="L1023" s="65"/>
      <c r="M1023" s="65"/>
      <c r="N1023" s="65"/>
      <c r="O1023" s="65"/>
      <c r="P1023" s="65"/>
    </row>
    <row r="1024" spans="3:16" s="1" customFormat="1" x14ac:dyDescent="0.25">
      <c r="C1024" s="65"/>
      <c r="D1024" s="55"/>
      <c r="E1024" s="55"/>
      <c r="F1024" s="55"/>
      <c r="G1024" s="55"/>
      <c r="H1024" s="55"/>
      <c r="I1024" s="55"/>
      <c r="J1024" s="55"/>
      <c r="K1024" s="65"/>
      <c r="L1024" s="65"/>
      <c r="M1024" s="65"/>
      <c r="N1024" s="65"/>
      <c r="O1024" s="65"/>
      <c r="P1024" s="65"/>
    </row>
    <row r="1025" spans="3:16" s="1" customFormat="1" x14ac:dyDescent="0.25">
      <c r="C1025" s="65"/>
      <c r="D1025" s="55"/>
      <c r="E1025" s="55"/>
      <c r="F1025" s="55"/>
      <c r="G1025" s="55"/>
      <c r="H1025" s="55"/>
      <c r="I1025" s="55"/>
      <c r="J1025" s="55"/>
      <c r="K1025" s="65"/>
      <c r="L1025" s="65"/>
      <c r="M1025" s="65"/>
      <c r="N1025" s="65"/>
      <c r="O1025" s="65"/>
      <c r="P1025" s="65"/>
    </row>
    <row r="1026" spans="3:16" s="1" customFormat="1" x14ac:dyDescent="0.25">
      <c r="C1026" s="65"/>
      <c r="D1026" s="55"/>
      <c r="E1026" s="55"/>
      <c r="F1026" s="55"/>
      <c r="G1026" s="55"/>
      <c r="H1026" s="55"/>
      <c r="I1026" s="55"/>
      <c r="J1026" s="55"/>
      <c r="K1026" s="65"/>
      <c r="L1026" s="65"/>
      <c r="M1026" s="65"/>
      <c r="N1026" s="65"/>
      <c r="O1026" s="65"/>
      <c r="P1026" s="65"/>
    </row>
    <row r="1027" spans="3:16" s="1" customFormat="1" x14ac:dyDescent="0.25">
      <c r="C1027" s="65"/>
      <c r="D1027" s="55"/>
      <c r="E1027" s="55"/>
      <c r="F1027" s="55"/>
      <c r="G1027" s="55"/>
      <c r="H1027" s="55"/>
      <c r="I1027" s="55"/>
      <c r="J1027" s="55"/>
      <c r="K1027" s="65"/>
      <c r="L1027" s="65"/>
      <c r="M1027" s="65"/>
      <c r="N1027" s="65"/>
      <c r="O1027" s="65"/>
      <c r="P1027" s="65"/>
    </row>
    <row r="1028" spans="3:16" s="1" customFormat="1" x14ac:dyDescent="0.25">
      <c r="C1028" s="65"/>
      <c r="D1028" s="55"/>
      <c r="E1028" s="55"/>
      <c r="F1028" s="55"/>
      <c r="G1028" s="55"/>
      <c r="H1028" s="55"/>
      <c r="I1028" s="55"/>
      <c r="J1028" s="55"/>
      <c r="K1028" s="65"/>
      <c r="L1028" s="65"/>
      <c r="M1028" s="65"/>
      <c r="N1028" s="65"/>
      <c r="O1028" s="65"/>
      <c r="P1028" s="65"/>
    </row>
    <row r="1029" spans="3:16" s="1" customFormat="1" x14ac:dyDescent="0.25">
      <c r="C1029" s="65"/>
      <c r="D1029" s="55"/>
      <c r="E1029" s="55"/>
      <c r="F1029" s="55"/>
      <c r="G1029" s="55"/>
      <c r="H1029" s="55"/>
      <c r="I1029" s="55"/>
      <c r="J1029" s="55"/>
      <c r="K1029" s="65"/>
      <c r="L1029" s="65"/>
      <c r="M1029" s="65"/>
      <c r="N1029" s="65"/>
      <c r="O1029" s="65"/>
      <c r="P1029" s="65"/>
    </row>
    <row r="1030" spans="3:16" s="1" customFormat="1" x14ac:dyDescent="0.25">
      <c r="C1030" s="65"/>
      <c r="D1030" s="55"/>
      <c r="E1030" s="55"/>
      <c r="F1030" s="55"/>
      <c r="G1030" s="55"/>
      <c r="H1030" s="55"/>
      <c r="I1030" s="55"/>
      <c r="J1030" s="55"/>
      <c r="K1030" s="65"/>
      <c r="L1030" s="65"/>
      <c r="M1030" s="65"/>
      <c r="N1030" s="65"/>
      <c r="O1030" s="65"/>
      <c r="P1030" s="65"/>
    </row>
    <row r="1031" spans="3:16" s="1" customFormat="1" x14ac:dyDescent="0.25">
      <c r="C1031" s="65"/>
      <c r="D1031" s="55"/>
      <c r="E1031" s="55"/>
      <c r="F1031" s="55"/>
      <c r="G1031" s="55"/>
      <c r="H1031" s="55"/>
      <c r="I1031" s="55"/>
      <c r="J1031" s="55"/>
      <c r="K1031" s="65"/>
      <c r="L1031" s="65"/>
      <c r="M1031" s="65"/>
      <c r="N1031" s="65"/>
      <c r="O1031" s="65"/>
      <c r="P1031" s="65"/>
    </row>
    <row r="1032" spans="3:16" s="1" customFormat="1" x14ac:dyDescent="0.25">
      <c r="C1032" s="65"/>
      <c r="D1032" s="55"/>
      <c r="E1032" s="55"/>
      <c r="F1032" s="55"/>
      <c r="G1032" s="55"/>
      <c r="H1032" s="55"/>
      <c r="I1032" s="55"/>
      <c r="J1032" s="55"/>
      <c r="K1032" s="65"/>
      <c r="L1032" s="65"/>
      <c r="M1032" s="65"/>
      <c r="N1032" s="65"/>
      <c r="O1032" s="65"/>
      <c r="P1032" s="65"/>
    </row>
    <row r="1033" spans="3:16" s="1" customFormat="1" x14ac:dyDescent="0.25">
      <c r="C1033" s="65"/>
      <c r="D1033" s="55"/>
      <c r="E1033" s="55"/>
      <c r="F1033" s="55"/>
      <c r="G1033" s="55"/>
      <c r="H1033" s="55"/>
      <c r="I1033" s="55"/>
      <c r="J1033" s="55"/>
      <c r="K1033" s="65"/>
      <c r="L1033" s="65"/>
      <c r="M1033" s="65"/>
      <c r="N1033" s="65"/>
      <c r="O1033" s="65"/>
      <c r="P1033" s="65"/>
    </row>
    <row r="1034" spans="3:16" s="1" customFormat="1" x14ac:dyDescent="0.25">
      <c r="C1034" s="65"/>
      <c r="D1034" s="55"/>
      <c r="E1034" s="55"/>
      <c r="F1034" s="55"/>
      <c r="G1034" s="55"/>
      <c r="H1034" s="55"/>
      <c r="I1034" s="55"/>
      <c r="J1034" s="55"/>
      <c r="K1034" s="65"/>
      <c r="L1034" s="65"/>
      <c r="M1034" s="65"/>
      <c r="N1034" s="65"/>
      <c r="O1034" s="65"/>
      <c r="P1034" s="65"/>
    </row>
    <row r="1035" spans="3:16" s="1" customFormat="1" x14ac:dyDescent="0.25">
      <c r="C1035" s="65"/>
      <c r="D1035" s="55"/>
      <c r="E1035" s="55"/>
      <c r="F1035" s="55"/>
      <c r="G1035" s="55"/>
      <c r="H1035" s="55"/>
      <c r="I1035" s="55"/>
      <c r="J1035" s="55"/>
      <c r="K1035" s="65"/>
      <c r="L1035" s="65"/>
      <c r="M1035" s="65"/>
      <c r="N1035" s="65"/>
      <c r="O1035" s="65"/>
      <c r="P1035" s="65"/>
    </row>
    <row r="1036" spans="3:16" s="1" customFormat="1" x14ac:dyDescent="0.25">
      <c r="C1036" s="65"/>
      <c r="D1036" s="55"/>
      <c r="E1036" s="55"/>
      <c r="F1036" s="55"/>
      <c r="G1036" s="55"/>
      <c r="H1036" s="55"/>
      <c r="I1036" s="55"/>
      <c r="J1036" s="55"/>
      <c r="K1036" s="65"/>
      <c r="L1036" s="65"/>
      <c r="M1036" s="65"/>
      <c r="N1036" s="65"/>
      <c r="O1036" s="65"/>
      <c r="P1036" s="65"/>
    </row>
    <row r="1037" spans="3:16" s="1" customFormat="1" x14ac:dyDescent="0.25">
      <c r="C1037" s="65"/>
      <c r="D1037" s="55"/>
      <c r="E1037" s="55"/>
      <c r="F1037" s="55"/>
      <c r="G1037" s="55"/>
      <c r="H1037" s="55"/>
      <c r="I1037" s="55"/>
      <c r="J1037" s="55"/>
      <c r="K1037" s="65"/>
      <c r="L1037" s="65"/>
      <c r="M1037" s="65"/>
      <c r="N1037" s="65"/>
      <c r="O1037" s="65"/>
      <c r="P1037" s="65"/>
    </row>
    <row r="1038" spans="3:16" s="1" customFormat="1" x14ac:dyDescent="0.25">
      <c r="C1038" s="65"/>
      <c r="D1038" s="55"/>
      <c r="E1038" s="55"/>
      <c r="F1038" s="55"/>
      <c r="G1038" s="55"/>
      <c r="H1038" s="55"/>
      <c r="I1038" s="55"/>
      <c r="J1038" s="55"/>
      <c r="K1038" s="65"/>
      <c r="L1038" s="65"/>
      <c r="M1038" s="65"/>
      <c r="N1038" s="65"/>
      <c r="O1038" s="65"/>
      <c r="P1038" s="65"/>
    </row>
    <row r="1039" spans="3:16" s="1" customFormat="1" x14ac:dyDescent="0.25">
      <c r="C1039" s="65"/>
      <c r="D1039" s="55"/>
      <c r="E1039" s="55"/>
      <c r="F1039" s="55"/>
      <c r="G1039" s="55"/>
      <c r="H1039" s="55"/>
      <c r="I1039" s="55"/>
      <c r="J1039" s="55"/>
      <c r="K1039" s="65"/>
      <c r="L1039" s="65"/>
      <c r="M1039" s="65"/>
      <c r="N1039" s="65"/>
      <c r="O1039" s="65"/>
      <c r="P1039" s="65"/>
    </row>
    <row r="1040" spans="3:16" s="1" customFormat="1" x14ac:dyDescent="0.25">
      <c r="C1040" s="65"/>
      <c r="D1040" s="55"/>
      <c r="E1040" s="55"/>
      <c r="F1040" s="55"/>
      <c r="G1040" s="55"/>
      <c r="H1040" s="55"/>
      <c r="I1040" s="55"/>
      <c r="J1040" s="55"/>
      <c r="K1040" s="65"/>
      <c r="L1040" s="65"/>
      <c r="M1040" s="65"/>
      <c r="N1040" s="65"/>
      <c r="O1040" s="65"/>
      <c r="P1040" s="65"/>
    </row>
    <row r="1041" spans="3:16" s="1" customFormat="1" x14ac:dyDescent="0.25">
      <c r="C1041" s="65"/>
      <c r="D1041" s="55"/>
      <c r="E1041" s="55"/>
      <c r="F1041" s="55"/>
      <c r="G1041" s="55"/>
      <c r="H1041" s="55"/>
      <c r="I1041" s="55"/>
      <c r="J1041" s="55"/>
      <c r="K1041" s="65"/>
      <c r="L1041" s="65"/>
      <c r="M1041" s="65"/>
      <c r="N1041" s="65"/>
      <c r="O1041" s="65"/>
      <c r="P1041" s="65"/>
    </row>
    <row r="1042" spans="3:16" s="1" customFormat="1" x14ac:dyDescent="0.25">
      <c r="C1042" s="65"/>
      <c r="D1042" s="55"/>
      <c r="E1042" s="55"/>
      <c r="F1042" s="55"/>
      <c r="G1042" s="55"/>
      <c r="H1042" s="55"/>
      <c r="I1042" s="55"/>
      <c r="J1042" s="55"/>
      <c r="K1042" s="65"/>
      <c r="L1042" s="65"/>
      <c r="M1042" s="65"/>
      <c r="N1042" s="65"/>
      <c r="O1042" s="65"/>
      <c r="P1042" s="65"/>
    </row>
    <row r="1043" spans="3:16" s="1" customFormat="1" x14ac:dyDescent="0.25">
      <c r="C1043" s="65"/>
      <c r="D1043" s="55"/>
      <c r="E1043" s="55"/>
      <c r="F1043" s="55"/>
      <c r="G1043" s="55"/>
      <c r="H1043" s="55"/>
      <c r="I1043" s="55"/>
      <c r="J1043" s="55"/>
      <c r="K1043" s="65"/>
      <c r="L1043" s="65"/>
      <c r="M1043" s="65"/>
      <c r="N1043" s="65"/>
      <c r="O1043" s="65"/>
      <c r="P1043" s="65"/>
    </row>
    <row r="1044" spans="3:16" s="1" customFormat="1" x14ac:dyDescent="0.25">
      <c r="C1044" s="65"/>
      <c r="D1044" s="55"/>
      <c r="E1044" s="55"/>
      <c r="F1044" s="55"/>
      <c r="G1044" s="55"/>
      <c r="H1044" s="55"/>
      <c r="I1044" s="55"/>
      <c r="J1044" s="55"/>
      <c r="K1044" s="65"/>
      <c r="L1044" s="65"/>
      <c r="M1044" s="65"/>
      <c r="N1044" s="65"/>
      <c r="O1044" s="65"/>
      <c r="P1044" s="65"/>
    </row>
    <row r="1045" spans="3:16" s="1" customFormat="1" x14ac:dyDescent="0.25">
      <c r="C1045" s="65"/>
      <c r="D1045" s="55"/>
      <c r="E1045" s="55"/>
      <c r="F1045" s="55"/>
      <c r="G1045" s="55"/>
      <c r="H1045" s="55"/>
      <c r="I1045" s="55"/>
      <c r="J1045" s="55"/>
      <c r="K1045" s="65"/>
      <c r="L1045" s="65"/>
      <c r="M1045" s="65"/>
      <c r="N1045" s="65"/>
      <c r="O1045" s="65"/>
      <c r="P1045" s="65"/>
    </row>
    <row r="1046" spans="3:16" s="1" customFormat="1" x14ac:dyDescent="0.25">
      <c r="C1046" s="65"/>
      <c r="D1046" s="55"/>
      <c r="E1046" s="55"/>
      <c r="F1046" s="55"/>
      <c r="G1046" s="55"/>
      <c r="H1046" s="55"/>
      <c r="I1046" s="55"/>
      <c r="J1046" s="55"/>
      <c r="K1046" s="65"/>
      <c r="L1046" s="65"/>
      <c r="M1046" s="65"/>
      <c r="N1046" s="65"/>
      <c r="O1046" s="65"/>
      <c r="P1046" s="65"/>
    </row>
    <row r="1047" spans="3:16" s="1" customFormat="1" x14ac:dyDescent="0.25">
      <c r="C1047" s="65"/>
      <c r="D1047" s="55"/>
      <c r="E1047" s="55"/>
      <c r="F1047" s="55"/>
      <c r="G1047" s="55"/>
      <c r="H1047" s="55"/>
      <c r="I1047" s="55"/>
      <c r="J1047" s="55"/>
      <c r="K1047" s="65"/>
      <c r="L1047" s="65"/>
      <c r="M1047" s="65"/>
      <c r="N1047" s="65"/>
      <c r="O1047" s="65"/>
      <c r="P1047" s="65"/>
    </row>
    <row r="1048" spans="3:16" s="1" customFormat="1" x14ac:dyDescent="0.25">
      <c r="C1048" s="65"/>
      <c r="D1048" s="55"/>
      <c r="E1048" s="55"/>
      <c r="F1048" s="55"/>
      <c r="G1048" s="55"/>
      <c r="H1048" s="55"/>
      <c r="I1048" s="55"/>
      <c r="J1048" s="55"/>
      <c r="K1048" s="65"/>
      <c r="L1048" s="65"/>
      <c r="M1048" s="65"/>
      <c r="N1048" s="65"/>
      <c r="O1048" s="65"/>
      <c r="P1048" s="65"/>
    </row>
    <row r="1049" spans="3:16" s="1" customFormat="1" x14ac:dyDescent="0.25">
      <c r="C1049" s="65"/>
      <c r="D1049" s="55"/>
      <c r="E1049" s="55"/>
      <c r="F1049" s="55"/>
      <c r="G1049" s="55"/>
      <c r="H1049" s="55"/>
      <c r="I1049" s="55"/>
      <c r="J1049" s="55"/>
      <c r="K1049" s="65"/>
      <c r="L1049" s="65"/>
      <c r="M1049" s="65"/>
      <c r="N1049" s="65"/>
      <c r="O1049" s="65"/>
      <c r="P1049" s="65"/>
    </row>
    <row r="1050" spans="3:16" s="1" customFormat="1" x14ac:dyDescent="0.25">
      <c r="C1050" s="65"/>
      <c r="D1050" s="55"/>
      <c r="E1050" s="55"/>
      <c r="F1050" s="55"/>
      <c r="G1050" s="55"/>
      <c r="H1050" s="55"/>
      <c r="I1050" s="55"/>
      <c r="J1050" s="55"/>
      <c r="K1050" s="65"/>
      <c r="L1050" s="65"/>
      <c r="M1050" s="65"/>
      <c r="N1050" s="65"/>
      <c r="O1050" s="65"/>
      <c r="P1050" s="65"/>
    </row>
    <row r="1051" spans="3:16" s="1" customFormat="1" x14ac:dyDescent="0.25">
      <c r="C1051" s="65"/>
      <c r="D1051" s="55"/>
      <c r="E1051" s="55"/>
      <c r="F1051" s="55"/>
      <c r="G1051" s="55"/>
      <c r="H1051" s="55"/>
      <c r="I1051" s="55"/>
      <c r="J1051" s="55"/>
      <c r="K1051" s="65"/>
      <c r="L1051" s="65"/>
      <c r="M1051" s="65"/>
      <c r="N1051" s="65"/>
      <c r="O1051" s="65"/>
      <c r="P1051" s="65"/>
    </row>
    <row r="1052" spans="3:16" s="1" customFormat="1" x14ac:dyDescent="0.25">
      <c r="C1052" s="65"/>
      <c r="D1052" s="55"/>
      <c r="E1052" s="55"/>
      <c r="F1052" s="55"/>
      <c r="G1052" s="55"/>
      <c r="H1052" s="55"/>
      <c r="I1052" s="55"/>
      <c r="J1052" s="55"/>
      <c r="K1052" s="65"/>
      <c r="L1052" s="65"/>
      <c r="M1052" s="65"/>
      <c r="N1052" s="65"/>
      <c r="O1052" s="65"/>
      <c r="P1052" s="65"/>
    </row>
    <row r="1053" spans="3:16" s="1" customFormat="1" x14ac:dyDescent="0.25">
      <c r="C1053" s="65"/>
      <c r="D1053" s="55"/>
      <c r="E1053" s="55"/>
      <c r="F1053" s="55"/>
      <c r="G1053" s="55"/>
      <c r="H1053" s="55"/>
      <c r="I1053" s="55"/>
      <c r="J1053" s="55"/>
      <c r="K1053" s="65"/>
      <c r="L1053" s="65"/>
      <c r="M1053" s="65"/>
      <c r="N1053" s="65"/>
      <c r="O1053" s="65"/>
      <c r="P1053" s="65"/>
    </row>
    <row r="1054" spans="3:16" s="1" customFormat="1" x14ac:dyDescent="0.25">
      <c r="C1054" s="65"/>
      <c r="D1054" s="55"/>
      <c r="E1054" s="55"/>
      <c r="F1054" s="55"/>
      <c r="G1054" s="55"/>
      <c r="H1054" s="55"/>
      <c r="I1054" s="55"/>
      <c r="J1054" s="55"/>
      <c r="K1054" s="65"/>
      <c r="L1054" s="65"/>
      <c r="M1054" s="65"/>
      <c r="N1054" s="65"/>
      <c r="O1054" s="65"/>
      <c r="P1054" s="65"/>
    </row>
    <row r="1055" spans="3:16" s="1" customFormat="1" x14ac:dyDescent="0.25">
      <c r="C1055" s="65"/>
      <c r="D1055" s="55"/>
      <c r="E1055" s="55"/>
      <c r="F1055" s="55"/>
      <c r="G1055" s="55"/>
      <c r="H1055" s="55"/>
      <c r="I1055" s="55"/>
      <c r="J1055" s="55"/>
      <c r="K1055" s="65"/>
      <c r="L1055" s="65"/>
      <c r="M1055" s="65"/>
      <c r="N1055" s="65"/>
      <c r="O1055" s="65"/>
      <c r="P1055" s="65"/>
    </row>
    <row r="1056" spans="3:16" s="1" customFormat="1" x14ac:dyDescent="0.25">
      <c r="C1056" s="65"/>
      <c r="D1056" s="55"/>
      <c r="E1056" s="55"/>
      <c r="F1056" s="55"/>
      <c r="G1056" s="55"/>
      <c r="H1056" s="55"/>
      <c r="I1056" s="55"/>
      <c r="J1056" s="55"/>
      <c r="K1056" s="65"/>
      <c r="L1056" s="65"/>
      <c r="M1056" s="65"/>
      <c r="N1056" s="65"/>
      <c r="O1056" s="65"/>
      <c r="P1056" s="65"/>
    </row>
    <row r="1057" spans="3:16" s="1" customFormat="1" x14ac:dyDescent="0.25">
      <c r="C1057" s="65"/>
      <c r="D1057" s="55"/>
      <c r="E1057" s="55"/>
      <c r="F1057" s="55"/>
      <c r="G1057" s="55"/>
      <c r="H1057" s="55"/>
      <c r="I1057" s="55"/>
      <c r="J1057" s="55"/>
      <c r="K1057" s="65"/>
      <c r="L1057" s="65"/>
      <c r="M1057" s="65"/>
      <c r="N1057" s="65"/>
      <c r="O1057" s="65"/>
      <c r="P1057" s="65"/>
    </row>
    <row r="1058" spans="3:16" s="1" customFormat="1" x14ac:dyDescent="0.25">
      <c r="C1058" s="65"/>
      <c r="D1058" s="55"/>
      <c r="E1058" s="55"/>
      <c r="F1058" s="55"/>
      <c r="G1058" s="55"/>
      <c r="H1058" s="55"/>
      <c r="I1058" s="55"/>
      <c r="J1058" s="55"/>
      <c r="K1058" s="65"/>
      <c r="L1058" s="65"/>
      <c r="M1058" s="65"/>
      <c r="N1058" s="65"/>
      <c r="O1058" s="65"/>
      <c r="P1058" s="65"/>
    </row>
    <row r="1059" spans="3:16" s="1" customFormat="1" x14ac:dyDescent="0.25">
      <c r="C1059" s="65"/>
      <c r="D1059" s="55"/>
      <c r="E1059" s="55"/>
      <c r="F1059" s="55"/>
      <c r="G1059" s="55"/>
      <c r="H1059" s="55"/>
      <c r="I1059" s="55"/>
      <c r="J1059" s="55"/>
      <c r="K1059" s="65"/>
      <c r="L1059" s="65"/>
      <c r="M1059" s="65"/>
      <c r="N1059" s="65"/>
      <c r="O1059" s="65"/>
      <c r="P1059" s="65"/>
    </row>
    <row r="1060" spans="3:16" s="1" customFormat="1" x14ac:dyDescent="0.25">
      <c r="C1060" s="65"/>
      <c r="D1060" s="55"/>
      <c r="E1060" s="55"/>
      <c r="F1060" s="55"/>
      <c r="G1060" s="55"/>
      <c r="H1060" s="55"/>
      <c r="I1060" s="55"/>
      <c r="J1060" s="55"/>
      <c r="K1060" s="65"/>
      <c r="L1060" s="65"/>
      <c r="M1060" s="65"/>
      <c r="N1060" s="65"/>
      <c r="O1060" s="65"/>
      <c r="P1060" s="65"/>
    </row>
    <row r="1061" spans="3:16" s="1" customFormat="1" x14ac:dyDescent="0.25">
      <c r="C1061" s="65"/>
      <c r="D1061" s="55"/>
      <c r="E1061" s="55"/>
      <c r="F1061" s="55"/>
      <c r="G1061" s="55"/>
      <c r="H1061" s="55"/>
      <c r="I1061" s="55"/>
      <c r="J1061" s="55"/>
      <c r="K1061" s="65"/>
      <c r="L1061" s="65"/>
      <c r="M1061" s="65"/>
      <c r="N1061" s="65"/>
      <c r="O1061" s="65"/>
      <c r="P1061" s="65"/>
    </row>
    <row r="1062" spans="3:16" s="1" customFormat="1" x14ac:dyDescent="0.25">
      <c r="C1062" s="65"/>
      <c r="D1062" s="55"/>
      <c r="E1062" s="55"/>
      <c r="F1062" s="55"/>
      <c r="G1062" s="55"/>
      <c r="H1062" s="55"/>
      <c r="I1062" s="55"/>
      <c r="J1062" s="55"/>
      <c r="K1062" s="65"/>
      <c r="L1062" s="65"/>
      <c r="M1062" s="65"/>
      <c r="N1062" s="65"/>
      <c r="O1062" s="65"/>
      <c r="P1062" s="65"/>
    </row>
    <row r="1063" spans="3:16" s="1" customFormat="1" x14ac:dyDescent="0.25">
      <c r="C1063" s="65"/>
      <c r="D1063" s="55"/>
      <c r="E1063" s="55"/>
      <c r="F1063" s="55"/>
      <c r="G1063" s="55"/>
      <c r="H1063" s="55"/>
      <c r="I1063" s="55"/>
      <c r="J1063" s="55"/>
      <c r="K1063" s="65"/>
      <c r="L1063" s="65"/>
      <c r="M1063" s="65"/>
      <c r="N1063" s="65"/>
      <c r="O1063" s="65"/>
      <c r="P1063" s="65"/>
    </row>
    <row r="1064" spans="3:16" s="1" customFormat="1" x14ac:dyDescent="0.25">
      <c r="C1064" s="65"/>
      <c r="D1064" s="55"/>
      <c r="E1064" s="55"/>
      <c r="F1064" s="55"/>
      <c r="G1064" s="55"/>
      <c r="H1064" s="55"/>
      <c r="I1064" s="55"/>
      <c r="J1064" s="55"/>
      <c r="K1064" s="65"/>
      <c r="L1064" s="65"/>
      <c r="M1064" s="65"/>
      <c r="N1064" s="65"/>
      <c r="O1064" s="65"/>
      <c r="P1064" s="65"/>
    </row>
    <row r="1065" spans="3:16" s="1" customFormat="1" x14ac:dyDescent="0.25">
      <c r="C1065" s="65"/>
      <c r="D1065" s="55"/>
      <c r="E1065" s="55"/>
      <c r="F1065" s="55"/>
      <c r="G1065" s="55"/>
      <c r="H1065" s="55"/>
      <c r="I1065" s="55"/>
      <c r="J1065" s="55"/>
      <c r="K1065" s="65"/>
      <c r="L1065" s="65"/>
      <c r="M1065" s="65"/>
      <c r="N1065" s="65"/>
      <c r="O1065" s="65"/>
      <c r="P1065" s="65"/>
    </row>
    <row r="1066" spans="3:16" s="1" customFormat="1" x14ac:dyDescent="0.25">
      <c r="C1066" s="65"/>
      <c r="D1066" s="55"/>
      <c r="E1066" s="55"/>
      <c r="F1066" s="55"/>
      <c r="G1066" s="55"/>
      <c r="H1066" s="55"/>
      <c r="I1066" s="55"/>
      <c r="J1066" s="55"/>
      <c r="K1066" s="65"/>
      <c r="L1066" s="65"/>
      <c r="M1066" s="65"/>
      <c r="N1066" s="65"/>
      <c r="O1066" s="65"/>
      <c r="P1066" s="65"/>
    </row>
    <row r="1067" spans="3:16" s="1" customFormat="1" x14ac:dyDescent="0.25">
      <c r="C1067" s="65"/>
      <c r="D1067" s="55"/>
      <c r="E1067" s="55"/>
      <c r="F1067" s="55"/>
      <c r="G1067" s="55"/>
      <c r="H1067" s="55"/>
      <c r="I1067" s="55"/>
      <c r="J1067" s="55"/>
      <c r="K1067" s="65"/>
      <c r="L1067" s="65"/>
      <c r="M1067" s="65"/>
      <c r="N1067" s="65"/>
      <c r="O1067" s="65"/>
      <c r="P1067" s="65"/>
    </row>
    <row r="1068" spans="3:16" s="1" customFormat="1" x14ac:dyDescent="0.25">
      <c r="C1068" s="65"/>
      <c r="D1068" s="55"/>
      <c r="E1068" s="55"/>
      <c r="F1068" s="55"/>
      <c r="G1068" s="55"/>
      <c r="H1068" s="55"/>
      <c r="I1068" s="55"/>
      <c r="J1068" s="55"/>
      <c r="K1068" s="65"/>
      <c r="L1068" s="65"/>
      <c r="M1068" s="65"/>
      <c r="N1068" s="65"/>
      <c r="O1068" s="65"/>
      <c r="P1068" s="65"/>
    </row>
    <row r="1069" spans="3:16" s="1" customFormat="1" x14ac:dyDescent="0.25">
      <c r="C1069" s="65"/>
      <c r="D1069" s="55"/>
      <c r="E1069" s="55"/>
      <c r="F1069" s="55"/>
      <c r="G1069" s="55"/>
      <c r="H1069" s="55"/>
      <c r="I1069" s="55"/>
      <c r="J1069" s="55"/>
      <c r="K1069" s="65"/>
      <c r="L1069" s="65"/>
      <c r="M1069" s="65"/>
      <c r="N1069" s="65"/>
      <c r="O1069" s="65"/>
      <c r="P1069" s="65"/>
    </row>
    <row r="1070" spans="3:16" s="1" customFormat="1" x14ac:dyDescent="0.25">
      <c r="C1070" s="65"/>
      <c r="D1070" s="55"/>
      <c r="E1070" s="55"/>
      <c r="F1070" s="55"/>
      <c r="G1070" s="55"/>
      <c r="H1070" s="55"/>
      <c r="I1070" s="55"/>
      <c r="J1070" s="55"/>
      <c r="K1070" s="65"/>
      <c r="L1070" s="65"/>
      <c r="M1070" s="65"/>
      <c r="N1070" s="65"/>
      <c r="O1070" s="65"/>
      <c r="P1070" s="65"/>
    </row>
    <row r="1071" spans="3:16" s="1" customFormat="1" x14ac:dyDescent="0.25">
      <c r="C1071" s="65"/>
      <c r="D1071" s="55"/>
      <c r="E1071" s="55"/>
      <c r="F1071" s="55"/>
      <c r="G1071" s="55"/>
      <c r="H1071" s="55"/>
      <c r="I1071" s="55"/>
      <c r="J1071" s="55"/>
      <c r="K1071" s="65"/>
      <c r="L1071" s="65"/>
      <c r="M1071" s="65"/>
      <c r="N1071" s="65"/>
      <c r="O1071" s="65"/>
      <c r="P1071" s="65"/>
    </row>
    <row r="1072" spans="3:16" s="1" customFormat="1" x14ac:dyDescent="0.25">
      <c r="C1072" s="65"/>
      <c r="D1072" s="55"/>
      <c r="E1072" s="55"/>
      <c r="F1072" s="55"/>
      <c r="G1072" s="55"/>
      <c r="H1072" s="55"/>
      <c r="I1072" s="55"/>
      <c r="J1072" s="55"/>
      <c r="K1072" s="65"/>
      <c r="L1072" s="65"/>
      <c r="M1072" s="65"/>
      <c r="N1072" s="65"/>
      <c r="O1072" s="65"/>
      <c r="P1072" s="65"/>
    </row>
    <row r="1073" spans="3:16" s="1" customFormat="1" x14ac:dyDescent="0.25">
      <c r="C1073" s="65"/>
      <c r="D1073" s="55"/>
      <c r="E1073" s="55"/>
      <c r="F1073" s="55"/>
      <c r="G1073" s="55"/>
      <c r="H1073" s="55"/>
      <c r="I1073" s="55"/>
      <c r="J1073" s="55"/>
      <c r="K1073" s="65"/>
      <c r="L1073" s="65"/>
      <c r="M1073" s="65"/>
      <c r="N1073" s="65"/>
      <c r="O1073" s="65"/>
      <c r="P1073" s="65"/>
    </row>
    <row r="1074" spans="3:16" s="1" customFormat="1" x14ac:dyDescent="0.25">
      <c r="C1074" s="65"/>
      <c r="D1074" s="55"/>
      <c r="E1074" s="55"/>
      <c r="F1074" s="55"/>
      <c r="G1074" s="55"/>
      <c r="H1074" s="55"/>
      <c r="I1074" s="55"/>
      <c r="J1074" s="55"/>
      <c r="K1074" s="65"/>
      <c r="L1074" s="65"/>
      <c r="M1074" s="65"/>
      <c r="N1074" s="65"/>
      <c r="O1074" s="65"/>
      <c r="P1074" s="65"/>
    </row>
    <row r="1075" spans="3:16" s="1" customFormat="1" x14ac:dyDescent="0.25">
      <c r="C1075" s="65"/>
      <c r="D1075" s="55"/>
      <c r="E1075" s="55"/>
      <c r="F1075" s="55"/>
      <c r="G1075" s="55"/>
      <c r="H1075" s="55"/>
      <c r="I1075" s="55"/>
      <c r="J1075" s="55"/>
      <c r="K1075" s="65"/>
      <c r="L1075" s="65"/>
      <c r="M1075" s="65"/>
      <c r="N1075" s="65"/>
      <c r="O1075" s="65"/>
      <c r="P1075" s="65"/>
    </row>
    <row r="1076" spans="3:16" s="1" customFormat="1" x14ac:dyDescent="0.25">
      <c r="C1076" s="65"/>
      <c r="D1076" s="55"/>
      <c r="E1076" s="55"/>
      <c r="F1076" s="55"/>
      <c r="G1076" s="55"/>
      <c r="H1076" s="55"/>
      <c r="I1076" s="55"/>
      <c r="J1076" s="55"/>
      <c r="K1076" s="65"/>
      <c r="L1076" s="65"/>
      <c r="M1076" s="65"/>
      <c r="N1076" s="65"/>
      <c r="O1076" s="65"/>
      <c r="P1076" s="65"/>
    </row>
    <row r="1077" spans="3:16" s="1" customFormat="1" x14ac:dyDescent="0.25">
      <c r="C1077" s="65"/>
      <c r="D1077" s="55"/>
      <c r="E1077" s="55"/>
      <c r="F1077" s="55"/>
      <c r="G1077" s="55"/>
      <c r="H1077" s="55"/>
      <c r="I1077" s="55"/>
      <c r="J1077" s="55"/>
      <c r="K1077" s="65"/>
      <c r="L1077" s="65"/>
      <c r="M1077" s="65"/>
      <c r="N1077" s="65"/>
      <c r="O1077" s="65"/>
      <c r="P1077" s="65"/>
    </row>
    <row r="1078" spans="3:16" s="1" customFormat="1" x14ac:dyDescent="0.25">
      <c r="C1078" s="65"/>
      <c r="D1078" s="55"/>
      <c r="E1078" s="55"/>
      <c r="F1078" s="55"/>
      <c r="G1078" s="55"/>
      <c r="H1078" s="55"/>
      <c r="I1078" s="55"/>
      <c r="J1078" s="55"/>
      <c r="K1078" s="65"/>
      <c r="L1078" s="65"/>
      <c r="M1078" s="65"/>
      <c r="N1078" s="65"/>
      <c r="O1078" s="65"/>
      <c r="P1078" s="65"/>
    </row>
    <row r="1079" spans="3:16" s="1" customFormat="1" x14ac:dyDescent="0.25">
      <c r="C1079" s="65"/>
      <c r="D1079" s="55"/>
      <c r="E1079" s="55"/>
      <c r="F1079" s="55"/>
      <c r="G1079" s="55"/>
      <c r="H1079" s="55"/>
      <c r="I1079" s="55"/>
      <c r="J1079" s="55"/>
      <c r="K1079" s="65"/>
      <c r="L1079" s="65"/>
      <c r="M1079" s="65"/>
      <c r="N1079" s="65"/>
      <c r="O1079" s="65"/>
      <c r="P1079" s="65"/>
    </row>
    <row r="1080" spans="3:16" s="1" customFormat="1" x14ac:dyDescent="0.25">
      <c r="C1080" s="65"/>
      <c r="D1080" s="55"/>
      <c r="E1080" s="55"/>
      <c r="F1080" s="55"/>
      <c r="G1080" s="55"/>
      <c r="H1080" s="55"/>
      <c r="I1080" s="55"/>
      <c r="J1080" s="55"/>
      <c r="K1080" s="65"/>
      <c r="L1080" s="65"/>
      <c r="M1080" s="65"/>
      <c r="N1080" s="65"/>
      <c r="O1080" s="65"/>
      <c r="P1080" s="65"/>
    </row>
    <row r="1081" spans="3:16" s="1" customFormat="1" x14ac:dyDescent="0.25">
      <c r="C1081" s="65"/>
      <c r="D1081" s="55"/>
      <c r="E1081" s="55"/>
      <c r="F1081" s="55"/>
      <c r="G1081" s="55"/>
      <c r="H1081" s="55"/>
      <c r="I1081" s="55"/>
      <c r="J1081" s="55"/>
      <c r="K1081" s="65"/>
      <c r="L1081" s="65"/>
      <c r="M1081" s="65"/>
      <c r="N1081" s="65"/>
      <c r="O1081" s="65"/>
      <c r="P1081" s="65"/>
    </row>
    <row r="1082" spans="3:16" s="1" customFormat="1" x14ac:dyDescent="0.25">
      <c r="C1082" s="65"/>
      <c r="D1082" s="55"/>
      <c r="E1082" s="55"/>
      <c r="F1082" s="55"/>
      <c r="G1082" s="55"/>
      <c r="H1082" s="55"/>
      <c r="I1082" s="55"/>
      <c r="J1082" s="55"/>
      <c r="K1082" s="65"/>
      <c r="L1082" s="65"/>
      <c r="M1082" s="65"/>
      <c r="N1082" s="65"/>
      <c r="O1082" s="65"/>
      <c r="P1082" s="65"/>
    </row>
    <row r="1083" spans="3:16" s="1" customFormat="1" x14ac:dyDescent="0.25">
      <c r="C1083" s="65"/>
      <c r="D1083" s="55"/>
      <c r="E1083" s="55"/>
      <c r="F1083" s="55"/>
      <c r="G1083" s="55"/>
      <c r="H1083" s="55"/>
      <c r="I1083" s="55"/>
      <c r="J1083" s="55"/>
      <c r="K1083" s="65"/>
      <c r="L1083" s="65"/>
      <c r="M1083" s="65"/>
      <c r="N1083" s="65"/>
      <c r="O1083" s="65"/>
      <c r="P1083" s="65"/>
    </row>
    <row r="1084" spans="3:16" s="1" customFormat="1" x14ac:dyDescent="0.25">
      <c r="C1084" s="65"/>
      <c r="D1084" s="55"/>
      <c r="E1084" s="55"/>
      <c r="F1084" s="55"/>
      <c r="G1084" s="55"/>
      <c r="H1084" s="55"/>
      <c r="I1084" s="55"/>
      <c r="J1084" s="55"/>
      <c r="K1084" s="65"/>
      <c r="L1084" s="65"/>
      <c r="M1084" s="65"/>
      <c r="N1084" s="65"/>
      <c r="O1084" s="65"/>
      <c r="P1084" s="65"/>
    </row>
    <row r="1085" spans="3:16" s="1" customFormat="1" x14ac:dyDescent="0.25">
      <c r="C1085" s="65"/>
      <c r="D1085" s="55"/>
      <c r="E1085" s="55"/>
      <c r="F1085" s="55"/>
      <c r="G1085" s="55"/>
      <c r="H1085" s="55"/>
      <c r="I1085" s="55"/>
      <c r="J1085" s="55"/>
      <c r="K1085" s="65"/>
      <c r="L1085" s="65"/>
      <c r="M1085" s="65"/>
      <c r="N1085" s="65"/>
      <c r="O1085" s="65"/>
      <c r="P1085" s="65"/>
    </row>
    <row r="1086" spans="3:16" s="1" customFormat="1" x14ac:dyDescent="0.25">
      <c r="C1086" s="65"/>
      <c r="D1086" s="55"/>
      <c r="E1086" s="55"/>
      <c r="F1086" s="55"/>
      <c r="G1086" s="55"/>
      <c r="H1086" s="55"/>
      <c r="I1086" s="55"/>
      <c r="J1086" s="55"/>
      <c r="K1086" s="65"/>
      <c r="L1086" s="65"/>
      <c r="M1086" s="65"/>
      <c r="N1086" s="65"/>
      <c r="O1086" s="65"/>
      <c r="P1086" s="65"/>
    </row>
    <row r="1087" spans="3:16" s="1" customFormat="1" x14ac:dyDescent="0.25">
      <c r="C1087" s="65"/>
      <c r="D1087" s="55"/>
      <c r="E1087" s="55"/>
      <c r="F1087" s="55"/>
      <c r="G1087" s="55"/>
      <c r="H1087" s="55"/>
      <c r="I1087" s="55"/>
      <c r="J1087" s="55"/>
      <c r="K1087" s="65"/>
      <c r="L1087" s="65"/>
      <c r="M1087" s="65"/>
      <c r="N1087" s="65"/>
      <c r="O1087" s="65"/>
      <c r="P1087" s="65"/>
    </row>
    <row r="1088" spans="3:16" s="1" customFormat="1" x14ac:dyDescent="0.25">
      <c r="C1088" s="65"/>
      <c r="D1088" s="55"/>
      <c r="E1088" s="55"/>
      <c r="F1088" s="55"/>
      <c r="G1088" s="55"/>
      <c r="H1088" s="55"/>
      <c r="I1088" s="55"/>
      <c r="J1088" s="55"/>
      <c r="K1088" s="65"/>
      <c r="L1088" s="65"/>
      <c r="M1088" s="65"/>
      <c r="N1088" s="65"/>
      <c r="O1088" s="65"/>
      <c r="P1088" s="65"/>
    </row>
    <row r="1089" spans="3:16" s="1" customFormat="1" x14ac:dyDescent="0.25">
      <c r="C1089" s="65"/>
      <c r="D1089" s="55"/>
      <c r="E1089" s="55"/>
      <c r="F1089" s="55"/>
      <c r="G1089" s="55"/>
      <c r="H1089" s="55"/>
      <c r="I1089" s="55"/>
      <c r="J1089" s="55"/>
      <c r="K1089" s="65"/>
      <c r="L1089" s="65"/>
      <c r="M1089" s="65"/>
      <c r="N1089" s="65"/>
      <c r="O1089" s="65"/>
      <c r="P1089" s="65"/>
    </row>
    <row r="1090" spans="3:16" s="1" customFormat="1" x14ac:dyDescent="0.25">
      <c r="C1090" s="65"/>
      <c r="D1090" s="55"/>
      <c r="E1090" s="55"/>
      <c r="F1090" s="55"/>
      <c r="G1090" s="55"/>
      <c r="H1090" s="55"/>
      <c r="I1090" s="55"/>
      <c r="J1090" s="55"/>
      <c r="K1090" s="65"/>
      <c r="L1090" s="65"/>
      <c r="M1090" s="65"/>
      <c r="N1090" s="65"/>
      <c r="O1090" s="65"/>
      <c r="P1090" s="65"/>
    </row>
    <row r="1091" spans="3:16" s="1" customFormat="1" x14ac:dyDescent="0.25">
      <c r="C1091" s="65"/>
      <c r="D1091" s="55"/>
      <c r="E1091" s="55"/>
      <c r="F1091" s="55"/>
      <c r="G1091" s="55"/>
      <c r="H1091" s="55"/>
      <c r="I1091" s="55"/>
      <c r="J1091" s="55"/>
      <c r="K1091" s="65"/>
      <c r="L1091" s="65"/>
      <c r="M1091" s="65"/>
      <c r="N1091" s="65"/>
      <c r="O1091" s="65"/>
      <c r="P1091" s="65"/>
    </row>
    <row r="1092" spans="3:16" s="1" customFormat="1" x14ac:dyDescent="0.25">
      <c r="C1092" s="65"/>
      <c r="D1092" s="55"/>
      <c r="E1092" s="55"/>
      <c r="F1092" s="55"/>
      <c r="G1092" s="55"/>
      <c r="H1092" s="55"/>
      <c r="I1092" s="55"/>
      <c r="J1092" s="55"/>
      <c r="K1092" s="65"/>
      <c r="L1092" s="65"/>
      <c r="M1092" s="65"/>
      <c r="N1092" s="65"/>
      <c r="O1092" s="65"/>
      <c r="P1092" s="65"/>
    </row>
    <row r="1093" spans="3:16" s="1" customFormat="1" x14ac:dyDescent="0.25">
      <c r="C1093" s="65"/>
      <c r="D1093" s="55"/>
      <c r="E1093" s="55"/>
      <c r="F1093" s="55"/>
      <c r="G1093" s="55"/>
      <c r="H1093" s="55"/>
      <c r="I1093" s="55"/>
      <c r="J1093" s="55"/>
      <c r="K1093" s="65"/>
      <c r="L1093" s="65"/>
      <c r="M1093" s="65"/>
      <c r="N1093" s="65"/>
      <c r="O1093" s="65"/>
      <c r="P1093" s="65"/>
    </row>
    <row r="1094" spans="3:16" s="1" customFormat="1" x14ac:dyDescent="0.25">
      <c r="C1094" s="65"/>
      <c r="D1094" s="55"/>
      <c r="E1094" s="55"/>
      <c r="F1094" s="55"/>
      <c r="G1094" s="55"/>
      <c r="H1094" s="55"/>
      <c r="I1094" s="55"/>
      <c r="J1094" s="55"/>
      <c r="K1094" s="65"/>
      <c r="L1094" s="65"/>
      <c r="M1094" s="65"/>
      <c r="N1094" s="65"/>
      <c r="O1094" s="65"/>
      <c r="P1094" s="65"/>
    </row>
    <row r="1095" spans="3:16" s="1" customFormat="1" x14ac:dyDescent="0.25">
      <c r="C1095" s="65"/>
      <c r="D1095" s="55"/>
      <c r="E1095" s="55"/>
      <c r="F1095" s="55"/>
      <c r="G1095" s="55"/>
      <c r="H1095" s="55"/>
      <c r="I1095" s="55"/>
      <c r="J1095" s="55"/>
      <c r="K1095" s="65"/>
      <c r="L1095" s="65"/>
      <c r="M1095" s="65"/>
      <c r="N1095" s="65"/>
      <c r="O1095" s="65"/>
      <c r="P1095" s="65"/>
    </row>
    <row r="1096" spans="3:16" s="1" customFormat="1" x14ac:dyDescent="0.25">
      <c r="C1096" s="65"/>
      <c r="D1096" s="55"/>
      <c r="E1096" s="55"/>
      <c r="F1096" s="55"/>
      <c r="G1096" s="55"/>
      <c r="H1096" s="55"/>
      <c r="I1096" s="55"/>
      <c r="J1096" s="55"/>
      <c r="K1096" s="65"/>
      <c r="L1096" s="65"/>
      <c r="M1096" s="65"/>
      <c r="N1096" s="65"/>
      <c r="O1096" s="65"/>
      <c r="P1096" s="65"/>
    </row>
    <row r="1097" spans="3:16" s="1" customFormat="1" x14ac:dyDescent="0.25">
      <c r="C1097" s="65"/>
      <c r="D1097" s="55"/>
      <c r="E1097" s="55"/>
      <c r="F1097" s="55"/>
      <c r="G1097" s="55"/>
      <c r="H1097" s="55"/>
      <c r="I1097" s="55"/>
      <c r="J1097" s="55"/>
      <c r="K1097" s="65"/>
      <c r="L1097" s="65"/>
      <c r="M1097" s="65"/>
      <c r="N1097" s="65"/>
      <c r="O1097" s="65"/>
      <c r="P1097" s="65"/>
    </row>
    <row r="1098" spans="3:16" s="1" customFormat="1" x14ac:dyDescent="0.25">
      <c r="C1098" s="65"/>
      <c r="D1098" s="55"/>
      <c r="E1098" s="55"/>
      <c r="F1098" s="55"/>
      <c r="G1098" s="55"/>
      <c r="H1098" s="55"/>
      <c r="I1098" s="55"/>
      <c r="J1098" s="55"/>
      <c r="K1098" s="65"/>
      <c r="L1098" s="65"/>
      <c r="M1098" s="65"/>
      <c r="N1098" s="65"/>
      <c r="O1098" s="65"/>
      <c r="P1098" s="65"/>
    </row>
    <row r="1099" spans="3:16" s="1" customFormat="1" x14ac:dyDescent="0.25">
      <c r="C1099" s="65"/>
      <c r="D1099" s="55"/>
      <c r="E1099" s="55"/>
      <c r="F1099" s="55"/>
      <c r="G1099" s="55"/>
      <c r="H1099" s="55"/>
      <c r="I1099" s="55"/>
      <c r="J1099" s="55"/>
      <c r="K1099" s="65"/>
      <c r="L1099" s="65"/>
      <c r="M1099" s="65"/>
      <c r="N1099" s="65"/>
      <c r="O1099" s="65"/>
      <c r="P1099" s="65"/>
    </row>
    <row r="1100" spans="3:16" s="1" customFormat="1" x14ac:dyDescent="0.25">
      <c r="C1100" s="65"/>
      <c r="D1100" s="55"/>
      <c r="E1100" s="55"/>
      <c r="F1100" s="55"/>
      <c r="G1100" s="55"/>
      <c r="H1100" s="55"/>
      <c r="I1100" s="55"/>
      <c r="J1100" s="55"/>
      <c r="K1100" s="65"/>
      <c r="L1100" s="65"/>
      <c r="M1100" s="65"/>
      <c r="N1100" s="65"/>
      <c r="O1100" s="65"/>
      <c r="P1100" s="65"/>
    </row>
    <row r="1101" spans="3:16" s="1" customFormat="1" x14ac:dyDescent="0.25">
      <c r="C1101" s="65"/>
      <c r="D1101" s="55"/>
      <c r="E1101" s="55"/>
      <c r="F1101" s="55"/>
      <c r="G1101" s="55"/>
      <c r="H1101" s="55"/>
      <c r="I1101" s="55"/>
      <c r="J1101" s="55"/>
      <c r="K1101" s="65"/>
      <c r="L1101" s="65"/>
      <c r="M1101" s="65"/>
      <c r="N1101" s="65"/>
      <c r="O1101" s="65"/>
      <c r="P1101" s="65"/>
    </row>
    <row r="1102" spans="3:16" s="1" customFormat="1" x14ac:dyDescent="0.25">
      <c r="C1102" s="65"/>
      <c r="D1102" s="55"/>
      <c r="E1102" s="55"/>
      <c r="F1102" s="55"/>
      <c r="G1102" s="55"/>
      <c r="H1102" s="55"/>
      <c r="I1102" s="55"/>
      <c r="J1102" s="55"/>
      <c r="K1102" s="65"/>
      <c r="L1102" s="65"/>
      <c r="M1102" s="65"/>
      <c r="N1102" s="65"/>
      <c r="O1102" s="65"/>
      <c r="P1102" s="65"/>
    </row>
    <row r="1103" spans="3:16" s="1" customFormat="1" x14ac:dyDescent="0.25">
      <c r="C1103" s="65"/>
      <c r="D1103" s="55"/>
      <c r="E1103" s="55"/>
      <c r="F1103" s="55"/>
      <c r="G1103" s="55"/>
      <c r="H1103" s="55"/>
      <c r="I1103" s="55"/>
      <c r="J1103" s="55"/>
      <c r="K1103" s="65"/>
      <c r="L1103" s="65"/>
      <c r="M1103" s="65"/>
      <c r="N1103" s="65"/>
      <c r="O1103" s="65"/>
      <c r="P1103" s="65"/>
    </row>
    <row r="1104" spans="3:16" s="1" customFormat="1" x14ac:dyDescent="0.25">
      <c r="C1104" s="65"/>
      <c r="D1104" s="55"/>
      <c r="E1104" s="55"/>
      <c r="F1104" s="55"/>
      <c r="G1104" s="55"/>
      <c r="H1104" s="55"/>
      <c r="I1104" s="55"/>
      <c r="J1104" s="55"/>
      <c r="K1104" s="65"/>
      <c r="L1104" s="65"/>
      <c r="M1104" s="65"/>
      <c r="N1104" s="65"/>
      <c r="O1104" s="65"/>
      <c r="P1104" s="65"/>
    </row>
    <row r="1105" spans="3:16" s="1" customFormat="1" x14ac:dyDescent="0.25">
      <c r="C1105" s="65"/>
      <c r="D1105" s="55"/>
      <c r="E1105" s="55"/>
      <c r="F1105" s="55"/>
      <c r="G1105" s="55"/>
      <c r="H1105" s="55"/>
      <c r="I1105" s="55"/>
      <c r="J1105" s="55"/>
      <c r="K1105" s="65"/>
      <c r="L1105" s="65"/>
      <c r="M1105" s="65"/>
      <c r="N1105" s="65"/>
      <c r="O1105" s="65"/>
      <c r="P1105" s="65"/>
    </row>
    <row r="1106" spans="3:16" s="1" customFormat="1" x14ac:dyDescent="0.25">
      <c r="C1106" s="65"/>
      <c r="D1106" s="55"/>
      <c r="E1106" s="55"/>
      <c r="F1106" s="55"/>
      <c r="G1106" s="55"/>
      <c r="H1106" s="55"/>
      <c r="I1106" s="55"/>
      <c r="J1106" s="55"/>
      <c r="K1106" s="65"/>
      <c r="L1106" s="65"/>
      <c r="M1106" s="65"/>
      <c r="N1106" s="65"/>
      <c r="O1106" s="65"/>
      <c r="P1106" s="65"/>
    </row>
    <row r="1107" spans="3:16" s="1" customFormat="1" x14ac:dyDescent="0.25">
      <c r="C1107" s="65"/>
      <c r="D1107" s="55"/>
      <c r="E1107" s="55"/>
      <c r="F1107" s="55"/>
      <c r="G1107" s="55"/>
      <c r="H1107" s="55"/>
      <c r="I1107" s="55"/>
      <c r="J1107" s="55"/>
      <c r="K1107" s="65"/>
      <c r="L1107" s="65"/>
      <c r="M1107" s="65"/>
      <c r="N1107" s="65"/>
      <c r="O1107" s="65"/>
      <c r="P1107" s="65"/>
    </row>
    <row r="1108" spans="3:16" s="1" customFormat="1" x14ac:dyDescent="0.25">
      <c r="C1108" s="65"/>
      <c r="D1108" s="55"/>
      <c r="E1108" s="55"/>
      <c r="F1108" s="55"/>
      <c r="G1108" s="55"/>
      <c r="H1108" s="55"/>
      <c r="I1108" s="55"/>
      <c r="J1108" s="55"/>
      <c r="K1108" s="65"/>
      <c r="L1108" s="65"/>
      <c r="M1108" s="65"/>
      <c r="N1108" s="65"/>
      <c r="O1108" s="65"/>
      <c r="P1108" s="65"/>
    </row>
    <row r="1109" spans="3:16" s="1" customFormat="1" x14ac:dyDescent="0.25">
      <c r="C1109" s="65"/>
      <c r="D1109" s="55"/>
      <c r="E1109" s="55"/>
      <c r="F1109" s="55"/>
      <c r="G1109" s="55"/>
      <c r="H1109" s="55"/>
      <c r="I1109" s="55"/>
      <c r="J1109" s="55"/>
      <c r="K1109" s="65"/>
      <c r="L1109" s="65"/>
      <c r="M1109" s="65"/>
      <c r="N1109" s="65"/>
      <c r="O1109" s="65"/>
      <c r="P1109" s="65"/>
    </row>
    <row r="1110" spans="3:16" s="1" customFormat="1" x14ac:dyDescent="0.25">
      <c r="C1110" s="65"/>
      <c r="D1110" s="55"/>
      <c r="E1110" s="55"/>
      <c r="F1110" s="55"/>
      <c r="G1110" s="55"/>
      <c r="H1110" s="55"/>
      <c r="I1110" s="55"/>
      <c r="J1110" s="55"/>
      <c r="K1110" s="65"/>
      <c r="L1110" s="65"/>
      <c r="M1110" s="65"/>
      <c r="N1110" s="65"/>
      <c r="O1110" s="65"/>
      <c r="P1110" s="65"/>
    </row>
    <row r="1111" spans="3:16" s="1" customFormat="1" x14ac:dyDescent="0.25">
      <c r="C1111" s="65"/>
      <c r="D1111" s="55"/>
      <c r="E1111" s="55"/>
      <c r="F1111" s="55"/>
      <c r="G1111" s="55"/>
      <c r="H1111" s="55"/>
      <c r="I1111" s="55"/>
      <c r="J1111" s="55"/>
      <c r="K1111" s="65"/>
      <c r="L1111" s="65"/>
      <c r="M1111" s="65"/>
      <c r="N1111" s="65"/>
      <c r="O1111" s="65"/>
      <c r="P1111" s="65"/>
    </row>
    <row r="1112" spans="3:16" s="1" customFormat="1" x14ac:dyDescent="0.25">
      <c r="C1112" s="65"/>
      <c r="D1112" s="55"/>
      <c r="E1112" s="55"/>
      <c r="F1112" s="55"/>
      <c r="G1112" s="55"/>
      <c r="H1112" s="55"/>
      <c r="I1112" s="55"/>
      <c r="J1112" s="55"/>
      <c r="K1112" s="65"/>
      <c r="L1112" s="65"/>
      <c r="M1112" s="65"/>
      <c r="N1112" s="65"/>
      <c r="O1112" s="65"/>
      <c r="P1112" s="65"/>
    </row>
    <row r="1113" spans="3:16" s="1" customFormat="1" x14ac:dyDescent="0.25">
      <c r="C1113" s="65"/>
      <c r="D1113" s="55"/>
      <c r="E1113" s="55"/>
      <c r="F1113" s="55"/>
      <c r="G1113" s="55"/>
      <c r="H1113" s="55"/>
      <c r="I1113" s="55"/>
      <c r="J1113" s="55"/>
      <c r="K1113" s="65"/>
      <c r="L1113" s="65"/>
      <c r="M1113" s="65"/>
      <c r="N1113" s="65"/>
      <c r="O1113" s="65"/>
      <c r="P1113" s="65"/>
    </row>
    <row r="1114" spans="3:16" s="1" customFormat="1" x14ac:dyDescent="0.25">
      <c r="C1114" s="65"/>
      <c r="D1114" s="55"/>
      <c r="E1114" s="55"/>
      <c r="F1114" s="55"/>
      <c r="G1114" s="55"/>
      <c r="H1114" s="55"/>
      <c r="I1114" s="55"/>
      <c r="J1114" s="55"/>
      <c r="K1114" s="65"/>
      <c r="L1114" s="65"/>
      <c r="M1114" s="65"/>
      <c r="N1114" s="65"/>
      <c r="O1114" s="65"/>
      <c r="P1114" s="65"/>
    </row>
    <row r="1115" spans="3:16" s="1" customFormat="1" x14ac:dyDescent="0.25">
      <c r="C1115" s="65"/>
      <c r="D1115" s="55"/>
      <c r="E1115" s="55"/>
      <c r="F1115" s="55"/>
      <c r="G1115" s="55"/>
      <c r="H1115" s="55"/>
      <c r="I1115" s="55"/>
      <c r="J1115" s="55"/>
      <c r="K1115" s="65"/>
      <c r="L1115" s="65"/>
      <c r="M1115" s="65"/>
      <c r="N1115" s="65"/>
      <c r="O1115" s="65"/>
      <c r="P1115" s="65"/>
    </row>
    <row r="1116" spans="3:16" s="1" customFormat="1" x14ac:dyDescent="0.25">
      <c r="C1116" s="65"/>
      <c r="D1116" s="55"/>
      <c r="E1116" s="55"/>
      <c r="F1116" s="55"/>
      <c r="G1116" s="55"/>
      <c r="H1116" s="55"/>
      <c r="I1116" s="55"/>
      <c r="J1116" s="55"/>
      <c r="K1116" s="65"/>
      <c r="L1116" s="65"/>
      <c r="M1116" s="65"/>
      <c r="N1116" s="65"/>
      <c r="O1116" s="65"/>
      <c r="P1116" s="65"/>
    </row>
    <row r="1117" spans="3:16" s="1" customFormat="1" x14ac:dyDescent="0.25">
      <c r="C1117" s="65"/>
      <c r="D1117" s="55"/>
      <c r="E1117" s="55"/>
      <c r="F1117" s="55"/>
      <c r="G1117" s="55"/>
      <c r="H1117" s="55"/>
      <c r="I1117" s="55"/>
      <c r="J1117" s="55"/>
      <c r="K1117" s="65"/>
      <c r="L1117" s="65"/>
      <c r="M1117" s="65"/>
      <c r="N1117" s="65"/>
      <c r="O1117" s="65"/>
      <c r="P1117" s="65"/>
    </row>
    <row r="1118" spans="3:16" s="1" customFormat="1" x14ac:dyDescent="0.25">
      <c r="C1118" s="65"/>
      <c r="D1118" s="55"/>
      <c r="E1118" s="55"/>
      <c r="F1118" s="55"/>
      <c r="G1118" s="55"/>
      <c r="H1118" s="55"/>
      <c r="I1118" s="55"/>
      <c r="J1118" s="55"/>
      <c r="K1118" s="65"/>
      <c r="L1118" s="65"/>
      <c r="M1118" s="65"/>
      <c r="N1118" s="65"/>
      <c r="O1118" s="65"/>
      <c r="P1118" s="65"/>
    </row>
    <row r="1119" spans="3:16" s="1" customFormat="1" x14ac:dyDescent="0.25">
      <c r="C1119" s="65"/>
      <c r="D1119" s="55"/>
      <c r="E1119" s="55"/>
      <c r="F1119" s="55"/>
      <c r="G1119" s="55"/>
      <c r="H1119" s="55"/>
      <c r="I1119" s="55"/>
      <c r="J1119" s="55"/>
      <c r="K1119" s="65"/>
      <c r="L1119" s="65"/>
      <c r="M1119" s="65"/>
      <c r="N1119" s="65"/>
      <c r="O1119" s="65"/>
      <c r="P1119" s="65"/>
    </row>
    <row r="1120" spans="3:16" s="1" customFormat="1" x14ac:dyDescent="0.25">
      <c r="C1120" s="65"/>
      <c r="D1120" s="55"/>
      <c r="E1120" s="55"/>
      <c r="F1120" s="55"/>
      <c r="G1120" s="55"/>
      <c r="H1120" s="55"/>
      <c r="I1120" s="55"/>
      <c r="J1120" s="55"/>
      <c r="K1120" s="65"/>
      <c r="L1120" s="65"/>
      <c r="M1120" s="65"/>
      <c r="N1120" s="65"/>
      <c r="O1120" s="65"/>
      <c r="P1120" s="65"/>
    </row>
    <row r="1121" spans="3:16" s="1" customFormat="1" x14ac:dyDescent="0.25">
      <c r="C1121" s="65"/>
      <c r="D1121" s="55"/>
      <c r="E1121" s="55"/>
      <c r="F1121" s="55"/>
      <c r="G1121" s="55"/>
      <c r="H1121" s="55"/>
      <c r="I1121" s="55"/>
      <c r="J1121" s="55"/>
      <c r="K1121" s="65"/>
      <c r="L1121" s="65"/>
      <c r="M1121" s="65"/>
      <c r="N1121" s="65"/>
      <c r="O1121" s="65"/>
      <c r="P1121" s="65"/>
    </row>
    <row r="1122" spans="3:16" s="1" customFormat="1" x14ac:dyDescent="0.25">
      <c r="C1122" s="65"/>
      <c r="D1122" s="55"/>
      <c r="E1122" s="55"/>
      <c r="F1122" s="55"/>
      <c r="G1122" s="55"/>
      <c r="H1122" s="55"/>
      <c r="I1122" s="55"/>
      <c r="J1122" s="55"/>
      <c r="K1122" s="65"/>
      <c r="L1122" s="65"/>
      <c r="M1122" s="65"/>
      <c r="N1122" s="65"/>
      <c r="O1122" s="65"/>
      <c r="P1122" s="65"/>
    </row>
    <row r="1123" spans="3:16" s="1" customFormat="1" x14ac:dyDescent="0.25">
      <c r="C1123" s="65"/>
      <c r="D1123" s="55"/>
      <c r="E1123" s="55"/>
      <c r="F1123" s="55"/>
      <c r="G1123" s="55"/>
      <c r="H1123" s="55"/>
      <c r="I1123" s="55"/>
      <c r="J1123" s="55"/>
      <c r="K1123" s="65"/>
      <c r="L1123" s="65"/>
      <c r="M1123" s="65"/>
      <c r="N1123" s="65"/>
      <c r="O1123" s="65"/>
      <c r="P1123" s="65"/>
    </row>
    <row r="1124" spans="3:16" s="1" customFormat="1" x14ac:dyDescent="0.25">
      <c r="C1124" s="65"/>
      <c r="D1124" s="55"/>
      <c r="E1124" s="55"/>
      <c r="F1124" s="55"/>
      <c r="G1124" s="55"/>
      <c r="H1124" s="55"/>
      <c r="I1124" s="55"/>
      <c r="J1124" s="55"/>
      <c r="K1124" s="65"/>
      <c r="L1124" s="65"/>
      <c r="M1124" s="65"/>
      <c r="N1124" s="65"/>
      <c r="O1124" s="65"/>
      <c r="P1124" s="65"/>
    </row>
    <row r="1125" spans="3:16" s="1" customFormat="1" x14ac:dyDescent="0.25">
      <c r="C1125" s="65"/>
      <c r="D1125" s="55"/>
      <c r="E1125" s="55"/>
      <c r="F1125" s="55"/>
      <c r="G1125" s="55"/>
      <c r="H1125" s="55"/>
      <c r="I1125" s="55"/>
      <c r="J1125" s="55"/>
      <c r="K1125" s="65"/>
      <c r="L1125" s="65"/>
      <c r="M1125" s="65"/>
      <c r="N1125" s="65"/>
      <c r="O1125" s="65"/>
      <c r="P1125" s="65"/>
    </row>
    <row r="1126" spans="3:16" s="1" customFormat="1" x14ac:dyDescent="0.25">
      <c r="C1126" s="65"/>
      <c r="D1126" s="55"/>
      <c r="E1126" s="55"/>
      <c r="F1126" s="55"/>
      <c r="G1126" s="55"/>
      <c r="H1126" s="55"/>
      <c r="I1126" s="55"/>
      <c r="J1126" s="55"/>
      <c r="K1126" s="65"/>
      <c r="L1126" s="65"/>
      <c r="M1126" s="65"/>
      <c r="N1126" s="65"/>
      <c r="O1126" s="65"/>
      <c r="P1126" s="65"/>
    </row>
    <row r="1127" spans="3:16" s="1" customFormat="1" x14ac:dyDescent="0.25">
      <c r="C1127" s="65"/>
      <c r="D1127" s="55"/>
      <c r="E1127" s="55"/>
      <c r="F1127" s="55"/>
      <c r="G1127" s="55"/>
      <c r="H1127" s="55"/>
      <c r="I1127" s="55"/>
      <c r="J1127" s="55"/>
      <c r="K1127" s="65"/>
      <c r="L1127" s="65"/>
      <c r="M1127" s="65"/>
      <c r="N1127" s="65"/>
      <c r="O1127" s="65"/>
      <c r="P1127" s="65"/>
    </row>
    <row r="1128" spans="3:16" s="1" customFormat="1" x14ac:dyDescent="0.25">
      <c r="C1128" s="65"/>
      <c r="D1128" s="55"/>
      <c r="E1128" s="55"/>
      <c r="F1128" s="55"/>
      <c r="G1128" s="55"/>
      <c r="H1128" s="55"/>
      <c r="I1128" s="55"/>
      <c r="J1128" s="55"/>
      <c r="K1128" s="65"/>
      <c r="L1128" s="65"/>
      <c r="M1128" s="65"/>
      <c r="N1128" s="65"/>
      <c r="O1128" s="65"/>
      <c r="P1128" s="65"/>
    </row>
    <row r="1129" spans="3:16" s="1" customFormat="1" x14ac:dyDescent="0.25">
      <c r="C1129" s="65"/>
      <c r="D1129" s="55"/>
      <c r="E1129" s="55"/>
      <c r="F1129" s="55"/>
      <c r="G1129" s="55"/>
      <c r="H1129" s="55"/>
      <c r="I1129" s="55"/>
      <c r="J1129" s="55"/>
      <c r="K1129" s="65"/>
      <c r="L1129" s="65"/>
      <c r="M1129" s="65"/>
      <c r="N1129" s="65"/>
      <c r="O1129" s="65"/>
      <c r="P1129" s="65"/>
    </row>
    <row r="1130" spans="3:16" s="1" customFormat="1" x14ac:dyDescent="0.25">
      <c r="C1130" s="65"/>
      <c r="D1130" s="55"/>
      <c r="E1130" s="55"/>
      <c r="F1130" s="55"/>
      <c r="G1130" s="55"/>
      <c r="H1130" s="55"/>
      <c r="I1130" s="55"/>
      <c r="J1130" s="55"/>
      <c r="K1130" s="65"/>
      <c r="L1130" s="65"/>
      <c r="M1130" s="65"/>
      <c r="N1130" s="65"/>
      <c r="O1130" s="65"/>
      <c r="P1130" s="65"/>
    </row>
    <row r="1131" spans="3:16" s="1" customFormat="1" x14ac:dyDescent="0.25">
      <c r="C1131" s="65"/>
      <c r="D1131" s="55"/>
      <c r="E1131" s="55"/>
      <c r="F1131" s="55"/>
      <c r="G1131" s="55"/>
      <c r="H1131" s="55"/>
      <c r="I1131" s="55"/>
      <c r="J1131" s="55"/>
      <c r="K1131" s="65"/>
      <c r="L1131" s="65"/>
      <c r="M1131" s="65"/>
      <c r="N1131" s="65"/>
      <c r="O1131" s="65"/>
      <c r="P1131" s="65"/>
    </row>
    <row r="1132" spans="3:16" s="1" customFormat="1" x14ac:dyDescent="0.25">
      <c r="C1132" s="65"/>
      <c r="D1132" s="55"/>
      <c r="E1132" s="55"/>
      <c r="F1132" s="55"/>
      <c r="G1132" s="55"/>
      <c r="H1132" s="55"/>
      <c r="I1132" s="55"/>
      <c r="J1132" s="55"/>
      <c r="K1132" s="65"/>
      <c r="L1132" s="65"/>
      <c r="M1132" s="65"/>
      <c r="N1132" s="65"/>
      <c r="O1132" s="65"/>
      <c r="P1132" s="65"/>
    </row>
    <row r="1133" spans="3:16" s="1" customFormat="1" x14ac:dyDescent="0.25">
      <c r="C1133" s="65"/>
      <c r="D1133" s="55"/>
      <c r="E1133" s="55"/>
      <c r="F1133" s="55"/>
      <c r="G1133" s="55"/>
      <c r="H1133" s="55"/>
      <c r="I1133" s="55"/>
      <c r="J1133" s="55"/>
      <c r="K1133" s="65"/>
      <c r="L1133" s="65"/>
      <c r="M1133" s="65"/>
      <c r="N1133" s="65"/>
      <c r="O1133" s="65"/>
      <c r="P1133" s="65"/>
    </row>
    <row r="1134" spans="3:16" s="1" customFormat="1" x14ac:dyDescent="0.25">
      <c r="C1134" s="65"/>
      <c r="D1134" s="55"/>
      <c r="E1134" s="55"/>
      <c r="F1134" s="55"/>
      <c r="G1134" s="55"/>
      <c r="H1134" s="55"/>
      <c r="I1134" s="55"/>
      <c r="J1134" s="55"/>
      <c r="K1134" s="65"/>
      <c r="L1134" s="65"/>
      <c r="M1134" s="65"/>
      <c r="N1134" s="65"/>
      <c r="O1134" s="65"/>
      <c r="P1134" s="65"/>
    </row>
    <row r="1135" spans="3:16" s="1" customFormat="1" x14ac:dyDescent="0.25">
      <c r="C1135" s="65"/>
      <c r="D1135" s="55"/>
      <c r="E1135" s="55"/>
      <c r="F1135" s="55"/>
      <c r="G1135" s="55"/>
      <c r="H1135" s="55"/>
      <c r="I1135" s="55"/>
      <c r="J1135" s="55"/>
      <c r="K1135" s="65"/>
      <c r="L1135" s="65"/>
      <c r="M1135" s="65"/>
      <c r="N1135" s="65"/>
      <c r="O1135" s="65"/>
      <c r="P1135" s="65"/>
    </row>
    <row r="1136" spans="3:16" s="1" customFormat="1" x14ac:dyDescent="0.25">
      <c r="C1136" s="65"/>
      <c r="D1136" s="55"/>
      <c r="E1136" s="55"/>
      <c r="F1136" s="55"/>
      <c r="G1136" s="55"/>
      <c r="H1136" s="55"/>
      <c r="I1136" s="55"/>
      <c r="J1136" s="55"/>
      <c r="K1136" s="65"/>
      <c r="L1136" s="65"/>
      <c r="M1136" s="65"/>
      <c r="N1136" s="65"/>
      <c r="O1136" s="65"/>
      <c r="P1136" s="65"/>
    </row>
    <row r="1137" spans="3:16" s="1" customFormat="1" x14ac:dyDescent="0.25">
      <c r="C1137" s="65"/>
      <c r="D1137" s="55"/>
      <c r="E1137" s="55"/>
      <c r="F1137" s="55"/>
      <c r="G1137" s="55"/>
      <c r="H1137" s="55"/>
      <c r="I1137" s="55"/>
      <c r="J1137" s="55"/>
      <c r="K1137" s="65"/>
      <c r="L1137" s="65"/>
      <c r="M1137" s="65"/>
      <c r="N1137" s="65"/>
      <c r="O1137" s="65"/>
      <c r="P1137" s="65"/>
    </row>
    <row r="1138" spans="3:16" s="1" customFormat="1" x14ac:dyDescent="0.25">
      <c r="C1138" s="65"/>
      <c r="D1138" s="55"/>
      <c r="E1138" s="55"/>
      <c r="F1138" s="55"/>
      <c r="G1138" s="55"/>
      <c r="H1138" s="55"/>
      <c r="I1138" s="55"/>
      <c r="J1138" s="55"/>
      <c r="K1138" s="65"/>
      <c r="L1138" s="65"/>
      <c r="M1138" s="65"/>
      <c r="N1138" s="65"/>
      <c r="O1138" s="65"/>
      <c r="P1138" s="65"/>
    </row>
    <row r="1139" spans="3:16" s="1" customFormat="1" x14ac:dyDescent="0.25">
      <c r="C1139" s="65"/>
      <c r="D1139" s="55"/>
      <c r="E1139" s="55"/>
      <c r="F1139" s="55"/>
      <c r="G1139" s="55"/>
      <c r="H1139" s="55"/>
      <c r="I1139" s="55"/>
      <c r="J1139" s="55"/>
      <c r="K1139" s="65"/>
      <c r="L1139" s="65"/>
      <c r="M1139" s="65"/>
      <c r="N1139" s="65"/>
      <c r="O1139" s="65"/>
      <c r="P1139" s="65"/>
    </row>
    <row r="1140" spans="3:16" s="1" customFormat="1" x14ac:dyDescent="0.25">
      <c r="C1140" s="65"/>
      <c r="D1140" s="55"/>
      <c r="E1140" s="55"/>
      <c r="F1140" s="55"/>
      <c r="G1140" s="55"/>
      <c r="H1140" s="55"/>
      <c r="I1140" s="55"/>
      <c r="J1140" s="55"/>
      <c r="K1140" s="65"/>
      <c r="L1140" s="65"/>
      <c r="M1140" s="65"/>
      <c r="N1140" s="65"/>
      <c r="O1140" s="65"/>
      <c r="P1140" s="65"/>
    </row>
    <row r="1141" spans="3:16" s="1" customFormat="1" x14ac:dyDescent="0.25">
      <c r="C1141" s="65"/>
      <c r="D1141" s="55"/>
      <c r="E1141" s="55"/>
      <c r="F1141" s="55"/>
      <c r="G1141" s="55"/>
      <c r="H1141" s="55"/>
      <c r="I1141" s="55"/>
      <c r="J1141" s="55"/>
      <c r="K1141" s="65"/>
      <c r="L1141" s="65"/>
      <c r="M1141" s="65"/>
      <c r="N1141" s="65"/>
      <c r="O1141" s="65"/>
      <c r="P1141" s="65"/>
    </row>
    <row r="1142" spans="3:16" s="1" customFormat="1" x14ac:dyDescent="0.25">
      <c r="C1142" s="65"/>
      <c r="D1142" s="55"/>
      <c r="E1142" s="55"/>
      <c r="F1142" s="55"/>
      <c r="G1142" s="55"/>
      <c r="H1142" s="55"/>
      <c r="I1142" s="55"/>
      <c r="J1142" s="55"/>
      <c r="K1142" s="65"/>
      <c r="L1142" s="65"/>
      <c r="M1142" s="65"/>
      <c r="N1142" s="65"/>
      <c r="O1142" s="65"/>
      <c r="P1142" s="65"/>
    </row>
    <row r="1143" spans="3:16" s="1" customFormat="1" x14ac:dyDescent="0.25">
      <c r="C1143" s="65"/>
      <c r="D1143" s="55"/>
      <c r="E1143" s="55"/>
      <c r="F1143" s="55"/>
      <c r="G1143" s="55"/>
      <c r="H1143" s="55"/>
      <c r="I1143" s="55"/>
      <c r="J1143" s="55"/>
      <c r="K1143" s="65"/>
      <c r="L1143" s="65"/>
      <c r="M1143" s="65"/>
      <c r="N1143" s="65"/>
      <c r="O1143" s="65"/>
      <c r="P1143" s="65"/>
    </row>
    <row r="1144" spans="3:16" s="1" customFormat="1" x14ac:dyDescent="0.25">
      <c r="C1144" s="65"/>
      <c r="D1144" s="55"/>
      <c r="E1144" s="55"/>
      <c r="F1144" s="55"/>
      <c r="G1144" s="55"/>
      <c r="H1144" s="55"/>
      <c r="I1144" s="55"/>
      <c r="J1144" s="55"/>
      <c r="K1144" s="65"/>
      <c r="L1144" s="65"/>
      <c r="M1144" s="65"/>
      <c r="N1144" s="65"/>
      <c r="O1144" s="65"/>
      <c r="P1144" s="65"/>
    </row>
    <row r="1145" spans="3:16" s="1" customFormat="1" x14ac:dyDescent="0.25">
      <c r="C1145" s="65"/>
      <c r="D1145" s="55"/>
      <c r="E1145" s="55"/>
      <c r="F1145" s="55"/>
      <c r="G1145" s="55"/>
      <c r="H1145" s="55"/>
      <c r="I1145" s="55"/>
      <c r="J1145" s="55"/>
      <c r="K1145" s="65"/>
      <c r="L1145" s="65"/>
      <c r="M1145" s="65"/>
      <c r="N1145" s="65"/>
      <c r="O1145" s="65"/>
      <c r="P1145" s="65"/>
    </row>
    <row r="1146" spans="3:16" s="1" customFormat="1" x14ac:dyDescent="0.25">
      <c r="C1146" s="65"/>
      <c r="D1146" s="55"/>
      <c r="E1146" s="55"/>
      <c r="F1146" s="55"/>
      <c r="G1146" s="55"/>
      <c r="H1146" s="55"/>
      <c r="I1146" s="55"/>
      <c r="J1146" s="55"/>
      <c r="K1146" s="65"/>
      <c r="L1146" s="65"/>
      <c r="M1146" s="65"/>
      <c r="N1146" s="65"/>
      <c r="O1146" s="65"/>
      <c r="P1146" s="65"/>
    </row>
    <row r="1147" spans="3:16" s="1" customFormat="1" x14ac:dyDescent="0.25">
      <c r="C1147" s="65"/>
      <c r="D1147" s="55"/>
      <c r="E1147" s="55"/>
      <c r="F1147" s="55"/>
      <c r="G1147" s="55"/>
      <c r="H1147" s="55"/>
      <c r="I1147" s="55"/>
      <c r="J1147" s="55"/>
      <c r="K1147" s="65"/>
      <c r="L1147" s="65"/>
      <c r="M1147" s="65"/>
      <c r="N1147" s="65"/>
      <c r="O1147" s="65"/>
      <c r="P1147" s="65"/>
    </row>
    <row r="1148" spans="3:16" s="1" customFormat="1" x14ac:dyDescent="0.25">
      <c r="C1148" s="65"/>
      <c r="D1148" s="55"/>
      <c r="E1148" s="55"/>
      <c r="F1148" s="55"/>
      <c r="G1148" s="55"/>
      <c r="H1148" s="55"/>
      <c r="I1148" s="55"/>
      <c r="J1148" s="55"/>
      <c r="K1148" s="65"/>
      <c r="L1148" s="65"/>
      <c r="M1148" s="65"/>
      <c r="N1148" s="65"/>
      <c r="O1148" s="65"/>
      <c r="P1148" s="65"/>
    </row>
    <row r="1149" spans="3:16" s="1" customFormat="1" x14ac:dyDescent="0.25">
      <c r="C1149" s="65"/>
      <c r="D1149" s="55"/>
      <c r="E1149" s="55"/>
      <c r="F1149" s="55"/>
      <c r="G1149" s="55"/>
      <c r="H1149" s="55"/>
      <c r="I1149" s="55"/>
      <c r="J1149" s="55"/>
      <c r="K1149" s="65"/>
      <c r="L1149" s="65"/>
      <c r="M1149" s="65"/>
      <c r="N1149" s="65"/>
      <c r="O1149" s="65"/>
      <c r="P1149" s="65"/>
    </row>
    <row r="1150" spans="3:16" s="1" customFormat="1" x14ac:dyDescent="0.25">
      <c r="C1150" s="65"/>
      <c r="D1150" s="55"/>
      <c r="E1150" s="55"/>
      <c r="F1150" s="55"/>
      <c r="G1150" s="55"/>
      <c r="H1150" s="55"/>
      <c r="I1150" s="55"/>
      <c r="J1150" s="55"/>
      <c r="K1150" s="65"/>
      <c r="L1150" s="65"/>
      <c r="M1150" s="65"/>
      <c r="N1150" s="65"/>
      <c r="O1150" s="65"/>
      <c r="P1150" s="65"/>
    </row>
    <row r="1151" spans="3:16" s="1" customFormat="1" x14ac:dyDescent="0.25">
      <c r="C1151" s="65"/>
      <c r="D1151" s="55"/>
      <c r="E1151" s="55"/>
      <c r="F1151" s="55"/>
      <c r="G1151" s="55"/>
      <c r="H1151" s="55"/>
      <c r="I1151" s="55"/>
      <c r="J1151" s="55"/>
      <c r="K1151" s="65"/>
      <c r="L1151" s="65"/>
      <c r="M1151" s="65"/>
      <c r="N1151" s="65"/>
      <c r="O1151" s="65"/>
      <c r="P1151" s="65"/>
    </row>
    <row r="1152" spans="3:16" s="1" customFormat="1" x14ac:dyDescent="0.25">
      <c r="C1152" s="65"/>
      <c r="D1152" s="55"/>
      <c r="E1152" s="55"/>
      <c r="F1152" s="55"/>
      <c r="G1152" s="55"/>
      <c r="H1152" s="55"/>
      <c r="I1152" s="55"/>
      <c r="J1152" s="55"/>
      <c r="K1152" s="65"/>
      <c r="L1152" s="65"/>
      <c r="M1152" s="65"/>
      <c r="N1152" s="65"/>
      <c r="O1152" s="65"/>
      <c r="P1152" s="65"/>
    </row>
    <row r="1153" spans="3:16" s="1" customFormat="1" x14ac:dyDescent="0.25">
      <c r="C1153" s="65"/>
      <c r="D1153" s="55"/>
      <c r="E1153" s="55"/>
      <c r="F1153" s="55"/>
      <c r="G1153" s="55"/>
      <c r="H1153" s="55"/>
      <c r="I1153" s="55"/>
      <c r="J1153" s="55"/>
      <c r="K1153" s="65"/>
      <c r="L1153" s="65"/>
      <c r="M1153" s="65"/>
      <c r="N1153" s="65"/>
      <c r="O1153" s="65"/>
      <c r="P1153" s="65"/>
    </row>
    <row r="1154" spans="3:16" s="1" customFormat="1" x14ac:dyDescent="0.25">
      <c r="C1154" s="65"/>
      <c r="D1154" s="55"/>
      <c r="E1154" s="55"/>
      <c r="F1154" s="55"/>
      <c r="G1154" s="55"/>
      <c r="H1154" s="55"/>
      <c r="I1154" s="55"/>
      <c r="J1154" s="55"/>
      <c r="K1154" s="65"/>
      <c r="L1154" s="65"/>
      <c r="M1154" s="65"/>
      <c r="N1154" s="65"/>
      <c r="O1154" s="65"/>
      <c r="P1154" s="65"/>
    </row>
    <row r="1155" spans="3:16" s="1" customFormat="1" x14ac:dyDescent="0.25">
      <c r="C1155" s="65"/>
      <c r="D1155" s="55"/>
      <c r="E1155" s="55"/>
      <c r="F1155" s="55"/>
      <c r="G1155" s="55"/>
      <c r="H1155" s="55"/>
      <c r="I1155" s="55"/>
      <c r="J1155" s="55"/>
      <c r="K1155" s="65"/>
      <c r="L1155" s="65"/>
      <c r="M1155" s="65"/>
      <c r="N1155" s="65"/>
      <c r="O1155" s="65"/>
      <c r="P1155" s="65"/>
    </row>
    <row r="1156" spans="3:16" s="1" customFormat="1" x14ac:dyDescent="0.25">
      <c r="C1156" s="65"/>
      <c r="D1156" s="55"/>
      <c r="E1156" s="55"/>
      <c r="F1156" s="55"/>
      <c r="G1156" s="55"/>
      <c r="H1156" s="55"/>
      <c r="I1156" s="55"/>
      <c r="J1156" s="55"/>
      <c r="K1156" s="65"/>
      <c r="L1156" s="65"/>
      <c r="M1156" s="65"/>
      <c r="N1156" s="65"/>
      <c r="O1156" s="65"/>
      <c r="P1156" s="65"/>
    </row>
    <row r="1157" spans="3:16" s="1" customFormat="1" x14ac:dyDescent="0.25">
      <c r="C1157" s="65"/>
      <c r="D1157" s="55"/>
      <c r="E1157" s="55"/>
      <c r="F1157" s="55"/>
      <c r="G1157" s="55"/>
      <c r="H1157" s="55"/>
      <c r="I1157" s="55"/>
      <c r="J1157" s="55"/>
      <c r="K1157" s="65"/>
      <c r="L1157" s="65"/>
      <c r="M1157" s="65"/>
      <c r="N1157" s="65"/>
      <c r="O1157" s="65"/>
      <c r="P1157" s="65"/>
    </row>
    <row r="1158" spans="3:16" s="1" customFormat="1" x14ac:dyDescent="0.25">
      <c r="C1158" s="65"/>
      <c r="D1158" s="55"/>
      <c r="E1158" s="55"/>
      <c r="F1158" s="55"/>
      <c r="G1158" s="55"/>
      <c r="H1158" s="55"/>
      <c r="I1158" s="55"/>
      <c r="J1158" s="55"/>
      <c r="K1158" s="65"/>
      <c r="L1158" s="65"/>
      <c r="M1158" s="65"/>
      <c r="N1158" s="65"/>
      <c r="O1158" s="65"/>
      <c r="P1158" s="65"/>
    </row>
    <row r="1159" spans="3:16" s="1" customFormat="1" x14ac:dyDescent="0.25">
      <c r="C1159" s="65"/>
      <c r="D1159" s="55"/>
      <c r="E1159" s="55"/>
      <c r="F1159" s="55"/>
      <c r="G1159" s="55"/>
      <c r="H1159" s="55"/>
      <c r="I1159" s="55"/>
      <c r="J1159" s="55"/>
      <c r="K1159" s="65"/>
      <c r="L1159" s="65"/>
      <c r="M1159" s="65"/>
      <c r="N1159" s="65"/>
      <c r="O1159" s="65"/>
      <c r="P1159" s="65"/>
    </row>
    <row r="1160" spans="3:16" s="1" customFormat="1" x14ac:dyDescent="0.25">
      <c r="C1160" s="65"/>
      <c r="D1160" s="55"/>
      <c r="E1160" s="55"/>
      <c r="F1160" s="55"/>
      <c r="G1160" s="55"/>
      <c r="H1160" s="55"/>
      <c r="I1160" s="55"/>
      <c r="J1160" s="55"/>
      <c r="K1160" s="65"/>
      <c r="L1160" s="65"/>
      <c r="M1160" s="65"/>
      <c r="N1160" s="65"/>
      <c r="O1160" s="65"/>
      <c r="P1160" s="65"/>
    </row>
    <row r="1161" spans="3:16" s="1" customFormat="1" x14ac:dyDescent="0.25">
      <c r="C1161" s="65"/>
      <c r="D1161" s="55"/>
      <c r="E1161" s="55"/>
      <c r="F1161" s="55"/>
      <c r="G1161" s="55"/>
      <c r="H1161" s="55"/>
      <c r="I1161" s="55"/>
      <c r="J1161" s="55"/>
      <c r="K1161" s="65"/>
      <c r="L1161" s="65"/>
      <c r="M1161" s="65"/>
      <c r="N1161" s="65"/>
      <c r="O1161" s="65"/>
      <c r="P1161" s="65"/>
    </row>
    <row r="1162" spans="3:16" s="1" customFormat="1" x14ac:dyDescent="0.25">
      <c r="C1162" s="65"/>
      <c r="D1162" s="55"/>
      <c r="E1162" s="55"/>
      <c r="F1162" s="55"/>
      <c r="G1162" s="55"/>
      <c r="H1162" s="55"/>
      <c r="I1162" s="55"/>
      <c r="J1162" s="55"/>
      <c r="K1162" s="65"/>
      <c r="L1162" s="65"/>
      <c r="M1162" s="65"/>
      <c r="N1162" s="65"/>
      <c r="O1162" s="65"/>
      <c r="P1162" s="65"/>
    </row>
    <row r="1163" spans="3:16" s="1" customFormat="1" x14ac:dyDescent="0.25">
      <c r="C1163" s="65"/>
      <c r="D1163" s="55"/>
      <c r="E1163" s="55"/>
      <c r="F1163" s="55"/>
      <c r="G1163" s="55"/>
      <c r="H1163" s="55"/>
      <c r="I1163" s="55"/>
      <c r="J1163" s="55"/>
      <c r="K1163" s="65"/>
      <c r="L1163" s="65"/>
      <c r="M1163" s="65"/>
      <c r="N1163" s="65"/>
      <c r="O1163" s="65"/>
      <c r="P1163" s="65"/>
    </row>
    <row r="1164" spans="3:16" s="1" customFormat="1" x14ac:dyDescent="0.25">
      <c r="C1164" s="65"/>
      <c r="D1164" s="55"/>
      <c r="E1164" s="55"/>
      <c r="F1164" s="55"/>
      <c r="G1164" s="55"/>
      <c r="H1164" s="55"/>
      <c r="I1164" s="55"/>
      <c r="J1164" s="55"/>
      <c r="K1164" s="65"/>
      <c r="L1164" s="65"/>
      <c r="M1164" s="65"/>
      <c r="N1164" s="65"/>
      <c r="O1164" s="65"/>
      <c r="P1164" s="65"/>
    </row>
    <row r="1165" spans="3:16" s="1" customFormat="1" x14ac:dyDescent="0.25">
      <c r="C1165" s="65"/>
      <c r="D1165" s="55"/>
      <c r="E1165" s="55"/>
      <c r="F1165" s="55"/>
      <c r="G1165" s="55"/>
      <c r="H1165" s="55"/>
      <c r="I1165" s="55"/>
      <c r="J1165" s="55"/>
      <c r="K1165" s="65"/>
      <c r="L1165" s="65"/>
      <c r="M1165" s="65"/>
      <c r="N1165" s="65"/>
      <c r="O1165" s="65"/>
      <c r="P1165" s="65"/>
    </row>
    <row r="1166" spans="3:16" s="1" customFormat="1" x14ac:dyDescent="0.25">
      <c r="C1166" s="65"/>
      <c r="D1166" s="55"/>
      <c r="E1166" s="55"/>
      <c r="F1166" s="55"/>
      <c r="G1166" s="55"/>
      <c r="H1166" s="55"/>
      <c r="I1166" s="55"/>
      <c r="J1166" s="55"/>
      <c r="K1166" s="65"/>
      <c r="L1166" s="65"/>
      <c r="M1166" s="65"/>
      <c r="N1166" s="65"/>
      <c r="O1166" s="65"/>
      <c r="P1166" s="65"/>
    </row>
    <row r="1167" spans="3:16" s="1" customFormat="1" x14ac:dyDescent="0.25">
      <c r="C1167" s="65"/>
      <c r="D1167" s="55"/>
      <c r="E1167" s="55"/>
      <c r="F1167" s="55"/>
      <c r="G1167" s="55"/>
      <c r="H1167" s="55"/>
      <c r="I1167" s="55"/>
      <c r="J1167" s="55"/>
      <c r="K1167" s="65"/>
      <c r="L1167" s="65"/>
      <c r="M1167" s="65"/>
      <c r="N1167" s="65"/>
      <c r="O1167" s="65"/>
      <c r="P1167" s="65"/>
    </row>
    <row r="1168" spans="3:16" s="1" customFormat="1" x14ac:dyDescent="0.25">
      <c r="C1168" s="65"/>
      <c r="D1168" s="55"/>
      <c r="E1168" s="55"/>
      <c r="F1168" s="55"/>
      <c r="G1168" s="55"/>
      <c r="H1168" s="55"/>
      <c r="I1168" s="55"/>
      <c r="J1168" s="55"/>
      <c r="K1168" s="65"/>
      <c r="L1168" s="65"/>
      <c r="M1168" s="65"/>
      <c r="N1168" s="65"/>
      <c r="O1168" s="65"/>
      <c r="P1168" s="65"/>
    </row>
    <row r="1169" spans="3:16" s="1" customFormat="1" x14ac:dyDescent="0.25">
      <c r="C1169" s="65"/>
      <c r="D1169" s="55"/>
      <c r="E1169" s="55"/>
      <c r="F1169" s="55"/>
      <c r="G1169" s="55"/>
      <c r="H1169" s="55"/>
      <c r="I1169" s="55"/>
      <c r="J1169" s="55"/>
      <c r="K1169" s="65"/>
      <c r="L1169" s="65"/>
      <c r="M1169" s="65"/>
      <c r="N1169" s="65"/>
      <c r="O1169" s="65"/>
      <c r="P1169" s="65"/>
    </row>
    <row r="1170" spans="3:16" s="1" customFormat="1" x14ac:dyDescent="0.25">
      <c r="C1170" s="65"/>
      <c r="D1170" s="55"/>
      <c r="E1170" s="55"/>
      <c r="F1170" s="55"/>
      <c r="G1170" s="55"/>
      <c r="H1170" s="55"/>
      <c r="I1170" s="55"/>
      <c r="J1170" s="55"/>
      <c r="K1170" s="65"/>
      <c r="L1170" s="65"/>
      <c r="M1170" s="65"/>
      <c r="N1170" s="65"/>
      <c r="O1170" s="65"/>
      <c r="P1170" s="65"/>
    </row>
    <row r="1171" spans="3:16" s="1" customFormat="1" x14ac:dyDescent="0.25">
      <c r="C1171" s="65"/>
      <c r="D1171" s="55"/>
      <c r="E1171" s="55"/>
      <c r="F1171" s="55"/>
      <c r="G1171" s="55"/>
      <c r="H1171" s="55"/>
      <c r="I1171" s="55"/>
      <c r="J1171" s="55"/>
      <c r="K1171" s="65"/>
      <c r="L1171" s="65"/>
      <c r="M1171" s="65"/>
      <c r="N1171" s="65"/>
      <c r="O1171" s="65"/>
      <c r="P1171" s="65"/>
    </row>
    <row r="1172" spans="3:16" s="1" customFormat="1" x14ac:dyDescent="0.25">
      <c r="C1172" s="65"/>
      <c r="D1172" s="55"/>
      <c r="E1172" s="55"/>
      <c r="F1172" s="55"/>
      <c r="G1172" s="55"/>
      <c r="H1172" s="55"/>
      <c r="I1172" s="55"/>
      <c r="J1172" s="55"/>
      <c r="K1172" s="65"/>
      <c r="L1172" s="65"/>
      <c r="M1172" s="65"/>
      <c r="N1172" s="65"/>
      <c r="O1172" s="65"/>
      <c r="P1172" s="65"/>
    </row>
    <row r="1173" spans="3:16" s="1" customFormat="1" x14ac:dyDescent="0.25">
      <c r="C1173" s="65"/>
      <c r="D1173" s="55"/>
      <c r="E1173" s="55"/>
      <c r="F1173" s="55"/>
      <c r="G1173" s="55"/>
      <c r="H1173" s="55"/>
      <c r="I1173" s="55"/>
      <c r="J1173" s="55"/>
      <c r="K1173" s="65"/>
      <c r="L1173" s="65"/>
      <c r="M1173" s="65"/>
      <c r="N1173" s="65"/>
      <c r="O1173" s="65"/>
      <c r="P1173" s="65"/>
    </row>
    <row r="1174" spans="3:16" s="1" customFormat="1" x14ac:dyDescent="0.25">
      <c r="C1174" s="65"/>
      <c r="D1174" s="55"/>
      <c r="E1174" s="55"/>
      <c r="F1174" s="55"/>
      <c r="G1174" s="55"/>
      <c r="H1174" s="55"/>
      <c r="I1174" s="55"/>
      <c r="J1174" s="55"/>
      <c r="K1174" s="65"/>
      <c r="L1174" s="65"/>
      <c r="M1174" s="65"/>
      <c r="N1174" s="65"/>
      <c r="O1174" s="65"/>
      <c r="P1174" s="65"/>
    </row>
    <row r="1175" spans="3:16" s="1" customFormat="1" x14ac:dyDescent="0.25">
      <c r="C1175" s="65"/>
      <c r="D1175" s="55"/>
      <c r="E1175" s="55"/>
      <c r="F1175" s="55"/>
      <c r="G1175" s="55"/>
      <c r="H1175" s="55"/>
      <c r="I1175" s="55"/>
      <c r="J1175" s="55"/>
      <c r="K1175" s="65"/>
      <c r="L1175" s="65"/>
      <c r="M1175" s="65"/>
      <c r="N1175" s="65"/>
      <c r="O1175" s="65"/>
      <c r="P1175" s="65"/>
    </row>
    <row r="1176" spans="3:16" s="1" customFormat="1" x14ac:dyDescent="0.25">
      <c r="C1176" s="65"/>
      <c r="D1176" s="55"/>
      <c r="E1176" s="55"/>
      <c r="F1176" s="55"/>
      <c r="G1176" s="55"/>
      <c r="H1176" s="55"/>
      <c r="I1176" s="55"/>
      <c r="J1176" s="55"/>
      <c r="K1176" s="65"/>
      <c r="L1176" s="65"/>
      <c r="M1176" s="65"/>
      <c r="N1176" s="65"/>
      <c r="O1176" s="65"/>
      <c r="P1176" s="65"/>
    </row>
    <row r="1177" spans="3:16" s="1" customFormat="1" x14ac:dyDescent="0.25">
      <c r="C1177" s="65"/>
      <c r="D1177" s="55"/>
      <c r="E1177" s="55"/>
      <c r="F1177" s="55"/>
      <c r="G1177" s="55"/>
      <c r="H1177" s="55"/>
      <c r="I1177" s="55"/>
      <c r="J1177" s="55"/>
      <c r="K1177" s="65"/>
      <c r="L1177" s="65"/>
      <c r="M1177" s="65"/>
      <c r="N1177" s="65"/>
      <c r="O1177" s="65"/>
      <c r="P1177" s="65"/>
    </row>
    <row r="1178" spans="3:16" s="1" customFormat="1" x14ac:dyDescent="0.25">
      <c r="C1178" s="65"/>
      <c r="D1178" s="55"/>
      <c r="E1178" s="55"/>
      <c r="F1178" s="55"/>
      <c r="G1178" s="55"/>
      <c r="H1178" s="55"/>
      <c r="I1178" s="55"/>
      <c r="J1178" s="55"/>
      <c r="K1178" s="65"/>
      <c r="L1178" s="65"/>
      <c r="M1178" s="65"/>
      <c r="N1178" s="65"/>
      <c r="O1178" s="65"/>
      <c r="P1178" s="65"/>
    </row>
    <row r="1179" spans="3:16" s="1" customFormat="1" x14ac:dyDescent="0.25">
      <c r="C1179" s="65"/>
      <c r="D1179" s="55"/>
      <c r="E1179" s="55"/>
      <c r="F1179" s="55"/>
      <c r="G1179" s="55"/>
      <c r="H1179" s="55"/>
      <c r="I1179" s="55"/>
      <c r="J1179" s="55"/>
      <c r="K1179" s="65"/>
      <c r="L1179" s="65"/>
      <c r="M1179" s="65"/>
      <c r="N1179" s="65"/>
      <c r="O1179" s="65"/>
      <c r="P1179" s="65"/>
    </row>
    <row r="1180" spans="3:16" s="1" customFormat="1" x14ac:dyDescent="0.25">
      <c r="C1180" s="65"/>
      <c r="D1180" s="55"/>
      <c r="E1180" s="55"/>
      <c r="F1180" s="55"/>
      <c r="G1180" s="55"/>
      <c r="H1180" s="55"/>
      <c r="I1180" s="55"/>
      <c r="J1180" s="55"/>
      <c r="K1180" s="65"/>
      <c r="L1180" s="65"/>
      <c r="M1180" s="65"/>
      <c r="N1180" s="65"/>
      <c r="O1180" s="65"/>
      <c r="P1180" s="65"/>
    </row>
    <row r="1181" spans="3:16" s="1" customFormat="1" x14ac:dyDescent="0.25">
      <c r="C1181" s="65"/>
      <c r="D1181" s="55"/>
      <c r="E1181" s="55"/>
      <c r="F1181" s="55"/>
      <c r="G1181" s="55"/>
      <c r="H1181" s="55"/>
      <c r="I1181" s="55"/>
      <c r="J1181" s="55"/>
      <c r="K1181" s="65"/>
      <c r="L1181" s="65"/>
      <c r="M1181" s="65"/>
      <c r="N1181" s="65"/>
      <c r="O1181" s="65"/>
      <c r="P1181" s="65"/>
    </row>
    <row r="1182" spans="3:16" s="1" customFormat="1" x14ac:dyDescent="0.25">
      <c r="C1182" s="65"/>
      <c r="D1182" s="55"/>
      <c r="E1182" s="55"/>
      <c r="F1182" s="55"/>
      <c r="G1182" s="55"/>
      <c r="H1182" s="55"/>
      <c r="I1182" s="55"/>
      <c r="J1182" s="55"/>
      <c r="K1182" s="65"/>
      <c r="L1182" s="65"/>
      <c r="M1182" s="65"/>
      <c r="N1182" s="65"/>
      <c r="O1182" s="65"/>
      <c r="P1182" s="65"/>
    </row>
    <row r="1183" spans="3:16" s="1" customFormat="1" x14ac:dyDescent="0.25">
      <c r="C1183" s="65"/>
      <c r="D1183" s="55"/>
      <c r="E1183" s="55"/>
      <c r="F1183" s="55"/>
      <c r="G1183" s="55"/>
      <c r="H1183" s="55"/>
      <c r="I1183" s="55"/>
      <c r="J1183" s="55"/>
      <c r="K1183" s="65"/>
      <c r="L1183" s="65"/>
      <c r="M1183" s="65"/>
      <c r="N1183" s="65"/>
      <c r="O1183" s="65"/>
      <c r="P1183" s="65"/>
    </row>
    <row r="1184" spans="3:16" s="1" customFormat="1" x14ac:dyDescent="0.25">
      <c r="C1184" s="65"/>
      <c r="D1184" s="55"/>
      <c r="E1184" s="55"/>
      <c r="F1184" s="55"/>
      <c r="G1184" s="55"/>
      <c r="H1184" s="55"/>
      <c r="I1184" s="55"/>
      <c r="J1184" s="55"/>
      <c r="K1184" s="65"/>
      <c r="L1184" s="65"/>
      <c r="M1184" s="65"/>
      <c r="N1184" s="65"/>
      <c r="O1184" s="65"/>
      <c r="P1184" s="65"/>
    </row>
    <row r="1185" spans="3:16" s="1" customFormat="1" x14ac:dyDescent="0.25">
      <c r="C1185" s="65"/>
      <c r="D1185" s="55"/>
      <c r="E1185" s="55"/>
      <c r="F1185" s="55"/>
      <c r="G1185" s="55"/>
      <c r="H1185" s="55"/>
      <c r="I1185" s="55"/>
      <c r="J1185" s="55"/>
      <c r="K1185" s="65"/>
      <c r="L1185" s="65"/>
      <c r="M1185" s="65"/>
      <c r="N1185" s="65"/>
      <c r="O1185" s="65"/>
      <c r="P1185" s="65"/>
    </row>
    <row r="1186" spans="3:16" s="1" customFormat="1" x14ac:dyDescent="0.25">
      <c r="C1186" s="65"/>
      <c r="D1186" s="55"/>
      <c r="E1186" s="55"/>
      <c r="F1186" s="55"/>
      <c r="G1186" s="55"/>
      <c r="H1186" s="55"/>
      <c r="I1186" s="55"/>
      <c r="J1186" s="55"/>
      <c r="K1186" s="65"/>
      <c r="L1186" s="65"/>
      <c r="M1186" s="65"/>
      <c r="N1186" s="65"/>
      <c r="O1186" s="65"/>
      <c r="P1186" s="65"/>
    </row>
    <row r="1187" spans="3:16" s="1" customFormat="1" x14ac:dyDescent="0.25">
      <c r="C1187" s="65"/>
      <c r="D1187" s="55"/>
      <c r="E1187" s="55"/>
      <c r="F1187" s="55"/>
      <c r="G1187" s="55"/>
      <c r="H1187" s="55"/>
      <c r="I1187" s="55"/>
      <c r="J1187" s="55"/>
      <c r="K1187" s="65"/>
      <c r="L1187" s="65"/>
      <c r="M1187" s="65"/>
      <c r="N1187" s="65"/>
      <c r="O1187" s="65"/>
      <c r="P1187" s="65"/>
    </row>
    <row r="1188" spans="3:16" s="1" customFormat="1" x14ac:dyDescent="0.25">
      <c r="C1188" s="65"/>
      <c r="D1188" s="55"/>
      <c r="E1188" s="55"/>
      <c r="F1188" s="55"/>
      <c r="G1188" s="55"/>
      <c r="H1188" s="55"/>
      <c r="I1188" s="55"/>
      <c r="J1188" s="55"/>
      <c r="K1188" s="65"/>
      <c r="L1188" s="65"/>
      <c r="M1188" s="65"/>
      <c r="N1188" s="65"/>
      <c r="O1188" s="65"/>
      <c r="P1188" s="65"/>
    </row>
    <row r="1189" spans="3:16" s="1" customFormat="1" x14ac:dyDescent="0.25">
      <c r="C1189" s="65"/>
      <c r="D1189" s="55"/>
      <c r="E1189" s="55"/>
      <c r="F1189" s="55"/>
      <c r="G1189" s="55"/>
      <c r="H1189" s="55"/>
      <c r="I1189" s="55"/>
      <c r="J1189" s="55"/>
      <c r="K1189" s="65"/>
      <c r="L1189" s="65"/>
      <c r="M1189" s="65"/>
      <c r="N1189" s="65"/>
      <c r="O1189" s="65"/>
      <c r="P1189" s="65"/>
    </row>
    <row r="1190" spans="3:16" s="1" customFormat="1" x14ac:dyDescent="0.25">
      <c r="C1190" s="65"/>
      <c r="D1190" s="55"/>
      <c r="E1190" s="55"/>
      <c r="F1190" s="55"/>
      <c r="G1190" s="55"/>
      <c r="H1190" s="55"/>
      <c r="I1190" s="55"/>
      <c r="J1190" s="55"/>
      <c r="K1190" s="65"/>
      <c r="L1190" s="65"/>
      <c r="M1190" s="65"/>
      <c r="N1190" s="65"/>
      <c r="O1190" s="65"/>
      <c r="P1190" s="65"/>
    </row>
    <row r="1191" spans="3:16" s="1" customFormat="1" x14ac:dyDescent="0.25">
      <c r="C1191" s="65"/>
      <c r="D1191" s="55"/>
      <c r="E1191" s="55"/>
      <c r="F1191" s="55"/>
      <c r="G1191" s="55"/>
      <c r="H1191" s="55"/>
      <c r="I1191" s="55"/>
      <c r="J1191" s="55"/>
      <c r="K1191" s="65"/>
      <c r="L1191" s="65"/>
      <c r="M1191" s="65"/>
      <c r="N1191" s="65"/>
      <c r="O1191" s="65"/>
      <c r="P1191" s="65"/>
    </row>
    <row r="1192" spans="3:16" s="1" customFormat="1" x14ac:dyDescent="0.25">
      <c r="C1192" s="65"/>
      <c r="D1192" s="55"/>
      <c r="E1192" s="55"/>
      <c r="F1192" s="55"/>
      <c r="G1192" s="55"/>
      <c r="H1192" s="55"/>
      <c r="I1192" s="55"/>
      <c r="J1192" s="55"/>
      <c r="K1192" s="65"/>
      <c r="L1192" s="65"/>
      <c r="M1192" s="65"/>
      <c r="N1192" s="65"/>
      <c r="O1192" s="65"/>
      <c r="P1192" s="65"/>
    </row>
    <row r="1193" spans="3:16" s="1" customFormat="1" x14ac:dyDescent="0.25">
      <c r="C1193" s="65"/>
      <c r="D1193" s="55"/>
      <c r="E1193" s="55"/>
      <c r="F1193" s="55"/>
      <c r="G1193" s="55"/>
      <c r="H1193" s="55"/>
      <c r="I1193" s="55"/>
      <c r="J1193" s="55"/>
      <c r="K1193" s="65"/>
      <c r="L1193" s="65"/>
      <c r="M1193" s="65"/>
      <c r="N1193" s="65"/>
      <c r="O1193" s="65"/>
      <c r="P1193" s="65"/>
    </row>
    <row r="1194" spans="3:16" s="1" customFormat="1" x14ac:dyDescent="0.25">
      <c r="C1194" s="65"/>
      <c r="D1194" s="55"/>
      <c r="E1194" s="55"/>
      <c r="F1194" s="55"/>
      <c r="G1194" s="55"/>
      <c r="H1194" s="55"/>
      <c r="I1194" s="55"/>
      <c r="J1194" s="55"/>
      <c r="K1194" s="65"/>
      <c r="L1194" s="65"/>
      <c r="M1194" s="65"/>
      <c r="N1194" s="65"/>
      <c r="O1194" s="65"/>
      <c r="P1194" s="65"/>
    </row>
    <row r="1195" spans="3:16" s="1" customFormat="1" x14ac:dyDescent="0.25">
      <c r="C1195" s="65"/>
      <c r="D1195" s="55"/>
      <c r="E1195" s="55"/>
      <c r="F1195" s="55"/>
      <c r="G1195" s="55"/>
      <c r="H1195" s="55"/>
      <c r="I1195" s="55"/>
      <c r="J1195" s="55"/>
      <c r="K1195" s="65"/>
      <c r="L1195" s="65"/>
      <c r="M1195" s="65"/>
      <c r="N1195" s="65"/>
      <c r="O1195" s="65"/>
      <c r="P1195" s="65"/>
    </row>
    <row r="1196" spans="3:16" s="1" customFormat="1" x14ac:dyDescent="0.25">
      <c r="C1196" s="65"/>
      <c r="D1196" s="55"/>
      <c r="E1196" s="55"/>
      <c r="F1196" s="55"/>
      <c r="G1196" s="55"/>
      <c r="H1196" s="55"/>
      <c r="I1196" s="55"/>
      <c r="J1196" s="55"/>
      <c r="K1196" s="65"/>
      <c r="L1196" s="65"/>
      <c r="M1196" s="65"/>
      <c r="N1196" s="65"/>
      <c r="O1196" s="65"/>
      <c r="P1196" s="65"/>
    </row>
    <row r="1197" spans="3:16" s="1" customFormat="1" x14ac:dyDescent="0.25">
      <c r="C1197" s="65"/>
      <c r="D1197" s="55"/>
      <c r="E1197" s="55"/>
      <c r="F1197" s="55"/>
      <c r="G1197" s="55"/>
      <c r="H1197" s="55"/>
      <c r="I1197" s="55"/>
      <c r="J1197" s="55"/>
      <c r="K1197" s="65"/>
      <c r="L1197" s="65"/>
      <c r="M1197" s="65"/>
      <c r="N1197" s="65"/>
      <c r="O1197" s="65"/>
      <c r="P1197" s="65"/>
    </row>
    <row r="1198" spans="3:16" s="1" customFormat="1" x14ac:dyDescent="0.25">
      <c r="C1198" s="65"/>
      <c r="D1198" s="55"/>
      <c r="E1198" s="55"/>
      <c r="F1198" s="55"/>
      <c r="G1198" s="55"/>
      <c r="H1198" s="55"/>
      <c r="I1198" s="55"/>
      <c r="J1198" s="55"/>
      <c r="K1198" s="65"/>
      <c r="L1198" s="65"/>
      <c r="M1198" s="65"/>
      <c r="N1198" s="65"/>
      <c r="O1198" s="65"/>
      <c r="P1198" s="65"/>
    </row>
    <row r="1199" spans="3:16" s="1" customFormat="1" x14ac:dyDescent="0.25">
      <c r="C1199" s="65"/>
      <c r="D1199" s="55"/>
      <c r="E1199" s="55"/>
      <c r="F1199" s="55"/>
      <c r="G1199" s="55"/>
      <c r="H1199" s="55"/>
      <c r="I1199" s="55"/>
      <c r="J1199" s="55"/>
      <c r="K1199" s="65"/>
      <c r="L1199" s="65"/>
      <c r="M1199" s="65"/>
      <c r="N1199" s="65"/>
      <c r="O1199" s="65"/>
      <c r="P1199" s="65"/>
    </row>
    <row r="1200" spans="3:16" s="1" customFormat="1" x14ac:dyDescent="0.25">
      <c r="C1200" s="65"/>
      <c r="D1200" s="55"/>
      <c r="E1200" s="55"/>
      <c r="F1200" s="55"/>
      <c r="G1200" s="55"/>
      <c r="H1200" s="55"/>
      <c r="I1200" s="55"/>
      <c r="J1200" s="55"/>
      <c r="K1200" s="65"/>
      <c r="L1200" s="65"/>
      <c r="M1200" s="65"/>
      <c r="N1200" s="65"/>
      <c r="O1200" s="65"/>
      <c r="P1200" s="65"/>
    </row>
    <row r="1201" spans="3:16" s="1" customFormat="1" x14ac:dyDescent="0.25">
      <c r="C1201" s="65"/>
      <c r="D1201" s="55"/>
      <c r="E1201" s="55"/>
      <c r="F1201" s="55"/>
      <c r="G1201" s="55"/>
      <c r="H1201" s="55"/>
      <c r="I1201" s="55"/>
      <c r="J1201" s="55"/>
      <c r="K1201" s="65"/>
      <c r="L1201" s="65"/>
      <c r="M1201" s="65"/>
      <c r="N1201" s="65"/>
      <c r="O1201" s="65"/>
      <c r="P1201" s="65"/>
    </row>
    <row r="1202" spans="3:16" s="1" customFormat="1" x14ac:dyDescent="0.25">
      <c r="C1202" s="65"/>
      <c r="D1202" s="55"/>
      <c r="E1202" s="55"/>
      <c r="F1202" s="55"/>
      <c r="G1202" s="55"/>
      <c r="H1202" s="55"/>
      <c r="I1202" s="55"/>
      <c r="J1202" s="55"/>
      <c r="K1202" s="65"/>
      <c r="L1202" s="65"/>
      <c r="M1202" s="65"/>
      <c r="N1202" s="65"/>
      <c r="O1202" s="65"/>
      <c r="P1202" s="65"/>
    </row>
    <row r="1203" spans="3:16" s="1" customFormat="1" x14ac:dyDescent="0.25">
      <c r="C1203" s="65"/>
      <c r="D1203" s="55"/>
      <c r="E1203" s="55"/>
      <c r="F1203" s="55"/>
      <c r="G1203" s="55"/>
      <c r="H1203" s="55"/>
      <c r="I1203" s="55"/>
      <c r="J1203" s="55"/>
      <c r="K1203" s="65"/>
      <c r="L1203" s="65"/>
      <c r="M1203" s="65"/>
      <c r="N1203" s="65"/>
      <c r="O1203" s="65"/>
      <c r="P1203" s="65"/>
    </row>
    <row r="1204" spans="3:16" s="1" customFormat="1" x14ac:dyDescent="0.25">
      <c r="C1204" s="65"/>
      <c r="D1204" s="55"/>
      <c r="E1204" s="55"/>
      <c r="F1204" s="55"/>
      <c r="G1204" s="55"/>
      <c r="H1204" s="55"/>
      <c r="I1204" s="55"/>
      <c r="J1204" s="55"/>
      <c r="K1204" s="65"/>
      <c r="L1204" s="65"/>
      <c r="M1204" s="65"/>
      <c r="N1204" s="65"/>
      <c r="O1204" s="65"/>
      <c r="P1204" s="65"/>
    </row>
    <row r="1205" spans="3:16" s="1" customFormat="1" x14ac:dyDescent="0.25">
      <c r="C1205" s="65"/>
      <c r="D1205" s="55"/>
      <c r="E1205" s="55"/>
      <c r="F1205" s="55"/>
      <c r="G1205" s="55"/>
      <c r="H1205" s="55"/>
      <c r="I1205" s="55"/>
      <c r="J1205" s="55"/>
      <c r="K1205" s="65"/>
      <c r="L1205" s="65"/>
      <c r="M1205" s="65"/>
      <c r="N1205" s="65"/>
      <c r="O1205" s="65"/>
      <c r="P1205" s="65"/>
    </row>
    <row r="1206" spans="3:16" s="1" customFormat="1" x14ac:dyDescent="0.25">
      <c r="C1206" s="65"/>
      <c r="D1206" s="55"/>
      <c r="E1206" s="55"/>
      <c r="F1206" s="55"/>
      <c r="G1206" s="55"/>
      <c r="H1206" s="55"/>
      <c r="I1206" s="55"/>
      <c r="J1206" s="55"/>
      <c r="K1206" s="65"/>
      <c r="L1206" s="65"/>
      <c r="M1206" s="65"/>
      <c r="N1206" s="65"/>
      <c r="O1206" s="65"/>
      <c r="P1206" s="65"/>
    </row>
    <row r="1207" spans="3:16" s="1" customFormat="1" x14ac:dyDescent="0.25">
      <c r="C1207" s="65"/>
      <c r="D1207" s="55"/>
      <c r="E1207" s="55"/>
      <c r="F1207" s="55"/>
      <c r="G1207" s="55"/>
      <c r="H1207" s="55"/>
      <c r="I1207" s="55"/>
      <c r="J1207" s="55"/>
      <c r="K1207" s="65"/>
      <c r="L1207" s="65"/>
      <c r="M1207" s="65"/>
      <c r="N1207" s="65"/>
      <c r="O1207" s="65"/>
      <c r="P1207" s="65"/>
    </row>
    <row r="1208" spans="3:16" s="1" customFormat="1" x14ac:dyDescent="0.25">
      <c r="C1208" s="65"/>
      <c r="D1208" s="55"/>
      <c r="E1208" s="55"/>
      <c r="F1208" s="55"/>
      <c r="G1208" s="55"/>
      <c r="H1208" s="55"/>
      <c r="I1208" s="55"/>
      <c r="J1208" s="55"/>
      <c r="K1208" s="65"/>
      <c r="L1208" s="65"/>
      <c r="M1208" s="65"/>
      <c r="N1208" s="65"/>
      <c r="O1208" s="65"/>
      <c r="P1208" s="65"/>
    </row>
    <row r="1209" spans="3:16" s="1" customFormat="1" x14ac:dyDescent="0.25">
      <c r="C1209" s="65"/>
      <c r="D1209" s="55"/>
      <c r="E1209" s="55"/>
      <c r="F1209" s="55"/>
      <c r="G1209" s="55"/>
      <c r="H1209" s="55"/>
      <c r="I1209" s="55"/>
      <c r="J1209" s="55"/>
      <c r="K1209" s="65"/>
      <c r="L1209" s="65"/>
      <c r="M1209" s="65"/>
      <c r="N1209" s="65"/>
      <c r="O1209" s="65"/>
      <c r="P1209" s="65"/>
    </row>
    <row r="1210" spans="3:16" s="1" customFormat="1" x14ac:dyDescent="0.25">
      <c r="C1210" s="65"/>
      <c r="D1210" s="55"/>
      <c r="E1210" s="55"/>
      <c r="F1210" s="55"/>
      <c r="G1210" s="55"/>
      <c r="H1210" s="55"/>
      <c r="I1210" s="55"/>
      <c r="J1210" s="55"/>
      <c r="K1210" s="65"/>
      <c r="L1210" s="65"/>
      <c r="M1210" s="65"/>
      <c r="N1210" s="65"/>
      <c r="O1210" s="65"/>
      <c r="P1210" s="65"/>
    </row>
    <row r="1211" spans="3:16" s="1" customFormat="1" x14ac:dyDescent="0.25">
      <c r="C1211" s="65"/>
      <c r="D1211" s="55"/>
      <c r="E1211" s="55"/>
      <c r="F1211" s="55"/>
      <c r="G1211" s="55"/>
      <c r="H1211" s="55"/>
      <c r="I1211" s="55"/>
      <c r="J1211" s="55"/>
      <c r="K1211" s="65"/>
      <c r="L1211" s="65"/>
      <c r="M1211" s="65"/>
      <c r="N1211" s="65"/>
      <c r="O1211" s="65"/>
      <c r="P1211" s="65"/>
    </row>
    <row r="1212" spans="3:16" s="1" customFormat="1" x14ac:dyDescent="0.25">
      <c r="C1212" s="65"/>
      <c r="D1212" s="55"/>
      <c r="E1212" s="55"/>
      <c r="F1212" s="55"/>
      <c r="G1212" s="55"/>
      <c r="H1212" s="55"/>
      <c r="I1212" s="55"/>
      <c r="J1212" s="55"/>
      <c r="K1212" s="65"/>
      <c r="L1212" s="65"/>
      <c r="M1212" s="65"/>
      <c r="N1212" s="65"/>
      <c r="O1212" s="65"/>
      <c r="P1212" s="65"/>
    </row>
    <row r="1213" spans="3:16" s="1" customFormat="1" x14ac:dyDescent="0.25">
      <c r="C1213" s="65"/>
      <c r="D1213" s="55"/>
      <c r="E1213" s="55"/>
      <c r="F1213" s="55"/>
      <c r="G1213" s="55"/>
      <c r="H1213" s="55"/>
      <c r="I1213" s="55"/>
      <c r="J1213" s="55"/>
      <c r="K1213" s="65"/>
      <c r="L1213" s="65"/>
      <c r="M1213" s="65"/>
      <c r="N1213" s="65"/>
      <c r="O1213" s="65"/>
      <c r="P1213" s="65"/>
    </row>
    <row r="1214" spans="3:16" s="1" customFormat="1" x14ac:dyDescent="0.25">
      <c r="C1214" s="65"/>
      <c r="D1214" s="55"/>
      <c r="E1214" s="55"/>
      <c r="F1214" s="55"/>
      <c r="G1214" s="55"/>
      <c r="H1214" s="55"/>
      <c r="I1214" s="55"/>
      <c r="J1214" s="55"/>
      <c r="K1214" s="65"/>
      <c r="L1214" s="65"/>
      <c r="M1214" s="65"/>
      <c r="N1214" s="65"/>
      <c r="O1214" s="65"/>
      <c r="P1214" s="65"/>
    </row>
    <row r="1215" spans="3:16" s="1" customFormat="1" x14ac:dyDescent="0.25">
      <c r="C1215" s="65"/>
      <c r="D1215" s="55"/>
      <c r="E1215" s="55"/>
      <c r="F1215" s="55"/>
      <c r="G1215" s="55"/>
      <c r="H1215" s="55"/>
      <c r="I1215" s="55"/>
      <c r="J1215" s="55"/>
      <c r="K1215" s="65"/>
      <c r="L1215" s="65"/>
      <c r="M1215" s="65"/>
      <c r="N1215" s="65"/>
      <c r="O1215" s="65"/>
      <c r="P1215" s="65"/>
    </row>
    <row r="1216" spans="3:16" s="1" customFormat="1" x14ac:dyDescent="0.25">
      <c r="C1216" s="65"/>
      <c r="D1216" s="55"/>
      <c r="E1216" s="55"/>
      <c r="F1216" s="55"/>
      <c r="G1216" s="55"/>
      <c r="H1216" s="55"/>
      <c r="I1216" s="55"/>
      <c r="J1216" s="55"/>
      <c r="K1216" s="65"/>
      <c r="L1216" s="65"/>
      <c r="M1216" s="65"/>
      <c r="N1216" s="65"/>
      <c r="O1216" s="65"/>
      <c r="P1216" s="65"/>
    </row>
    <row r="1217" spans="3:16" s="1" customFormat="1" x14ac:dyDescent="0.25">
      <c r="C1217" s="65"/>
      <c r="D1217" s="55"/>
      <c r="E1217" s="55"/>
      <c r="F1217" s="55"/>
      <c r="G1217" s="55"/>
      <c r="H1217" s="55"/>
      <c r="I1217" s="55"/>
      <c r="J1217" s="55"/>
      <c r="K1217" s="65"/>
      <c r="L1217" s="65"/>
      <c r="M1217" s="65"/>
      <c r="N1217" s="65"/>
      <c r="O1217" s="65"/>
      <c r="P1217" s="65"/>
    </row>
    <row r="1218" spans="3:16" s="1" customFormat="1" x14ac:dyDescent="0.25">
      <c r="C1218" s="65"/>
      <c r="D1218" s="55"/>
      <c r="E1218" s="55"/>
      <c r="F1218" s="55"/>
      <c r="G1218" s="55"/>
      <c r="H1218" s="55"/>
      <c r="I1218" s="55"/>
      <c r="J1218" s="55"/>
      <c r="K1218" s="65"/>
      <c r="L1218" s="65"/>
      <c r="M1218" s="65"/>
      <c r="N1218" s="65"/>
      <c r="O1218" s="65"/>
      <c r="P1218" s="65"/>
    </row>
    <row r="1219" spans="3:16" s="1" customFormat="1" x14ac:dyDescent="0.25">
      <c r="C1219" s="65"/>
      <c r="D1219" s="55"/>
      <c r="E1219" s="55"/>
      <c r="F1219" s="55"/>
      <c r="G1219" s="55"/>
      <c r="H1219" s="55"/>
      <c r="I1219" s="55"/>
      <c r="J1219" s="55"/>
      <c r="K1219" s="65"/>
      <c r="L1219" s="65"/>
      <c r="M1219" s="65"/>
      <c r="N1219" s="65"/>
      <c r="O1219" s="65"/>
      <c r="P1219" s="65"/>
    </row>
    <row r="1220" spans="3:16" s="1" customFormat="1" x14ac:dyDescent="0.25">
      <c r="C1220" s="65"/>
      <c r="D1220" s="55"/>
      <c r="E1220" s="55"/>
      <c r="F1220" s="55"/>
      <c r="G1220" s="55"/>
      <c r="H1220" s="55"/>
      <c r="I1220" s="55"/>
      <c r="J1220" s="55"/>
      <c r="K1220" s="65"/>
      <c r="L1220" s="65"/>
      <c r="M1220" s="65"/>
      <c r="N1220" s="65"/>
      <c r="O1220" s="65"/>
      <c r="P1220" s="65"/>
    </row>
    <row r="1221" spans="3:16" s="1" customFormat="1" x14ac:dyDescent="0.25">
      <c r="C1221" s="65"/>
      <c r="D1221" s="55"/>
      <c r="E1221" s="55"/>
      <c r="F1221" s="55"/>
      <c r="G1221" s="55"/>
      <c r="H1221" s="55"/>
      <c r="I1221" s="55"/>
      <c r="J1221" s="55"/>
      <c r="K1221" s="65"/>
      <c r="L1221" s="65"/>
      <c r="M1221" s="65"/>
      <c r="N1221" s="65"/>
      <c r="O1221" s="65"/>
      <c r="P1221" s="65"/>
    </row>
    <row r="1222" spans="3:16" s="1" customFormat="1" x14ac:dyDescent="0.25">
      <c r="C1222" s="65"/>
      <c r="D1222" s="55"/>
      <c r="E1222" s="55"/>
      <c r="F1222" s="55"/>
      <c r="G1222" s="55"/>
      <c r="H1222" s="55"/>
      <c r="I1222" s="55"/>
      <c r="J1222" s="55"/>
      <c r="K1222" s="65"/>
      <c r="L1222" s="65"/>
      <c r="M1222" s="65"/>
      <c r="N1222" s="65"/>
      <c r="O1222" s="65"/>
      <c r="P1222" s="65"/>
    </row>
    <row r="1223" spans="3:16" s="1" customFormat="1" x14ac:dyDescent="0.25">
      <c r="C1223" s="65"/>
      <c r="D1223" s="55"/>
      <c r="E1223" s="55"/>
      <c r="F1223" s="55"/>
      <c r="G1223" s="55"/>
      <c r="H1223" s="55"/>
      <c r="I1223" s="55"/>
      <c r="J1223" s="55"/>
      <c r="K1223" s="65"/>
      <c r="L1223" s="65"/>
      <c r="M1223" s="65"/>
      <c r="N1223" s="65"/>
      <c r="O1223" s="65"/>
      <c r="P1223" s="65"/>
    </row>
    <row r="1224" spans="3:16" s="1" customFormat="1" x14ac:dyDescent="0.25">
      <c r="C1224" s="65"/>
      <c r="D1224" s="55"/>
      <c r="E1224" s="55"/>
      <c r="F1224" s="55"/>
      <c r="G1224" s="55"/>
      <c r="H1224" s="55"/>
      <c r="I1224" s="55"/>
      <c r="J1224" s="55"/>
      <c r="K1224" s="65"/>
      <c r="L1224" s="65"/>
      <c r="M1224" s="65"/>
      <c r="N1224" s="65"/>
      <c r="O1224" s="65"/>
      <c r="P1224" s="65"/>
    </row>
    <row r="1225" spans="3:16" s="1" customFormat="1" x14ac:dyDescent="0.25">
      <c r="C1225" s="65"/>
      <c r="D1225" s="55"/>
      <c r="E1225" s="55"/>
      <c r="F1225" s="55"/>
      <c r="G1225" s="55"/>
      <c r="H1225" s="55"/>
      <c r="I1225" s="55"/>
      <c r="J1225" s="55"/>
      <c r="K1225" s="65"/>
      <c r="L1225" s="65"/>
      <c r="M1225" s="65"/>
      <c r="N1225" s="65"/>
      <c r="O1225" s="65"/>
      <c r="P1225" s="65"/>
    </row>
    <row r="1226" spans="3:16" s="1" customFormat="1" x14ac:dyDescent="0.25">
      <c r="C1226" s="65"/>
      <c r="D1226" s="55"/>
      <c r="E1226" s="55"/>
      <c r="F1226" s="55"/>
      <c r="G1226" s="55"/>
      <c r="H1226" s="55"/>
      <c r="I1226" s="55"/>
      <c r="J1226" s="55"/>
      <c r="K1226" s="65"/>
      <c r="L1226" s="65"/>
      <c r="M1226" s="65"/>
      <c r="N1226" s="65"/>
      <c r="O1226" s="65"/>
      <c r="P1226" s="65"/>
    </row>
    <row r="1227" spans="3:16" s="1" customFormat="1" x14ac:dyDescent="0.25">
      <c r="C1227" s="65"/>
      <c r="D1227" s="55"/>
      <c r="E1227" s="55"/>
      <c r="F1227" s="55"/>
      <c r="G1227" s="55"/>
      <c r="H1227" s="55"/>
      <c r="I1227" s="55"/>
      <c r="J1227" s="55"/>
      <c r="K1227" s="65"/>
      <c r="L1227" s="65"/>
      <c r="M1227" s="65"/>
      <c r="N1227" s="65"/>
      <c r="O1227" s="65"/>
      <c r="P1227" s="65"/>
    </row>
    <row r="1228" spans="3:16" s="1" customFormat="1" x14ac:dyDescent="0.25">
      <c r="C1228" s="65"/>
      <c r="D1228" s="55"/>
      <c r="E1228" s="55"/>
      <c r="F1228" s="55"/>
      <c r="G1228" s="55"/>
      <c r="H1228" s="55"/>
      <c r="I1228" s="55"/>
      <c r="J1228" s="55"/>
      <c r="K1228" s="65"/>
      <c r="L1228" s="65"/>
      <c r="M1228" s="65"/>
      <c r="N1228" s="65"/>
      <c r="O1228" s="65"/>
      <c r="P1228" s="65"/>
    </row>
    <row r="1229" spans="3:16" s="1" customFormat="1" x14ac:dyDescent="0.25">
      <c r="C1229" s="65"/>
      <c r="D1229" s="55"/>
      <c r="E1229" s="55"/>
      <c r="F1229" s="55"/>
      <c r="G1229" s="55"/>
      <c r="H1229" s="55"/>
      <c r="I1229" s="55"/>
      <c r="J1229" s="55"/>
      <c r="K1229" s="65"/>
      <c r="L1229" s="65"/>
      <c r="M1229" s="65"/>
      <c r="N1229" s="65"/>
      <c r="O1229" s="65"/>
      <c r="P1229" s="65"/>
    </row>
    <row r="1230" spans="3:16" s="1" customFormat="1" x14ac:dyDescent="0.25">
      <c r="C1230" s="65"/>
      <c r="D1230" s="55"/>
      <c r="E1230" s="55"/>
      <c r="F1230" s="55"/>
      <c r="G1230" s="55"/>
      <c r="H1230" s="55"/>
      <c r="I1230" s="55"/>
      <c r="J1230" s="55"/>
      <c r="K1230" s="65"/>
      <c r="L1230" s="65"/>
      <c r="M1230" s="65"/>
      <c r="N1230" s="65"/>
      <c r="O1230" s="65"/>
      <c r="P1230" s="65"/>
    </row>
    <row r="1231" spans="3:16" s="1" customFormat="1" x14ac:dyDescent="0.25">
      <c r="C1231" s="65"/>
      <c r="D1231" s="55"/>
      <c r="E1231" s="55"/>
      <c r="F1231" s="55"/>
      <c r="G1231" s="55"/>
      <c r="H1231" s="55"/>
      <c r="I1231" s="55"/>
      <c r="J1231" s="55"/>
      <c r="K1231" s="65"/>
      <c r="L1231" s="65"/>
      <c r="M1231" s="65"/>
      <c r="N1231" s="65"/>
      <c r="O1231" s="65"/>
      <c r="P1231" s="65"/>
    </row>
    <row r="1232" spans="3:16" s="1" customFormat="1" x14ac:dyDescent="0.25">
      <c r="C1232" s="65"/>
      <c r="D1232" s="55"/>
      <c r="E1232" s="55"/>
      <c r="F1232" s="55"/>
      <c r="G1232" s="55"/>
      <c r="H1232" s="55"/>
      <c r="I1232" s="55"/>
      <c r="J1232" s="55"/>
      <c r="K1232" s="65"/>
      <c r="L1232" s="65"/>
      <c r="M1232" s="65"/>
      <c r="N1232" s="65"/>
      <c r="O1232" s="65"/>
      <c r="P1232" s="65"/>
    </row>
    <row r="1233" spans="3:16" s="1" customFormat="1" x14ac:dyDescent="0.25">
      <c r="C1233" s="65"/>
      <c r="D1233" s="55"/>
      <c r="E1233" s="55"/>
      <c r="F1233" s="55"/>
      <c r="G1233" s="55"/>
      <c r="H1233" s="55"/>
      <c r="I1233" s="55"/>
      <c r="J1233" s="55"/>
      <c r="K1233" s="65"/>
      <c r="L1233" s="65"/>
      <c r="M1233" s="65"/>
      <c r="N1233" s="65"/>
      <c r="O1233" s="65"/>
      <c r="P1233" s="65"/>
    </row>
    <row r="1234" spans="3:16" s="1" customFormat="1" x14ac:dyDescent="0.25">
      <c r="C1234" s="65"/>
      <c r="D1234" s="55"/>
      <c r="E1234" s="55"/>
      <c r="F1234" s="55"/>
      <c r="G1234" s="55"/>
      <c r="H1234" s="55"/>
      <c r="I1234" s="55"/>
      <c r="J1234" s="55"/>
      <c r="K1234" s="65"/>
      <c r="L1234" s="65"/>
      <c r="M1234" s="65"/>
      <c r="N1234" s="65"/>
      <c r="O1234" s="65"/>
      <c r="P1234" s="65"/>
    </row>
    <row r="1235" spans="3:16" s="1" customFormat="1" x14ac:dyDescent="0.25">
      <c r="C1235" s="65"/>
      <c r="D1235" s="55"/>
      <c r="E1235" s="55"/>
      <c r="F1235" s="55"/>
      <c r="G1235" s="55"/>
      <c r="H1235" s="55"/>
      <c r="I1235" s="55"/>
      <c r="J1235" s="55"/>
      <c r="K1235" s="65"/>
      <c r="L1235" s="65"/>
      <c r="M1235" s="65"/>
      <c r="N1235" s="65"/>
      <c r="O1235" s="65"/>
      <c r="P1235" s="65"/>
    </row>
    <row r="1236" spans="3:16" s="1" customFormat="1" x14ac:dyDescent="0.25">
      <c r="C1236" s="65"/>
      <c r="D1236" s="55"/>
      <c r="E1236" s="55"/>
      <c r="F1236" s="55"/>
      <c r="G1236" s="55"/>
      <c r="H1236" s="55"/>
      <c r="I1236" s="55"/>
      <c r="J1236" s="55"/>
      <c r="K1236" s="65"/>
      <c r="L1236" s="65"/>
      <c r="M1236" s="65"/>
      <c r="N1236" s="65"/>
      <c r="O1236" s="65"/>
      <c r="P1236" s="65"/>
    </row>
    <row r="1237" spans="3:16" s="1" customFormat="1" x14ac:dyDescent="0.25">
      <c r="C1237" s="65"/>
      <c r="D1237" s="55"/>
      <c r="E1237" s="55"/>
      <c r="F1237" s="55"/>
      <c r="G1237" s="55"/>
      <c r="H1237" s="55"/>
      <c r="I1237" s="55"/>
      <c r="J1237" s="55"/>
      <c r="K1237" s="65"/>
      <c r="L1237" s="65"/>
      <c r="M1237" s="65"/>
      <c r="N1237" s="65"/>
      <c r="O1237" s="65"/>
      <c r="P1237" s="65"/>
    </row>
    <row r="1238" spans="3:16" s="1" customFormat="1" x14ac:dyDescent="0.25">
      <c r="C1238" s="65"/>
      <c r="D1238" s="55"/>
      <c r="E1238" s="55"/>
      <c r="F1238" s="55"/>
      <c r="G1238" s="55"/>
      <c r="H1238" s="55"/>
      <c r="I1238" s="55"/>
      <c r="J1238" s="55"/>
      <c r="K1238" s="65"/>
      <c r="L1238" s="65"/>
      <c r="M1238" s="65"/>
      <c r="N1238" s="65"/>
      <c r="O1238" s="65"/>
      <c r="P1238" s="65"/>
    </row>
    <row r="1239" spans="3:16" s="1" customFormat="1" x14ac:dyDescent="0.25">
      <c r="C1239" s="65"/>
      <c r="D1239" s="55"/>
      <c r="E1239" s="55"/>
      <c r="F1239" s="55"/>
      <c r="G1239" s="55"/>
      <c r="H1239" s="55"/>
      <c r="I1239" s="55"/>
      <c r="J1239" s="55"/>
      <c r="K1239" s="65"/>
      <c r="L1239" s="65"/>
      <c r="M1239" s="65"/>
      <c r="N1239" s="65"/>
      <c r="O1239" s="65"/>
      <c r="P1239" s="65"/>
    </row>
    <row r="1240" spans="3:16" s="1" customFormat="1" x14ac:dyDescent="0.25">
      <c r="C1240" s="65"/>
      <c r="D1240" s="55"/>
      <c r="E1240" s="55"/>
      <c r="F1240" s="55"/>
      <c r="G1240" s="55"/>
      <c r="H1240" s="55"/>
      <c r="I1240" s="55"/>
      <c r="J1240" s="55"/>
      <c r="K1240" s="65"/>
      <c r="L1240" s="65"/>
      <c r="M1240" s="65"/>
      <c r="N1240" s="65"/>
      <c r="O1240" s="65"/>
      <c r="P1240" s="65"/>
    </row>
    <row r="1241" spans="3:16" s="1" customFormat="1" x14ac:dyDescent="0.25">
      <c r="C1241" s="65"/>
      <c r="D1241" s="55"/>
      <c r="E1241" s="55"/>
      <c r="F1241" s="55"/>
      <c r="G1241" s="55"/>
      <c r="H1241" s="55"/>
      <c r="I1241" s="55"/>
      <c r="J1241" s="55"/>
      <c r="K1241" s="65"/>
      <c r="L1241" s="65"/>
      <c r="M1241" s="65"/>
      <c r="N1241" s="65"/>
      <c r="O1241" s="65"/>
      <c r="P1241" s="65"/>
    </row>
    <row r="1242" spans="3:16" s="1" customFormat="1" x14ac:dyDescent="0.25">
      <c r="C1242" s="65"/>
      <c r="D1242" s="55"/>
      <c r="E1242" s="55"/>
      <c r="F1242" s="55"/>
      <c r="G1242" s="55"/>
      <c r="H1242" s="55"/>
      <c r="I1242" s="55"/>
      <c r="J1242" s="55"/>
      <c r="K1242" s="65"/>
      <c r="L1242" s="65"/>
      <c r="M1242" s="65"/>
      <c r="N1242" s="65"/>
      <c r="O1242" s="65"/>
      <c r="P1242" s="65"/>
    </row>
    <row r="1243" spans="3:16" s="1" customFormat="1" x14ac:dyDescent="0.25">
      <c r="C1243" s="65"/>
      <c r="D1243" s="55"/>
      <c r="E1243" s="55"/>
      <c r="F1243" s="55"/>
      <c r="G1243" s="55"/>
      <c r="H1243" s="55"/>
      <c r="I1243" s="55"/>
      <c r="J1243" s="55"/>
      <c r="K1243" s="65"/>
      <c r="L1243" s="65"/>
      <c r="M1243" s="65"/>
      <c r="N1243" s="65"/>
      <c r="O1243" s="65"/>
      <c r="P1243" s="65"/>
    </row>
    <row r="1244" spans="3:16" s="1" customFormat="1" x14ac:dyDescent="0.25">
      <c r="C1244" s="65"/>
      <c r="D1244" s="55"/>
      <c r="E1244" s="55"/>
      <c r="F1244" s="55"/>
      <c r="G1244" s="55"/>
      <c r="H1244" s="55"/>
      <c r="I1244" s="55"/>
      <c r="J1244" s="55"/>
      <c r="K1244" s="65"/>
      <c r="L1244" s="65"/>
      <c r="M1244" s="65"/>
      <c r="N1244" s="65"/>
      <c r="O1244" s="65"/>
      <c r="P1244" s="65"/>
    </row>
    <row r="1245" spans="3:16" s="1" customFormat="1" x14ac:dyDescent="0.25">
      <c r="C1245" s="65"/>
      <c r="D1245" s="55"/>
      <c r="E1245" s="55"/>
      <c r="F1245" s="55"/>
      <c r="G1245" s="55"/>
      <c r="H1245" s="55"/>
      <c r="I1245" s="55"/>
      <c r="J1245" s="55"/>
      <c r="K1245" s="65"/>
      <c r="L1245" s="65"/>
      <c r="M1245" s="65"/>
      <c r="N1245" s="65"/>
      <c r="O1245" s="65"/>
      <c r="P1245" s="65"/>
    </row>
    <row r="1246" spans="3:16" s="1" customFormat="1" x14ac:dyDescent="0.25">
      <c r="C1246" s="65"/>
      <c r="D1246" s="55"/>
      <c r="E1246" s="55"/>
      <c r="F1246" s="55"/>
      <c r="G1246" s="55"/>
      <c r="H1246" s="55"/>
      <c r="I1246" s="55"/>
      <c r="J1246" s="55"/>
      <c r="K1246" s="65"/>
      <c r="L1246" s="65"/>
      <c r="M1246" s="65"/>
      <c r="N1246" s="65"/>
      <c r="O1246" s="65"/>
      <c r="P1246" s="65"/>
    </row>
    <row r="1247" spans="3:16" s="1" customFormat="1" x14ac:dyDescent="0.25">
      <c r="C1247" s="65"/>
      <c r="D1247" s="55"/>
      <c r="E1247" s="55"/>
      <c r="F1247" s="55"/>
      <c r="G1247" s="55"/>
      <c r="H1247" s="55"/>
      <c r="I1247" s="55"/>
      <c r="J1247" s="55"/>
      <c r="K1247" s="65"/>
      <c r="L1247" s="65"/>
      <c r="M1247" s="65"/>
      <c r="N1247" s="65"/>
      <c r="O1247" s="65"/>
      <c r="P1247" s="65"/>
    </row>
    <row r="1248" spans="3:16" s="1" customFormat="1" x14ac:dyDescent="0.25">
      <c r="C1248" s="65"/>
      <c r="D1248" s="55"/>
      <c r="E1248" s="55"/>
      <c r="F1248" s="55"/>
      <c r="G1248" s="55"/>
      <c r="H1248" s="55"/>
      <c r="I1248" s="55"/>
      <c r="J1248" s="55"/>
      <c r="K1248" s="65"/>
      <c r="L1248" s="65"/>
      <c r="M1248" s="65"/>
      <c r="N1248" s="65"/>
      <c r="O1248" s="65"/>
      <c r="P1248" s="65"/>
    </row>
    <row r="1249" spans="3:16" s="1" customFormat="1" x14ac:dyDescent="0.25">
      <c r="C1249" s="65"/>
      <c r="D1249" s="55"/>
      <c r="E1249" s="55"/>
      <c r="F1249" s="55"/>
      <c r="G1249" s="55"/>
      <c r="H1249" s="55"/>
      <c r="I1249" s="55"/>
      <c r="J1249" s="55"/>
      <c r="K1249" s="65"/>
      <c r="L1249" s="65"/>
      <c r="M1249" s="65"/>
      <c r="N1249" s="65"/>
      <c r="O1249" s="65"/>
      <c r="P1249" s="65"/>
    </row>
    <row r="1250" spans="3:16" s="1" customFormat="1" x14ac:dyDescent="0.25">
      <c r="C1250" s="65"/>
      <c r="D1250" s="55"/>
      <c r="E1250" s="55"/>
      <c r="F1250" s="55"/>
      <c r="G1250" s="55"/>
      <c r="H1250" s="55"/>
      <c r="I1250" s="55"/>
      <c r="J1250" s="55"/>
      <c r="K1250" s="65"/>
      <c r="L1250" s="65"/>
      <c r="M1250" s="65"/>
      <c r="N1250" s="65"/>
      <c r="O1250" s="65"/>
      <c r="P1250" s="65"/>
    </row>
    <row r="1251" spans="3:16" s="1" customFormat="1" x14ac:dyDescent="0.25">
      <c r="C1251" s="65"/>
      <c r="D1251" s="55"/>
      <c r="E1251" s="55"/>
      <c r="F1251" s="55"/>
      <c r="G1251" s="55"/>
      <c r="H1251" s="55"/>
      <c r="I1251" s="55"/>
      <c r="J1251" s="55"/>
      <c r="K1251" s="65"/>
      <c r="L1251" s="65"/>
      <c r="M1251" s="65"/>
      <c r="N1251" s="65"/>
      <c r="O1251" s="65"/>
      <c r="P1251" s="65"/>
    </row>
    <row r="1252" spans="3:16" s="1" customFormat="1" x14ac:dyDescent="0.25">
      <c r="C1252" s="65"/>
      <c r="D1252" s="55"/>
      <c r="E1252" s="55"/>
      <c r="F1252" s="55"/>
      <c r="G1252" s="55"/>
      <c r="H1252" s="55"/>
      <c r="I1252" s="55"/>
      <c r="J1252" s="55"/>
      <c r="K1252" s="65"/>
      <c r="L1252" s="65"/>
      <c r="M1252" s="65"/>
      <c r="N1252" s="65"/>
      <c r="O1252" s="65"/>
      <c r="P1252" s="65"/>
    </row>
    <row r="1253" spans="3:16" s="1" customFormat="1" x14ac:dyDescent="0.25">
      <c r="C1253" s="65"/>
      <c r="D1253" s="55"/>
      <c r="E1253" s="55"/>
      <c r="F1253" s="55"/>
      <c r="G1253" s="55"/>
      <c r="H1253" s="55"/>
      <c r="I1253" s="55"/>
      <c r="J1253" s="55"/>
      <c r="K1253" s="65"/>
      <c r="L1253" s="65"/>
      <c r="M1253" s="65"/>
      <c r="N1253" s="65"/>
      <c r="O1253" s="65"/>
      <c r="P1253" s="65"/>
    </row>
    <row r="1254" spans="3:16" s="1" customFormat="1" x14ac:dyDescent="0.25">
      <c r="C1254" s="65"/>
      <c r="D1254" s="55"/>
      <c r="E1254" s="55"/>
      <c r="F1254" s="55"/>
      <c r="G1254" s="55"/>
      <c r="H1254" s="55"/>
      <c r="I1254" s="55"/>
      <c r="J1254" s="55"/>
      <c r="K1254" s="65"/>
      <c r="L1254" s="65"/>
      <c r="M1254" s="65"/>
      <c r="N1254" s="65"/>
      <c r="O1254" s="65"/>
      <c r="P1254" s="65"/>
    </row>
    <row r="1255" spans="3:16" s="1" customFormat="1" x14ac:dyDescent="0.25">
      <c r="C1255" s="65"/>
      <c r="D1255" s="55"/>
      <c r="E1255" s="55"/>
      <c r="F1255" s="55"/>
      <c r="G1255" s="55"/>
      <c r="H1255" s="55"/>
      <c r="I1255" s="55"/>
      <c r="J1255" s="55"/>
      <c r="K1255" s="65"/>
      <c r="L1255" s="65"/>
      <c r="M1255" s="65"/>
      <c r="N1255" s="65"/>
      <c r="O1255" s="65"/>
      <c r="P1255" s="65"/>
    </row>
    <row r="1256" spans="3:16" s="1" customFormat="1" x14ac:dyDescent="0.25">
      <c r="C1256" s="65"/>
      <c r="D1256" s="55"/>
      <c r="E1256" s="55"/>
      <c r="F1256" s="55"/>
      <c r="G1256" s="55"/>
      <c r="H1256" s="55"/>
      <c r="I1256" s="55"/>
      <c r="J1256" s="55"/>
      <c r="K1256" s="65"/>
      <c r="L1256" s="65"/>
      <c r="M1256" s="65"/>
      <c r="N1256" s="65"/>
      <c r="O1256" s="65"/>
      <c r="P1256" s="65"/>
    </row>
    <row r="1257" spans="3:16" s="1" customFormat="1" x14ac:dyDescent="0.25">
      <c r="C1257" s="65"/>
      <c r="D1257" s="55"/>
      <c r="E1257" s="55"/>
      <c r="F1257" s="55"/>
      <c r="G1257" s="55"/>
      <c r="H1257" s="55"/>
      <c r="I1257" s="55"/>
      <c r="J1257" s="55"/>
      <c r="K1257" s="65"/>
      <c r="L1257" s="65"/>
      <c r="M1257" s="65"/>
      <c r="N1257" s="65"/>
      <c r="O1257" s="65"/>
      <c r="P1257" s="65"/>
    </row>
    <row r="1258" spans="3:16" s="1" customFormat="1" x14ac:dyDescent="0.25">
      <c r="C1258" s="65"/>
      <c r="D1258" s="55"/>
      <c r="E1258" s="55"/>
      <c r="F1258" s="55"/>
      <c r="G1258" s="55"/>
      <c r="H1258" s="55"/>
      <c r="I1258" s="55"/>
      <c r="J1258" s="55"/>
      <c r="K1258" s="65"/>
      <c r="L1258" s="65"/>
      <c r="M1258" s="65"/>
      <c r="N1258" s="65"/>
      <c r="O1258" s="65"/>
      <c r="P1258" s="65"/>
    </row>
    <row r="1259" spans="3:16" s="1" customFormat="1" x14ac:dyDescent="0.25">
      <c r="C1259" s="65"/>
      <c r="D1259" s="55"/>
      <c r="E1259" s="55"/>
      <c r="F1259" s="55"/>
      <c r="G1259" s="55"/>
      <c r="H1259" s="55"/>
      <c r="I1259" s="55"/>
      <c r="J1259" s="55"/>
      <c r="K1259" s="65"/>
      <c r="L1259" s="65"/>
      <c r="M1259" s="65"/>
      <c r="N1259" s="65"/>
      <c r="O1259" s="65"/>
      <c r="P1259" s="65"/>
    </row>
    <row r="1260" spans="3:16" s="1" customFormat="1" x14ac:dyDescent="0.25">
      <c r="C1260" s="65"/>
      <c r="D1260" s="55"/>
      <c r="E1260" s="55"/>
      <c r="F1260" s="55"/>
      <c r="G1260" s="55"/>
      <c r="H1260" s="55"/>
      <c r="I1260" s="55"/>
      <c r="J1260" s="55"/>
      <c r="K1260" s="65"/>
      <c r="L1260" s="65"/>
      <c r="M1260" s="65"/>
      <c r="N1260" s="65"/>
      <c r="O1260" s="65"/>
      <c r="P1260" s="65"/>
    </row>
    <row r="1261" spans="3:16" s="1" customFormat="1" x14ac:dyDescent="0.25">
      <c r="C1261" s="65"/>
      <c r="D1261" s="55"/>
      <c r="E1261" s="55"/>
      <c r="F1261" s="55"/>
      <c r="G1261" s="55"/>
      <c r="H1261" s="55"/>
      <c r="I1261" s="55"/>
      <c r="J1261" s="55"/>
      <c r="K1261" s="65"/>
      <c r="L1261" s="65"/>
      <c r="M1261" s="65"/>
      <c r="N1261" s="65"/>
      <c r="O1261" s="65"/>
      <c r="P1261" s="65"/>
    </row>
    <row r="1262" spans="3:16" s="1" customFormat="1" x14ac:dyDescent="0.25">
      <c r="C1262" s="65"/>
      <c r="D1262" s="55"/>
      <c r="E1262" s="55"/>
      <c r="F1262" s="55"/>
      <c r="G1262" s="55"/>
      <c r="H1262" s="55"/>
      <c r="I1262" s="55"/>
      <c r="J1262" s="55"/>
      <c r="K1262" s="65"/>
      <c r="L1262" s="65"/>
      <c r="M1262" s="65"/>
      <c r="N1262" s="65"/>
      <c r="O1262" s="65"/>
      <c r="P1262" s="65"/>
    </row>
    <row r="1263" spans="3:16" s="1" customFormat="1" x14ac:dyDescent="0.25">
      <c r="C1263" s="65"/>
      <c r="D1263" s="55"/>
      <c r="E1263" s="55"/>
      <c r="F1263" s="55"/>
      <c r="G1263" s="55"/>
      <c r="H1263" s="55"/>
      <c r="I1263" s="55"/>
      <c r="J1263" s="55"/>
      <c r="K1263" s="65"/>
      <c r="L1263" s="65"/>
      <c r="M1263" s="65"/>
      <c r="N1263" s="65"/>
      <c r="O1263" s="65"/>
      <c r="P1263" s="65"/>
    </row>
    <row r="1264" spans="3:16" s="1" customFormat="1" x14ac:dyDescent="0.25">
      <c r="C1264" s="65"/>
      <c r="D1264" s="55"/>
      <c r="E1264" s="55"/>
      <c r="F1264" s="55"/>
      <c r="G1264" s="55"/>
      <c r="H1264" s="55"/>
      <c r="I1264" s="55"/>
      <c r="J1264" s="55"/>
      <c r="K1264" s="65"/>
      <c r="L1264" s="65"/>
      <c r="M1264" s="65"/>
      <c r="N1264" s="65"/>
      <c r="O1264" s="65"/>
      <c r="P1264" s="65"/>
    </row>
    <row r="1265" spans="3:16" s="1" customFormat="1" x14ac:dyDescent="0.25">
      <c r="C1265" s="65"/>
      <c r="D1265" s="55"/>
      <c r="E1265" s="55"/>
      <c r="F1265" s="55"/>
      <c r="G1265" s="55"/>
      <c r="H1265" s="55"/>
      <c r="I1265" s="55"/>
      <c r="J1265" s="55"/>
      <c r="K1265" s="65"/>
      <c r="L1265" s="65"/>
      <c r="M1265" s="65"/>
      <c r="N1265" s="65"/>
      <c r="O1265" s="65"/>
      <c r="P1265" s="65"/>
    </row>
    <row r="1266" spans="3:16" s="1" customFormat="1" x14ac:dyDescent="0.25">
      <c r="C1266" s="65"/>
      <c r="D1266" s="55"/>
      <c r="E1266" s="55"/>
      <c r="F1266" s="55"/>
      <c r="G1266" s="55"/>
      <c r="H1266" s="55"/>
      <c r="I1266" s="55"/>
      <c r="J1266" s="55"/>
      <c r="K1266" s="65"/>
      <c r="L1266" s="65"/>
      <c r="M1266" s="65"/>
      <c r="N1266" s="65"/>
      <c r="O1266" s="65"/>
      <c r="P1266" s="65"/>
    </row>
    <row r="1267" spans="3:16" s="1" customFormat="1" x14ac:dyDescent="0.25">
      <c r="C1267" s="65"/>
      <c r="D1267" s="55"/>
      <c r="E1267" s="55"/>
      <c r="F1267" s="55"/>
      <c r="G1267" s="55"/>
      <c r="H1267" s="55"/>
      <c r="I1267" s="55"/>
      <c r="J1267" s="55"/>
      <c r="K1267" s="65"/>
      <c r="L1267" s="65"/>
      <c r="M1267" s="65"/>
      <c r="N1267" s="65"/>
      <c r="O1267" s="65"/>
      <c r="P1267" s="65"/>
    </row>
    <row r="1268" spans="3:16" s="1" customFormat="1" x14ac:dyDescent="0.25">
      <c r="C1268" s="65"/>
      <c r="D1268" s="55"/>
      <c r="E1268" s="55"/>
      <c r="F1268" s="55"/>
      <c r="G1268" s="55"/>
      <c r="H1268" s="55"/>
      <c r="I1268" s="55"/>
      <c r="J1268" s="55"/>
      <c r="K1268" s="65"/>
      <c r="L1268" s="65"/>
      <c r="M1268" s="65"/>
      <c r="N1268" s="65"/>
      <c r="O1268" s="65"/>
      <c r="P1268" s="65"/>
    </row>
    <row r="1269" spans="3:16" s="1" customFormat="1" x14ac:dyDescent="0.25">
      <c r="C1269" s="65"/>
      <c r="D1269" s="55"/>
      <c r="E1269" s="55"/>
      <c r="F1269" s="55"/>
      <c r="G1269" s="55"/>
      <c r="H1269" s="55"/>
      <c r="I1269" s="55"/>
      <c r="J1269" s="55"/>
      <c r="K1269" s="65"/>
      <c r="L1269" s="65"/>
      <c r="M1269" s="65"/>
      <c r="N1269" s="65"/>
      <c r="O1269" s="65"/>
      <c r="P1269" s="65"/>
    </row>
    <row r="1270" spans="3:16" s="1" customFormat="1" x14ac:dyDescent="0.25">
      <c r="C1270" s="65"/>
      <c r="D1270" s="55"/>
      <c r="E1270" s="55"/>
      <c r="F1270" s="55"/>
      <c r="G1270" s="55"/>
      <c r="H1270" s="55"/>
      <c r="I1270" s="55"/>
      <c r="J1270" s="55"/>
      <c r="K1270" s="65"/>
      <c r="L1270" s="65"/>
      <c r="M1270" s="65"/>
      <c r="N1270" s="65"/>
      <c r="O1270" s="65"/>
      <c r="P1270" s="65"/>
    </row>
    <row r="1271" spans="3:16" s="1" customFormat="1" x14ac:dyDescent="0.25">
      <c r="C1271" s="65"/>
      <c r="D1271" s="55"/>
      <c r="E1271" s="55"/>
      <c r="F1271" s="55"/>
      <c r="G1271" s="55"/>
      <c r="H1271" s="55"/>
      <c r="I1271" s="55"/>
      <c r="J1271" s="55"/>
      <c r="K1271" s="65"/>
      <c r="L1271" s="65"/>
      <c r="M1271" s="65"/>
      <c r="N1271" s="65"/>
      <c r="O1271" s="65"/>
      <c r="P1271" s="65"/>
    </row>
    <row r="1272" spans="3:16" s="1" customFormat="1" x14ac:dyDescent="0.25">
      <c r="C1272" s="65"/>
      <c r="D1272" s="55"/>
      <c r="E1272" s="55"/>
      <c r="F1272" s="55"/>
      <c r="G1272" s="55"/>
      <c r="H1272" s="55"/>
      <c r="I1272" s="55"/>
      <c r="J1272" s="55"/>
      <c r="K1272" s="65"/>
      <c r="L1272" s="65"/>
      <c r="M1272" s="65"/>
      <c r="N1272" s="65"/>
      <c r="O1272" s="65"/>
      <c r="P1272" s="65"/>
    </row>
    <row r="1273" spans="3:16" s="1" customFormat="1" x14ac:dyDescent="0.25">
      <c r="C1273" s="65"/>
      <c r="D1273" s="55"/>
      <c r="E1273" s="55"/>
      <c r="F1273" s="55"/>
      <c r="G1273" s="55"/>
      <c r="H1273" s="55"/>
      <c r="I1273" s="55"/>
      <c r="J1273" s="55"/>
      <c r="K1273" s="65"/>
      <c r="L1273" s="65"/>
      <c r="M1273" s="65"/>
      <c r="N1273" s="65"/>
      <c r="O1273" s="65"/>
      <c r="P1273" s="65"/>
    </row>
    <row r="1274" spans="3:16" s="1" customFormat="1" x14ac:dyDescent="0.25">
      <c r="C1274" s="65"/>
      <c r="D1274" s="55"/>
      <c r="E1274" s="55"/>
      <c r="F1274" s="55"/>
      <c r="G1274" s="55"/>
      <c r="H1274" s="55"/>
      <c r="I1274" s="55"/>
      <c r="J1274" s="55"/>
      <c r="K1274" s="65"/>
      <c r="L1274" s="65"/>
      <c r="M1274" s="65"/>
      <c r="N1274" s="65"/>
      <c r="O1274" s="65"/>
      <c r="P1274" s="65"/>
    </row>
    <row r="1275" spans="3:16" s="1" customFormat="1" x14ac:dyDescent="0.25">
      <c r="C1275" s="65"/>
      <c r="D1275" s="55"/>
      <c r="E1275" s="55"/>
      <c r="F1275" s="55"/>
      <c r="G1275" s="55"/>
      <c r="H1275" s="55"/>
      <c r="I1275" s="55"/>
      <c r="J1275" s="55"/>
      <c r="K1275" s="65"/>
      <c r="L1275" s="65"/>
      <c r="M1275" s="65"/>
      <c r="N1275" s="65"/>
      <c r="O1275" s="65"/>
      <c r="P1275" s="65"/>
    </row>
    <row r="1276" spans="3:16" s="1" customFormat="1" x14ac:dyDescent="0.25">
      <c r="C1276" s="65"/>
      <c r="D1276" s="55"/>
      <c r="E1276" s="55"/>
      <c r="F1276" s="55"/>
      <c r="G1276" s="55"/>
      <c r="H1276" s="55"/>
      <c r="I1276" s="55"/>
      <c r="J1276" s="55"/>
      <c r="K1276" s="65"/>
      <c r="L1276" s="65"/>
      <c r="M1276" s="65"/>
      <c r="N1276" s="65"/>
      <c r="O1276" s="65"/>
      <c r="P1276" s="65"/>
    </row>
    <row r="1277" spans="3:16" s="1" customFormat="1" x14ac:dyDescent="0.25">
      <c r="C1277" s="65"/>
      <c r="D1277" s="55"/>
      <c r="E1277" s="55"/>
      <c r="F1277" s="55"/>
      <c r="G1277" s="55"/>
      <c r="H1277" s="55"/>
      <c r="I1277" s="55"/>
      <c r="J1277" s="55"/>
      <c r="K1277" s="65"/>
      <c r="L1277" s="65"/>
      <c r="M1277" s="65"/>
      <c r="N1277" s="65"/>
      <c r="O1277" s="65"/>
      <c r="P1277" s="65"/>
    </row>
    <row r="1278" spans="3:16" s="1" customFormat="1" x14ac:dyDescent="0.25">
      <c r="C1278" s="65"/>
      <c r="D1278" s="55"/>
      <c r="E1278" s="55"/>
      <c r="F1278" s="55"/>
      <c r="G1278" s="55"/>
      <c r="H1278" s="55"/>
      <c r="I1278" s="55"/>
      <c r="J1278" s="55"/>
      <c r="K1278" s="65"/>
      <c r="L1278" s="65"/>
      <c r="M1278" s="65"/>
      <c r="N1278" s="65"/>
      <c r="O1278" s="65"/>
      <c r="P1278" s="65"/>
    </row>
    <row r="1279" spans="3:16" s="1" customFormat="1" x14ac:dyDescent="0.25">
      <c r="C1279" s="65"/>
      <c r="D1279" s="55"/>
      <c r="E1279" s="55"/>
      <c r="F1279" s="55"/>
      <c r="G1279" s="55"/>
      <c r="H1279" s="55"/>
      <c r="I1279" s="55"/>
      <c r="J1279" s="55"/>
      <c r="K1279" s="65"/>
      <c r="L1279" s="65"/>
      <c r="M1279" s="65"/>
      <c r="N1279" s="65"/>
      <c r="O1279" s="65"/>
      <c r="P1279" s="65"/>
    </row>
    <row r="1280" spans="3:16" s="1" customFormat="1" x14ac:dyDescent="0.25">
      <c r="C1280" s="65"/>
      <c r="D1280" s="55"/>
      <c r="E1280" s="55"/>
      <c r="F1280" s="55"/>
      <c r="G1280" s="55"/>
      <c r="H1280" s="55"/>
      <c r="I1280" s="55"/>
      <c r="J1280" s="55"/>
      <c r="K1280" s="65"/>
      <c r="L1280" s="65"/>
      <c r="M1280" s="65"/>
      <c r="N1280" s="65"/>
      <c r="O1280" s="65"/>
      <c r="P1280" s="65"/>
    </row>
    <row r="1281" spans="3:16" s="1" customFormat="1" x14ac:dyDescent="0.25">
      <c r="C1281" s="65"/>
      <c r="D1281" s="55"/>
      <c r="E1281" s="55"/>
      <c r="F1281" s="55"/>
      <c r="G1281" s="55"/>
      <c r="H1281" s="55"/>
      <c r="I1281" s="55"/>
      <c r="J1281" s="55"/>
      <c r="K1281" s="65"/>
      <c r="L1281" s="65"/>
      <c r="M1281" s="65"/>
      <c r="N1281" s="65"/>
      <c r="O1281" s="65"/>
      <c r="P1281" s="65"/>
    </row>
    <row r="1282" spans="3:16" s="1" customFormat="1" x14ac:dyDescent="0.25">
      <c r="C1282" s="65"/>
      <c r="D1282" s="55"/>
      <c r="E1282" s="55"/>
      <c r="F1282" s="55"/>
      <c r="G1282" s="55"/>
      <c r="H1282" s="55"/>
      <c r="I1282" s="55"/>
      <c r="J1282" s="55"/>
      <c r="K1282" s="65"/>
      <c r="L1282" s="65"/>
      <c r="M1282" s="65"/>
      <c r="N1282" s="65"/>
      <c r="O1282" s="65"/>
      <c r="P1282" s="65"/>
    </row>
    <row r="1283" spans="3:16" s="1" customFormat="1" x14ac:dyDescent="0.25">
      <c r="C1283" s="65"/>
      <c r="D1283" s="55"/>
      <c r="E1283" s="55"/>
      <c r="F1283" s="55"/>
      <c r="G1283" s="55"/>
      <c r="H1283" s="55"/>
      <c r="I1283" s="55"/>
      <c r="J1283" s="55"/>
      <c r="K1283" s="65"/>
      <c r="L1283" s="65"/>
      <c r="M1283" s="65"/>
      <c r="N1283" s="65"/>
      <c r="O1283" s="65"/>
      <c r="P1283" s="65"/>
    </row>
    <row r="1284" spans="3:16" s="1" customFormat="1" x14ac:dyDescent="0.25">
      <c r="C1284" s="65"/>
      <c r="D1284" s="55"/>
      <c r="E1284" s="55"/>
      <c r="F1284" s="55"/>
      <c r="G1284" s="55"/>
      <c r="H1284" s="55"/>
      <c r="I1284" s="55"/>
      <c r="J1284" s="55"/>
      <c r="K1284" s="65"/>
      <c r="L1284" s="65"/>
      <c r="M1284" s="65"/>
      <c r="N1284" s="65"/>
      <c r="O1284" s="65"/>
      <c r="P1284" s="65"/>
    </row>
    <row r="1285" spans="3:16" s="1" customFormat="1" x14ac:dyDescent="0.25">
      <c r="C1285" s="65"/>
      <c r="D1285" s="55"/>
      <c r="E1285" s="55"/>
      <c r="F1285" s="55"/>
      <c r="G1285" s="55"/>
      <c r="H1285" s="55"/>
      <c r="I1285" s="55"/>
      <c r="J1285" s="55"/>
      <c r="K1285" s="65"/>
      <c r="L1285" s="65"/>
      <c r="M1285" s="65"/>
      <c r="N1285" s="65"/>
      <c r="O1285" s="65"/>
      <c r="P1285" s="65"/>
    </row>
    <row r="1286" spans="3:16" s="1" customFormat="1" x14ac:dyDescent="0.25">
      <c r="C1286" s="65"/>
      <c r="D1286" s="55"/>
      <c r="E1286" s="55"/>
      <c r="F1286" s="55"/>
      <c r="G1286" s="55"/>
      <c r="H1286" s="55"/>
      <c r="I1286" s="55"/>
      <c r="J1286" s="55"/>
      <c r="K1286" s="65"/>
      <c r="L1286" s="65"/>
      <c r="M1286" s="65"/>
      <c r="N1286" s="65"/>
      <c r="O1286" s="65"/>
      <c r="P1286" s="65"/>
    </row>
    <row r="1287" spans="3:16" s="1" customFormat="1" x14ac:dyDescent="0.25">
      <c r="C1287" s="65"/>
      <c r="D1287" s="55"/>
      <c r="E1287" s="55"/>
      <c r="F1287" s="55"/>
      <c r="G1287" s="55"/>
      <c r="H1287" s="55"/>
      <c r="I1287" s="55"/>
      <c r="J1287" s="55"/>
      <c r="K1287" s="65"/>
      <c r="L1287" s="65"/>
      <c r="M1287" s="65"/>
      <c r="N1287" s="65"/>
      <c r="O1287" s="65"/>
      <c r="P1287" s="65"/>
    </row>
    <row r="1288" spans="3:16" s="1" customFormat="1" x14ac:dyDescent="0.25">
      <c r="C1288" s="65"/>
      <c r="D1288" s="55"/>
      <c r="E1288" s="55"/>
      <c r="F1288" s="55"/>
      <c r="G1288" s="55"/>
      <c r="H1288" s="55"/>
      <c r="I1288" s="55"/>
      <c r="J1288" s="55"/>
      <c r="K1288" s="65"/>
      <c r="L1288" s="65"/>
      <c r="M1288" s="65"/>
      <c r="N1288" s="65"/>
      <c r="O1288" s="65"/>
      <c r="P1288" s="65"/>
    </row>
    <row r="1289" spans="3:16" s="1" customFormat="1" x14ac:dyDescent="0.25">
      <c r="C1289" s="65"/>
      <c r="D1289" s="55"/>
      <c r="E1289" s="55"/>
      <c r="F1289" s="55"/>
      <c r="G1289" s="55"/>
      <c r="H1289" s="55"/>
      <c r="I1289" s="55"/>
      <c r="J1289" s="55"/>
      <c r="K1289" s="65"/>
      <c r="L1289" s="65"/>
      <c r="M1289" s="65"/>
      <c r="N1289" s="65"/>
      <c r="O1289" s="65"/>
      <c r="P1289" s="65"/>
    </row>
    <row r="1290" spans="3:16" s="1" customFormat="1" x14ac:dyDescent="0.25">
      <c r="C1290" s="65"/>
      <c r="D1290" s="55"/>
      <c r="E1290" s="55"/>
      <c r="F1290" s="55"/>
      <c r="G1290" s="55"/>
      <c r="H1290" s="55"/>
      <c r="I1290" s="55"/>
      <c r="J1290" s="55"/>
      <c r="K1290" s="65"/>
      <c r="L1290" s="65"/>
      <c r="M1290" s="65"/>
      <c r="N1290" s="65"/>
      <c r="O1290" s="65"/>
      <c r="P1290" s="65"/>
    </row>
    <row r="1291" spans="3:16" s="1" customFormat="1" x14ac:dyDescent="0.25">
      <c r="C1291" s="65"/>
      <c r="D1291" s="55"/>
      <c r="E1291" s="55"/>
      <c r="F1291" s="55"/>
      <c r="G1291" s="55"/>
      <c r="H1291" s="55"/>
      <c r="I1291" s="55"/>
      <c r="J1291" s="55"/>
      <c r="K1291" s="65"/>
      <c r="L1291" s="65"/>
      <c r="M1291" s="65"/>
      <c r="N1291" s="65"/>
      <c r="O1291" s="65"/>
      <c r="P1291" s="65"/>
    </row>
    <row r="1292" spans="3:16" s="1" customFormat="1" x14ac:dyDescent="0.25">
      <c r="C1292" s="65"/>
      <c r="D1292" s="55"/>
      <c r="E1292" s="55"/>
      <c r="F1292" s="55"/>
      <c r="G1292" s="55"/>
      <c r="H1292" s="55"/>
      <c r="I1292" s="55"/>
      <c r="J1292" s="55"/>
      <c r="K1292" s="65"/>
      <c r="L1292" s="65"/>
      <c r="M1292" s="65"/>
      <c r="N1292" s="65"/>
      <c r="O1292" s="65"/>
      <c r="P1292" s="65"/>
    </row>
    <row r="1293" spans="3:16" s="1" customFormat="1" x14ac:dyDescent="0.25">
      <c r="C1293" s="65"/>
      <c r="D1293" s="55"/>
      <c r="E1293" s="55"/>
      <c r="F1293" s="55"/>
      <c r="G1293" s="55"/>
      <c r="H1293" s="55"/>
      <c r="I1293" s="55"/>
      <c r="J1293" s="55"/>
      <c r="K1293" s="65"/>
      <c r="L1293" s="65"/>
      <c r="M1293" s="65"/>
      <c r="N1293" s="65"/>
      <c r="O1293" s="65"/>
      <c r="P1293" s="65"/>
    </row>
    <row r="1294" spans="3:16" s="1" customFormat="1" x14ac:dyDescent="0.25">
      <c r="C1294" s="65"/>
      <c r="D1294" s="55"/>
      <c r="E1294" s="55"/>
      <c r="F1294" s="55"/>
      <c r="G1294" s="55"/>
      <c r="H1294" s="55"/>
      <c r="I1294" s="55"/>
      <c r="J1294" s="55"/>
      <c r="K1294" s="65"/>
      <c r="L1294" s="65"/>
      <c r="M1294" s="65"/>
      <c r="N1294" s="65"/>
      <c r="O1294" s="65"/>
      <c r="P1294" s="65"/>
    </row>
    <row r="1295" spans="3:16" s="1" customFormat="1" x14ac:dyDescent="0.25">
      <c r="C1295" s="65"/>
      <c r="D1295" s="55"/>
      <c r="E1295" s="55"/>
      <c r="F1295" s="55"/>
      <c r="G1295" s="55"/>
      <c r="H1295" s="55"/>
      <c r="I1295" s="55"/>
      <c r="J1295" s="55"/>
      <c r="K1295" s="65"/>
      <c r="L1295" s="65"/>
      <c r="M1295" s="65"/>
      <c r="N1295" s="65"/>
      <c r="O1295" s="65"/>
      <c r="P1295" s="65"/>
    </row>
    <row r="1296" spans="3:16" s="1" customFormat="1" x14ac:dyDescent="0.25">
      <c r="C1296" s="65"/>
      <c r="D1296" s="55"/>
      <c r="E1296" s="55"/>
      <c r="F1296" s="55"/>
      <c r="G1296" s="55"/>
      <c r="H1296" s="55"/>
      <c r="I1296" s="55"/>
      <c r="J1296" s="55"/>
      <c r="K1296" s="65"/>
      <c r="L1296" s="65"/>
      <c r="M1296" s="65"/>
      <c r="N1296" s="65"/>
      <c r="O1296" s="65"/>
      <c r="P1296" s="65"/>
    </row>
    <row r="1297" spans="3:16" s="1" customFormat="1" x14ac:dyDescent="0.25">
      <c r="C1297" s="65"/>
      <c r="D1297" s="55"/>
      <c r="E1297" s="55"/>
      <c r="F1297" s="55"/>
      <c r="G1297" s="55"/>
      <c r="H1297" s="55"/>
      <c r="I1297" s="55"/>
      <c r="J1297" s="55"/>
      <c r="K1297" s="65"/>
      <c r="L1297" s="65"/>
      <c r="M1297" s="65"/>
      <c r="N1297" s="65"/>
      <c r="O1297" s="65"/>
      <c r="P1297" s="65"/>
    </row>
    <row r="1298" spans="3:16" s="1" customFormat="1" x14ac:dyDescent="0.25">
      <c r="C1298" s="65"/>
      <c r="D1298" s="55"/>
      <c r="E1298" s="55"/>
      <c r="F1298" s="55"/>
      <c r="G1298" s="55"/>
      <c r="H1298" s="55"/>
      <c r="I1298" s="55"/>
      <c r="J1298" s="55"/>
      <c r="K1298" s="65"/>
      <c r="L1298" s="65"/>
      <c r="M1298" s="65"/>
      <c r="N1298" s="65"/>
      <c r="O1298" s="65"/>
      <c r="P1298" s="65"/>
    </row>
    <row r="1299" spans="3:16" s="1" customFormat="1" x14ac:dyDescent="0.25">
      <c r="C1299" s="65"/>
      <c r="D1299" s="55"/>
      <c r="E1299" s="55"/>
      <c r="F1299" s="55"/>
      <c r="G1299" s="55"/>
      <c r="H1299" s="55"/>
      <c r="I1299" s="55"/>
      <c r="J1299" s="55"/>
      <c r="K1299" s="65"/>
      <c r="L1299" s="65"/>
      <c r="M1299" s="65"/>
      <c r="N1299" s="65"/>
      <c r="O1299" s="65"/>
      <c r="P1299" s="65"/>
    </row>
    <row r="1300" spans="3:16" s="1" customFormat="1" x14ac:dyDescent="0.25">
      <c r="C1300" s="65"/>
      <c r="D1300" s="55"/>
      <c r="E1300" s="55"/>
      <c r="F1300" s="55"/>
      <c r="G1300" s="55"/>
      <c r="H1300" s="55"/>
      <c r="I1300" s="55"/>
      <c r="J1300" s="55"/>
      <c r="K1300" s="65"/>
      <c r="L1300" s="65"/>
      <c r="M1300" s="65"/>
      <c r="N1300" s="65"/>
      <c r="O1300" s="65"/>
      <c r="P1300" s="65"/>
    </row>
    <row r="1301" spans="3:16" s="1" customFormat="1" x14ac:dyDescent="0.25">
      <c r="C1301" s="65"/>
      <c r="D1301" s="55"/>
      <c r="E1301" s="55"/>
      <c r="F1301" s="55"/>
      <c r="G1301" s="55"/>
      <c r="H1301" s="55"/>
      <c r="I1301" s="55"/>
      <c r="J1301" s="55"/>
      <c r="K1301" s="65"/>
      <c r="L1301" s="65"/>
      <c r="M1301" s="65"/>
      <c r="N1301" s="65"/>
      <c r="O1301" s="65"/>
      <c r="P1301" s="65"/>
    </row>
    <row r="1302" spans="3:16" s="1" customFormat="1" x14ac:dyDescent="0.25">
      <c r="C1302" s="65"/>
      <c r="D1302" s="55"/>
      <c r="E1302" s="55"/>
      <c r="F1302" s="55"/>
      <c r="G1302" s="55"/>
      <c r="H1302" s="55"/>
      <c r="I1302" s="55"/>
      <c r="J1302" s="55"/>
      <c r="K1302" s="65"/>
      <c r="L1302" s="65"/>
      <c r="M1302" s="65"/>
      <c r="N1302" s="65"/>
      <c r="O1302" s="65"/>
      <c r="P1302" s="65"/>
    </row>
    <row r="1303" spans="3:16" s="1" customFormat="1" x14ac:dyDescent="0.25">
      <c r="C1303" s="65"/>
      <c r="D1303" s="55"/>
      <c r="E1303" s="55"/>
      <c r="F1303" s="55"/>
      <c r="G1303" s="55"/>
      <c r="H1303" s="55"/>
      <c r="I1303" s="55"/>
      <c r="J1303" s="55"/>
      <c r="K1303" s="65"/>
      <c r="L1303" s="65"/>
      <c r="M1303" s="65"/>
      <c r="N1303" s="65"/>
      <c r="O1303" s="65"/>
      <c r="P1303" s="65"/>
    </row>
    <row r="1304" spans="3:16" s="1" customFormat="1" x14ac:dyDescent="0.25">
      <c r="C1304" s="65"/>
      <c r="D1304" s="55"/>
      <c r="E1304" s="55"/>
      <c r="F1304" s="55"/>
      <c r="G1304" s="55"/>
      <c r="H1304" s="55"/>
      <c r="I1304" s="55"/>
      <c r="J1304" s="55"/>
      <c r="K1304" s="65"/>
      <c r="L1304" s="65"/>
      <c r="M1304" s="65"/>
      <c r="N1304" s="65"/>
      <c r="O1304" s="65"/>
      <c r="P1304" s="65"/>
    </row>
    <row r="1305" spans="3:16" s="1" customFormat="1" x14ac:dyDescent="0.25">
      <c r="C1305" s="65"/>
      <c r="D1305" s="55"/>
      <c r="E1305" s="55"/>
      <c r="F1305" s="55"/>
      <c r="G1305" s="55"/>
      <c r="H1305" s="55"/>
      <c r="I1305" s="55"/>
      <c r="J1305" s="55"/>
      <c r="K1305" s="65"/>
      <c r="L1305" s="65"/>
      <c r="M1305" s="65"/>
      <c r="N1305" s="65"/>
      <c r="O1305" s="65"/>
      <c r="P1305" s="65"/>
    </row>
    <row r="1306" spans="3:16" s="1" customFormat="1" x14ac:dyDescent="0.25">
      <c r="C1306" s="65"/>
      <c r="D1306" s="55"/>
      <c r="E1306" s="55"/>
      <c r="F1306" s="55"/>
      <c r="G1306" s="55"/>
      <c r="H1306" s="55"/>
      <c r="I1306" s="55"/>
      <c r="J1306" s="55"/>
      <c r="K1306" s="65"/>
      <c r="L1306" s="65"/>
      <c r="M1306" s="65"/>
      <c r="N1306" s="65"/>
      <c r="O1306" s="65"/>
      <c r="P1306" s="65"/>
    </row>
    <row r="1307" spans="3:16" s="1" customFormat="1" x14ac:dyDescent="0.25">
      <c r="C1307" s="65"/>
      <c r="D1307" s="55"/>
      <c r="E1307" s="55"/>
      <c r="F1307" s="55"/>
      <c r="G1307" s="55"/>
      <c r="H1307" s="55"/>
      <c r="I1307" s="55"/>
      <c r="J1307" s="55"/>
      <c r="K1307" s="65"/>
      <c r="L1307" s="65"/>
      <c r="M1307" s="65"/>
      <c r="N1307" s="65"/>
      <c r="O1307" s="65"/>
      <c r="P1307" s="65"/>
    </row>
    <row r="1308" spans="3:16" s="1" customFormat="1" x14ac:dyDescent="0.25">
      <c r="C1308" s="65"/>
      <c r="D1308" s="55"/>
      <c r="E1308" s="55"/>
      <c r="F1308" s="55"/>
      <c r="G1308" s="55"/>
      <c r="H1308" s="55"/>
      <c r="I1308" s="55"/>
      <c r="J1308" s="55"/>
      <c r="K1308" s="65"/>
      <c r="L1308" s="65"/>
      <c r="M1308" s="65"/>
      <c r="N1308" s="65"/>
      <c r="O1308" s="65"/>
      <c r="P1308" s="65"/>
    </row>
    <row r="1309" spans="3:16" s="1" customFormat="1" x14ac:dyDescent="0.25">
      <c r="C1309" s="65"/>
      <c r="D1309" s="55"/>
      <c r="E1309" s="55"/>
      <c r="F1309" s="55"/>
      <c r="G1309" s="55"/>
      <c r="H1309" s="55"/>
      <c r="I1309" s="55"/>
      <c r="J1309" s="55"/>
      <c r="K1309" s="65"/>
      <c r="L1309" s="65"/>
      <c r="M1309" s="65"/>
      <c r="N1309" s="65"/>
      <c r="O1309" s="65"/>
      <c r="P1309" s="65"/>
    </row>
    <row r="1310" spans="3:16" s="1" customFormat="1" x14ac:dyDescent="0.25">
      <c r="C1310" s="65"/>
      <c r="D1310" s="55"/>
      <c r="E1310" s="55"/>
      <c r="F1310" s="55"/>
      <c r="G1310" s="55"/>
      <c r="H1310" s="55"/>
      <c r="I1310" s="55"/>
      <c r="J1310" s="55"/>
      <c r="K1310" s="65"/>
      <c r="L1310" s="65"/>
      <c r="M1310" s="65"/>
      <c r="N1310" s="65"/>
      <c r="O1310" s="65"/>
      <c r="P1310" s="65"/>
    </row>
    <row r="1311" spans="3:16" s="1" customFormat="1" x14ac:dyDescent="0.25">
      <c r="C1311" s="65"/>
      <c r="D1311" s="55"/>
      <c r="E1311" s="55"/>
      <c r="F1311" s="55"/>
      <c r="G1311" s="55"/>
      <c r="H1311" s="55"/>
      <c r="I1311" s="55"/>
      <c r="J1311" s="55"/>
      <c r="K1311" s="65"/>
      <c r="L1311" s="65"/>
      <c r="M1311" s="65"/>
      <c r="N1311" s="65"/>
      <c r="O1311" s="65"/>
      <c r="P1311" s="65"/>
    </row>
    <row r="1312" spans="3:16" s="1" customFormat="1" x14ac:dyDescent="0.25">
      <c r="C1312" s="65"/>
      <c r="D1312" s="55"/>
      <c r="E1312" s="55"/>
      <c r="F1312" s="55"/>
      <c r="G1312" s="55"/>
      <c r="H1312" s="55"/>
      <c r="I1312" s="55"/>
      <c r="J1312" s="55"/>
      <c r="K1312" s="65"/>
      <c r="L1312" s="65"/>
      <c r="M1312" s="65"/>
      <c r="N1312" s="65"/>
      <c r="O1312" s="65"/>
      <c r="P1312" s="65"/>
    </row>
    <row r="1313" spans="3:16" s="1" customFormat="1" x14ac:dyDescent="0.25">
      <c r="C1313" s="65"/>
      <c r="D1313" s="55"/>
      <c r="E1313" s="55"/>
      <c r="F1313" s="55"/>
      <c r="G1313" s="55"/>
      <c r="H1313" s="55"/>
      <c r="I1313" s="55"/>
      <c r="J1313" s="55"/>
      <c r="K1313" s="65"/>
      <c r="L1313" s="65"/>
      <c r="M1313" s="65"/>
      <c r="N1313" s="65"/>
      <c r="O1313" s="65"/>
      <c r="P1313" s="65"/>
    </row>
    <row r="1314" spans="3:16" s="1" customFormat="1" x14ac:dyDescent="0.25">
      <c r="C1314" s="65"/>
      <c r="D1314" s="55"/>
      <c r="E1314" s="55"/>
      <c r="F1314" s="55"/>
      <c r="G1314" s="55"/>
      <c r="H1314" s="55"/>
      <c r="I1314" s="55"/>
      <c r="J1314" s="55"/>
      <c r="K1314" s="65"/>
      <c r="L1314" s="65"/>
      <c r="M1314" s="65"/>
      <c r="N1314" s="65"/>
      <c r="O1314" s="65"/>
      <c r="P1314" s="65"/>
    </row>
    <row r="1315" spans="3:16" s="1" customFormat="1" x14ac:dyDescent="0.25">
      <c r="C1315" s="65"/>
      <c r="D1315" s="55"/>
      <c r="E1315" s="55"/>
      <c r="F1315" s="55"/>
      <c r="G1315" s="55"/>
      <c r="H1315" s="55"/>
      <c r="I1315" s="55"/>
      <c r="J1315" s="55"/>
      <c r="K1315" s="65"/>
      <c r="L1315" s="65"/>
      <c r="M1315" s="65"/>
      <c r="N1315" s="65"/>
      <c r="O1315" s="65"/>
      <c r="P1315" s="65"/>
    </row>
    <row r="1316" spans="3:16" s="1" customFormat="1" x14ac:dyDescent="0.25">
      <c r="C1316" s="65"/>
      <c r="D1316" s="55"/>
      <c r="E1316" s="55"/>
      <c r="F1316" s="55"/>
      <c r="G1316" s="55"/>
      <c r="H1316" s="55"/>
      <c r="I1316" s="55"/>
      <c r="J1316" s="55"/>
      <c r="K1316" s="65"/>
      <c r="L1316" s="65"/>
      <c r="M1316" s="65"/>
      <c r="N1316" s="65"/>
      <c r="O1316" s="65"/>
      <c r="P1316" s="65"/>
    </row>
    <row r="1317" spans="3:16" s="1" customFormat="1" x14ac:dyDescent="0.25">
      <c r="C1317" s="65"/>
      <c r="D1317" s="55"/>
      <c r="E1317" s="55"/>
      <c r="F1317" s="55"/>
      <c r="G1317" s="55"/>
      <c r="H1317" s="55"/>
      <c r="I1317" s="55"/>
      <c r="J1317" s="55"/>
      <c r="K1317" s="65"/>
      <c r="L1317" s="65"/>
      <c r="M1317" s="65"/>
      <c r="N1317" s="65"/>
      <c r="O1317" s="65"/>
      <c r="P1317" s="65"/>
    </row>
    <row r="1318" spans="3:16" s="1" customFormat="1" x14ac:dyDescent="0.25">
      <c r="C1318" s="65"/>
      <c r="D1318" s="55"/>
      <c r="E1318" s="55"/>
      <c r="F1318" s="55"/>
      <c r="G1318" s="55"/>
      <c r="H1318" s="55"/>
      <c r="I1318" s="55"/>
      <c r="J1318" s="55"/>
      <c r="K1318" s="65"/>
      <c r="L1318" s="65"/>
      <c r="M1318" s="65"/>
      <c r="N1318" s="65"/>
      <c r="O1318" s="65"/>
      <c r="P1318" s="65"/>
    </row>
    <row r="1319" spans="3:16" s="1" customFormat="1" x14ac:dyDescent="0.25">
      <c r="C1319" s="65"/>
      <c r="D1319" s="55"/>
      <c r="E1319" s="55"/>
      <c r="F1319" s="55"/>
      <c r="G1319" s="55"/>
      <c r="H1319" s="55"/>
      <c r="I1319" s="55"/>
      <c r="J1319" s="55"/>
      <c r="K1319" s="65"/>
      <c r="L1319" s="65"/>
      <c r="M1319" s="65"/>
      <c r="N1319" s="65"/>
      <c r="O1319" s="65"/>
      <c r="P1319" s="65"/>
    </row>
    <row r="1320" spans="3:16" s="1" customFormat="1" x14ac:dyDescent="0.25">
      <c r="C1320" s="65"/>
      <c r="D1320" s="55"/>
      <c r="E1320" s="55"/>
      <c r="F1320" s="55"/>
      <c r="G1320" s="55"/>
      <c r="H1320" s="55"/>
      <c r="I1320" s="55"/>
      <c r="J1320" s="55"/>
      <c r="K1320" s="65"/>
      <c r="L1320" s="65"/>
      <c r="M1320" s="65"/>
      <c r="N1320" s="65"/>
      <c r="O1320" s="65"/>
      <c r="P1320" s="65"/>
    </row>
    <row r="1321" spans="3:16" s="1" customFormat="1" x14ac:dyDescent="0.25">
      <c r="C1321" s="65"/>
      <c r="D1321" s="55"/>
      <c r="E1321" s="55"/>
      <c r="F1321" s="55"/>
      <c r="G1321" s="55"/>
      <c r="H1321" s="55"/>
      <c r="I1321" s="55"/>
      <c r="J1321" s="55"/>
      <c r="K1321" s="65"/>
      <c r="L1321" s="65"/>
      <c r="M1321" s="65"/>
      <c r="N1321" s="65"/>
      <c r="O1321" s="65"/>
      <c r="P1321" s="65"/>
    </row>
    <row r="1322" spans="3:16" s="1" customFormat="1" x14ac:dyDescent="0.25">
      <c r="C1322" s="65"/>
      <c r="D1322" s="55"/>
      <c r="E1322" s="55"/>
      <c r="F1322" s="55"/>
      <c r="G1322" s="55"/>
      <c r="H1322" s="55"/>
      <c r="I1322" s="55"/>
      <c r="J1322" s="55"/>
      <c r="K1322" s="65"/>
      <c r="L1322" s="65"/>
      <c r="M1322" s="65"/>
      <c r="N1322" s="65"/>
      <c r="O1322" s="65"/>
      <c r="P1322" s="65"/>
    </row>
    <row r="1323" spans="3:16" s="1" customFormat="1" x14ac:dyDescent="0.25">
      <c r="C1323" s="65"/>
      <c r="D1323" s="55"/>
      <c r="E1323" s="55"/>
      <c r="F1323" s="55"/>
      <c r="G1323" s="55"/>
      <c r="H1323" s="55"/>
      <c r="I1323" s="55"/>
      <c r="J1323" s="55"/>
      <c r="K1323" s="65"/>
      <c r="L1323" s="65"/>
      <c r="M1323" s="65"/>
      <c r="N1323" s="65"/>
      <c r="O1323" s="65"/>
      <c r="P1323" s="65"/>
    </row>
    <row r="1324" spans="3:16" s="1" customFormat="1" x14ac:dyDescent="0.25">
      <c r="C1324" s="65"/>
      <c r="D1324" s="55"/>
      <c r="E1324" s="55"/>
      <c r="F1324" s="55"/>
      <c r="G1324" s="55"/>
      <c r="H1324" s="55"/>
      <c r="I1324" s="55"/>
      <c r="J1324" s="55"/>
      <c r="K1324" s="65"/>
      <c r="L1324" s="65"/>
      <c r="M1324" s="65"/>
      <c r="N1324" s="65"/>
      <c r="O1324" s="65"/>
      <c r="P1324" s="65"/>
    </row>
    <row r="1325" spans="3:16" s="1" customFormat="1" x14ac:dyDescent="0.25">
      <c r="C1325" s="65"/>
      <c r="D1325" s="55"/>
      <c r="E1325" s="55"/>
      <c r="F1325" s="55"/>
      <c r="G1325" s="55"/>
      <c r="H1325" s="55"/>
      <c r="I1325" s="55"/>
      <c r="J1325" s="55"/>
      <c r="K1325" s="65"/>
      <c r="L1325" s="65"/>
      <c r="M1325" s="65"/>
      <c r="N1325" s="65"/>
      <c r="O1325" s="65"/>
      <c r="P1325" s="65"/>
    </row>
    <row r="1326" spans="3:16" s="1" customFormat="1" x14ac:dyDescent="0.25">
      <c r="C1326" s="65"/>
      <c r="D1326" s="55"/>
      <c r="E1326" s="55"/>
      <c r="F1326" s="55"/>
      <c r="G1326" s="55"/>
      <c r="H1326" s="55"/>
      <c r="I1326" s="55"/>
      <c r="J1326" s="55"/>
      <c r="K1326" s="65"/>
      <c r="L1326" s="65"/>
      <c r="M1326" s="65"/>
      <c r="N1326" s="65"/>
      <c r="O1326" s="65"/>
      <c r="P1326" s="65"/>
    </row>
    <row r="1327" spans="3:16" s="1" customFormat="1" x14ac:dyDescent="0.25">
      <c r="C1327" s="65"/>
      <c r="D1327" s="55"/>
      <c r="E1327" s="55"/>
      <c r="F1327" s="55"/>
      <c r="G1327" s="55"/>
      <c r="H1327" s="55"/>
      <c r="I1327" s="55"/>
      <c r="J1327" s="55"/>
      <c r="K1327" s="65"/>
      <c r="L1327" s="65"/>
      <c r="M1327" s="65"/>
      <c r="N1327" s="65"/>
      <c r="O1327" s="65"/>
      <c r="P1327" s="65"/>
    </row>
    <row r="1328" spans="3:16" s="1" customFormat="1" x14ac:dyDescent="0.25">
      <c r="C1328" s="65"/>
      <c r="D1328" s="55"/>
      <c r="E1328" s="55"/>
      <c r="F1328" s="55"/>
      <c r="G1328" s="55"/>
      <c r="H1328" s="55"/>
      <c r="I1328" s="55"/>
      <c r="J1328" s="55"/>
      <c r="K1328" s="65"/>
      <c r="L1328" s="65"/>
      <c r="M1328" s="65"/>
      <c r="N1328" s="65"/>
      <c r="O1328" s="65"/>
      <c r="P1328" s="65"/>
    </row>
    <row r="1329" spans="3:16" s="1" customFormat="1" x14ac:dyDescent="0.25">
      <c r="C1329" s="65"/>
      <c r="D1329" s="55"/>
      <c r="E1329" s="55"/>
      <c r="F1329" s="55"/>
      <c r="G1329" s="55"/>
      <c r="H1329" s="55"/>
      <c r="I1329" s="55"/>
      <c r="J1329" s="55"/>
      <c r="K1329" s="65"/>
      <c r="L1329" s="65"/>
      <c r="M1329" s="65"/>
      <c r="N1329" s="65"/>
      <c r="O1329" s="65"/>
      <c r="P1329" s="65"/>
    </row>
    <row r="1330" spans="3:16" s="1" customFormat="1" x14ac:dyDescent="0.25">
      <c r="C1330" s="65"/>
      <c r="D1330" s="55"/>
      <c r="E1330" s="55"/>
      <c r="F1330" s="55"/>
      <c r="G1330" s="55"/>
      <c r="H1330" s="55"/>
      <c r="I1330" s="55"/>
      <c r="J1330" s="55"/>
      <c r="K1330" s="65"/>
      <c r="L1330" s="65"/>
      <c r="M1330" s="65"/>
      <c r="N1330" s="65"/>
      <c r="O1330" s="65"/>
      <c r="P1330" s="65"/>
    </row>
    <row r="1331" spans="3:16" s="1" customFormat="1" x14ac:dyDescent="0.25">
      <c r="C1331" s="65"/>
      <c r="D1331" s="55"/>
      <c r="E1331" s="55"/>
      <c r="F1331" s="55"/>
      <c r="G1331" s="55"/>
      <c r="H1331" s="55"/>
      <c r="I1331" s="55"/>
      <c r="J1331" s="55"/>
      <c r="K1331" s="65"/>
      <c r="L1331" s="65"/>
      <c r="M1331" s="65"/>
      <c r="N1331" s="65"/>
      <c r="O1331" s="65"/>
      <c r="P1331" s="65"/>
    </row>
    <row r="1332" spans="3:16" s="1" customFormat="1" x14ac:dyDescent="0.25">
      <c r="C1332" s="65"/>
      <c r="D1332" s="55"/>
      <c r="E1332" s="55"/>
      <c r="F1332" s="55"/>
      <c r="G1332" s="55"/>
      <c r="H1332" s="55"/>
      <c r="I1332" s="55"/>
      <c r="J1332" s="55"/>
      <c r="K1332" s="65"/>
      <c r="L1332" s="65"/>
      <c r="M1332" s="65"/>
      <c r="N1332" s="65"/>
      <c r="O1332" s="65"/>
      <c r="P1332" s="65"/>
    </row>
    <row r="1333" spans="3:16" s="1" customFormat="1" x14ac:dyDescent="0.25">
      <c r="C1333" s="65"/>
      <c r="D1333" s="55"/>
      <c r="E1333" s="55"/>
      <c r="F1333" s="55"/>
      <c r="G1333" s="55"/>
      <c r="H1333" s="55"/>
      <c r="I1333" s="55"/>
      <c r="J1333" s="55"/>
      <c r="K1333" s="65"/>
      <c r="L1333" s="65"/>
      <c r="M1333" s="65"/>
      <c r="N1333" s="65"/>
      <c r="O1333" s="65"/>
      <c r="P1333" s="65"/>
    </row>
    <row r="1334" spans="3:16" s="1" customFormat="1" x14ac:dyDescent="0.25">
      <c r="C1334" s="65"/>
      <c r="D1334" s="55"/>
      <c r="E1334" s="55"/>
      <c r="F1334" s="55"/>
      <c r="G1334" s="55"/>
      <c r="H1334" s="55"/>
      <c r="I1334" s="55"/>
      <c r="J1334" s="55"/>
      <c r="K1334" s="65"/>
      <c r="L1334" s="65"/>
      <c r="M1334" s="65"/>
      <c r="N1334" s="65"/>
      <c r="O1334" s="65"/>
      <c r="P1334" s="65"/>
    </row>
    <row r="1335" spans="3:16" s="1" customFormat="1" x14ac:dyDescent="0.25">
      <c r="C1335" s="65"/>
      <c r="D1335" s="55"/>
      <c r="E1335" s="55"/>
      <c r="F1335" s="55"/>
      <c r="G1335" s="55"/>
      <c r="H1335" s="55"/>
      <c r="I1335" s="55"/>
      <c r="J1335" s="55"/>
      <c r="K1335" s="65"/>
      <c r="L1335" s="65"/>
      <c r="M1335" s="65"/>
      <c r="N1335" s="65"/>
      <c r="O1335" s="65"/>
      <c r="P1335" s="65"/>
    </row>
    <row r="1336" spans="3:16" s="1" customFormat="1" x14ac:dyDescent="0.25">
      <c r="C1336" s="65"/>
      <c r="D1336" s="55"/>
      <c r="E1336" s="55"/>
      <c r="F1336" s="55"/>
      <c r="G1336" s="55"/>
      <c r="H1336" s="55"/>
      <c r="I1336" s="55"/>
      <c r="J1336" s="55"/>
      <c r="K1336" s="65"/>
      <c r="L1336" s="65"/>
      <c r="M1336" s="65"/>
      <c r="N1336" s="65"/>
      <c r="O1336" s="65"/>
      <c r="P1336" s="65"/>
    </row>
    <row r="1337" spans="3:16" s="1" customFormat="1" x14ac:dyDescent="0.25">
      <c r="C1337" s="65"/>
      <c r="D1337" s="55"/>
      <c r="E1337" s="55"/>
      <c r="F1337" s="55"/>
      <c r="G1337" s="55"/>
      <c r="H1337" s="55"/>
      <c r="I1337" s="55"/>
      <c r="J1337" s="55"/>
      <c r="K1337" s="65"/>
      <c r="L1337" s="65"/>
      <c r="M1337" s="65"/>
      <c r="N1337" s="65"/>
      <c r="O1337" s="65"/>
      <c r="P1337" s="65"/>
    </row>
    <row r="1338" spans="3:16" s="1" customFormat="1" x14ac:dyDescent="0.25">
      <c r="C1338" s="65"/>
      <c r="D1338" s="55"/>
      <c r="E1338" s="55"/>
      <c r="F1338" s="55"/>
      <c r="G1338" s="55"/>
      <c r="H1338" s="55"/>
      <c r="I1338" s="55"/>
      <c r="J1338" s="55"/>
      <c r="K1338" s="65"/>
      <c r="L1338" s="65"/>
      <c r="M1338" s="65"/>
      <c r="N1338" s="65"/>
      <c r="O1338" s="65"/>
      <c r="P1338" s="65"/>
    </row>
    <row r="1339" spans="3:16" s="1" customFormat="1" x14ac:dyDescent="0.25">
      <c r="C1339" s="65"/>
      <c r="D1339" s="55"/>
      <c r="E1339" s="55"/>
      <c r="F1339" s="55"/>
      <c r="G1339" s="55"/>
      <c r="H1339" s="55"/>
      <c r="I1339" s="55"/>
      <c r="J1339" s="55"/>
      <c r="K1339" s="65"/>
      <c r="L1339" s="65"/>
      <c r="M1339" s="65"/>
      <c r="N1339" s="65"/>
      <c r="O1339" s="65"/>
      <c r="P1339" s="65"/>
    </row>
    <row r="1340" spans="3:16" s="1" customFormat="1" x14ac:dyDescent="0.25">
      <c r="C1340" s="65"/>
      <c r="D1340" s="55"/>
      <c r="E1340" s="55"/>
      <c r="F1340" s="55"/>
      <c r="G1340" s="55"/>
      <c r="H1340" s="55"/>
      <c r="I1340" s="55"/>
      <c r="J1340" s="55"/>
      <c r="K1340" s="65"/>
      <c r="L1340" s="65"/>
      <c r="M1340" s="65"/>
      <c r="N1340" s="65"/>
      <c r="O1340" s="65"/>
      <c r="P1340" s="65"/>
    </row>
    <row r="1341" spans="3:16" s="1" customFormat="1" x14ac:dyDescent="0.25">
      <c r="C1341" s="65"/>
      <c r="D1341" s="55"/>
      <c r="E1341" s="55"/>
      <c r="F1341" s="55"/>
      <c r="G1341" s="55"/>
      <c r="H1341" s="55"/>
      <c r="I1341" s="55"/>
      <c r="J1341" s="55"/>
      <c r="K1341" s="65"/>
      <c r="L1341" s="65"/>
      <c r="M1341" s="65"/>
      <c r="N1341" s="65"/>
      <c r="O1341" s="65"/>
      <c r="P1341" s="65"/>
    </row>
    <row r="1342" spans="3:16" s="1" customFormat="1" x14ac:dyDescent="0.25">
      <c r="C1342" s="65"/>
      <c r="D1342" s="55"/>
      <c r="E1342" s="55"/>
      <c r="F1342" s="55"/>
      <c r="G1342" s="55"/>
      <c r="H1342" s="55"/>
      <c r="I1342" s="55"/>
      <c r="J1342" s="55"/>
      <c r="K1342" s="65"/>
      <c r="L1342" s="65"/>
      <c r="M1342" s="65"/>
      <c r="N1342" s="65"/>
      <c r="O1342" s="65"/>
      <c r="P1342" s="65"/>
    </row>
    <row r="1343" spans="3:16" s="1" customFormat="1" x14ac:dyDescent="0.25">
      <c r="C1343" s="65"/>
      <c r="D1343" s="55"/>
      <c r="E1343" s="55"/>
      <c r="F1343" s="55"/>
      <c r="G1343" s="55"/>
      <c r="H1343" s="55"/>
      <c r="I1343" s="55"/>
      <c r="J1343" s="55"/>
      <c r="K1343" s="65"/>
      <c r="L1343" s="65"/>
      <c r="M1343" s="65"/>
      <c r="N1343" s="65"/>
      <c r="O1343" s="65"/>
      <c r="P1343" s="65"/>
    </row>
    <row r="1344" spans="3:16" s="1" customFormat="1" x14ac:dyDescent="0.25">
      <c r="C1344" s="65"/>
      <c r="D1344" s="55"/>
      <c r="E1344" s="55"/>
      <c r="F1344" s="55"/>
      <c r="G1344" s="55"/>
      <c r="H1344" s="55"/>
      <c r="I1344" s="55"/>
      <c r="J1344" s="55"/>
      <c r="K1344" s="65"/>
      <c r="L1344" s="65"/>
      <c r="M1344" s="65"/>
      <c r="N1344" s="65"/>
      <c r="O1344" s="65"/>
      <c r="P1344" s="65"/>
    </row>
    <row r="1345" spans="3:16" s="1" customFormat="1" x14ac:dyDescent="0.25">
      <c r="C1345" s="65"/>
      <c r="D1345" s="55"/>
      <c r="E1345" s="55"/>
      <c r="F1345" s="55"/>
      <c r="G1345" s="55"/>
      <c r="H1345" s="55"/>
      <c r="I1345" s="55"/>
      <c r="J1345" s="55"/>
      <c r="K1345" s="65"/>
      <c r="L1345" s="65"/>
      <c r="M1345" s="65"/>
      <c r="N1345" s="65"/>
      <c r="O1345" s="65"/>
      <c r="P1345" s="65"/>
    </row>
    <row r="1346" spans="3:16" s="1" customFormat="1" x14ac:dyDescent="0.25">
      <c r="C1346" s="65"/>
      <c r="D1346" s="55"/>
      <c r="E1346" s="55"/>
      <c r="F1346" s="55"/>
      <c r="G1346" s="55"/>
      <c r="H1346" s="55"/>
      <c r="I1346" s="55"/>
      <c r="J1346" s="55"/>
      <c r="K1346" s="65"/>
      <c r="L1346" s="65"/>
      <c r="M1346" s="65"/>
      <c r="N1346" s="65"/>
      <c r="O1346" s="65"/>
      <c r="P1346" s="65"/>
    </row>
    <row r="1347" spans="3:16" s="1" customFormat="1" x14ac:dyDescent="0.25">
      <c r="C1347" s="65"/>
      <c r="D1347" s="55"/>
      <c r="E1347" s="55"/>
      <c r="F1347" s="55"/>
      <c r="G1347" s="55"/>
      <c r="H1347" s="55"/>
      <c r="I1347" s="55"/>
      <c r="J1347" s="55"/>
      <c r="K1347" s="65"/>
      <c r="L1347" s="65"/>
      <c r="M1347" s="65"/>
      <c r="N1347" s="65"/>
      <c r="O1347" s="65"/>
      <c r="P1347" s="65"/>
    </row>
    <row r="1348" spans="3:16" s="1" customFormat="1" x14ac:dyDescent="0.25">
      <c r="C1348" s="65"/>
      <c r="D1348" s="55"/>
      <c r="E1348" s="55"/>
      <c r="F1348" s="55"/>
      <c r="G1348" s="55"/>
      <c r="H1348" s="55"/>
      <c r="I1348" s="55"/>
      <c r="J1348" s="55"/>
      <c r="K1348" s="65"/>
      <c r="L1348" s="65"/>
      <c r="M1348" s="65"/>
      <c r="N1348" s="65"/>
      <c r="O1348" s="65"/>
      <c r="P1348" s="65"/>
    </row>
    <row r="1349" spans="3:16" s="1" customFormat="1" x14ac:dyDescent="0.25">
      <c r="C1349" s="65"/>
      <c r="D1349" s="55"/>
      <c r="E1349" s="55"/>
      <c r="F1349" s="55"/>
      <c r="G1349" s="55"/>
      <c r="H1349" s="55"/>
      <c r="I1349" s="55"/>
      <c r="J1349" s="55"/>
      <c r="K1349" s="65"/>
      <c r="L1349" s="65"/>
      <c r="M1349" s="65"/>
      <c r="N1349" s="65"/>
      <c r="O1349" s="65"/>
      <c r="P1349" s="65"/>
    </row>
    <row r="1350" spans="3:16" s="1" customFormat="1" x14ac:dyDescent="0.25">
      <c r="C1350" s="65"/>
      <c r="D1350" s="55"/>
      <c r="E1350" s="55"/>
      <c r="F1350" s="55"/>
      <c r="G1350" s="55"/>
      <c r="H1350" s="55"/>
      <c r="I1350" s="55"/>
      <c r="J1350" s="55"/>
      <c r="K1350" s="65"/>
      <c r="L1350" s="65"/>
      <c r="M1350" s="65"/>
      <c r="N1350" s="65"/>
      <c r="O1350" s="65"/>
      <c r="P1350" s="65"/>
    </row>
    <row r="1351" spans="3:16" s="1" customFormat="1" x14ac:dyDescent="0.25">
      <c r="C1351" s="65"/>
      <c r="D1351" s="55"/>
      <c r="E1351" s="55"/>
      <c r="F1351" s="55"/>
      <c r="G1351" s="55"/>
      <c r="H1351" s="55"/>
      <c r="I1351" s="55"/>
      <c r="J1351" s="55"/>
      <c r="K1351" s="65"/>
      <c r="L1351" s="65"/>
      <c r="M1351" s="65"/>
      <c r="N1351" s="65"/>
      <c r="O1351" s="65"/>
      <c r="P1351" s="65"/>
    </row>
    <row r="1352" spans="3:16" s="1" customFormat="1" x14ac:dyDescent="0.25">
      <c r="C1352" s="65"/>
      <c r="D1352" s="55"/>
      <c r="E1352" s="55"/>
      <c r="F1352" s="55"/>
      <c r="G1352" s="55"/>
      <c r="H1352" s="55"/>
      <c r="I1352" s="55"/>
      <c r="J1352" s="55"/>
      <c r="K1352" s="65"/>
      <c r="L1352" s="65"/>
      <c r="M1352" s="65"/>
      <c r="N1352" s="65"/>
      <c r="O1352" s="65"/>
      <c r="P1352" s="65"/>
    </row>
    <row r="1353" spans="3:16" s="1" customFormat="1" x14ac:dyDescent="0.25">
      <c r="C1353" s="65"/>
      <c r="D1353" s="55"/>
      <c r="E1353" s="55"/>
      <c r="F1353" s="55"/>
      <c r="G1353" s="55"/>
      <c r="H1353" s="55"/>
      <c r="I1353" s="55"/>
      <c r="J1353" s="55"/>
      <c r="K1353" s="65"/>
      <c r="L1353" s="65"/>
      <c r="M1353" s="65"/>
      <c r="N1353" s="65"/>
      <c r="O1353" s="65"/>
      <c r="P1353" s="65"/>
    </row>
    <row r="1354" spans="3:16" s="1" customFormat="1" x14ac:dyDescent="0.25">
      <c r="C1354" s="65"/>
      <c r="D1354" s="55"/>
      <c r="E1354" s="55"/>
      <c r="F1354" s="55"/>
      <c r="G1354" s="55"/>
      <c r="H1354" s="55"/>
      <c r="I1354" s="55"/>
      <c r="J1354" s="55"/>
      <c r="K1354" s="65"/>
      <c r="L1354" s="65"/>
      <c r="M1354" s="65"/>
      <c r="N1354" s="65"/>
      <c r="O1354" s="65"/>
      <c r="P1354" s="65"/>
    </row>
    <row r="1355" spans="3:16" s="1" customFormat="1" x14ac:dyDescent="0.25">
      <c r="C1355" s="65"/>
      <c r="D1355" s="55"/>
      <c r="E1355" s="55"/>
      <c r="F1355" s="55"/>
      <c r="G1355" s="55"/>
      <c r="H1355" s="55"/>
      <c r="I1355" s="55"/>
      <c r="J1355" s="55"/>
      <c r="K1355" s="65"/>
      <c r="L1355" s="65"/>
      <c r="M1355" s="65"/>
      <c r="N1355" s="65"/>
      <c r="O1355" s="65"/>
      <c r="P1355" s="65"/>
    </row>
    <row r="1356" spans="3:16" s="1" customFormat="1" x14ac:dyDescent="0.25">
      <c r="C1356" s="65"/>
      <c r="D1356" s="55"/>
      <c r="E1356" s="55"/>
      <c r="F1356" s="55"/>
      <c r="G1356" s="55"/>
      <c r="H1356" s="55"/>
      <c r="I1356" s="55"/>
      <c r="J1356" s="55"/>
      <c r="K1356" s="65"/>
      <c r="L1356" s="65"/>
      <c r="M1356" s="65"/>
      <c r="N1356" s="65"/>
      <c r="O1356" s="65"/>
      <c r="P1356" s="65"/>
    </row>
    <row r="1357" spans="3:16" s="1" customFormat="1" x14ac:dyDescent="0.25">
      <c r="C1357" s="65"/>
      <c r="D1357" s="55"/>
      <c r="E1357" s="55"/>
      <c r="F1357" s="55"/>
      <c r="G1357" s="55"/>
      <c r="H1357" s="55"/>
      <c r="I1357" s="55"/>
      <c r="J1357" s="55"/>
      <c r="K1357" s="65"/>
      <c r="L1357" s="65"/>
      <c r="M1357" s="65"/>
      <c r="N1357" s="65"/>
      <c r="O1357" s="65"/>
      <c r="P1357" s="65"/>
    </row>
    <row r="1358" spans="3:16" s="1" customFormat="1" x14ac:dyDescent="0.25">
      <c r="C1358" s="65"/>
      <c r="D1358" s="55"/>
      <c r="E1358" s="55"/>
      <c r="F1358" s="55"/>
      <c r="G1358" s="55"/>
      <c r="H1358" s="55"/>
      <c r="I1358" s="55"/>
      <c r="J1358" s="55"/>
      <c r="K1358" s="65"/>
      <c r="L1358" s="65"/>
      <c r="M1358" s="65"/>
      <c r="N1358" s="65"/>
      <c r="O1358" s="65"/>
      <c r="P1358" s="65"/>
    </row>
    <row r="1359" spans="3:16" s="1" customFormat="1" x14ac:dyDescent="0.25">
      <c r="C1359" s="65"/>
      <c r="D1359" s="55"/>
      <c r="E1359" s="55"/>
      <c r="F1359" s="55"/>
      <c r="G1359" s="55"/>
      <c r="H1359" s="55"/>
      <c r="I1359" s="55"/>
      <c r="J1359" s="55"/>
      <c r="K1359" s="65"/>
      <c r="L1359" s="65"/>
      <c r="M1359" s="65"/>
      <c r="N1359" s="65"/>
      <c r="O1359" s="65"/>
      <c r="P1359" s="65"/>
    </row>
    <row r="1360" spans="3:16" s="1" customFormat="1" x14ac:dyDescent="0.25">
      <c r="C1360" s="65"/>
      <c r="D1360" s="55"/>
      <c r="E1360" s="55"/>
      <c r="F1360" s="55"/>
      <c r="G1360" s="55"/>
      <c r="H1360" s="55"/>
      <c r="I1360" s="55"/>
      <c r="J1360" s="55"/>
      <c r="K1360" s="65"/>
      <c r="L1360" s="65"/>
      <c r="M1360" s="65"/>
      <c r="N1360" s="65"/>
      <c r="O1360" s="65"/>
      <c r="P1360" s="65"/>
    </row>
    <row r="1361" spans="3:16" s="1" customFormat="1" x14ac:dyDescent="0.25">
      <c r="C1361" s="65"/>
      <c r="D1361" s="55"/>
      <c r="E1361" s="55"/>
      <c r="F1361" s="55"/>
      <c r="G1361" s="55"/>
      <c r="H1361" s="55"/>
      <c r="I1361" s="55"/>
      <c r="J1361" s="55"/>
      <c r="K1361" s="65"/>
      <c r="L1361" s="65"/>
      <c r="M1361" s="65"/>
      <c r="N1361" s="65"/>
      <c r="O1361" s="65"/>
      <c r="P1361" s="65"/>
    </row>
    <row r="1362" spans="3:16" s="1" customFormat="1" x14ac:dyDescent="0.25">
      <c r="C1362" s="65"/>
      <c r="D1362" s="55"/>
      <c r="E1362" s="55"/>
      <c r="F1362" s="55"/>
      <c r="G1362" s="55"/>
      <c r="H1362" s="55"/>
      <c r="I1362" s="55"/>
      <c r="J1362" s="55"/>
      <c r="K1362" s="65"/>
      <c r="L1362" s="65"/>
      <c r="M1362" s="65"/>
      <c r="N1362" s="65"/>
      <c r="O1362" s="65"/>
      <c r="P1362" s="65"/>
    </row>
    <row r="1363" spans="3:16" s="1" customFormat="1" x14ac:dyDescent="0.25">
      <c r="C1363" s="65"/>
      <c r="D1363" s="55"/>
      <c r="E1363" s="55"/>
      <c r="F1363" s="55"/>
      <c r="G1363" s="55"/>
      <c r="H1363" s="55"/>
      <c r="I1363" s="55"/>
      <c r="J1363" s="55"/>
      <c r="K1363" s="65"/>
      <c r="L1363" s="65"/>
      <c r="M1363" s="65"/>
      <c r="N1363" s="65"/>
      <c r="O1363" s="65"/>
      <c r="P1363" s="65"/>
    </row>
    <row r="1364" spans="3:16" s="1" customFormat="1" x14ac:dyDescent="0.25">
      <c r="C1364" s="65"/>
      <c r="D1364" s="55"/>
      <c r="E1364" s="55"/>
      <c r="F1364" s="55"/>
      <c r="G1364" s="55"/>
      <c r="H1364" s="55"/>
      <c r="I1364" s="55"/>
      <c r="J1364" s="55"/>
      <c r="K1364" s="65"/>
      <c r="L1364" s="65"/>
      <c r="M1364" s="65"/>
      <c r="N1364" s="65"/>
      <c r="O1364" s="65"/>
      <c r="P1364" s="65"/>
    </row>
    <row r="1365" spans="3:16" s="1" customFormat="1" x14ac:dyDescent="0.25">
      <c r="C1365" s="65"/>
      <c r="D1365" s="55"/>
      <c r="E1365" s="55"/>
      <c r="F1365" s="55"/>
      <c r="G1365" s="55"/>
      <c r="H1365" s="55"/>
      <c r="I1365" s="55"/>
      <c r="J1365" s="55"/>
      <c r="K1365" s="65"/>
      <c r="L1365" s="65"/>
      <c r="M1365" s="65"/>
      <c r="N1365" s="65"/>
      <c r="O1365" s="65"/>
      <c r="P1365" s="65"/>
    </row>
    <row r="1366" spans="3:16" s="1" customFormat="1" x14ac:dyDescent="0.25">
      <c r="C1366" s="65"/>
      <c r="D1366" s="55"/>
      <c r="E1366" s="55"/>
      <c r="F1366" s="55"/>
      <c r="G1366" s="55"/>
      <c r="H1366" s="55"/>
      <c r="I1366" s="55"/>
      <c r="J1366" s="55"/>
      <c r="K1366" s="65"/>
      <c r="L1366" s="65"/>
      <c r="M1366" s="65"/>
      <c r="N1366" s="65"/>
      <c r="O1366" s="65"/>
      <c r="P1366" s="65"/>
    </row>
    <row r="1367" spans="3:16" s="1" customFormat="1" x14ac:dyDescent="0.25">
      <c r="C1367" s="65"/>
      <c r="D1367" s="55"/>
      <c r="E1367" s="55"/>
      <c r="F1367" s="55"/>
      <c r="G1367" s="55"/>
      <c r="H1367" s="55"/>
      <c r="I1367" s="55"/>
      <c r="J1367" s="55"/>
      <c r="K1367" s="65"/>
      <c r="L1367" s="65"/>
      <c r="M1367" s="65"/>
      <c r="N1367" s="65"/>
      <c r="O1367" s="65"/>
      <c r="P1367" s="65"/>
    </row>
    <row r="1368" spans="3:16" s="1" customFormat="1" x14ac:dyDescent="0.25">
      <c r="C1368" s="65"/>
      <c r="D1368" s="55"/>
      <c r="E1368" s="55"/>
      <c r="F1368" s="55"/>
      <c r="G1368" s="55"/>
      <c r="H1368" s="55"/>
      <c r="I1368" s="55"/>
      <c r="J1368" s="55"/>
      <c r="K1368" s="65"/>
      <c r="L1368" s="65"/>
      <c r="M1368" s="65"/>
      <c r="N1368" s="65"/>
      <c r="O1368" s="65"/>
      <c r="P1368" s="65"/>
    </row>
    <row r="1369" spans="3:16" s="1" customFormat="1" x14ac:dyDescent="0.25">
      <c r="C1369" s="65"/>
      <c r="D1369" s="55"/>
      <c r="E1369" s="55"/>
      <c r="F1369" s="55"/>
      <c r="G1369" s="55"/>
      <c r="H1369" s="55"/>
      <c r="I1369" s="55"/>
      <c r="J1369" s="55"/>
      <c r="K1369" s="65"/>
      <c r="L1369" s="65"/>
      <c r="M1369" s="65"/>
      <c r="N1369" s="65"/>
      <c r="O1369" s="65"/>
      <c r="P1369" s="65"/>
    </row>
    <row r="1370" spans="3:16" s="1" customFormat="1" x14ac:dyDescent="0.25">
      <c r="C1370" s="65"/>
      <c r="D1370" s="55"/>
      <c r="E1370" s="55"/>
      <c r="F1370" s="55"/>
      <c r="G1370" s="55"/>
      <c r="H1370" s="55"/>
      <c r="I1370" s="55"/>
      <c r="J1370" s="55"/>
      <c r="K1370" s="65"/>
      <c r="L1370" s="65"/>
      <c r="M1370" s="65"/>
      <c r="N1370" s="65"/>
      <c r="O1370" s="65"/>
      <c r="P1370" s="65"/>
    </row>
    <row r="1371" spans="3:16" s="1" customFormat="1" x14ac:dyDescent="0.25">
      <c r="C1371" s="65"/>
      <c r="D1371" s="55"/>
      <c r="E1371" s="55"/>
      <c r="F1371" s="55"/>
      <c r="G1371" s="55"/>
      <c r="H1371" s="55"/>
      <c r="I1371" s="55"/>
      <c r="J1371" s="55"/>
      <c r="K1371" s="65"/>
      <c r="L1371" s="65"/>
      <c r="M1371" s="65"/>
      <c r="N1371" s="65"/>
      <c r="O1371" s="65"/>
      <c r="P1371" s="65"/>
    </row>
    <row r="1372" spans="3:16" s="1" customFormat="1" x14ac:dyDescent="0.25">
      <c r="C1372" s="65"/>
      <c r="D1372" s="55"/>
      <c r="E1372" s="55"/>
      <c r="F1372" s="55"/>
      <c r="G1372" s="55"/>
      <c r="H1372" s="55"/>
      <c r="I1372" s="55"/>
      <c r="J1372" s="55"/>
      <c r="K1372" s="65"/>
      <c r="L1372" s="65"/>
      <c r="M1372" s="65"/>
      <c r="N1372" s="65"/>
      <c r="O1372" s="65"/>
      <c r="P1372" s="65"/>
    </row>
    <row r="1373" spans="3:16" s="1" customFormat="1" x14ac:dyDescent="0.25">
      <c r="C1373" s="65"/>
      <c r="D1373" s="55"/>
      <c r="E1373" s="55"/>
      <c r="F1373" s="55"/>
      <c r="G1373" s="55"/>
      <c r="H1373" s="55"/>
      <c r="I1373" s="55"/>
      <c r="J1373" s="55"/>
      <c r="K1373" s="65"/>
      <c r="L1373" s="65"/>
      <c r="M1373" s="65"/>
      <c r="N1373" s="65"/>
      <c r="O1373" s="65"/>
      <c r="P1373" s="65"/>
    </row>
    <row r="1374" spans="3:16" s="1" customFormat="1" x14ac:dyDescent="0.25">
      <c r="C1374" s="65"/>
      <c r="D1374" s="55"/>
      <c r="E1374" s="55"/>
      <c r="F1374" s="55"/>
      <c r="G1374" s="55"/>
      <c r="H1374" s="55"/>
      <c r="I1374" s="55"/>
      <c r="J1374" s="55"/>
      <c r="K1374" s="65"/>
      <c r="L1374" s="65"/>
      <c r="M1374" s="65"/>
      <c r="N1374" s="65"/>
      <c r="O1374" s="65"/>
      <c r="P1374" s="65"/>
    </row>
    <row r="1375" spans="3:16" s="1" customFormat="1" x14ac:dyDescent="0.25">
      <c r="C1375" s="65"/>
      <c r="D1375" s="55"/>
      <c r="E1375" s="55"/>
      <c r="F1375" s="55"/>
      <c r="G1375" s="55"/>
      <c r="H1375" s="55"/>
      <c r="I1375" s="55"/>
      <c r="J1375" s="55"/>
      <c r="K1375" s="65"/>
      <c r="L1375" s="65"/>
      <c r="M1375" s="65"/>
      <c r="N1375" s="65"/>
      <c r="O1375" s="65"/>
      <c r="P1375" s="65"/>
    </row>
    <row r="1376" spans="3:16" s="1" customFormat="1" x14ac:dyDescent="0.25">
      <c r="C1376" s="65"/>
      <c r="D1376" s="55"/>
      <c r="E1376" s="55"/>
      <c r="F1376" s="55"/>
      <c r="G1376" s="55"/>
      <c r="H1376" s="55"/>
      <c r="I1376" s="55"/>
      <c r="J1376" s="55"/>
      <c r="K1376" s="65"/>
      <c r="L1376" s="65"/>
      <c r="M1376" s="65"/>
      <c r="N1376" s="65"/>
      <c r="O1376" s="65"/>
      <c r="P1376" s="65"/>
    </row>
    <row r="1377" spans="3:16" s="1" customFormat="1" x14ac:dyDescent="0.25">
      <c r="C1377" s="65"/>
      <c r="D1377" s="55"/>
      <c r="E1377" s="55"/>
      <c r="F1377" s="55"/>
      <c r="G1377" s="55"/>
      <c r="H1377" s="55"/>
      <c r="I1377" s="55"/>
      <c r="J1377" s="55"/>
      <c r="K1377" s="65"/>
      <c r="L1377" s="65"/>
      <c r="M1377" s="65"/>
      <c r="N1377" s="65"/>
      <c r="O1377" s="65"/>
      <c r="P1377" s="65"/>
    </row>
    <row r="1378" spans="3:16" s="1" customFormat="1" x14ac:dyDescent="0.25">
      <c r="C1378" s="65"/>
      <c r="D1378" s="55"/>
      <c r="E1378" s="55"/>
      <c r="F1378" s="55"/>
      <c r="G1378" s="55"/>
      <c r="H1378" s="55"/>
      <c r="I1378" s="55"/>
      <c r="J1378" s="55"/>
      <c r="K1378" s="65"/>
      <c r="L1378" s="65"/>
      <c r="M1378" s="65"/>
      <c r="N1378" s="65"/>
      <c r="O1378" s="65"/>
      <c r="P1378" s="65"/>
    </row>
    <row r="1379" spans="3:16" s="1" customFormat="1" x14ac:dyDescent="0.25">
      <c r="C1379" s="65"/>
      <c r="D1379" s="55"/>
      <c r="E1379" s="55"/>
      <c r="F1379" s="55"/>
      <c r="G1379" s="55"/>
      <c r="H1379" s="55"/>
      <c r="I1379" s="55"/>
      <c r="J1379" s="55"/>
      <c r="K1379" s="65"/>
      <c r="L1379" s="65"/>
      <c r="M1379" s="65"/>
      <c r="N1379" s="65"/>
      <c r="O1379" s="65"/>
      <c r="P1379" s="65"/>
    </row>
    <row r="1380" spans="3:16" s="1" customFormat="1" x14ac:dyDescent="0.25">
      <c r="C1380" s="65"/>
      <c r="D1380" s="55"/>
      <c r="E1380" s="55"/>
      <c r="F1380" s="55"/>
      <c r="G1380" s="55"/>
      <c r="H1380" s="55"/>
      <c r="I1380" s="55"/>
      <c r="J1380" s="55"/>
      <c r="K1380" s="65"/>
      <c r="L1380" s="65"/>
      <c r="M1380" s="65"/>
      <c r="N1380" s="65"/>
      <c r="O1380" s="65"/>
      <c r="P1380" s="65"/>
    </row>
    <row r="1381" spans="3:16" s="1" customFormat="1" x14ac:dyDescent="0.25">
      <c r="C1381" s="65"/>
      <c r="D1381" s="55"/>
      <c r="E1381" s="55"/>
      <c r="F1381" s="55"/>
      <c r="G1381" s="55"/>
      <c r="H1381" s="55"/>
      <c r="I1381" s="55"/>
      <c r="J1381" s="55"/>
      <c r="K1381" s="65"/>
      <c r="L1381" s="65"/>
      <c r="M1381" s="65"/>
      <c r="N1381" s="65"/>
      <c r="O1381" s="65"/>
      <c r="P1381" s="65"/>
    </row>
    <row r="1382" spans="3:16" s="1" customFormat="1" x14ac:dyDescent="0.25">
      <c r="C1382" s="65"/>
      <c r="D1382" s="55"/>
      <c r="E1382" s="55"/>
      <c r="F1382" s="55"/>
      <c r="G1382" s="55"/>
      <c r="H1382" s="55"/>
      <c r="I1382" s="55"/>
      <c r="J1382" s="55"/>
      <c r="K1382" s="65"/>
      <c r="L1382" s="65"/>
      <c r="M1382" s="65"/>
      <c r="N1382" s="65"/>
      <c r="O1382" s="65"/>
      <c r="P1382" s="65"/>
    </row>
    <row r="1383" spans="3:16" s="1" customFormat="1" x14ac:dyDescent="0.25">
      <c r="C1383" s="65"/>
      <c r="D1383" s="55"/>
      <c r="E1383" s="55"/>
      <c r="F1383" s="55"/>
      <c r="G1383" s="55"/>
      <c r="H1383" s="55"/>
      <c r="I1383" s="55"/>
      <c r="J1383" s="55"/>
      <c r="K1383" s="65"/>
      <c r="L1383" s="65"/>
      <c r="M1383" s="65"/>
      <c r="N1383" s="65"/>
      <c r="O1383" s="65"/>
      <c r="P1383" s="65"/>
    </row>
    <row r="1384" spans="3:16" s="1" customFormat="1" x14ac:dyDescent="0.25">
      <c r="C1384" s="65"/>
      <c r="D1384" s="55"/>
      <c r="E1384" s="55"/>
      <c r="F1384" s="55"/>
      <c r="G1384" s="55"/>
      <c r="H1384" s="55"/>
      <c r="I1384" s="55"/>
      <c r="J1384" s="55"/>
      <c r="K1384" s="65"/>
      <c r="L1384" s="65"/>
      <c r="M1384" s="65"/>
      <c r="N1384" s="65"/>
      <c r="O1384" s="65"/>
      <c r="P1384" s="65"/>
    </row>
    <row r="1385" spans="3:16" s="1" customFormat="1" x14ac:dyDescent="0.25">
      <c r="C1385" s="65"/>
      <c r="D1385" s="55"/>
      <c r="E1385" s="55"/>
      <c r="F1385" s="55"/>
      <c r="G1385" s="55"/>
      <c r="H1385" s="55"/>
      <c r="I1385" s="55"/>
      <c r="J1385" s="55"/>
      <c r="K1385" s="65"/>
      <c r="L1385" s="65"/>
      <c r="M1385" s="65"/>
      <c r="N1385" s="65"/>
      <c r="O1385" s="65"/>
      <c r="P1385" s="65"/>
    </row>
    <row r="1386" spans="3:16" s="1" customFormat="1" x14ac:dyDescent="0.25">
      <c r="C1386" s="65"/>
      <c r="D1386" s="55"/>
      <c r="E1386" s="55"/>
      <c r="F1386" s="55"/>
      <c r="G1386" s="55"/>
      <c r="H1386" s="55"/>
      <c r="I1386" s="55"/>
      <c r="J1386" s="55"/>
      <c r="K1386" s="65"/>
      <c r="L1386" s="65"/>
      <c r="M1386" s="65"/>
      <c r="N1386" s="65"/>
      <c r="O1386" s="65"/>
      <c r="P1386" s="65"/>
    </row>
    <row r="1387" spans="3:16" s="1" customFormat="1" x14ac:dyDescent="0.25">
      <c r="C1387" s="65"/>
      <c r="D1387" s="55"/>
      <c r="E1387" s="55"/>
      <c r="F1387" s="55"/>
      <c r="G1387" s="55"/>
      <c r="H1387" s="55"/>
      <c r="I1387" s="55"/>
      <c r="J1387" s="55"/>
      <c r="K1387" s="65"/>
      <c r="L1387" s="65"/>
      <c r="M1387" s="65"/>
      <c r="N1387" s="65"/>
      <c r="O1387" s="65"/>
      <c r="P1387" s="65"/>
    </row>
    <row r="1388" spans="3:16" s="1" customFormat="1" x14ac:dyDescent="0.25">
      <c r="C1388" s="65"/>
      <c r="D1388" s="55"/>
      <c r="E1388" s="55"/>
      <c r="F1388" s="55"/>
      <c r="G1388" s="55"/>
      <c r="H1388" s="55"/>
      <c r="I1388" s="55"/>
      <c r="J1388" s="55"/>
      <c r="K1388" s="65"/>
      <c r="L1388" s="65"/>
      <c r="M1388" s="65"/>
      <c r="N1388" s="65"/>
      <c r="O1388" s="65"/>
      <c r="P1388" s="65"/>
    </row>
    <row r="1389" spans="3:16" s="1" customFormat="1" x14ac:dyDescent="0.25">
      <c r="C1389" s="65"/>
      <c r="D1389" s="55"/>
      <c r="E1389" s="55"/>
      <c r="F1389" s="55"/>
      <c r="G1389" s="55"/>
      <c r="H1389" s="55"/>
      <c r="I1389" s="55"/>
      <c r="J1389" s="55"/>
      <c r="K1389" s="65"/>
      <c r="L1389" s="65"/>
      <c r="M1389" s="65"/>
      <c r="N1389" s="65"/>
      <c r="O1389" s="65"/>
      <c r="P1389" s="65"/>
    </row>
    <row r="1390" spans="3:16" s="1" customFormat="1" x14ac:dyDescent="0.25">
      <c r="C1390" s="65"/>
      <c r="D1390" s="55"/>
      <c r="E1390" s="55"/>
      <c r="F1390" s="55"/>
      <c r="G1390" s="55"/>
      <c r="H1390" s="55"/>
      <c r="I1390" s="55"/>
      <c r="J1390" s="55"/>
      <c r="K1390" s="65"/>
      <c r="L1390" s="65"/>
      <c r="M1390" s="65"/>
      <c r="N1390" s="65"/>
      <c r="O1390" s="65"/>
      <c r="P1390" s="65"/>
    </row>
    <row r="1391" spans="3:16" s="1" customFormat="1" x14ac:dyDescent="0.25">
      <c r="C1391" s="65"/>
      <c r="D1391" s="55"/>
      <c r="E1391" s="55"/>
      <c r="F1391" s="55"/>
      <c r="G1391" s="55"/>
      <c r="H1391" s="55"/>
      <c r="I1391" s="55"/>
      <c r="J1391" s="55"/>
      <c r="K1391" s="65"/>
      <c r="L1391" s="65"/>
      <c r="M1391" s="65"/>
      <c r="N1391" s="65"/>
      <c r="O1391" s="65"/>
      <c r="P1391" s="65"/>
    </row>
    <row r="1392" spans="3:16" s="1" customFormat="1" x14ac:dyDescent="0.25">
      <c r="C1392" s="65"/>
      <c r="D1392" s="55"/>
      <c r="E1392" s="55"/>
      <c r="F1392" s="55"/>
      <c r="G1392" s="55"/>
      <c r="H1392" s="55"/>
      <c r="I1392" s="55"/>
      <c r="J1392" s="55"/>
      <c r="K1392" s="65"/>
      <c r="L1392" s="65"/>
      <c r="M1392" s="65"/>
      <c r="N1392" s="65"/>
      <c r="O1392" s="65"/>
      <c r="P1392" s="65"/>
    </row>
    <row r="1393" spans="3:16" s="1" customFormat="1" x14ac:dyDescent="0.25">
      <c r="C1393" s="65"/>
      <c r="D1393" s="55"/>
      <c r="E1393" s="55"/>
      <c r="F1393" s="55"/>
      <c r="G1393" s="55"/>
      <c r="H1393" s="55"/>
      <c r="I1393" s="55"/>
      <c r="J1393" s="55"/>
      <c r="K1393" s="65"/>
      <c r="L1393" s="65"/>
      <c r="M1393" s="65"/>
      <c r="N1393" s="65"/>
      <c r="O1393" s="65"/>
      <c r="P1393" s="65"/>
    </row>
    <row r="1394" spans="3:16" s="1" customFormat="1" x14ac:dyDescent="0.25">
      <c r="C1394" s="65"/>
      <c r="D1394" s="55"/>
      <c r="E1394" s="55"/>
      <c r="F1394" s="55"/>
      <c r="G1394" s="55"/>
      <c r="H1394" s="55"/>
      <c r="I1394" s="55"/>
      <c r="J1394" s="55"/>
      <c r="K1394" s="65"/>
      <c r="L1394" s="65"/>
      <c r="M1394" s="65"/>
      <c r="N1394" s="65"/>
      <c r="O1394" s="65"/>
      <c r="P1394" s="65"/>
    </row>
    <row r="1395" spans="3:16" s="1" customFormat="1" x14ac:dyDescent="0.25">
      <c r="C1395" s="65"/>
      <c r="D1395" s="55"/>
      <c r="E1395" s="55"/>
      <c r="F1395" s="55"/>
      <c r="G1395" s="55"/>
      <c r="H1395" s="55"/>
      <c r="I1395" s="55"/>
      <c r="J1395" s="55"/>
      <c r="K1395" s="65"/>
      <c r="L1395" s="65"/>
      <c r="M1395" s="65"/>
      <c r="N1395" s="65"/>
      <c r="O1395" s="65"/>
      <c r="P1395" s="65"/>
    </row>
    <row r="1396" spans="3:16" s="1" customFormat="1" x14ac:dyDescent="0.25">
      <c r="C1396" s="65"/>
      <c r="D1396" s="55"/>
      <c r="E1396" s="55"/>
      <c r="F1396" s="55"/>
      <c r="G1396" s="55"/>
      <c r="H1396" s="55"/>
      <c r="I1396" s="55"/>
      <c r="J1396" s="55"/>
      <c r="K1396" s="65"/>
      <c r="L1396" s="65"/>
      <c r="M1396" s="65"/>
      <c r="N1396" s="65"/>
      <c r="O1396" s="65"/>
      <c r="P1396" s="65"/>
    </row>
    <row r="1397" spans="3:16" s="1" customFormat="1" x14ac:dyDescent="0.25">
      <c r="C1397" s="65"/>
      <c r="D1397" s="55"/>
      <c r="E1397" s="55"/>
      <c r="F1397" s="55"/>
      <c r="G1397" s="55"/>
      <c r="H1397" s="55"/>
      <c r="I1397" s="55"/>
      <c r="J1397" s="55"/>
      <c r="K1397" s="65"/>
      <c r="L1397" s="65"/>
      <c r="M1397" s="65"/>
      <c r="N1397" s="65"/>
      <c r="O1397" s="65"/>
      <c r="P1397" s="65"/>
    </row>
    <row r="1398" spans="3:16" s="1" customFormat="1" x14ac:dyDescent="0.25">
      <c r="C1398" s="65"/>
      <c r="D1398" s="55"/>
      <c r="E1398" s="55"/>
      <c r="F1398" s="55"/>
      <c r="G1398" s="55"/>
      <c r="H1398" s="55"/>
      <c r="I1398" s="55"/>
      <c r="J1398" s="55"/>
      <c r="K1398" s="65"/>
      <c r="L1398" s="65"/>
      <c r="M1398" s="65"/>
      <c r="N1398" s="65"/>
      <c r="O1398" s="65"/>
      <c r="P1398" s="65"/>
    </row>
    <row r="1399" spans="3:16" s="1" customFormat="1" x14ac:dyDescent="0.25">
      <c r="C1399" s="65"/>
      <c r="D1399" s="55"/>
      <c r="E1399" s="55"/>
      <c r="F1399" s="55"/>
      <c r="G1399" s="55"/>
      <c r="H1399" s="55"/>
      <c r="I1399" s="55"/>
      <c r="J1399" s="55"/>
      <c r="K1399" s="65"/>
      <c r="L1399" s="65"/>
      <c r="M1399" s="65"/>
      <c r="N1399" s="65"/>
      <c r="O1399" s="65"/>
      <c r="P1399" s="65"/>
    </row>
    <row r="1400" spans="3:16" s="1" customFormat="1" x14ac:dyDescent="0.25">
      <c r="C1400" s="65"/>
      <c r="D1400" s="55"/>
      <c r="E1400" s="55"/>
      <c r="F1400" s="55"/>
      <c r="G1400" s="55"/>
      <c r="H1400" s="55"/>
      <c r="I1400" s="55"/>
      <c r="J1400" s="55"/>
      <c r="K1400" s="65"/>
      <c r="L1400" s="65"/>
      <c r="M1400" s="65"/>
      <c r="N1400" s="65"/>
      <c r="O1400" s="65"/>
      <c r="P1400" s="65"/>
    </row>
    <row r="1401" spans="3:16" s="1" customFormat="1" x14ac:dyDescent="0.25">
      <c r="C1401" s="65"/>
      <c r="D1401" s="55"/>
      <c r="E1401" s="55"/>
      <c r="F1401" s="55"/>
      <c r="G1401" s="55"/>
      <c r="H1401" s="55"/>
      <c r="I1401" s="55"/>
      <c r="J1401" s="55"/>
      <c r="K1401" s="65"/>
      <c r="L1401" s="65"/>
      <c r="M1401" s="65"/>
      <c r="N1401" s="65"/>
      <c r="O1401" s="65"/>
      <c r="P1401" s="65"/>
    </row>
    <row r="1402" spans="3:16" s="1" customFormat="1" x14ac:dyDescent="0.25">
      <c r="C1402" s="65"/>
      <c r="D1402" s="55"/>
      <c r="E1402" s="55"/>
      <c r="F1402" s="55"/>
      <c r="G1402" s="55"/>
      <c r="H1402" s="55"/>
      <c r="I1402" s="55"/>
      <c r="J1402" s="55"/>
      <c r="K1402" s="65"/>
      <c r="L1402" s="65"/>
      <c r="M1402" s="65"/>
      <c r="N1402" s="65"/>
      <c r="O1402" s="65"/>
      <c r="P1402" s="65"/>
    </row>
    <row r="1403" spans="3:16" s="1" customFormat="1" x14ac:dyDescent="0.25">
      <c r="C1403" s="65"/>
      <c r="D1403" s="55"/>
      <c r="E1403" s="55"/>
      <c r="F1403" s="55"/>
      <c r="G1403" s="55"/>
      <c r="H1403" s="55"/>
      <c r="I1403" s="55"/>
      <c r="J1403" s="55"/>
      <c r="K1403" s="65"/>
      <c r="L1403" s="65"/>
      <c r="M1403" s="65"/>
      <c r="N1403" s="65"/>
      <c r="O1403" s="65"/>
      <c r="P1403" s="65"/>
    </row>
    <row r="1404" spans="3:16" s="1" customFormat="1" x14ac:dyDescent="0.25">
      <c r="C1404" s="65"/>
      <c r="D1404" s="55"/>
      <c r="E1404" s="55"/>
      <c r="F1404" s="55"/>
      <c r="G1404" s="55"/>
      <c r="H1404" s="55"/>
      <c r="I1404" s="55"/>
      <c r="J1404" s="55"/>
      <c r="K1404" s="65"/>
      <c r="L1404" s="65"/>
      <c r="M1404" s="65"/>
      <c r="N1404" s="65"/>
      <c r="O1404" s="65"/>
      <c r="P1404" s="65"/>
    </row>
    <row r="1405" spans="3:16" s="1" customFormat="1" x14ac:dyDescent="0.25">
      <c r="C1405" s="65"/>
      <c r="D1405" s="55"/>
      <c r="E1405" s="55"/>
      <c r="F1405" s="55"/>
      <c r="G1405" s="55"/>
      <c r="H1405" s="55"/>
      <c r="I1405" s="55"/>
      <c r="J1405" s="55"/>
      <c r="K1405" s="65"/>
      <c r="L1405" s="65"/>
      <c r="M1405" s="65"/>
      <c r="N1405" s="65"/>
      <c r="O1405" s="65"/>
      <c r="P1405" s="65"/>
    </row>
    <row r="1406" spans="3:16" s="1" customFormat="1" x14ac:dyDescent="0.25">
      <c r="C1406" s="65"/>
      <c r="D1406" s="55"/>
      <c r="E1406" s="55"/>
      <c r="F1406" s="55"/>
      <c r="G1406" s="55"/>
      <c r="H1406" s="55"/>
      <c r="I1406" s="55"/>
      <c r="J1406" s="55"/>
      <c r="K1406" s="65"/>
      <c r="L1406" s="65"/>
      <c r="M1406" s="65"/>
      <c r="N1406" s="65"/>
      <c r="O1406" s="65"/>
      <c r="P1406" s="65"/>
    </row>
    <row r="1407" spans="3:16" s="1" customFormat="1" x14ac:dyDescent="0.25">
      <c r="C1407" s="65"/>
      <c r="D1407" s="55"/>
      <c r="E1407" s="55"/>
      <c r="F1407" s="55"/>
      <c r="G1407" s="55"/>
      <c r="H1407" s="55"/>
      <c r="I1407" s="55"/>
      <c r="J1407" s="55"/>
      <c r="K1407" s="65"/>
      <c r="L1407" s="65"/>
      <c r="M1407" s="65"/>
      <c r="N1407" s="65"/>
      <c r="O1407" s="65"/>
      <c r="P1407" s="65"/>
    </row>
    <row r="1408" spans="3:16" s="1" customFormat="1" x14ac:dyDescent="0.25">
      <c r="C1408" s="65"/>
      <c r="D1408" s="55"/>
      <c r="E1408" s="55"/>
      <c r="F1408" s="55"/>
      <c r="G1408" s="55"/>
      <c r="H1408" s="55"/>
      <c r="I1408" s="55"/>
      <c r="J1408" s="55"/>
      <c r="K1408" s="65"/>
      <c r="L1408" s="65"/>
      <c r="M1408" s="65"/>
      <c r="N1408" s="65"/>
      <c r="O1408" s="65"/>
      <c r="P1408" s="65"/>
    </row>
    <row r="1409" spans="3:16" s="1" customFormat="1" x14ac:dyDescent="0.25">
      <c r="C1409" s="65"/>
      <c r="D1409" s="55"/>
      <c r="E1409" s="55"/>
      <c r="F1409" s="55"/>
      <c r="G1409" s="55"/>
      <c r="H1409" s="55"/>
      <c r="I1409" s="55"/>
      <c r="J1409" s="55"/>
      <c r="K1409" s="65"/>
      <c r="L1409" s="65"/>
      <c r="M1409" s="65"/>
      <c r="N1409" s="65"/>
      <c r="O1409" s="65"/>
      <c r="P1409" s="65"/>
    </row>
    <row r="1410" spans="3:16" s="1" customFormat="1" x14ac:dyDescent="0.25">
      <c r="C1410" s="65"/>
      <c r="D1410" s="55"/>
      <c r="E1410" s="55"/>
      <c r="F1410" s="55"/>
      <c r="G1410" s="55"/>
      <c r="H1410" s="55"/>
      <c r="I1410" s="55"/>
      <c r="J1410" s="55"/>
      <c r="K1410" s="65"/>
      <c r="L1410" s="65"/>
      <c r="M1410" s="65"/>
      <c r="N1410" s="65"/>
      <c r="O1410" s="65"/>
      <c r="P1410" s="65"/>
    </row>
    <row r="1411" spans="3:16" s="1" customFormat="1" x14ac:dyDescent="0.25">
      <c r="C1411" s="65"/>
      <c r="D1411" s="55"/>
      <c r="E1411" s="55"/>
      <c r="F1411" s="55"/>
      <c r="G1411" s="55"/>
      <c r="H1411" s="55"/>
      <c r="I1411" s="55"/>
      <c r="J1411" s="55"/>
      <c r="K1411" s="65"/>
      <c r="L1411" s="65"/>
      <c r="M1411" s="65"/>
      <c r="N1411" s="65"/>
      <c r="O1411" s="65"/>
      <c r="P1411" s="65"/>
    </row>
    <row r="1412" spans="3:16" s="1" customFormat="1" x14ac:dyDescent="0.25">
      <c r="C1412" s="65"/>
      <c r="D1412" s="55"/>
      <c r="E1412" s="55"/>
      <c r="F1412" s="55"/>
      <c r="G1412" s="55"/>
      <c r="H1412" s="55"/>
      <c r="I1412" s="55"/>
      <c r="J1412" s="55"/>
      <c r="K1412" s="65"/>
      <c r="L1412" s="65"/>
      <c r="M1412" s="65"/>
      <c r="N1412" s="65"/>
      <c r="O1412" s="65"/>
      <c r="P1412" s="65"/>
    </row>
    <row r="1413" spans="3:16" s="1" customFormat="1" x14ac:dyDescent="0.25">
      <c r="C1413" s="65"/>
      <c r="D1413" s="55"/>
      <c r="E1413" s="55"/>
      <c r="F1413" s="55"/>
      <c r="G1413" s="55"/>
      <c r="H1413" s="55"/>
      <c r="I1413" s="55"/>
      <c r="J1413" s="55"/>
      <c r="K1413" s="65"/>
      <c r="L1413" s="65"/>
      <c r="M1413" s="65"/>
      <c r="N1413" s="65"/>
      <c r="O1413" s="65"/>
      <c r="P1413" s="65"/>
    </row>
    <row r="1414" spans="3:16" s="1" customFormat="1" x14ac:dyDescent="0.25">
      <c r="C1414" s="65"/>
      <c r="D1414" s="55"/>
      <c r="E1414" s="55"/>
      <c r="F1414" s="55"/>
      <c r="G1414" s="55"/>
      <c r="H1414" s="55"/>
      <c r="I1414" s="55"/>
      <c r="J1414" s="55"/>
      <c r="K1414" s="65"/>
      <c r="L1414" s="65"/>
      <c r="M1414" s="65"/>
      <c r="N1414" s="65"/>
      <c r="O1414" s="65"/>
      <c r="P1414" s="65"/>
    </row>
    <row r="1415" spans="3:16" s="1" customFormat="1" x14ac:dyDescent="0.25">
      <c r="C1415" s="65"/>
      <c r="D1415" s="55"/>
      <c r="E1415" s="55"/>
      <c r="F1415" s="55"/>
      <c r="G1415" s="55"/>
      <c r="H1415" s="55"/>
      <c r="I1415" s="55"/>
      <c r="J1415" s="55"/>
      <c r="K1415" s="65"/>
      <c r="L1415" s="65"/>
      <c r="M1415" s="65"/>
      <c r="N1415" s="65"/>
      <c r="O1415" s="65"/>
      <c r="P1415" s="65"/>
    </row>
    <row r="1416" spans="3:16" s="1" customFormat="1" x14ac:dyDescent="0.25">
      <c r="C1416" s="65"/>
      <c r="D1416" s="55"/>
      <c r="E1416" s="55"/>
      <c r="F1416" s="55"/>
      <c r="G1416" s="55"/>
      <c r="H1416" s="55"/>
      <c r="I1416" s="55"/>
      <c r="J1416" s="55"/>
      <c r="K1416" s="65"/>
      <c r="L1416" s="65"/>
      <c r="M1416" s="65"/>
      <c r="N1416" s="65"/>
      <c r="O1416" s="65"/>
      <c r="P1416" s="65"/>
    </row>
    <row r="1417" spans="3:16" s="1" customFormat="1" x14ac:dyDescent="0.25">
      <c r="C1417" s="65"/>
      <c r="D1417" s="55"/>
      <c r="E1417" s="55"/>
      <c r="F1417" s="55"/>
      <c r="G1417" s="55"/>
      <c r="H1417" s="55"/>
      <c r="I1417" s="55"/>
      <c r="J1417" s="55"/>
      <c r="K1417" s="65"/>
      <c r="L1417" s="65"/>
      <c r="M1417" s="65"/>
      <c r="N1417" s="65"/>
      <c r="O1417" s="65"/>
      <c r="P1417" s="65"/>
    </row>
    <row r="1418" spans="3:16" s="1" customFormat="1" x14ac:dyDescent="0.25">
      <c r="C1418" s="65"/>
      <c r="D1418" s="55"/>
      <c r="E1418" s="55"/>
      <c r="F1418" s="55"/>
      <c r="G1418" s="55"/>
      <c r="H1418" s="55"/>
      <c r="I1418" s="55"/>
      <c r="J1418" s="55"/>
      <c r="K1418" s="65"/>
      <c r="L1418" s="65"/>
      <c r="M1418" s="65"/>
      <c r="N1418" s="65"/>
      <c r="O1418" s="65"/>
      <c r="P1418" s="65"/>
    </row>
    <row r="1419" spans="3:16" s="1" customFormat="1" x14ac:dyDescent="0.25">
      <c r="C1419" s="65"/>
      <c r="D1419" s="55"/>
      <c r="E1419" s="55"/>
      <c r="F1419" s="55"/>
      <c r="G1419" s="55"/>
      <c r="H1419" s="55"/>
      <c r="I1419" s="55"/>
      <c r="J1419" s="55"/>
      <c r="K1419" s="65"/>
      <c r="L1419" s="65"/>
      <c r="M1419" s="65"/>
      <c r="N1419" s="65"/>
      <c r="O1419" s="65"/>
      <c r="P1419" s="65"/>
    </row>
    <row r="1420" spans="3:16" s="1" customFormat="1" x14ac:dyDescent="0.25">
      <c r="C1420" s="65"/>
      <c r="D1420" s="55"/>
      <c r="E1420" s="55"/>
      <c r="F1420" s="55"/>
      <c r="G1420" s="55"/>
      <c r="H1420" s="55"/>
      <c r="I1420" s="55"/>
      <c r="J1420" s="55"/>
      <c r="K1420" s="65"/>
      <c r="L1420" s="65"/>
      <c r="M1420" s="65"/>
      <c r="N1420" s="65"/>
      <c r="O1420" s="65"/>
      <c r="P1420" s="65"/>
    </row>
    <row r="1421" spans="3:16" s="1" customFormat="1" x14ac:dyDescent="0.25">
      <c r="C1421" s="65"/>
      <c r="D1421" s="55"/>
      <c r="E1421" s="55"/>
      <c r="F1421" s="55"/>
      <c r="G1421" s="55"/>
      <c r="H1421" s="55"/>
      <c r="I1421" s="55"/>
      <c r="J1421" s="55"/>
      <c r="K1421" s="65"/>
      <c r="L1421" s="65"/>
      <c r="M1421" s="65"/>
      <c r="N1421" s="65"/>
      <c r="O1421" s="65"/>
      <c r="P1421" s="65"/>
    </row>
    <row r="1422" spans="3:16" s="1" customFormat="1" x14ac:dyDescent="0.25">
      <c r="C1422" s="65"/>
      <c r="D1422" s="55"/>
      <c r="E1422" s="55"/>
      <c r="F1422" s="55"/>
      <c r="G1422" s="55"/>
      <c r="H1422" s="55"/>
      <c r="I1422" s="55"/>
      <c r="J1422" s="55"/>
      <c r="K1422" s="65"/>
      <c r="L1422" s="65"/>
      <c r="M1422" s="65"/>
      <c r="N1422" s="65"/>
      <c r="O1422" s="65"/>
      <c r="P1422" s="65"/>
    </row>
    <row r="1423" spans="3:16" s="1" customFormat="1" x14ac:dyDescent="0.25">
      <c r="C1423" s="65"/>
      <c r="D1423" s="55"/>
      <c r="E1423" s="55"/>
      <c r="F1423" s="55"/>
      <c r="G1423" s="55"/>
      <c r="H1423" s="55"/>
      <c r="I1423" s="55"/>
      <c r="J1423" s="55"/>
      <c r="K1423" s="65"/>
      <c r="L1423" s="65"/>
      <c r="M1423" s="65"/>
      <c r="N1423" s="65"/>
      <c r="O1423" s="65"/>
      <c r="P1423" s="65"/>
    </row>
    <row r="1424" spans="3:16" s="1" customFormat="1" x14ac:dyDescent="0.25">
      <c r="C1424" s="65"/>
      <c r="D1424" s="55"/>
      <c r="E1424" s="55"/>
      <c r="F1424" s="55"/>
      <c r="G1424" s="55"/>
      <c r="H1424" s="55"/>
      <c r="I1424" s="55"/>
      <c r="J1424" s="55"/>
      <c r="K1424" s="65"/>
      <c r="L1424" s="65"/>
      <c r="M1424" s="65"/>
      <c r="N1424" s="65"/>
      <c r="O1424" s="65"/>
      <c r="P1424" s="65"/>
    </row>
    <row r="1425" spans="3:16" s="1" customFormat="1" x14ac:dyDescent="0.25">
      <c r="C1425" s="65"/>
      <c r="D1425" s="55"/>
      <c r="E1425" s="55"/>
      <c r="F1425" s="55"/>
      <c r="G1425" s="55"/>
      <c r="H1425" s="55"/>
      <c r="I1425" s="55"/>
      <c r="J1425" s="55"/>
      <c r="K1425" s="65"/>
      <c r="L1425" s="65"/>
      <c r="M1425" s="65"/>
      <c r="N1425" s="65"/>
      <c r="O1425" s="65"/>
      <c r="P1425" s="65"/>
    </row>
    <row r="1426" spans="3:16" s="1" customFormat="1" x14ac:dyDescent="0.25">
      <c r="C1426" s="65"/>
      <c r="D1426" s="55"/>
      <c r="E1426" s="55"/>
      <c r="F1426" s="55"/>
      <c r="G1426" s="55"/>
      <c r="H1426" s="55"/>
      <c r="I1426" s="55"/>
      <c r="J1426" s="55"/>
      <c r="K1426" s="65"/>
      <c r="L1426" s="65"/>
      <c r="M1426" s="65"/>
      <c r="N1426" s="65"/>
      <c r="O1426" s="65"/>
      <c r="P1426" s="65"/>
    </row>
    <row r="1427" spans="3:16" s="1" customFormat="1" x14ac:dyDescent="0.25">
      <c r="C1427" s="65"/>
      <c r="D1427" s="55"/>
      <c r="E1427" s="55"/>
      <c r="F1427" s="55"/>
      <c r="G1427" s="55"/>
      <c r="H1427" s="55"/>
      <c r="I1427" s="55"/>
      <c r="J1427" s="55"/>
      <c r="K1427" s="65"/>
      <c r="L1427" s="65"/>
      <c r="M1427" s="65"/>
      <c r="N1427" s="65"/>
      <c r="O1427" s="65"/>
      <c r="P1427" s="65"/>
    </row>
    <row r="1428" spans="3:16" s="1" customFormat="1" x14ac:dyDescent="0.25">
      <c r="C1428" s="65"/>
      <c r="D1428" s="55"/>
      <c r="E1428" s="55"/>
      <c r="F1428" s="55"/>
      <c r="G1428" s="55"/>
      <c r="H1428" s="55"/>
      <c r="I1428" s="55"/>
      <c r="J1428" s="55"/>
      <c r="K1428" s="65"/>
      <c r="L1428" s="65"/>
      <c r="M1428" s="65"/>
      <c r="N1428" s="65"/>
      <c r="O1428" s="65"/>
      <c r="P1428" s="65"/>
    </row>
    <row r="1429" spans="3:16" s="1" customFormat="1" x14ac:dyDescent="0.25">
      <c r="C1429" s="65"/>
      <c r="D1429" s="55"/>
      <c r="E1429" s="55"/>
      <c r="F1429" s="55"/>
      <c r="G1429" s="55"/>
      <c r="H1429" s="55"/>
      <c r="I1429" s="55"/>
      <c r="J1429" s="55"/>
      <c r="K1429" s="65"/>
      <c r="L1429" s="65"/>
      <c r="M1429" s="65"/>
      <c r="N1429" s="65"/>
      <c r="O1429" s="65"/>
      <c r="P1429" s="65"/>
    </row>
    <row r="1430" spans="3:16" s="1" customFormat="1" x14ac:dyDescent="0.25">
      <c r="C1430" s="65"/>
      <c r="D1430" s="55"/>
      <c r="E1430" s="55"/>
      <c r="F1430" s="55"/>
      <c r="G1430" s="55"/>
      <c r="H1430" s="55"/>
      <c r="I1430" s="55"/>
      <c r="J1430" s="55"/>
      <c r="K1430" s="65"/>
      <c r="L1430" s="65"/>
      <c r="M1430" s="65"/>
      <c r="N1430" s="65"/>
      <c r="O1430" s="65"/>
      <c r="P1430" s="65"/>
    </row>
    <row r="1431" spans="3:16" s="1" customFormat="1" x14ac:dyDescent="0.25">
      <c r="C1431" s="65"/>
      <c r="D1431" s="55"/>
      <c r="E1431" s="55"/>
      <c r="F1431" s="55"/>
      <c r="G1431" s="55"/>
      <c r="H1431" s="55"/>
      <c r="I1431" s="55"/>
      <c r="J1431" s="55"/>
      <c r="K1431" s="65"/>
      <c r="L1431" s="65"/>
      <c r="M1431" s="65"/>
      <c r="N1431" s="65"/>
      <c r="O1431" s="65"/>
      <c r="P1431" s="65"/>
    </row>
    <row r="1432" spans="3:16" s="1" customFormat="1" x14ac:dyDescent="0.25">
      <c r="C1432" s="65"/>
      <c r="D1432" s="55"/>
      <c r="E1432" s="55"/>
      <c r="F1432" s="55"/>
      <c r="G1432" s="55"/>
      <c r="H1432" s="55"/>
      <c r="I1432" s="55"/>
      <c r="J1432" s="55"/>
      <c r="K1432" s="65"/>
      <c r="L1432" s="65"/>
      <c r="M1432" s="65"/>
      <c r="N1432" s="65"/>
      <c r="O1432" s="65"/>
      <c r="P1432" s="65"/>
    </row>
    <row r="1433" spans="3:16" s="1" customFormat="1" x14ac:dyDescent="0.25">
      <c r="C1433" s="65"/>
      <c r="D1433" s="55"/>
      <c r="E1433" s="55"/>
      <c r="F1433" s="55"/>
      <c r="G1433" s="55"/>
      <c r="H1433" s="55"/>
      <c r="I1433" s="55"/>
      <c r="J1433" s="55"/>
      <c r="K1433" s="65"/>
      <c r="L1433" s="65"/>
      <c r="M1433" s="65"/>
      <c r="N1433" s="65"/>
      <c r="O1433" s="65"/>
      <c r="P1433" s="65"/>
    </row>
    <row r="1434" spans="3:16" s="1" customFormat="1" x14ac:dyDescent="0.25">
      <c r="C1434" s="65"/>
      <c r="D1434" s="55"/>
      <c r="E1434" s="55"/>
      <c r="F1434" s="55"/>
      <c r="G1434" s="55"/>
      <c r="H1434" s="55"/>
      <c r="I1434" s="55"/>
      <c r="J1434" s="55"/>
      <c r="K1434" s="65"/>
      <c r="L1434" s="65"/>
      <c r="M1434" s="65"/>
      <c r="N1434" s="65"/>
      <c r="O1434" s="65"/>
      <c r="P1434" s="65"/>
    </row>
    <row r="1435" spans="3:16" s="1" customFormat="1" x14ac:dyDescent="0.25">
      <c r="C1435" s="65"/>
      <c r="D1435" s="55"/>
      <c r="E1435" s="55"/>
      <c r="F1435" s="55"/>
      <c r="G1435" s="55"/>
      <c r="H1435" s="55"/>
      <c r="I1435" s="55"/>
      <c r="J1435" s="55"/>
      <c r="K1435" s="65"/>
      <c r="L1435" s="65"/>
      <c r="M1435" s="65"/>
      <c r="N1435" s="65"/>
      <c r="O1435" s="65"/>
      <c r="P1435" s="65"/>
    </row>
    <row r="1436" spans="3:16" s="1" customFormat="1" x14ac:dyDescent="0.25">
      <c r="C1436" s="65"/>
      <c r="D1436" s="55"/>
      <c r="E1436" s="55"/>
      <c r="F1436" s="55"/>
      <c r="G1436" s="55"/>
      <c r="H1436" s="55"/>
      <c r="I1436" s="55"/>
      <c r="J1436" s="55"/>
      <c r="K1436" s="65"/>
      <c r="L1436" s="65"/>
      <c r="M1436" s="65"/>
      <c r="N1436" s="65"/>
      <c r="O1436" s="65"/>
      <c r="P1436" s="65"/>
    </row>
    <row r="1437" spans="3:16" s="1" customFormat="1" x14ac:dyDescent="0.25">
      <c r="C1437" s="65"/>
      <c r="D1437" s="55"/>
      <c r="E1437" s="55"/>
      <c r="F1437" s="55"/>
      <c r="G1437" s="55"/>
      <c r="H1437" s="55"/>
      <c r="I1437" s="55"/>
      <c r="J1437" s="55"/>
      <c r="K1437" s="65"/>
      <c r="L1437" s="65"/>
      <c r="M1437" s="65"/>
      <c r="N1437" s="65"/>
      <c r="O1437" s="65"/>
      <c r="P1437" s="65"/>
    </row>
    <row r="1438" spans="3:16" s="1" customFormat="1" x14ac:dyDescent="0.25">
      <c r="C1438" s="65"/>
      <c r="D1438" s="55"/>
      <c r="E1438" s="55"/>
      <c r="F1438" s="55"/>
      <c r="G1438" s="55"/>
      <c r="H1438" s="55"/>
      <c r="I1438" s="55"/>
      <c r="J1438" s="55"/>
      <c r="K1438" s="65"/>
      <c r="L1438" s="65"/>
      <c r="M1438" s="65"/>
      <c r="N1438" s="65"/>
      <c r="O1438" s="65"/>
      <c r="P1438" s="65"/>
    </row>
    <row r="1439" spans="3:16" s="1" customFormat="1" x14ac:dyDescent="0.25">
      <c r="C1439" s="65"/>
      <c r="D1439" s="55"/>
      <c r="E1439" s="55"/>
      <c r="F1439" s="55"/>
      <c r="G1439" s="55"/>
      <c r="H1439" s="55"/>
      <c r="I1439" s="55"/>
      <c r="J1439" s="55"/>
      <c r="K1439" s="65"/>
      <c r="L1439" s="65"/>
      <c r="M1439" s="65"/>
      <c r="N1439" s="65"/>
      <c r="O1439" s="65"/>
      <c r="P1439" s="65"/>
    </row>
    <row r="1440" spans="3:16" s="1" customFormat="1" x14ac:dyDescent="0.25">
      <c r="C1440" s="65"/>
      <c r="D1440" s="55"/>
      <c r="E1440" s="55"/>
      <c r="F1440" s="55"/>
      <c r="G1440" s="55"/>
      <c r="H1440" s="55"/>
      <c r="I1440" s="55"/>
      <c r="J1440" s="55"/>
      <c r="K1440" s="65"/>
      <c r="L1440" s="65"/>
      <c r="M1440" s="65"/>
      <c r="N1440" s="65"/>
      <c r="O1440" s="65"/>
      <c r="P1440" s="65"/>
    </row>
    <row r="1441" spans="3:16" s="1" customFormat="1" x14ac:dyDescent="0.25">
      <c r="C1441" s="65"/>
      <c r="D1441" s="55"/>
      <c r="E1441" s="55"/>
      <c r="F1441" s="55"/>
      <c r="G1441" s="55"/>
      <c r="H1441" s="55"/>
      <c r="I1441" s="55"/>
      <c r="J1441" s="55"/>
      <c r="K1441" s="65"/>
      <c r="L1441" s="65"/>
      <c r="M1441" s="65"/>
      <c r="N1441" s="65"/>
      <c r="O1441" s="65"/>
      <c r="P1441" s="65"/>
    </row>
    <row r="1442" spans="3:16" s="1" customFormat="1" x14ac:dyDescent="0.25">
      <c r="C1442" s="65"/>
      <c r="D1442" s="55"/>
      <c r="E1442" s="55"/>
      <c r="F1442" s="55"/>
      <c r="G1442" s="55"/>
      <c r="H1442" s="55"/>
      <c r="I1442" s="55"/>
      <c r="J1442" s="55"/>
      <c r="K1442" s="65"/>
      <c r="L1442" s="65"/>
      <c r="M1442" s="65"/>
      <c r="N1442" s="65"/>
      <c r="O1442" s="65"/>
      <c r="P1442" s="65"/>
    </row>
    <row r="1443" spans="3:16" s="1" customFormat="1" x14ac:dyDescent="0.25">
      <c r="C1443" s="65"/>
      <c r="D1443" s="55"/>
      <c r="E1443" s="55"/>
      <c r="F1443" s="55"/>
      <c r="G1443" s="55"/>
      <c r="H1443" s="55"/>
      <c r="I1443" s="55"/>
      <c r="J1443" s="55"/>
      <c r="K1443" s="65"/>
      <c r="L1443" s="65"/>
      <c r="M1443" s="65"/>
      <c r="N1443" s="65"/>
      <c r="O1443" s="65"/>
      <c r="P1443" s="65"/>
    </row>
    <row r="1444" spans="3:16" s="1" customFormat="1" x14ac:dyDescent="0.25">
      <c r="C1444" s="65"/>
      <c r="D1444" s="55"/>
      <c r="E1444" s="55"/>
      <c r="F1444" s="55"/>
      <c r="G1444" s="55"/>
      <c r="H1444" s="55"/>
      <c r="I1444" s="55"/>
      <c r="J1444" s="55"/>
      <c r="K1444" s="65"/>
      <c r="L1444" s="65"/>
      <c r="M1444" s="65"/>
      <c r="N1444" s="65"/>
      <c r="O1444" s="65"/>
      <c r="P1444" s="65"/>
    </row>
    <row r="1445" spans="3:16" s="1" customFormat="1" x14ac:dyDescent="0.25">
      <c r="C1445" s="65"/>
      <c r="D1445" s="55"/>
      <c r="E1445" s="55"/>
      <c r="F1445" s="55"/>
      <c r="G1445" s="55"/>
      <c r="H1445" s="55"/>
      <c r="I1445" s="55"/>
      <c r="J1445" s="55"/>
      <c r="K1445" s="65"/>
      <c r="L1445" s="65"/>
      <c r="M1445" s="65"/>
      <c r="N1445" s="65"/>
      <c r="O1445" s="65"/>
      <c r="P1445" s="65"/>
    </row>
    <row r="1446" spans="3:16" s="1" customFormat="1" x14ac:dyDescent="0.25">
      <c r="C1446" s="65"/>
      <c r="D1446" s="55"/>
      <c r="E1446" s="55"/>
      <c r="F1446" s="55"/>
      <c r="G1446" s="55"/>
      <c r="H1446" s="55"/>
      <c r="I1446" s="55"/>
      <c r="J1446" s="55"/>
      <c r="K1446" s="65"/>
      <c r="L1446" s="65"/>
      <c r="M1446" s="65"/>
      <c r="N1446" s="65"/>
      <c r="O1446" s="65"/>
      <c r="P1446" s="65"/>
    </row>
    <row r="1447" spans="3:16" s="1" customFormat="1" x14ac:dyDescent="0.25">
      <c r="C1447" s="65"/>
      <c r="D1447" s="55"/>
      <c r="E1447" s="55"/>
      <c r="F1447" s="55"/>
      <c r="G1447" s="55"/>
      <c r="H1447" s="55"/>
      <c r="I1447" s="55"/>
      <c r="J1447" s="55"/>
      <c r="K1447" s="65"/>
      <c r="L1447" s="65"/>
      <c r="M1447" s="65"/>
      <c r="N1447" s="65"/>
      <c r="O1447" s="65"/>
      <c r="P1447" s="65"/>
    </row>
    <row r="1448" spans="3:16" s="1" customFormat="1" x14ac:dyDescent="0.25">
      <c r="C1448" s="65"/>
      <c r="D1448" s="55"/>
      <c r="E1448" s="55"/>
      <c r="F1448" s="55"/>
      <c r="G1448" s="55"/>
      <c r="H1448" s="55"/>
      <c r="I1448" s="55"/>
      <c r="J1448" s="55"/>
      <c r="K1448" s="65"/>
      <c r="L1448" s="65"/>
      <c r="M1448" s="65"/>
      <c r="N1448" s="65"/>
      <c r="O1448" s="65"/>
      <c r="P1448" s="65"/>
    </row>
    <row r="1449" spans="3:16" s="1" customFormat="1" x14ac:dyDescent="0.25">
      <c r="C1449" s="65"/>
      <c r="D1449" s="55"/>
      <c r="E1449" s="55"/>
      <c r="F1449" s="55"/>
      <c r="G1449" s="55"/>
      <c r="H1449" s="55"/>
      <c r="I1449" s="55"/>
      <c r="J1449" s="55"/>
      <c r="K1449" s="65"/>
      <c r="L1449" s="65"/>
      <c r="M1449" s="65"/>
      <c r="N1449" s="65"/>
      <c r="O1449" s="65"/>
      <c r="P1449" s="65"/>
    </row>
    <row r="1450" spans="3:16" s="1" customFormat="1" x14ac:dyDescent="0.25">
      <c r="C1450" s="65"/>
      <c r="D1450" s="55"/>
      <c r="E1450" s="55"/>
      <c r="F1450" s="55"/>
      <c r="G1450" s="55"/>
      <c r="H1450" s="55"/>
      <c r="I1450" s="55"/>
      <c r="J1450" s="55"/>
      <c r="K1450" s="65"/>
      <c r="L1450" s="65"/>
      <c r="M1450" s="65"/>
      <c r="N1450" s="65"/>
      <c r="O1450" s="65"/>
      <c r="P1450" s="65"/>
    </row>
    <row r="1451" spans="3:16" s="1" customFormat="1" x14ac:dyDescent="0.25">
      <c r="C1451" s="65"/>
      <c r="D1451" s="55"/>
      <c r="E1451" s="55"/>
      <c r="F1451" s="55"/>
      <c r="G1451" s="55"/>
      <c r="H1451" s="55"/>
      <c r="I1451" s="55"/>
      <c r="J1451" s="55"/>
      <c r="K1451" s="65"/>
      <c r="L1451" s="65"/>
      <c r="M1451" s="65"/>
      <c r="N1451" s="65"/>
      <c r="O1451" s="65"/>
      <c r="P1451" s="65"/>
    </row>
    <row r="1452" spans="3:16" s="1" customFormat="1" x14ac:dyDescent="0.25">
      <c r="C1452" s="65"/>
      <c r="D1452" s="55"/>
      <c r="E1452" s="55"/>
      <c r="F1452" s="55"/>
      <c r="G1452" s="55"/>
      <c r="H1452" s="55"/>
      <c r="I1452" s="55"/>
      <c r="J1452" s="55"/>
      <c r="K1452" s="65"/>
      <c r="L1452" s="65"/>
      <c r="M1452" s="65"/>
      <c r="N1452" s="65"/>
      <c r="O1452" s="65"/>
      <c r="P1452" s="65"/>
    </row>
    <row r="1453" spans="3:16" s="1" customFormat="1" x14ac:dyDescent="0.25">
      <c r="C1453" s="65"/>
      <c r="D1453" s="55"/>
      <c r="E1453" s="55"/>
      <c r="F1453" s="55"/>
      <c r="G1453" s="55"/>
      <c r="H1453" s="55"/>
      <c r="I1453" s="55"/>
      <c r="J1453" s="55"/>
      <c r="K1453" s="65"/>
      <c r="L1453" s="65"/>
      <c r="M1453" s="65"/>
      <c r="N1453" s="65"/>
      <c r="O1453" s="65"/>
      <c r="P1453" s="65"/>
    </row>
    <row r="1454" spans="3:16" s="1" customFormat="1" x14ac:dyDescent="0.25">
      <c r="C1454" s="65"/>
      <c r="D1454" s="55"/>
      <c r="E1454" s="55"/>
      <c r="F1454" s="55"/>
      <c r="G1454" s="55"/>
      <c r="H1454" s="55"/>
      <c r="I1454" s="55"/>
      <c r="J1454" s="55"/>
      <c r="K1454" s="65"/>
      <c r="L1454" s="65"/>
      <c r="M1454" s="65"/>
      <c r="N1454" s="65"/>
      <c r="O1454" s="65"/>
      <c r="P1454" s="65"/>
    </row>
    <row r="1455" spans="3:16" s="1" customFormat="1" x14ac:dyDescent="0.25">
      <c r="C1455" s="65"/>
      <c r="D1455" s="55"/>
      <c r="E1455" s="55"/>
      <c r="F1455" s="55"/>
      <c r="G1455" s="55"/>
      <c r="H1455" s="55"/>
      <c r="I1455" s="55"/>
      <c r="J1455" s="55"/>
      <c r="K1455" s="65"/>
      <c r="L1455" s="65"/>
      <c r="M1455" s="65"/>
      <c r="N1455" s="65"/>
      <c r="O1455" s="65"/>
      <c r="P1455" s="65"/>
    </row>
    <row r="1456" spans="3:16" s="1" customFormat="1" x14ac:dyDescent="0.25">
      <c r="C1456" s="65"/>
      <c r="D1456" s="55"/>
      <c r="E1456" s="55"/>
      <c r="F1456" s="55"/>
      <c r="G1456" s="55"/>
      <c r="H1456" s="55"/>
      <c r="I1456" s="55"/>
      <c r="J1456" s="55"/>
      <c r="K1456" s="65"/>
      <c r="L1456" s="65"/>
      <c r="M1456" s="65"/>
      <c r="N1456" s="65"/>
      <c r="O1456" s="65"/>
      <c r="P1456" s="65"/>
    </row>
    <row r="1457" spans="3:16" s="1" customFormat="1" x14ac:dyDescent="0.25">
      <c r="C1457" s="65"/>
      <c r="D1457" s="55"/>
      <c r="E1457" s="55"/>
      <c r="F1457" s="55"/>
      <c r="G1457" s="55"/>
      <c r="H1457" s="55"/>
      <c r="I1457" s="55"/>
      <c r="J1457" s="55"/>
      <c r="K1457" s="65"/>
      <c r="L1457" s="65"/>
      <c r="M1457" s="65"/>
      <c r="N1457" s="65"/>
      <c r="O1457" s="65"/>
      <c r="P1457" s="65"/>
    </row>
    <row r="1458" spans="3:16" s="1" customFormat="1" x14ac:dyDescent="0.25">
      <c r="C1458" s="65"/>
      <c r="D1458" s="55"/>
      <c r="E1458" s="55"/>
      <c r="F1458" s="55"/>
      <c r="G1458" s="55"/>
      <c r="H1458" s="55"/>
      <c r="I1458" s="55"/>
      <c r="J1458" s="55"/>
      <c r="K1458" s="65"/>
      <c r="L1458" s="65"/>
      <c r="M1458" s="65"/>
      <c r="N1458" s="65"/>
      <c r="O1458" s="65"/>
      <c r="P1458" s="65"/>
    </row>
    <row r="1459" spans="3:16" s="1" customFormat="1" x14ac:dyDescent="0.25">
      <c r="C1459" s="65"/>
      <c r="D1459" s="55"/>
      <c r="E1459" s="55"/>
      <c r="F1459" s="55"/>
      <c r="G1459" s="55"/>
      <c r="H1459" s="55"/>
      <c r="I1459" s="55"/>
      <c r="J1459" s="55"/>
      <c r="K1459" s="65"/>
      <c r="L1459" s="65"/>
      <c r="M1459" s="65"/>
      <c r="N1459" s="65"/>
      <c r="O1459" s="65"/>
      <c r="P1459" s="65"/>
    </row>
    <row r="1460" spans="3:16" s="1" customFormat="1" x14ac:dyDescent="0.25">
      <c r="C1460" s="65"/>
      <c r="D1460" s="55"/>
      <c r="E1460" s="55"/>
      <c r="F1460" s="55"/>
      <c r="G1460" s="55"/>
      <c r="H1460" s="55"/>
      <c r="I1460" s="55"/>
      <c r="J1460" s="55"/>
      <c r="K1460" s="65"/>
      <c r="L1460" s="65"/>
      <c r="M1460" s="65"/>
      <c r="N1460" s="65"/>
      <c r="O1460" s="65"/>
      <c r="P1460" s="65"/>
    </row>
    <row r="1461" spans="3:16" s="1" customFormat="1" x14ac:dyDescent="0.25">
      <c r="C1461" s="65"/>
      <c r="D1461" s="55"/>
      <c r="E1461" s="55"/>
      <c r="F1461" s="55"/>
      <c r="G1461" s="55"/>
      <c r="H1461" s="55"/>
      <c r="I1461" s="55"/>
      <c r="J1461" s="55"/>
      <c r="K1461" s="65"/>
      <c r="L1461" s="65"/>
      <c r="M1461" s="65"/>
      <c r="N1461" s="65"/>
      <c r="O1461" s="65"/>
      <c r="P1461" s="65"/>
    </row>
    <row r="1462" spans="3:16" s="1" customFormat="1" x14ac:dyDescent="0.25">
      <c r="C1462" s="65"/>
      <c r="D1462" s="55"/>
      <c r="E1462" s="55"/>
      <c r="F1462" s="55"/>
      <c r="G1462" s="55"/>
      <c r="H1462" s="55"/>
      <c r="I1462" s="55"/>
      <c r="J1462" s="55"/>
      <c r="K1462" s="65"/>
      <c r="L1462" s="65"/>
      <c r="M1462" s="65"/>
      <c r="N1462" s="65"/>
      <c r="O1462" s="65"/>
      <c r="P1462" s="65"/>
    </row>
    <row r="1463" spans="3:16" s="1" customFormat="1" x14ac:dyDescent="0.25">
      <c r="C1463" s="65"/>
      <c r="D1463" s="55"/>
      <c r="E1463" s="55"/>
      <c r="F1463" s="55"/>
      <c r="G1463" s="55"/>
      <c r="H1463" s="55"/>
      <c r="I1463" s="55"/>
      <c r="J1463" s="55"/>
      <c r="K1463" s="65"/>
      <c r="L1463" s="65"/>
      <c r="M1463" s="65"/>
      <c r="N1463" s="65"/>
      <c r="O1463" s="65"/>
      <c r="P1463" s="65"/>
    </row>
    <row r="1464" spans="3:16" s="1" customFormat="1" x14ac:dyDescent="0.25">
      <c r="C1464" s="65"/>
      <c r="D1464" s="55"/>
      <c r="E1464" s="55"/>
      <c r="F1464" s="55"/>
      <c r="G1464" s="55"/>
      <c r="H1464" s="55"/>
      <c r="I1464" s="55"/>
      <c r="J1464" s="55"/>
      <c r="K1464" s="65"/>
      <c r="L1464" s="65"/>
      <c r="M1464" s="65"/>
      <c r="N1464" s="65"/>
      <c r="O1464" s="65"/>
      <c r="P1464" s="65"/>
    </row>
    <row r="1465" spans="3:16" s="1" customFormat="1" x14ac:dyDescent="0.25">
      <c r="C1465" s="65"/>
      <c r="D1465" s="55"/>
      <c r="E1465" s="55"/>
      <c r="F1465" s="55"/>
      <c r="G1465" s="55"/>
      <c r="H1465" s="55"/>
      <c r="I1465" s="55"/>
      <c r="J1465" s="55"/>
      <c r="K1465" s="65"/>
      <c r="L1465" s="65"/>
      <c r="M1465" s="65"/>
      <c r="N1465" s="65"/>
      <c r="O1465" s="65"/>
      <c r="P1465" s="65"/>
    </row>
    <row r="1466" spans="3:16" s="1" customFormat="1" x14ac:dyDescent="0.25">
      <c r="C1466" s="65"/>
      <c r="D1466" s="55"/>
      <c r="E1466" s="55"/>
      <c r="F1466" s="55"/>
      <c r="G1466" s="55"/>
      <c r="H1466" s="55"/>
      <c r="I1466" s="55"/>
      <c r="J1466" s="55"/>
      <c r="K1466" s="65"/>
      <c r="L1466" s="65"/>
      <c r="M1466" s="65"/>
      <c r="N1466" s="65"/>
      <c r="O1466" s="65"/>
      <c r="P1466" s="65"/>
    </row>
    <row r="1467" spans="3:16" s="1" customFormat="1" x14ac:dyDescent="0.25">
      <c r="C1467" s="65"/>
      <c r="D1467" s="55"/>
      <c r="E1467" s="55"/>
      <c r="F1467" s="55"/>
      <c r="G1467" s="55"/>
      <c r="H1467" s="55"/>
      <c r="I1467" s="55"/>
      <c r="J1467" s="55"/>
      <c r="K1467" s="65"/>
      <c r="L1467" s="65"/>
      <c r="M1467" s="65"/>
      <c r="N1467" s="65"/>
      <c r="O1467" s="65"/>
      <c r="P1467" s="65"/>
    </row>
    <row r="1468" spans="3:16" s="1" customFormat="1" x14ac:dyDescent="0.25">
      <c r="C1468" s="65"/>
      <c r="D1468" s="55"/>
      <c r="E1468" s="55"/>
      <c r="F1468" s="55"/>
      <c r="G1468" s="55"/>
      <c r="H1468" s="55"/>
      <c r="I1468" s="55"/>
      <c r="J1468" s="55"/>
      <c r="K1468" s="65"/>
      <c r="L1468" s="65"/>
      <c r="M1468" s="65"/>
      <c r="N1468" s="65"/>
      <c r="O1468" s="65"/>
      <c r="P1468" s="65"/>
    </row>
    <row r="1469" spans="3:16" s="1" customFormat="1" x14ac:dyDescent="0.25">
      <c r="C1469" s="65"/>
      <c r="D1469" s="55"/>
      <c r="E1469" s="55"/>
      <c r="F1469" s="55"/>
      <c r="G1469" s="55"/>
      <c r="H1469" s="55"/>
      <c r="I1469" s="55"/>
      <c r="J1469" s="55"/>
      <c r="K1469" s="65"/>
      <c r="L1469" s="65"/>
      <c r="M1469" s="65"/>
      <c r="N1469" s="65"/>
      <c r="O1469" s="65"/>
      <c r="P1469" s="65"/>
    </row>
    <row r="1470" spans="3:16" s="1" customFormat="1" x14ac:dyDescent="0.25">
      <c r="C1470" s="65"/>
      <c r="D1470" s="55"/>
      <c r="E1470" s="55"/>
      <c r="F1470" s="55"/>
      <c r="G1470" s="55"/>
      <c r="H1470" s="55"/>
      <c r="I1470" s="55"/>
      <c r="J1470" s="55"/>
      <c r="K1470" s="65"/>
      <c r="L1470" s="65"/>
      <c r="M1470" s="65"/>
      <c r="N1470" s="65"/>
      <c r="O1470" s="65"/>
      <c r="P1470" s="65"/>
    </row>
    <row r="1471" spans="3:16" s="1" customFormat="1" x14ac:dyDescent="0.25">
      <c r="C1471" s="65"/>
      <c r="D1471" s="55"/>
      <c r="E1471" s="55"/>
      <c r="F1471" s="55"/>
      <c r="G1471" s="55"/>
      <c r="H1471" s="55"/>
      <c r="I1471" s="55"/>
      <c r="J1471" s="55"/>
      <c r="K1471" s="65"/>
      <c r="L1471" s="65"/>
      <c r="M1471" s="65"/>
      <c r="N1471" s="65"/>
      <c r="O1471" s="65"/>
      <c r="P1471" s="65"/>
    </row>
    <row r="1472" spans="3:16" s="1" customFormat="1" x14ac:dyDescent="0.25">
      <c r="C1472" s="65"/>
      <c r="D1472" s="55"/>
      <c r="E1472" s="55"/>
      <c r="F1472" s="55"/>
      <c r="G1472" s="55"/>
      <c r="H1472" s="55"/>
      <c r="I1472" s="55"/>
      <c r="J1472" s="55"/>
      <c r="K1472" s="65"/>
      <c r="L1472" s="65"/>
      <c r="M1472" s="65"/>
      <c r="N1472" s="65"/>
      <c r="O1472" s="65"/>
      <c r="P1472" s="65"/>
    </row>
    <row r="1473" spans="3:16" s="1" customFormat="1" x14ac:dyDescent="0.25">
      <c r="C1473" s="65"/>
      <c r="D1473" s="55"/>
      <c r="E1473" s="55"/>
      <c r="F1473" s="55"/>
      <c r="G1473" s="55"/>
      <c r="H1473" s="55"/>
      <c r="I1473" s="55"/>
      <c r="J1473" s="55"/>
      <c r="K1473" s="65"/>
      <c r="L1473" s="65"/>
      <c r="M1473" s="65"/>
      <c r="N1473" s="65"/>
      <c r="O1473" s="65"/>
      <c r="P1473" s="65"/>
    </row>
    <row r="1474" spans="3:16" s="1" customFormat="1" x14ac:dyDescent="0.25">
      <c r="C1474" s="65"/>
      <c r="D1474" s="55"/>
      <c r="E1474" s="55"/>
      <c r="F1474" s="55"/>
      <c r="G1474" s="55"/>
      <c r="H1474" s="55"/>
      <c r="I1474" s="55"/>
      <c r="J1474" s="55"/>
      <c r="K1474" s="65"/>
      <c r="L1474" s="65"/>
      <c r="M1474" s="65"/>
      <c r="N1474" s="65"/>
      <c r="O1474" s="65"/>
      <c r="P1474" s="65"/>
    </row>
    <row r="1475" spans="3:16" s="1" customFormat="1" x14ac:dyDescent="0.25">
      <c r="C1475" s="65"/>
      <c r="D1475" s="55"/>
      <c r="E1475" s="55"/>
      <c r="F1475" s="55"/>
      <c r="G1475" s="55"/>
      <c r="H1475" s="55"/>
      <c r="I1475" s="55"/>
      <c r="J1475" s="55"/>
      <c r="K1475" s="65"/>
      <c r="L1475" s="65"/>
      <c r="M1475" s="65"/>
      <c r="N1475" s="65"/>
      <c r="O1475" s="65"/>
      <c r="P1475" s="65"/>
    </row>
    <row r="1476" spans="3:16" s="1" customFormat="1" x14ac:dyDescent="0.25">
      <c r="C1476" s="65"/>
      <c r="D1476" s="55"/>
      <c r="E1476" s="55"/>
      <c r="F1476" s="55"/>
      <c r="G1476" s="55"/>
      <c r="H1476" s="55"/>
      <c r="I1476" s="55"/>
      <c r="J1476" s="55"/>
      <c r="K1476" s="65"/>
      <c r="L1476" s="65"/>
      <c r="M1476" s="65"/>
      <c r="N1476" s="65"/>
      <c r="O1476" s="65"/>
      <c r="P1476" s="65"/>
    </row>
    <row r="1477" spans="3:16" s="1" customFormat="1" x14ac:dyDescent="0.25">
      <c r="C1477" s="65"/>
      <c r="D1477" s="55"/>
      <c r="E1477" s="55"/>
      <c r="F1477" s="55"/>
      <c r="G1477" s="55"/>
      <c r="H1477" s="55"/>
      <c r="I1477" s="55"/>
      <c r="J1477" s="55"/>
      <c r="K1477" s="65"/>
      <c r="L1477" s="65"/>
      <c r="M1477" s="65"/>
      <c r="N1477" s="65"/>
      <c r="O1477" s="65"/>
      <c r="P1477" s="65"/>
    </row>
    <row r="1478" spans="3:16" s="1" customFormat="1" x14ac:dyDescent="0.25">
      <c r="C1478" s="65"/>
      <c r="D1478" s="55"/>
      <c r="E1478" s="55"/>
      <c r="F1478" s="55"/>
      <c r="G1478" s="55"/>
      <c r="H1478" s="55"/>
      <c r="I1478" s="55"/>
      <c r="J1478" s="55"/>
      <c r="K1478" s="65"/>
      <c r="L1478" s="65"/>
      <c r="M1478" s="65"/>
      <c r="N1478" s="65"/>
      <c r="O1478" s="65"/>
      <c r="P1478" s="65"/>
    </row>
    <row r="1479" spans="3:16" s="1" customFormat="1" x14ac:dyDescent="0.25">
      <c r="C1479" s="65"/>
      <c r="D1479" s="55"/>
      <c r="E1479" s="55"/>
      <c r="F1479" s="55"/>
      <c r="G1479" s="55"/>
      <c r="H1479" s="55"/>
      <c r="I1479" s="55"/>
      <c r="J1479" s="55"/>
      <c r="K1479" s="65"/>
      <c r="L1479" s="65"/>
      <c r="M1479" s="65"/>
      <c r="N1479" s="65"/>
      <c r="O1479" s="65"/>
      <c r="P1479" s="65"/>
    </row>
    <row r="1480" spans="3:16" s="1" customFormat="1" x14ac:dyDescent="0.25">
      <c r="C1480" s="65"/>
      <c r="D1480" s="55"/>
      <c r="E1480" s="55"/>
      <c r="F1480" s="55"/>
      <c r="G1480" s="55"/>
      <c r="H1480" s="55"/>
      <c r="I1480" s="55"/>
      <c r="J1480" s="55"/>
      <c r="K1480" s="65"/>
      <c r="L1480" s="65"/>
      <c r="M1480" s="65"/>
      <c r="N1480" s="65"/>
      <c r="O1480" s="65"/>
      <c r="P1480" s="65"/>
    </row>
    <row r="1481" spans="3:16" s="1" customFormat="1" x14ac:dyDescent="0.25">
      <c r="C1481" s="65"/>
      <c r="D1481" s="55"/>
      <c r="E1481" s="55"/>
      <c r="F1481" s="55"/>
      <c r="G1481" s="55"/>
      <c r="H1481" s="55"/>
      <c r="I1481" s="55"/>
      <c r="J1481" s="55"/>
      <c r="K1481" s="65"/>
      <c r="L1481" s="65"/>
      <c r="M1481" s="65"/>
      <c r="N1481" s="65"/>
      <c r="O1481" s="65"/>
      <c r="P1481" s="65"/>
    </row>
    <row r="1482" spans="3:16" s="1" customFormat="1" x14ac:dyDescent="0.25">
      <c r="C1482" s="65"/>
      <c r="D1482" s="55"/>
      <c r="E1482" s="55"/>
      <c r="F1482" s="55"/>
      <c r="G1482" s="55"/>
      <c r="H1482" s="55"/>
      <c r="I1482" s="55"/>
      <c r="J1482" s="55"/>
      <c r="K1482" s="65"/>
      <c r="L1482" s="65"/>
      <c r="M1482" s="65"/>
      <c r="N1482" s="65"/>
      <c r="O1482" s="65"/>
      <c r="P1482" s="65"/>
    </row>
    <row r="1483" spans="3:16" s="1" customFormat="1" x14ac:dyDescent="0.25">
      <c r="C1483" s="65"/>
      <c r="D1483" s="55"/>
      <c r="E1483" s="55"/>
      <c r="F1483" s="55"/>
      <c r="G1483" s="55"/>
      <c r="H1483" s="55"/>
      <c r="I1483" s="55"/>
      <c r="J1483" s="55"/>
      <c r="K1483" s="65"/>
      <c r="L1483" s="65"/>
      <c r="M1483" s="65"/>
      <c r="N1483" s="65"/>
      <c r="O1483" s="65"/>
      <c r="P1483" s="65"/>
    </row>
    <row r="1484" spans="3:16" s="1" customFormat="1" x14ac:dyDescent="0.25">
      <c r="C1484" s="65"/>
      <c r="D1484" s="55"/>
      <c r="E1484" s="55"/>
      <c r="F1484" s="55"/>
      <c r="G1484" s="55"/>
      <c r="H1484" s="55"/>
      <c r="I1484" s="55"/>
      <c r="J1484" s="55"/>
      <c r="K1484" s="65"/>
      <c r="L1484" s="65"/>
      <c r="M1484" s="65"/>
      <c r="N1484" s="65"/>
      <c r="O1484" s="65"/>
      <c r="P1484" s="65"/>
    </row>
    <row r="1485" spans="3:16" s="1" customFormat="1" x14ac:dyDescent="0.25">
      <c r="C1485" s="65"/>
      <c r="D1485" s="55"/>
      <c r="E1485" s="55"/>
      <c r="F1485" s="55"/>
      <c r="G1485" s="55"/>
      <c r="H1485" s="55"/>
      <c r="I1485" s="55"/>
      <c r="J1485" s="55"/>
      <c r="K1485" s="65"/>
      <c r="L1485" s="65"/>
      <c r="M1485" s="65"/>
      <c r="N1485" s="65"/>
      <c r="O1485" s="65"/>
      <c r="P1485" s="65"/>
    </row>
    <row r="1486" spans="3:16" s="1" customFormat="1" x14ac:dyDescent="0.25">
      <c r="C1486" s="65"/>
      <c r="D1486" s="55"/>
      <c r="E1486" s="55"/>
      <c r="F1486" s="55"/>
      <c r="G1486" s="55"/>
      <c r="H1486" s="55"/>
      <c r="I1486" s="55"/>
      <c r="J1486" s="55"/>
      <c r="K1486" s="65"/>
      <c r="L1486" s="65"/>
      <c r="M1486" s="65"/>
      <c r="N1486" s="65"/>
      <c r="O1486" s="65"/>
      <c r="P1486" s="65"/>
    </row>
    <row r="1487" spans="3:16" s="1" customFormat="1" x14ac:dyDescent="0.25">
      <c r="C1487" s="65"/>
      <c r="D1487" s="55"/>
      <c r="E1487" s="55"/>
      <c r="F1487" s="55"/>
      <c r="G1487" s="55"/>
      <c r="H1487" s="55"/>
      <c r="I1487" s="55"/>
      <c r="J1487" s="55"/>
      <c r="K1487" s="65"/>
      <c r="L1487" s="65"/>
      <c r="M1487" s="65"/>
      <c r="N1487" s="65"/>
      <c r="O1487" s="65"/>
      <c r="P1487" s="65"/>
    </row>
    <row r="1488" spans="3:16" s="1" customFormat="1" x14ac:dyDescent="0.25">
      <c r="C1488" s="65"/>
      <c r="D1488" s="55"/>
      <c r="E1488" s="55"/>
      <c r="F1488" s="55"/>
      <c r="G1488" s="55"/>
      <c r="H1488" s="55"/>
      <c r="I1488" s="55"/>
      <c r="J1488" s="55"/>
      <c r="K1488" s="65"/>
      <c r="L1488" s="65"/>
      <c r="M1488" s="65"/>
      <c r="N1488" s="65"/>
      <c r="O1488" s="65"/>
      <c r="P1488" s="65"/>
    </row>
    <row r="1489" spans="3:16" s="1" customFormat="1" x14ac:dyDescent="0.25">
      <c r="C1489" s="65"/>
      <c r="D1489" s="55"/>
      <c r="E1489" s="55"/>
      <c r="F1489" s="55"/>
      <c r="G1489" s="55"/>
      <c r="H1489" s="55"/>
      <c r="I1489" s="55"/>
      <c r="J1489" s="55"/>
      <c r="K1489" s="65"/>
      <c r="L1489" s="65"/>
      <c r="M1489" s="65"/>
      <c r="N1489" s="65"/>
      <c r="O1489" s="65"/>
      <c r="P1489" s="65"/>
    </row>
    <row r="1490" spans="3:16" s="1" customFormat="1" x14ac:dyDescent="0.25">
      <c r="C1490" s="65"/>
      <c r="D1490" s="55"/>
      <c r="E1490" s="55"/>
      <c r="F1490" s="55"/>
      <c r="G1490" s="55"/>
      <c r="H1490" s="55"/>
      <c r="I1490" s="55"/>
      <c r="J1490" s="55"/>
      <c r="K1490" s="65"/>
      <c r="L1490" s="65"/>
      <c r="M1490" s="65"/>
      <c r="N1490" s="65"/>
      <c r="O1490" s="65"/>
      <c r="P1490" s="65"/>
    </row>
    <row r="1491" spans="3:16" s="1" customFormat="1" x14ac:dyDescent="0.25">
      <c r="C1491" s="65"/>
      <c r="D1491" s="55"/>
      <c r="E1491" s="55"/>
      <c r="F1491" s="55"/>
      <c r="G1491" s="55"/>
      <c r="H1491" s="55"/>
      <c r="I1491" s="55"/>
      <c r="J1491" s="55"/>
      <c r="K1491" s="65"/>
      <c r="L1491" s="65"/>
      <c r="M1491" s="65"/>
      <c r="N1491" s="65"/>
      <c r="O1491" s="65"/>
      <c r="P1491" s="65"/>
    </row>
    <row r="1492" spans="3:16" s="1" customFormat="1" x14ac:dyDescent="0.25">
      <c r="C1492" s="65"/>
      <c r="D1492" s="55"/>
      <c r="E1492" s="55"/>
      <c r="F1492" s="55"/>
      <c r="G1492" s="55"/>
      <c r="H1492" s="55"/>
      <c r="I1492" s="55"/>
      <c r="J1492" s="55"/>
      <c r="K1492" s="65"/>
      <c r="L1492" s="65"/>
      <c r="M1492" s="65"/>
      <c r="N1492" s="65"/>
      <c r="O1492" s="65"/>
      <c r="P1492" s="65"/>
    </row>
    <row r="1493" spans="3:16" s="1" customFormat="1" x14ac:dyDescent="0.25">
      <c r="C1493" s="65"/>
      <c r="D1493" s="55"/>
      <c r="E1493" s="55"/>
      <c r="F1493" s="55"/>
      <c r="G1493" s="55"/>
      <c r="H1493" s="55"/>
      <c r="I1493" s="55"/>
      <c r="J1493" s="55"/>
      <c r="K1493" s="65"/>
      <c r="L1493" s="65"/>
      <c r="M1493" s="65"/>
      <c r="N1493" s="65"/>
      <c r="O1493" s="65"/>
      <c r="P1493" s="65"/>
    </row>
    <row r="1494" spans="3:16" s="1" customFormat="1" x14ac:dyDescent="0.25">
      <c r="C1494" s="65"/>
      <c r="D1494" s="55"/>
      <c r="E1494" s="55"/>
      <c r="F1494" s="55"/>
      <c r="G1494" s="55"/>
      <c r="H1494" s="55"/>
      <c r="I1494" s="55"/>
      <c r="J1494" s="55"/>
      <c r="K1494" s="65"/>
      <c r="L1494" s="65"/>
      <c r="M1494" s="65"/>
      <c r="N1494" s="65"/>
      <c r="O1494" s="65"/>
      <c r="P1494" s="65"/>
    </row>
    <row r="1495" spans="3:16" s="1" customFormat="1" x14ac:dyDescent="0.25">
      <c r="C1495" s="65"/>
      <c r="D1495" s="55"/>
      <c r="E1495" s="55"/>
      <c r="F1495" s="55"/>
      <c r="G1495" s="55"/>
      <c r="H1495" s="55"/>
      <c r="I1495" s="55"/>
      <c r="J1495" s="55"/>
      <c r="K1495" s="65"/>
      <c r="L1495" s="65"/>
      <c r="M1495" s="65"/>
      <c r="N1495" s="65"/>
      <c r="O1495" s="65"/>
      <c r="P1495" s="65"/>
    </row>
    <row r="1496" spans="3:16" s="1" customFormat="1" x14ac:dyDescent="0.25">
      <c r="C1496" s="65"/>
      <c r="D1496" s="55"/>
      <c r="E1496" s="55"/>
      <c r="F1496" s="55"/>
      <c r="G1496" s="55"/>
      <c r="H1496" s="55"/>
      <c r="I1496" s="55"/>
      <c r="J1496" s="55"/>
      <c r="K1496" s="65"/>
      <c r="L1496" s="65"/>
      <c r="M1496" s="65"/>
      <c r="N1496" s="65"/>
      <c r="O1496" s="65"/>
      <c r="P1496" s="65"/>
    </row>
    <row r="1497" spans="3:16" s="1" customFormat="1" x14ac:dyDescent="0.25">
      <c r="C1497" s="65"/>
      <c r="D1497" s="55"/>
      <c r="E1497" s="55"/>
      <c r="F1497" s="55"/>
      <c r="G1497" s="55"/>
      <c r="H1497" s="55"/>
      <c r="I1497" s="55"/>
      <c r="J1497" s="55"/>
      <c r="K1497" s="65"/>
      <c r="L1497" s="65"/>
      <c r="M1497" s="65"/>
      <c r="N1497" s="65"/>
      <c r="O1497" s="65"/>
      <c r="P1497" s="65"/>
    </row>
    <row r="1498" spans="3:16" s="1" customFormat="1" x14ac:dyDescent="0.25">
      <c r="C1498" s="65"/>
      <c r="D1498" s="55"/>
      <c r="E1498" s="55"/>
      <c r="F1498" s="55"/>
      <c r="G1498" s="55"/>
      <c r="H1498" s="55"/>
      <c r="I1498" s="55"/>
      <c r="J1498" s="55"/>
      <c r="K1498" s="65"/>
      <c r="L1498" s="65"/>
      <c r="M1498" s="65"/>
      <c r="N1498" s="65"/>
      <c r="O1498" s="65"/>
      <c r="P1498" s="65"/>
    </row>
    <row r="1499" spans="3:16" s="1" customFormat="1" x14ac:dyDescent="0.25">
      <c r="C1499" s="65"/>
      <c r="D1499" s="55"/>
      <c r="E1499" s="55"/>
      <c r="F1499" s="55"/>
      <c r="G1499" s="55"/>
      <c r="H1499" s="55"/>
      <c r="I1499" s="55"/>
      <c r="J1499" s="55"/>
      <c r="K1499" s="65"/>
      <c r="L1499" s="65"/>
      <c r="M1499" s="65"/>
      <c r="N1499" s="65"/>
      <c r="O1499" s="65"/>
      <c r="P1499" s="65"/>
    </row>
    <row r="1500" spans="3:16" s="1" customFormat="1" x14ac:dyDescent="0.25">
      <c r="C1500" s="65"/>
      <c r="D1500" s="55"/>
      <c r="E1500" s="55"/>
      <c r="F1500" s="55"/>
      <c r="G1500" s="55"/>
      <c r="H1500" s="55"/>
      <c r="I1500" s="55"/>
      <c r="J1500" s="55"/>
      <c r="K1500" s="65"/>
      <c r="L1500" s="65"/>
      <c r="M1500" s="65"/>
      <c r="N1500" s="65"/>
      <c r="O1500" s="65"/>
      <c r="P1500" s="65"/>
    </row>
    <row r="1501" spans="3:16" s="1" customFormat="1" x14ac:dyDescent="0.25">
      <c r="C1501" s="65"/>
      <c r="D1501" s="55"/>
      <c r="E1501" s="55"/>
      <c r="F1501" s="55"/>
      <c r="G1501" s="55"/>
      <c r="H1501" s="55"/>
      <c r="I1501" s="55"/>
      <c r="J1501" s="55"/>
      <c r="K1501" s="65"/>
      <c r="L1501" s="65"/>
      <c r="M1501" s="65"/>
      <c r="N1501" s="65"/>
      <c r="O1501" s="65"/>
      <c r="P1501" s="65"/>
    </row>
    <row r="1502" spans="3:16" s="1" customFormat="1" x14ac:dyDescent="0.25">
      <c r="C1502" s="65"/>
      <c r="D1502" s="55"/>
      <c r="E1502" s="55"/>
      <c r="F1502" s="55"/>
      <c r="G1502" s="55"/>
      <c r="H1502" s="55"/>
      <c r="I1502" s="55"/>
      <c r="J1502" s="55"/>
      <c r="K1502" s="65"/>
      <c r="L1502" s="65"/>
      <c r="M1502" s="65"/>
      <c r="N1502" s="65"/>
      <c r="O1502" s="65"/>
      <c r="P1502" s="65"/>
    </row>
    <row r="1503" spans="3:16" s="1" customFormat="1" x14ac:dyDescent="0.25">
      <c r="C1503" s="65"/>
      <c r="D1503" s="55"/>
      <c r="E1503" s="55"/>
      <c r="F1503" s="55"/>
      <c r="G1503" s="55"/>
      <c r="H1503" s="55"/>
      <c r="I1503" s="55"/>
      <c r="J1503" s="55"/>
      <c r="K1503" s="65"/>
      <c r="L1503" s="65"/>
      <c r="M1503" s="65"/>
      <c r="N1503" s="65"/>
      <c r="O1503" s="65"/>
      <c r="P1503" s="65"/>
    </row>
    <row r="1504" spans="3:16" s="1" customFormat="1" x14ac:dyDescent="0.25">
      <c r="C1504" s="65"/>
      <c r="D1504" s="55"/>
      <c r="E1504" s="55"/>
      <c r="F1504" s="55"/>
      <c r="G1504" s="55"/>
      <c r="H1504" s="55"/>
      <c r="I1504" s="55"/>
      <c r="J1504" s="55"/>
      <c r="K1504" s="65"/>
      <c r="L1504" s="65"/>
      <c r="M1504" s="65"/>
      <c r="N1504" s="65"/>
      <c r="O1504" s="65"/>
      <c r="P1504" s="65"/>
    </row>
    <row r="1505" spans="3:16" s="1" customFormat="1" x14ac:dyDescent="0.25">
      <c r="C1505" s="65"/>
      <c r="D1505" s="55"/>
      <c r="E1505" s="55"/>
      <c r="F1505" s="55"/>
      <c r="G1505" s="55"/>
      <c r="H1505" s="55"/>
      <c r="I1505" s="55"/>
      <c r="J1505" s="55"/>
      <c r="K1505" s="65"/>
      <c r="L1505" s="65"/>
      <c r="M1505" s="65"/>
      <c r="N1505" s="65"/>
      <c r="O1505" s="65"/>
      <c r="P1505" s="65"/>
    </row>
    <row r="1506" spans="3:16" s="1" customFormat="1" x14ac:dyDescent="0.25">
      <c r="C1506" s="65"/>
      <c r="D1506" s="55"/>
      <c r="E1506" s="55"/>
      <c r="F1506" s="55"/>
      <c r="G1506" s="55"/>
      <c r="H1506" s="55"/>
      <c r="I1506" s="55"/>
      <c r="J1506" s="55"/>
      <c r="K1506" s="65"/>
      <c r="L1506" s="65"/>
      <c r="M1506" s="65"/>
      <c r="N1506" s="65"/>
      <c r="O1506" s="65"/>
      <c r="P1506" s="65"/>
    </row>
    <row r="1507" spans="3:16" s="1" customFormat="1" x14ac:dyDescent="0.25">
      <c r="C1507" s="65"/>
      <c r="D1507" s="55"/>
      <c r="E1507" s="55"/>
      <c r="F1507" s="55"/>
      <c r="G1507" s="55"/>
      <c r="H1507" s="55"/>
      <c r="I1507" s="55"/>
      <c r="J1507" s="55"/>
      <c r="K1507" s="65"/>
      <c r="L1507" s="65"/>
      <c r="M1507" s="65"/>
      <c r="N1507" s="65"/>
      <c r="O1507" s="65"/>
      <c r="P1507" s="65"/>
    </row>
    <row r="1508" spans="3:16" s="1" customFormat="1" x14ac:dyDescent="0.25">
      <c r="C1508" s="65"/>
      <c r="D1508" s="55"/>
      <c r="E1508" s="55"/>
      <c r="F1508" s="55"/>
      <c r="G1508" s="55"/>
      <c r="H1508" s="55"/>
      <c r="I1508" s="55"/>
      <c r="J1508" s="55"/>
      <c r="K1508" s="65"/>
      <c r="L1508" s="65"/>
      <c r="M1508" s="65"/>
      <c r="N1508" s="65"/>
      <c r="O1508" s="65"/>
      <c r="P1508" s="65"/>
    </row>
    <row r="1509" spans="3:16" s="1" customFormat="1" x14ac:dyDescent="0.25">
      <c r="C1509" s="65"/>
      <c r="D1509" s="55"/>
      <c r="E1509" s="55"/>
      <c r="F1509" s="55"/>
      <c r="G1509" s="55"/>
      <c r="H1509" s="55"/>
      <c r="I1509" s="55"/>
      <c r="J1509" s="55"/>
      <c r="K1509" s="65"/>
      <c r="L1509" s="65"/>
      <c r="M1509" s="65"/>
      <c r="N1509" s="65"/>
      <c r="O1509" s="65"/>
      <c r="P1509" s="65"/>
    </row>
    <row r="1510" spans="3:16" s="1" customFormat="1" x14ac:dyDescent="0.25">
      <c r="C1510" s="65"/>
      <c r="D1510" s="55"/>
      <c r="E1510" s="55"/>
      <c r="F1510" s="55"/>
      <c r="G1510" s="55"/>
      <c r="H1510" s="55"/>
      <c r="I1510" s="55"/>
      <c r="J1510" s="55"/>
      <c r="K1510" s="65"/>
      <c r="L1510" s="65"/>
      <c r="M1510" s="65"/>
      <c r="N1510" s="65"/>
      <c r="O1510" s="65"/>
      <c r="P1510" s="65"/>
    </row>
    <row r="1511" spans="3:16" s="1" customFormat="1" x14ac:dyDescent="0.25">
      <c r="C1511" s="65"/>
      <c r="D1511" s="55"/>
      <c r="E1511" s="55"/>
      <c r="F1511" s="55"/>
      <c r="G1511" s="55"/>
      <c r="H1511" s="55"/>
      <c r="I1511" s="55"/>
      <c r="J1511" s="55"/>
      <c r="K1511" s="65"/>
      <c r="L1511" s="65"/>
      <c r="M1511" s="65"/>
      <c r="N1511" s="65"/>
      <c r="O1511" s="65"/>
      <c r="P1511" s="65"/>
    </row>
    <row r="1512" spans="3:16" s="1" customFormat="1" x14ac:dyDescent="0.25">
      <c r="C1512" s="65"/>
      <c r="D1512" s="55"/>
      <c r="E1512" s="55"/>
      <c r="F1512" s="55"/>
      <c r="G1512" s="55"/>
      <c r="H1512" s="55"/>
      <c r="I1512" s="55"/>
      <c r="J1512" s="55"/>
      <c r="K1512" s="65"/>
      <c r="L1512" s="65"/>
      <c r="M1512" s="65"/>
      <c r="N1512" s="65"/>
      <c r="O1512" s="65"/>
      <c r="P1512" s="65"/>
    </row>
    <row r="1513" spans="3:16" s="1" customFormat="1" x14ac:dyDescent="0.25">
      <c r="C1513" s="65"/>
      <c r="D1513" s="55"/>
      <c r="E1513" s="55"/>
      <c r="F1513" s="55"/>
      <c r="G1513" s="55"/>
      <c r="H1513" s="55"/>
      <c r="I1513" s="55"/>
      <c r="J1513" s="55"/>
      <c r="K1513" s="65"/>
      <c r="L1513" s="65"/>
      <c r="M1513" s="65"/>
      <c r="N1513" s="65"/>
      <c r="O1513" s="65"/>
      <c r="P1513" s="65"/>
    </row>
    <row r="1514" spans="3:16" s="1" customFormat="1" x14ac:dyDescent="0.25">
      <c r="C1514" s="65"/>
      <c r="D1514" s="55"/>
      <c r="E1514" s="55"/>
      <c r="F1514" s="55"/>
      <c r="G1514" s="55"/>
      <c r="H1514" s="55"/>
      <c r="I1514" s="55"/>
      <c r="J1514" s="55"/>
      <c r="K1514" s="65"/>
      <c r="L1514" s="65"/>
      <c r="M1514" s="65"/>
      <c r="N1514" s="65"/>
      <c r="O1514" s="65"/>
      <c r="P1514" s="65"/>
    </row>
    <row r="1515" spans="3:16" s="1" customFormat="1" x14ac:dyDescent="0.25">
      <c r="C1515" s="65"/>
      <c r="D1515" s="55"/>
      <c r="E1515" s="55"/>
      <c r="F1515" s="55"/>
      <c r="G1515" s="55"/>
      <c r="H1515" s="55"/>
      <c r="I1515" s="55"/>
      <c r="J1515" s="55"/>
      <c r="K1515" s="65"/>
      <c r="L1515" s="65"/>
      <c r="M1515" s="65"/>
      <c r="N1515" s="65"/>
      <c r="O1515" s="65"/>
      <c r="P1515" s="65"/>
    </row>
    <row r="1516" spans="3:16" s="1" customFormat="1" x14ac:dyDescent="0.25">
      <c r="C1516" s="65"/>
      <c r="D1516" s="55"/>
      <c r="E1516" s="55"/>
      <c r="F1516" s="55"/>
      <c r="G1516" s="55"/>
      <c r="H1516" s="55"/>
      <c r="I1516" s="55"/>
      <c r="J1516" s="55"/>
      <c r="K1516" s="65"/>
      <c r="L1516" s="65"/>
      <c r="M1516" s="65"/>
      <c r="N1516" s="65"/>
      <c r="O1516" s="65"/>
      <c r="P1516" s="65"/>
    </row>
    <row r="1517" spans="3:16" s="1" customFormat="1" x14ac:dyDescent="0.25">
      <c r="C1517" s="65"/>
      <c r="D1517" s="55"/>
      <c r="E1517" s="55"/>
      <c r="F1517" s="55"/>
      <c r="G1517" s="55"/>
      <c r="H1517" s="55"/>
      <c r="I1517" s="55"/>
      <c r="J1517" s="55"/>
      <c r="K1517" s="65"/>
      <c r="L1517" s="65"/>
      <c r="M1517" s="65"/>
      <c r="N1517" s="65"/>
      <c r="O1517" s="65"/>
      <c r="P1517" s="65"/>
    </row>
    <row r="1518" spans="3:16" s="1" customFormat="1" x14ac:dyDescent="0.25">
      <c r="C1518" s="65"/>
      <c r="D1518" s="55"/>
      <c r="E1518" s="55"/>
      <c r="F1518" s="55"/>
      <c r="G1518" s="55"/>
      <c r="H1518" s="55"/>
      <c r="I1518" s="55"/>
      <c r="J1518" s="55"/>
      <c r="K1518" s="65"/>
      <c r="L1518" s="65"/>
      <c r="M1518" s="65"/>
      <c r="N1518" s="65"/>
      <c r="O1518" s="65"/>
      <c r="P1518" s="65"/>
    </row>
    <row r="1519" spans="3:16" s="1" customFormat="1" x14ac:dyDescent="0.25">
      <c r="C1519" s="65"/>
      <c r="D1519" s="55"/>
      <c r="E1519" s="55"/>
      <c r="F1519" s="55"/>
      <c r="G1519" s="55"/>
      <c r="H1519" s="55"/>
      <c r="I1519" s="55"/>
      <c r="J1519" s="55"/>
      <c r="K1519" s="65"/>
      <c r="L1519" s="65"/>
      <c r="M1519" s="65"/>
      <c r="N1519" s="65"/>
      <c r="O1519" s="65"/>
      <c r="P1519" s="65"/>
    </row>
    <row r="1520" spans="3:16" s="1" customFormat="1" x14ac:dyDescent="0.25">
      <c r="C1520" s="65"/>
      <c r="D1520" s="55"/>
      <c r="E1520" s="55"/>
      <c r="F1520" s="55"/>
      <c r="G1520" s="55"/>
      <c r="H1520" s="55"/>
      <c r="I1520" s="55"/>
      <c r="J1520" s="55"/>
      <c r="K1520" s="65"/>
      <c r="L1520" s="65"/>
      <c r="M1520" s="65"/>
      <c r="N1520" s="65"/>
      <c r="O1520" s="65"/>
      <c r="P1520" s="65"/>
    </row>
    <row r="1521" spans="3:16" s="1" customFormat="1" x14ac:dyDescent="0.25">
      <c r="C1521" s="65"/>
      <c r="D1521" s="55"/>
      <c r="E1521" s="55"/>
      <c r="F1521" s="55"/>
      <c r="G1521" s="55"/>
      <c r="H1521" s="55"/>
      <c r="I1521" s="55"/>
      <c r="J1521" s="55"/>
      <c r="K1521" s="65"/>
      <c r="L1521" s="65"/>
      <c r="M1521" s="65"/>
      <c r="N1521" s="65"/>
      <c r="O1521" s="65"/>
      <c r="P1521" s="65"/>
    </row>
    <row r="1522" spans="3:16" s="1" customFormat="1" x14ac:dyDescent="0.25">
      <c r="C1522" s="65"/>
      <c r="D1522" s="55"/>
      <c r="E1522" s="55"/>
      <c r="F1522" s="55"/>
      <c r="G1522" s="55"/>
      <c r="H1522" s="55"/>
      <c r="I1522" s="55"/>
      <c r="J1522" s="55"/>
      <c r="K1522" s="65"/>
      <c r="L1522" s="65"/>
      <c r="M1522" s="65"/>
      <c r="N1522" s="65"/>
      <c r="O1522" s="65"/>
      <c r="P1522" s="65"/>
    </row>
    <row r="1523" spans="3:16" s="1" customFormat="1" x14ac:dyDescent="0.25">
      <c r="C1523" s="65"/>
      <c r="D1523" s="55"/>
      <c r="E1523" s="55"/>
      <c r="F1523" s="55"/>
      <c r="G1523" s="55"/>
      <c r="H1523" s="55"/>
      <c r="I1523" s="55"/>
      <c r="J1523" s="55"/>
      <c r="K1523" s="65"/>
      <c r="L1523" s="65"/>
      <c r="M1523" s="65"/>
      <c r="N1523" s="65"/>
      <c r="O1523" s="65"/>
      <c r="P1523" s="65"/>
    </row>
    <row r="1524" spans="3:16" s="1" customFormat="1" x14ac:dyDescent="0.25">
      <c r="C1524" s="65"/>
      <c r="D1524" s="55"/>
      <c r="E1524" s="55"/>
      <c r="F1524" s="55"/>
      <c r="G1524" s="55"/>
      <c r="H1524" s="55"/>
      <c r="I1524" s="55"/>
      <c r="J1524" s="55"/>
      <c r="K1524" s="65"/>
      <c r="L1524" s="65"/>
      <c r="M1524" s="65"/>
      <c r="N1524" s="65"/>
      <c r="O1524" s="65"/>
      <c r="P1524" s="65"/>
    </row>
    <row r="1525" spans="3:16" s="1" customFormat="1" x14ac:dyDescent="0.25">
      <c r="C1525" s="65"/>
      <c r="D1525" s="55"/>
      <c r="E1525" s="55"/>
      <c r="F1525" s="55"/>
      <c r="G1525" s="55"/>
      <c r="H1525" s="55"/>
      <c r="I1525" s="55"/>
      <c r="J1525" s="55"/>
      <c r="K1525" s="65"/>
      <c r="L1525" s="65"/>
      <c r="M1525" s="65"/>
      <c r="N1525" s="65"/>
      <c r="O1525" s="65"/>
      <c r="P1525" s="65"/>
    </row>
    <row r="1526" spans="3:16" s="1" customFormat="1" x14ac:dyDescent="0.25">
      <c r="C1526" s="65"/>
      <c r="D1526" s="55"/>
      <c r="E1526" s="55"/>
      <c r="F1526" s="55"/>
      <c r="G1526" s="55"/>
      <c r="H1526" s="55"/>
      <c r="I1526" s="55"/>
      <c r="J1526" s="55"/>
      <c r="K1526" s="65"/>
      <c r="L1526" s="65"/>
      <c r="M1526" s="65"/>
      <c r="N1526" s="65"/>
      <c r="O1526" s="65"/>
      <c r="P1526" s="65"/>
    </row>
    <row r="1527" spans="3:16" s="1" customFormat="1" x14ac:dyDescent="0.25">
      <c r="C1527" s="65"/>
      <c r="D1527" s="55"/>
      <c r="E1527" s="55"/>
      <c r="F1527" s="55"/>
      <c r="G1527" s="55"/>
      <c r="H1527" s="55"/>
      <c r="I1527" s="55"/>
      <c r="J1527" s="55"/>
      <c r="K1527" s="65"/>
      <c r="L1527" s="65"/>
      <c r="M1527" s="65"/>
      <c r="N1527" s="65"/>
      <c r="O1527" s="65"/>
      <c r="P1527" s="65"/>
    </row>
    <row r="1528" spans="3:16" s="1" customFormat="1" x14ac:dyDescent="0.25">
      <c r="C1528" s="65"/>
      <c r="D1528" s="55"/>
      <c r="E1528" s="55"/>
      <c r="F1528" s="55"/>
      <c r="G1528" s="55"/>
      <c r="H1528" s="55"/>
      <c r="I1528" s="55"/>
      <c r="J1528" s="55"/>
      <c r="K1528" s="65"/>
      <c r="L1528" s="65"/>
      <c r="M1528" s="65"/>
      <c r="N1528" s="65"/>
      <c r="O1528" s="65"/>
      <c r="P1528" s="65"/>
    </row>
    <row r="1529" spans="3:16" s="1" customFormat="1" x14ac:dyDescent="0.25">
      <c r="C1529" s="65"/>
      <c r="D1529" s="55"/>
      <c r="E1529" s="55"/>
      <c r="F1529" s="55"/>
      <c r="G1529" s="55"/>
      <c r="H1529" s="55"/>
      <c r="I1529" s="55"/>
      <c r="J1529" s="55"/>
      <c r="K1529" s="65"/>
      <c r="L1529" s="65"/>
      <c r="M1529" s="65"/>
      <c r="N1529" s="65"/>
      <c r="O1529" s="65"/>
      <c r="P1529" s="65"/>
    </row>
    <row r="1530" spans="3:16" s="1" customFormat="1" x14ac:dyDescent="0.25">
      <c r="C1530" s="65"/>
      <c r="D1530" s="55"/>
      <c r="E1530" s="55"/>
      <c r="F1530" s="55"/>
      <c r="G1530" s="55"/>
      <c r="H1530" s="55"/>
      <c r="I1530" s="55"/>
      <c r="J1530" s="55"/>
      <c r="K1530" s="65"/>
      <c r="L1530" s="65"/>
      <c r="M1530" s="65"/>
      <c r="N1530" s="65"/>
      <c r="O1530" s="65"/>
      <c r="P1530" s="65"/>
    </row>
    <row r="1531" spans="3:16" s="1" customFormat="1" x14ac:dyDescent="0.25">
      <c r="C1531" s="65"/>
      <c r="D1531" s="55"/>
      <c r="E1531" s="55"/>
      <c r="F1531" s="55"/>
      <c r="G1531" s="55"/>
      <c r="H1531" s="55"/>
      <c r="I1531" s="55"/>
      <c r="J1531" s="55"/>
      <c r="K1531" s="65"/>
      <c r="L1531" s="65"/>
      <c r="M1531" s="65"/>
      <c r="N1531" s="65"/>
      <c r="O1531" s="65"/>
      <c r="P1531" s="65"/>
    </row>
    <row r="1532" spans="3:16" s="1" customFormat="1" x14ac:dyDescent="0.25">
      <c r="C1532" s="65"/>
      <c r="D1532" s="55"/>
      <c r="E1532" s="55"/>
      <c r="F1532" s="55"/>
      <c r="G1532" s="55"/>
      <c r="H1532" s="55"/>
      <c r="I1532" s="55"/>
      <c r="J1532" s="55"/>
      <c r="K1532" s="65"/>
      <c r="L1532" s="65"/>
      <c r="M1532" s="65"/>
      <c r="N1532" s="65"/>
      <c r="O1532" s="65"/>
      <c r="P1532" s="65"/>
    </row>
    <row r="1533" spans="3:16" s="1" customFormat="1" x14ac:dyDescent="0.25">
      <c r="C1533" s="65"/>
      <c r="D1533" s="55"/>
      <c r="E1533" s="55"/>
      <c r="F1533" s="55"/>
      <c r="G1533" s="55"/>
      <c r="H1533" s="55"/>
      <c r="I1533" s="55"/>
      <c r="J1533" s="55"/>
      <c r="K1533" s="65"/>
      <c r="L1533" s="65"/>
      <c r="M1533" s="65"/>
      <c r="N1533" s="65"/>
      <c r="O1533" s="65"/>
      <c r="P1533" s="65"/>
    </row>
    <row r="1534" spans="3:16" s="1" customFormat="1" x14ac:dyDescent="0.25">
      <c r="C1534" s="65"/>
      <c r="D1534" s="55"/>
      <c r="E1534" s="55"/>
      <c r="F1534" s="55"/>
      <c r="G1534" s="55"/>
      <c r="H1534" s="55"/>
      <c r="I1534" s="55"/>
      <c r="J1534" s="55"/>
      <c r="K1534" s="65"/>
      <c r="L1534" s="65"/>
      <c r="M1534" s="65"/>
      <c r="N1534" s="65"/>
      <c r="O1534" s="65"/>
      <c r="P1534" s="65"/>
    </row>
    <row r="1535" spans="3:16" s="1" customFormat="1" x14ac:dyDescent="0.25">
      <c r="C1535" s="65"/>
      <c r="D1535" s="55"/>
      <c r="E1535" s="55"/>
      <c r="F1535" s="55"/>
      <c r="G1535" s="55"/>
      <c r="H1535" s="55"/>
      <c r="I1535" s="55"/>
      <c r="J1535" s="55"/>
      <c r="K1535" s="65"/>
      <c r="L1535" s="65"/>
      <c r="M1535" s="65"/>
      <c r="N1535" s="65"/>
      <c r="O1535" s="65"/>
      <c r="P1535" s="65"/>
    </row>
    <row r="1536" spans="3:16" s="1" customFormat="1" x14ac:dyDescent="0.25">
      <c r="C1536" s="65"/>
      <c r="D1536" s="55"/>
      <c r="E1536" s="55"/>
      <c r="F1536" s="55"/>
      <c r="G1536" s="55"/>
      <c r="H1536" s="55"/>
      <c r="I1536" s="55"/>
      <c r="J1536" s="55"/>
      <c r="K1536" s="65"/>
      <c r="L1536" s="65"/>
      <c r="M1536" s="65"/>
      <c r="N1536" s="65"/>
      <c r="O1536" s="65"/>
      <c r="P1536" s="65"/>
    </row>
    <row r="1537" spans="3:16" s="1" customFormat="1" x14ac:dyDescent="0.25">
      <c r="C1537" s="65"/>
      <c r="D1537" s="55"/>
      <c r="E1537" s="55"/>
      <c r="F1537" s="55"/>
      <c r="G1537" s="55"/>
      <c r="H1537" s="55"/>
      <c r="I1537" s="55"/>
      <c r="J1537" s="55"/>
      <c r="K1537" s="65"/>
      <c r="L1537" s="65"/>
      <c r="M1537" s="65"/>
      <c r="N1537" s="65"/>
      <c r="O1537" s="65"/>
      <c r="P1537" s="65"/>
    </row>
    <row r="1538" spans="3:16" s="1" customFormat="1" x14ac:dyDescent="0.25">
      <c r="C1538" s="65"/>
      <c r="D1538" s="55"/>
      <c r="E1538" s="55"/>
      <c r="F1538" s="55"/>
      <c r="G1538" s="55"/>
      <c r="H1538" s="55"/>
      <c r="I1538" s="55"/>
      <c r="J1538" s="55"/>
      <c r="K1538" s="65"/>
      <c r="L1538" s="65"/>
      <c r="M1538" s="65"/>
      <c r="N1538" s="65"/>
      <c r="O1538" s="65"/>
      <c r="P1538" s="65"/>
    </row>
    <row r="1539" spans="3:16" s="1" customFormat="1" x14ac:dyDescent="0.25">
      <c r="C1539" s="65"/>
      <c r="D1539" s="55"/>
      <c r="E1539" s="55"/>
      <c r="F1539" s="55"/>
      <c r="G1539" s="55"/>
      <c r="H1539" s="55"/>
      <c r="I1539" s="55"/>
      <c r="J1539" s="55"/>
      <c r="K1539" s="65"/>
      <c r="L1539" s="65"/>
      <c r="M1539" s="65"/>
      <c r="N1539" s="65"/>
      <c r="O1539" s="65"/>
      <c r="P1539" s="65"/>
    </row>
    <row r="1540" spans="3:16" s="1" customFormat="1" x14ac:dyDescent="0.25">
      <c r="C1540" s="65"/>
      <c r="D1540" s="55"/>
      <c r="E1540" s="55"/>
      <c r="F1540" s="55"/>
      <c r="G1540" s="55"/>
      <c r="H1540" s="55"/>
      <c r="I1540" s="55"/>
      <c r="J1540" s="55"/>
      <c r="K1540" s="65"/>
      <c r="L1540" s="65"/>
      <c r="M1540" s="65"/>
      <c r="N1540" s="65"/>
      <c r="O1540" s="65"/>
      <c r="P1540" s="65"/>
    </row>
    <row r="1541" spans="3:16" s="1" customFormat="1" x14ac:dyDescent="0.25">
      <c r="C1541" s="65"/>
      <c r="D1541" s="55"/>
      <c r="E1541" s="55"/>
      <c r="F1541" s="55"/>
      <c r="G1541" s="55"/>
      <c r="H1541" s="55"/>
      <c r="I1541" s="55"/>
      <c r="J1541" s="55"/>
      <c r="K1541" s="65"/>
      <c r="L1541" s="65"/>
      <c r="M1541" s="65"/>
      <c r="N1541" s="65"/>
      <c r="O1541" s="65"/>
      <c r="P1541" s="65"/>
    </row>
    <row r="1542" spans="3:16" s="1" customFormat="1" x14ac:dyDescent="0.25">
      <c r="C1542" s="65"/>
      <c r="D1542" s="55"/>
      <c r="E1542" s="55"/>
      <c r="F1542" s="55"/>
      <c r="G1542" s="55"/>
      <c r="H1542" s="55"/>
      <c r="I1542" s="55"/>
      <c r="J1542" s="55"/>
      <c r="K1542" s="65"/>
      <c r="L1542" s="65"/>
      <c r="M1542" s="65"/>
      <c r="N1542" s="65"/>
      <c r="O1542" s="65"/>
      <c r="P1542" s="65"/>
    </row>
    <row r="1543" spans="3:16" s="1" customFormat="1" x14ac:dyDescent="0.25">
      <c r="C1543" s="65"/>
      <c r="D1543" s="55"/>
      <c r="E1543" s="55"/>
      <c r="F1543" s="55"/>
      <c r="G1543" s="55"/>
      <c r="H1543" s="55"/>
      <c r="I1543" s="55"/>
      <c r="J1543" s="55"/>
      <c r="K1543" s="65"/>
      <c r="L1543" s="65"/>
      <c r="M1543" s="65"/>
      <c r="N1543" s="65"/>
      <c r="O1543" s="65"/>
      <c r="P1543" s="65"/>
    </row>
    <row r="1544" spans="3:16" s="1" customFormat="1" x14ac:dyDescent="0.25">
      <c r="C1544" s="65"/>
      <c r="D1544" s="55"/>
      <c r="E1544" s="55"/>
      <c r="F1544" s="55"/>
      <c r="G1544" s="55"/>
      <c r="H1544" s="55"/>
      <c r="I1544" s="55"/>
      <c r="J1544" s="55"/>
      <c r="K1544" s="65"/>
      <c r="L1544" s="65"/>
      <c r="M1544" s="65"/>
      <c r="N1544" s="65"/>
      <c r="O1544" s="65"/>
      <c r="P1544" s="65"/>
    </row>
    <row r="1545" spans="3:16" s="1" customFormat="1" x14ac:dyDescent="0.25">
      <c r="C1545" s="65"/>
      <c r="D1545" s="55"/>
      <c r="E1545" s="55"/>
      <c r="F1545" s="55"/>
      <c r="G1545" s="55"/>
      <c r="H1545" s="55"/>
      <c r="I1545" s="55"/>
      <c r="J1545" s="55"/>
      <c r="K1545" s="65"/>
      <c r="L1545" s="65"/>
      <c r="M1545" s="65"/>
      <c r="N1545" s="65"/>
      <c r="O1545" s="65"/>
      <c r="P1545" s="65"/>
    </row>
    <row r="1546" spans="3:16" s="1" customFormat="1" x14ac:dyDescent="0.25">
      <c r="C1546" s="65"/>
      <c r="D1546" s="55"/>
      <c r="E1546" s="55"/>
      <c r="F1546" s="55"/>
      <c r="G1546" s="55"/>
      <c r="H1546" s="55"/>
      <c r="I1546" s="55"/>
      <c r="J1546" s="55"/>
      <c r="K1546" s="65"/>
      <c r="L1546" s="65"/>
      <c r="M1546" s="65"/>
      <c r="N1546" s="65"/>
      <c r="O1546" s="65"/>
      <c r="P1546" s="65"/>
    </row>
    <row r="1547" spans="3:16" s="1" customFormat="1" x14ac:dyDescent="0.25">
      <c r="C1547" s="65"/>
      <c r="D1547" s="55"/>
      <c r="E1547" s="55"/>
      <c r="F1547" s="55"/>
      <c r="G1547" s="55"/>
      <c r="H1547" s="55"/>
      <c r="I1547" s="55"/>
      <c r="J1547" s="55"/>
      <c r="K1547" s="65"/>
      <c r="L1547" s="65"/>
      <c r="M1547" s="65"/>
      <c r="N1547" s="65"/>
      <c r="O1547" s="65"/>
      <c r="P1547" s="65"/>
    </row>
    <row r="1548" spans="3:16" s="1" customFormat="1" x14ac:dyDescent="0.25">
      <c r="C1548" s="65"/>
      <c r="D1548" s="55"/>
      <c r="E1548" s="55"/>
      <c r="F1548" s="55"/>
      <c r="G1548" s="55"/>
      <c r="H1548" s="55"/>
      <c r="I1548" s="55"/>
      <c r="J1548" s="55"/>
      <c r="K1548" s="65"/>
      <c r="L1548" s="65"/>
      <c r="M1548" s="65"/>
      <c r="N1548" s="65"/>
      <c r="O1548" s="65"/>
      <c r="P1548" s="65"/>
    </row>
    <row r="1549" spans="3:16" s="1" customFormat="1" x14ac:dyDescent="0.25">
      <c r="C1549" s="65"/>
      <c r="D1549" s="55"/>
      <c r="E1549" s="55"/>
      <c r="F1549" s="55"/>
      <c r="G1549" s="55"/>
      <c r="H1549" s="55"/>
      <c r="I1549" s="55"/>
      <c r="J1549" s="55"/>
      <c r="K1549" s="65"/>
      <c r="L1549" s="65"/>
      <c r="M1549" s="65"/>
      <c r="N1549" s="65"/>
      <c r="O1549" s="65"/>
      <c r="P1549" s="65"/>
    </row>
    <row r="1550" spans="3:16" s="1" customFormat="1" x14ac:dyDescent="0.25">
      <c r="C1550" s="65"/>
      <c r="D1550" s="55"/>
      <c r="E1550" s="55"/>
      <c r="F1550" s="55"/>
      <c r="G1550" s="55"/>
      <c r="H1550" s="55"/>
      <c r="I1550" s="55"/>
      <c r="J1550" s="55"/>
      <c r="K1550" s="65"/>
      <c r="L1550" s="65"/>
      <c r="M1550" s="65"/>
      <c r="N1550" s="65"/>
      <c r="O1550" s="65"/>
      <c r="P1550" s="65"/>
    </row>
    <row r="1551" spans="3:16" s="1" customFormat="1" x14ac:dyDescent="0.25">
      <c r="C1551" s="65"/>
      <c r="D1551" s="55"/>
      <c r="E1551" s="55"/>
      <c r="F1551" s="55"/>
      <c r="G1551" s="55"/>
      <c r="H1551" s="55"/>
      <c r="I1551" s="55"/>
      <c r="J1551" s="55"/>
      <c r="K1551" s="65"/>
      <c r="L1551" s="65"/>
      <c r="M1551" s="65"/>
      <c r="N1551" s="65"/>
      <c r="O1551" s="65"/>
      <c r="P1551" s="65"/>
    </row>
    <row r="1552" spans="3:16" s="1" customFormat="1" x14ac:dyDescent="0.25">
      <c r="C1552" s="65"/>
      <c r="D1552" s="55"/>
      <c r="E1552" s="55"/>
      <c r="F1552" s="55"/>
      <c r="G1552" s="55"/>
      <c r="H1552" s="55"/>
      <c r="I1552" s="55"/>
      <c r="J1552" s="55"/>
      <c r="K1552" s="65"/>
      <c r="L1552" s="65"/>
      <c r="M1552" s="65"/>
      <c r="N1552" s="65"/>
      <c r="O1552" s="65"/>
      <c r="P1552" s="65"/>
    </row>
    <row r="1553" spans="3:16" s="1" customFormat="1" x14ac:dyDescent="0.25">
      <c r="C1553" s="65"/>
      <c r="D1553" s="55"/>
      <c r="E1553" s="55"/>
      <c r="F1553" s="55"/>
      <c r="G1553" s="55"/>
      <c r="H1553" s="55"/>
      <c r="I1553" s="55"/>
      <c r="J1553" s="55"/>
      <c r="K1553" s="65"/>
      <c r="L1553" s="65"/>
      <c r="M1553" s="65"/>
      <c r="N1553" s="65"/>
      <c r="O1553" s="65"/>
      <c r="P1553" s="65"/>
    </row>
    <row r="1554" spans="3:16" s="1" customFormat="1" x14ac:dyDescent="0.25">
      <c r="C1554" s="65"/>
      <c r="D1554" s="55"/>
      <c r="E1554" s="55"/>
      <c r="F1554" s="55"/>
      <c r="G1554" s="55"/>
      <c r="H1554" s="55"/>
      <c r="I1554" s="55"/>
      <c r="J1554" s="55"/>
      <c r="K1554" s="65"/>
      <c r="L1554" s="65"/>
      <c r="M1554" s="65"/>
      <c r="N1554" s="65"/>
      <c r="O1554" s="65"/>
      <c r="P1554" s="65"/>
    </row>
    <row r="1555" spans="3:16" s="1" customFormat="1" x14ac:dyDescent="0.25">
      <c r="C1555" s="65"/>
      <c r="D1555" s="55"/>
      <c r="E1555" s="55"/>
      <c r="F1555" s="55"/>
      <c r="G1555" s="55"/>
      <c r="H1555" s="55"/>
      <c r="I1555" s="55"/>
      <c r="J1555" s="55"/>
      <c r="K1555" s="65"/>
      <c r="L1555" s="65"/>
      <c r="M1555" s="65"/>
      <c r="N1555" s="65"/>
      <c r="O1555" s="65"/>
      <c r="P1555" s="65"/>
    </row>
    <row r="1556" spans="3:16" s="1" customFormat="1" x14ac:dyDescent="0.25">
      <c r="C1556" s="65"/>
      <c r="D1556" s="55"/>
      <c r="E1556" s="55"/>
      <c r="F1556" s="55"/>
      <c r="G1556" s="55"/>
      <c r="H1556" s="55"/>
      <c r="I1556" s="55"/>
      <c r="J1556" s="55"/>
      <c r="K1556" s="65"/>
      <c r="L1556" s="65"/>
      <c r="M1556" s="65"/>
      <c r="N1556" s="65"/>
      <c r="O1556" s="65"/>
      <c r="P1556" s="65"/>
    </row>
    <row r="1557" spans="3:16" s="1" customFormat="1" x14ac:dyDescent="0.25">
      <c r="C1557" s="65"/>
      <c r="D1557" s="55"/>
      <c r="E1557" s="55"/>
      <c r="F1557" s="55"/>
      <c r="G1557" s="55"/>
      <c r="H1557" s="55"/>
      <c r="I1557" s="55"/>
      <c r="J1557" s="55"/>
      <c r="K1557" s="65"/>
      <c r="L1557" s="65"/>
      <c r="M1557" s="65"/>
      <c r="N1557" s="65"/>
      <c r="O1557" s="65"/>
      <c r="P1557" s="65"/>
    </row>
    <row r="1558" spans="3:16" s="1" customFormat="1" x14ac:dyDescent="0.25">
      <c r="C1558" s="65"/>
      <c r="D1558" s="55"/>
      <c r="E1558" s="55"/>
      <c r="F1558" s="55"/>
      <c r="G1558" s="55"/>
      <c r="H1558" s="55"/>
      <c r="I1558" s="55"/>
      <c r="J1558" s="55"/>
      <c r="K1558" s="65"/>
      <c r="L1558" s="65"/>
      <c r="M1558" s="65"/>
      <c r="N1558" s="65"/>
      <c r="O1558" s="65"/>
      <c r="P1558" s="65"/>
    </row>
    <row r="1559" spans="3:16" s="1" customFormat="1" x14ac:dyDescent="0.25">
      <c r="C1559" s="65"/>
      <c r="D1559" s="55"/>
      <c r="E1559" s="55"/>
      <c r="F1559" s="55"/>
      <c r="G1559" s="55"/>
      <c r="H1559" s="55"/>
      <c r="I1559" s="55"/>
      <c r="J1559" s="55"/>
      <c r="K1559" s="65"/>
      <c r="L1559" s="65"/>
      <c r="M1559" s="65"/>
      <c r="N1559" s="65"/>
      <c r="O1559" s="65"/>
      <c r="P1559" s="65"/>
    </row>
    <row r="1560" spans="3:16" s="1" customFormat="1" x14ac:dyDescent="0.25">
      <c r="C1560" s="65"/>
      <c r="D1560" s="55"/>
      <c r="E1560" s="55"/>
      <c r="F1560" s="55"/>
      <c r="G1560" s="55"/>
      <c r="H1560" s="55"/>
      <c r="I1560" s="55"/>
      <c r="J1560" s="55"/>
      <c r="K1560" s="65"/>
      <c r="L1560" s="65"/>
      <c r="M1560" s="65"/>
      <c r="N1560" s="65"/>
      <c r="O1560" s="65"/>
      <c r="P1560" s="65"/>
    </row>
    <row r="1561" spans="3:16" s="1" customFormat="1" x14ac:dyDescent="0.25">
      <c r="C1561" s="65"/>
      <c r="D1561" s="55"/>
      <c r="E1561" s="55"/>
      <c r="F1561" s="55"/>
      <c r="G1561" s="55"/>
      <c r="H1561" s="55"/>
      <c r="I1561" s="55"/>
      <c r="J1561" s="55"/>
      <c r="K1561" s="65"/>
      <c r="L1561" s="65"/>
      <c r="M1561" s="65"/>
      <c r="N1561" s="65"/>
      <c r="O1561" s="65"/>
      <c r="P1561" s="65"/>
    </row>
    <row r="1562" spans="3:16" s="1" customFormat="1" x14ac:dyDescent="0.25">
      <c r="C1562" s="65"/>
      <c r="D1562" s="55"/>
      <c r="E1562" s="55"/>
      <c r="F1562" s="55"/>
      <c r="G1562" s="55"/>
      <c r="H1562" s="55"/>
      <c r="I1562" s="55"/>
      <c r="J1562" s="55"/>
      <c r="K1562" s="65"/>
      <c r="L1562" s="65"/>
      <c r="M1562" s="65"/>
      <c r="N1562" s="65"/>
      <c r="O1562" s="65"/>
      <c r="P1562" s="65"/>
    </row>
    <row r="1563" spans="3:16" s="1" customFormat="1" x14ac:dyDescent="0.25">
      <c r="C1563" s="65"/>
      <c r="D1563" s="55"/>
      <c r="E1563" s="55"/>
      <c r="F1563" s="55"/>
      <c r="G1563" s="55"/>
      <c r="H1563" s="55"/>
      <c r="I1563" s="55"/>
      <c r="J1563" s="55"/>
      <c r="K1563" s="65"/>
      <c r="L1563" s="65"/>
      <c r="M1563" s="65"/>
      <c r="N1563" s="65"/>
      <c r="O1563" s="65"/>
      <c r="P1563" s="65"/>
    </row>
    <row r="1564" spans="3:16" s="1" customFormat="1" x14ac:dyDescent="0.25">
      <c r="C1564" s="65"/>
      <c r="D1564" s="55"/>
      <c r="E1564" s="55"/>
      <c r="F1564" s="55"/>
      <c r="G1564" s="55"/>
      <c r="H1564" s="55"/>
      <c r="I1564" s="55"/>
      <c r="J1564" s="55"/>
      <c r="K1564" s="65"/>
      <c r="L1564" s="65"/>
      <c r="M1564" s="65"/>
      <c r="N1564" s="65"/>
      <c r="O1564" s="65"/>
      <c r="P1564" s="65"/>
    </row>
    <row r="1565" spans="3:16" s="1" customFormat="1" x14ac:dyDescent="0.25">
      <c r="C1565" s="65"/>
      <c r="D1565" s="55"/>
      <c r="E1565" s="55"/>
      <c r="F1565" s="55"/>
      <c r="G1565" s="55"/>
      <c r="H1565" s="55"/>
      <c r="I1565" s="55"/>
      <c r="J1565" s="55"/>
      <c r="K1565" s="65"/>
      <c r="L1565" s="65"/>
      <c r="M1565" s="65"/>
      <c r="N1565" s="65"/>
      <c r="O1565" s="65"/>
      <c r="P1565" s="65"/>
    </row>
    <row r="1566" spans="3:16" s="1" customFormat="1" x14ac:dyDescent="0.25">
      <c r="C1566" s="65"/>
      <c r="D1566" s="55"/>
      <c r="E1566" s="55"/>
      <c r="F1566" s="55"/>
      <c r="G1566" s="55"/>
      <c r="H1566" s="55"/>
      <c r="I1566" s="55"/>
      <c r="J1566" s="55"/>
      <c r="K1566" s="65"/>
      <c r="L1566" s="65"/>
      <c r="M1566" s="65"/>
      <c r="N1566" s="65"/>
      <c r="O1566" s="65"/>
      <c r="P1566" s="65"/>
    </row>
    <row r="1567" spans="3:16" s="1" customFormat="1" x14ac:dyDescent="0.25">
      <c r="C1567" s="65"/>
      <c r="D1567" s="55"/>
      <c r="E1567" s="55"/>
      <c r="F1567" s="55"/>
      <c r="G1567" s="55"/>
      <c r="H1567" s="55"/>
      <c r="I1567" s="55"/>
      <c r="J1567" s="55"/>
      <c r="K1567" s="65"/>
      <c r="L1567" s="65"/>
      <c r="M1567" s="65"/>
      <c r="N1567" s="65"/>
      <c r="O1567" s="65"/>
      <c r="P1567" s="65"/>
    </row>
    <row r="1568" spans="3:16" s="1" customFormat="1" x14ac:dyDescent="0.25">
      <c r="C1568" s="65"/>
      <c r="D1568" s="55"/>
      <c r="E1568" s="55"/>
      <c r="F1568" s="55"/>
      <c r="G1568" s="55"/>
      <c r="H1568" s="55"/>
      <c r="I1568" s="55"/>
      <c r="J1568" s="55"/>
      <c r="K1568" s="65"/>
      <c r="L1568" s="65"/>
      <c r="M1568" s="65"/>
      <c r="N1568" s="65"/>
      <c r="O1568" s="65"/>
      <c r="P1568" s="65"/>
    </row>
    <row r="1569" spans="3:16" s="1" customFormat="1" x14ac:dyDescent="0.25">
      <c r="C1569" s="65"/>
      <c r="D1569" s="55"/>
      <c r="E1569" s="55"/>
      <c r="F1569" s="55"/>
      <c r="G1569" s="55"/>
      <c r="H1569" s="55"/>
      <c r="I1569" s="55"/>
      <c r="J1569" s="55"/>
      <c r="K1569" s="65"/>
      <c r="L1569" s="65"/>
      <c r="M1569" s="65"/>
      <c r="N1569" s="65"/>
      <c r="O1569" s="65"/>
      <c r="P1569" s="65"/>
    </row>
    <row r="1570" spans="3:16" s="1" customFormat="1" x14ac:dyDescent="0.25">
      <c r="C1570" s="65"/>
      <c r="D1570" s="55"/>
      <c r="E1570" s="55"/>
      <c r="F1570" s="55"/>
      <c r="G1570" s="55"/>
      <c r="H1570" s="55"/>
      <c r="I1570" s="55"/>
      <c r="J1570" s="55"/>
      <c r="K1570" s="65"/>
      <c r="L1570" s="65"/>
      <c r="M1570" s="65"/>
      <c r="N1570" s="65"/>
      <c r="O1570" s="65"/>
      <c r="P1570" s="65"/>
    </row>
    <row r="1571" spans="3:16" s="1" customFormat="1" x14ac:dyDescent="0.25">
      <c r="C1571" s="65"/>
      <c r="D1571" s="55"/>
      <c r="E1571" s="55"/>
      <c r="F1571" s="55"/>
      <c r="G1571" s="55"/>
      <c r="H1571" s="55"/>
      <c r="I1571" s="55"/>
      <c r="J1571" s="55"/>
      <c r="K1571" s="65"/>
      <c r="L1571" s="65"/>
      <c r="M1571" s="65"/>
      <c r="N1571" s="65"/>
      <c r="O1571" s="65"/>
      <c r="P1571" s="65"/>
    </row>
    <row r="1572" spans="3:16" s="1" customFormat="1" x14ac:dyDescent="0.25">
      <c r="C1572" s="65"/>
      <c r="D1572" s="55"/>
      <c r="E1572" s="55"/>
      <c r="F1572" s="55"/>
      <c r="G1572" s="55"/>
      <c r="H1572" s="55"/>
      <c r="I1572" s="55"/>
      <c r="J1572" s="55"/>
      <c r="K1572" s="65"/>
      <c r="L1572" s="65"/>
      <c r="M1572" s="65"/>
      <c r="N1572" s="65"/>
      <c r="O1572" s="65"/>
      <c r="P1572" s="65"/>
    </row>
    <row r="1573" spans="3:16" s="1" customFormat="1" x14ac:dyDescent="0.25">
      <c r="C1573" s="65"/>
      <c r="D1573" s="55"/>
      <c r="E1573" s="55"/>
      <c r="F1573" s="55"/>
      <c r="G1573" s="55"/>
      <c r="H1573" s="55"/>
      <c r="I1573" s="55"/>
      <c r="J1573" s="55"/>
      <c r="K1573" s="65"/>
      <c r="L1573" s="65"/>
      <c r="M1573" s="65"/>
      <c r="N1573" s="65"/>
      <c r="O1573" s="65"/>
      <c r="P1573" s="65"/>
    </row>
    <row r="1574" spans="3:16" s="1" customFormat="1" x14ac:dyDescent="0.25">
      <c r="C1574" s="65"/>
      <c r="D1574" s="55"/>
      <c r="E1574" s="55"/>
      <c r="F1574" s="55"/>
      <c r="G1574" s="55"/>
      <c r="H1574" s="55"/>
      <c r="I1574" s="55"/>
      <c r="J1574" s="55"/>
      <c r="K1574" s="65"/>
      <c r="L1574" s="65"/>
      <c r="M1574" s="65"/>
      <c r="N1574" s="65"/>
      <c r="O1574" s="65"/>
      <c r="P1574" s="65"/>
    </row>
    <row r="1575" spans="3:16" s="1" customFormat="1" x14ac:dyDescent="0.25">
      <c r="C1575" s="65"/>
      <c r="D1575" s="55"/>
      <c r="E1575" s="55"/>
      <c r="F1575" s="55"/>
      <c r="G1575" s="55"/>
      <c r="H1575" s="55"/>
      <c r="I1575" s="55"/>
      <c r="J1575" s="55"/>
      <c r="K1575" s="65"/>
      <c r="L1575" s="65"/>
      <c r="M1575" s="65"/>
      <c r="N1575" s="65"/>
      <c r="O1575" s="65"/>
      <c r="P1575" s="65"/>
    </row>
    <row r="1576" spans="3:16" s="1" customFormat="1" x14ac:dyDescent="0.25">
      <c r="C1576" s="65"/>
      <c r="D1576" s="55"/>
      <c r="E1576" s="55"/>
      <c r="F1576" s="55"/>
      <c r="G1576" s="55"/>
      <c r="H1576" s="55"/>
      <c r="I1576" s="55"/>
      <c r="J1576" s="55"/>
      <c r="K1576" s="65"/>
      <c r="L1576" s="65"/>
      <c r="M1576" s="65"/>
      <c r="N1576" s="65"/>
      <c r="O1576" s="65"/>
      <c r="P1576" s="65"/>
    </row>
    <row r="1577" spans="3:16" s="1" customFormat="1" x14ac:dyDescent="0.25">
      <c r="C1577" s="65"/>
      <c r="D1577" s="55"/>
      <c r="E1577" s="55"/>
      <c r="F1577" s="55"/>
      <c r="G1577" s="55"/>
      <c r="H1577" s="55"/>
      <c r="I1577" s="55"/>
      <c r="J1577" s="55"/>
      <c r="K1577" s="65"/>
      <c r="L1577" s="65"/>
      <c r="M1577" s="65"/>
      <c r="N1577" s="65"/>
      <c r="O1577" s="65"/>
      <c r="P1577" s="65"/>
    </row>
    <row r="1578" spans="3:16" s="1" customFormat="1" x14ac:dyDescent="0.25">
      <c r="C1578" s="65"/>
      <c r="D1578" s="55"/>
      <c r="E1578" s="55"/>
      <c r="F1578" s="55"/>
      <c r="G1578" s="55"/>
      <c r="H1578" s="55"/>
      <c r="I1578" s="55"/>
      <c r="J1578" s="55"/>
      <c r="K1578" s="65"/>
      <c r="L1578" s="65"/>
      <c r="M1578" s="65"/>
      <c r="N1578" s="65"/>
      <c r="O1578" s="65"/>
      <c r="P1578" s="65"/>
    </row>
    <row r="1579" spans="3:16" s="1" customFormat="1" x14ac:dyDescent="0.25">
      <c r="C1579" s="65"/>
      <c r="D1579" s="55"/>
      <c r="E1579" s="55"/>
      <c r="F1579" s="55"/>
      <c r="G1579" s="55"/>
      <c r="H1579" s="55"/>
      <c r="I1579" s="55"/>
      <c r="J1579" s="55"/>
      <c r="K1579" s="65"/>
      <c r="L1579" s="65"/>
      <c r="M1579" s="65"/>
      <c r="N1579" s="65"/>
      <c r="O1579" s="65"/>
      <c r="P1579" s="65"/>
    </row>
    <row r="1580" spans="3:16" s="1" customFormat="1" x14ac:dyDescent="0.25">
      <c r="C1580" s="65"/>
      <c r="D1580" s="55"/>
      <c r="E1580" s="55"/>
      <c r="F1580" s="55"/>
      <c r="G1580" s="55"/>
      <c r="H1580" s="55"/>
      <c r="I1580" s="55"/>
      <c r="J1580" s="55"/>
      <c r="K1580" s="65"/>
      <c r="L1580" s="65"/>
      <c r="M1580" s="65"/>
      <c r="N1580" s="65"/>
      <c r="O1580" s="65"/>
      <c r="P1580" s="65"/>
    </row>
    <row r="1581" spans="3:16" s="1" customFormat="1" x14ac:dyDescent="0.25">
      <c r="C1581" s="65"/>
      <c r="D1581" s="55"/>
      <c r="E1581" s="55"/>
      <c r="F1581" s="55"/>
      <c r="G1581" s="55"/>
      <c r="H1581" s="55"/>
      <c r="I1581" s="55"/>
      <c r="J1581" s="55"/>
      <c r="K1581" s="65"/>
      <c r="L1581" s="65"/>
      <c r="M1581" s="65"/>
      <c r="N1581" s="65"/>
      <c r="O1581" s="65"/>
      <c r="P1581" s="65"/>
    </row>
    <row r="1582" spans="3:16" s="1" customFormat="1" x14ac:dyDescent="0.25">
      <c r="C1582" s="65"/>
      <c r="D1582" s="55"/>
      <c r="E1582" s="55"/>
      <c r="F1582" s="55"/>
      <c r="G1582" s="55"/>
      <c r="H1582" s="55"/>
      <c r="I1582" s="55"/>
      <c r="J1582" s="55"/>
      <c r="K1582" s="65"/>
      <c r="L1582" s="65"/>
      <c r="M1582" s="65"/>
      <c r="N1582" s="65"/>
      <c r="O1582" s="65"/>
      <c r="P1582" s="65"/>
    </row>
    <row r="1583" spans="3:16" s="1" customFormat="1" x14ac:dyDescent="0.25">
      <c r="C1583" s="65"/>
      <c r="D1583" s="55"/>
      <c r="E1583" s="55"/>
      <c r="F1583" s="55"/>
      <c r="G1583" s="55"/>
      <c r="H1583" s="55"/>
      <c r="I1583" s="55"/>
      <c r="J1583" s="55"/>
      <c r="K1583" s="65"/>
      <c r="L1583" s="65"/>
      <c r="M1583" s="65"/>
      <c r="N1583" s="65"/>
      <c r="O1583" s="65"/>
      <c r="P1583" s="65"/>
    </row>
    <row r="1584" spans="3:16" s="1" customFormat="1" x14ac:dyDescent="0.25">
      <c r="C1584" s="65"/>
      <c r="D1584" s="55"/>
      <c r="E1584" s="55"/>
      <c r="F1584" s="55"/>
      <c r="G1584" s="55"/>
      <c r="H1584" s="55"/>
      <c r="I1584" s="55"/>
      <c r="J1584" s="55"/>
      <c r="K1584" s="65"/>
      <c r="L1584" s="65"/>
      <c r="M1584" s="65"/>
      <c r="N1584" s="65"/>
      <c r="O1584" s="65"/>
      <c r="P1584" s="65"/>
    </row>
    <row r="1585" spans="3:16" s="1" customFormat="1" x14ac:dyDescent="0.25">
      <c r="C1585" s="65"/>
      <c r="D1585" s="55"/>
      <c r="E1585" s="55"/>
      <c r="F1585" s="55"/>
      <c r="G1585" s="55"/>
      <c r="H1585" s="55"/>
      <c r="I1585" s="55"/>
      <c r="J1585" s="55"/>
      <c r="K1585" s="65"/>
      <c r="L1585" s="65"/>
      <c r="M1585" s="65"/>
      <c r="N1585" s="65"/>
      <c r="O1585" s="65"/>
      <c r="P1585" s="65"/>
    </row>
    <row r="1586" spans="3:16" s="1" customFormat="1" x14ac:dyDescent="0.25">
      <c r="C1586" s="65"/>
      <c r="D1586" s="55"/>
      <c r="E1586" s="55"/>
      <c r="F1586" s="55"/>
      <c r="G1586" s="55"/>
      <c r="H1586" s="55"/>
      <c r="I1586" s="55"/>
      <c r="J1586" s="55"/>
      <c r="K1586" s="65"/>
      <c r="L1586" s="65"/>
      <c r="M1586" s="65"/>
      <c r="N1586" s="65"/>
      <c r="O1586" s="65"/>
      <c r="P1586" s="65"/>
    </row>
    <row r="1587" spans="3:16" s="1" customFormat="1" x14ac:dyDescent="0.25">
      <c r="C1587" s="65"/>
      <c r="D1587" s="55"/>
      <c r="E1587" s="55"/>
      <c r="F1587" s="55"/>
      <c r="G1587" s="55"/>
      <c r="H1587" s="55"/>
      <c r="I1587" s="55"/>
      <c r="J1587" s="55"/>
      <c r="K1587" s="65"/>
      <c r="L1587" s="65"/>
      <c r="M1587" s="65"/>
      <c r="N1587" s="65"/>
      <c r="O1587" s="65"/>
      <c r="P1587" s="65"/>
    </row>
    <row r="1588" spans="3:16" s="1" customFormat="1" x14ac:dyDescent="0.25">
      <c r="C1588" s="65"/>
      <c r="D1588" s="55"/>
      <c r="E1588" s="55"/>
      <c r="F1588" s="55"/>
      <c r="G1588" s="55"/>
      <c r="H1588" s="55"/>
      <c r="I1588" s="55"/>
      <c r="J1588" s="55"/>
      <c r="K1588" s="65"/>
      <c r="L1588" s="65"/>
      <c r="M1588" s="65"/>
      <c r="N1588" s="65"/>
      <c r="O1588" s="65"/>
      <c r="P1588" s="65"/>
    </row>
    <row r="1589" spans="3:16" s="1" customFormat="1" x14ac:dyDescent="0.25">
      <c r="C1589" s="65"/>
      <c r="D1589" s="55"/>
      <c r="E1589" s="55"/>
      <c r="F1589" s="55"/>
      <c r="G1589" s="55"/>
      <c r="H1589" s="55"/>
      <c r="I1589" s="55"/>
      <c r="J1589" s="55"/>
      <c r="K1589" s="65"/>
      <c r="L1589" s="65"/>
      <c r="M1589" s="65"/>
      <c r="N1589" s="65"/>
      <c r="O1589" s="65"/>
      <c r="P1589" s="65"/>
    </row>
    <row r="1590" spans="3:16" s="1" customFormat="1" x14ac:dyDescent="0.25">
      <c r="C1590" s="65"/>
      <c r="D1590" s="55"/>
      <c r="E1590" s="55"/>
      <c r="F1590" s="55"/>
      <c r="G1590" s="55"/>
      <c r="H1590" s="55"/>
      <c r="I1590" s="55"/>
      <c r="J1590" s="55"/>
      <c r="K1590" s="65"/>
      <c r="L1590" s="65"/>
      <c r="M1590" s="65"/>
      <c r="N1590" s="65"/>
      <c r="O1590" s="65"/>
      <c r="P1590" s="65"/>
    </row>
    <row r="1591" spans="3:16" s="1" customFormat="1" x14ac:dyDescent="0.25">
      <c r="C1591" s="65"/>
      <c r="D1591" s="55"/>
      <c r="E1591" s="55"/>
      <c r="F1591" s="55"/>
      <c r="G1591" s="55"/>
      <c r="H1591" s="55"/>
      <c r="I1591" s="55"/>
      <c r="J1591" s="55"/>
      <c r="K1591" s="65"/>
      <c r="L1591" s="65"/>
      <c r="M1591" s="65"/>
      <c r="N1591" s="65"/>
      <c r="O1591" s="65"/>
      <c r="P1591" s="65"/>
    </row>
    <row r="1592" spans="3:16" s="1" customFormat="1" x14ac:dyDescent="0.25">
      <c r="C1592" s="65"/>
      <c r="D1592" s="55"/>
      <c r="E1592" s="55"/>
      <c r="F1592" s="55"/>
      <c r="G1592" s="55"/>
      <c r="H1592" s="55"/>
      <c r="I1592" s="55"/>
      <c r="J1592" s="55"/>
      <c r="K1592" s="65"/>
      <c r="L1592" s="65"/>
      <c r="M1592" s="65"/>
      <c r="N1592" s="65"/>
      <c r="O1592" s="65"/>
      <c r="P1592" s="65"/>
    </row>
    <row r="1593" spans="3:16" s="1" customFormat="1" x14ac:dyDescent="0.25">
      <c r="C1593" s="65"/>
      <c r="D1593" s="55"/>
      <c r="E1593" s="55"/>
      <c r="F1593" s="55"/>
      <c r="G1593" s="55"/>
      <c r="H1593" s="55"/>
      <c r="I1593" s="55"/>
      <c r="J1593" s="55"/>
      <c r="K1593" s="65"/>
      <c r="L1593" s="65"/>
      <c r="M1593" s="65"/>
      <c r="N1593" s="65"/>
      <c r="O1593" s="65"/>
      <c r="P1593" s="65"/>
    </row>
    <row r="1594" spans="3:16" s="1" customFormat="1" x14ac:dyDescent="0.25">
      <c r="C1594" s="65"/>
      <c r="D1594" s="55"/>
      <c r="E1594" s="55"/>
      <c r="F1594" s="55"/>
      <c r="G1594" s="55"/>
      <c r="H1594" s="55"/>
      <c r="I1594" s="55"/>
      <c r="J1594" s="55"/>
      <c r="K1594" s="65"/>
      <c r="L1594" s="65"/>
      <c r="M1594" s="65"/>
      <c r="N1594" s="65"/>
      <c r="O1594" s="65"/>
      <c r="P1594" s="65"/>
    </row>
    <row r="1595" spans="3:16" s="1" customFormat="1" x14ac:dyDescent="0.25">
      <c r="C1595" s="65"/>
      <c r="D1595" s="55"/>
      <c r="E1595" s="55"/>
      <c r="F1595" s="55"/>
      <c r="G1595" s="55"/>
      <c r="H1595" s="55"/>
      <c r="I1595" s="55"/>
      <c r="J1595" s="55"/>
      <c r="K1595" s="65"/>
      <c r="L1595" s="65"/>
      <c r="M1595" s="65"/>
      <c r="N1595" s="65"/>
      <c r="O1595" s="65"/>
      <c r="P1595" s="65"/>
    </row>
    <row r="1596" spans="3:16" s="1" customFormat="1" x14ac:dyDescent="0.25">
      <c r="C1596" s="65"/>
      <c r="D1596" s="55"/>
      <c r="E1596" s="55"/>
      <c r="F1596" s="55"/>
      <c r="G1596" s="55"/>
      <c r="H1596" s="55"/>
      <c r="I1596" s="55"/>
      <c r="J1596" s="55"/>
      <c r="K1596" s="65"/>
      <c r="L1596" s="65"/>
      <c r="M1596" s="65"/>
      <c r="N1596" s="65"/>
      <c r="O1596" s="65"/>
      <c r="P1596" s="65"/>
    </row>
    <row r="1597" spans="3:16" s="1" customFormat="1" x14ac:dyDescent="0.25">
      <c r="C1597" s="65"/>
      <c r="D1597" s="55"/>
      <c r="E1597" s="55"/>
      <c r="F1597" s="55"/>
      <c r="G1597" s="55"/>
      <c r="H1597" s="55"/>
      <c r="I1597" s="55"/>
      <c r="J1597" s="55"/>
      <c r="K1597" s="65"/>
      <c r="L1597" s="65"/>
      <c r="M1597" s="65"/>
      <c r="N1597" s="65"/>
      <c r="O1597" s="65"/>
      <c r="P1597" s="65"/>
    </row>
    <row r="1598" spans="3:16" s="1" customFormat="1" x14ac:dyDescent="0.25">
      <c r="C1598" s="65"/>
      <c r="D1598" s="55"/>
      <c r="E1598" s="55"/>
      <c r="F1598" s="55"/>
      <c r="G1598" s="55"/>
      <c r="H1598" s="55"/>
      <c r="I1598" s="55"/>
      <c r="J1598" s="55"/>
      <c r="K1598" s="65"/>
      <c r="L1598" s="65"/>
      <c r="M1598" s="65"/>
      <c r="N1598" s="65"/>
      <c r="O1598" s="65"/>
      <c r="P1598" s="65"/>
    </row>
    <row r="1599" spans="3:16" s="1" customFormat="1" x14ac:dyDescent="0.25">
      <c r="C1599" s="65"/>
      <c r="D1599" s="55"/>
      <c r="E1599" s="55"/>
      <c r="F1599" s="55"/>
      <c r="G1599" s="55"/>
      <c r="H1599" s="55"/>
      <c r="I1599" s="55"/>
      <c r="J1599" s="55"/>
      <c r="K1599" s="65"/>
      <c r="L1599" s="65"/>
      <c r="M1599" s="65"/>
      <c r="N1599" s="65"/>
      <c r="O1599" s="65"/>
      <c r="P1599" s="65"/>
    </row>
    <row r="1600" spans="3:16" s="1" customFormat="1" x14ac:dyDescent="0.25">
      <c r="C1600" s="65"/>
      <c r="D1600" s="55"/>
      <c r="E1600" s="55"/>
      <c r="F1600" s="55"/>
      <c r="G1600" s="55"/>
      <c r="H1600" s="55"/>
      <c r="I1600" s="55"/>
      <c r="J1600" s="55"/>
      <c r="K1600" s="65"/>
      <c r="L1600" s="65"/>
      <c r="M1600" s="65"/>
      <c r="N1600" s="65"/>
      <c r="O1600" s="65"/>
      <c r="P1600" s="65"/>
    </row>
    <row r="1601" spans="3:16" s="1" customFormat="1" x14ac:dyDescent="0.25">
      <c r="C1601" s="65"/>
      <c r="D1601" s="55"/>
      <c r="E1601" s="55"/>
      <c r="F1601" s="55"/>
      <c r="G1601" s="55"/>
      <c r="H1601" s="55"/>
      <c r="I1601" s="55"/>
      <c r="J1601" s="55"/>
      <c r="K1601" s="65"/>
      <c r="L1601" s="65"/>
      <c r="M1601" s="65"/>
      <c r="N1601" s="65"/>
      <c r="O1601" s="65"/>
      <c r="P1601" s="65"/>
    </row>
    <row r="1602" spans="3:16" s="1" customFormat="1" x14ac:dyDescent="0.25">
      <c r="C1602" s="65"/>
      <c r="D1602" s="55"/>
      <c r="E1602" s="55"/>
      <c r="F1602" s="55"/>
      <c r="G1602" s="55"/>
      <c r="H1602" s="55"/>
      <c r="I1602" s="55"/>
      <c r="J1602" s="55"/>
      <c r="K1602" s="65"/>
      <c r="L1602" s="65"/>
      <c r="M1602" s="65"/>
      <c r="N1602" s="65"/>
      <c r="O1602" s="65"/>
      <c r="P1602" s="65"/>
    </row>
    <row r="1603" spans="3:16" s="1" customFormat="1" x14ac:dyDescent="0.25">
      <c r="C1603" s="65"/>
      <c r="D1603" s="55"/>
      <c r="E1603" s="55"/>
      <c r="F1603" s="55"/>
      <c r="G1603" s="55"/>
      <c r="H1603" s="55"/>
      <c r="I1603" s="55"/>
      <c r="J1603" s="55"/>
      <c r="K1603" s="65"/>
      <c r="L1603" s="65"/>
      <c r="M1603" s="65"/>
      <c r="N1603" s="65"/>
      <c r="O1603" s="65"/>
      <c r="P1603" s="65"/>
    </row>
    <row r="1604" spans="3:16" s="1" customFormat="1" x14ac:dyDescent="0.25">
      <c r="C1604" s="65"/>
      <c r="D1604" s="55"/>
      <c r="E1604" s="55"/>
      <c r="F1604" s="55"/>
      <c r="G1604" s="55"/>
      <c r="H1604" s="55"/>
      <c r="I1604" s="55"/>
      <c r="J1604" s="55"/>
      <c r="K1604" s="65"/>
      <c r="L1604" s="65"/>
      <c r="M1604" s="65"/>
      <c r="N1604" s="65"/>
      <c r="O1604" s="65"/>
      <c r="P1604" s="65"/>
    </row>
    <row r="1605" spans="3:16" s="1" customFormat="1" x14ac:dyDescent="0.25">
      <c r="C1605" s="65"/>
      <c r="D1605" s="55"/>
      <c r="E1605" s="55"/>
      <c r="F1605" s="55"/>
      <c r="G1605" s="55"/>
      <c r="H1605" s="55"/>
      <c r="I1605" s="55"/>
      <c r="J1605" s="55"/>
      <c r="K1605" s="65"/>
      <c r="L1605" s="65"/>
      <c r="M1605" s="65"/>
      <c r="N1605" s="65"/>
      <c r="O1605" s="65"/>
      <c r="P1605" s="65"/>
    </row>
    <row r="1606" spans="3:16" s="1" customFormat="1" x14ac:dyDescent="0.25">
      <c r="C1606" s="65"/>
      <c r="D1606" s="55"/>
      <c r="E1606" s="55"/>
      <c r="F1606" s="55"/>
      <c r="G1606" s="55"/>
      <c r="H1606" s="55"/>
      <c r="I1606" s="55"/>
      <c r="J1606" s="55"/>
      <c r="K1606" s="65"/>
      <c r="L1606" s="65"/>
      <c r="M1606" s="65"/>
      <c r="N1606" s="65"/>
      <c r="O1606" s="65"/>
      <c r="P1606" s="65"/>
    </row>
    <row r="1607" spans="3:16" s="1" customFormat="1" x14ac:dyDescent="0.25">
      <c r="C1607" s="65"/>
      <c r="D1607" s="55"/>
      <c r="E1607" s="55"/>
      <c r="F1607" s="55"/>
      <c r="G1607" s="55"/>
      <c r="H1607" s="55"/>
      <c r="I1607" s="55"/>
      <c r="J1607" s="55"/>
      <c r="K1607" s="65"/>
      <c r="L1607" s="65"/>
      <c r="M1607" s="65"/>
      <c r="N1607" s="65"/>
      <c r="O1607" s="65"/>
      <c r="P1607" s="65"/>
    </row>
    <row r="1608" spans="3:16" s="1" customFormat="1" x14ac:dyDescent="0.25">
      <c r="C1608" s="65"/>
      <c r="D1608" s="55"/>
      <c r="E1608" s="55"/>
      <c r="F1608" s="55"/>
      <c r="G1608" s="55"/>
      <c r="H1608" s="55"/>
      <c r="I1608" s="55"/>
      <c r="J1608" s="55"/>
      <c r="K1608" s="65"/>
      <c r="L1608" s="65"/>
      <c r="M1608" s="65"/>
      <c r="N1608" s="65"/>
      <c r="O1608" s="65"/>
      <c r="P1608" s="65"/>
    </row>
    <row r="1609" spans="3:16" s="1" customFormat="1" x14ac:dyDescent="0.25">
      <c r="C1609" s="65"/>
      <c r="D1609" s="55"/>
      <c r="E1609" s="55"/>
      <c r="F1609" s="55"/>
      <c r="G1609" s="55"/>
      <c r="H1609" s="55"/>
      <c r="I1609" s="55"/>
      <c r="J1609" s="55"/>
      <c r="K1609" s="65"/>
      <c r="L1609" s="65"/>
      <c r="M1609" s="65"/>
      <c r="N1609" s="65"/>
      <c r="O1609" s="65"/>
      <c r="P1609" s="65"/>
    </row>
    <row r="1610" spans="3:16" s="1" customFormat="1" x14ac:dyDescent="0.25">
      <c r="C1610" s="65"/>
      <c r="D1610" s="55"/>
      <c r="E1610" s="55"/>
      <c r="F1610" s="55"/>
      <c r="G1610" s="55"/>
      <c r="H1610" s="55"/>
      <c r="I1610" s="55"/>
      <c r="J1610" s="55"/>
      <c r="K1610" s="65"/>
      <c r="L1610" s="65"/>
      <c r="M1610" s="65"/>
      <c r="N1610" s="65"/>
      <c r="O1610" s="65"/>
      <c r="P1610" s="65"/>
    </row>
    <row r="1611" spans="3:16" s="1" customFormat="1" x14ac:dyDescent="0.25">
      <c r="C1611" s="65"/>
      <c r="D1611" s="55"/>
      <c r="E1611" s="55"/>
      <c r="F1611" s="55"/>
      <c r="G1611" s="55"/>
      <c r="H1611" s="55"/>
      <c r="I1611" s="55"/>
      <c r="J1611" s="55"/>
      <c r="K1611" s="65"/>
      <c r="L1611" s="65"/>
      <c r="M1611" s="65"/>
      <c r="N1611" s="65"/>
      <c r="O1611" s="65"/>
      <c r="P1611" s="65"/>
    </row>
    <row r="1612" spans="3:16" s="1" customFormat="1" x14ac:dyDescent="0.25">
      <c r="C1612" s="65"/>
      <c r="D1612" s="55"/>
      <c r="E1612" s="55"/>
      <c r="F1612" s="55"/>
      <c r="G1612" s="55"/>
      <c r="H1612" s="55"/>
      <c r="I1612" s="55"/>
      <c r="J1612" s="55"/>
      <c r="K1612" s="65"/>
      <c r="L1612" s="65"/>
      <c r="M1612" s="65"/>
      <c r="N1612" s="65"/>
      <c r="O1612" s="65"/>
      <c r="P1612" s="65"/>
    </row>
    <row r="1613" spans="3:16" s="1" customFormat="1" x14ac:dyDescent="0.25">
      <c r="C1613" s="65"/>
      <c r="D1613" s="55"/>
      <c r="E1613" s="55"/>
      <c r="F1613" s="55"/>
      <c r="G1613" s="55"/>
      <c r="H1613" s="55"/>
      <c r="I1613" s="55"/>
      <c r="J1613" s="55"/>
      <c r="K1613" s="65"/>
      <c r="L1613" s="65"/>
      <c r="M1613" s="65"/>
      <c r="N1613" s="65"/>
      <c r="O1613" s="65"/>
      <c r="P1613" s="65"/>
    </row>
    <row r="1614" spans="3:16" s="1" customFormat="1" x14ac:dyDescent="0.25">
      <c r="C1614" s="65"/>
      <c r="D1614" s="55"/>
      <c r="E1614" s="55"/>
      <c r="F1614" s="55"/>
      <c r="G1614" s="55"/>
      <c r="H1614" s="55"/>
      <c r="I1614" s="55"/>
      <c r="J1614" s="55"/>
      <c r="K1614" s="65"/>
      <c r="L1614" s="65"/>
      <c r="M1614" s="65"/>
      <c r="N1614" s="65"/>
      <c r="O1614" s="65"/>
      <c r="P1614" s="65"/>
    </row>
    <row r="1615" spans="3:16" s="1" customFormat="1" x14ac:dyDescent="0.25">
      <c r="C1615" s="65"/>
      <c r="D1615" s="55"/>
      <c r="E1615" s="55"/>
      <c r="F1615" s="55"/>
      <c r="G1615" s="55"/>
      <c r="H1615" s="55"/>
      <c r="I1615" s="55"/>
      <c r="J1615" s="55"/>
      <c r="K1615" s="65"/>
      <c r="L1615" s="65"/>
      <c r="M1615" s="65"/>
      <c r="N1615" s="65"/>
      <c r="O1615" s="65"/>
      <c r="P1615" s="65"/>
    </row>
    <row r="1616" spans="3:16" s="1" customFormat="1" x14ac:dyDescent="0.25">
      <c r="C1616" s="65"/>
      <c r="D1616" s="55"/>
      <c r="E1616" s="55"/>
      <c r="F1616" s="55"/>
      <c r="G1616" s="55"/>
      <c r="H1616" s="55"/>
      <c r="I1616" s="55"/>
      <c r="J1616" s="55"/>
      <c r="K1616" s="65"/>
      <c r="L1616" s="65"/>
      <c r="M1616" s="65"/>
      <c r="N1616" s="65"/>
      <c r="O1616" s="65"/>
      <c r="P1616" s="65"/>
    </row>
    <row r="1617" spans="3:16" s="1" customFormat="1" x14ac:dyDescent="0.25">
      <c r="C1617" s="65"/>
      <c r="D1617" s="55"/>
      <c r="E1617" s="55"/>
      <c r="F1617" s="55"/>
      <c r="G1617" s="55"/>
      <c r="H1617" s="55"/>
      <c r="I1617" s="55"/>
      <c r="J1617" s="55"/>
      <c r="K1617" s="65"/>
      <c r="L1617" s="65"/>
      <c r="M1617" s="65"/>
      <c r="N1617" s="65"/>
      <c r="O1617" s="65"/>
      <c r="P1617" s="65"/>
    </row>
    <row r="1618" spans="3:16" s="1" customFormat="1" x14ac:dyDescent="0.25">
      <c r="C1618" s="65"/>
      <c r="D1618" s="55"/>
      <c r="E1618" s="55"/>
      <c r="F1618" s="55"/>
      <c r="G1618" s="55"/>
      <c r="H1618" s="55"/>
      <c r="I1618" s="55"/>
      <c r="J1618" s="55"/>
      <c r="K1618" s="65"/>
      <c r="L1618" s="65"/>
      <c r="M1618" s="65"/>
      <c r="N1618" s="65"/>
      <c r="O1618" s="65"/>
      <c r="P1618" s="65"/>
    </row>
    <row r="1619" spans="3:16" s="1" customFormat="1" x14ac:dyDescent="0.25">
      <c r="C1619" s="65"/>
      <c r="D1619" s="55"/>
      <c r="E1619" s="55"/>
      <c r="F1619" s="55"/>
      <c r="G1619" s="55"/>
      <c r="H1619" s="55"/>
      <c r="I1619" s="55"/>
      <c r="J1619" s="55"/>
      <c r="K1619" s="65"/>
      <c r="L1619" s="65"/>
      <c r="M1619" s="65"/>
      <c r="N1619" s="65"/>
      <c r="O1619" s="65"/>
      <c r="P1619" s="65"/>
    </row>
    <row r="1620" spans="3:16" s="1" customFormat="1" x14ac:dyDescent="0.25">
      <c r="C1620" s="65"/>
      <c r="D1620" s="55"/>
      <c r="E1620" s="55"/>
      <c r="F1620" s="55"/>
      <c r="G1620" s="55"/>
      <c r="H1620" s="55"/>
      <c r="I1620" s="55"/>
      <c r="J1620" s="55"/>
      <c r="K1620" s="65"/>
      <c r="L1620" s="65"/>
      <c r="M1620" s="65"/>
      <c r="N1620" s="65"/>
      <c r="O1620" s="65"/>
      <c r="P1620" s="65"/>
    </row>
    <row r="1621" spans="3:16" s="1" customFormat="1" x14ac:dyDescent="0.25">
      <c r="C1621" s="65"/>
      <c r="D1621" s="55"/>
      <c r="E1621" s="55"/>
      <c r="F1621" s="55"/>
      <c r="G1621" s="55"/>
      <c r="H1621" s="55"/>
      <c r="I1621" s="55"/>
      <c r="J1621" s="55"/>
      <c r="K1621" s="65"/>
      <c r="L1621" s="65"/>
      <c r="M1621" s="65"/>
      <c r="N1621" s="65"/>
      <c r="O1621" s="65"/>
      <c r="P1621" s="65"/>
    </row>
    <row r="1622" spans="3:16" s="1" customFormat="1" x14ac:dyDescent="0.25">
      <c r="C1622" s="65"/>
      <c r="D1622" s="55"/>
      <c r="E1622" s="55"/>
      <c r="F1622" s="55"/>
      <c r="G1622" s="55"/>
      <c r="H1622" s="55"/>
      <c r="I1622" s="55"/>
      <c r="J1622" s="55"/>
      <c r="K1622" s="65"/>
      <c r="L1622" s="65"/>
      <c r="M1622" s="65"/>
      <c r="N1622" s="65"/>
      <c r="O1622" s="65"/>
      <c r="P1622" s="65"/>
    </row>
    <row r="1623" spans="3:16" s="1" customFormat="1" x14ac:dyDescent="0.25">
      <c r="C1623" s="65"/>
      <c r="D1623" s="55"/>
      <c r="E1623" s="55"/>
      <c r="F1623" s="55"/>
      <c r="G1623" s="55"/>
      <c r="H1623" s="55"/>
      <c r="I1623" s="55"/>
      <c r="J1623" s="55"/>
      <c r="K1623" s="65"/>
      <c r="L1623" s="65"/>
      <c r="M1623" s="65"/>
      <c r="N1623" s="65"/>
      <c r="O1623" s="65"/>
      <c r="P1623" s="65"/>
    </row>
    <row r="1624" spans="3:16" s="1" customFormat="1" x14ac:dyDescent="0.25">
      <c r="C1624" s="65"/>
      <c r="D1624" s="55"/>
      <c r="E1624" s="55"/>
      <c r="F1624" s="55"/>
      <c r="G1624" s="55"/>
      <c r="H1624" s="55"/>
      <c r="I1624" s="55"/>
      <c r="J1624" s="55"/>
      <c r="K1624" s="65"/>
      <c r="L1624" s="65"/>
      <c r="M1624" s="65"/>
      <c r="N1624" s="65"/>
      <c r="O1624" s="65"/>
      <c r="P1624" s="65"/>
    </row>
    <row r="1625" spans="3:16" s="1" customFormat="1" x14ac:dyDescent="0.25">
      <c r="C1625" s="65"/>
      <c r="D1625" s="55"/>
      <c r="E1625" s="55"/>
      <c r="F1625" s="55"/>
      <c r="G1625" s="55"/>
      <c r="H1625" s="55"/>
      <c r="I1625" s="55"/>
      <c r="J1625" s="55"/>
      <c r="K1625" s="65"/>
      <c r="L1625" s="65"/>
      <c r="M1625" s="65"/>
      <c r="N1625" s="65"/>
      <c r="O1625" s="65"/>
      <c r="P1625" s="65"/>
    </row>
    <row r="1626" spans="3:16" s="1" customFormat="1" x14ac:dyDescent="0.25">
      <c r="C1626" s="65"/>
      <c r="D1626" s="55"/>
      <c r="E1626" s="55"/>
      <c r="F1626" s="55"/>
      <c r="G1626" s="55"/>
      <c r="H1626" s="55"/>
      <c r="I1626" s="55"/>
      <c r="J1626" s="55"/>
      <c r="K1626" s="65"/>
      <c r="L1626" s="65"/>
      <c r="M1626" s="65"/>
      <c r="N1626" s="65"/>
      <c r="O1626" s="65"/>
      <c r="P1626" s="65"/>
    </row>
    <row r="1627" spans="3:16" s="1" customFormat="1" x14ac:dyDescent="0.25">
      <c r="C1627" s="65"/>
      <c r="D1627" s="55"/>
      <c r="E1627" s="55"/>
      <c r="F1627" s="55"/>
      <c r="G1627" s="55"/>
      <c r="H1627" s="55"/>
      <c r="I1627" s="55"/>
      <c r="J1627" s="55"/>
      <c r="K1627" s="65"/>
      <c r="L1627" s="65"/>
      <c r="M1627" s="65"/>
      <c r="N1627" s="65"/>
      <c r="O1627" s="65"/>
      <c r="P1627" s="65"/>
    </row>
    <row r="1628" spans="3:16" s="1" customFormat="1" x14ac:dyDescent="0.25">
      <c r="C1628" s="65"/>
      <c r="D1628" s="55"/>
      <c r="E1628" s="55"/>
      <c r="F1628" s="55"/>
      <c r="G1628" s="55"/>
      <c r="H1628" s="55"/>
      <c r="I1628" s="55"/>
      <c r="J1628" s="55"/>
      <c r="K1628" s="65"/>
      <c r="L1628" s="65"/>
      <c r="M1628" s="65"/>
      <c r="N1628" s="65"/>
      <c r="O1628" s="65"/>
      <c r="P1628" s="65"/>
    </row>
    <row r="1629" spans="3:16" s="1" customFormat="1" x14ac:dyDescent="0.25">
      <c r="C1629" s="65"/>
      <c r="D1629" s="55"/>
      <c r="E1629" s="55"/>
      <c r="F1629" s="55"/>
      <c r="G1629" s="55"/>
      <c r="H1629" s="55"/>
      <c r="I1629" s="55"/>
      <c r="J1629" s="55"/>
      <c r="K1629" s="65"/>
      <c r="L1629" s="65"/>
      <c r="M1629" s="65"/>
      <c r="N1629" s="65"/>
      <c r="O1629" s="65"/>
      <c r="P1629" s="65"/>
    </row>
    <row r="1630" spans="3:16" s="1" customFormat="1" x14ac:dyDescent="0.25">
      <c r="C1630" s="65"/>
      <c r="D1630" s="55"/>
      <c r="E1630" s="55"/>
      <c r="F1630" s="55"/>
      <c r="G1630" s="55"/>
      <c r="H1630" s="55"/>
      <c r="I1630" s="55"/>
      <c r="J1630" s="55"/>
      <c r="K1630" s="65"/>
      <c r="L1630" s="65"/>
      <c r="M1630" s="65"/>
      <c r="N1630" s="65"/>
      <c r="O1630" s="65"/>
      <c r="P1630" s="65"/>
    </row>
    <row r="1631" spans="3:16" s="1" customFormat="1" x14ac:dyDescent="0.25">
      <c r="C1631" s="65"/>
      <c r="D1631" s="55"/>
      <c r="E1631" s="55"/>
      <c r="F1631" s="55"/>
      <c r="G1631" s="55"/>
      <c r="H1631" s="55"/>
      <c r="I1631" s="55"/>
      <c r="J1631" s="55"/>
      <c r="K1631" s="65"/>
      <c r="L1631" s="65"/>
      <c r="M1631" s="65"/>
      <c r="N1631" s="65"/>
      <c r="O1631" s="65"/>
      <c r="P1631" s="65"/>
    </row>
    <row r="1632" spans="3:16" s="1" customFormat="1" x14ac:dyDescent="0.25">
      <c r="C1632" s="65"/>
      <c r="D1632" s="55"/>
      <c r="E1632" s="55"/>
      <c r="F1632" s="55"/>
      <c r="G1632" s="55"/>
      <c r="H1632" s="55"/>
      <c r="I1632" s="55"/>
      <c r="J1632" s="55"/>
      <c r="K1632" s="65"/>
      <c r="L1632" s="65"/>
      <c r="M1632" s="65"/>
      <c r="N1632" s="65"/>
      <c r="O1632" s="65"/>
      <c r="P1632" s="65"/>
    </row>
    <row r="1633" spans="3:16" s="1" customFormat="1" x14ac:dyDescent="0.25">
      <c r="C1633" s="65"/>
      <c r="D1633" s="55"/>
      <c r="E1633" s="55"/>
      <c r="F1633" s="55"/>
      <c r="G1633" s="55"/>
      <c r="H1633" s="55"/>
      <c r="I1633" s="55"/>
      <c r="J1633" s="55"/>
      <c r="K1633" s="65"/>
      <c r="L1633" s="65"/>
      <c r="M1633" s="65"/>
      <c r="N1633" s="65"/>
      <c r="O1633" s="65"/>
      <c r="P1633" s="65"/>
    </row>
    <row r="1634" spans="3:16" s="1" customFormat="1" x14ac:dyDescent="0.25">
      <c r="C1634" s="65"/>
      <c r="D1634" s="55"/>
      <c r="E1634" s="55"/>
      <c r="F1634" s="55"/>
      <c r="G1634" s="55"/>
      <c r="H1634" s="55"/>
      <c r="I1634" s="55"/>
      <c r="J1634" s="55"/>
      <c r="K1634" s="65"/>
      <c r="L1634" s="65"/>
      <c r="M1634" s="65"/>
      <c r="N1634" s="65"/>
      <c r="O1634" s="65"/>
      <c r="P1634" s="65"/>
    </row>
    <row r="1635" spans="3:16" s="1" customFormat="1" x14ac:dyDescent="0.25">
      <c r="C1635" s="65"/>
      <c r="D1635" s="55"/>
      <c r="E1635" s="55"/>
      <c r="F1635" s="55"/>
      <c r="G1635" s="55"/>
      <c r="H1635" s="55"/>
      <c r="I1635" s="55"/>
      <c r="J1635" s="55"/>
      <c r="K1635" s="65"/>
      <c r="L1635" s="65"/>
      <c r="M1635" s="65"/>
      <c r="N1635" s="65"/>
      <c r="O1635" s="65"/>
      <c r="P1635" s="65"/>
    </row>
    <row r="1636" spans="3:16" s="1" customFormat="1" x14ac:dyDescent="0.25">
      <c r="C1636" s="65"/>
      <c r="D1636" s="55"/>
      <c r="E1636" s="55"/>
      <c r="F1636" s="55"/>
      <c r="G1636" s="55"/>
      <c r="H1636" s="55"/>
      <c r="I1636" s="55"/>
      <c r="J1636" s="55"/>
      <c r="K1636" s="65"/>
      <c r="L1636" s="65"/>
      <c r="M1636" s="65"/>
      <c r="N1636" s="65"/>
      <c r="O1636" s="65"/>
      <c r="P1636" s="65"/>
    </row>
    <row r="1637" spans="3:16" s="1" customFormat="1" x14ac:dyDescent="0.25">
      <c r="C1637" s="65"/>
      <c r="D1637" s="55"/>
      <c r="E1637" s="55"/>
      <c r="F1637" s="55"/>
      <c r="G1637" s="55"/>
      <c r="H1637" s="55"/>
      <c r="I1637" s="55"/>
      <c r="J1637" s="55"/>
      <c r="K1637" s="65"/>
      <c r="L1637" s="65"/>
      <c r="M1637" s="65"/>
      <c r="N1637" s="65"/>
      <c r="O1637" s="65"/>
      <c r="P1637" s="65"/>
    </row>
    <row r="1638" spans="3:16" s="1" customFormat="1" x14ac:dyDescent="0.25">
      <c r="C1638" s="65"/>
      <c r="D1638" s="55"/>
      <c r="E1638" s="55"/>
      <c r="F1638" s="55"/>
      <c r="G1638" s="55"/>
      <c r="H1638" s="55"/>
      <c r="I1638" s="55"/>
      <c r="J1638" s="55"/>
      <c r="K1638" s="65"/>
      <c r="L1638" s="65"/>
      <c r="M1638" s="65"/>
      <c r="N1638" s="65"/>
      <c r="O1638" s="65"/>
      <c r="P1638" s="65"/>
    </row>
    <row r="1639" spans="3:16" s="1" customFormat="1" x14ac:dyDescent="0.25">
      <c r="C1639" s="65"/>
      <c r="D1639" s="55"/>
      <c r="E1639" s="55"/>
      <c r="F1639" s="55"/>
      <c r="G1639" s="55"/>
      <c r="H1639" s="55"/>
      <c r="I1639" s="55"/>
      <c r="J1639" s="55"/>
      <c r="K1639" s="65"/>
      <c r="L1639" s="65"/>
      <c r="M1639" s="65"/>
      <c r="N1639" s="65"/>
      <c r="O1639" s="65"/>
      <c r="P1639" s="65"/>
    </row>
    <row r="1640" spans="3:16" s="1" customFormat="1" x14ac:dyDescent="0.25">
      <c r="C1640" s="65"/>
      <c r="D1640" s="55"/>
      <c r="E1640" s="55"/>
      <c r="F1640" s="55"/>
      <c r="G1640" s="55"/>
      <c r="H1640" s="55"/>
      <c r="I1640" s="55"/>
      <c r="J1640" s="55"/>
      <c r="K1640" s="65"/>
      <c r="L1640" s="65"/>
      <c r="M1640" s="65"/>
      <c r="N1640" s="65"/>
      <c r="O1640" s="65"/>
      <c r="P1640" s="65"/>
    </row>
    <row r="1641" spans="3:16" s="1" customFormat="1" x14ac:dyDescent="0.25">
      <c r="C1641" s="65"/>
      <c r="D1641" s="55"/>
      <c r="E1641" s="55"/>
      <c r="F1641" s="55"/>
      <c r="G1641" s="55"/>
      <c r="H1641" s="55"/>
      <c r="I1641" s="55"/>
      <c r="J1641" s="55"/>
      <c r="K1641" s="65"/>
      <c r="L1641" s="65"/>
      <c r="M1641" s="65"/>
      <c r="N1641" s="65"/>
      <c r="O1641" s="65"/>
      <c r="P1641" s="65"/>
    </row>
    <row r="1642" spans="3:16" s="1" customFormat="1" x14ac:dyDescent="0.25">
      <c r="C1642" s="65"/>
      <c r="D1642" s="55"/>
      <c r="E1642" s="55"/>
      <c r="F1642" s="55"/>
      <c r="G1642" s="55"/>
      <c r="H1642" s="55"/>
      <c r="I1642" s="55"/>
      <c r="J1642" s="55"/>
      <c r="K1642" s="65"/>
      <c r="L1642" s="65"/>
      <c r="M1642" s="65"/>
      <c r="N1642" s="65"/>
      <c r="O1642" s="65"/>
      <c r="P1642" s="65"/>
    </row>
    <row r="1643" spans="3:16" s="1" customFormat="1" x14ac:dyDescent="0.25">
      <c r="C1643" s="65"/>
      <c r="D1643" s="55"/>
      <c r="E1643" s="55"/>
      <c r="F1643" s="55"/>
      <c r="G1643" s="55"/>
      <c r="H1643" s="55"/>
      <c r="I1643" s="55"/>
      <c r="J1643" s="55"/>
      <c r="K1643" s="65"/>
      <c r="L1643" s="65"/>
      <c r="M1643" s="65"/>
      <c r="N1643" s="65"/>
      <c r="O1643" s="65"/>
      <c r="P1643" s="65"/>
    </row>
    <row r="1644" spans="3:16" s="1" customFormat="1" x14ac:dyDescent="0.25">
      <c r="C1644" s="65"/>
      <c r="D1644" s="55"/>
      <c r="E1644" s="55"/>
      <c r="F1644" s="55"/>
      <c r="G1644" s="55"/>
      <c r="H1644" s="55"/>
      <c r="I1644" s="55"/>
      <c r="J1644" s="55"/>
      <c r="K1644" s="65"/>
      <c r="L1644" s="65"/>
      <c r="M1644" s="65"/>
      <c r="N1644" s="65"/>
      <c r="O1644" s="65"/>
      <c r="P1644" s="65"/>
    </row>
    <row r="1645" spans="3:16" s="1" customFormat="1" x14ac:dyDescent="0.25">
      <c r="C1645" s="65"/>
      <c r="D1645" s="55"/>
      <c r="E1645" s="55"/>
      <c r="F1645" s="55"/>
      <c r="G1645" s="55"/>
      <c r="H1645" s="55"/>
      <c r="I1645" s="55"/>
      <c r="J1645" s="55"/>
      <c r="K1645" s="65"/>
      <c r="L1645" s="65"/>
      <c r="M1645" s="65"/>
      <c r="N1645" s="65"/>
      <c r="O1645" s="65"/>
      <c r="P1645" s="65"/>
    </row>
    <row r="1646" spans="3:16" s="1" customFormat="1" x14ac:dyDescent="0.25">
      <c r="C1646" s="65"/>
      <c r="D1646" s="55"/>
      <c r="E1646" s="55"/>
      <c r="F1646" s="55"/>
      <c r="G1646" s="55"/>
      <c r="H1646" s="55"/>
      <c r="I1646" s="55"/>
      <c r="J1646" s="55"/>
      <c r="K1646" s="65"/>
      <c r="L1646" s="65"/>
      <c r="M1646" s="65"/>
      <c r="N1646" s="65"/>
      <c r="O1646" s="65"/>
      <c r="P1646" s="65"/>
    </row>
    <row r="1647" spans="3:16" s="1" customFormat="1" x14ac:dyDescent="0.25">
      <c r="C1647" s="65"/>
      <c r="D1647" s="55"/>
      <c r="E1647" s="55"/>
      <c r="F1647" s="55"/>
      <c r="G1647" s="55"/>
      <c r="H1647" s="55"/>
      <c r="I1647" s="55"/>
      <c r="J1647" s="55"/>
      <c r="K1647" s="65"/>
      <c r="L1647" s="65"/>
      <c r="M1647" s="65"/>
      <c r="N1647" s="65"/>
      <c r="O1647" s="65"/>
      <c r="P1647" s="65"/>
    </row>
    <row r="1648" spans="3:16" s="1" customFormat="1" x14ac:dyDescent="0.25">
      <c r="C1648" s="65"/>
      <c r="D1648" s="55"/>
      <c r="E1648" s="55"/>
      <c r="F1648" s="55"/>
      <c r="G1648" s="55"/>
      <c r="H1648" s="55"/>
      <c r="I1648" s="55"/>
      <c r="J1648" s="55"/>
      <c r="K1648" s="65"/>
      <c r="L1648" s="65"/>
      <c r="M1648" s="65"/>
      <c r="N1648" s="65"/>
      <c r="O1648" s="65"/>
      <c r="P1648" s="65"/>
    </row>
    <row r="1649" spans="3:16" s="1" customFormat="1" x14ac:dyDescent="0.25">
      <c r="C1649" s="65"/>
      <c r="D1649" s="55"/>
      <c r="E1649" s="55"/>
      <c r="F1649" s="55"/>
      <c r="G1649" s="55"/>
      <c r="H1649" s="55"/>
      <c r="I1649" s="55"/>
      <c r="J1649" s="55"/>
      <c r="K1649" s="65"/>
      <c r="L1649" s="65"/>
      <c r="M1649" s="65"/>
      <c r="N1649" s="65"/>
      <c r="O1649" s="65"/>
      <c r="P1649" s="65"/>
    </row>
    <row r="1650" spans="3:16" s="1" customFormat="1" x14ac:dyDescent="0.25">
      <c r="C1650" s="65"/>
      <c r="D1650" s="55"/>
      <c r="E1650" s="55"/>
      <c r="F1650" s="55"/>
      <c r="G1650" s="55"/>
      <c r="H1650" s="55"/>
      <c r="I1650" s="55"/>
      <c r="J1650" s="55"/>
      <c r="K1650" s="65"/>
      <c r="L1650" s="65"/>
      <c r="M1650" s="65"/>
      <c r="N1650" s="65"/>
      <c r="O1650" s="65"/>
      <c r="P1650" s="65"/>
    </row>
    <row r="1651" spans="3:16" s="1" customFormat="1" x14ac:dyDescent="0.25">
      <c r="C1651" s="65"/>
      <c r="D1651" s="55"/>
      <c r="E1651" s="55"/>
      <c r="F1651" s="55"/>
      <c r="G1651" s="55"/>
      <c r="H1651" s="55"/>
      <c r="I1651" s="55"/>
      <c r="J1651" s="55"/>
      <c r="K1651" s="65"/>
      <c r="L1651" s="65"/>
      <c r="M1651" s="65"/>
      <c r="N1651" s="65"/>
      <c r="O1651" s="65"/>
      <c r="P1651" s="65"/>
    </row>
    <row r="1652" spans="3:16" s="1" customFormat="1" x14ac:dyDescent="0.25">
      <c r="C1652" s="65"/>
      <c r="D1652" s="55"/>
      <c r="E1652" s="55"/>
      <c r="F1652" s="55"/>
      <c r="G1652" s="55"/>
      <c r="H1652" s="55"/>
      <c r="I1652" s="55"/>
      <c r="J1652" s="55"/>
      <c r="K1652" s="65"/>
      <c r="L1652" s="65"/>
      <c r="M1652" s="65"/>
      <c r="N1652" s="65"/>
      <c r="O1652" s="65"/>
      <c r="P1652" s="65"/>
    </row>
    <row r="1653" spans="3:16" s="1" customFormat="1" x14ac:dyDescent="0.25">
      <c r="C1653" s="65"/>
      <c r="D1653" s="55"/>
      <c r="E1653" s="55"/>
      <c r="F1653" s="55"/>
      <c r="G1653" s="55"/>
      <c r="H1653" s="55"/>
      <c r="I1653" s="55"/>
      <c r="J1653" s="55"/>
      <c r="K1653" s="65"/>
      <c r="L1653" s="65"/>
      <c r="M1653" s="65"/>
      <c r="N1653" s="65"/>
      <c r="O1653" s="65"/>
      <c r="P1653" s="65"/>
    </row>
    <row r="1654" spans="3:16" s="1" customFormat="1" x14ac:dyDescent="0.25">
      <c r="C1654" s="65"/>
      <c r="D1654" s="55"/>
      <c r="E1654" s="55"/>
      <c r="F1654" s="55"/>
      <c r="G1654" s="55"/>
      <c r="H1654" s="55"/>
      <c r="I1654" s="55"/>
      <c r="J1654" s="55"/>
      <c r="K1654" s="65"/>
      <c r="L1654" s="65"/>
      <c r="M1654" s="65"/>
      <c r="N1654" s="65"/>
      <c r="O1654" s="65"/>
      <c r="P1654" s="65"/>
    </row>
    <row r="1655" spans="3:16" s="1" customFormat="1" x14ac:dyDescent="0.25">
      <c r="C1655" s="65"/>
      <c r="D1655" s="55"/>
      <c r="E1655" s="55"/>
      <c r="F1655" s="55"/>
      <c r="G1655" s="55"/>
      <c r="H1655" s="55"/>
      <c r="I1655" s="55"/>
      <c r="J1655" s="55"/>
      <c r="K1655" s="65"/>
      <c r="L1655" s="65"/>
      <c r="M1655" s="65"/>
      <c r="N1655" s="65"/>
      <c r="O1655" s="65"/>
      <c r="P1655" s="65"/>
    </row>
    <row r="1656" spans="3:16" s="1" customFormat="1" x14ac:dyDescent="0.25">
      <c r="C1656" s="65"/>
      <c r="D1656" s="55"/>
      <c r="E1656" s="55"/>
      <c r="F1656" s="55"/>
      <c r="G1656" s="55"/>
      <c r="H1656" s="55"/>
      <c r="I1656" s="55"/>
      <c r="J1656" s="55"/>
      <c r="K1656" s="65"/>
      <c r="L1656" s="65"/>
      <c r="M1656" s="65"/>
      <c r="N1656" s="65"/>
      <c r="O1656" s="65"/>
      <c r="P1656" s="65"/>
    </row>
    <row r="1657" spans="3:16" s="1" customFormat="1" x14ac:dyDescent="0.25">
      <c r="C1657" s="65"/>
      <c r="D1657" s="55"/>
      <c r="E1657" s="55"/>
      <c r="F1657" s="55"/>
      <c r="G1657" s="55"/>
      <c r="H1657" s="55"/>
      <c r="I1657" s="55"/>
      <c r="J1657" s="55"/>
      <c r="K1657" s="65"/>
      <c r="L1657" s="65"/>
      <c r="M1657" s="65"/>
      <c r="N1657" s="65"/>
      <c r="O1657" s="65"/>
      <c r="P1657" s="65"/>
    </row>
    <row r="1658" spans="3:16" s="1" customFormat="1" x14ac:dyDescent="0.25">
      <c r="C1658" s="65"/>
      <c r="D1658" s="55"/>
      <c r="E1658" s="55"/>
      <c r="F1658" s="55"/>
      <c r="G1658" s="55"/>
      <c r="H1658" s="55"/>
      <c r="I1658" s="55"/>
      <c r="J1658" s="55"/>
      <c r="K1658" s="65"/>
      <c r="L1658" s="65"/>
      <c r="M1658" s="65"/>
      <c r="N1658" s="65"/>
      <c r="O1658" s="65"/>
      <c r="P1658" s="65"/>
    </row>
    <row r="1659" spans="3:16" s="1" customFormat="1" x14ac:dyDescent="0.25">
      <c r="C1659" s="65"/>
      <c r="D1659" s="55"/>
      <c r="E1659" s="55"/>
      <c r="F1659" s="55"/>
      <c r="G1659" s="55"/>
      <c r="H1659" s="55"/>
      <c r="I1659" s="55"/>
      <c r="J1659" s="55"/>
      <c r="K1659" s="65"/>
      <c r="L1659" s="65"/>
      <c r="M1659" s="65"/>
      <c r="N1659" s="65"/>
      <c r="O1659" s="65"/>
      <c r="P1659" s="65"/>
    </row>
    <row r="1660" spans="3:16" s="1" customFormat="1" x14ac:dyDescent="0.25">
      <c r="C1660" s="65"/>
      <c r="D1660" s="55"/>
      <c r="E1660" s="55"/>
      <c r="F1660" s="55"/>
      <c r="G1660" s="55"/>
      <c r="H1660" s="55"/>
      <c r="I1660" s="55"/>
      <c r="J1660" s="55"/>
      <c r="K1660" s="65"/>
      <c r="L1660" s="65"/>
      <c r="M1660" s="65"/>
      <c r="N1660" s="65"/>
      <c r="O1660" s="65"/>
      <c r="P1660" s="65"/>
    </row>
    <row r="1661" spans="3:16" s="1" customFormat="1" x14ac:dyDescent="0.25">
      <c r="C1661" s="65"/>
      <c r="D1661" s="55"/>
      <c r="E1661" s="55"/>
      <c r="F1661" s="55"/>
      <c r="G1661" s="55"/>
      <c r="H1661" s="55"/>
      <c r="I1661" s="55"/>
      <c r="J1661" s="55"/>
      <c r="K1661" s="65"/>
      <c r="L1661" s="65"/>
      <c r="M1661" s="65"/>
      <c r="N1661" s="65"/>
      <c r="O1661" s="65"/>
      <c r="P1661" s="65"/>
    </row>
    <row r="1662" spans="3:16" s="1" customFormat="1" x14ac:dyDescent="0.25">
      <c r="C1662" s="65"/>
      <c r="D1662" s="55"/>
      <c r="E1662" s="55"/>
      <c r="F1662" s="55"/>
      <c r="G1662" s="55"/>
      <c r="H1662" s="55"/>
      <c r="I1662" s="55"/>
      <c r="J1662" s="55"/>
      <c r="K1662" s="65"/>
      <c r="L1662" s="65"/>
      <c r="M1662" s="65"/>
      <c r="N1662" s="65"/>
      <c r="O1662" s="65"/>
      <c r="P1662" s="65"/>
    </row>
    <row r="1663" spans="3:16" s="1" customFormat="1" x14ac:dyDescent="0.25">
      <c r="C1663" s="65"/>
      <c r="D1663" s="55"/>
      <c r="E1663" s="55"/>
      <c r="F1663" s="55"/>
      <c r="G1663" s="55"/>
      <c r="H1663" s="55"/>
      <c r="I1663" s="55"/>
      <c r="J1663" s="55"/>
      <c r="K1663" s="65"/>
      <c r="L1663" s="65"/>
      <c r="M1663" s="65"/>
      <c r="N1663" s="65"/>
      <c r="O1663" s="65"/>
      <c r="P1663" s="65"/>
    </row>
    <row r="1664" spans="3:16" s="1" customFormat="1" x14ac:dyDescent="0.25">
      <c r="C1664" s="65"/>
      <c r="D1664" s="55"/>
      <c r="E1664" s="55"/>
      <c r="F1664" s="55"/>
      <c r="G1664" s="55"/>
      <c r="H1664" s="55"/>
      <c r="I1664" s="55"/>
      <c r="J1664" s="55"/>
      <c r="K1664" s="65"/>
      <c r="L1664" s="65"/>
      <c r="M1664" s="65"/>
      <c r="N1664" s="65"/>
      <c r="O1664" s="65"/>
      <c r="P1664" s="65"/>
    </row>
    <row r="1665" spans="3:16" s="1" customFormat="1" x14ac:dyDescent="0.25">
      <c r="C1665" s="65"/>
      <c r="D1665" s="55"/>
      <c r="E1665" s="55"/>
      <c r="F1665" s="55"/>
      <c r="G1665" s="55"/>
      <c r="H1665" s="55"/>
      <c r="I1665" s="55"/>
      <c r="J1665" s="55"/>
      <c r="K1665" s="65"/>
      <c r="L1665" s="65"/>
      <c r="M1665" s="65"/>
      <c r="N1665" s="65"/>
      <c r="O1665" s="65"/>
      <c r="P1665" s="65"/>
    </row>
    <row r="1666" spans="3:16" s="1" customFormat="1" x14ac:dyDescent="0.25">
      <c r="C1666" s="65"/>
      <c r="D1666" s="55"/>
      <c r="E1666" s="55"/>
      <c r="F1666" s="55"/>
      <c r="G1666" s="55"/>
      <c r="H1666" s="55"/>
      <c r="I1666" s="55"/>
      <c r="J1666" s="55"/>
      <c r="K1666" s="65"/>
      <c r="L1666" s="65"/>
      <c r="M1666" s="65"/>
      <c r="N1666" s="65"/>
      <c r="O1666" s="65"/>
      <c r="P1666" s="65"/>
    </row>
    <row r="1667" spans="3:16" s="1" customFormat="1" x14ac:dyDescent="0.25">
      <c r="C1667" s="65"/>
      <c r="D1667" s="55"/>
      <c r="E1667" s="55"/>
      <c r="F1667" s="55"/>
      <c r="G1667" s="55"/>
      <c r="H1667" s="55"/>
      <c r="I1667" s="55"/>
      <c r="J1667" s="55"/>
      <c r="K1667" s="65"/>
      <c r="L1667" s="65"/>
      <c r="M1667" s="65"/>
      <c r="N1667" s="65"/>
      <c r="O1667" s="65"/>
      <c r="P1667" s="65"/>
    </row>
    <row r="1668" spans="3:16" s="1" customFormat="1" x14ac:dyDescent="0.25">
      <c r="C1668" s="65"/>
      <c r="D1668" s="55"/>
      <c r="E1668" s="55"/>
      <c r="F1668" s="55"/>
      <c r="G1668" s="55"/>
      <c r="H1668" s="55"/>
      <c r="I1668" s="55"/>
      <c r="J1668" s="55"/>
      <c r="K1668" s="65"/>
      <c r="L1668" s="65"/>
      <c r="M1668" s="65"/>
      <c r="N1668" s="65"/>
      <c r="O1668" s="65"/>
      <c r="P1668" s="65"/>
    </row>
    <row r="1669" spans="3:16" s="1" customFormat="1" x14ac:dyDescent="0.25">
      <c r="C1669" s="65"/>
      <c r="D1669" s="55"/>
      <c r="E1669" s="55"/>
      <c r="F1669" s="55"/>
      <c r="G1669" s="55"/>
      <c r="H1669" s="55"/>
      <c r="I1669" s="55"/>
      <c r="J1669" s="55"/>
      <c r="K1669" s="65"/>
      <c r="L1669" s="65"/>
      <c r="M1669" s="65"/>
      <c r="N1669" s="65"/>
      <c r="O1669" s="65"/>
      <c r="P1669" s="65"/>
    </row>
    <row r="1670" spans="3:16" s="1" customFormat="1" x14ac:dyDescent="0.25">
      <c r="C1670" s="65"/>
      <c r="D1670" s="55"/>
      <c r="E1670" s="55"/>
      <c r="F1670" s="55"/>
      <c r="G1670" s="55"/>
      <c r="H1670" s="55"/>
      <c r="I1670" s="55"/>
      <c r="J1670" s="55"/>
      <c r="K1670" s="65"/>
      <c r="L1670" s="65"/>
      <c r="M1670" s="65"/>
      <c r="N1670" s="65"/>
      <c r="O1670" s="65"/>
      <c r="P1670" s="65"/>
    </row>
    <row r="1671" spans="3:16" s="1" customFormat="1" x14ac:dyDescent="0.25">
      <c r="C1671" s="65"/>
      <c r="D1671" s="55"/>
      <c r="E1671" s="55"/>
      <c r="F1671" s="55"/>
      <c r="G1671" s="55"/>
      <c r="H1671" s="55"/>
      <c r="I1671" s="55"/>
      <c r="J1671" s="55"/>
      <c r="K1671" s="65"/>
      <c r="L1671" s="65"/>
      <c r="M1671" s="65"/>
      <c r="N1671" s="65"/>
      <c r="O1671" s="65"/>
      <c r="P1671" s="65"/>
    </row>
    <row r="1672" spans="3:16" s="1" customFormat="1" x14ac:dyDescent="0.25">
      <c r="C1672" s="65"/>
      <c r="D1672" s="55"/>
      <c r="E1672" s="55"/>
      <c r="F1672" s="55"/>
      <c r="G1672" s="55"/>
      <c r="H1672" s="55"/>
      <c r="I1672" s="55"/>
      <c r="J1672" s="55"/>
      <c r="K1672" s="65"/>
      <c r="L1672" s="65"/>
      <c r="M1672" s="65"/>
      <c r="N1672" s="65"/>
      <c r="O1672" s="65"/>
      <c r="P1672" s="65"/>
    </row>
    <row r="1673" spans="3:16" s="1" customFormat="1" x14ac:dyDescent="0.25">
      <c r="C1673" s="65"/>
      <c r="D1673" s="55"/>
      <c r="E1673" s="55"/>
      <c r="F1673" s="55"/>
      <c r="G1673" s="55"/>
      <c r="H1673" s="55"/>
      <c r="I1673" s="55"/>
      <c r="J1673" s="55"/>
      <c r="K1673" s="65"/>
      <c r="L1673" s="65"/>
      <c r="M1673" s="65"/>
      <c r="N1673" s="65"/>
      <c r="O1673" s="65"/>
      <c r="P1673" s="65"/>
    </row>
    <row r="1674" spans="3:16" s="1" customFormat="1" x14ac:dyDescent="0.25">
      <c r="C1674" s="65"/>
      <c r="D1674" s="55"/>
      <c r="E1674" s="55"/>
      <c r="F1674" s="55"/>
      <c r="G1674" s="55"/>
      <c r="H1674" s="55"/>
      <c r="I1674" s="55"/>
      <c r="J1674" s="55"/>
      <c r="K1674" s="65"/>
      <c r="L1674" s="65"/>
      <c r="M1674" s="65"/>
      <c r="N1674" s="65"/>
      <c r="O1674" s="65"/>
      <c r="P1674" s="65"/>
    </row>
    <row r="1675" spans="3:16" s="1" customFormat="1" x14ac:dyDescent="0.25">
      <c r="C1675" s="65"/>
      <c r="D1675" s="55"/>
      <c r="E1675" s="55"/>
      <c r="F1675" s="55"/>
      <c r="G1675" s="55"/>
      <c r="H1675" s="55"/>
      <c r="I1675" s="55"/>
      <c r="J1675" s="55"/>
      <c r="K1675" s="65"/>
      <c r="L1675" s="65"/>
      <c r="M1675" s="65"/>
      <c r="N1675" s="65"/>
      <c r="O1675" s="65"/>
      <c r="P1675" s="65"/>
    </row>
    <row r="1676" spans="3:16" s="1" customFormat="1" x14ac:dyDescent="0.25">
      <c r="C1676" s="65"/>
      <c r="D1676" s="55"/>
      <c r="E1676" s="55"/>
      <c r="F1676" s="55"/>
      <c r="G1676" s="55"/>
      <c r="H1676" s="55"/>
      <c r="I1676" s="55"/>
      <c r="J1676" s="55"/>
      <c r="K1676" s="65"/>
      <c r="L1676" s="65"/>
      <c r="M1676" s="65"/>
      <c r="N1676" s="65"/>
      <c r="O1676" s="65"/>
      <c r="P1676" s="65"/>
    </row>
    <row r="1677" spans="3:16" s="1" customFormat="1" x14ac:dyDescent="0.25">
      <c r="C1677" s="65"/>
      <c r="D1677" s="55"/>
      <c r="E1677" s="55"/>
      <c r="F1677" s="55"/>
      <c r="G1677" s="55"/>
      <c r="H1677" s="55"/>
      <c r="I1677" s="55"/>
      <c r="J1677" s="55"/>
      <c r="K1677" s="65"/>
      <c r="L1677" s="65"/>
      <c r="M1677" s="65"/>
      <c r="N1677" s="65"/>
      <c r="O1677" s="65"/>
      <c r="P1677" s="65"/>
    </row>
    <row r="1678" spans="3:16" s="1" customFormat="1" x14ac:dyDescent="0.25">
      <c r="C1678" s="65"/>
      <c r="D1678" s="55"/>
      <c r="E1678" s="55"/>
      <c r="F1678" s="55"/>
      <c r="G1678" s="55"/>
      <c r="H1678" s="55"/>
      <c r="I1678" s="55"/>
      <c r="J1678" s="55"/>
      <c r="K1678" s="65"/>
      <c r="L1678" s="65"/>
      <c r="M1678" s="65"/>
      <c r="N1678" s="65"/>
      <c r="O1678" s="65"/>
      <c r="P1678" s="65"/>
    </row>
    <row r="1679" spans="3:16" s="1" customFormat="1" x14ac:dyDescent="0.25">
      <c r="C1679" s="65"/>
      <c r="D1679" s="55"/>
      <c r="E1679" s="55"/>
      <c r="F1679" s="55"/>
      <c r="G1679" s="55"/>
      <c r="H1679" s="55"/>
      <c r="I1679" s="55"/>
      <c r="J1679" s="55"/>
      <c r="K1679" s="65"/>
      <c r="L1679" s="65"/>
      <c r="M1679" s="65"/>
      <c r="N1679" s="65"/>
      <c r="O1679" s="65"/>
      <c r="P1679" s="65"/>
    </row>
    <row r="1680" spans="3:16" s="1" customFormat="1" x14ac:dyDescent="0.25">
      <c r="C1680" s="65"/>
      <c r="D1680" s="55"/>
      <c r="E1680" s="55"/>
      <c r="F1680" s="55"/>
      <c r="G1680" s="55"/>
      <c r="H1680" s="55"/>
      <c r="I1680" s="55"/>
      <c r="J1680" s="55"/>
      <c r="K1680" s="65"/>
      <c r="L1680" s="65"/>
      <c r="M1680" s="65"/>
      <c r="N1680" s="65"/>
      <c r="O1680" s="65"/>
      <c r="P1680" s="65"/>
    </row>
    <row r="1681" spans="3:16" s="1" customFormat="1" x14ac:dyDescent="0.25">
      <c r="C1681" s="65"/>
      <c r="D1681" s="55"/>
      <c r="E1681" s="55"/>
      <c r="F1681" s="55"/>
      <c r="G1681" s="55"/>
      <c r="H1681" s="55"/>
      <c r="I1681" s="55"/>
      <c r="J1681" s="55"/>
      <c r="K1681" s="65"/>
      <c r="L1681" s="65"/>
      <c r="M1681" s="65"/>
      <c r="N1681" s="65"/>
      <c r="O1681" s="65"/>
      <c r="P1681" s="65"/>
    </row>
    <row r="1682" spans="3:16" s="1" customFormat="1" x14ac:dyDescent="0.25">
      <c r="C1682" s="65"/>
      <c r="D1682" s="55"/>
      <c r="E1682" s="55"/>
      <c r="F1682" s="55"/>
      <c r="G1682" s="55"/>
      <c r="H1682" s="55"/>
      <c r="I1682" s="55"/>
      <c r="J1682" s="55"/>
      <c r="K1682" s="65"/>
      <c r="L1682" s="65"/>
      <c r="M1682" s="65"/>
      <c r="N1682" s="65"/>
      <c r="O1682" s="65"/>
      <c r="P1682" s="65"/>
    </row>
    <row r="1683" spans="3:16" s="1" customFormat="1" x14ac:dyDescent="0.25">
      <c r="C1683" s="65"/>
      <c r="D1683" s="55"/>
      <c r="E1683" s="55"/>
      <c r="F1683" s="55"/>
      <c r="G1683" s="55"/>
      <c r="H1683" s="55"/>
      <c r="I1683" s="55"/>
      <c r="J1683" s="55"/>
      <c r="K1683" s="65"/>
      <c r="L1683" s="65"/>
      <c r="M1683" s="65"/>
      <c r="N1683" s="65"/>
      <c r="O1683" s="65"/>
      <c r="P1683" s="65"/>
    </row>
    <row r="1684" spans="3:16" s="1" customFormat="1" x14ac:dyDescent="0.25">
      <c r="C1684" s="65"/>
      <c r="D1684" s="55"/>
      <c r="E1684" s="55"/>
      <c r="F1684" s="55"/>
      <c r="G1684" s="55"/>
      <c r="H1684" s="55"/>
      <c r="I1684" s="55"/>
      <c r="J1684" s="55"/>
      <c r="K1684" s="65"/>
      <c r="L1684" s="65"/>
      <c r="M1684" s="65"/>
      <c r="N1684" s="65"/>
      <c r="O1684" s="65"/>
      <c r="P1684" s="65"/>
    </row>
    <row r="1685" spans="3:16" s="1" customFormat="1" x14ac:dyDescent="0.25">
      <c r="C1685" s="65"/>
      <c r="D1685" s="55"/>
      <c r="E1685" s="55"/>
      <c r="F1685" s="55"/>
      <c r="G1685" s="55"/>
      <c r="H1685" s="55"/>
      <c r="I1685" s="55"/>
      <c r="J1685" s="55"/>
      <c r="K1685" s="65"/>
      <c r="L1685" s="65"/>
      <c r="M1685" s="65"/>
      <c r="N1685" s="65"/>
      <c r="O1685" s="65"/>
      <c r="P1685" s="65"/>
    </row>
    <row r="1686" spans="3:16" s="1" customFormat="1" x14ac:dyDescent="0.25">
      <c r="C1686" s="65"/>
      <c r="D1686" s="55"/>
      <c r="E1686" s="55"/>
      <c r="F1686" s="55"/>
      <c r="G1686" s="55"/>
      <c r="H1686" s="55"/>
      <c r="I1686" s="55"/>
      <c r="J1686" s="55"/>
      <c r="K1686" s="65"/>
      <c r="L1686" s="65"/>
      <c r="M1686" s="65"/>
      <c r="N1686" s="65"/>
      <c r="O1686" s="65"/>
      <c r="P1686" s="65"/>
    </row>
    <row r="1687" spans="3:16" s="1" customFormat="1" x14ac:dyDescent="0.25">
      <c r="C1687" s="65"/>
      <c r="D1687" s="55"/>
      <c r="E1687" s="55"/>
      <c r="F1687" s="55"/>
      <c r="G1687" s="55"/>
      <c r="H1687" s="55"/>
      <c r="I1687" s="55"/>
      <c r="J1687" s="55"/>
      <c r="K1687" s="65"/>
      <c r="L1687" s="65"/>
      <c r="M1687" s="65"/>
      <c r="N1687" s="65"/>
      <c r="O1687" s="65"/>
      <c r="P1687" s="65"/>
    </row>
    <row r="1688" spans="3:16" s="1" customFormat="1" x14ac:dyDescent="0.25">
      <c r="C1688" s="65"/>
      <c r="D1688" s="55"/>
      <c r="E1688" s="55"/>
      <c r="F1688" s="55"/>
      <c r="G1688" s="55"/>
      <c r="H1688" s="55"/>
      <c r="I1688" s="55"/>
      <c r="J1688" s="55"/>
      <c r="K1688" s="65"/>
      <c r="L1688" s="65"/>
      <c r="M1688" s="65"/>
      <c r="N1688" s="65"/>
      <c r="O1688" s="65"/>
      <c r="P1688" s="65"/>
    </row>
    <row r="1689" spans="3:16" s="1" customFormat="1" x14ac:dyDescent="0.25">
      <c r="C1689" s="65"/>
      <c r="D1689" s="55"/>
      <c r="E1689" s="55"/>
      <c r="F1689" s="55"/>
      <c r="G1689" s="55"/>
      <c r="H1689" s="55"/>
      <c r="I1689" s="55"/>
      <c r="J1689" s="55"/>
      <c r="K1689" s="65"/>
      <c r="L1689" s="65"/>
      <c r="M1689" s="65"/>
      <c r="N1689" s="65"/>
      <c r="O1689" s="65"/>
      <c r="P1689" s="65"/>
    </row>
    <row r="1690" spans="3:16" s="1" customFormat="1" x14ac:dyDescent="0.25">
      <c r="C1690" s="65"/>
      <c r="D1690" s="55"/>
      <c r="E1690" s="55"/>
      <c r="F1690" s="55"/>
      <c r="G1690" s="55"/>
      <c r="H1690" s="55"/>
      <c r="I1690" s="55"/>
      <c r="J1690" s="55"/>
      <c r="K1690" s="65"/>
      <c r="L1690" s="65"/>
      <c r="M1690" s="65"/>
      <c r="N1690" s="65"/>
      <c r="O1690" s="65"/>
      <c r="P1690" s="65"/>
    </row>
    <row r="1691" spans="3:16" s="1" customFormat="1" x14ac:dyDescent="0.25">
      <c r="C1691" s="65"/>
      <c r="D1691" s="55"/>
      <c r="E1691" s="55"/>
      <c r="F1691" s="55"/>
      <c r="G1691" s="55"/>
      <c r="H1691" s="55"/>
      <c r="I1691" s="55"/>
      <c r="J1691" s="55"/>
      <c r="K1691" s="65"/>
      <c r="L1691" s="65"/>
      <c r="M1691" s="65"/>
      <c r="N1691" s="65"/>
      <c r="O1691" s="65"/>
      <c r="P1691" s="65"/>
    </row>
    <row r="1692" spans="3:16" s="1" customFormat="1" x14ac:dyDescent="0.25">
      <c r="C1692" s="65"/>
      <c r="D1692" s="55"/>
      <c r="E1692" s="55"/>
      <c r="F1692" s="55"/>
      <c r="G1692" s="55"/>
      <c r="H1692" s="55"/>
      <c r="I1692" s="55"/>
      <c r="J1692" s="55"/>
      <c r="K1692" s="65"/>
      <c r="L1692" s="65"/>
      <c r="M1692" s="65"/>
      <c r="N1692" s="65"/>
      <c r="O1692" s="65"/>
      <c r="P1692" s="65"/>
    </row>
    <row r="1693" spans="3:16" s="1" customFormat="1" x14ac:dyDescent="0.25">
      <c r="C1693" s="65"/>
      <c r="D1693" s="55"/>
      <c r="E1693" s="55"/>
      <c r="F1693" s="55"/>
      <c r="G1693" s="55"/>
      <c r="H1693" s="55"/>
      <c r="I1693" s="55"/>
      <c r="J1693" s="55"/>
      <c r="K1693" s="65"/>
      <c r="L1693" s="65"/>
      <c r="M1693" s="65"/>
      <c r="N1693" s="65"/>
      <c r="O1693" s="65"/>
      <c r="P1693" s="65"/>
    </row>
    <row r="1694" spans="3:16" s="1" customFormat="1" x14ac:dyDescent="0.25">
      <c r="C1694" s="65"/>
      <c r="D1694" s="55"/>
      <c r="E1694" s="55"/>
      <c r="F1694" s="55"/>
      <c r="G1694" s="55"/>
      <c r="H1694" s="55"/>
      <c r="I1694" s="55"/>
      <c r="J1694" s="55"/>
      <c r="K1694" s="65"/>
      <c r="L1694" s="65"/>
      <c r="M1694" s="65"/>
      <c r="N1694" s="65"/>
      <c r="O1694" s="65"/>
      <c r="P1694" s="65"/>
    </row>
    <row r="1695" spans="3:16" s="1" customFormat="1" x14ac:dyDescent="0.25">
      <c r="C1695" s="65"/>
      <c r="D1695" s="55"/>
      <c r="E1695" s="55"/>
      <c r="F1695" s="55"/>
      <c r="G1695" s="55"/>
      <c r="H1695" s="55"/>
      <c r="I1695" s="55"/>
      <c r="J1695" s="55"/>
      <c r="K1695" s="65"/>
      <c r="L1695" s="65"/>
      <c r="M1695" s="65"/>
      <c r="N1695" s="65"/>
      <c r="O1695" s="65"/>
      <c r="P1695" s="65"/>
    </row>
    <row r="1696" spans="3:16" s="1" customFormat="1" x14ac:dyDescent="0.25">
      <c r="C1696" s="65"/>
      <c r="D1696" s="55"/>
      <c r="E1696" s="55"/>
      <c r="F1696" s="55"/>
      <c r="G1696" s="55"/>
      <c r="H1696" s="55"/>
      <c r="I1696" s="55"/>
      <c r="J1696" s="55"/>
      <c r="K1696" s="65"/>
      <c r="L1696" s="65"/>
      <c r="M1696" s="65"/>
      <c r="N1696" s="65"/>
      <c r="O1696" s="65"/>
      <c r="P1696" s="65"/>
    </row>
    <row r="1697" spans="3:16" s="1" customFormat="1" x14ac:dyDescent="0.25">
      <c r="C1697" s="65"/>
      <c r="D1697" s="55"/>
      <c r="E1697" s="55"/>
      <c r="F1697" s="55"/>
      <c r="G1697" s="55"/>
      <c r="H1697" s="55"/>
      <c r="I1697" s="55"/>
      <c r="J1697" s="55"/>
      <c r="K1697" s="65"/>
      <c r="L1697" s="65"/>
      <c r="M1697" s="65"/>
      <c r="N1697" s="65"/>
      <c r="O1697" s="65"/>
      <c r="P1697" s="65"/>
    </row>
    <row r="1698" spans="3:16" s="1" customFormat="1" x14ac:dyDescent="0.25">
      <c r="C1698" s="65"/>
      <c r="D1698" s="55"/>
      <c r="E1698" s="55"/>
      <c r="F1698" s="55"/>
      <c r="G1698" s="55"/>
      <c r="H1698" s="55"/>
      <c r="I1698" s="55"/>
      <c r="J1698" s="55"/>
      <c r="K1698" s="65"/>
      <c r="L1698" s="65"/>
      <c r="M1698" s="65"/>
      <c r="N1698" s="65"/>
      <c r="O1698" s="65"/>
      <c r="P1698" s="65"/>
    </row>
    <row r="1699" spans="3:16" s="1" customFormat="1" x14ac:dyDescent="0.25">
      <c r="C1699" s="65"/>
      <c r="D1699" s="55"/>
      <c r="E1699" s="55"/>
      <c r="F1699" s="55"/>
      <c r="G1699" s="55"/>
      <c r="H1699" s="55"/>
      <c r="I1699" s="55"/>
      <c r="J1699" s="55"/>
      <c r="K1699" s="65"/>
      <c r="L1699" s="65"/>
      <c r="M1699" s="65"/>
      <c r="N1699" s="65"/>
      <c r="O1699" s="65"/>
      <c r="P1699" s="65"/>
    </row>
    <row r="1700" spans="3:16" s="1" customFormat="1" x14ac:dyDescent="0.25">
      <c r="C1700" s="65"/>
      <c r="D1700" s="55"/>
      <c r="E1700" s="55"/>
      <c r="F1700" s="55"/>
      <c r="G1700" s="55"/>
      <c r="H1700" s="55"/>
      <c r="I1700" s="55"/>
      <c r="J1700" s="55"/>
      <c r="K1700" s="65"/>
      <c r="L1700" s="65"/>
      <c r="M1700" s="65"/>
      <c r="N1700" s="65"/>
      <c r="O1700" s="65"/>
      <c r="P1700" s="65"/>
    </row>
    <row r="1701" spans="3:16" s="1" customFormat="1" x14ac:dyDescent="0.25">
      <c r="C1701" s="65"/>
      <c r="D1701" s="55"/>
      <c r="E1701" s="55"/>
      <c r="F1701" s="55"/>
      <c r="G1701" s="55"/>
      <c r="H1701" s="55"/>
      <c r="I1701" s="55"/>
      <c r="J1701" s="55"/>
      <c r="K1701" s="65"/>
      <c r="L1701" s="65"/>
      <c r="M1701" s="65"/>
      <c r="N1701" s="65"/>
      <c r="O1701" s="65"/>
      <c r="P1701" s="65"/>
    </row>
    <row r="1702" spans="3:16" s="1" customFormat="1" x14ac:dyDescent="0.25">
      <c r="C1702" s="65"/>
      <c r="D1702" s="55"/>
      <c r="E1702" s="55"/>
      <c r="F1702" s="55"/>
      <c r="G1702" s="55"/>
      <c r="H1702" s="55"/>
      <c r="I1702" s="55"/>
      <c r="J1702" s="55"/>
      <c r="K1702" s="65"/>
      <c r="L1702" s="65"/>
      <c r="M1702" s="65"/>
      <c r="N1702" s="65"/>
      <c r="O1702" s="65"/>
      <c r="P1702" s="65"/>
    </row>
    <row r="1703" spans="3:16" s="1" customFormat="1" x14ac:dyDescent="0.25">
      <c r="C1703" s="65"/>
      <c r="D1703" s="55"/>
      <c r="E1703" s="55"/>
      <c r="F1703" s="55"/>
      <c r="G1703" s="55"/>
      <c r="H1703" s="55"/>
      <c r="I1703" s="55"/>
      <c r="J1703" s="55"/>
      <c r="K1703" s="65"/>
      <c r="L1703" s="65"/>
      <c r="M1703" s="65"/>
      <c r="N1703" s="65"/>
      <c r="O1703" s="65"/>
      <c r="P1703" s="65"/>
    </row>
    <row r="1704" spans="3:16" s="1" customFormat="1" x14ac:dyDescent="0.25">
      <c r="C1704" s="65"/>
      <c r="D1704" s="55"/>
      <c r="E1704" s="55"/>
      <c r="F1704" s="55"/>
      <c r="G1704" s="55"/>
      <c r="H1704" s="55"/>
      <c r="I1704" s="55"/>
      <c r="J1704" s="55"/>
      <c r="K1704" s="65"/>
      <c r="L1704" s="65"/>
      <c r="M1704" s="65"/>
      <c r="N1704" s="65"/>
      <c r="O1704" s="65"/>
      <c r="P1704" s="65"/>
    </row>
    <row r="1705" spans="3:16" s="1" customFormat="1" x14ac:dyDescent="0.25">
      <c r="C1705" s="65"/>
      <c r="D1705" s="55"/>
      <c r="E1705" s="55"/>
      <c r="F1705" s="55"/>
      <c r="G1705" s="55"/>
      <c r="H1705" s="55"/>
      <c r="I1705" s="55"/>
      <c r="J1705" s="55"/>
      <c r="K1705" s="65"/>
      <c r="L1705" s="65"/>
      <c r="M1705" s="65"/>
      <c r="N1705" s="65"/>
      <c r="O1705" s="65"/>
      <c r="P1705" s="65"/>
    </row>
    <row r="1706" spans="3:16" s="1" customFormat="1" x14ac:dyDescent="0.25">
      <c r="C1706" s="65"/>
      <c r="D1706" s="55"/>
      <c r="E1706" s="55"/>
      <c r="F1706" s="55"/>
      <c r="G1706" s="55"/>
      <c r="H1706" s="55"/>
      <c r="I1706" s="55"/>
      <c r="J1706" s="55"/>
      <c r="K1706" s="65"/>
      <c r="L1706" s="65"/>
      <c r="M1706" s="65"/>
      <c r="N1706" s="65"/>
      <c r="O1706" s="65"/>
      <c r="P1706" s="65"/>
    </row>
    <row r="1707" spans="3:16" s="1" customFormat="1" x14ac:dyDescent="0.25">
      <c r="C1707" s="65"/>
      <c r="D1707" s="55"/>
      <c r="E1707" s="55"/>
      <c r="F1707" s="55"/>
      <c r="G1707" s="55"/>
      <c r="H1707" s="55"/>
      <c r="I1707" s="55"/>
      <c r="J1707" s="55"/>
      <c r="K1707" s="65"/>
      <c r="L1707" s="65"/>
      <c r="M1707" s="65"/>
      <c r="N1707" s="65"/>
      <c r="O1707" s="65"/>
      <c r="P1707" s="65"/>
    </row>
    <row r="1708" spans="3:16" s="1" customFormat="1" x14ac:dyDescent="0.25">
      <c r="C1708" s="65"/>
      <c r="D1708" s="55"/>
      <c r="E1708" s="55"/>
      <c r="F1708" s="55"/>
      <c r="G1708" s="55"/>
      <c r="H1708" s="55"/>
      <c r="I1708" s="55"/>
      <c r="J1708" s="55"/>
      <c r="K1708" s="65"/>
      <c r="L1708" s="65"/>
      <c r="M1708" s="65"/>
      <c r="N1708" s="65"/>
      <c r="O1708" s="65"/>
      <c r="P1708" s="65"/>
    </row>
    <row r="1709" spans="3:16" s="1" customFormat="1" x14ac:dyDescent="0.25">
      <c r="C1709" s="65"/>
      <c r="D1709" s="55"/>
      <c r="E1709" s="55"/>
      <c r="F1709" s="55"/>
      <c r="G1709" s="55"/>
      <c r="H1709" s="55"/>
      <c r="I1709" s="55"/>
      <c r="J1709" s="55"/>
      <c r="K1709" s="65"/>
      <c r="L1709" s="65"/>
      <c r="M1709" s="65"/>
      <c r="N1709" s="65"/>
      <c r="O1709" s="65"/>
      <c r="P1709" s="65"/>
    </row>
    <row r="1710" spans="3:16" s="1" customFormat="1" x14ac:dyDescent="0.25">
      <c r="C1710" s="65"/>
      <c r="D1710" s="55"/>
      <c r="E1710" s="55"/>
      <c r="F1710" s="55"/>
      <c r="G1710" s="55"/>
      <c r="H1710" s="55"/>
      <c r="I1710" s="55"/>
      <c r="J1710" s="55"/>
      <c r="K1710" s="65"/>
      <c r="L1710" s="65"/>
      <c r="M1710" s="65"/>
      <c r="N1710" s="65"/>
      <c r="O1710" s="65"/>
      <c r="P1710" s="65"/>
    </row>
    <row r="1711" spans="3:16" s="1" customFormat="1" x14ac:dyDescent="0.25">
      <c r="C1711" s="65"/>
      <c r="D1711" s="55"/>
      <c r="E1711" s="55"/>
      <c r="F1711" s="55"/>
      <c r="G1711" s="55"/>
      <c r="H1711" s="55"/>
      <c r="I1711" s="55"/>
      <c r="J1711" s="55"/>
      <c r="K1711" s="65"/>
      <c r="L1711" s="65"/>
      <c r="M1711" s="65"/>
      <c r="N1711" s="65"/>
      <c r="O1711" s="65"/>
      <c r="P1711" s="65"/>
    </row>
    <row r="1712" spans="3:16" s="1" customFormat="1" x14ac:dyDescent="0.25">
      <c r="C1712" s="65"/>
      <c r="D1712" s="55"/>
      <c r="E1712" s="55"/>
      <c r="F1712" s="55"/>
      <c r="G1712" s="55"/>
      <c r="H1712" s="55"/>
      <c r="I1712" s="55"/>
      <c r="J1712" s="55"/>
      <c r="K1712" s="65"/>
      <c r="L1712" s="65"/>
      <c r="M1712" s="65"/>
      <c r="N1712" s="65"/>
      <c r="O1712" s="65"/>
      <c r="P1712" s="65"/>
    </row>
    <row r="1713" spans="3:16" s="1" customFormat="1" x14ac:dyDescent="0.25">
      <c r="C1713" s="65"/>
      <c r="D1713" s="55"/>
      <c r="E1713" s="55"/>
      <c r="F1713" s="55"/>
      <c r="G1713" s="55"/>
      <c r="H1713" s="55"/>
      <c r="I1713" s="55"/>
      <c r="J1713" s="55"/>
      <c r="K1713" s="65"/>
      <c r="L1713" s="65"/>
      <c r="M1713" s="65"/>
      <c r="N1713" s="65"/>
      <c r="O1713" s="65"/>
      <c r="P1713" s="65"/>
    </row>
    <row r="1714" spans="3:16" s="1" customFormat="1" x14ac:dyDescent="0.25">
      <c r="C1714" s="65"/>
      <c r="D1714" s="55"/>
      <c r="E1714" s="55"/>
      <c r="F1714" s="55"/>
      <c r="G1714" s="55"/>
      <c r="H1714" s="55"/>
      <c r="I1714" s="55"/>
      <c r="J1714" s="55"/>
      <c r="K1714" s="65"/>
      <c r="L1714" s="65"/>
      <c r="M1714" s="65"/>
      <c r="N1714" s="65"/>
      <c r="O1714" s="65"/>
      <c r="P1714" s="65"/>
    </row>
    <row r="1715" spans="3:16" s="1" customFormat="1" x14ac:dyDescent="0.25">
      <c r="C1715" s="65"/>
      <c r="D1715" s="55"/>
      <c r="E1715" s="55"/>
      <c r="F1715" s="55"/>
      <c r="G1715" s="55"/>
      <c r="H1715" s="55"/>
      <c r="I1715" s="55"/>
      <c r="J1715" s="55"/>
      <c r="K1715" s="65"/>
      <c r="L1715" s="65"/>
      <c r="M1715" s="65"/>
      <c r="N1715" s="65"/>
      <c r="O1715" s="65"/>
      <c r="P1715" s="65"/>
    </row>
    <row r="1716" spans="3:16" s="1" customFormat="1" x14ac:dyDescent="0.25">
      <c r="C1716" s="65"/>
      <c r="D1716" s="55"/>
      <c r="E1716" s="55"/>
      <c r="F1716" s="55"/>
      <c r="G1716" s="55"/>
      <c r="H1716" s="55"/>
      <c r="I1716" s="55"/>
      <c r="J1716" s="55"/>
      <c r="K1716" s="65"/>
      <c r="L1716" s="65"/>
      <c r="M1716" s="65"/>
      <c r="N1716" s="65"/>
      <c r="O1716" s="65"/>
      <c r="P1716" s="65"/>
    </row>
    <row r="1717" spans="3:16" s="1" customFormat="1" x14ac:dyDescent="0.25">
      <c r="C1717" s="65"/>
      <c r="D1717" s="55"/>
      <c r="E1717" s="55"/>
      <c r="F1717" s="55"/>
      <c r="G1717" s="55"/>
      <c r="H1717" s="55"/>
      <c r="I1717" s="55"/>
      <c r="J1717" s="55"/>
      <c r="K1717" s="65"/>
      <c r="L1717" s="65"/>
      <c r="M1717" s="65"/>
      <c r="N1717" s="65"/>
      <c r="O1717" s="65"/>
      <c r="P1717" s="65"/>
    </row>
    <row r="1718" spans="3:16" s="1" customFormat="1" x14ac:dyDescent="0.25">
      <c r="C1718" s="65"/>
      <c r="D1718" s="55"/>
      <c r="E1718" s="55"/>
      <c r="F1718" s="55"/>
      <c r="G1718" s="55"/>
      <c r="H1718" s="55"/>
      <c r="I1718" s="55"/>
      <c r="J1718" s="55"/>
      <c r="K1718" s="65"/>
      <c r="L1718" s="65"/>
      <c r="M1718" s="65"/>
      <c r="N1718" s="65"/>
      <c r="O1718" s="65"/>
      <c r="P1718" s="65"/>
    </row>
    <row r="1719" spans="3:16" s="1" customFormat="1" x14ac:dyDescent="0.25">
      <c r="C1719" s="65"/>
      <c r="D1719" s="55"/>
      <c r="E1719" s="55"/>
      <c r="F1719" s="55"/>
      <c r="G1719" s="55"/>
      <c r="H1719" s="55"/>
      <c r="I1719" s="55"/>
      <c r="J1719" s="55"/>
      <c r="K1719" s="65"/>
      <c r="L1719" s="65"/>
      <c r="M1719" s="65"/>
      <c r="N1719" s="65"/>
      <c r="O1719" s="65"/>
      <c r="P1719" s="65"/>
    </row>
    <row r="1720" spans="3:16" s="1" customFormat="1" x14ac:dyDescent="0.25">
      <c r="C1720" s="65"/>
      <c r="D1720" s="55"/>
      <c r="E1720" s="55"/>
      <c r="F1720" s="55"/>
      <c r="G1720" s="55"/>
      <c r="H1720" s="55"/>
      <c r="I1720" s="55"/>
      <c r="J1720" s="55"/>
      <c r="K1720" s="65"/>
      <c r="L1720" s="65"/>
      <c r="M1720" s="65"/>
      <c r="N1720" s="65"/>
      <c r="O1720" s="65"/>
      <c r="P1720" s="65"/>
    </row>
    <row r="1721" spans="3:16" s="1" customFormat="1" x14ac:dyDescent="0.25">
      <c r="C1721" s="65"/>
      <c r="D1721" s="55"/>
      <c r="E1721" s="55"/>
      <c r="F1721" s="55"/>
      <c r="G1721" s="55"/>
      <c r="H1721" s="55"/>
      <c r="I1721" s="55"/>
      <c r="J1721" s="55"/>
      <c r="K1721" s="65"/>
      <c r="L1721" s="65"/>
      <c r="M1721" s="65"/>
      <c r="N1721" s="65"/>
      <c r="O1721" s="65"/>
      <c r="P1721" s="65"/>
    </row>
    <row r="1722" spans="3:16" s="1" customFormat="1" x14ac:dyDescent="0.25">
      <c r="C1722" s="65"/>
      <c r="D1722" s="55"/>
      <c r="E1722" s="55"/>
      <c r="F1722" s="55"/>
      <c r="G1722" s="55"/>
      <c r="H1722" s="55"/>
      <c r="I1722" s="55"/>
      <c r="J1722" s="55"/>
      <c r="K1722" s="65"/>
      <c r="L1722" s="65"/>
      <c r="M1722" s="65"/>
      <c r="N1722" s="65"/>
      <c r="O1722" s="65"/>
      <c r="P1722" s="65"/>
    </row>
    <row r="1723" spans="3:16" s="1" customFormat="1" x14ac:dyDescent="0.25">
      <c r="C1723" s="65"/>
      <c r="D1723" s="55"/>
      <c r="E1723" s="55"/>
      <c r="F1723" s="55"/>
      <c r="G1723" s="55"/>
      <c r="H1723" s="55"/>
      <c r="I1723" s="55"/>
      <c r="J1723" s="55"/>
      <c r="K1723" s="65"/>
      <c r="L1723" s="65"/>
      <c r="M1723" s="65"/>
      <c r="N1723" s="65"/>
      <c r="O1723" s="65"/>
      <c r="P1723" s="65"/>
    </row>
    <row r="1724" spans="3:16" s="1" customFormat="1" x14ac:dyDescent="0.25">
      <c r="C1724" s="65"/>
      <c r="D1724" s="55"/>
      <c r="E1724" s="55"/>
      <c r="F1724" s="55"/>
      <c r="G1724" s="55"/>
      <c r="H1724" s="55"/>
      <c r="I1724" s="55"/>
      <c r="J1724" s="55"/>
      <c r="K1724" s="65"/>
      <c r="L1724" s="65"/>
      <c r="M1724" s="65"/>
      <c r="N1724" s="65"/>
      <c r="O1724" s="65"/>
      <c r="P1724" s="65"/>
    </row>
    <row r="1725" spans="3:16" s="1" customFormat="1" x14ac:dyDescent="0.25">
      <c r="C1725" s="65"/>
      <c r="D1725" s="55"/>
      <c r="E1725" s="55"/>
      <c r="F1725" s="55"/>
      <c r="G1725" s="55"/>
      <c r="H1725" s="55"/>
      <c r="I1725" s="55"/>
      <c r="J1725" s="55"/>
      <c r="K1725" s="65"/>
      <c r="L1725" s="65"/>
      <c r="M1725" s="65"/>
      <c r="N1725" s="65"/>
      <c r="O1725" s="65"/>
      <c r="P1725" s="65"/>
    </row>
    <row r="1726" spans="3:16" s="1" customFormat="1" x14ac:dyDescent="0.25">
      <c r="C1726" s="65"/>
      <c r="D1726" s="55"/>
      <c r="E1726" s="55"/>
      <c r="F1726" s="55"/>
      <c r="G1726" s="55"/>
      <c r="H1726" s="55"/>
      <c r="I1726" s="55"/>
      <c r="J1726" s="55"/>
      <c r="K1726" s="65"/>
      <c r="L1726" s="65"/>
      <c r="M1726" s="65"/>
      <c r="N1726" s="65"/>
      <c r="O1726" s="65"/>
      <c r="P1726" s="65"/>
    </row>
    <row r="1727" spans="3:16" s="1" customFormat="1" x14ac:dyDescent="0.25">
      <c r="C1727" s="65"/>
      <c r="D1727" s="55"/>
      <c r="E1727" s="55"/>
      <c r="F1727" s="55"/>
      <c r="G1727" s="55"/>
      <c r="H1727" s="55"/>
      <c r="I1727" s="55"/>
      <c r="J1727" s="55"/>
      <c r="K1727" s="65"/>
      <c r="L1727" s="65"/>
      <c r="M1727" s="65"/>
      <c r="N1727" s="65"/>
      <c r="O1727" s="65"/>
      <c r="P1727" s="65"/>
    </row>
    <row r="1728" spans="3:16" s="1" customFormat="1" x14ac:dyDescent="0.25">
      <c r="C1728" s="65"/>
      <c r="D1728" s="55"/>
      <c r="E1728" s="55"/>
      <c r="F1728" s="55"/>
      <c r="G1728" s="55"/>
      <c r="H1728" s="55"/>
      <c r="I1728" s="55"/>
      <c r="J1728" s="55"/>
      <c r="K1728" s="65"/>
      <c r="L1728" s="65"/>
      <c r="M1728" s="65"/>
      <c r="N1728" s="65"/>
      <c r="O1728" s="65"/>
      <c r="P1728" s="65"/>
    </row>
    <row r="1729" spans="3:16" s="1" customFormat="1" x14ac:dyDescent="0.25">
      <c r="C1729" s="65"/>
      <c r="D1729" s="55"/>
      <c r="E1729" s="55"/>
      <c r="F1729" s="55"/>
      <c r="G1729" s="55"/>
      <c r="H1729" s="55"/>
      <c r="I1729" s="55"/>
      <c r="J1729" s="55"/>
      <c r="K1729" s="65"/>
      <c r="L1729" s="65"/>
      <c r="M1729" s="65"/>
      <c r="N1729" s="65"/>
      <c r="O1729" s="65"/>
      <c r="P1729" s="65"/>
    </row>
    <row r="1730" spans="3:16" s="1" customFormat="1" x14ac:dyDescent="0.25">
      <c r="C1730" s="65"/>
      <c r="D1730" s="55"/>
      <c r="E1730" s="55"/>
      <c r="F1730" s="55"/>
      <c r="G1730" s="55"/>
      <c r="H1730" s="55"/>
      <c r="I1730" s="55"/>
      <c r="J1730" s="55"/>
      <c r="K1730" s="65"/>
      <c r="L1730" s="65"/>
      <c r="M1730" s="65"/>
      <c r="N1730" s="65"/>
      <c r="O1730" s="65"/>
      <c r="P1730" s="65"/>
    </row>
    <row r="1731" spans="3:16" s="1" customFormat="1" x14ac:dyDescent="0.25">
      <c r="C1731" s="65"/>
      <c r="D1731" s="55"/>
      <c r="E1731" s="55"/>
      <c r="F1731" s="55"/>
      <c r="G1731" s="55"/>
      <c r="H1731" s="55"/>
      <c r="I1731" s="55"/>
      <c r="J1731" s="55"/>
      <c r="K1731" s="65"/>
      <c r="L1731" s="65"/>
      <c r="M1731" s="65"/>
      <c r="N1731" s="65"/>
      <c r="O1731" s="65"/>
      <c r="P1731" s="65"/>
    </row>
    <row r="1732" spans="3:16" s="1" customFormat="1" x14ac:dyDescent="0.25">
      <c r="C1732" s="65"/>
      <c r="D1732" s="55"/>
      <c r="E1732" s="55"/>
      <c r="F1732" s="55"/>
      <c r="G1732" s="55"/>
      <c r="H1732" s="55"/>
      <c r="I1732" s="55"/>
      <c r="J1732" s="55"/>
      <c r="K1732" s="65"/>
      <c r="L1732" s="65"/>
      <c r="M1732" s="65"/>
      <c r="N1732" s="65"/>
      <c r="O1732" s="65"/>
      <c r="P1732" s="65"/>
    </row>
    <row r="1733" spans="3:16" s="1" customFormat="1" x14ac:dyDescent="0.25">
      <c r="C1733" s="65"/>
      <c r="D1733" s="55"/>
      <c r="E1733" s="55"/>
      <c r="F1733" s="55"/>
      <c r="G1733" s="55"/>
      <c r="H1733" s="55"/>
      <c r="I1733" s="55"/>
      <c r="J1733" s="55"/>
      <c r="K1733" s="65"/>
      <c r="L1733" s="65"/>
      <c r="M1733" s="65"/>
      <c r="N1733" s="65"/>
      <c r="O1733" s="65"/>
      <c r="P1733" s="65"/>
    </row>
    <row r="1734" spans="3:16" s="1" customFormat="1" x14ac:dyDescent="0.25">
      <c r="C1734" s="65"/>
      <c r="D1734" s="55"/>
      <c r="E1734" s="55"/>
      <c r="F1734" s="55"/>
      <c r="G1734" s="55"/>
      <c r="H1734" s="55"/>
      <c r="I1734" s="55"/>
      <c r="J1734" s="55"/>
      <c r="K1734" s="65"/>
      <c r="L1734" s="65"/>
      <c r="M1734" s="65"/>
      <c r="N1734" s="65"/>
      <c r="O1734" s="65"/>
      <c r="P1734" s="65"/>
    </row>
    <row r="1735" spans="3:16" s="1" customFormat="1" x14ac:dyDescent="0.25">
      <c r="C1735" s="65"/>
      <c r="D1735" s="55"/>
      <c r="E1735" s="55"/>
      <c r="F1735" s="55"/>
      <c r="G1735" s="55"/>
      <c r="H1735" s="55"/>
      <c r="I1735" s="55"/>
      <c r="J1735" s="55"/>
      <c r="K1735" s="65"/>
      <c r="L1735" s="65"/>
      <c r="M1735" s="65"/>
      <c r="N1735" s="65"/>
      <c r="O1735" s="65"/>
      <c r="P1735" s="65"/>
    </row>
    <row r="1736" spans="3:16" s="1" customFormat="1" x14ac:dyDescent="0.25">
      <c r="C1736" s="65"/>
      <c r="D1736" s="55"/>
      <c r="E1736" s="55"/>
      <c r="F1736" s="55"/>
      <c r="G1736" s="55"/>
      <c r="H1736" s="55"/>
      <c r="I1736" s="55"/>
      <c r="J1736" s="55"/>
      <c r="K1736" s="65"/>
      <c r="L1736" s="65"/>
      <c r="M1736" s="65"/>
      <c r="N1736" s="65"/>
      <c r="O1736" s="65"/>
      <c r="P1736" s="65"/>
    </row>
    <row r="1737" spans="3:16" s="1" customFormat="1" x14ac:dyDescent="0.25">
      <c r="C1737" s="65"/>
      <c r="D1737" s="55"/>
      <c r="E1737" s="55"/>
      <c r="F1737" s="55"/>
      <c r="G1737" s="55"/>
      <c r="H1737" s="55"/>
      <c r="I1737" s="55"/>
      <c r="J1737" s="55"/>
      <c r="K1737" s="65"/>
      <c r="L1737" s="65"/>
      <c r="M1737" s="65"/>
      <c r="N1737" s="65"/>
      <c r="O1737" s="65"/>
      <c r="P1737" s="65"/>
    </row>
    <row r="1738" spans="3:16" s="1" customFormat="1" x14ac:dyDescent="0.25">
      <c r="C1738" s="65"/>
      <c r="D1738" s="55"/>
      <c r="E1738" s="55"/>
      <c r="F1738" s="55"/>
      <c r="G1738" s="55"/>
      <c r="H1738" s="55"/>
      <c r="I1738" s="55"/>
      <c r="J1738" s="55"/>
      <c r="K1738" s="65"/>
      <c r="L1738" s="65"/>
      <c r="M1738" s="65"/>
      <c r="N1738" s="65"/>
      <c r="O1738" s="65"/>
      <c r="P1738" s="65"/>
    </row>
    <row r="1739" spans="3:16" s="1" customFormat="1" x14ac:dyDescent="0.25">
      <c r="C1739" s="65"/>
      <c r="D1739" s="55"/>
      <c r="E1739" s="55"/>
      <c r="F1739" s="55"/>
      <c r="G1739" s="55"/>
      <c r="H1739" s="55"/>
      <c r="I1739" s="55"/>
      <c r="J1739" s="55"/>
      <c r="K1739" s="65"/>
      <c r="L1739" s="65"/>
      <c r="M1739" s="65"/>
      <c r="N1739" s="65"/>
      <c r="O1739" s="65"/>
      <c r="P1739" s="65"/>
    </row>
    <row r="1740" spans="3:16" s="1" customFormat="1" x14ac:dyDescent="0.25">
      <c r="C1740" s="65"/>
      <c r="D1740" s="55"/>
      <c r="E1740" s="55"/>
      <c r="F1740" s="55"/>
      <c r="G1740" s="55"/>
      <c r="H1740" s="55"/>
      <c r="I1740" s="55"/>
      <c r="J1740" s="55"/>
      <c r="K1740" s="65"/>
      <c r="L1740" s="65"/>
      <c r="M1740" s="65"/>
      <c r="N1740" s="65"/>
      <c r="O1740" s="65"/>
      <c r="P1740" s="65"/>
    </row>
    <row r="1741" spans="3:16" s="1" customFormat="1" x14ac:dyDescent="0.25">
      <c r="C1741" s="65"/>
      <c r="D1741" s="55"/>
      <c r="E1741" s="55"/>
      <c r="F1741" s="55"/>
      <c r="G1741" s="55"/>
      <c r="H1741" s="55"/>
      <c r="I1741" s="55"/>
      <c r="J1741" s="55"/>
      <c r="K1741" s="65"/>
      <c r="L1741" s="65"/>
      <c r="M1741" s="65"/>
      <c r="N1741" s="65"/>
      <c r="O1741" s="65"/>
      <c r="P1741" s="65"/>
    </row>
    <row r="1742" spans="3:16" s="1" customFormat="1" x14ac:dyDescent="0.25">
      <c r="C1742" s="65"/>
      <c r="D1742" s="55"/>
      <c r="E1742" s="55"/>
      <c r="F1742" s="55"/>
      <c r="G1742" s="55"/>
      <c r="H1742" s="55"/>
      <c r="I1742" s="55"/>
      <c r="J1742" s="55"/>
      <c r="K1742" s="65"/>
      <c r="L1742" s="65"/>
      <c r="M1742" s="65"/>
      <c r="N1742" s="65"/>
      <c r="O1742" s="65"/>
      <c r="P1742" s="65"/>
    </row>
    <row r="1743" spans="3:16" s="1" customFormat="1" x14ac:dyDescent="0.25">
      <c r="C1743" s="65"/>
      <c r="D1743" s="55"/>
      <c r="E1743" s="55"/>
      <c r="F1743" s="55"/>
      <c r="G1743" s="55"/>
      <c r="H1743" s="55"/>
      <c r="I1743" s="55"/>
      <c r="J1743" s="55"/>
      <c r="K1743" s="65"/>
      <c r="L1743" s="65"/>
      <c r="M1743" s="65"/>
      <c r="N1743" s="65"/>
      <c r="O1743" s="65"/>
      <c r="P1743" s="65"/>
    </row>
    <row r="1744" spans="3:16" s="1" customFormat="1" x14ac:dyDescent="0.25">
      <c r="C1744" s="65"/>
      <c r="D1744" s="55"/>
      <c r="E1744" s="55"/>
      <c r="F1744" s="55"/>
      <c r="G1744" s="55"/>
      <c r="H1744" s="55"/>
      <c r="I1744" s="55"/>
      <c r="J1744" s="55"/>
      <c r="K1744" s="65"/>
      <c r="L1744" s="65"/>
      <c r="M1744" s="65"/>
      <c r="N1744" s="65"/>
      <c r="O1744" s="65"/>
      <c r="P1744" s="65"/>
    </row>
    <row r="1745" spans="3:16" s="1" customFormat="1" x14ac:dyDescent="0.25">
      <c r="C1745" s="65"/>
      <c r="D1745" s="55"/>
      <c r="E1745" s="55"/>
      <c r="F1745" s="55"/>
      <c r="G1745" s="55"/>
      <c r="H1745" s="55"/>
      <c r="I1745" s="55"/>
      <c r="J1745" s="55"/>
      <c r="K1745" s="65"/>
      <c r="L1745" s="65"/>
      <c r="M1745" s="65"/>
      <c r="N1745" s="65"/>
      <c r="O1745" s="65"/>
      <c r="P1745" s="65"/>
    </row>
    <row r="1746" spans="3:16" s="1" customFormat="1" x14ac:dyDescent="0.25">
      <c r="C1746" s="65"/>
      <c r="D1746" s="55"/>
      <c r="E1746" s="55"/>
      <c r="F1746" s="55"/>
      <c r="G1746" s="55"/>
      <c r="H1746" s="55"/>
      <c r="I1746" s="55"/>
      <c r="J1746" s="55"/>
      <c r="K1746" s="65"/>
      <c r="L1746" s="65"/>
      <c r="M1746" s="65"/>
      <c r="N1746" s="65"/>
      <c r="O1746" s="65"/>
      <c r="P1746" s="65"/>
    </row>
    <row r="1747" spans="3:16" s="1" customFormat="1" x14ac:dyDescent="0.25">
      <c r="C1747" s="65"/>
      <c r="D1747" s="55"/>
      <c r="E1747" s="55"/>
      <c r="F1747" s="55"/>
      <c r="G1747" s="55"/>
      <c r="H1747" s="55"/>
      <c r="I1747" s="55"/>
      <c r="J1747" s="55"/>
      <c r="K1747" s="65"/>
      <c r="L1747" s="65"/>
      <c r="M1747" s="65"/>
      <c r="N1747" s="65"/>
      <c r="O1747" s="65"/>
      <c r="P1747" s="65"/>
    </row>
    <row r="1748" spans="3:16" s="1" customFormat="1" x14ac:dyDescent="0.25">
      <c r="C1748" s="65"/>
      <c r="D1748" s="55"/>
      <c r="E1748" s="55"/>
      <c r="F1748" s="55"/>
      <c r="G1748" s="55"/>
      <c r="H1748" s="55"/>
      <c r="I1748" s="55"/>
      <c r="J1748" s="55"/>
      <c r="K1748" s="65"/>
      <c r="L1748" s="65"/>
      <c r="M1748" s="65"/>
      <c r="N1748" s="65"/>
      <c r="O1748" s="65"/>
      <c r="P1748" s="65"/>
    </row>
    <row r="1749" spans="3:16" s="1" customFormat="1" x14ac:dyDescent="0.25">
      <c r="C1749" s="65"/>
      <c r="D1749" s="55"/>
      <c r="E1749" s="55"/>
      <c r="F1749" s="55"/>
      <c r="G1749" s="55"/>
      <c r="H1749" s="55"/>
      <c r="I1749" s="55"/>
      <c r="J1749" s="55"/>
      <c r="K1749" s="65"/>
      <c r="L1749" s="65"/>
      <c r="M1749" s="65"/>
      <c r="N1749" s="65"/>
      <c r="O1749" s="65"/>
      <c r="P1749" s="65"/>
    </row>
    <row r="1750" spans="3:16" s="1" customFormat="1" x14ac:dyDescent="0.25">
      <c r="C1750" s="65"/>
      <c r="D1750" s="55"/>
      <c r="E1750" s="55"/>
      <c r="F1750" s="55"/>
      <c r="G1750" s="55"/>
      <c r="H1750" s="55"/>
      <c r="I1750" s="55"/>
      <c r="J1750" s="55"/>
      <c r="K1750" s="65"/>
      <c r="L1750" s="65"/>
      <c r="M1750" s="65"/>
      <c r="N1750" s="65"/>
      <c r="O1750" s="65"/>
      <c r="P1750" s="65"/>
    </row>
    <row r="1751" spans="3:16" s="1" customFormat="1" x14ac:dyDescent="0.25">
      <c r="C1751" s="65"/>
      <c r="D1751" s="55"/>
      <c r="E1751" s="55"/>
      <c r="F1751" s="55"/>
      <c r="G1751" s="55"/>
      <c r="H1751" s="55"/>
      <c r="I1751" s="55"/>
      <c r="J1751" s="55"/>
      <c r="K1751" s="65"/>
      <c r="L1751" s="65"/>
      <c r="M1751" s="65"/>
      <c r="N1751" s="65"/>
      <c r="O1751" s="65"/>
      <c r="P1751" s="65"/>
    </row>
    <row r="1752" spans="3:16" s="1" customFormat="1" x14ac:dyDescent="0.25">
      <c r="C1752" s="65"/>
      <c r="D1752" s="55"/>
      <c r="E1752" s="55"/>
      <c r="F1752" s="55"/>
      <c r="G1752" s="55"/>
      <c r="H1752" s="55"/>
      <c r="I1752" s="55"/>
      <c r="J1752" s="55"/>
      <c r="K1752" s="65"/>
      <c r="L1752" s="65"/>
      <c r="M1752" s="65"/>
      <c r="N1752" s="65"/>
      <c r="O1752" s="65"/>
      <c r="P1752" s="65"/>
    </row>
    <row r="1753" spans="3:16" s="1" customFormat="1" x14ac:dyDescent="0.25">
      <c r="C1753" s="65"/>
      <c r="D1753" s="55"/>
      <c r="E1753" s="55"/>
      <c r="F1753" s="55"/>
      <c r="G1753" s="55"/>
      <c r="H1753" s="55"/>
      <c r="I1753" s="55"/>
      <c r="J1753" s="55"/>
      <c r="K1753" s="65"/>
      <c r="L1753" s="65"/>
      <c r="M1753" s="65"/>
      <c r="N1753" s="65"/>
      <c r="O1753" s="65"/>
      <c r="P1753" s="65"/>
    </row>
    <row r="1754" spans="3:16" s="1" customFormat="1" x14ac:dyDescent="0.25">
      <c r="C1754" s="65"/>
      <c r="D1754" s="55"/>
      <c r="E1754" s="55"/>
      <c r="F1754" s="55"/>
      <c r="G1754" s="55"/>
      <c r="H1754" s="55"/>
      <c r="I1754" s="55"/>
      <c r="J1754" s="55"/>
      <c r="K1754" s="65"/>
      <c r="L1754" s="65"/>
      <c r="M1754" s="65"/>
      <c r="N1754" s="65"/>
      <c r="O1754" s="65"/>
      <c r="P1754" s="65"/>
    </row>
    <row r="1755" spans="3:16" s="1" customFormat="1" x14ac:dyDescent="0.25">
      <c r="C1755" s="65"/>
      <c r="D1755" s="55"/>
      <c r="E1755" s="55"/>
      <c r="F1755" s="55"/>
      <c r="G1755" s="55"/>
      <c r="H1755" s="55"/>
      <c r="I1755" s="55"/>
      <c r="J1755" s="55"/>
      <c r="K1755" s="65"/>
      <c r="L1755" s="65"/>
      <c r="M1755" s="65"/>
      <c r="N1755" s="65"/>
      <c r="O1755" s="65"/>
      <c r="P1755" s="65"/>
    </row>
    <row r="1756" spans="3:16" s="1" customFormat="1" x14ac:dyDescent="0.25">
      <c r="C1756" s="65"/>
      <c r="D1756" s="55"/>
      <c r="E1756" s="55"/>
      <c r="F1756" s="55"/>
      <c r="G1756" s="55"/>
      <c r="H1756" s="55"/>
      <c r="I1756" s="55"/>
      <c r="J1756" s="55"/>
      <c r="K1756" s="65"/>
      <c r="L1756" s="65"/>
      <c r="M1756" s="65"/>
      <c r="N1756" s="65"/>
      <c r="O1756" s="65"/>
      <c r="P1756" s="65"/>
    </row>
    <row r="1757" spans="3:16" s="1" customFormat="1" x14ac:dyDescent="0.25">
      <c r="C1757" s="65"/>
      <c r="D1757" s="55"/>
      <c r="E1757" s="55"/>
      <c r="F1757" s="55"/>
      <c r="G1757" s="55"/>
      <c r="H1757" s="55"/>
      <c r="I1757" s="55"/>
      <c r="J1757" s="55"/>
      <c r="K1757" s="65"/>
      <c r="L1757" s="65"/>
      <c r="M1757" s="65"/>
      <c r="N1757" s="65"/>
      <c r="O1757" s="65"/>
      <c r="P1757" s="65"/>
    </row>
    <row r="1758" spans="3:16" s="1" customFormat="1" x14ac:dyDescent="0.25">
      <c r="C1758" s="65"/>
      <c r="D1758" s="55"/>
      <c r="E1758" s="55"/>
      <c r="F1758" s="55"/>
      <c r="G1758" s="55"/>
      <c r="H1758" s="55"/>
      <c r="I1758" s="55"/>
      <c r="J1758" s="55"/>
      <c r="K1758" s="65"/>
      <c r="L1758" s="65"/>
      <c r="M1758" s="65"/>
      <c r="N1758" s="65"/>
      <c r="O1758" s="65"/>
      <c r="P1758" s="65"/>
    </row>
    <row r="1759" spans="3:16" s="1" customFormat="1" x14ac:dyDescent="0.25">
      <c r="C1759" s="65"/>
      <c r="D1759" s="55"/>
      <c r="E1759" s="55"/>
      <c r="F1759" s="55"/>
      <c r="G1759" s="55"/>
      <c r="H1759" s="55"/>
      <c r="I1759" s="55"/>
      <c r="J1759" s="55"/>
      <c r="K1759" s="65"/>
      <c r="L1759" s="65"/>
      <c r="M1759" s="65"/>
      <c r="N1759" s="65"/>
      <c r="O1759" s="65"/>
      <c r="P1759" s="65"/>
    </row>
    <row r="1760" spans="3:16" s="1" customFormat="1" x14ac:dyDescent="0.25">
      <c r="C1760" s="65"/>
      <c r="D1760" s="55"/>
      <c r="E1760" s="55"/>
      <c r="F1760" s="55"/>
      <c r="G1760" s="55"/>
      <c r="H1760" s="55"/>
      <c r="I1760" s="55"/>
      <c r="J1760" s="55"/>
      <c r="K1760" s="65"/>
      <c r="L1760" s="65"/>
      <c r="M1760" s="65"/>
      <c r="N1760" s="65"/>
      <c r="O1760" s="65"/>
      <c r="P1760" s="65"/>
    </row>
    <row r="1761" spans="3:16" s="1" customFormat="1" x14ac:dyDescent="0.25">
      <c r="C1761" s="65"/>
      <c r="D1761" s="55"/>
      <c r="E1761" s="55"/>
      <c r="F1761" s="55"/>
      <c r="G1761" s="55"/>
      <c r="H1761" s="55"/>
      <c r="I1761" s="55"/>
      <c r="J1761" s="55"/>
      <c r="K1761" s="65"/>
      <c r="L1761" s="65"/>
      <c r="M1761" s="65"/>
      <c r="N1761" s="65"/>
      <c r="O1761" s="65"/>
      <c r="P1761" s="65"/>
    </row>
    <row r="1762" spans="3:16" s="1" customFormat="1" x14ac:dyDescent="0.25">
      <c r="C1762" s="65"/>
      <c r="D1762" s="55"/>
      <c r="E1762" s="55"/>
      <c r="F1762" s="55"/>
      <c r="G1762" s="55"/>
      <c r="H1762" s="55"/>
      <c r="I1762" s="55"/>
      <c r="J1762" s="55"/>
      <c r="K1762" s="65"/>
      <c r="L1762" s="65"/>
      <c r="M1762" s="65"/>
      <c r="N1762" s="65"/>
      <c r="O1762" s="65"/>
      <c r="P1762" s="65"/>
    </row>
    <row r="1763" spans="3:16" s="1" customFormat="1" x14ac:dyDescent="0.25">
      <c r="C1763" s="65"/>
      <c r="D1763" s="55"/>
      <c r="E1763" s="55"/>
      <c r="F1763" s="55"/>
      <c r="G1763" s="55"/>
      <c r="H1763" s="55"/>
      <c r="I1763" s="55"/>
      <c r="J1763" s="55"/>
      <c r="K1763" s="65"/>
      <c r="L1763" s="65"/>
      <c r="M1763" s="65"/>
      <c r="N1763" s="65"/>
      <c r="O1763" s="65"/>
      <c r="P1763" s="65"/>
    </row>
    <row r="1764" spans="3:16" s="1" customFormat="1" x14ac:dyDescent="0.25">
      <c r="C1764" s="65"/>
      <c r="D1764" s="55"/>
      <c r="E1764" s="55"/>
      <c r="F1764" s="55"/>
      <c r="G1764" s="55"/>
      <c r="H1764" s="55"/>
      <c r="I1764" s="55"/>
      <c r="J1764" s="55"/>
      <c r="K1764" s="65"/>
      <c r="L1764" s="65"/>
      <c r="M1764" s="65"/>
      <c r="N1764" s="65"/>
      <c r="O1764" s="65"/>
      <c r="P1764" s="65"/>
    </row>
    <row r="1765" spans="3:16" s="1" customFormat="1" x14ac:dyDescent="0.25">
      <c r="C1765" s="65"/>
      <c r="D1765" s="55"/>
      <c r="E1765" s="55"/>
      <c r="F1765" s="55"/>
      <c r="G1765" s="55"/>
      <c r="H1765" s="55"/>
      <c r="I1765" s="55"/>
      <c r="J1765" s="55"/>
      <c r="K1765" s="65"/>
      <c r="L1765" s="65"/>
      <c r="M1765" s="65"/>
      <c r="N1765" s="65"/>
      <c r="O1765" s="65"/>
      <c r="P1765" s="65"/>
    </row>
    <row r="1766" spans="3:16" s="1" customFormat="1" x14ac:dyDescent="0.25">
      <c r="C1766" s="65"/>
      <c r="D1766" s="55"/>
      <c r="E1766" s="55"/>
      <c r="F1766" s="55"/>
      <c r="G1766" s="55"/>
      <c r="H1766" s="55"/>
      <c r="I1766" s="55"/>
      <c r="J1766" s="55"/>
      <c r="K1766" s="65"/>
      <c r="L1766" s="65"/>
      <c r="M1766" s="65"/>
      <c r="N1766" s="65"/>
      <c r="O1766" s="65"/>
      <c r="P1766" s="65"/>
    </row>
    <row r="1767" spans="3:16" s="1" customFormat="1" x14ac:dyDescent="0.25">
      <c r="C1767" s="65"/>
      <c r="D1767" s="55"/>
      <c r="E1767" s="55"/>
      <c r="F1767" s="55"/>
      <c r="G1767" s="55"/>
      <c r="H1767" s="55"/>
      <c r="I1767" s="55"/>
      <c r="J1767" s="55"/>
      <c r="K1767" s="65"/>
      <c r="L1767" s="65"/>
      <c r="M1767" s="65"/>
      <c r="N1767" s="65"/>
      <c r="O1767" s="65"/>
      <c r="P1767" s="65"/>
    </row>
    <row r="1768" spans="3:16" s="1" customFormat="1" x14ac:dyDescent="0.25">
      <c r="C1768" s="65"/>
      <c r="D1768" s="55"/>
      <c r="E1768" s="55"/>
      <c r="F1768" s="55"/>
      <c r="G1768" s="55"/>
      <c r="H1768" s="55"/>
      <c r="I1768" s="55"/>
      <c r="J1768" s="55"/>
      <c r="K1768" s="65"/>
      <c r="L1768" s="65"/>
      <c r="M1768" s="65"/>
      <c r="N1768" s="65"/>
      <c r="O1768" s="65"/>
      <c r="P1768" s="65"/>
    </row>
    <row r="1769" spans="3:16" s="1" customFormat="1" x14ac:dyDescent="0.25">
      <c r="C1769" s="65"/>
      <c r="D1769" s="55"/>
      <c r="E1769" s="55"/>
      <c r="F1769" s="55"/>
      <c r="G1769" s="55"/>
      <c r="H1769" s="55"/>
      <c r="I1769" s="55"/>
      <c r="J1769" s="55"/>
      <c r="K1769" s="65"/>
      <c r="L1769" s="65"/>
      <c r="M1769" s="65"/>
      <c r="N1769" s="65"/>
      <c r="O1769" s="65"/>
      <c r="P1769" s="65"/>
    </row>
    <row r="1770" spans="3:16" s="1" customFormat="1" x14ac:dyDescent="0.25">
      <c r="C1770" s="65"/>
      <c r="D1770" s="55"/>
      <c r="E1770" s="55"/>
      <c r="F1770" s="55"/>
      <c r="G1770" s="55"/>
      <c r="H1770" s="55"/>
      <c r="I1770" s="55"/>
      <c r="J1770" s="55"/>
      <c r="K1770" s="65"/>
      <c r="L1770" s="65"/>
      <c r="M1770" s="65"/>
      <c r="N1770" s="65"/>
      <c r="O1770" s="65"/>
      <c r="P1770" s="65"/>
    </row>
    <row r="1771" spans="3:16" s="1" customFormat="1" x14ac:dyDescent="0.25">
      <c r="C1771" s="65"/>
      <c r="D1771" s="55"/>
      <c r="E1771" s="55"/>
      <c r="F1771" s="55"/>
      <c r="G1771" s="55"/>
      <c r="H1771" s="55"/>
      <c r="I1771" s="55"/>
      <c r="J1771" s="55"/>
      <c r="K1771" s="65"/>
      <c r="L1771" s="65"/>
      <c r="M1771" s="65"/>
      <c r="N1771" s="65"/>
      <c r="O1771" s="65"/>
      <c r="P1771" s="65"/>
    </row>
    <row r="1772" spans="3:16" s="1" customFormat="1" x14ac:dyDescent="0.25">
      <c r="C1772" s="65"/>
      <c r="D1772" s="55"/>
      <c r="E1772" s="55"/>
      <c r="F1772" s="55"/>
      <c r="G1772" s="55"/>
      <c r="H1772" s="55"/>
      <c r="I1772" s="55"/>
      <c r="J1772" s="55"/>
      <c r="K1772" s="65"/>
      <c r="L1772" s="65"/>
      <c r="M1772" s="65"/>
      <c r="N1772" s="65"/>
      <c r="O1772" s="65"/>
      <c r="P1772" s="65"/>
    </row>
    <row r="1773" spans="3:16" s="1" customFormat="1" x14ac:dyDescent="0.25">
      <c r="C1773" s="65"/>
      <c r="D1773" s="55"/>
      <c r="E1773" s="55"/>
      <c r="F1773" s="55"/>
      <c r="G1773" s="55"/>
      <c r="H1773" s="55"/>
      <c r="I1773" s="55"/>
      <c r="J1773" s="55"/>
      <c r="K1773" s="65"/>
      <c r="L1773" s="65"/>
      <c r="M1773" s="65"/>
      <c r="N1773" s="65"/>
      <c r="O1773" s="65"/>
      <c r="P1773" s="65"/>
    </row>
    <row r="1774" spans="3:16" s="1" customFormat="1" x14ac:dyDescent="0.25">
      <c r="C1774" s="65"/>
      <c r="D1774" s="55"/>
      <c r="E1774" s="55"/>
      <c r="F1774" s="55"/>
      <c r="G1774" s="55"/>
      <c r="H1774" s="55"/>
      <c r="I1774" s="55"/>
      <c r="J1774" s="55"/>
      <c r="K1774" s="65"/>
      <c r="L1774" s="65"/>
      <c r="M1774" s="65"/>
      <c r="N1774" s="65"/>
      <c r="O1774" s="65"/>
      <c r="P1774" s="65"/>
    </row>
    <row r="1775" spans="3:16" s="1" customFormat="1" x14ac:dyDescent="0.25">
      <c r="C1775" s="65"/>
      <c r="D1775" s="55"/>
      <c r="E1775" s="55"/>
      <c r="F1775" s="55"/>
      <c r="G1775" s="55"/>
      <c r="H1775" s="55"/>
      <c r="I1775" s="55"/>
      <c r="J1775" s="55"/>
      <c r="K1775" s="65"/>
      <c r="L1775" s="65"/>
      <c r="M1775" s="65"/>
      <c r="N1775" s="65"/>
      <c r="O1775" s="65"/>
      <c r="P1775" s="65"/>
    </row>
    <row r="1776" spans="3:16" s="1" customFormat="1" x14ac:dyDescent="0.25">
      <c r="C1776" s="65"/>
      <c r="D1776" s="55"/>
      <c r="E1776" s="55"/>
      <c r="F1776" s="55"/>
      <c r="G1776" s="55"/>
      <c r="H1776" s="55"/>
      <c r="I1776" s="55"/>
      <c r="J1776" s="55"/>
      <c r="K1776" s="65"/>
      <c r="L1776" s="65"/>
      <c r="M1776" s="65"/>
      <c r="N1776" s="65"/>
      <c r="O1776" s="65"/>
      <c r="P1776" s="65"/>
    </row>
    <row r="1777" spans="3:16" s="1" customFormat="1" x14ac:dyDescent="0.25">
      <c r="C1777" s="65"/>
      <c r="D1777" s="55"/>
      <c r="E1777" s="55"/>
      <c r="F1777" s="55"/>
      <c r="G1777" s="55"/>
      <c r="H1777" s="55"/>
      <c r="I1777" s="55"/>
      <c r="J1777" s="55"/>
      <c r="K1777" s="65"/>
      <c r="L1777" s="65"/>
      <c r="M1777" s="65"/>
      <c r="N1777" s="65"/>
      <c r="O1777" s="65"/>
      <c r="P1777" s="65"/>
    </row>
    <row r="1778" spans="3:16" s="1" customFormat="1" x14ac:dyDescent="0.25">
      <c r="C1778" s="65"/>
      <c r="D1778" s="55"/>
      <c r="E1778" s="55"/>
      <c r="F1778" s="55"/>
      <c r="G1778" s="55"/>
      <c r="H1778" s="55"/>
      <c r="I1778" s="55"/>
      <c r="J1778" s="55"/>
      <c r="K1778" s="65"/>
      <c r="L1778" s="65"/>
      <c r="M1778" s="65"/>
      <c r="N1778" s="65"/>
      <c r="O1778" s="65"/>
      <c r="P1778" s="65"/>
    </row>
    <row r="1779" spans="3:16" s="1" customFormat="1" x14ac:dyDescent="0.25">
      <c r="C1779" s="65"/>
      <c r="D1779" s="55"/>
      <c r="E1779" s="55"/>
      <c r="F1779" s="55"/>
      <c r="G1779" s="55"/>
      <c r="H1779" s="55"/>
      <c r="I1779" s="55"/>
      <c r="J1779" s="55"/>
      <c r="K1779" s="65"/>
      <c r="L1779" s="65"/>
      <c r="M1779" s="65"/>
      <c r="N1779" s="65"/>
      <c r="O1779" s="65"/>
      <c r="P1779" s="65"/>
    </row>
    <row r="1780" spans="3:16" s="1" customFormat="1" x14ac:dyDescent="0.25">
      <c r="C1780" s="65"/>
      <c r="D1780" s="55"/>
      <c r="E1780" s="55"/>
      <c r="F1780" s="55"/>
      <c r="G1780" s="55"/>
      <c r="H1780" s="55"/>
      <c r="I1780" s="55"/>
      <c r="J1780" s="55"/>
      <c r="K1780" s="65"/>
      <c r="L1780" s="65"/>
      <c r="M1780" s="65"/>
      <c r="N1780" s="65"/>
      <c r="O1780" s="65"/>
      <c r="P1780" s="65"/>
    </row>
    <row r="1781" spans="3:16" s="1" customFormat="1" x14ac:dyDescent="0.25">
      <c r="C1781" s="65"/>
      <c r="D1781" s="55"/>
      <c r="E1781" s="55"/>
      <c r="F1781" s="55"/>
      <c r="G1781" s="55"/>
      <c r="H1781" s="55"/>
      <c r="I1781" s="55"/>
      <c r="J1781" s="55"/>
      <c r="K1781" s="65"/>
      <c r="L1781" s="65"/>
      <c r="M1781" s="65"/>
      <c r="N1781" s="65"/>
      <c r="O1781" s="65"/>
      <c r="P1781" s="65"/>
    </row>
    <row r="1782" spans="3:16" s="1" customFormat="1" x14ac:dyDescent="0.25">
      <c r="C1782" s="65"/>
      <c r="D1782" s="55"/>
      <c r="E1782" s="55"/>
      <c r="F1782" s="55"/>
      <c r="G1782" s="55"/>
      <c r="H1782" s="55"/>
      <c r="I1782" s="55"/>
      <c r="J1782" s="55"/>
      <c r="K1782" s="65"/>
      <c r="L1782" s="65"/>
      <c r="M1782" s="65"/>
      <c r="N1782" s="65"/>
      <c r="O1782" s="65"/>
      <c r="P1782" s="65"/>
    </row>
    <row r="1783" spans="3:16" s="1" customFormat="1" x14ac:dyDescent="0.25">
      <c r="C1783" s="65"/>
      <c r="D1783" s="55"/>
      <c r="E1783" s="55"/>
      <c r="F1783" s="55"/>
      <c r="G1783" s="55"/>
      <c r="H1783" s="55"/>
      <c r="I1783" s="55"/>
      <c r="J1783" s="55"/>
      <c r="K1783" s="65"/>
      <c r="L1783" s="65"/>
      <c r="M1783" s="65"/>
      <c r="N1783" s="65"/>
      <c r="O1783" s="65"/>
      <c r="P1783" s="65"/>
    </row>
    <row r="1784" spans="3:16" s="1" customFormat="1" x14ac:dyDescent="0.25">
      <c r="C1784" s="65"/>
      <c r="D1784" s="55"/>
      <c r="E1784" s="55"/>
      <c r="F1784" s="55"/>
      <c r="G1784" s="55"/>
      <c r="H1784" s="55"/>
      <c r="I1784" s="55"/>
      <c r="J1784" s="55"/>
      <c r="K1784" s="65"/>
      <c r="L1784" s="65"/>
      <c r="M1784" s="65"/>
      <c r="N1784" s="65"/>
      <c r="O1784" s="65"/>
      <c r="P1784" s="65"/>
    </row>
    <row r="1785" spans="3:16" s="1" customFormat="1" x14ac:dyDescent="0.25">
      <c r="C1785" s="65"/>
      <c r="D1785" s="55"/>
      <c r="E1785" s="55"/>
      <c r="F1785" s="55"/>
      <c r="G1785" s="55"/>
      <c r="H1785" s="55"/>
      <c r="I1785" s="55"/>
      <c r="J1785" s="55"/>
      <c r="K1785" s="65"/>
      <c r="L1785" s="65"/>
      <c r="M1785" s="65"/>
      <c r="N1785" s="65"/>
      <c r="O1785" s="65"/>
      <c r="P1785" s="65"/>
    </row>
    <row r="1786" spans="3:16" s="1" customFormat="1" x14ac:dyDescent="0.25">
      <c r="C1786" s="65"/>
      <c r="D1786" s="55"/>
      <c r="E1786" s="55"/>
      <c r="F1786" s="55"/>
      <c r="G1786" s="55"/>
      <c r="H1786" s="55"/>
      <c r="I1786" s="55"/>
      <c r="J1786" s="55"/>
      <c r="K1786" s="65"/>
      <c r="L1786" s="65"/>
      <c r="M1786" s="65"/>
      <c r="N1786" s="65"/>
      <c r="O1786" s="65"/>
      <c r="P1786" s="65"/>
    </row>
    <row r="1787" spans="3:16" s="1" customFormat="1" x14ac:dyDescent="0.25">
      <c r="C1787" s="65"/>
      <c r="D1787" s="55"/>
      <c r="E1787" s="55"/>
      <c r="F1787" s="55"/>
      <c r="G1787" s="55"/>
      <c r="H1787" s="55"/>
      <c r="I1787" s="55"/>
      <c r="J1787" s="55"/>
      <c r="K1787" s="65"/>
      <c r="L1787" s="65"/>
      <c r="M1787" s="65"/>
      <c r="N1787" s="65"/>
      <c r="O1787" s="65"/>
      <c r="P1787" s="65"/>
    </row>
    <row r="1788" spans="3:16" s="1" customFormat="1" x14ac:dyDescent="0.25">
      <c r="C1788" s="65"/>
      <c r="D1788" s="55"/>
      <c r="E1788" s="55"/>
      <c r="F1788" s="55"/>
      <c r="G1788" s="55"/>
      <c r="H1788" s="55"/>
      <c r="I1788" s="55"/>
      <c r="J1788" s="55"/>
      <c r="K1788" s="65"/>
      <c r="L1788" s="65"/>
      <c r="M1788" s="65"/>
      <c r="N1788" s="65"/>
      <c r="O1788" s="65"/>
      <c r="P1788" s="65"/>
    </row>
    <row r="1789" spans="3:16" s="1" customFormat="1" x14ac:dyDescent="0.25">
      <c r="C1789" s="65"/>
      <c r="D1789" s="55"/>
      <c r="E1789" s="55"/>
      <c r="F1789" s="55"/>
      <c r="G1789" s="55"/>
      <c r="H1789" s="55"/>
      <c r="I1789" s="55"/>
      <c r="J1789" s="55"/>
      <c r="K1789" s="65"/>
      <c r="L1789" s="65"/>
      <c r="M1789" s="65"/>
      <c r="N1789" s="65"/>
      <c r="O1789" s="65"/>
      <c r="P1789" s="65"/>
    </row>
    <row r="1790" spans="3:16" s="1" customFormat="1" x14ac:dyDescent="0.25">
      <c r="C1790" s="65"/>
      <c r="D1790" s="55"/>
      <c r="E1790" s="55"/>
      <c r="F1790" s="55"/>
      <c r="G1790" s="55"/>
      <c r="H1790" s="55"/>
      <c r="I1790" s="55"/>
      <c r="J1790" s="55"/>
      <c r="K1790" s="65"/>
      <c r="L1790" s="65"/>
      <c r="M1790" s="65"/>
      <c r="N1790" s="65"/>
      <c r="O1790" s="65"/>
      <c r="P1790" s="65"/>
    </row>
    <row r="1791" spans="3:16" s="1" customFormat="1" x14ac:dyDescent="0.25">
      <c r="C1791" s="65"/>
      <c r="D1791" s="55"/>
      <c r="E1791" s="55"/>
      <c r="F1791" s="55"/>
      <c r="G1791" s="55"/>
      <c r="H1791" s="55"/>
      <c r="I1791" s="55"/>
      <c r="J1791" s="55"/>
      <c r="K1791" s="65"/>
      <c r="L1791" s="65"/>
      <c r="M1791" s="65"/>
      <c r="N1791" s="65"/>
      <c r="O1791" s="65"/>
      <c r="P1791" s="65"/>
    </row>
    <row r="1792" spans="3:16" s="1" customFormat="1" x14ac:dyDescent="0.25">
      <c r="C1792" s="65"/>
      <c r="D1792" s="55"/>
      <c r="E1792" s="55"/>
      <c r="F1792" s="55"/>
      <c r="G1792" s="55"/>
      <c r="H1792" s="55"/>
      <c r="I1792" s="55"/>
      <c r="J1792" s="55"/>
      <c r="K1792" s="65"/>
      <c r="L1792" s="65"/>
      <c r="M1792" s="65"/>
      <c r="N1792" s="65"/>
      <c r="O1792" s="65"/>
      <c r="P1792" s="65"/>
    </row>
    <row r="1793" spans="3:16" s="1" customFormat="1" x14ac:dyDescent="0.25">
      <c r="C1793" s="65"/>
      <c r="D1793" s="55"/>
      <c r="E1793" s="55"/>
      <c r="F1793" s="55"/>
      <c r="G1793" s="55"/>
      <c r="H1793" s="55"/>
      <c r="I1793" s="55"/>
      <c r="J1793" s="55"/>
      <c r="K1793" s="65"/>
      <c r="L1793" s="65"/>
      <c r="M1793" s="65"/>
      <c r="N1793" s="65"/>
      <c r="O1793" s="65"/>
      <c r="P1793" s="65"/>
    </row>
    <row r="1794" spans="3:16" s="1" customFormat="1" x14ac:dyDescent="0.25">
      <c r="C1794" s="65"/>
      <c r="D1794" s="55"/>
      <c r="E1794" s="55"/>
      <c r="F1794" s="55"/>
      <c r="G1794" s="55"/>
      <c r="H1794" s="55"/>
      <c r="I1794" s="55"/>
      <c r="J1794" s="55"/>
      <c r="K1794" s="65"/>
      <c r="L1794" s="65"/>
      <c r="M1794" s="65"/>
      <c r="N1794" s="65"/>
      <c r="O1794" s="65"/>
      <c r="P1794" s="65"/>
    </row>
    <row r="1795" spans="3:16" s="1" customFormat="1" x14ac:dyDescent="0.25">
      <c r="C1795" s="65"/>
      <c r="D1795" s="55"/>
      <c r="E1795" s="55"/>
      <c r="F1795" s="55"/>
      <c r="G1795" s="55"/>
      <c r="H1795" s="55"/>
      <c r="I1795" s="55"/>
      <c r="J1795" s="55"/>
      <c r="K1795" s="65"/>
      <c r="L1795" s="65"/>
      <c r="M1795" s="65"/>
      <c r="N1795" s="65"/>
      <c r="O1795" s="65"/>
      <c r="P1795" s="65"/>
    </row>
    <row r="1796" spans="3:16" s="1" customFormat="1" x14ac:dyDescent="0.25">
      <c r="C1796" s="65"/>
      <c r="D1796" s="55"/>
      <c r="E1796" s="55"/>
      <c r="F1796" s="55"/>
      <c r="G1796" s="55"/>
      <c r="H1796" s="55"/>
      <c r="I1796" s="55"/>
      <c r="J1796" s="55"/>
      <c r="K1796" s="65"/>
      <c r="L1796" s="65"/>
      <c r="M1796" s="65"/>
      <c r="N1796" s="65"/>
      <c r="O1796" s="65"/>
      <c r="P1796" s="65"/>
    </row>
    <row r="1797" spans="3:16" s="1" customFormat="1" x14ac:dyDescent="0.25">
      <c r="C1797" s="65"/>
      <c r="D1797" s="55"/>
      <c r="E1797" s="55"/>
      <c r="F1797" s="55"/>
      <c r="G1797" s="55"/>
      <c r="H1797" s="55"/>
      <c r="I1797" s="55"/>
      <c r="J1797" s="55"/>
      <c r="K1797" s="65"/>
      <c r="L1797" s="65"/>
      <c r="M1797" s="65"/>
      <c r="N1797" s="65"/>
      <c r="O1797" s="65"/>
      <c r="P1797" s="65"/>
    </row>
    <row r="1798" spans="3:16" s="1" customFormat="1" x14ac:dyDescent="0.25">
      <c r="C1798" s="65"/>
      <c r="D1798" s="55"/>
      <c r="E1798" s="55"/>
      <c r="F1798" s="55"/>
      <c r="G1798" s="55"/>
      <c r="H1798" s="55"/>
      <c r="I1798" s="55"/>
      <c r="J1798" s="55"/>
      <c r="K1798" s="65"/>
      <c r="L1798" s="65"/>
      <c r="M1798" s="65"/>
      <c r="N1798" s="65"/>
      <c r="O1798" s="65"/>
      <c r="P1798" s="65"/>
    </row>
    <row r="1799" spans="3:16" s="1" customFormat="1" x14ac:dyDescent="0.25">
      <c r="C1799" s="65"/>
      <c r="D1799" s="55"/>
      <c r="E1799" s="55"/>
      <c r="F1799" s="55"/>
      <c r="G1799" s="55"/>
      <c r="H1799" s="55"/>
      <c r="I1799" s="55"/>
      <c r="J1799" s="55"/>
      <c r="K1799" s="65"/>
      <c r="L1799" s="65"/>
      <c r="M1799" s="65"/>
      <c r="N1799" s="65"/>
      <c r="O1799" s="65"/>
      <c r="P1799" s="65"/>
    </row>
    <row r="1800" spans="3:16" s="1" customFormat="1" x14ac:dyDescent="0.25">
      <c r="C1800" s="65"/>
      <c r="D1800" s="55"/>
      <c r="E1800" s="55"/>
      <c r="F1800" s="55"/>
      <c r="G1800" s="55"/>
      <c r="H1800" s="55"/>
      <c r="I1800" s="55"/>
      <c r="J1800" s="55"/>
      <c r="K1800" s="65"/>
      <c r="L1800" s="65"/>
      <c r="M1800" s="65"/>
      <c r="N1800" s="65"/>
      <c r="O1800" s="65"/>
      <c r="P1800" s="65"/>
    </row>
    <row r="1801" spans="3:16" s="1" customFormat="1" x14ac:dyDescent="0.25">
      <c r="C1801" s="65"/>
      <c r="D1801" s="55"/>
      <c r="E1801" s="55"/>
      <c r="F1801" s="55"/>
      <c r="G1801" s="55"/>
      <c r="H1801" s="55"/>
      <c r="I1801" s="55"/>
      <c r="J1801" s="55"/>
      <c r="K1801" s="65"/>
      <c r="L1801" s="65"/>
      <c r="M1801" s="65"/>
      <c r="N1801" s="65"/>
      <c r="O1801" s="65"/>
      <c r="P1801" s="65"/>
    </row>
    <row r="1802" spans="3:16" s="1" customFormat="1" x14ac:dyDescent="0.25">
      <c r="C1802" s="65"/>
      <c r="D1802" s="55"/>
      <c r="E1802" s="55"/>
      <c r="F1802" s="55"/>
      <c r="G1802" s="55"/>
      <c r="H1802" s="55"/>
      <c r="I1802" s="55"/>
      <c r="J1802" s="55"/>
      <c r="K1802" s="65"/>
      <c r="L1802" s="65"/>
      <c r="M1802" s="65"/>
      <c r="N1802" s="65"/>
      <c r="O1802" s="65"/>
      <c r="P1802" s="65"/>
    </row>
    <row r="1803" spans="3:16" s="1" customFormat="1" x14ac:dyDescent="0.25">
      <c r="C1803" s="65"/>
      <c r="D1803" s="55"/>
      <c r="E1803" s="55"/>
      <c r="F1803" s="55"/>
      <c r="G1803" s="55"/>
      <c r="H1803" s="55"/>
      <c r="I1803" s="55"/>
      <c r="J1803" s="55"/>
      <c r="K1803" s="65"/>
      <c r="L1803" s="65"/>
      <c r="M1803" s="65"/>
      <c r="N1803" s="65"/>
      <c r="O1803" s="65"/>
      <c r="P1803" s="65"/>
    </row>
    <row r="1804" spans="3:16" s="1" customFormat="1" x14ac:dyDescent="0.25">
      <c r="C1804" s="65"/>
      <c r="D1804" s="55"/>
      <c r="E1804" s="55"/>
      <c r="F1804" s="55"/>
      <c r="G1804" s="55"/>
      <c r="H1804" s="55"/>
      <c r="I1804" s="55"/>
      <c r="J1804" s="55"/>
      <c r="K1804" s="65"/>
      <c r="L1804" s="65"/>
      <c r="M1804" s="65"/>
      <c r="N1804" s="65"/>
      <c r="O1804" s="65"/>
      <c r="P1804" s="65"/>
    </row>
    <row r="1805" spans="3:16" s="1" customFormat="1" x14ac:dyDescent="0.25">
      <c r="C1805" s="65"/>
      <c r="D1805" s="55"/>
      <c r="E1805" s="55"/>
      <c r="F1805" s="55"/>
      <c r="G1805" s="55"/>
      <c r="H1805" s="55"/>
      <c r="I1805" s="55"/>
      <c r="J1805" s="55"/>
      <c r="K1805" s="65"/>
      <c r="L1805" s="65"/>
      <c r="M1805" s="65"/>
      <c r="N1805" s="65"/>
      <c r="O1805" s="65"/>
      <c r="P1805" s="65"/>
    </row>
    <row r="1806" spans="3:16" s="1" customFormat="1" x14ac:dyDescent="0.25">
      <c r="C1806" s="65"/>
      <c r="D1806" s="55"/>
      <c r="E1806" s="55"/>
      <c r="F1806" s="55"/>
      <c r="G1806" s="55"/>
      <c r="H1806" s="55"/>
      <c r="I1806" s="55"/>
      <c r="J1806" s="55"/>
      <c r="K1806" s="65"/>
      <c r="L1806" s="65"/>
      <c r="M1806" s="65"/>
      <c r="N1806" s="65"/>
      <c r="O1806" s="65"/>
      <c r="P1806" s="65"/>
    </row>
    <row r="1807" spans="3:16" s="1" customFormat="1" x14ac:dyDescent="0.25">
      <c r="C1807" s="65"/>
      <c r="D1807" s="55"/>
      <c r="E1807" s="55"/>
      <c r="F1807" s="55"/>
      <c r="G1807" s="55"/>
      <c r="H1807" s="55"/>
      <c r="I1807" s="55"/>
      <c r="J1807" s="55"/>
      <c r="K1807" s="65"/>
      <c r="L1807" s="65"/>
      <c r="M1807" s="65"/>
      <c r="N1807" s="65"/>
      <c r="O1807" s="65"/>
      <c r="P1807" s="65"/>
    </row>
    <row r="1808" spans="3:16" s="1" customFormat="1" x14ac:dyDescent="0.25">
      <c r="C1808" s="65"/>
      <c r="D1808" s="55"/>
      <c r="E1808" s="55"/>
      <c r="F1808" s="55"/>
      <c r="G1808" s="55"/>
      <c r="H1808" s="55"/>
      <c r="I1808" s="55"/>
      <c r="J1808" s="55"/>
      <c r="K1808" s="65"/>
      <c r="L1808" s="65"/>
      <c r="M1808" s="65"/>
      <c r="N1808" s="65"/>
      <c r="O1808" s="65"/>
      <c r="P1808" s="65"/>
    </row>
    <row r="1809" spans="3:16" s="1" customFormat="1" x14ac:dyDescent="0.25">
      <c r="C1809" s="65"/>
      <c r="D1809" s="55"/>
      <c r="E1809" s="55"/>
      <c r="F1809" s="55"/>
      <c r="G1809" s="55"/>
      <c r="H1809" s="55"/>
      <c r="I1809" s="55"/>
      <c r="J1809" s="55"/>
      <c r="K1809" s="65"/>
      <c r="L1809" s="65"/>
      <c r="M1809" s="65"/>
      <c r="N1809" s="65"/>
      <c r="O1809" s="65"/>
      <c r="P1809" s="65"/>
    </row>
    <row r="1810" spans="3:16" s="1" customFormat="1" x14ac:dyDescent="0.25">
      <c r="C1810" s="65"/>
      <c r="D1810" s="55"/>
      <c r="E1810" s="55"/>
      <c r="F1810" s="55"/>
      <c r="G1810" s="55"/>
      <c r="H1810" s="55"/>
      <c r="I1810" s="55"/>
      <c r="J1810" s="55"/>
      <c r="K1810" s="65"/>
      <c r="L1810" s="65"/>
      <c r="M1810" s="65"/>
      <c r="N1810" s="65"/>
      <c r="O1810" s="65"/>
      <c r="P1810" s="65"/>
    </row>
    <row r="1811" spans="3:16" s="1" customFormat="1" x14ac:dyDescent="0.25">
      <c r="C1811" s="65"/>
      <c r="D1811" s="55"/>
      <c r="E1811" s="55"/>
      <c r="F1811" s="55"/>
      <c r="G1811" s="55"/>
      <c r="H1811" s="55"/>
      <c r="I1811" s="55"/>
      <c r="J1811" s="55"/>
      <c r="K1811" s="65"/>
      <c r="L1811" s="65"/>
      <c r="M1811" s="65"/>
      <c r="N1811" s="65"/>
      <c r="O1811" s="65"/>
      <c r="P1811" s="65"/>
    </row>
    <row r="1812" spans="3:16" s="1" customFormat="1" x14ac:dyDescent="0.25">
      <c r="C1812" s="65"/>
      <c r="D1812" s="55"/>
      <c r="E1812" s="55"/>
      <c r="F1812" s="55"/>
      <c r="G1812" s="55"/>
      <c r="H1812" s="55"/>
      <c r="I1812" s="55"/>
      <c r="J1812" s="55"/>
      <c r="K1812" s="65"/>
      <c r="L1812" s="65"/>
      <c r="M1812" s="65"/>
      <c r="N1812" s="65"/>
      <c r="O1812" s="65"/>
      <c r="P1812" s="65"/>
    </row>
    <row r="1813" spans="3:16" s="1" customFormat="1" x14ac:dyDescent="0.25">
      <c r="C1813" s="65"/>
      <c r="D1813" s="55"/>
      <c r="E1813" s="55"/>
      <c r="F1813" s="55"/>
      <c r="G1813" s="55"/>
      <c r="H1813" s="55"/>
      <c r="I1813" s="55"/>
      <c r="J1813" s="55"/>
      <c r="K1813" s="65"/>
      <c r="L1813" s="65"/>
      <c r="M1813" s="65"/>
      <c r="N1813" s="65"/>
      <c r="O1813" s="65"/>
      <c r="P1813" s="65"/>
    </row>
    <row r="1814" spans="3:16" s="1" customFormat="1" x14ac:dyDescent="0.25">
      <c r="C1814" s="65"/>
      <c r="D1814" s="55"/>
      <c r="E1814" s="55"/>
      <c r="F1814" s="55"/>
      <c r="G1814" s="55"/>
      <c r="H1814" s="55"/>
      <c r="I1814" s="55"/>
      <c r="J1814" s="55"/>
      <c r="K1814" s="65"/>
      <c r="L1814" s="65"/>
      <c r="M1814" s="65"/>
      <c r="N1814" s="65"/>
      <c r="O1814" s="65"/>
      <c r="P1814" s="65"/>
    </row>
    <row r="1815" spans="3:16" s="1" customFormat="1" x14ac:dyDescent="0.25">
      <c r="C1815" s="65"/>
      <c r="D1815" s="55"/>
      <c r="E1815" s="55"/>
      <c r="F1815" s="55"/>
      <c r="G1815" s="55"/>
      <c r="H1815" s="55"/>
      <c r="I1815" s="55"/>
      <c r="J1815" s="55"/>
      <c r="K1815" s="65"/>
      <c r="L1815" s="65"/>
      <c r="M1815" s="65"/>
      <c r="N1815" s="65"/>
      <c r="O1815" s="65"/>
      <c r="P1815" s="65"/>
    </row>
    <row r="1816" spans="3:16" s="1" customFormat="1" x14ac:dyDescent="0.25">
      <c r="C1816" s="65"/>
      <c r="D1816" s="55"/>
      <c r="E1816" s="55"/>
      <c r="F1816" s="55"/>
      <c r="G1816" s="55"/>
      <c r="H1816" s="55"/>
      <c r="I1816" s="55"/>
      <c r="J1816" s="55"/>
      <c r="K1816" s="65"/>
      <c r="L1816" s="65"/>
      <c r="M1816" s="65"/>
      <c r="N1816" s="65"/>
      <c r="O1816" s="65"/>
      <c r="P1816" s="65"/>
    </row>
    <row r="1817" spans="3:16" s="1" customFormat="1" x14ac:dyDescent="0.25">
      <c r="C1817" s="65"/>
      <c r="D1817" s="55"/>
      <c r="E1817" s="55"/>
      <c r="F1817" s="55"/>
      <c r="G1817" s="55"/>
      <c r="H1817" s="55"/>
      <c r="I1817" s="55"/>
      <c r="J1817" s="55"/>
      <c r="K1817" s="65"/>
      <c r="L1817" s="65"/>
      <c r="M1817" s="65"/>
      <c r="N1817" s="65"/>
      <c r="O1817" s="65"/>
      <c r="P1817" s="65"/>
    </row>
    <row r="1818" spans="3:16" s="1" customFormat="1" x14ac:dyDescent="0.25">
      <c r="C1818" s="65"/>
      <c r="D1818" s="55"/>
      <c r="E1818" s="55"/>
      <c r="F1818" s="55"/>
      <c r="G1818" s="55"/>
      <c r="H1818" s="55"/>
      <c r="I1818" s="55"/>
      <c r="J1818" s="55"/>
      <c r="K1818" s="65"/>
      <c r="L1818" s="65"/>
      <c r="M1818" s="65"/>
      <c r="N1818" s="65"/>
      <c r="O1818" s="65"/>
      <c r="P1818" s="65"/>
    </row>
    <row r="1819" spans="3:16" s="1" customFormat="1" x14ac:dyDescent="0.25">
      <c r="C1819" s="65"/>
      <c r="D1819" s="55"/>
      <c r="E1819" s="55"/>
      <c r="F1819" s="55"/>
      <c r="G1819" s="55"/>
      <c r="H1819" s="55"/>
      <c r="I1819" s="55"/>
      <c r="J1819" s="55"/>
      <c r="K1819" s="65"/>
      <c r="L1819" s="65"/>
      <c r="M1819" s="65"/>
      <c r="N1819" s="65"/>
      <c r="O1819" s="65"/>
      <c r="P1819" s="65"/>
    </row>
    <row r="1820" spans="3:16" s="1" customFormat="1" x14ac:dyDescent="0.25">
      <c r="C1820" s="65"/>
      <c r="D1820" s="55"/>
      <c r="E1820" s="55"/>
      <c r="F1820" s="55"/>
      <c r="G1820" s="55"/>
      <c r="H1820" s="55"/>
      <c r="I1820" s="55"/>
      <c r="J1820" s="55"/>
      <c r="K1820" s="65"/>
      <c r="L1820" s="65"/>
      <c r="M1820" s="65"/>
      <c r="N1820" s="65"/>
      <c r="O1820" s="65"/>
      <c r="P1820" s="65"/>
    </row>
    <row r="1821" spans="3:16" s="1" customFormat="1" x14ac:dyDescent="0.25">
      <c r="C1821" s="65"/>
      <c r="D1821" s="55"/>
      <c r="E1821" s="55"/>
      <c r="F1821" s="55"/>
      <c r="G1821" s="55"/>
      <c r="H1821" s="55"/>
      <c r="I1821" s="55"/>
      <c r="J1821" s="55"/>
      <c r="K1821" s="65"/>
      <c r="L1821" s="65"/>
      <c r="M1821" s="65"/>
      <c r="N1821" s="65"/>
      <c r="O1821" s="65"/>
      <c r="P1821" s="65"/>
    </row>
    <row r="1822" spans="3:16" s="1" customFormat="1" x14ac:dyDescent="0.25">
      <c r="C1822" s="65"/>
      <c r="D1822" s="55"/>
      <c r="E1822" s="55"/>
      <c r="F1822" s="55"/>
      <c r="G1822" s="55"/>
      <c r="H1822" s="55"/>
      <c r="I1822" s="55"/>
      <c r="J1822" s="55"/>
      <c r="K1822" s="65"/>
      <c r="L1822" s="65"/>
      <c r="M1822" s="65"/>
      <c r="N1822" s="65"/>
      <c r="O1822" s="65"/>
      <c r="P1822" s="65"/>
    </row>
    <row r="1823" spans="3:16" s="1" customFormat="1" x14ac:dyDescent="0.25">
      <c r="C1823" s="65"/>
      <c r="D1823" s="55"/>
      <c r="E1823" s="55"/>
      <c r="F1823" s="55"/>
      <c r="G1823" s="55"/>
      <c r="H1823" s="55"/>
      <c r="I1823" s="55"/>
      <c r="J1823" s="55"/>
      <c r="K1823" s="65"/>
      <c r="L1823" s="65"/>
      <c r="M1823" s="65"/>
      <c r="N1823" s="65"/>
      <c r="O1823" s="65"/>
      <c r="P1823" s="65"/>
    </row>
    <row r="1824" spans="3:16" s="1" customFormat="1" x14ac:dyDescent="0.25">
      <c r="C1824" s="65"/>
      <c r="D1824" s="55"/>
      <c r="E1824" s="55"/>
      <c r="F1824" s="55"/>
      <c r="G1824" s="55"/>
      <c r="H1824" s="55"/>
      <c r="I1824" s="55"/>
      <c r="J1824" s="55"/>
      <c r="K1824" s="65"/>
      <c r="L1824" s="65"/>
      <c r="M1824" s="65"/>
      <c r="N1824" s="65"/>
      <c r="O1824" s="65"/>
      <c r="P1824" s="65"/>
    </row>
    <row r="1825" spans="3:16" s="1" customFormat="1" x14ac:dyDescent="0.25">
      <c r="C1825" s="65"/>
      <c r="D1825" s="55"/>
      <c r="E1825" s="55"/>
      <c r="F1825" s="55"/>
      <c r="G1825" s="55"/>
      <c r="H1825" s="55"/>
      <c r="I1825" s="55"/>
      <c r="J1825" s="55"/>
      <c r="K1825" s="65"/>
      <c r="L1825" s="65"/>
      <c r="M1825" s="65"/>
      <c r="N1825" s="65"/>
      <c r="O1825" s="65"/>
      <c r="P1825" s="65"/>
    </row>
    <row r="1826" spans="3:16" s="1" customFormat="1" x14ac:dyDescent="0.25">
      <c r="C1826" s="65"/>
      <c r="D1826" s="55"/>
      <c r="E1826" s="55"/>
      <c r="F1826" s="55"/>
      <c r="G1826" s="55"/>
      <c r="H1826" s="55"/>
      <c r="I1826" s="55"/>
      <c r="J1826" s="55"/>
      <c r="K1826" s="65"/>
      <c r="L1826" s="65"/>
      <c r="M1826" s="65"/>
      <c r="N1826" s="65"/>
      <c r="O1826" s="65"/>
      <c r="P1826" s="65"/>
    </row>
    <row r="1827" spans="3:16" s="1" customFormat="1" x14ac:dyDescent="0.25">
      <c r="C1827" s="65"/>
      <c r="D1827" s="55"/>
      <c r="E1827" s="55"/>
      <c r="F1827" s="55"/>
      <c r="G1827" s="55"/>
      <c r="H1827" s="55"/>
      <c r="I1827" s="55"/>
      <c r="J1827" s="55"/>
      <c r="K1827" s="65"/>
      <c r="L1827" s="65"/>
      <c r="M1827" s="65"/>
      <c r="N1827" s="65"/>
      <c r="O1827" s="65"/>
      <c r="P1827" s="65"/>
    </row>
    <row r="1828" spans="3:16" s="1" customFormat="1" x14ac:dyDescent="0.25">
      <c r="C1828" s="65"/>
      <c r="D1828" s="55"/>
      <c r="E1828" s="55"/>
      <c r="F1828" s="55"/>
      <c r="G1828" s="55"/>
      <c r="H1828" s="55"/>
      <c r="I1828" s="55"/>
      <c r="J1828" s="55"/>
      <c r="K1828" s="65"/>
      <c r="L1828" s="65"/>
      <c r="M1828" s="65"/>
      <c r="N1828" s="65"/>
      <c r="O1828" s="65"/>
      <c r="P1828" s="65"/>
    </row>
    <row r="1829" spans="3:16" s="1" customFormat="1" x14ac:dyDescent="0.25">
      <c r="C1829" s="65"/>
      <c r="D1829" s="55"/>
      <c r="E1829" s="55"/>
      <c r="F1829" s="55"/>
      <c r="G1829" s="55"/>
      <c r="H1829" s="55"/>
      <c r="I1829" s="55"/>
      <c r="J1829" s="55"/>
      <c r="K1829" s="65"/>
      <c r="L1829" s="65"/>
      <c r="M1829" s="65"/>
      <c r="N1829" s="65"/>
      <c r="O1829" s="65"/>
      <c r="P1829" s="65"/>
    </row>
    <row r="1830" spans="3:16" s="1" customFormat="1" x14ac:dyDescent="0.25">
      <c r="C1830" s="65"/>
      <c r="D1830" s="55"/>
      <c r="E1830" s="55"/>
      <c r="F1830" s="55"/>
      <c r="G1830" s="55"/>
      <c r="H1830" s="55"/>
      <c r="I1830" s="55"/>
      <c r="J1830" s="55"/>
      <c r="K1830" s="65"/>
      <c r="L1830" s="65"/>
      <c r="M1830" s="65"/>
      <c r="N1830" s="65"/>
      <c r="O1830" s="65"/>
      <c r="P1830" s="65"/>
    </row>
    <row r="1831" spans="3:16" s="1" customFormat="1" x14ac:dyDescent="0.25">
      <c r="C1831" s="65"/>
      <c r="D1831" s="55"/>
      <c r="E1831" s="55"/>
      <c r="F1831" s="55"/>
      <c r="G1831" s="55"/>
      <c r="H1831" s="55"/>
      <c r="I1831" s="55"/>
      <c r="J1831" s="55"/>
      <c r="K1831" s="65"/>
      <c r="L1831" s="65"/>
      <c r="M1831" s="65"/>
      <c r="N1831" s="65"/>
      <c r="O1831" s="65"/>
      <c r="P1831" s="65"/>
    </row>
    <row r="1832" spans="3:16" s="1" customFormat="1" x14ac:dyDescent="0.25">
      <c r="C1832" s="65"/>
      <c r="D1832" s="55"/>
      <c r="E1832" s="55"/>
      <c r="F1832" s="55"/>
      <c r="G1832" s="55"/>
      <c r="H1832" s="55"/>
      <c r="I1832" s="55"/>
      <c r="J1832" s="55"/>
      <c r="K1832" s="65"/>
      <c r="L1832" s="65"/>
      <c r="M1832" s="65"/>
      <c r="N1832" s="65"/>
      <c r="O1832" s="65"/>
      <c r="P1832" s="65"/>
    </row>
    <row r="1833" spans="3:16" s="1" customFormat="1" x14ac:dyDescent="0.25">
      <c r="C1833" s="65"/>
      <c r="D1833" s="55"/>
      <c r="E1833" s="55"/>
      <c r="F1833" s="55"/>
      <c r="G1833" s="55"/>
      <c r="H1833" s="55"/>
      <c r="I1833" s="55"/>
      <c r="J1833" s="55"/>
      <c r="K1833" s="65"/>
      <c r="L1833" s="65"/>
      <c r="M1833" s="65"/>
      <c r="N1833" s="65"/>
      <c r="O1833" s="65"/>
      <c r="P1833" s="65"/>
    </row>
    <row r="1834" spans="3:16" s="1" customFormat="1" x14ac:dyDescent="0.25">
      <c r="C1834" s="65"/>
      <c r="D1834" s="55"/>
      <c r="E1834" s="55"/>
      <c r="F1834" s="55"/>
      <c r="G1834" s="55"/>
      <c r="H1834" s="55"/>
      <c r="I1834" s="55"/>
      <c r="J1834" s="55"/>
      <c r="K1834" s="65"/>
      <c r="L1834" s="65"/>
      <c r="M1834" s="65"/>
      <c r="N1834" s="65"/>
      <c r="O1834" s="65"/>
      <c r="P1834" s="65"/>
    </row>
    <row r="1835" spans="3:16" s="1" customFormat="1" x14ac:dyDescent="0.25">
      <c r="C1835" s="65"/>
      <c r="D1835" s="55"/>
      <c r="E1835" s="55"/>
      <c r="F1835" s="55"/>
      <c r="G1835" s="55"/>
      <c r="H1835" s="55"/>
      <c r="I1835" s="55"/>
      <c r="J1835" s="55"/>
      <c r="K1835" s="65"/>
      <c r="L1835" s="65"/>
      <c r="M1835" s="65"/>
      <c r="N1835" s="65"/>
      <c r="O1835" s="65"/>
      <c r="P1835" s="65"/>
    </row>
    <row r="1836" spans="3:16" s="1" customFormat="1" x14ac:dyDescent="0.25">
      <c r="C1836" s="65"/>
      <c r="D1836" s="55"/>
      <c r="E1836" s="55"/>
      <c r="F1836" s="55"/>
      <c r="G1836" s="55"/>
      <c r="H1836" s="55"/>
      <c r="I1836" s="55"/>
      <c r="J1836" s="55"/>
      <c r="K1836" s="65"/>
      <c r="L1836" s="65"/>
      <c r="M1836" s="65"/>
      <c r="N1836" s="65"/>
      <c r="O1836" s="65"/>
      <c r="P1836" s="65"/>
    </row>
    <row r="1837" spans="3:16" s="1" customFormat="1" x14ac:dyDescent="0.25">
      <c r="C1837" s="65"/>
      <c r="D1837" s="55"/>
      <c r="E1837" s="55"/>
      <c r="F1837" s="55"/>
      <c r="G1837" s="55"/>
      <c r="H1837" s="55"/>
      <c r="I1837" s="55"/>
      <c r="J1837" s="55"/>
      <c r="K1837" s="65"/>
      <c r="L1837" s="65"/>
      <c r="M1837" s="65"/>
      <c r="N1837" s="65"/>
      <c r="O1837" s="65"/>
      <c r="P1837" s="65"/>
    </row>
    <row r="1838" spans="3:16" s="1" customFormat="1" x14ac:dyDescent="0.25">
      <c r="C1838" s="65"/>
      <c r="D1838" s="55"/>
      <c r="E1838" s="55"/>
      <c r="F1838" s="55"/>
      <c r="G1838" s="55"/>
      <c r="H1838" s="55"/>
      <c r="I1838" s="55"/>
      <c r="J1838" s="55"/>
      <c r="K1838" s="65"/>
      <c r="L1838" s="65"/>
      <c r="M1838" s="65"/>
      <c r="N1838" s="65"/>
      <c r="O1838" s="65"/>
      <c r="P1838" s="65"/>
    </row>
    <row r="1839" spans="3:16" s="1" customFormat="1" x14ac:dyDescent="0.25">
      <c r="C1839" s="65"/>
      <c r="D1839" s="55"/>
      <c r="E1839" s="55"/>
      <c r="F1839" s="55"/>
      <c r="G1839" s="55"/>
      <c r="H1839" s="55"/>
      <c r="I1839" s="55"/>
      <c r="J1839" s="55"/>
      <c r="K1839" s="65"/>
      <c r="L1839" s="65"/>
      <c r="M1839" s="65"/>
      <c r="N1839" s="65"/>
      <c r="O1839" s="65"/>
      <c r="P1839" s="65"/>
    </row>
    <row r="1840" spans="3:16" s="1" customFormat="1" x14ac:dyDescent="0.25">
      <c r="C1840" s="65"/>
      <c r="D1840" s="55"/>
      <c r="E1840" s="55"/>
      <c r="F1840" s="55"/>
      <c r="G1840" s="55"/>
      <c r="H1840" s="55"/>
      <c r="I1840" s="55"/>
      <c r="J1840" s="55"/>
      <c r="K1840" s="65"/>
      <c r="L1840" s="65"/>
      <c r="M1840" s="65"/>
      <c r="N1840" s="65"/>
      <c r="O1840" s="65"/>
      <c r="P1840" s="65"/>
    </row>
    <row r="1841" spans="3:16" s="1" customFormat="1" x14ac:dyDescent="0.25">
      <c r="C1841" s="65"/>
      <c r="D1841" s="55"/>
      <c r="E1841" s="55"/>
      <c r="F1841" s="55"/>
      <c r="G1841" s="55"/>
      <c r="H1841" s="55"/>
      <c r="I1841" s="55"/>
      <c r="J1841" s="55"/>
      <c r="K1841" s="65"/>
      <c r="L1841" s="65"/>
      <c r="M1841" s="65"/>
      <c r="N1841" s="65"/>
      <c r="O1841" s="65"/>
      <c r="P1841" s="65"/>
    </row>
    <row r="1842" spans="3:16" s="1" customFormat="1" x14ac:dyDescent="0.25">
      <c r="C1842" s="65"/>
      <c r="D1842" s="55"/>
      <c r="E1842" s="55"/>
      <c r="F1842" s="55"/>
      <c r="G1842" s="55"/>
      <c r="H1842" s="55"/>
      <c r="I1842" s="55"/>
      <c r="J1842" s="55"/>
      <c r="K1842" s="65"/>
      <c r="L1842" s="65"/>
      <c r="M1842" s="65"/>
      <c r="N1842" s="65"/>
      <c r="O1842" s="65"/>
      <c r="P1842" s="65"/>
    </row>
    <row r="1843" spans="3:16" s="1" customFormat="1" x14ac:dyDescent="0.25">
      <c r="C1843" s="65"/>
      <c r="D1843" s="55"/>
      <c r="E1843" s="55"/>
      <c r="F1843" s="55"/>
      <c r="G1843" s="55"/>
      <c r="H1843" s="55"/>
      <c r="I1843" s="55"/>
      <c r="J1843" s="55"/>
      <c r="K1843" s="65"/>
      <c r="L1843" s="65"/>
      <c r="M1843" s="65"/>
      <c r="N1843" s="65"/>
      <c r="O1843" s="65"/>
      <c r="P1843" s="65"/>
    </row>
    <row r="1844" spans="3:16" s="1" customFormat="1" x14ac:dyDescent="0.25">
      <c r="C1844" s="65"/>
      <c r="D1844" s="55"/>
      <c r="E1844" s="55"/>
      <c r="F1844" s="55"/>
      <c r="G1844" s="55"/>
      <c r="H1844" s="55"/>
      <c r="I1844" s="55"/>
      <c r="J1844" s="55"/>
      <c r="K1844" s="65"/>
      <c r="L1844" s="65"/>
      <c r="M1844" s="65"/>
      <c r="N1844" s="65"/>
      <c r="O1844" s="65"/>
      <c r="P1844" s="65"/>
    </row>
    <row r="1845" spans="3:16" s="1" customFormat="1" x14ac:dyDescent="0.25">
      <c r="C1845" s="65"/>
      <c r="D1845" s="55"/>
      <c r="E1845" s="55"/>
      <c r="F1845" s="55"/>
      <c r="G1845" s="55"/>
      <c r="H1845" s="55"/>
      <c r="I1845" s="55"/>
      <c r="J1845" s="55"/>
      <c r="K1845" s="65"/>
      <c r="L1845" s="65"/>
      <c r="M1845" s="65"/>
      <c r="N1845" s="65"/>
      <c r="O1845" s="65"/>
      <c r="P1845" s="65"/>
    </row>
    <row r="1846" spans="3:16" s="1" customFormat="1" x14ac:dyDescent="0.25">
      <c r="C1846" s="65"/>
      <c r="D1846" s="55"/>
      <c r="E1846" s="55"/>
      <c r="F1846" s="55"/>
      <c r="G1846" s="55"/>
      <c r="H1846" s="55"/>
      <c r="I1846" s="55"/>
      <c r="J1846" s="55"/>
      <c r="K1846" s="65"/>
      <c r="L1846" s="65"/>
      <c r="M1846" s="65"/>
      <c r="N1846" s="65"/>
      <c r="O1846" s="65"/>
      <c r="P1846" s="65"/>
    </row>
    <row r="1847" spans="3:16" s="1" customFormat="1" x14ac:dyDescent="0.25">
      <c r="C1847" s="65"/>
      <c r="D1847" s="55"/>
      <c r="E1847" s="55"/>
      <c r="F1847" s="55"/>
      <c r="G1847" s="55"/>
      <c r="H1847" s="55"/>
      <c r="I1847" s="55"/>
      <c r="J1847" s="55"/>
      <c r="K1847" s="65"/>
      <c r="L1847" s="65"/>
      <c r="M1847" s="65"/>
      <c r="N1847" s="65"/>
      <c r="O1847" s="65"/>
      <c r="P1847" s="65"/>
    </row>
    <row r="1848" spans="3:16" s="1" customFormat="1" x14ac:dyDescent="0.25">
      <c r="C1848" s="65"/>
      <c r="D1848" s="55"/>
      <c r="E1848" s="55"/>
      <c r="F1848" s="55"/>
      <c r="G1848" s="55"/>
      <c r="H1848" s="55"/>
      <c r="I1848" s="55"/>
      <c r="J1848" s="55"/>
      <c r="K1848" s="65"/>
      <c r="L1848" s="65"/>
      <c r="M1848" s="65"/>
      <c r="N1848" s="65"/>
      <c r="O1848" s="65"/>
      <c r="P1848" s="65"/>
    </row>
    <row r="1849" spans="3:16" s="1" customFormat="1" x14ac:dyDescent="0.25">
      <c r="C1849" s="65"/>
      <c r="D1849" s="55"/>
      <c r="E1849" s="55"/>
      <c r="F1849" s="55"/>
      <c r="G1849" s="55"/>
      <c r="H1849" s="55"/>
      <c r="I1849" s="55"/>
      <c r="J1849" s="55"/>
      <c r="K1849" s="65"/>
      <c r="L1849" s="65"/>
      <c r="M1849" s="65"/>
      <c r="N1849" s="65"/>
      <c r="O1849" s="65"/>
      <c r="P1849" s="65"/>
    </row>
    <row r="1850" spans="3:16" s="1" customFormat="1" x14ac:dyDescent="0.25">
      <c r="C1850" s="65"/>
      <c r="D1850" s="55"/>
      <c r="E1850" s="55"/>
      <c r="F1850" s="55"/>
      <c r="G1850" s="55"/>
      <c r="H1850" s="55"/>
      <c r="I1850" s="55"/>
      <c r="J1850" s="55"/>
      <c r="K1850" s="65"/>
      <c r="L1850" s="65"/>
      <c r="M1850" s="65"/>
      <c r="N1850" s="65"/>
      <c r="O1850" s="65"/>
      <c r="P1850" s="65"/>
    </row>
    <row r="1851" spans="3:16" s="1" customFormat="1" x14ac:dyDescent="0.25">
      <c r="C1851" s="65"/>
      <c r="D1851" s="55"/>
      <c r="E1851" s="55"/>
      <c r="F1851" s="55"/>
      <c r="G1851" s="55"/>
      <c r="H1851" s="55"/>
      <c r="I1851" s="55"/>
      <c r="J1851" s="55"/>
      <c r="K1851" s="65"/>
      <c r="L1851" s="65"/>
      <c r="M1851" s="65"/>
      <c r="N1851" s="65"/>
      <c r="O1851" s="65"/>
      <c r="P1851" s="65"/>
    </row>
    <row r="1852" spans="3:16" s="1" customFormat="1" x14ac:dyDescent="0.25">
      <c r="C1852" s="65"/>
      <c r="D1852" s="55"/>
      <c r="E1852" s="55"/>
      <c r="F1852" s="55"/>
      <c r="G1852" s="55"/>
      <c r="H1852" s="55"/>
      <c r="I1852" s="55"/>
      <c r="J1852" s="55"/>
      <c r="K1852" s="65"/>
      <c r="L1852" s="65"/>
      <c r="M1852" s="65"/>
      <c r="N1852" s="65"/>
      <c r="O1852" s="65"/>
      <c r="P1852" s="65"/>
    </row>
  </sheetData>
  <mergeCells count="17">
    <mergeCell ref="B51:R51"/>
    <mergeCell ref="Q10:R11"/>
    <mergeCell ref="M10:N11"/>
    <mergeCell ref="O10:P11"/>
    <mergeCell ref="E10:H11"/>
    <mergeCell ref="I10:L11"/>
    <mergeCell ref="B50:R50"/>
    <mergeCell ref="B49:O49"/>
    <mergeCell ref="L1:V1"/>
    <mergeCell ref="L2:V2"/>
    <mergeCell ref="H3:V3"/>
    <mergeCell ref="I4:V4"/>
    <mergeCell ref="A10:A12"/>
    <mergeCell ref="B10:B12"/>
    <mergeCell ref="C10:D11"/>
    <mergeCell ref="A6:P6"/>
    <mergeCell ref="T10:V11"/>
  </mergeCells>
  <phoneticPr fontId="3" type="noConversion"/>
  <pageMargins left="0.31496062992125984" right="0.11811023622047245" top="0.74803149606299213" bottom="0.74803149606299213" header="0.31496062992125984" footer="0.31496062992125984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1"/>
  <sheetViews>
    <sheetView workbookViewId="0">
      <selection activeCell="V21" sqref="V21"/>
    </sheetView>
  </sheetViews>
  <sheetFormatPr defaultRowHeight="15.75" x14ac:dyDescent="0.25"/>
  <cols>
    <col min="1" max="1" width="10.7109375" style="1" customWidth="1"/>
    <col min="2" max="2" width="45.7109375" style="1" customWidth="1"/>
    <col min="3" max="4" width="10.7109375" style="1" customWidth="1"/>
    <col min="5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.28515625" style="1" customWidth="1"/>
    <col min="19" max="19" width="8.7109375" style="1" customWidth="1"/>
    <col min="20" max="20" width="8.7109375" style="55" customWidth="1"/>
    <col min="21" max="21" width="9" style="55" customWidth="1"/>
    <col min="22" max="22" width="8.7109375" style="55" customWidth="1"/>
    <col min="23" max="16384" width="9.140625" style="1"/>
  </cols>
  <sheetData>
    <row r="1" spans="1:2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A4" s="55"/>
      <c r="D4" s="55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21.75" customHeight="1" x14ac:dyDescent="0.25"/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22" s="4" customFormat="1" ht="18.75" x14ac:dyDescent="0.3">
      <c r="A7" s="5"/>
      <c r="B7" s="108" t="s">
        <v>22</v>
      </c>
      <c r="C7" s="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T7" s="55"/>
      <c r="U7" s="55"/>
      <c r="V7" s="55"/>
    </row>
    <row r="8" spans="1:22" hidden="1" x14ac:dyDescent="0.25"/>
    <row r="9" spans="1:22" ht="16.5" thickBot="1" x14ac:dyDescent="0.3">
      <c r="B9" s="187"/>
      <c r="C9" s="3"/>
      <c r="K9" s="66"/>
      <c r="L9" s="66"/>
      <c r="M9" s="66"/>
      <c r="N9" s="66"/>
      <c r="O9" s="66"/>
      <c r="P9" s="66"/>
    </row>
    <row r="10" spans="1:22" ht="16.5" hidden="1" customHeight="1" thickBot="1" x14ac:dyDescent="0.3"/>
    <row r="11" spans="1:22" s="2" customFormat="1" ht="32.25" customHeight="1" x14ac:dyDescent="0.25">
      <c r="A11" s="275" t="s">
        <v>76</v>
      </c>
      <c r="B11" s="275" t="s">
        <v>0</v>
      </c>
      <c r="C11" s="280" t="s">
        <v>3</v>
      </c>
      <c r="D11" s="281"/>
      <c r="E11" s="280" t="s">
        <v>1</v>
      </c>
      <c r="F11" s="305"/>
      <c r="G11" s="305"/>
      <c r="H11" s="281"/>
      <c r="I11" s="280" t="s">
        <v>5</v>
      </c>
      <c r="J11" s="305"/>
      <c r="K11" s="305"/>
      <c r="L11" s="296"/>
      <c r="M11" s="280" t="s">
        <v>51</v>
      </c>
      <c r="N11" s="296"/>
      <c r="O11" s="280" t="s">
        <v>2</v>
      </c>
      <c r="P11" s="296"/>
      <c r="Q11" s="299" t="s">
        <v>71</v>
      </c>
      <c r="R11" s="300"/>
      <c r="T11" s="273" t="s">
        <v>308</v>
      </c>
      <c r="U11" s="274"/>
      <c r="V11" s="274"/>
    </row>
    <row r="12" spans="1:22" s="2" customFormat="1" ht="15" customHeight="1" thickBot="1" x14ac:dyDescent="0.3">
      <c r="A12" s="278"/>
      <c r="B12" s="278"/>
      <c r="C12" s="282"/>
      <c r="D12" s="283"/>
      <c r="E12" s="282"/>
      <c r="F12" s="306"/>
      <c r="G12" s="306"/>
      <c r="H12" s="283"/>
      <c r="I12" s="282"/>
      <c r="J12" s="306"/>
      <c r="K12" s="306"/>
      <c r="L12" s="283"/>
      <c r="M12" s="282"/>
      <c r="N12" s="283"/>
      <c r="O12" s="297"/>
      <c r="P12" s="298"/>
      <c r="Q12" s="301"/>
      <c r="R12" s="302"/>
      <c r="T12" s="274"/>
      <c r="U12" s="274"/>
      <c r="V12" s="274"/>
    </row>
    <row r="13" spans="1:22" s="2" customFormat="1" ht="33" customHeight="1" thickBot="1" x14ac:dyDescent="0.3">
      <c r="A13" s="279"/>
      <c r="B13" s="279"/>
      <c r="C13" s="33" t="s">
        <v>38</v>
      </c>
      <c r="D13" s="190" t="s">
        <v>39</v>
      </c>
      <c r="E13" s="33" t="s">
        <v>38</v>
      </c>
      <c r="F13" s="189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3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T13" s="256" t="s">
        <v>38</v>
      </c>
      <c r="U13" s="256"/>
      <c r="V13" s="256" t="s">
        <v>39</v>
      </c>
    </row>
    <row r="14" spans="1:22" s="2" customFormat="1" ht="15" x14ac:dyDescent="0.25">
      <c r="A14" s="131"/>
      <c r="B14" s="17" t="s">
        <v>6</v>
      </c>
      <c r="C14" s="57"/>
      <c r="D14" s="58"/>
      <c r="E14" s="57"/>
      <c r="F14" s="58"/>
      <c r="G14" s="57"/>
      <c r="H14" s="59"/>
      <c r="I14" s="57"/>
      <c r="J14" s="58"/>
      <c r="K14" s="60"/>
      <c r="L14" s="58"/>
      <c r="M14" s="57"/>
      <c r="N14" s="58"/>
      <c r="O14" s="57"/>
      <c r="P14" s="59"/>
      <c r="Q14" s="137"/>
      <c r="R14" s="112"/>
      <c r="T14" s="64"/>
      <c r="U14" s="64"/>
      <c r="V14" s="64"/>
    </row>
    <row r="15" spans="1:22" s="2" customFormat="1" ht="30" x14ac:dyDescent="0.25">
      <c r="A15" s="178" t="s">
        <v>203</v>
      </c>
      <c r="B15" s="14" t="s">
        <v>286</v>
      </c>
      <c r="C15" s="91">
        <v>220</v>
      </c>
      <c r="D15" s="106">
        <v>250</v>
      </c>
      <c r="E15" s="72">
        <f>4.99/200*220</f>
        <v>5.4889999999999999</v>
      </c>
      <c r="F15" s="71">
        <f>4.99/200*250</f>
        <v>6.2374999999999998</v>
      </c>
      <c r="G15" s="72">
        <v>4.9800000000000004</v>
      </c>
      <c r="H15" s="73">
        <v>4.9800000000000004</v>
      </c>
      <c r="I15" s="72">
        <f>5.88/200*220</f>
        <v>6.468</v>
      </c>
      <c r="J15" s="71">
        <f>5.88/200*250</f>
        <v>7.35</v>
      </c>
      <c r="K15" s="74">
        <v>0</v>
      </c>
      <c r="L15" s="71">
        <v>0</v>
      </c>
      <c r="M15" s="72">
        <f>25.63/200*220</f>
        <v>28.192999999999998</v>
      </c>
      <c r="N15" s="71">
        <f>25.63/200*250</f>
        <v>32.037499999999994</v>
      </c>
      <c r="O15" s="72">
        <f>175/200*220</f>
        <v>192.5</v>
      </c>
      <c r="P15" s="73">
        <f>175/200*250</f>
        <v>218.75</v>
      </c>
      <c r="Q15" s="45">
        <f>0.53/200*220</f>
        <v>0.58299999999999996</v>
      </c>
      <c r="R15" s="43">
        <f>0.53/200*250</f>
        <v>0.66249999999999998</v>
      </c>
      <c r="T15" s="64"/>
      <c r="U15" s="64"/>
      <c r="V15" s="64"/>
    </row>
    <row r="16" spans="1:22" s="2" customFormat="1" ht="15" x14ac:dyDescent="0.25">
      <c r="A16" s="178" t="s">
        <v>140</v>
      </c>
      <c r="B16" s="14" t="s">
        <v>16</v>
      </c>
      <c r="C16" s="35">
        <v>15</v>
      </c>
      <c r="D16" s="19">
        <v>20</v>
      </c>
      <c r="E16" s="45">
        <f>2.63/10*15</f>
        <v>3.9450000000000003</v>
      </c>
      <c r="F16" s="43">
        <f>2.63/10*20</f>
        <v>5.26</v>
      </c>
      <c r="G16" s="54">
        <v>3.48</v>
      </c>
      <c r="H16" s="50">
        <v>4.6399999999999997</v>
      </c>
      <c r="I16" s="45">
        <f>2.66/10*15</f>
        <v>3.99</v>
      </c>
      <c r="J16" s="43">
        <f>2.66/10*20</f>
        <v>5.32</v>
      </c>
      <c r="K16" s="54">
        <v>0</v>
      </c>
      <c r="L16" s="43">
        <v>0</v>
      </c>
      <c r="M16" s="45">
        <v>0</v>
      </c>
      <c r="N16" s="43">
        <v>0</v>
      </c>
      <c r="O16" s="45">
        <f>35/10*15</f>
        <v>52.5</v>
      </c>
      <c r="P16" s="43">
        <f>35/10*20</f>
        <v>70</v>
      </c>
      <c r="Q16" s="45">
        <f>0.07/10*15</f>
        <v>0.10500000000000001</v>
      </c>
      <c r="R16" s="43">
        <f>0.07/10*20</f>
        <v>0.14000000000000001</v>
      </c>
      <c r="T16" s="64"/>
      <c r="U16" s="64"/>
      <c r="V16" s="64"/>
    </row>
    <row r="17" spans="1:22" s="2" customFormat="1" ht="15" x14ac:dyDescent="0.25">
      <c r="A17" s="178" t="s">
        <v>141</v>
      </c>
      <c r="B17" s="14" t="s">
        <v>33</v>
      </c>
      <c r="C17" s="35">
        <v>200</v>
      </c>
      <c r="D17" s="28">
        <v>200</v>
      </c>
      <c r="E17" s="54">
        <v>3.87</v>
      </c>
      <c r="F17" s="43">
        <v>3.87</v>
      </c>
      <c r="G17" s="45">
        <v>2.9</v>
      </c>
      <c r="H17" s="50">
        <v>2.9</v>
      </c>
      <c r="I17" s="45">
        <v>3.48</v>
      </c>
      <c r="J17" s="43">
        <v>3.48</v>
      </c>
      <c r="K17" s="54">
        <v>0.6</v>
      </c>
      <c r="L17" s="43">
        <v>0.6</v>
      </c>
      <c r="M17" s="45">
        <v>22.9</v>
      </c>
      <c r="N17" s="43">
        <v>22.9</v>
      </c>
      <c r="O17" s="45">
        <v>138</v>
      </c>
      <c r="P17" s="43">
        <v>138</v>
      </c>
      <c r="Q17" s="45">
        <v>0.52</v>
      </c>
      <c r="R17" s="43">
        <v>0.52</v>
      </c>
      <c r="T17" s="64"/>
      <c r="U17" s="64"/>
      <c r="V17" s="64"/>
    </row>
    <row r="18" spans="1:22" s="2" customFormat="1" ht="15" x14ac:dyDescent="0.25">
      <c r="A18" s="178"/>
      <c r="B18" s="14" t="s">
        <v>36</v>
      </c>
      <c r="C18" s="91">
        <v>50</v>
      </c>
      <c r="D18" s="106">
        <v>50</v>
      </c>
      <c r="E18" s="90">
        <v>3.85</v>
      </c>
      <c r="F18" s="97">
        <v>3.85</v>
      </c>
      <c r="G18" s="50">
        <v>0</v>
      </c>
      <c r="H18" s="113">
        <v>0</v>
      </c>
      <c r="I18" s="90">
        <v>1.5</v>
      </c>
      <c r="J18" s="97">
        <v>1.5</v>
      </c>
      <c r="K18" s="50">
        <v>0.5</v>
      </c>
      <c r="L18" s="113">
        <v>0.5</v>
      </c>
      <c r="M18" s="90">
        <v>25.05</v>
      </c>
      <c r="N18" s="97">
        <v>25.05</v>
      </c>
      <c r="O18" s="90">
        <v>129.5</v>
      </c>
      <c r="P18" s="97">
        <v>129.5</v>
      </c>
      <c r="Q18" s="45">
        <v>0</v>
      </c>
      <c r="R18" s="43">
        <v>0</v>
      </c>
      <c r="T18" s="64"/>
      <c r="U18" s="64"/>
      <c r="V18" s="64"/>
    </row>
    <row r="19" spans="1:22" s="24" customFormat="1" ht="15" x14ac:dyDescent="0.25">
      <c r="A19" s="204"/>
      <c r="B19" s="23" t="s">
        <v>7</v>
      </c>
      <c r="C19" s="80">
        <f>C15+C17+C18+C16</f>
        <v>485</v>
      </c>
      <c r="D19" s="81">
        <f>D15+D17+D18+D16</f>
        <v>520</v>
      </c>
      <c r="E19" s="121">
        <f t="shared" ref="E19:R19" si="0">SUM(E15:E18)</f>
        <v>17.154000000000003</v>
      </c>
      <c r="F19" s="120">
        <f t="shared" si="0"/>
        <v>19.217500000000001</v>
      </c>
      <c r="G19" s="121">
        <f t="shared" si="0"/>
        <v>11.360000000000001</v>
      </c>
      <c r="H19" s="126">
        <f t="shared" si="0"/>
        <v>12.520000000000001</v>
      </c>
      <c r="I19" s="121">
        <f t="shared" si="0"/>
        <v>15.438000000000001</v>
      </c>
      <c r="J19" s="120">
        <f t="shared" si="0"/>
        <v>17.649999999999999</v>
      </c>
      <c r="K19" s="122">
        <f t="shared" si="0"/>
        <v>1.1000000000000001</v>
      </c>
      <c r="L19" s="120">
        <f t="shared" si="0"/>
        <v>1.1000000000000001</v>
      </c>
      <c r="M19" s="121">
        <f t="shared" si="0"/>
        <v>76.143000000000001</v>
      </c>
      <c r="N19" s="120">
        <f t="shared" si="0"/>
        <v>79.987499999999997</v>
      </c>
      <c r="O19" s="121">
        <f t="shared" si="0"/>
        <v>512.5</v>
      </c>
      <c r="P19" s="126">
        <f t="shared" si="0"/>
        <v>556.25</v>
      </c>
      <c r="Q19" s="46">
        <f t="shared" si="0"/>
        <v>1.208</v>
      </c>
      <c r="R19" s="44">
        <f t="shared" si="0"/>
        <v>1.3225</v>
      </c>
      <c r="T19" s="258">
        <f>O19/O46*100</f>
        <v>18.241772769800267</v>
      </c>
      <c r="U19" s="258"/>
      <c r="V19" s="258">
        <f>P19/P46*100</f>
        <v>16.621926499957667</v>
      </c>
    </row>
    <row r="20" spans="1:22" s="2" customFormat="1" ht="15" x14ac:dyDescent="0.25">
      <c r="A20" s="205"/>
      <c r="B20" s="17" t="s">
        <v>8</v>
      </c>
      <c r="C20" s="37"/>
      <c r="D20" s="49"/>
      <c r="E20" s="37"/>
      <c r="F20" s="49"/>
      <c r="G20" s="37"/>
      <c r="H20" s="110"/>
      <c r="I20" s="37"/>
      <c r="J20" s="49"/>
      <c r="K20" s="54"/>
      <c r="L20" s="43"/>
      <c r="M20" s="45"/>
      <c r="N20" s="43"/>
      <c r="O20" s="45"/>
      <c r="P20" s="50"/>
      <c r="Q20" s="45"/>
      <c r="R20" s="43"/>
      <c r="T20" s="64"/>
      <c r="U20" s="64"/>
      <c r="V20" s="64"/>
    </row>
    <row r="21" spans="1:22" s="2" customFormat="1" ht="30" x14ac:dyDescent="0.25">
      <c r="A21" s="93" t="s">
        <v>109</v>
      </c>
      <c r="B21" s="14" t="s">
        <v>108</v>
      </c>
      <c r="C21" s="35">
        <v>70</v>
      </c>
      <c r="D21" s="28">
        <v>80</v>
      </c>
      <c r="E21" s="54">
        <f>1.24/100*70</f>
        <v>0.86799999999999999</v>
      </c>
      <c r="F21" s="43">
        <f>1.24/100*80</f>
        <v>0.99199999999999999</v>
      </c>
      <c r="G21" s="45">
        <v>0</v>
      </c>
      <c r="H21" s="50">
        <v>0</v>
      </c>
      <c r="I21" s="45">
        <f>5.06/100*70</f>
        <v>3.5419999999999998</v>
      </c>
      <c r="J21" s="43">
        <f>5.06/100*80</f>
        <v>4.048</v>
      </c>
      <c r="K21" s="54">
        <f>C21*5.13/100</f>
        <v>3.5909999999999997</v>
      </c>
      <c r="L21" s="43">
        <f>D21*5.13/100</f>
        <v>4.1040000000000001</v>
      </c>
      <c r="M21" s="45">
        <f>10.29/100*70</f>
        <v>7.2029999999999994</v>
      </c>
      <c r="N21" s="50">
        <f>10.29/100*80</f>
        <v>8.2319999999999993</v>
      </c>
      <c r="O21" s="45">
        <f>92/100*70</f>
        <v>64.400000000000006</v>
      </c>
      <c r="P21" s="43">
        <f>92/100*80</f>
        <v>73.600000000000009</v>
      </c>
      <c r="Q21" s="45">
        <f>31.12/100*70</f>
        <v>21.784000000000002</v>
      </c>
      <c r="R21" s="43">
        <f>31.12/100*80</f>
        <v>24.896000000000001</v>
      </c>
      <c r="S21" s="50"/>
      <c r="T21" s="64"/>
      <c r="U21" s="64"/>
      <c r="V21" s="64"/>
    </row>
    <row r="22" spans="1:22" s="2" customFormat="1" ht="15" x14ac:dyDescent="0.25">
      <c r="A22" s="178" t="s">
        <v>206</v>
      </c>
      <c r="B22" s="14" t="s">
        <v>207</v>
      </c>
      <c r="C22" s="35">
        <v>250</v>
      </c>
      <c r="D22" s="28">
        <v>350</v>
      </c>
      <c r="E22" s="72">
        <f>2.36+0.97</f>
        <v>3.33</v>
      </c>
      <c r="F22" s="71">
        <f>2.36/250*350+1.36</f>
        <v>4.6639999999999997</v>
      </c>
      <c r="G22" s="72">
        <f>0.03*250/300</f>
        <v>2.5000000000000001E-2</v>
      </c>
      <c r="H22" s="73">
        <f>0.03*350/300</f>
        <v>3.5000000000000003E-2</v>
      </c>
      <c r="I22" s="72">
        <f>6.04+0.71</f>
        <v>6.75</v>
      </c>
      <c r="J22" s="71">
        <f>6.04/250*350+0.99</f>
        <v>9.4459999999999997</v>
      </c>
      <c r="K22" s="74">
        <v>0.03</v>
      </c>
      <c r="L22" s="71">
        <v>0.04</v>
      </c>
      <c r="M22" s="72">
        <f>13.91+0.5</f>
        <v>14.41</v>
      </c>
      <c r="N22" s="71">
        <f>13.91/250*350+0.7</f>
        <v>20.173999999999999</v>
      </c>
      <c r="O22" s="72">
        <f>119+12</f>
        <v>131</v>
      </c>
      <c r="P22" s="73">
        <f>119/250*350+16.8</f>
        <v>183.4</v>
      </c>
      <c r="Q22" s="45">
        <f>10.52+0.2</f>
        <v>10.719999999999999</v>
      </c>
      <c r="R22" s="43">
        <f>10.52/250*350+0.28</f>
        <v>15.007999999999999</v>
      </c>
      <c r="T22" s="64"/>
      <c r="U22" s="64"/>
      <c r="V22" s="64"/>
    </row>
    <row r="23" spans="1:22" s="2" customFormat="1" ht="15" x14ac:dyDescent="0.25">
      <c r="A23" s="178" t="s">
        <v>208</v>
      </c>
      <c r="B23" s="14" t="s">
        <v>209</v>
      </c>
      <c r="C23" s="91">
        <v>110</v>
      </c>
      <c r="D23" s="106">
        <v>130</v>
      </c>
      <c r="E23" s="50">
        <f>2.65/100*110</f>
        <v>2.915</v>
      </c>
      <c r="F23" s="97">
        <f>23.65/100*130</f>
        <v>30.744999999999997</v>
      </c>
      <c r="G23" s="90">
        <v>20.83</v>
      </c>
      <c r="H23" s="113">
        <v>24.62</v>
      </c>
      <c r="I23" s="90">
        <f>22.35/100*110</f>
        <v>24.585000000000001</v>
      </c>
      <c r="J23" s="97">
        <f>22.35/100*130</f>
        <v>29.055</v>
      </c>
      <c r="K23" s="50">
        <v>0</v>
      </c>
      <c r="L23" s="97">
        <v>0</v>
      </c>
      <c r="M23" s="90">
        <f>0.22/100*110</f>
        <v>0.24200000000000002</v>
      </c>
      <c r="N23" s="97">
        <f>0.22/100*130</f>
        <v>0.28600000000000003</v>
      </c>
      <c r="O23" s="90">
        <f>297/100*110</f>
        <v>326.70000000000005</v>
      </c>
      <c r="P23" s="113">
        <f>297/100*130</f>
        <v>386.1</v>
      </c>
      <c r="Q23" s="45">
        <f>1.11/100*110</f>
        <v>1.2210000000000001</v>
      </c>
      <c r="R23" s="43">
        <f>1.11/100*130</f>
        <v>1.4430000000000001</v>
      </c>
      <c r="T23" s="64"/>
      <c r="U23" s="64"/>
      <c r="V23" s="64"/>
    </row>
    <row r="24" spans="1:22" s="2" customFormat="1" ht="15" x14ac:dyDescent="0.25">
      <c r="A24" s="178" t="s">
        <v>160</v>
      </c>
      <c r="B24" s="14" t="s">
        <v>161</v>
      </c>
      <c r="C24" s="35">
        <v>150</v>
      </c>
      <c r="D24" s="19">
        <v>200</v>
      </c>
      <c r="E24" s="45">
        <v>8.61</v>
      </c>
      <c r="F24" s="43">
        <f>8.61/150*200</f>
        <v>11.48</v>
      </c>
      <c r="G24" s="45">
        <v>0</v>
      </c>
      <c r="H24" s="50">
        <v>0</v>
      </c>
      <c r="I24" s="45">
        <v>6.83</v>
      </c>
      <c r="J24" s="43">
        <f>6.83/150*200</f>
        <v>9.1066666666666674</v>
      </c>
      <c r="K24" s="54">
        <v>0</v>
      </c>
      <c r="L24" s="43">
        <v>0</v>
      </c>
      <c r="M24" s="45">
        <v>37.81</v>
      </c>
      <c r="N24" s="43">
        <f>37.81/150*200</f>
        <v>50.413333333333334</v>
      </c>
      <c r="O24" s="45">
        <f>247</f>
        <v>247</v>
      </c>
      <c r="P24" s="43">
        <f>247/150*200</f>
        <v>329.33333333333337</v>
      </c>
      <c r="Q24" s="45">
        <v>0.9</v>
      </c>
      <c r="R24" s="43">
        <f>0.9/150*200</f>
        <v>1.2</v>
      </c>
      <c r="T24" s="64"/>
      <c r="U24" s="64"/>
      <c r="V24" s="64"/>
    </row>
    <row r="25" spans="1:22" s="2" customFormat="1" ht="15" x14ac:dyDescent="0.25">
      <c r="A25" s="254" t="s">
        <v>132</v>
      </c>
      <c r="B25" s="14" t="s">
        <v>136</v>
      </c>
      <c r="C25" s="35">
        <v>200</v>
      </c>
      <c r="D25" s="28">
        <v>200</v>
      </c>
      <c r="E25" s="45">
        <v>0.28000000000000003</v>
      </c>
      <c r="F25" s="43">
        <v>0.28000000000000003</v>
      </c>
      <c r="G25" s="54"/>
      <c r="H25" s="50"/>
      <c r="I25" s="45">
        <v>0.03</v>
      </c>
      <c r="J25" s="43">
        <v>0.03</v>
      </c>
      <c r="K25" s="54"/>
      <c r="L25" s="50"/>
      <c r="M25" s="45">
        <v>17.91</v>
      </c>
      <c r="N25" s="43">
        <v>17.91</v>
      </c>
      <c r="O25" s="54">
        <v>73</v>
      </c>
      <c r="P25" s="50">
        <v>73</v>
      </c>
      <c r="Q25" s="45">
        <v>0.6</v>
      </c>
      <c r="R25" s="43">
        <v>0.6</v>
      </c>
      <c r="T25" s="64"/>
      <c r="U25" s="64"/>
      <c r="V25" s="64"/>
    </row>
    <row r="26" spans="1:22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T26" s="257"/>
      <c r="U26" s="257"/>
      <c r="V26" s="257"/>
    </row>
    <row r="27" spans="1:22" s="2" customFormat="1" ht="15" x14ac:dyDescent="0.25">
      <c r="A27" s="93"/>
      <c r="B27" s="14" t="s">
        <v>35</v>
      </c>
      <c r="C27" s="35">
        <v>50</v>
      </c>
      <c r="D27" s="28">
        <v>100</v>
      </c>
      <c r="E27" s="45">
        <f>7.7/100*50</f>
        <v>3.85</v>
      </c>
      <c r="F27" s="43">
        <v>7.7</v>
      </c>
      <c r="G27" s="54">
        <v>0</v>
      </c>
      <c r="H27" s="50">
        <v>0</v>
      </c>
      <c r="I27" s="45">
        <f>3/100*50</f>
        <v>1.5</v>
      </c>
      <c r="J27" s="43">
        <v>3</v>
      </c>
      <c r="K27" s="54">
        <v>0</v>
      </c>
      <c r="L27" s="50">
        <v>0</v>
      </c>
      <c r="M27" s="45">
        <f>50.1/100*50</f>
        <v>25.05</v>
      </c>
      <c r="N27" s="43">
        <v>50.1</v>
      </c>
      <c r="O27" s="54">
        <f>259/100*50</f>
        <v>129.5</v>
      </c>
      <c r="P27" s="50">
        <v>259</v>
      </c>
      <c r="Q27" s="45">
        <v>0</v>
      </c>
      <c r="R27" s="43">
        <v>0</v>
      </c>
      <c r="S27" s="50"/>
      <c r="T27" s="64"/>
      <c r="U27" s="64"/>
      <c r="V27" s="64"/>
    </row>
    <row r="28" spans="1:22" s="2" customFormat="1" ht="15" x14ac:dyDescent="0.25">
      <c r="A28" s="178"/>
      <c r="B28" s="14" t="s">
        <v>61</v>
      </c>
      <c r="C28" s="35">
        <v>200</v>
      </c>
      <c r="D28" s="28">
        <v>200</v>
      </c>
      <c r="E28" s="54">
        <f>1.09*2</f>
        <v>2.1800000000000002</v>
      </c>
      <c r="F28" s="50">
        <v>2.1800000000000002</v>
      </c>
      <c r="G28" s="45">
        <v>0</v>
      </c>
      <c r="H28" s="50">
        <v>0</v>
      </c>
      <c r="I28" s="45">
        <v>0.66</v>
      </c>
      <c r="J28" s="43">
        <v>0.66</v>
      </c>
      <c r="K28" s="54">
        <v>0.6</v>
      </c>
      <c r="L28" s="50">
        <f>0.3/100*250</f>
        <v>0.75</v>
      </c>
      <c r="M28" s="54">
        <f>22.84*2</f>
        <v>45.68</v>
      </c>
      <c r="N28" s="50">
        <v>45.68</v>
      </c>
      <c r="O28" s="45">
        <f>91*2</f>
        <v>182</v>
      </c>
      <c r="P28" s="43">
        <v>192</v>
      </c>
      <c r="Q28" s="45">
        <f>8.7*2</f>
        <v>17.399999999999999</v>
      </c>
      <c r="R28" s="43">
        <v>17.399999999999999</v>
      </c>
      <c r="T28" s="64"/>
      <c r="U28" s="64"/>
      <c r="V28" s="64"/>
    </row>
    <row r="29" spans="1:22" s="2" customFormat="1" ht="15" x14ac:dyDescent="0.25">
      <c r="A29" s="204"/>
      <c r="B29" s="23" t="s">
        <v>7</v>
      </c>
      <c r="C29" s="80">
        <f>C21+C22+C23+C24+C26+C27+C28+C25</f>
        <v>1080</v>
      </c>
      <c r="D29" s="81">
        <f>D21+D22+D23+D24+D26+D27+D28+D25</f>
        <v>1340</v>
      </c>
      <c r="E29" s="46">
        <f t="shared" ref="E29:Q29" si="1">SUM(E21:E28)</f>
        <v>25.333000000000002</v>
      </c>
      <c r="F29" s="51">
        <f t="shared" si="1"/>
        <v>63.321000000000005</v>
      </c>
      <c r="G29" s="46">
        <f t="shared" si="1"/>
        <v>20.854999999999997</v>
      </c>
      <c r="H29" s="46">
        <f t="shared" si="1"/>
        <v>24.655000000000001</v>
      </c>
      <c r="I29" s="46">
        <f>SUM(I21:I28)</f>
        <v>44.497</v>
      </c>
      <c r="J29" s="51">
        <f t="shared" si="1"/>
        <v>56.305666666666667</v>
      </c>
      <c r="K29" s="46">
        <f t="shared" si="1"/>
        <v>4.2209999999999992</v>
      </c>
      <c r="L29" s="46">
        <f t="shared" si="1"/>
        <v>4.8940000000000001</v>
      </c>
      <c r="M29" s="46">
        <f t="shared" si="1"/>
        <v>165.005</v>
      </c>
      <c r="N29" s="51">
        <f t="shared" si="1"/>
        <v>219.51533333333333</v>
      </c>
      <c r="O29" s="46">
        <f t="shared" si="1"/>
        <v>1240.5999999999999</v>
      </c>
      <c r="P29" s="51">
        <f t="shared" si="1"/>
        <v>1635.6333333333334</v>
      </c>
      <c r="Q29" s="46">
        <f t="shared" si="1"/>
        <v>52.625000000000007</v>
      </c>
      <c r="R29" s="44">
        <f>SUM(R21:R28)</f>
        <v>60.546999999999997</v>
      </c>
      <c r="T29" s="258">
        <f>O29/O46*100</f>
        <v>44.157547898954554</v>
      </c>
      <c r="U29" s="258"/>
      <c r="V29" s="258">
        <f>P29/P46*100</f>
        <v>48.876183456265032</v>
      </c>
    </row>
    <row r="30" spans="1:22" s="2" customFormat="1" ht="15" x14ac:dyDescent="0.25">
      <c r="A30" s="205"/>
      <c r="B30" s="17" t="s">
        <v>10</v>
      </c>
      <c r="C30" s="37"/>
      <c r="D30" s="49"/>
      <c r="E30" s="45"/>
      <c r="F30" s="43"/>
      <c r="G30" s="45"/>
      <c r="H30" s="50"/>
      <c r="I30" s="45"/>
      <c r="J30" s="43"/>
      <c r="K30" s="54"/>
      <c r="L30" s="43"/>
      <c r="M30" s="45"/>
      <c r="N30" s="43"/>
      <c r="O30" s="45"/>
      <c r="P30" s="50"/>
      <c r="Q30" s="45"/>
      <c r="R30" s="43"/>
      <c r="T30" s="64"/>
      <c r="U30" s="64"/>
      <c r="V30" s="64"/>
    </row>
    <row r="31" spans="1:22" s="2" customFormat="1" ht="15" x14ac:dyDescent="0.25">
      <c r="A31" s="205"/>
      <c r="B31" s="14" t="s">
        <v>78</v>
      </c>
      <c r="C31" s="35">
        <v>200</v>
      </c>
      <c r="D31" s="28">
        <v>200</v>
      </c>
      <c r="E31" s="45">
        <f>0.5*2</f>
        <v>1</v>
      </c>
      <c r="F31" s="43">
        <v>1</v>
      </c>
      <c r="G31" s="45">
        <v>0</v>
      </c>
      <c r="H31" s="50">
        <v>0</v>
      </c>
      <c r="I31" s="45">
        <v>0</v>
      </c>
      <c r="J31" s="43">
        <v>0</v>
      </c>
      <c r="K31" s="54">
        <v>0</v>
      </c>
      <c r="L31" s="43">
        <v>0</v>
      </c>
      <c r="M31" s="45">
        <f>12.7*2</f>
        <v>25.4</v>
      </c>
      <c r="N31" s="43">
        <v>25.4</v>
      </c>
      <c r="O31" s="45">
        <f>55*2</f>
        <v>110</v>
      </c>
      <c r="P31" s="56">
        <v>110</v>
      </c>
      <c r="Q31" s="45">
        <f>4*2</f>
        <v>8</v>
      </c>
      <c r="R31" s="43">
        <v>8</v>
      </c>
      <c r="T31" s="64"/>
      <c r="U31" s="64"/>
      <c r="V31" s="64"/>
    </row>
    <row r="32" spans="1:22" s="2" customFormat="1" ht="15" x14ac:dyDescent="0.25">
      <c r="A32" s="205"/>
      <c r="B32" s="14" t="s">
        <v>66</v>
      </c>
      <c r="C32" s="35">
        <v>90</v>
      </c>
      <c r="D32" s="28">
        <v>90</v>
      </c>
      <c r="E32" s="45">
        <f>5.46*90/70</f>
        <v>7.02</v>
      </c>
      <c r="F32" s="43">
        <v>7.02</v>
      </c>
      <c r="G32" s="45">
        <f>1.52*90/70</f>
        <v>1.9542857142857144</v>
      </c>
      <c r="H32" s="50">
        <v>1.95</v>
      </c>
      <c r="I32" s="45">
        <f>5.91*90/70</f>
        <v>7.5985714285714279</v>
      </c>
      <c r="J32" s="43">
        <v>7.6</v>
      </c>
      <c r="K32" s="54">
        <f>0.91*90/70</f>
        <v>1.1700000000000002</v>
      </c>
      <c r="L32" s="50">
        <v>1.17</v>
      </c>
      <c r="M32" s="45">
        <f>37.81*90/70</f>
        <v>48.612857142857145</v>
      </c>
      <c r="N32" s="43">
        <v>48.61</v>
      </c>
      <c r="O32" s="45">
        <f>225.56*90/70</f>
        <v>290.0057142857143</v>
      </c>
      <c r="P32" s="50">
        <v>290.01</v>
      </c>
      <c r="Q32" s="45">
        <v>0</v>
      </c>
      <c r="R32" s="43">
        <v>0</v>
      </c>
      <c r="T32" s="64"/>
      <c r="U32" s="64"/>
      <c r="V32" s="64"/>
    </row>
    <row r="33" spans="1:66" s="2" customFormat="1" ht="15" x14ac:dyDescent="0.25">
      <c r="A33" s="204"/>
      <c r="B33" s="23" t="s">
        <v>7</v>
      </c>
      <c r="C33" s="36">
        <f>C31+C32</f>
        <v>290</v>
      </c>
      <c r="D33" s="109">
        <f>D31+D32</f>
        <v>290</v>
      </c>
      <c r="E33" s="46">
        <f t="shared" ref="E33:R33" si="2">SUM(E31:E32)</f>
        <v>8.02</v>
      </c>
      <c r="F33" s="44">
        <f t="shared" si="2"/>
        <v>8.02</v>
      </c>
      <c r="G33" s="46">
        <f t="shared" si="2"/>
        <v>1.9542857142857144</v>
      </c>
      <c r="H33" s="62">
        <f t="shared" si="2"/>
        <v>1.95</v>
      </c>
      <c r="I33" s="46">
        <f t="shared" si="2"/>
        <v>7.5985714285714279</v>
      </c>
      <c r="J33" s="44">
        <f t="shared" si="2"/>
        <v>7.6</v>
      </c>
      <c r="K33" s="51">
        <f t="shared" si="2"/>
        <v>1.1700000000000002</v>
      </c>
      <c r="L33" s="44">
        <f t="shared" si="2"/>
        <v>1.17</v>
      </c>
      <c r="M33" s="46">
        <f t="shared" si="2"/>
        <v>74.012857142857143</v>
      </c>
      <c r="N33" s="44">
        <f t="shared" si="2"/>
        <v>74.009999999999991</v>
      </c>
      <c r="O33" s="46">
        <f t="shared" si="2"/>
        <v>400.0057142857143</v>
      </c>
      <c r="P33" s="62">
        <f t="shared" si="2"/>
        <v>400.01</v>
      </c>
      <c r="Q33" s="46">
        <f t="shared" si="2"/>
        <v>8</v>
      </c>
      <c r="R33" s="44">
        <f t="shared" si="2"/>
        <v>8</v>
      </c>
      <c r="T33" s="258">
        <f>O33/O46*100</f>
        <v>14.237684578773949</v>
      </c>
      <c r="U33" s="258"/>
      <c r="V33" s="258">
        <f>P33/P46*100</f>
        <v>11.953144843592028</v>
      </c>
    </row>
    <row r="34" spans="1:66" s="2" customFormat="1" ht="15" x14ac:dyDescent="0.25">
      <c r="A34" s="205"/>
      <c r="B34" s="17" t="s">
        <v>12</v>
      </c>
      <c r="C34" s="37"/>
      <c r="D34" s="49"/>
      <c r="E34" s="45"/>
      <c r="F34" s="43"/>
      <c r="G34" s="45"/>
      <c r="H34" s="50"/>
      <c r="I34" s="45"/>
      <c r="J34" s="43"/>
      <c r="K34" s="54"/>
      <c r="L34" s="43"/>
      <c r="M34" s="45"/>
      <c r="N34" s="43"/>
      <c r="O34" s="45"/>
      <c r="P34" s="50"/>
      <c r="Q34" s="45"/>
      <c r="R34" s="43"/>
      <c r="T34" s="64"/>
      <c r="U34" s="64"/>
      <c r="V34" s="64"/>
    </row>
    <row r="35" spans="1:66" s="2" customFormat="1" ht="15" x14ac:dyDescent="0.25">
      <c r="A35" s="93" t="s">
        <v>268</v>
      </c>
      <c r="B35" s="14" t="s">
        <v>269</v>
      </c>
      <c r="C35" s="35">
        <v>50</v>
      </c>
      <c r="D35" s="28">
        <v>50</v>
      </c>
      <c r="E35" s="45">
        <f>0.24/30*50</f>
        <v>0.4</v>
      </c>
      <c r="F35" s="43">
        <v>0.4</v>
      </c>
      <c r="G35" s="45"/>
      <c r="H35" s="50"/>
      <c r="I35" s="45">
        <f>0.03/30*50</f>
        <v>0.05</v>
      </c>
      <c r="J35" s="43">
        <v>0.05</v>
      </c>
      <c r="K35" s="54"/>
      <c r="L35" s="50"/>
      <c r="M35" s="45">
        <f>0.75/30*50</f>
        <v>1.25</v>
      </c>
      <c r="N35" s="43">
        <v>1.25</v>
      </c>
      <c r="O35" s="45">
        <f>4/30*50</f>
        <v>6.666666666666667</v>
      </c>
      <c r="P35" s="43">
        <v>6.67</v>
      </c>
      <c r="Q35" s="45">
        <f>3/30*50</f>
        <v>5</v>
      </c>
      <c r="R35" s="43">
        <v>5</v>
      </c>
      <c r="BL35" s="64"/>
      <c r="BM35" s="64"/>
      <c r="BN35" s="64"/>
    </row>
    <row r="36" spans="1:66" s="2" customFormat="1" ht="15" x14ac:dyDescent="0.25">
      <c r="A36" s="178" t="s">
        <v>257</v>
      </c>
      <c r="B36" s="14" t="s">
        <v>298</v>
      </c>
      <c r="C36" s="37" t="s">
        <v>299</v>
      </c>
      <c r="D36" s="49" t="s">
        <v>300</v>
      </c>
      <c r="E36" s="45">
        <v>15.09</v>
      </c>
      <c r="F36" s="43">
        <v>17.84</v>
      </c>
      <c r="G36" s="45"/>
      <c r="H36" s="50"/>
      <c r="I36" s="45">
        <v>2.2000000000000002</v>
      </c>
      <c r="J36" s="43">
        <v>2.6</v>
      </c>
      <c r="K36" s="54"/>
      <c r="L36" s="43"/>
      <c r="M36" s="45">
        <v>8.7899999999999991</v>
      </c>
      <c r="N36" s="43">
        <v>10.39</v>
      </c>
      <c r="O36" s="45">
        <v>115.5</v>
      </c>
      <c r="P36" s="50">
        <v>136.5</v>
      </c>
      <c r="Q36" s="45">
        <v>0.7</v>
      </c>
      <c r="R36" s="43">
        <v>0.83</v>
      </c>
      <c r="T36" s="64"/>
      <c r="U36" s="64"/>
      <c r="V36" s="64"/>
    </row>
    <row r="37" spans="1:66" s="2" customFormat="1" ht="15" x14ac:dyDescent="0.25">
      <c r="A37" s="178" t="s">
        <v>232</v>
      </c>
      <c r="B37" s="14" t="s">
        <v>233</v>
      </c>
      <c r="C37" s="35">
        <v>220</v>
      </c>
      <c r="D37" s="28">
        <v>250</v>
      </c>
      <c r="E37" s="45">
        <f>4.97/150*220</f>
        <v>7.2893333333333334</v>
      </c>
      <c r="F37" s="43">
        <f>4.97/150*250</f>
        <v>8.2833333333333332</v>
      </c>
      <c r="G37" s="45">
        <f>0</f>
        <v>0</v>
      </c>
      <c r="H37" s="50">
        <v>0</v>
      </c>
      <c r="I37" s="45">
        <f>7.42/150*220</f>
        <v>10.882666666666667</v>
      </c>
      <c r="J37" s="43">
        <f>7.42/150*250</f>
        <v>12.366666666666667</v>
      </c>
      <c r="K37" s="54">
        <f>15.07*220/260</f>
        <v>12.751538461538463</v>
      </c>
      <c r="L37" s="43">
        <f>15.07*250/260</f>
        <v>14.490384615384615</v>
      </c>
      <c r="M37" s="45">
        <f>7.69/150*220</f>
        <v>11.278666666666668</v>
      </c>
      <c r="N37" s="43">
        <f>7.69/150*250</f>
        <v>12.816666666666666</v>
      </c>
      <c r="O37" s="45">
        <f>117/150*220</f>
        <v>171.6</v>
      </c>
      <c r="P37" s="43">
        <f>117/150*250</f>
        <v>195</v>
      </c>
      <c r="Q37" s="45">
        <f>10.08/150*220</f>
        <v>14.783999999999999</v>
      </c>
      <c r="R37" s="43">
        <f>10.08/150*250</f>
        <v>16.8</v>
      </c>
      <c r="T37" s="64"/>
      <c r="U37" s="64"/>
      <c r="V37" s="64"/>
    </row>
    <row r="38" spans="1:66" s="2" customFormat="1" ht="15" x14ac:dyDescent="0.25">
      <c r="A38" s="178" t="s">
        <v>107</v>
      </c>
      <c r="B38" s="13" t="s">
        <v>31</v>
      </c>
      <c r="C38" s="37" t="s">
        <v>52</v>
      </c>
      <c r="D38" s="49" t="s">
        <v>52</v>
      </c>
      <c r="E38" s="45">
        <v>0.08</v>
      </c>
      <c r="F38" s="50">
        <v>0.08</v>
      </c>
      <c r="G38" s="45">
        <v>0</v>
      </c>
      <c r="H38" s="50">
        <v>0</v>
      </c>
      <c r="I38" s="45">
        <v>0.01</v>
      </c>
      <c r="J38" s="43">
        <v>0.01</v>
      </c>
      <c r="K38" s="54">
        <v>0</v>
      </c>
      <c r="L38" s="43">
        <v>0</v>
      </c>
      <c r="M38" s="45">
        <v>9.23</v>
      </c>
      <c r="N38" s="43">
        <v>9.23</v>
      </c>
      <c r="O38" s="45">
        <v>37</v>
      </c>
      <c r="P38" s="50">
        <v>37</v>
      </c>
      <c r="Q38" s="45">
        <v>0.8</v>
      </c>
      <c r="R38" s="43">
        <v>0.8</v>
      </c>
      <c r="T38" s="64"/>
      <c r="U38" s="64"/>
      <c r="V38" s="64"/>
    </row>
    <row r="39" spans="1:66" s="2" customFormat="1" ht="15" x14ac:dyDescent="0.25">
      <c r="A39" s="93"/>
      <c r="B39" s="14" t="s">
        <v>35</v>
      </c>
      <c r="C39" s="35">
        <v>50</v>
      </c>
      <c r="D39" s="28">
        <v>50</v>
      </c>
      <c r="E39" s="45">
        <v>3.85</v>
      </c>
      <c r="F39" s="43">
        <v>3.85</v>
      </c>
      <c r="G39" s="54">
        <v>0</v>
      </c>
      <c r="H39" s="50">
        <v>0</v>
      </c>
      <c r="I39" s="45">
        <v>1.5</v>
      </c>
      <c r="J39" s="43">
        <v>1.5</v>
      </c>
      <c r="K39" s="54">
        <v>0.5</v>
      </c>
      <c r="L39" s="50">
        <v>0.5</v>
      </c>
      <c r="M39" s="45">
        <v>25.05</v>
      </c>
      <c r="N39" s="43">
        <v>25.05</v>
      </c>
      <c r="O39" s="54">
        <v>129.5</v>
      </c>
      <c r="P39" s="50">
        <v>129.5</v>
      </c>
      <c r="Q39" s="45">
        <v>0</v>
      </c>
      <c r="R39" s="43">
        <v>0</v>
      </c>
      <c r="S39" s="50"/>
      <c r="T39" s="64"/>
      <c r="U39" s="64"/>
      <c r="V39" s="64"/>
    </row>
    <row r="40" spans="1:66" s="2" customFormat="1" ht="15" x14ac:dyDescent="0.25">
      <c r="A40" s="93"/>
      <c r="B40" s="14" t="s">
        <v>13</v>
      </c>
      <c r="C40" s="35">
        <v>30</v>
      </c>
      <c r="D40" s="28">
        <v>40</v>
      </c>
      <c r="E40" s="45">
        <f>6.6/100*30</f>
        <v>1.98</v>
      </c>
      <c r="F40" s="43">
        <f>6.6/100*40</f>
        <v>2.64</v>
      </c>
      <c r="G40" s="54">
        <v>0</v>
      </c>
      <c r="H40" s="50">
        <f>D40*0</f>
        <v>0</v>
      </c>
      <c r="I40" s="45">
        <f>1.2/100*30</f>
        <v>0.36</v>
      </c>
      <c r="J40" s="43">
        <f>1.2/100*40</f>
        <v>0.48</v>
      </c>
      <c r="K40" s="54">
        <v>0</v>
      </c>
      <c r="L40" s="50">
        <v>0</v>
      </c>
      <c r="M40" s="45">
        <f>33.4/100*30</f>
        <v>10.02</v>
      </c>
      <c r="N40" s="43">
        <f>33.4/100*40</f>
        <v>13.36</v>
      </c>
      <c r="O40" s="54">
        <f>174/100*30</f>
        <v>52.2</v>
      </c>
      <c r="P40" s="50">
        <f>174/100*40</f>
        <v>69.599999999999994</v>
      </c>
      <c r="Q40" s="45">
        <v>0</v>
      </c>
      <c r="R40" s="43">
        <v>0</v>
      </c>
      <c r="S40" s="50"/>
      <c r="T40" s="64"/>
      <c r="U40" s="64"/>
      <c r="V40" s="64"/>
    </row>
    <row r="41" spans="1:66" s="2" customFormat="1" ht="15" x14ac:dyDescent="0.25">
      <c r="A41" s="204"/>
      <c r="B41" s="23" t="s">
        <v>7</v>
      </c>
      <c r="C41" s="79">
        <f>C35+C37+C39+C40+110+205</f>
        <v>665</v>
      </c>
      <c r="D41" s="78">
        <f>D35+D37+D39+D40+130+205</f>
        <v>725</v>
      </c>
      <c r="E41" s="46">
        <f>SUM(E35:E40)</f>
        <v>28.689333333333334</v>
      </c>
      <c r="F41" s="44">
        <f t="shared" ref="F41:P41" si="3">SUM(F35:F40)</f>
        <v>33.093333333333334</v>
      </c>
      <c r="G41" s="46">
        <f t="shared" si="3"/>
        <v>0</v>
      </c>
      <c r="H41" s="62">
        <f t="shared" si="3"/>
        <v>0</v>
      </c>
      <c r="I41" s="46">
        <f t="shared" si="3"/>
        <v>15.002666666666666</v>
      </c>
      <c r="J41" s="44">
        <f t="shared" si="3"/>
        <v>17.006666666666668</v>
      </c>
      <c r="K41" s="51">
        <f t="shared" si="3"/>
        <v>13.251538461538463</v>
      </c>
      <c r="L41" s="44">
        <f t="shared" si="3"/>
        <v>14.990384615384615</v>
      </c>
      <c r="M41" s="46">
        <f t="shared" si="3"/>
        <v>65.61866666666667</v>
      </c>
      <c r="N41" s="44">
        <f t="shared" si="3"/>
        <v>72.096666666666664</v>
      </c>
      <c r="O41" s="46">
        <f t="shared" si="3"/>
        <v>512.4666666666667</v>
      </c>
      <c r="P41" s="62">
        <f t="shared" si="3"/>
        <v>574.27</v>
      </c>
      <c r="Q41" s="46">
        <f>SUM(Q35:Q40)</f>
        <v>21.283999999999999</v>
      </c>
      <c r="R41" s="44">
        <f>SUM(R35:R40)</f>
        <v>23.430000000000003</v>
      </c>
      <c r="T41" s="258">
        <f>(O41+O45)/O46*100</f>
        <v>23.362994752471216</v>
      </c>
      <c r="U41" s="258"/>
      <c r="V41" s="258">
        <f>(P41+P45)/P46*100</f>
        <v>22.54874520018527</v>
      </c>
    </row>
    <row r="42" spans="1:66" s="2" customFormat="1" ht="15" x14ac:dyDescent="0.25">
      <c r="A42" s="205"/>
      <c r="B42" s="17" t="s">
        <v>14</v>
      </c>
      <c r="C42" s="37"/>
      <c r="D42" s="49"/>
      <c r="E42" s="45"/>
      <c r="F42" s="43"/>
      <c r="G42" s="45"/>
      <c r="H42" s="50"/>
      <c r="I42" s="45"/>
      <c r="J42" s="43"/>
      <c r="K42" s="54"/>
      <c r="L42" s="43"/>
      <c r="M42" s="45"/>
      <c r="N42" s="43"/>
      <c r="O42" s="45"/>
      <c r="P42" s="50"/>
      <c r="Q42" s="45"/>
      <c r="R42" s="43"/>
      <c r="T42" s="64"/>
      <c r="U42" s="64"/>
      <c r="V42" s="64"/>
    </row>
    <row r="43" spans="1:66" s="2" customFormat="1" ht="15" x14ac:dyDescent="0.25">
      <c r="A43" s="178"/>
      <c r="B43" s="14" t="s">
        <v>296</v>
      </c>
      <c r="C43" s="35">
        <v>150</v>
      </c>
      <c r="D43" s="28">
        <v>180</v>
      </c>
      <c r="E43" s="54">
        <f>2.7/100*200</f>
        <v>5.4</v>
      </c>
      <c r="F43" s="50">
        <f>2.7/100*180</f>
        <v>4.8600000000000003</v>
      </c>
      <c r="G43" s="54">
        <v>5.8</v>
      </c>
      <c r="H43" s="50">
        <v>5.8</v>
      </c>
      <c r="I43" s="45">
        <f>2.5/100*150</f>
        <v>3.75</v>
      </c>
      <c r="J43" s="43">
        <f>2.5/100*180</f>
        <v>4.5</v>
      </c>
      <c r="K43" s="54">
        <v>0</v>
      </c>
      <c r="L43" s="43">
        <v>0</v>
      </c>
      <c r="M43" s="54">
        <f>10.8/100*150</f>
        <v>16.200000000000003</v>
      </c>
      <c r="N43" s="50">
        <f>10.8/100*180</f>
        <v>19.440000000000001</v>
      </c>
      <c r="O43" s="45">
        <f>79/100*150</f>
        <v>118.5</v>
      </c>
      <c r="P43" s="43">
        <f>79/100*180</f>
        <v>142.20000000000002</v>
      </c>
      <c r="Q43" s="45">
        <f>0.9/100*150</f>
        <v>1.35</v>
      </c>
      <c r="R43" s="43">
        <f>0.9/100*180</f>
        <v>1.62</v>
      </c>
      <c r="T43" s="258"/>
      <c r="U43" s="258"/>
      <c r="V43" s="258"/>
    </row>
    <row r="44" spans="1:66" s="2" customFormat="1" ht="15" x14ac:dyDescent="0.25">
      <c r="A44" s="203"/>
      <c r="B44" s="13" t="s">
        <v>67</v>
      </c>
      <c r="C44" s="35">
        <v>10</v>
      </c>
      <c r="D44" s="28">
        <v>15</v>
      </c>
      <c r="E44" s="72">
        <f>15.27/90*10</f>
        <v>1.6966666666666665</v>
      </c>
      <c r="F44" s="71">
        <f>15.27/90*15</f>
        <v>2.5449999999999999</v>
      </c>
      <c r="G44" s="74">
        <v>0.4</v>
      </c>
      <c r="H44" s="73">
        <v>0.4</v>
      </c>
      <c r="I44" s="72">
        <f>12.55/90*10</f>
        <v>1.3944444444444446</v>
      </c>
      <c r="J44" s="71">
        <f>12.55/90*15</f>
        <v>2.0916666666666668</v>
      </c>
      <c r="K44" s="74">
        <v>0</v>
      </c>
      <c r="L44" s="73">
        <v>0</v>
      </c>
      <c r="M44" s="72">
        <f>13.97/90*10</f>
        <v>1.5522222222222224</v>
      </c>
      <c r="N44" s="71">
        <f>13.97/90*15</f>
        <v>2.3283333333333336</v>
      </c>
      <c r="O44" s="72">
        <f>228.72/90*10</f>
        <v>25.413333333333334</v>
      </c>
      <c r="P44" s="71">
        <f>228.72/90*15</f>
        <v>38.119999999999997</v>
      </c>
      <c r="Q44" s="45">
        <v>0</v>
      </c>
      <c r="R44" s="43">
        <v>0</v>
      </c>
      <c r="T44" s="64"/>
      <c r="U44" s="64"/>
      <c r="V44" s="64"/>
      <c r="BM44" s="219"/>
      <c r="BN44" s="219"/>
    </row>
    <row r="45" spans="1:66" s="2" customFormat="1" ht="15" x14ac:dyDescent="0.25">
      <c r="A45" s="207"/>
      <c r="B45" s="23" t="s">
        <v>7</v>
      </c>
      <c r="C45" s="271">
        <f>C43+C44</f>
        <v>160</v>
      </c>
      <c r="D45" s="272">
        <f>D43+D44</f>
        <v>195</v>
      </c>
      <c r="E45" s="46">
        <f>SUM(E43:E44)</f>
        <v>7.0966666666666667</v>
      </c>
      <c r="F45" s="44">
        <f t="shared" ref="F45:P45" si="4">SUM(F43:F44)</f>
        <v>7.4050000000000002</v>
      </c>
      <c r="G45" s="46">
        <f t="shared" si="4"/>
        <v>6.2</v>
      </c>
      <c r="H45" s="62">
        <f t="shared" si="4"/>
        <v>6.2</v>
      </c>
      <c r="I45" s="46">
        <f t="shared" si="4"/>
        <v>5.1444444444444448</v>
      </c>
      <c r="J45" s="44">
        <f t="shared" si="4"/>
        <v>6.5916666666666668</v>
      </c>
      <c r="K45" s="51">
        <f t="shared" si="4"/>
        <v>0</v>
      </c>
      <c r="L45" s="44">
        <f t="shared" si="4"/>
        <v>0</v>
      </c>
      <c r="M45" s="46">
        <f t="shared" si="4"/>
        <v>17.752222222222226</v>
      </c>
      <c r="N45" s="44">
        <f t="shared" si="4"/>
        <v>21.768333333333334</v>
      </c>
      <c r="O45" s="46">
        <f t="shared" si="4"/>
        <v>143.91333333333333</v>
      </c>
      <c r="P45" s="62">
        <f t="shared" si="4"/>
        <v>180.32000000000002</v>
      </c>
      <c r="Q45" s="46">
        <f t="shared" ref="Q45:R45" si="5">SUM(Q43:Q44)</f>
        <v>1.35</v>
      </c>
      <c r="R45" s="44">
        <f t="shared" si="5"/>
        <v>1.62</v>
      </c>
      <c r="T45" s="64"/>
      <c r="U45" s="64"/>
      <c r="V45" s="64"/>
    </row>
    <row r="46" spans="1:66" s="2" customFormat="1" thickBot="1" x14ac:dyDescent="0.3">
      <c r="A46" s="208"/>
      <c r="B46" s="25" t="s">
        <v>15</v>
      </c>
      <c r="C46" s="38">
        <f>C19+C29+C33+C41+C45</f>
        <v>2680</v>
      </c>
      <c r="D46" s="40">
        <f t="shared" ref="D46:R46" si="6">D19+D29+D33+D41+D45</f>
        <v>3070</v>
      </c>
      <c r="E46" s="39">
        <f t="shared" si="6"/>
        <v>86.293000000000006</v>
      </c>
      <c r="F46" s="47">
        <f t="shared" si="6"/>
        <v>131.05683333333332</v>
      </c>
      <c r="G46" s="39">
        <f t="shared" si="6"/>
        <v>40.369285714285716</v>
      </c>
      <c r="H46" s="70">
        <f t="shared" si="6"/>
        <v>45.32500000000001</v>
      </c>
      <c r="I46" s="39">
        <f t="shared" si="6"/>
        <v>87.68068253968255</v>
      </c>
      <c r="J46" s="47">
        <f t="shared" si="6"/>
        <v>105.154</v>
      </c>
      <c r="K46" s="41">
        <f t="shared" si="6"/>
        <v>19.742538461538462</v>
      </c>
      <c r="L46" s="41">
        <f t="shared" si="6"/>
        <v>22.154384615384615</v>
      </c>
      <c r="M46" s="39">
        <f t="shared" si="6"/>
        <v>398.53174603174602</v>
      </c>
      <c r="N46" s="41">
        <f t="shared" si="6"/>
        <v>467.37783333333334</v>
      </c>
      <c r="O46" s="39">
        <f t="shared" si="6"/>
        <v>2809.4857142857145</v>
      </c>
      <c r="P46" s="70">
        <f t="shared" si="6"/>
        <v>3346.4833333333336</v>
      </c>
      <c r="Q46" s="39">
        <f t="shared" si="6"/>
        <v>84.466999999999999</v>
      </c>
      <c r="R46" s="47">
        <f t="shared" si="6"/>
        <v>94.919499999999999</v>
      </c>
      <c r="T46" s="258">
        <f>T19+T29+T33+T41</f>
        <v>100</v>
      </c>
      <c r="U46" s="258"/>
      <c r="V46" s="258">
        <f>V19+V29+V33+V41</f>
        <v>99.999999999999986</v>
      </c>
    </row>
    <row r="47" spans="1:66" s="2" customFormat="1" ht="15" x14ac:dyDescent="0.25">
      <c r="C47" s="8"/>
      <c r="E47" s="64"/>
      <c r="F47" s="64"/>
      <c r="G47" s="64"/>
      <c r="H47" s="64"/>
      <c r="I47" s="64"/>
      <c r="J47" s="64"/>
      <c r="K47" s="63"/>
      <c r="L47" s="63"/>
      <c r="M47" s="63"/>
      <c r="N47" s="63"/>
      <c r="O47" s="63"/>
      <c r="P47" s="63"/>
      <c r="T47" s="64"/>
      <c r="U47" s="64"/>
      <c r="V47" s="64"/>
    </row>
    <row r="48" spans="1:66" s="2" customFormat="1" ht="15" x14ac:dyDescent="0.25">
      <c r="B48" s="294" t="s">
        <v>106</v>
      </c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T48" s="64"/>
      <c r="U48" s="64"/>
      <c r="V48" s="64"/>
    </row>
    <row r="49" spans="1:22" s="2" customFormat="1" ht="15" customHeight="1" x14ac:dyDescent="0.25">
      <c r="A49" s="64"/>
      <c r="B49" s="311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64"/>
      <c r="U49" s="64"/>
      <c r="V49" s="64"/>
    </row>
    <row r="50" spans="1:22" s="2" customFormat="1" ht="15" x14ac:dyDescent="0.25">
      <c r="A50" s="135"/>
      <c r="B50" s="29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63"/>
      <c r="Q50" s="63"/>
      <c r="R50" s="63"/>
      <c r="T50" s="64"/>
      <c r="U50" s="64"/>
      <c r="V50" s="64"/>
    </row>
    <row r="51" spans="1:22" s="2" customFormat="1" ht="15" x14ac:dyDescent="0.25">
      <c r="A51" s="135"/>
      <c r="B51" s="293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63"/>
      <c r="P51" s="63"/>
      <c r="Q51" s="63"/>
      <c r="R51" s="63"/>
      <c r="T51" s="64"/>
      <c r="U51" s="64"/>
      <c r="V51" s="64"/>
    </row>
    <row r="52" spans="1:22" s="2" customFormat="1" ht="15" customHeight="1" x14ac:dyDescent="0.25">
      <c r="A52" s="135"/>
      <c r="B52" s="292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T52" s="64"/>
      <c r="U52" s="64"/>
      <c r="V52" s="64"/>
    </row>
    <row r="53" spans="1:22" s="2" customFormat="1" ht="15" x14ac:dyDescent="0.25">
      <c r="C53" s="8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C54" s="8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C55" s="8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C56" s="8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C57" s="8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C58" s="8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C59" s="8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C60" s="8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C61" s="8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C62" s="8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C63" s="8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C64" s="8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T64" s="64"/>
      <c r="U64" s="64"/>
      <c r="V64" s="64"/>
    </row>
    <row r="65" spans="3:22" s="2" customFormat="1" ht="15" x14ac:dyDescent="0.25">
      <c r="C65" s="8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T65" s="64"/>
      <c r="U65" s="64"/>
      <c r="V65" s="64"/>
    </row>
    <row r="66" spans="3:22" s="2" customFormat="1" ht="15" x14ac:dyDescent="0.25">
      <c r="C66" s="8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T66" s="64"/>
      <c r="U66" s="64"/>
      <c r="V66" s="64"/>
    </row>
    <row r="67" spans="3:22" s="2" customFormat="1" ht="15" x14ac:dyDescent="0.25">
      <c r="C67" s="8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T67" s="64"/>
      <c r="U67" s="64"/>
      <c r="V67" s="64"/>
    </row>
    <row r="68" spans="3:22" s="2" customFormat="1" ht="15" x14ac:dyDescent="0.25">
      <c r="C68" s="8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T68" s="64"/>
      <c r="U68" s="64"/>
      <c r="V68" s="64"/>
    </row>
    <row r="69" spans="3:22" s="2" customFormat="1" ht="15" x14ac:dyDescent="0.25">
      <c r="C69" s="8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T69" s="64"/>
      <c r="U69" s="64"/>
      <c r="V69" s="64"/>
    </row>
    <row r="70" spans="3:22" s="2" customFormat="1" ht="15" x14ac:dyDescent="0.25">
      <c r="C70" s="8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T70" s="64"/>
      <c r="U70" s="64"/>
      <c r="V70" s="64"/>
    </row>
    <row r="71" spans="3:22" s="2" customFormat="1" ht="15" x14ac:dyDescent="0.25">
      <c r="C71" s="8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T71" s="64"/>
      <c r="U71" s="64"/>
      <c r="V71" s="64"/>
    </row>
    <row r="72" spans="3:22" s="2" customFormat="1" ht="15" x14ac:dyDescent="0.25">
      <c r="C72" s="8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T72" s="64"/>
      <c r="U72" s="64"/>
      <c r="V72" s="64"/>
    </row>
    <row r="73" spans="3:22" s="2" customFormat="1" ht="15" x14ac:dyDescent="0.25">
      <c r="C73" s="8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T73" s="64"/>
      <c r="U73" s="64"/>
      <c r="V73" s="64"/>
    </row>
    <row r="74" spans="3:22" s="2" customFormat="1" ht="15" x14ac:dyDescent="0.25">
      <c r="C74" s="8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T74" s="64"/>
      <c r="U74" s="64"/>
      <c r="V74" s="64"/>
    </row>
    <row r="75" spans="3:22" s="2" customFormat="1" ht="15" x14ac:dyDescent="0.25">
      <c r="C75" s="8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T75" s="64"/>
      <c r="U75" s="64"/>
      <c r="V75" s="64"/>
    </row>
    <row r="76" spans="3:22" s="2" customFormat="1" ht="15" x14ac:dyDescent="0.25">
      <c r="C76" s="8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T76" s="64"/>
      <c r="U76" s="64"/>
      <c r="V76" s="64"/>
    </row>
    <row r="77" spans="3:22" s="2" customFormat="1" ht="15" x14ac:dyDescent="0.25">
      <c r="C77" s="8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T77" s="64"/>
      <c r="U77" s="64"/>
      <c r="V77" s="64"/>
    </row>
    <row r="78" spans="3:22" s="2" customFormat="1" ht="15" x14ac:dyDescent="0.25">
      <c r="C78" s="8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T78" s="64"/>
      <c r="U78" s="64"/>
      <c r="V78" s="64"/>
    </row>
    <row r="79" spans="3:22" s="2" customFormat="1" ht="15" x14ac:dyDescent="0.25">
      <c r="C79" s="8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T79" s="64"/>
      <c r="U79" s="64"/>
      <c r="V79" s="64"/>
    </row>
    <row r="80" spans="3:22" s="2" customFormat="1" ht="15" x14ac:dyDescent="0.25">
      <c r="C80" s="8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T80" s="64"/>
      <c r="U80" s="64"/>
      <c r="V80" s="64"/>
    </row>
    <row r="81" spans="3:22" s="2" customFormat="1" ht="15" x14ac:dyDescent="0.25">
      <c r="C81" s="8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T81" s="64"/>
      <c r="U81" s="64"/>
      <c r="V81" s="64"/>
    </row>
    <row r="82" spans="3:22" s="2" customFormat="1" ht="15" x14ac:dyDescent="0.25">
      <c r="C82" s="8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T82" s="64"/>
      <c r="U82" s="64"/>
      <c r="V82" s="64"/>
    </row>
    <row r="83" spans="3:22" s="2" customFormat="1" ht="15" x14ac:dyDescent="0.25">
      <c r="C83" s="8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T83" s="64"/>
      <c r="U83" s="64"/>
      <c r="V83" s="64"/>
    </row>
    <row r="84" spans="3:22" s="2" customFormat="1" ht="15" x14ac:dyDescent="0.25">
      <c r="C84" s="8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T84" s="64"/>
      <c r="U84" s="64"/>
      <c r="V84" s="64"/>
    </row>
    <row r="85" spans="3:22" s="2" customFormat="1" ht="15" x14ac:dyDescent="0.25">
      <c r="C85" s="8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T85" s="64"/>
      <c r="U85" s="64"/>
      <c r="V85" s="64"/>
    </row>
    <row r="86" spans="3:22" s="2" customFormat="1" ht="15" x14ac:dyDescent="0.25">
      <c r="C86" s="8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T86" s="64"/>
      <c r="U86" s="64"/>
      <c r="V86" s="64"/>
    </row>
    <row r="87" spans="3:22" s="2" customFormat="1" ht="15" x14ac:dyDescent="0.25">
      <c r="C87" s="8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T87" s="64"/>
      <c r="U87" s="64"/>
      <c r="V87" s="64"/>
    </row>
    <row r="88" spans="3:22" s="2" customFormat="1" ht="15" x14ac:dyDescent="0.25">
      <c r="C88" s="8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T88" s="64"/>
      <c r="U88" s="64"/>
      <c r="V88" s="64"/>
    </row>
    <row r="89" spans="3:22" s="2" customFormat="1" ht="15" x14ac:dyDescent="0.25">
      <c r="C89" s="8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T89" s="64"/>
      <c r="U89" s="64"/>
      <c r="V89" s="64"/>
    </row>
    <row r="90" spans="3:22" s="2" customFormat="1" ht="15" x14ac:dyDescent="0.25">
      <c r="C90" s="8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T90" s="64"/>
      <c r="U90" s="64"/>
      <c r="V90" s="64"/>
    </row>
    <row r="91" spans="3:22" s="2" customFormat="1" ht="15" x14ac:dyDescent="0.25">
      <c r="C91" s="8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T91" s="64"/>
      <c r="U91" s="64"/>
      <c r="V91" s="64"/>
    </row>
    <row r="92" spans="3:22" s="2" customFormat="1" ht="15" x14ac:dyDescent="0.25">
      <c r="C92" s="8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T92" s="64"/>
      <c r="U92" s="64"/>
      <c r="V92" s="64"/>
    </row>
    <row r="93" spans="3:22" s="2" customFormat="1" ht="15" x14ac:dyDescent="0.25">
      <c r="C93" s="8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T93" s="64"/>
      <c r="U93" s="64"/>
      <c r="V93" s="64"/>
    </row>
    <row r="94" spans="3:22" s="2" customFormat="1" ht="15" x14ac:dyDescent="0.25">
      <c r="C94" s="8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T94" s="64"/>
      <c r="U94" s="64"/>
      <c r="V94" s="64"/>
    </row>
    <row r="95" spans="3:22" s="2" customFormat="1" ht="15" x14ac:dyDescent="0.25">
      <c r="C95" s="8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T95" s="64"/>
      <c r="U95" s="64"/>
      <c r="V95" s="64"/>
    </row>
    <row r="96" spans="3:22" s="2" customFormat="1" ht="15" x14ac:dyDescent="0.25">
      <c r="C96" s="8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T96" s="64"/>
      <c r="U96" s="64"/>
      <c r="V96" s="64"/>
    </row>
    <row r="97" spans="3:22" s="2" customFormat="1" ht="15" x14ac:dyDescent="0.25">
      <c r="C97" s="8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T97" s="64"/>
      <c r="U97" s="64"/>
      <c r="V97" s="64"/>
    </row>
    <row r="98" spans="3:22" s="2" customFormat="1" ht="15" x14ac:dyDescent="0.25">
      <c r="C98" s="8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T98" s="64"/>
      <c r="U98" s="64"/>
      <c r="V98" s="64"/>
    </row>
    <row r="99" spans="3:22" s="2" customFormat="1" ht="15" x14ac:dyDescent="0.25">
      <c r="C99" s="8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T99" s="64"/>
      <c r="U99" s="64"/>
      <c r="V99" s="64"/>
    </row>
    <row r="100" spans="3:22" s="2" customFormat="1" ht="15" x14ac:dyDescent="0.25">
      <c r="C100" s="8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3:22" s="2" customFormat="1" ht="15" x14ac:dyDescent="0.25">
      <c r="C101" s="8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3:22" s="2" customFormat="1" ht="15" x14ac:dyDescent="0.25">
      <c r="C102" s="8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3:22" s="2" customFormat="1" ht="15" x14ac:dyDescent="0.25">
      <c r="C103" s="8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3:22" s="2" customFormat="1" ht="15" x14ac:dyDescent="0.25">
      <c r="C104" s="8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3:22" s="2" customFormat="1" ht="15" x14ac:dyDescent="0.25">
      <c r="C105" s="8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3:22" s="2" customFormat="1" ht="15" x14ac:dyDescent="0.25">
      <c r="C106" s="8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3:22" s="2" customFormat="1" ht="15" x14ac:dyDescent="0.25">
      <c r="C107" s="8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3:22" s="2" customFormat="1" ht="15" x14ac:dyDescent="0.25">
      <c r="C108" s="8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3:22" s="2" customFormat="1" ht="15" x14ac:dyDescent="0.25">
      <c r="C109" s="8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3:22" s="2" customFormat="1" ht="15" x14ac:dyDescent="0.25">
      <c r="C110" s="8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3:22" s="2" customFormat="1" ht="15" x14ac:dyDescent="0.25">
      <c r="C111" s="8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3:22" s="2" customFormat="1" ht="15" x14ac:dyDescent="0.25">
      <c r="C112" s="8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3:22" s="2" customFormat="1" ht="15" x14ac:dyDescent="0.25">
      <c r="C113" s="8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3:22" s="2" customFormat="1" ht="15" x14ac:dyDescent="0.25">
      <c r="C114" s="8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3:22" s="2" customFormat="1" ht="15" x14ac:dyDescent="0.25">
      <c r="C115" s="8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3:22" s="2" customFormat="1" ht="15" x14ac:dyDescent="0.25">
      <c r="C116" s="8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3:22" s="2" customFormat="1" ht="15" x14ac:dyDescent="0.25">
      <c r="C117" s="8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3:22" s="2" customFormat="1" ht="15" x14ac:dyDescent="0.25">
      <c r="C118" s="8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3:22" s="2" customFormat="1" ht="15" x14ac:dyDescent="0.25">
      <c r="C119" s="8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3:22" s="2" customFormat="1" ht="15" x14ac:dyDescent="0.25">
      <c r="C120" s="8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3:22" s="2" customFormat="1" ht="15" x14ac:dyDescent="0.25">
      <c r="C121" s="8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3:22" s="2" customFormat="1" ht="15" x14ac:dyDescent="0.25">
      <c r="C122" s="8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3:22" s="2" customFormat="1" ht="15" x14ac:dyDescent="0.25">
      <c r="C123" s="8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3:22" s="2" customFormat="1" ht="15" x14ac:dyDescent="0.25">
      <c r="C124" s="8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3:22" s="2" customFormat="1" ht="15" x14ac:dyDescent="0.25">
      <c r="C125" s="8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3:22" s="2" customFormat="1" ht="15" x14ac:dyDescent="0.25">
      <c r="C126" s="8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3:22" s="2" customFormat="1" ht="15" x14ac:dyDescent="0.25">
      <c r="C127" s="8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3:22" s="2" customFormat="1" ht="15" x14ac:dyDescent="0.25">
      <c r="C128" s="8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3:22" s="2" customFormat="1" ht="15" x14ac:dyDescent="0.25">
      <c r="C129" s="8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3:22" s="2" customFormat="1" ht="15" x14ac:dyDescent="0.25">
      <c r="C130" s="8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3:22" s="2" customFormat="1" ht="15" x14ac:dyDescent="0.25">
      <c r="C131" s="8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3:22" s="2" customFormat="1" ht="15" x14ac:dyDescent="0.25">
      <c r="C132" s="8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3:22" s="2" customFormat="1" ht="15" x14ac:dyDescent="0.25">
      <c r="C133" s="8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3:22" s="2" customFormat="1" ht="15" x14ac:dyDescent="0.25">
      <c r="C134" s="8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3:22" s="2" customFormat="1" ht="15" x14ac:dyDescent="0.25">
      <c r="C135" s="8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3:22" s="2" customFormat="1" ht="15" x14ac:dyDescent="0.25">
      <c r="C136" s="8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3:22" s="2" customFormat="1" ht="15" x14ac:dyDescent="0.25">
      <c r="C137" s="8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3:22" s="2" customFormat="1" ht="15" x14ac:dyDescent="0.25">
      <c r="C138" s="8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3:22" s="2" customFormat="1" ht="15" x14ac:dyDescent="0.25">
      <c r="C139" s="8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3:22" s="2" customFormat="1" ht="15" x14ac:dyDescent="0.25">
      <c r="C140" s="8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3:22" s="2" customFormat="1" ht="15" x14ac:dyDescent="0.25">
      <c r="C141" s="8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3:22" s="2" customFormat="1" ht="15" x14ac:dyDescent="0.25">
      <c r="C142" s="8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3:22" s="2" customFormat="1" ht="15" x14ac:dyDescent="0.25">
      <c r="C143" s="8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3:22" s="2" customFormat="1" ht="15" x14ac:dyDescent="0.25">
      <c r="C144" s="8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3:22" s="2" customFormat="1" ht="15" x14ac:dyDescent="0.25">
      <c r="C145" s="8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3:22" s="2" customFormat="1" ht="15" x14ac:dyDescent="0.25">
      <c r="C146" s="8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3:22" s="2" customFormat="1" ht="15" x14ac:dyDescent="0.25">
      <c r="C147" s="8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3:22" s="2" customFormat="1" ht="15" x14ac:dyDescent="0.25">
      <c r="C148" s="8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3:22" s="2" customFormat="1" ht="15" x14ac:dyDescent="0.25">
      <c r="C149" s="8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3:22" s="2" customFormat="1" ht="15" x14ac:dyDescent="0.25">
      <c r="C150" s="8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3:22" s="2" customFormat="1" ht="15" x14ac:dyDescent="0.25">
      <c r="C151" s="8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3:22" s="2" customFormat="1" ht="15" x14ac:dyDescent="0.25">
      <c r="C152" s="8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3:22" s="2" customFormat="1" ht="15" x14ac:dyDescent="0.25">
      <c r="C153" s="8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3:22" s="2" customFormat="1" ht="15" x14ac:dyDescent="0.25">
      <c r="C154" s="8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3:22" s="2" customFormat="1" ht="15" x14ac:dyDescent="0.25">
      <c r="C155" s="8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3:22" s="2" customFormat="1" ht="15" x14ac:dyDescent="0.25">
      <c r="C156" s="8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3:22" s="2" customFormat="1" ht="15" x14ac:dyDescent="0.25">
      <c r="C157" s="8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3:22" s="2" customFormat="1" ht="15" x14ac:dyDescent="0.25">
      <c r="C158" s="8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3:22" s="2" customFormat="1" ht="15" x14ac:dyDescent="0.25">
      <c r="C159" s="8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3:22" s="2" customFormat="1" ht="15" x14ac:dyDescent="0.25">
      <c r="C160" s="8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3:22" s="2" customFormat="1" ht="15" x14ac:dyDescent="0.25">
      <c r="C161" s="8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3:22" s="2" customFormat="1" ht="15" x14ac:dyDescent="0.25">
      <c r="C162" s="8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3:22" s="2" customFormat="1" ht="15" x14ac:dyDescent="0.25">
      <c r="C163" s="8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3:22" s="2" customFormat="1" ht="15" x14ac:dyDescent="0.25">
      <c r="C164" s="8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3:22" s="2" customFormat="1" ht="15" x14ac:dyDescent="0.25">
      <c r="C165" s="8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3:22" s="2" customFormat="1" ht="15" x14ac:dyDescent="0.25">
      <c r="C166" s="8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3:22" s="2" customFormat="1" ht="15" x14ac:dyDescent="0.25">
      <c r="C167" s="8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3:22" s="2" customFormat="1" ht="15" x14ac:dyDescent="0.25">
      <c r="C168" s="8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3:22" s="2" customFormat="1" ht="15" x14ac:dyDescent="0.25">
      <c r="C169" s="8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3:22" s="2" customFormat="1" ht="15" x14ac:dyDescent="0.25">
      <c r="C170" s="8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3:22" s="2" customFormat="1" ht="15" x14ac:dyDescent="0.25">
      <c r="C171" s="8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3:22" s="2" customFormat="1" ht="15" x14ac:dyDescent="0.25">
      <c r="C172" s="8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3:22" s="2" customFormat="1" ht="15" x14ac:dyDescent="0.25">
      <c r="C173" s="8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3:22" s="2" customFormat="1" ht="15" x14ac:dyDescent="0.25">
      <c r="C174" s="8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3:22" s="2" customFormat="1" ht="15" x14ac:dyDescent="0.25">
      <c r="C175" s="8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3:22" s="2" customFormat="1" ht="15" x14ac:dyDescent="0.25">
      <c r="C176" s="8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3:22" s="2" customFormat="1" ht="15" x14ac:dyDescent="0.25">
      <c r="C177" s="8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3:22" s="2" customFormat="1" ht="15" x14ac:dyDescent="0.25">
      <c r="C178" s="8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3:22" s="2" customFormat="1" ht="15" x14ac:dyDescent="0.25">
      <c r="C179" s="8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3:22" s="2" customFormat="1" ht="15" x14ac:dyDescent="0.25">
      <c r="C180" s="8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3:22" s="2" customFormat="1" ht="15" x14ac:dyDescent="0.25">
      <c r="C181" s="8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3:22" s="2" customFormat="1" ht="15" x14ac:dyDescent="0.25">
      <c r="C182" s="8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3:22" s="2" customFormat="1" ht="15" x14ac:dyDescent="0.25">
      <c r="C183" s="8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3:22" s="2" customFormat="1" ht="15" x14ac:dyDescent="0.25">
      <c r="C184" s="8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3:22" s="2" customFormat="1" ht="15" x14ac:dyDescent="0.25">
      <c r="C185" s="8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3:22" s="2" customFormat="1" ht="15" x14ac:dyDescent="0.25">
      <c r="C186" s="8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3:22" s="2" customFormat="1" ht="15" x14ac:dyDescent="0.25">
      <c r="C187" s="8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3:22" s="2" customFormat="1" ht="15" x14ac:dyDescent="0.25">
      <c r="C188" s="8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3:22" s="2" customFormat="1" ht="15" x14ac:dyDescent="0.25">
      <c r="C189" s="8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3:22" s="2" customFormat="1" ht="15" x14ac:dyDescent="0.25">
      <c r="C190" s="8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3:22" s="2" customFormat="1" ht="15" x14ac:dyDescent="0.25">
      <c r="C191" s="8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3:22" s="2" customFormat="1" ht="15" x14ac:dyDescent="0.25">
      <c r="C192" s="8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3:22" s="2" customFormat="1" ht="15" x14ac:dyDescent="0.25">
      <c r="C193" s="8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3:22" s="2" customFormat="1" ht="15" x14ac:dyDescent="0.25">
      <c r="C194" s="8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3:22" s="2" customFormat="1" ht="15" x14ac:dyDescent="0.25">
      <c r="C195" s="8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3:22" s="2" customFormat="1" ht="15" x14ac:dyDescent="0.25">
      <c r="C196" s="8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3:22" s="2" customFormat="1" ht="15" x14ac:dyDescent="0.25">
      <c r="C197" s="8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3:22" s="2" customFormat="1" ht="15" x14ac:dyDescent="0.25">
      <c r="C198" s="8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3:22" s="2" customFormat="1" ht="15" x14ac:dyDescent="0.25">
      <c r="C199" s="8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3:22" s="2" customFormat="1" ht="15" x14ac:dyDescent="0.25">
      <c r="C200" s="8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3:22" s="2" customFormat="1" ht="15" x14ac:dyDescent="0.25">
      <c r="C201" s="8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3:22" s="2" customFormat="1" ht="15" x14ac:dyDescent="0.25">
      <c r="C202" s="8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3:22" s="2" customFormat="1" ht="15" x14ac:dyDescent="0.25">
      <c r="C203" s="8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3:22" s="2" customFormat="1" ht="15" x14ac:dyDescent="0.25">
      <c r="C204" s="8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3:22" s="2" customFormat="1" ht="15" x14ac:dyDescent="0.25">
      <c r="C205" s="8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3:22" s="2" customFormat="1" ht="15" x14ac:dyDescent="0.25">
      <c r="C206" s="8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3:22" s="2" customFormat="1" ht="15" x14ac:dyDescent="0.25">
      <c r="C207" s="8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3:22" s="2" customFormat="1" ht="15" x14ac:dyDescent="0.25">
      <c r="C208" s="8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3:22" s="2" customFormat="1" ht="15" x14ac:dyDescent="0.25">
      <c r="C209" s="8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3:22" s="2" customFormat="1" ht="15" x14ac:dyDescent="0.25">
      <c r="C210" s="8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3:22" s="2" customFormat="1" ht="15" x14ac:dyDescent="0.25">
      <c r="C211" s="8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3:22" s="2" customFormat="1" ht="15" x14ac:dyDescent="0.25">
      <c r="C212" s="8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3:22" s="2" customFormat="1" ht="15" x14ac:dyDescent="0.25">
      <c r="C213" s="8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3:22" s="2" customFormat="1" ht="15" x14ac:dyDescent="0.25">
      <c r="C214" s="8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3:22" s="2" customFormat="1" ht="15" x14ac:dyDescent="0.25">
      <c r="C215" s="8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3:22" s="2" customFormat="1" ht="15" x14ac:dyDescent="0.25">
      <c r="C216" s="8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3:22" s="2" customFormat="1" ht="15" x14ac:dyDescent="0.25">
      <c r="C217" s="8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3:22" s="2" customFormat="1" ht="15" x14ac:dyDescent="0.25">
      <c r="C218" s="8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3:22" s="2" customFormat="1" ht="15" x14ac:dyDescent="0.25">
      <c r="C219" s="8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3:22" s="2" customFormat="1" ht="15" x14ac:dyDescent="0.25">
      <c r="C220" s="8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3:22" s="2" customFormat="1" ht="15" x14ac:dyDescent="0.25">
      <c r="C221" s="8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3:22" s="2" customFormat="1" ht="15" x14ac:dyDescent="0.25">
      <c r="C222" s="8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3:22" s="2" customFormat="1" ht="15" x14ac:dyDescent="0.25">
      <c r="C223" s="8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3:22" s="2" customFormat="1" ht="15" x14ac:dyDescent="0.25">
      <c r="C224" s="8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3:22" s="2" customFormat="1" ht="15" x14ac:dyDescent="0.25">
      <c r="C225" s="8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3:22" s="2" customFormat="1" ht="15" x14ac:dyDescent="0.25">
      <c r="C226" s="8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3:22" s="2" customFormat="1" ht="15" x14ac:dyDescent="0.25">
      <c r="C227" s="8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3:22" s="2" customFormat="1" ht="15" x14ac:dyDescent="0.25">
      <c r="C228" s="8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3:22" s="2" customFormat="1" ht="15" x14ac:dyDescent="0.25">
      <c r="C229" s="8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3:22" s="2" customFormat="1" ht="15" x14ac:dyDescent="0.25">
      <c r="C230" s="8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3:22" s="2" customFormat="1" ht="15" x14ac:dyDescent="0.25">
      <c r="C231" s="8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3:22" s="2" customFormat="1" ht="15" x14ac:dyDescent="0.25">
      <c r="C232" s="8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3:22" s="2" customFormat="1" ht="15" x14ac:dyDescent="0.25">
      <c r="C233" s="8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3:22" s="2" customFormat="1" ht="15" x14ac:dyDescent="0.25">
      <c r="C234" s="8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3:22" s="2" customFormat="1" ht="15" x14ac:dyDescent="0.25">
      <c r="C235" s="8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3:22" s="2" customFormat="1" ht="15" x14ac:dyDescent="0.25">
      <c r="C236" s="8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3:22" s="2" customFormat="1" ht="15" x14ac:dyDescent="0.25">
      <c r="C237" s="8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3:22" s="2" customFormat="1" ht="15" x14ac:dyDescent="0.25">
      <c r="C238" s="8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3:22" s="2" customFormat="1" ht="15" x14ac:dyDescent="0.25">
      <c r="C239" s="8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3:22" s="2" customFormat="1" ht="15" x14ac:dyDescent="0.25">
      <c r="C240" s="8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3:22" s="2" customFormat="1" ht="15" x14ac:dyDescent="0.25">
      <c r="C241" s="8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3:22" s="2" customFormat="1" ht="15" x14ac:dyDescent="0.25">
      <c r="C242" s="8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3:22" s="2" customFormat="1" ht="15" x14ac:dyDescent="0.25">
      <c r="C243" s="8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3:22" s="2" customFormat="1" ht="15" x14ac:dyDescent="0.25">
      <c r="C244" s="8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3:22" s="2" customFormat="1" ht="15" x14ac:dyDescent="0.25">
      <c r="C245" s="8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3:22" s="2" customFormat="1" ht="15" x14ac:dyDescent="0.25">
      <c r="C246" s="8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3:22" s="2" customFormat="1" ht="15" x14ac:dyDescent="0.25">
      <c r="C247" s="8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3:22" s="2" customFormat="1" ht="15" x14ac:dyDescent="0.25">
      <c r="C248" s="8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3:22" s="2" customFormat="1" ht="15" x14ac:dyDescent="0.25">
      <c r="C249" s="8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3:22" s="2" customFormat="1" ht="15" x14ac:dyDescent="0.25">
      <c r="C250" s="8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3:22" s="2" customFormat="1" ht="15" x14ac:dyDescent="0.25">
      <c r="C251" s="8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3:22" s="2" customFormat="1" ht="15" x14ac:dyDescent="0.25">
      <c r="C252" s="8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3:22" s="2" customFormat="1" ht="15" x14ac:dyDescent="0.25">
      <c r="C253" s="8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3:22" s="2" customFormat="1" ht="15" x14ac:dyDescent="0.25">
      <c r="C254" s="8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3:22" s="2" customFormat="1" ht="15" x14ac:dyDescent="0.25">
      <c r="C255" s="8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3:22" s="2" customFormat="1" ht="15" x14ac:dyDescent="0.25">
      <c r="C256" s="8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3:22" s="2" customFormat="1" ht="15" x14ac:dyDescent="0.25">
      <c r="C257" s="8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3:22" s="2" customFormat="1" ht="15" x14ac:dyDescent="0.25">
      <c r="C258" s="8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3:22" s="2" customFormat="1" ht="15" x14ac:dyDescent="0.25">
      <c r="C259" s="8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3:22" s="2" customFormat="1" ht="15" x14ac:dyDescent="0.25">
      <c r="C260" s="8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3:22" s="2" customFormat="1" ht="15" x14ac:dyDescent="0.25">
      <c r="C261" s="8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3:22" s="2" customFormat="1" ht="15" x14ac:dyDescent="0.25">
      <c r="C262" s="8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3:22" s="2" customFormat="1" ht="15" x14ac:dyDescent="0.25">
      <c r="C263" s="8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3:22" s="2" customFormat="1" ht="15" x14ac:dyDescent="0.25">
      <c r="C264" s="8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3:22" s="2" customFormat="1" ht="15" x14ac:dyDescent="0.25">
      <c r="C265" s="8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3:22" s="2" customFormat="1" ht="15" x14ac:dyDescent="0.25">
      <c r="C266" s="8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3:22" s="2" customFormat="1" ht="15" x14ac:dyDescent="0.25">
      <c r="C267" s="8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3:22" s="2" customFormat="1" ht="15" x14ac:dyDescent="0.25">
      <c r="C268" s="8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3:22" s="2" customFormat="1" ht="15" x14ac:dyDescent="0.25">
      <c r="C269" s="8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3:22" s="2" customFormat="1" ht="15" x14ac:dyDescent="0.25">
      <c r="C270" s="8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3:22" s="2" customFormat="1" ht="15" x14ac:dyDescent="0.25">
      <c r="C271" s="8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3:22" s="2" customFormat="1" ht="15" x14ac:dyDescent="0.25">
      <c r="C272" s="8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3:22" s="2" customFormat="1" ht="15" x14ac:dyDescent="0.25">
      <c r="C273" s="8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3:22" s="2" customFormat="1" ht="15" x14ac:dyDescent="0.25">
      <c r="C274" s="8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3:22" s="2" customFormat="1" ht="15" x14ac:dyDescent="0.25">
      <c r="C275" s="8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3:22" s="2" customFormat="1" ht="15" x14ac:dyDescent="0.25">
      <c r="C276" s="8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3:22" s="2" customFormat="1" ht="15" x14ac:dyDescent="0.25">
      <c r="C277" s="8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3:22" s="2" customFormat="1" ht="15" x14ac:dyDescent="0.25">
      <c r="C278" s="8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3:22" s="2" customFormat="1" ht="15" x14ac:dyDescent="0.25">
      <c r="C279" s="8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3:22" s="2" customFormat="1" ht="15" x14ac:dyDescent="0.25">
      <c r="C280" s="8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3:22" s="2" customFormat="1" ht="15" x14ac:dyDescent="0.25">
      <c r="C281" s="8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3:22" s="2" customFormat="1" ht="15" x14ac:dyDescent="0.25">
      <c r="C282" s="8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3:22" s="2" customFormat="1" ht="15" x14ac:dyDescent="0.25">
      <c r="C283" s="8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3:22" s="2" customFormat="1" ht="15" x14ac:dyDescent="0.25">
      <c r="C284" s="8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3:22" s="2" customFormat="1" ht="15" x14ac:dyDescent="0.25">
      <c r="C285" s="8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3:22" s="2" customFormat="1" ht="15" x14ac:dyDescent="0.25">
      <c r="C286" s="8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3:22" s="2" customFormat="1" ht="15" x14ac:dyDescent="0.25">
      <c r="C287" s="8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3:22" s="2" customFormat="1" ht="15" x14ac:dyDescent="0.25">
      <c r="C288" s="8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3:22" s="2" customFormat="1" ht="15" x14ac:dyDescent="0.25">
      <c r="C289" s="8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3:22" s="2" customFormat="1" ht="15" x14ac:dyDescent="0.25">
      <c r="C290" s="8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3:22" s="2" customFormat="1" ht="15" x14ac:dyDescent="0.25">
      <c r="C291" s="8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3:22" s="2" customFormat="1" ht="15" x14ac:dyDescent="0.25">
      <c r="C292" s="8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3:22" s="2" customFormat="1" ht="15" x14ac:dyDescent="0.25">
      <c r="C293" s="8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3:22" s="2" customFormat="1" ht="15" x14ac:dyDescent="0.25">
      <c r="C294" s="8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3:22" s="2" customFormat="1" ht="15" x14ac:dyDescent="0.25">
      <c r="C295" s="8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3:22" s="2" customFormat="1" ht="15" x14ac:dyDescent="0.25">
      <c r="C296" s="8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3:22" s="2" customFormat="1" ht="15" x14ac:dyDescent="0.25">
      <c r="C297" s="8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3:22" s="2" customFormat="1" ht="15" x14ac:dyDescent="0.25">
      <c r="C298" s="8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3:22" s="2" customFormat="1" ht="15" x14ac:dyDescent="0.25">
      <c r="C299" s="8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3:22" s="2" customFormat="1" ht="15" x14ac:dyDescent="0.25">
      <c r="C300" s="8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3:22" s="2" customFormat="1" ht="15" x14ac:dyDescent="0.25">
      <c r="C301" s="8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3:22" s="2" customFormat="1" ht="15" x14ac:dyDescent="0.25">
      <c r="C302" s="8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3:22" s="2" customFormat="1" ht="15" x14ac:dyDescent="0.25">
      <c r="C303" s="8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3:22" s="2" customFormat="1" ht="15" x14ac:dyDescent="0.25">
      <c r="C304" s="8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3:22" s="2" customFormat="1" ht="15" x14ac:dyDescent="0.25">
      <c r="C305" s="8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3:22" s="2" customFormat="1" ht="15" x14ac:dyDescent="0.25">
      <c r="C306" s="8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3:22" s="2" customFormat="1" ht="15" x14ac:dyDescent="0.25">
      <c r="C307" s="8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3:22" s="2" customFormat="1" ht="15" x14ac:dyDescent="0.25">
      <c r="C308" s="8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3:22" s="2" customFormat="1" ht="15" x14ac:dyDescent="0.25">
      <c r="C309" s="8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3:22" s="2" customFormat="1" ht="15" x14ac:dyDescent="0.25">
      <c r="C310" s="8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3:22" s="2" customFormat="1" ht="15" x14ac:dyDescent="0.25">
      <c r="C311" s="8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3:22" s="2" customFormat="1" ht="15" x14ac:dyDescent="0.25">
      <c r="C312" s="8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3:22" s="2" customFormat="1" ht="15" x14ac:dyDescent="0.25">
      <c r="C313" s="8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3:22" s="2" customFormat="1" ht="15" x14ac:dyDescent="0.25">
      <c r="C314" s="8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3:22" s="2" customFormat="1" ht="15" x14ac:dyDescent="0.25">
      <c r="C315" s="8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3:22" s="2" customFormat="1" ht="15" x14ac:dyDescent="0.25">
      <c r="C316" s="8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3:22" s="2" customFormat="1" ht="15" x14ac:dyDescent="0.25">
      <c r="C317" s="8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3:22" s="2" customFormat="1" ht="15" x14ac:dyDescent="0.25">
      <c r="C318" s="8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3:22" s="2" customFormat="1" ht="15" x14ac:dyDescent="0.25">
      <c r="C319" s="8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3:22" s="2" customFormat="1" ht="15" x14ac:dyDescent="0.25">
      <c r="C320" s="8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3:22" s="2" customFormat="1" ht="15" x14ac:dyDescent="0.25">
      <c r="C321" s="8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3:22" s="2" customFormat="1" ht="15" x14ac:dyDescent="0.25">
      <c r="C322" s="8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3:22" s="2" customFormat="1" ht="15" x14ac:dyDescent="0.25">
      <c r="C323" s="8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3:22" s="2" customFormat="1" ht="15" x14ac:dyDescent="0.25">
      <c r="C324" s="8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3:22" s="2" customFormat="1" ht="15" x14ac:dyDescent="0.25">
      <c r="C325" s="8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3:22" s="2" customFormat="1" ht="15" x14ac:dyDescent="0.25">
      <c r="C326" s="8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3:22" s="2" customFormat="1" ht="15" x14ac:dyDescent="0.25">
      <c r="C327" s="8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3:22" s="2" customFormat="1" ht="15" x14ac:dyDescent="0.25">
      <c r="C328" s="8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3:22" s="2" customFormat="1" ht="15" x14ac:dyDescent="0.25">
      <c r="C329" s="8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3:22" s="2" customFormat="1" ht="15" x14ac:dyDescent="0.25">
      <c r="C330" s="8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3:22" s="2" customFormat="1" ht="15" x14ac:dyDescent="0.25">
      <c r="C331" s="8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3:22" s="2" customFormat="1" ht="15" x14ac:dyDescent="0.25">
      <c r="C332" s="8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3:22" s="2" customFormat="1" ht="15" x14ac:dyDescent="0.25">
      <c r="C333" s="8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3:22" s="2" customFormat="1" ht="15" x14ac:dyDescent="0.25">
      <c r="C334" s="8"/>
      <c r="E334" s="64"/>
      <c r="F334" s="64"/>
      <c r="G334" s="64"/>
      <c r="H334" s="64"/>
      <c r="I334" s="64"/>
      <c r="J334" s="64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3:22" s="2" customFormat="1" ht="15" x14ac:dyDescent="0.25">
      <c r="C335" s="8"/>
      <c r="E335" s="64"/>
      <c r="F335" s="64"/>
      <c r="G335" s="64"/>
      <c r="H335" s="64"/>
      <c r="I335" s="64"/>
      <c r="J335" s="64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3:22" s="2" customFormat="1" ht="15" x14ac:dyDescent="0.25">
      <c r="C336" s="8"/>
      <c r="E336" s="64"/>
      <c r="F336" s="64"/>
      <c r="G336" s="64"/>
      <c r="H336" s="64"/>
      <c r="I336" s="64"/>
      <c r="J336" s="64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3:22" s="2" customFormat="1" ht="15" x14ac:dyDescent="0.25">
      <c r="C337" s="8"/>
      <c r="E337" s="64"/>
      <c r="F337" s="64"/>
      <c r="G337" s="64"/>
      <c r="H337" s="64"/>
      <c r="I337" s="64"/>
      <c r="J337" s="64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3:22" s="2" customFormat="1" ht="15" x14ac:dyDescent="0.25">
      <c r="C338" s="8"/>
      <c r="E338" s="64"/>
      <c r="F338" s="64"/>
      <c r="G338" s="64"/>
      <c r="H338" s="64"/>
      <c r="I338" s="64"/>
      <c r="J338" s="64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3:22" x14ac:dyDescent="0.25">
      <c r="C339" s="7"/>
      <c r="K339" s="65"/>
      <c r="L339" s="65"/>
      <c r="M339" s="65"/>
      <c r="N339" s="65"/>
      <c r="O339" s="65"/>
      <c r="P339" s="65"/>
    </row>
    <row r="340" spans="3:22" x14ac:dyDescent="0.25">
      <c r="C340" s="7"/>
      <c r="K340" s="65"/>
      <c r="L340" s="65"/>
      <c r="M340" s="65"/>
      <c r="N340" s="65"/>
      <c r="O340" s="65"/>
      <c r="P340" s="65"/>
    </row>
    <row r="341" spans="3:22" x14ac:dyDescent="0.25">
      <c r="C341" s="7"/>
      <c r="K341" s="65"/>
      <c r="L341" s="65"/>
      <c r="M341" s="65"/>
      <c r="N341" s="65"/>
      <c r="O341" s="65"/>
      <c r="P341" s="65"/>
    </row>
    <row r="342" spans="3:22" x14ac:dyDescent="0.25">
      <c r="C342" s="7"/>
      <c r="K342" s="65"/>
      <c r="L342" s="65"/>
      <c r="M342" s="65"/>
      <c r="N342" s="65"/>
      <c r="O342" s="65"/>
      <c r="P342" s="65"/>
    </row>
    <row r="343" spans="3:22" x14ac:dyDescent="0.25">
      <c r="C343" s="7"/>
      <c r="K343" s="65"/>
      <c r="L343" s="65"/>
      <c r="M343" s="65"/>
      <c r="N343" s="65"/>
      <c r="O343" s="65"/>
      <c r="P343" s="65"/>
    </row>
    <row r="344" spans="3:22" x14ac:dyDescent="0.25">
      <c r="C344" s="7"/>
      <c r="K344" s="65"/>
      <c r="L344" s="65"/>
      <c r="M344" s="65"/>
      <c r="N344" s="65"/>
      <c r="O344" s="65"/>
      <c r="P344" s="65"/>
    </row>
    <row r="345" spans="3:22" x14ac:dyDescent="0.25">
      <c r="C345" s="7"/>
      <c r="K345" s="65"/>
      <c r="L345" s="65"/>
      <c r="M345" s="65"/>
      <c r="N345" s="65"/>
      <c r="O345" s="65"/>
      <c r="P345" s="65"/>
    </row>
    <row r="346" spans="3:22" x14ac:dyDescent="0.25">
      <c r="C346" s="7"/>
      <c r="K346" s="65"/>
      <c r="L346" s="65"/>
      <c r="M346" s="65"/>
      <c r="N346" s="65"/>
      <c r="O346" s="65"/>
      <c r="P346" s="65"/>
    </row>
    <row r="347" spans="3:22" x14ac:dyDescent="0.25">
      <c r="C347" s="7"/>
      <c r="K347" s="65"/>
      <c r="L347" s="65"/>
      <c r="M347" s="65"/>
      <c r="N347" s="65"/>
      <c r="O347" s="65"/>
      <c r="P347" s="65"/>
    </row>
    <row r="348" spans="3:22" x14ac:dyDescent="0.25">
      <c r="C348" s="7"/>
      <c r="K348" s="65"/>
      <c r="L348" s="65"/>
      <c r="M348" s="65"/>
      <c r="N348" s="65"/>
      <c r="O348" s="65"/>
      <c r="P348" s="65"/>
    </row>
    <row r="349" spans="3:22" x14ac:dyDescent="0.25">
      <c r="C349" s="7"/>
      <c r="K349" s="65"/>
      <c r="L349" s="65"/>
      <c r="M349" s="65"/>
      <c r="N349" s="65"/>
      <c r="O349" s="65"/>
      <c r="P349" s="65"/>
    </row>
    <row r="350" spans="3:22" x14ac:dyDescent="0.25">
      <c r="C350" s="7"/>
      <c r="K350" s="65"/>
      <c r="L350" s="65"/>
      <c r="M350" s="65"/>
      <c r="N350" s="65"/>
      <c r="O350" s="65"/>
      <c r="P350" s="65"/>
    </row>
    <row r="351" spans="3:22" x14ac:dyDescent="0.25">
      <c r="C351" s="7"/>
      <c r="K351" s="65"/>
      <c r="L351" s="65"/>
      <c r="M351" s="65"/>
      <c r="N351" s="65"/>
      <c r="O351" s="65"/>
      <c r="P351" s="65"/>
    </row>
    <row r="352" spans="3:22" x14ac:dyDescent="0.25">
      <c r="C352" s="7"/>
      <c r="K352" s="65"/>
      <c r="L352" s="65"/>
      <c r="M352" s="65"/>
      <c r="N352" s="65"/>
      <c r="O352" s="65"/>
      <c r="P352" s="65"/>
    </row>
    <row r="353" spans="3:16" x14ac:dyDescent="0.25">
      <c r="C353" s="7"/>
      <c r="K353" s="65"/>
      <c r="L353" s="65"/>
      <c r="M353" s="65"/>
      <c r="N353" s="65"/>
      <c r="O353" s="65"/>
      <c r="P353" s="65"/>
    </row>
    <row r="354" spans="3:16" x14ac:dyDescent="0.25">
      <c r="C354" s="7"/>
      <c r="K354" s="65"/>
      <c r="L354" s="65"/>
      <c r="M354" s="65"/>
      <c r="N354" s="65"/>
      <c r="O354" s="65"/>
      <c r="P354" s="65"/>
    </row>
    <row r="355" spans="3:16" x14ac:dyDescent="0.25">
      <c r="C355" s="7"/>
      <c r="K355" s="65"/>
      <c r="L355" s="65"/>
      <c r="M355" s="65"/>
      <c r="N355" s="65"/>
      <c r="O355" s="65"/>
      <c r="P355" s="65"/>
    </row>
    <row r="356" spans="3:16" x14ac:dyDescent="0.25">
      <c r="C356" s="7"/>
      <c r="K356" s="65"/>
      <c r="L356" s="65"/>
      <c r="M356" s="65"/>
      <c r="N356" s="65"/>
      <c r="O356" s="65"/>
      <c r="P356" s="65"/>
    </row>
    <row r="357" spans="3:16" x14ac:dyDescent="0.25">
      <c r="C357" s="7"/>
      <c r="K357" s="65"/>
      <c r="L357" s="65"/>
      <c r="M357" s="65"/>
      <c r="N357" s="65"/>
      <c r="O357" s="65"/>
      <c r="P357" s="65"/>
    </row>
    <row r="358" spans="3:16" x14ac:dyDescent="0.25">
      <c r="C358" s="7"/>
      <c r="K358" s="65"/>
      <c r="L358" s="65"/>
      <c r="M358" s="65"/>
      <c r="N358" s="65"/>
      <c r="O358" s="65"/>
      <c r="P358" s="65"/>
    </row>
    <row r="359" spans="3:16" x14ac:dyDescent="0.25">
      <c r="C359" s="7"/>
      <c r="K359" s="65"/>
      <c r="L359" s="65"/>
      <c r="M359" s="65"/>
      <c r="N359" s="65"/>
      <c r="O359" s="65"/>
      <c r="P359" s="65"/>
    </row>
    <row r="360" spans="3:16" x14ac:dyDescent="0.25">
      <c r="C360" s="7"/>
      <c r="K360" s="65"/>
      <c r="L360" s="65"/>
      <c r="M360" s="65"/>
      <c r="N360" s="65"/>
      <c r="O360" s="65"/>
      <c r="P360" s="65"/>
    </row>
    <row r="361" spans="3:16" x14ac:dyDescent="0.25">
      <c r="C361" s="7"/>
      <c r="K361" s="65"/>
      <c r="L361" s="65"/>
      <c r="M361" s="65"/>
      <c r="N361" s="65"/>
      <c r="O361" s="65"/>
      <c r="P361" s="65"/>
    </row>
    <row r="362" spans="3:16" x14ac:dyDescent="0.25">
      <c r="C362" s="7"/>
      <c r="K362" s="65"/>
      <c r="L362" s="65"/>
      <c r="M362" s="65"/>
      <c r="N362" s="65"/>
      <c r="O362" s="65"/>
      <c r="P362" s="65"/>
    </row>
    <row r="363" spans="3:16" x14ac:dyDescent="0.25">
      <c r="C363" s="7"/>
      <c r="K363" s="65"/>
      <c r="L363" s="65"/>
      <c r="M363" s="65"/>
      <c r="N363" s="65"/>
      <c r="O363" s="65"/>
      <c r="P363" s="65"/>
    </row>
    <row r="364" spans="3:16" x14ac:dyDescent="0.25">
      <c r="C364" s="7"/>
      <c r="K364" s="65"/>
      <c r="L364" s="65"/>
      <c r="M364" s="65"/>
      <c r="N364" s="65"/>
      <c r="O364" s="65"/>
      <c r="P364" s="65"/>
    </row>
    <row r="365" spans="3:16" x14ac:dyDescent="0.25">
      <c r="C365" s="7"/>
      <c r="K365" s="65"/>
      <c r="L365" s="65"/>
      <c r="M365" s="65"/>
      <c r="N365" s="65"/>
      <c r="O365" s="65"/>
      <c r="P365" s="65"/>
    </row>
    <row r="366" spans="3:16" x14ac:dyDescent="0.25">
      <c r="C366" s="7"/>
      <c r="K366" s="65"/>
      <c r="L366" s="65"/>
      <c r="M366" s="65"/>
      <c r="N366" s="65"/>
      <c r="O366" s="65"/>
      <c r="P366" s="65"/>
    </row>
    <row r="367" spans="3:16" x14ac:dyDescent="0.25">
      <c r="C367" s="7"/>
      <c r="K367" s="65"/>
      <c r="L367" s="65"/>
      <c r="M367" s="65"/>
      <c r="N367" s="65"/>
      <c r="O367" s="65"/>
      <c r="P367" s="65"/>
    </row>
    <row r="368" spans="3:16" x14ac:dyDescent="0.25">
      <c r="C368" s="7"/>
      <c r="K368" s="65"/>
      <c r="L368" s="65"/>
      <c r="M368" s="65"/>
      <c r="N368" s="65"/>
      <c r="O368" s="65"/>
      <c r="P368" s="65"/>
    </row>
    <row r="369" spans="3:16" x14ac:dyDescent="0.25">
      <c r="C369" s="7"/>
      <c r="K369" s="65"/>
      <c r="L369" s="65"/>
      <c r="M369" s="65"/>
      <c r="N369" s="65"/>
      <c r="O369" s="65"/>
      <c r="P369" s="65"/>
    </row>
    <row r="370" spans="3:16" x14ac:dyDescent="0.25">
      <c r="C370" s="7"/>
      <c r="K370" s="65"/>
      <c r="L370" s="65"/>
      <c r="M370" s="65"/>
      <c r="N370" s="65"/>
      <c r="O370" s="65"/>
      <c r="P370" s="65"/>
    </row>
    <row r="371" spans="3:16" x14ac:dyDescent="0.25">
      <c r="C371" s="7"/>
      <c r="K371" s="65"/>
      <c r="L371" s="65"/>
      <c r="M371" s="65"/>
      <c r="N371" s="65"/>
      <c r="O371" s="65"/>
      <c r="P371" s="65"/>
    </row>
    <row r="372" spans="3:16" x14ac:dyDescent="0.25">
      <c r="C372" s="7"/>
      <c r="K372" s="65"/>
      <c r="L372" s="65"/>
      <c r="M372" s="65"/>
      <c r="N372" s="65"/>
      <c r="O372" s="65"/>
      <c r="P372" s="65"/>
    </row>
    <row r="373" spans="3:16" x14ac:dyDescent="0.25">
      <c r="C373" s="7"/>
      <c r="K373" s="65"/>
      <c r="L373" s="65"/>
      <c r="M373" s="65"/>
      <c r="N373" s="65"/>
      <c r="O373" s="65"/>
      <c r="P373" s="65"/>
    </row>
    <row r="374" spans="3:16" x14ac:dyDescent="0.25">
      <c r="C374" s="7"/>
      <c r="K374" s="65"/>
      <c r="L374" s="65"/>
      <c r="M374" s="65"/>
      <c r="N374" s="65"/>
      <c r="O374" s="65"/>
      <c r="P374" s="65"/>
    </row>
    <row r="375" spans="3:16" x14ac:dyDescent="0.25">
      <c r="C375" s="7"/>
      <c r="K375" s="65"/>
      <c r="L375" s="65"/>
      <c r="M375" s="65"/>
      <c r="N375" s="65"/>
      <c r="O375" s="65"/>
      <c r="P375" s="65"/>
    </row>
    <row r="376" spans="3:16" x14ac:dyDescent="0.25">
      <c r="C376" s="7"/>
      <c r="K376" s="65"/>
      <c r="L376" s="65"/>
      <c r="M376" s="65"/>
      <c r="N376" s="65"/>
      <c r="O376" s="65"/>
      <c r="P376" s="65"/>
    </row>
    <row r="377" spans="3:16" x14ac:dyDescent="0.25">
      <c r="C377" s="7"/>
      <c r="K377" s="65"/>
      <c r="L377" s="65"/>
      <c r="M377" s="65"/>
      <c r="N377" s="65"/>
      <c r="O377" s="65"/>
      <c r="P377" s="65"/>
    </row>
    <row r="378" spans="3:16" x14ac:dyDescent="0.25">
      <c r="C378" s="7"/>
      <c r="K378" s="65"/>
      <c r="L378" s="65"/>
      <c r="M378" s="65"/>
      <c r="N378" s="65"/>
      <c r="O378" s="65"/>
      <c r="P378" s="65"/>
    </row>
    <row r="379" spans="3:16" x14ac:dyDescent="0.25">
      <c r="C379" s="7"/>
      <c r="K379" s="65"/>
      <c r="L379" s="65"/>
      <c r="M379" s="65"/>
      <c r="N379" s="65"/>
      <c r="O379" s="65"/>
      <c r="P379" s="65"/>
    </row>
    <row r="380" spans="3:16" x14ac:dyDescent="0.25">
      <c r="C380" s="7"/>
      <c r="K380" s="65"/>
      <c r="L380" s="65"/>
      <c r="M380" s="65"/>
      <c r="N380" s="65"/>
      <c r="O380" s="65"/>
      <c r="P380" s="65"/>
    </row>
    <row r="381" spans="3:16" x14ac:dyDescent="0.25">
      <c r="C381" s="7"/>
      <c r="K381" s="65"/>
      <c r="L381" s="65"/>
      <c r="M381" s="65"/>
      <c r="N381" s="65"/>
      <c r="O381" s="65"/>
      <c r="P381" s="65"/>
    </row>
    <row r="382" spans="3:16" x14ac:dyDescent="0.25">
      <c r="C382" s="7"/>
      <c r="K382" s="65"/>
      <c r="L382" s="65"/>
      <c r="M382" s="65"/>
      <c r="N382" s="65"/>
      <c r="O382" s="65"/>
      <c r="P382" s="65"/>
    </row>
    <row r="383" spans="3:16" x14ac:dyDescent="0.25">
      <c r="C383" s="7"/>
      <c r="K383" s="65"/>
      <c r="L383" s="65"/>
      <c r="M383" s="65"/>
      <c r="N383" s="65"/>
      <c r="O383" s="65"/>
      <c r="P383" s="65"/>
    </row>
    <row r="384" spans="3:16" x14ac:dyDescent="0.25">
      <c r="C384" s="7"/>
      <c r="K384" s="65"/>
      <c r="L384" s="65"/>
      <c r="M384" s="65"/>
      <c r="N384" s="65"/>
      <c r="O384" s="65"/>
      <c r="P384" s="65"/>
    </row>
    <row r="385" spans="3:16" x14ac:dyDescent="0.25">
      <c r="C385" s="7"/>
      <c r="K385" s="65"/>
      <c r="L385" s="65"/>
      <c r="M385" s="65"/>
      <c r="N385" s="65"/>
      <c r="O385" s="65"/>
      <c r="P385" s="65"/>
    </row>
    <row r="386" spans="3:16" x14ac:dyDescent="0.25">
      <c r="C386" s="7"/>
      <c r="K386" s="65"/>
      <c r="L386" s="65"/>
      <c r="M386" s="65"/>
      <c r="N386" s="65"/>
      <c r="O386" s="65"/>
      <c r="P386" s="65"/>
    </row>
    <row r="387" spans="3:16" x14ac:dyDescent="0.25">
      <c r="C387" s="7"/>
      <c r="K387" s="65"/>
      <c r="L387" s="65"/>
      <c r="M387" s="65"/>
      <c r="N387" s="65"/>
      <c r="O387" s="65"/>
      <c r="P387" s="65"/>
    </row>
    <row r="388" spans="3:16" x14ac:dyDescent="0.25">
      <c r="C388" s="7"/>
      <c r="K388" s="65"/>
      <c r="L388" s="65"/>
      <c r="M388" s="65"/>
      <c r="N388" s="65"/>
      <c r="O388" s="65"/>
      <c r="P388" s="65"/>
    </row>
    <row r="389" spans="3:16" x14ac:dyDescent="0.25">
      <c r="C389" s="7"/>
      <c r="K389" s="65"/>
      <c r="L389" s="65"/>
      <c r="M389" s="65"/>
      <c r="N389" s="65"/>
      <c r="O389" s="65"/>
      <c r="P389" s="65"/>
    </row>
    <row r="390" spans="3:16" x14ac:dyDescent="0.25">
      <c r="C390" s="7"/>
      <c r="K390" s="65"/>
      <c r="L390" s="65"/>
      <c r="M390" s="65"/>
      <c r="N390" s="65"/>
      <c r="O390" s="65"/>
      <c r="P390" s="65"/>
    </row>
    <row r="391" spans="3:16" x14ac:dyDescent="0.25">
      <c r="C391" s="7"/>
      <c r="K391" s="65"/>
      <c r="L391" s="65"/>
      <c r="M391" s="65"/>
      <c r="N391" s="65"/>
      <c r="O391" s="65"/>
      <c r="P391" s="65"/>
    </row>
    <row r="392" spans="3:16" x14ac:dyDescent="0.25">
      <c r="C392" s="7"/>
      <c r="K392" s="65"/>
      <c r="L392" s="65"/>
      <c r="M392" s="65"/>
      <c r="N392" s="65"/>
      <c r="O392" s="65"/>
      <c r="P392" s="65"/>
    </row>
    <row r="393" spans="3:16" x14ac:dyDescent="0.25">
      <c r="C393" s="7"/>
      <c r="K393" s="65"/>
      <c r="L393" s="65"/>
      <c r="M393" s="65"/>
      <c r="N393" s="65"/>
      <c r="O393" s="65"/>
      <c r="P393" s="65"/>
    </row>
    <row r="394" spans="3:16" x14ac:dyDescent="0.25">
      <c r="C394" s="7"/>
      <c r="K394" s="65"/>
      <c r="L394" s="65"/>
      <c r="M394" s="65"/>
      <c r="N394" s="65"/>
      <c r="O394" s="65"/>
      <c r="P394" s="65"/>
    </row>
    <row r="395" spans="3:16" x14ac:dyDescent="0.25">
      <c r="C395" s="7"/>
      <c r="K395" s="65"/>
      <c r="L395" s="65"/>
      <c r="M395" s="65"/>
      <c r="N395" s="65"/>
      <c r="O395" s="65"/>
      <c r="P395" s="65"/>
    </row>
    <row r="396" spans="3:16" x14ac:dyDescent="0.25">
      <c r="C396" s="7"/>
      <c r="K396" s="65"/>
      <c r="L396" s="65"/>
      <c r="M396" s="65"/>
      <c r="N396" s="65"/>
      <c r="O396" s="65"/>
      <c r="P396" s="65"/>
    </row>
    <row r="397" spans="3:16" x14ac:dyDescent="0.25">
      <c r="C397" s="7"/>
      <c r="K397" s="65"/>
      <c r="L397" s="65"/>
      <c r="M397" s="65"/>
      <c r="N397" s="65"/>
      <c r="O397" s="65"/>
      <c r="P397" s="65"/>
    </row>
    <row r="398" spans="3:16" x14ac:dyDescent="0.25">
      <c r="C398" s="7"/>
      <c r="K398" s="65"/>
      <c r="L398" s="65"/>
      <c r="M398" s="65"/>
      <c r="N398" s="65"/>
      <c r="O398" s="65"/>
      <c r="P398" s="65"/>
    </row>
    <row r="399" spans="3:16" x14ac:dyDescent="0.25">
      <c r="C399" s="7"/>
      <c r="K399" s="65"/>
      <c r="L399" s="65"/>
      <c r="M399" s="65"/>
      <c r="N399" s="65"/>
      <c r="O399" s="65"/>
      <c r="P399" s="65"/>
    </row>
    <row r="400" spans="3:16" x14ac:dyDescent="0.25">
      <c r="C400" s="7"/>
      <c r="K400" s="65"/>
      <c r="L400" s="65"/>
      <c r="M400" s="65"/>
      <c r="N400" s="65"/>
      <c r="O400" s="65"/>
      <c r="P400" s="65"/>
    </row>
    <row r="401" spans="3:16" x14ac:dyDescent="0.25">
      <c r="C401" s="7"/>
      <c r="K401" s="65"/>
      <c r="L401" s="65"/>
      <c r="M401" s="65"/>
      <c r="N401" s="65"/>
      <c r="O401" s="65"/>
      <c r="P401" s="65"/>
    </row>
    <row r="402" spans="3:16" x14ac:dyDescent="0.25">
      <c r="C402" s="7"/>
      <c r="K402" s="65"/>
      <c r="L402" s="65"/>
      <c r="M402" s="65"/>
      <c r="N402" s="65"/>
      <c r="O402" s="65"/>
      <c r="P402" s="65"/>
    </row>
    <row r="403" spans="3:16" x14ac:dyDescent="0.25">
      <c r="C403" s="7"/>
      <c r="K403" s="65"/>
      <c r="L403" s="65"/>
      <c r="M403" s="65"/>
      <c r="N403" s="65"/>
      <c r="O403" s="65"/>
      <c r="P403" s="65"/>
    </row>
    <row r="404" spans="3:16" x14ac:dyDescent="0.25">
      <c r="C404" s="7"/>
      <c r="K404" s="65"/>
      <c r="L404" s="65"/>
      <c r="M404" s="65"/>
      <c r="N404" s="65"/>
      <c r="O404" s="65"/>
      <c r="P404" s="65"/>
    </row>
    <row r="405" spans="3:16" x14ac:dyDescent="0.25">
      <c r="C405" s="7"/>
      <c r="K405" s="65"/>
      <c r="L405" s="65"/>
      <c r="M405" s="65"/>
      <c r="N405" s="65"/>
      <c r="O405" s="65"/>
      <c r="P405" s="65"/>
    </row>
    <row r="406" spans="3:16" x14ac:dyDescent="0.25">
      <c r="C406" s="7"/>
      <c r="K406" s="65"/>
      <c r="L406" s="65"/>
      <c r="M406" s="65"/>
      <c r="N406" s="65"/>
      <c r="O406" s="65"/>
      <c r="P406" s="65"/>
    </row>
    <row r="407" spans="3:16" x14ac:dyDescent="0.25">
      <c r="C407" s="7"/>
      <c r="K407" s="65"/>
      <c r="L407" s="65"/>
      <c r="M407" s="65"/>
      <c r="N407" s="65"/>
      <c r="O407" s="65"/>
      <c r="P407" s="65"/>
    </row>
    <row r="408" spans="3:16" x14ac:dyDescent="0.25">
      <c r="C408" s="7"/>
      <c r="K408" s="65"/>
      <c r="L408" s="65"/>
      <c r="M408" s="65"/>
      <c r="N408" s="65"/>
      <c r="O408" s="65"/>
      <c r="P408" s="65"/>
    </row>
    <row r="409" spans="3:16" x14ac:dyDescent="0.25">
      <c r="C409" s="7"/>
      <c r="K409" s="65"/>
      <c r="L409" s="65"/>
      <c r="M409" s="65"/>
      <c r="N409" s="65"/>
      <c r="O409" s="65"/>
      <c r="P409" s="65"/>
    </row>
    <row r="410" spans="3:16" x14ac:dyDescent="0.25">
      <c r="C410" s="7"/>
      <c r="K410" s="65"/>
      <c r="L410" s="65"/>
      <c r="M410" s="65"/>
      <c r="N410" s="65"/>
      <c r="O410" s="65"/>
      <c r="P410" s="65"/>
    </row>
    <row r="411" spans="3:16" x14ac:dyDescent="0.25">
      <c r="C411" s="7"/>
      <c r="K411" s="65"/>
      <c r="L411" s="65"/>
      <c r="M411" s="65"/>
      <c r="N411" s="65"/>
      <c r="O411" s="65"/>
      <c r="P411" s="65"/>
    </row>
    <row r="412" spans="3:16" x14ac:dyDescent="0.25">
      <c r="C412" s="7"/>
      <c r="K412" s="65"/>
      <c r="L412" s="65"/>
      <c r="M412" s="65"/>
      <c r="N412" s="65"/>
      <c r="O412" s="65"/>
      <c r="P412" s="65"/>
    </row>
    <row r="413" spans="3:16" x14ac:dyDescent="0.25">
      <c r="C413" s="7"/>
      <c r="K413" s="65"/>
      <c r="L413" s="65"/>
      <c r="M413" s="65"/>
      <c r="N413" s="65"/>
      <c r="O413" s="65"/>
      <c r="P413" s="65"/>
    </row>
    <row r="414" spans="3:16" x14ac:dyDescent="0.25">
      <c r="C414" s="7"/>
      <c r="K414" s="65"/>
      <c r="L414" s="65"/>
      <c r="M414" s="65"/>
      <c r="N414" s="65"/>
      <c r="O414" s="65"/>
      <c r="P414" s="65"/>
    </row>
    <row r="415" spans="3:16" x14ac:dyDescent="0.25">
      <c r="C415" s="7"/>
      <c r="K415" s="65"/>
      <c r="L415" s="65"/>
      <c r="M415" s="65"/>
      <c r="N415" s="65"/>
      <c r="O415" s="65"/>
      <c r="P415" s="65"/>
    </row>
    <row r="416" spans="3:16" x14ac:dyDescent="0.25">
      <c r="C416" s="7"/>
      <c r="K416" s="65"/>
      <c r="L416" s="65"/>
      <c r="M416" s="65"/>
      <c r="N416" s="65"/>
      <c r="O416" s="65"/>
      <c r="P416" s="65"/>
    </row>
    <row r="417" spans="3:16" x14ac:dyDescent="0.25">
      <c r="C417" s="7"/>
      <c r="K417" s="65"/>
      <c r="L417" s="65"/>
      <c r="M417" s="65"/>
      <c r="N417" s="65"/>
      <c r="O417" s="65"/>
      <c r="P417" s="65"/>
    </row>
    <row r="418" spans="3:16" x14ac:dyDescent="0.25">
      <c r="C418" s="7"/>
      <c r="K418" s="65"/>
      <c r="L418" s="65"/>
      <c r="M418" s="65"/>
      <c r="N418" s="65"/>
      <c r="O418" s="65"/>
      <c r="P418" s="65"/>
    </row>
    <row r="419" spans="3:16" x14ac:dyDescent="0.25">
      <c r="C419" s="7"/>
      <c r="K419" s="65"/>
      <c r="L419" s="65"/>
      <c r="M419" s="65"/>
      <c r="N419" s="65"/>
      <c r="O419" s="65"/>
      <c r="P419" s="65"/>
    </row>
    <row r="420" spans="3:16" x14ac:dyDescent="0.25">
      <c r="C420" s="7"/>
      <c r="K420" s="65"/>
      <c r="L420" s="65"/>
      <c r="M420" s="65"/>
      <c r="N420" s="65"/>
      <c r="O420" s="65"/>
      <c r="P420" s="65"/>
    </row>
    <row r="421" spans="3:16" x14ac:dyDescent="0.25">
      <c r="C421" s="7"/>
      <c r="K421" s="65"/>
      <c r="L421" s="65"/>
      <c r="M421" s="65"/>
      <c r="N421" s="65"/>
      <c r="O421" s="65"/>
      <c r="P421" s="65"/>
    </row>
    <row r="422" spans="3:16" x14ac:dyDescent="0.25">
      <c r="C422" s="7"/>
      <c r="K422" s="65"/>
      <c r="L422" s="65"/>
      <c r="M422" s="65"/>
      <c r="N422" s="65"/>
      <c r="O422" s="65"/>
      <c r="P422" s="65"/>
    </row>
    <row r="423" spans="3:16" x14ac:dyDescent="0.25">
      <c r="C423" s="7"/>
      <c r="K423" s="65"/>
      <c r="L423" s="65"/>
      <c r="M423" s="65"/>
      <c r="N423" s="65"/>
      <c r="O423" s="65"/>
      <c r="P423" s="65"/>
    </row>
    <row r="424" spans="3:16" x14ac:dyDescent="0.25">
      <c r="C424" s="7"/>
      <c r="K424" s="65"/>
      <c r="L424" s="65"/>
      <c r="M424" s="65"/>
      <c r="N424" s="65"/>
      <c r="O424" s="65"/>
      <c r="P424" s="65"/>
    </row>
    <row r="425" spans="3:16" x14ac:dyDescent="0.25">
      <c r="C425" s="7"/>
      <c r="K425" s="65"/>
      <c r="L425" s="65"/>
      <c r="M425" s="65"/>
      <c r="N425" s="65"/>
      <c r="O425" s="65"/>
      <c r="P425" s="65"/>
    </row>
    <row r="426" spans="3:16" x14ac:dyDescent="0.25">
      <c r="C426" s="7"/>
      <c r="K426" s="65"/>
      <c r="L426" s="65"/>
      <c r="M426" s="65"/>
      <c r="N426" s="65"/>
      <c r="O426" s="65"/>
      <c r="P426" s="65"/>
    </row>
    <row r="427" spans="3:16" x14ac:dyDescent="0.25">
      <c r="C427" s="7"/>
      <c r="K427" s="65"/>
      <c r="L427" s="65"/>
      <c r="M427" s="65"/>
      <c r="N427" s="65"/>
      <c r="O427" s="65"/>
      <c r="P427" s="65"/>
    </row>
    <row r="428" spans="3:16" x14ac:dyDescent="0.25">
      <c r="C428" s="7"/>
      <c r="K428" s="65"/>
      <c r="L428" s="65"/>
      <c r="M428" s="65"/>
      <c r="N428" s="65"/>
      <c r="O428" s="65"/>
      <c r="P428" s="65"/>
    </row>
    <row r="429" spans="3:16" x14ac:dyDescent="0.25">
      <c r="C429" s="7"/>
      <c r="K429" s="65"/>
      <c r="L429" s="65"/>
      <c r="M429" s="65"/>
      <c r="N429" s="65"/>
      <c r="O429" s="65"/>
      <c r="P429" s="65"/>
    </row>
    <row r="430" spans="3:16" x14ac:dyDescent="0.25">
      <c r="C430" s="7"/>
      <c r="K430" s="65"/>
      <c r="L430" s="65"/>
      <c r="M430" s="65"/>
      <c r="N430" s="65"/>
      <c r="O430" s="65"/>
      <c r="P430" s="65"/>
    </row>
    <row r="431" spans="3:16" x14ac:dyDescent="0.25">
      <c r="C431" s="7"/>
      <c r="K431" s="65"/>
      <c r="L431" s="65"/>
      <c r="M431" s="65"/>
      <c r="N431" s="65"/>
      <c r="O431" s="65"/>
      <c r="P431" s="65"/>
    </row>
    <row r="432" spans="3:16" x14ac:dyDescent="0.25">
      <c r="C432" s="7"/>
      <c r="K432" s="65"/>
      <c r="L432" s="65"/>
      <c r="M432" s="65"/>
      <c r="N432" s="65"/>
      <c r="O432" s="65"/>
      <c r="P432" s="65"/>
    </row>
    <row r="433" spans="3:16" x14ac:dyDescent="0.25">
      <c r="C433" s="7"/>
      <c r="K433" s="65"/>
      <c r="L433" s="65"/>
      <c r="M433" s="65"/>
      <c r="N433" s="65"/>
      <c r="O433" s="65"/>
      <c r="P433" s="65"/>
    </row>
    <row r="434" spans="3:16" x14ac:dyDescent="0.25">
      <c r="C434" s="7"/>
      <c r="K434" s="65"/>
      <c r="L434" s="65"/>
      <c r="M434" s="65"/>
      <c r="N434" s="65"/>
      <c r="O434" s="65"/>
      <c r="P434" s="65"/>
    </row>
    <row r="435" spans="3:16" x14ac:dyDescent="0.25">
      <c r="C435" s="7"/>
      <c r="K435" s="65"/>
      <c r="L435" s="65"/>
      <c r="M435" s="65"/>
      <c r="N435" s="65"/>
      <c r="O435" s="65"/>
      <c r="P435" s="65"/>
    </row>
    <row r="436" spans="3:16" x14ac:dyDescent="0.25">
      <c r="C436" s="7"/>
      <c r="K436" s="65"/>
      <c r="L436" s="65"/>
      <c r="M436" s="65"/>
      <c r="N436" s="65"/>
      <c r="O436" s="65"/>
      <c r="P436" s="65"/>
    </row>
    <row r="437" spans="3:16" x14ac:dyDescent="0.25">
      <c r="C437" s="7"/>
      <c r="K437" s="65"/>
      <c r="L437" s="65"/>
      <c r="M437" s="65"/>
      <c r="N437" s="65"/>
      <c r="O437" s="65"/>
      <c r="P437" s="65"/>
    </row>
    <row r="438" spans="3:16" x14ac:dyDescent="0.25">
      <c r="C438" s="7"/>
      <c r="K438" s="65"/>
      <c r="L438" s="65"/>
      <c r="M438" s="65"/>
      <c r="N438" s="65"/>
      <c r="O438" s="65"/>
      <c r="P438" s="65"/>
    </row>
    <row r="439" spans="3:16" x14ac:dyDescent="0.25">
      <c r="C439" s="7"/>
      <c r="K439" s="65"/>
      <c r="L439" s="65"/>
      <c r="M439" s="65"/>
      <c r="N439" s="65"/>
      <c r="O439" s="65"/>
      <c r="P439" s="65"/>
    </row>
    <row r="440" spans="3:16" x14ac:dyDescent="0.25">
      <c r="C440" s="7"/>
      <c r="K440" s="65"/>
      <c r="L440" s="65"/>
      <c r="M440" s="65"/>
      <c r="N440" s="65"/>
      <c r="O440" s="65"/>
      <c r="P440" s="65"/>
    </row>
    <row r="441" spans="3:16" x14ac:dyDescent="0.25">
      <c r="C441" s="7"/>
      <c r="K441" s="65"/>
      <c r="L441" s="65"/>
      <c r="M441" s="65"/>
      <c r="N441" s="65"/>
      <c r="O441" s="65"/>
      <c r="P441" s="65"/>
    </row>
    <row r="442" spans="3:16" x14ac:dyDescent="0.25">
      <c r="C442" s="7"/>
      <c r="K442" s="65"/>
      <c r="L442" s="65"/>
      <c r="M442" s="65"/>
      <c r="N442" s="65"/>
      <c r="O442" s="65"/>
      <c r="P442" s="65"/>
    </row>
    <row r="443" spans="3:16" x14ac:dyDescent="0.25">
      <c r="C443" s="7"/>
      <c r="K443" s="65"/>
      <c r="L443" s="65"/>
      <c r="M443" s="65"/>
      <c r="N443" s="65"/>
      <c r="O443" s="65"/>
      <c r="P443" s="65"/>
    </row>
    <row r="444" spans="3:16" x14ac:dyDescent="0.25">
      <c r="C444" s="7"/>
      <c r="K444" s="65"/>
      <c r="L444" s="65"/>
      <c r="M444" s="65"/>
      <c r="N444" s="65"/>
      <c r="O444" s="65"/>
      <c r="P444" s="65"/>
    </row>
    <row r="445" spans="3:16" x14ac:dyDescent="0.25">
      <c r="C445" s="7"/>
      <c r="K445" s="65"/>
      <c r="L445" s="65"/>
      <c r="M445" s="65"/>
      <c r="N445" s="65"/>
      <c r="O445" s="65"/>
      <c r="P445" s="65"/>
    </row>
    <row r="446" spans="3:16" x14ac:dyDescent="0.25">
      <c r="C446" s="7"/>
      <c r="K446" s="65"/>
      <c r="L446" s="65"/>
      <c r="M446" s="65"/>
      <c r="N446" s="65"/>
      <c r="O446" s="65"/>
      <c r="P446" s="65"/>
    </row>
    <row r="447" spans="3:16" x14ac:dyDescent="0.25">
      <c r="C447" s="7"/>
      <c r="K447" s="65"/>
      <c r="L447" s="65"/>
      <c r="M447" s="65"/>
      <c r="N447" s="65"/>
      <c r="O447" s="65"/>
      <c r="P447" s="65"/>
    </row>
    <row r="448" spans="3:16" x14ac:dyDescent="0.25">
      <c r="C448" s="7"/>
      <c r="K448" s="65"/>
      <c r="L448" s="65"/>
      <c r="M448" s="65"/>
      <c r="N448" s="65"/>
      <c r="O448" s="65"/>
      <c r="P448" s="65"/>
    </row>
    <row r="449" spans="3:16" x14ac:dyDescent="0.25">
      <c r="C449" s="7"/>
      <c r="K449" s="65"/>
      <c r="L449" s="65"/>
      <c r="M449" s="65"/>
      <c r="N449" s="65"/>
      <c r="O449" s="65"/>
      <c r="P449" s="65"/>
    </row>
    <row r="450" spans="3:16" x14ac:dyDescent="0.25">
      <c r="C450" s="7"/>
      <c r="K450" s="65"/>
      <c r="L450" s="65"/>
      <c r="M450" s="65"/>
      <c r="N450" s="65"/>
      <c r="O450" s="65"/>
      <c r="P450" s="65"/>
    </row>
    <row r="451" spans="3:16" x14ac:dyDescent="0.25">
      <c r="C451" s="7"/>
      <c r="K451" s="65"/>
      <c r="L451" s="65"/>
      <c r="M451" s="65"/>
      <c r="N451" s="65"/>
      <c r="O451" s="65"/>
      <c r="P451" s="65"/>
    </row>
    <row r="452" spans="3:16" x14ac:dyDescent="0.25">
      <c r="C452" s="7"/>
      <c r="K452" s="65"/>
      <c r="L452" s="65"/>
      <c r="M452" s="65"/>
      <c r="N452" s="65"/>
      <c r="O452" s="65"/>
      <c r="P452" s="65"/>
    </row>
    <row r="453" spans="3:16" x14ac:dyDescent="0.25">
      <c r="C453" s="7"/>
      <c r="K453" s="65"/>
      <c r="L453" s="65"/>
      <c r="M453" s="65"/>
      <c r="N453" s="65"/>
      <c r="O453" s="65"/>
      <c r="P453" s="65"/>
    </row>
    <row r="454" spans="3:16" x14ac:dyDescent="0.25">
      <c r="C454" s="7"/>
      <c r="K454" s="65"/>
      <c r="L454" s="65"/>
      <c r="M454" s="65"/>
      <c r="N454" s="65"/>
      <c r="O454" s="65"/>
      <c r="P454" s="65"/>
    </row>
    <row r="455" spans="3:16" x14ac:dyDescent="0.25">
      <c r="C455" s="7"/>
      <c r="K455" s="65"/>
      <c r="L455" s="65"/>
      <c r="M455" s="65"/>
      <c r="N455" s="65"/>
      <c r="O455" s="65"/>
      <c r="P455" s="65"/>
    </row>
    <row r="456" spans="3:16" x14ac:dyDescent="0.25">
      <c r="C456" s="7"/>
      <c r="K456" s="65"/>
      <c r="L456" s="65"/>
      <c r="M456" s="65"/>
      <c r="N456" s="65"/>
      <c r="O456" s="65"/>
      <c r="P456" s="65"/>
    </row>
    <row r="457" spans="3:16" x14ac:dyDescent="0.25">
      <c r="C457" s="7"/>
      <c r="K457" s="65"/>
      <c r="L457" s="65"/>
      <c r="M457" s="65"/>
      <c r="N457" s="65"/>
      <c r="O457" s="65"/>
      <c r="P457" s="65"/>
    </row>
    <row r="458" spans="3:16" x14ac:dyDescent="0.25">
      <c r="C458" s="7"/>
      <c r="K458" s="65"/>
      <c r="L458" s="65"/>
      <c r="M458" s="65"/>
      <c r="N458" s="65"/>
      <c r="O458" s="65"/>
      <c r="P458" s="65"/>
    </row>
    <row r="459" spans="3:16" x14ac:dyDescent="0.25">
      <c r="C459" s="7"/>
      <c r="K459" s="65"/>
      <c r="L459" s="65"/>
      <c r="M459" s="65"/>
      <c r="N459" s="65"/>
      <c r="O459" s="65"/>
      <c r="P459" s="65"/>
    </row>
    <row r="460" spans="3:16" x14ac:dyDescent="0.25">
      <c r="C460" s="7"/>
      <c r="K460" s="65"/>
      <c r="L460" s="65"/>
      <c r="M460" s="65"/>
      <c r="N460" s="65"/>
      <c r="O460" s="65"/>
      <c r="P460" s="65"/>
    </row>
    <row r="461" spans="3:16" x14ac:dyDescent="0.25">
      <c r="C461" s="7"/>
      <c r="K461" s="65"/>
      <c r="L461" s="65"/>
      <c r="M461" s="65"/>
      <c r="N461" s="65"/>
      <c r="O461" s="65"/>
      <c r="P461" s="65"/>
    </row>
    <row r="462" spans="3:16" x14ac:dyDescent="0.25">
      <c r="C462" s="7"/>
      <c r="K462" s="65"/>
      <c r="L462" s="65"/>
      <c r="M462" s="65"/>
      <c r="N462" s="65"/>
      <c r="O462" s="65"/>
      <c r="P462" s="65"/>
    </row>
    <row r="463" spans="3:16" x14ac:dyDescent="0.25">
      <c r="C463" s="7"/>
      <c r="K463" s="65"/>
      <c r="L463" s="65"/>
      <c r="M463" s="65"/>
      <c r="N463" s="65"/>
      <c r="O463" s="65"/>
      <c r="P463" s="65"/>
    </row>
    <row r="464" spans="3:16" x14ac:dyDescent="0.25">
      <c r="C464" s="7"/>
      <c r="K464" s="65"/>
      <c r="L464" s="65"/>
      <c r="M464" s="65"/>
      <c r="N464" s="65"/>
      <c r="O464" s="65"/>
      <c r="P464" s="65"/>
    </row>
    <row r="465" spans="3:16" x14ac:dyDescent="0.25">
      <c r="C465" s="7"/>
      <c r="K465" s="65"/>
      <c r="L465" s="65"/>
      <c r="M465" s="65"/>
      <c r="N465" s="65"/>
      <c r="O465" s="65"/>
      <c r="P465" s="65"/>
    </row>
    <row r="466" spans="3:16" x14ac:dyDescent="0.25">
      <c r="C466" s="7"/>
      <c r="K466" s="65"/>
      <c r="L466" s="65"/>
      <c r="M466" s="65"/>
      <c r="N466" s="65"/>
      <c r="O466" s="65"/>
      <c r="P466" s="65"/>
    </row>
    <row r="467" spans="3:16" x14ac:dyDescent="0.25">
      <c r="C467" s="7"/>
      <c r="K467" s="65"/>
      <c r="L467" s="65"/>
      <c r="M467" s="65"/>
      <c r="N467" s="65"/>
      <c r="O467" s="65"/>
      <c r="P467" s="65"/>
    </row>
    <row r="468" spans="3:16" x14ac:dyDescent="0.25">
      <c r="C468" s="7"/>
      <c r="K468" s="65"/>
      <c r="L468" s="65"/>
      <c r="M468" s="65"/>
      <c r="N468" s="65"/>
      <c r="O468" s="65"/>
      <c r="P468" s="65"/>
    </row>
    <row r="469" spans="3:16" x14ac:dyDescent="0.25">
      <c r="C469" s="7"/>
      <c r="K469" s="65"/>
      <c r="L469" s="65"/>
      <c r="M469" s="65"/>
      <c r="N469" s="65"/>
      <c r="O469" s="65"/>
      <c r="P469" s="65"/>
    </row>
    <row r="470" spans="3:16" x14ac:dyDescent="0.25">
      <c r="C470" s="7"/>
      <c r="K470" s="65"/>
      <c r="L470" s="65"/>
      <c r="M470" s="65"/>
      <c r="N470" s="65"/>
      <c r="O470" s="65"/>
      <c r="P470" s="65"/>
    </row>
    <row r="471" spans="3:16" x14ac:dyDescent="0.25">
      <c r="C471" s="7"/>
      <c r="K471" s="65"/>
      <c r="L471" s="65"/>
      <c r="M471" s="65"/>
      <c r="N471" s="65"/>
      <c r="O471" s="65"/>
      <c r="P471" s="65"/>
    </row>
    <row r="472" spans="3:16" x14ac:dyDescent="0.25">
      <c r="C472" s="7"/>
      <c r="K472" s="65"/>
      <c r="L472" s="65"/>
      <c r="M472" s="65"/>
      <c r="N472" s="65"/>
      <c r="O472" s="65"/>
      <c r="P472" s="65"/>
    </row>
    <row r="473" spans="3:16" x14ac:dyDescent="0.25">
      <c r="C473" s="7"/>
      <c r="K473" s="65"/>
      <c r="L473" s="65"/>
      <c r="M473" s="65"/>
      <c r="N473" s="65"/>
      <c r="O473" s="65"/>
      <c r="P473" s="65"/>
    </row>
    <row r="474" spans="3:16" x14ac:dyDescent="0.25">
      <c r="C474" s="7"/>
      <c r="K474" s="65"/>
      <c r="L474" s="65"/>
      <c r="M474" s="65"/>
      <c r="N474" s="65"/>
      <c r="O474" s="65"/>
      <c r="P474" s="65"/>
    </row>
    <row r="475" spans="3:16" x14ac:dyDescent="0.25">
      <c r="C475" s="7"/>
      <c r="K475" s="65"/>
      <c r="L475" s="65"/>
      <c r="M475" s="65"/>
      <c r="N475" s="65"/>
      <c r="O475" s="65"/>
      <c r="P475" s="65"/>
    </row>
    <row r="476" spans="3:16" x14ac:dyDescent="0.25">
      <c r="C476" s="7"/>
      <c r="K476" s="65"/>
      <c r="L476" s="65"/>
      <c r="M476" s="65"/>
      <c r="N476" s="65"/>
      <c r="O476" s="65"/>
      <c r="P476" s="65"/>
    </row>
    <row r="477" spans="3:16" x14ac:dyDescent="0.25">
      <c r="C477" s="7"/>
      <c r="K477" s="65"/>
      <c r="L477" s="65"/>
      <c r="M477" s="65"/>
      <c r="N477" s="65"/>
      <c r="O477" s="65"/>
      <c r="P477" s="65"/>
    </row>
    <row r="478" spans="3:16" x14ac:dyDescent="0.25">
      <c r="C478" s="7"/>
      <c r="K478" s="65"/>
      <c r="L478" s="65"/>
      <c r="M478" s="65"/>
      <c r="N478" s="65"/>
      <c r="O478" s="65"/>
      <c r="P478" s="65"/>
    </row>
    <row r="479" spans="3:16" x14ac:dyDescent="0.25">
      <c r="C479" s="7"/>
      <c r="K479" s="65"/>
      <c r="L479" s="65"/>
      <c r="M479" s="65"/>
      <c r="N479" s="65"/>
      <c r="O479" s="65"/>
      <c r="P479" s="65"/>
    </row>
    <row r="480" spans="3:16" x14ac:dyDescent="0.25">
      <c r="C480" s="7"/>
      <c r="K480" s="65"/>
      <c r="L480" s="65"/>
      <c r="M480" s="65"/>
      <c r="N480" s="65"/>
      <c r="O480" s="65"/>
      <c r="P480" s="65"/>
    </row>
    <row r="481" spans="3:16" x14ac:dyDescent="0.25">
      <c r="C481" s="7"/>
      <c r="K481" s="65"/>
      <c r="L481" s="65"/>
      <c r="M481" s="65"/>
      <c r="N481" s="65"/>
      <c r="O481" s="65"/>
      <c r="P481" s="65"/>
    </row>
    <row r="482" spans="3:16" x14ac:dyDescent="0.25">
      <c r="C482" s="7"/>
      <c r="K482" s="65"/>
      <c r="L482" s="65"/>
      <c r="M482" s="65"/>
      <c r="N482" s="65"/>
      <c r="O482" s="65"/>
      <c r="P482" s="65"/>
    </row>
    <row r="483" spans="3:16" x14ac:dyDescent="0.25">
      <c r="C483" s="7"/>
      <c r="K483" s="65"/>
      <c r="L483" s="65"/>
      <c r="M483" s="65"/>
      <c r="N483" s="65"/>
      <c r="O483" s="65"/>
      <c r="P483" s="65"/>
    </row>
    <row r="484" spans="3:16" x14ac:dyDescent="0.25">
      <c r="C484" s="7"/>
      <c r="K484" s="65"/>
      <c r="L484" s="65"/>
      <c r="M484" s="65"/>
      <c r="N484" s="65"/>
      <c r="O484" s="65"/>
      <c r="P484" s="65"/>
    </row>
    <row r="485" spans="3:16" x14ac:dyDescent="0.25">
      <c r="C485" s="7"/>
      <c r="K485" s="65"/>
      <c r="L485" s="65"/>
      <c r="M485" s="65"/>
      <c r="N485" s="65"/>
      <c r="O485" s="65"/>
      <c r="P485" s="65"/>
    </row>
    <row r="486" spans="3:16" x14ac:dyDescent="0.25">
      <c r="C486" s="7"/>
      <c r="K486" s="65"/>
      <c r="L486" s="65"/>
      <c r="M486" s="65"/>
      <c r="N486" s="65"/>
      <c r="O486" s="65"/>
      <c r="P486" s="65"/>
    </row>
    <row r="487" spans="3:16" x14ac:dyDescent="0.25">
      <c r="C487" s="7"/>
      <c r="K487" s="65"/>
      <c r="L487" s="65"/>
      <c r="M487" s="65"/>
      <c r="N487" s="65"/>
      <c r="O487" s="65"/>
      <c r="P487" s="65"/>
    </row>
    <row r="488" spans="3:16" x14ac:dyDescent="0.25">
      <c r="C488" s="7"/>
      <c r="K488" s="65"/>
      <c r="L488" s="65"/>
      <c r="M488" s="65"/>
      <c r="N488" s="65"/>
      <c r="O488" s="65"/>
      <c r="P488" s="65"/>
    </row>
    <row r="489" spans="3:16" x14ac:dyDescent="0.25">
      <c r="C489" s="7"/>
      <c r="K489" s="65"/>
      <c r="L489" s="65"/>
      <c r="M489" s="65"/>
      <c r="N489" s="65"/>
      <c r="O489" s="65"/>
      <c r="P489" s="65"/>
    </row>
    <row r="490" spans="3:16" x14ac:dyDescent="0.25">
      <c r="C490" s="7"/>
      <c r="K490" s="65"/>
      <c r="L490" s="65"/>
      <c r="M490" s="65"/>
      <c r="N490" s="65"/>
      <c r="O490" s="65"/>
      <c r="P490" s="65"/>
    </row>
    <row r="491" spans="3:16" x14ac:dyDescent="0.25">
      <c r="C491" s="7"/>
      <c r="K491" s="65"/>
      <c r="L491" s="65"/>
      <c r="M491" s="65"/>
      <c r="N491" s="65"/>
      <c r="O491" s="65"/>
      <c r="P491" s="65"/>
    </row>
    <row r="492" spans="3:16" x14ac:dyDescent="0.25">
      <c r="C492" s="7"/>
      <c r="K492" s="65"/>
      <c r="L492" s="65"/>
      <c r="M492" s="65"/>
      <c r="N492" s="65"/>
      <c r="O492" s="65"/>
      <c r="P492" s="65"/>
    </row>
    <row r="493" spans="3:16" x14ac:dyDescent="0.25">
      <c r="C493" s="7"/>
      <c r="K493" s="65"/>
      <c r="L493" s="65"/>
      <c r="M493" s="65"/>
      <c r="N493" s="65"/>
      <c r="O493" s="65"/>
      <c r="P493" s="65"/>
    </row>
    <row r="494" spans="3:16" x14ac:dyDescent="0.25">
      <c r="C494" s="7"/>
      <c r="K494" s="65"/>
      <c r="L494" s="65"/>
      <c r="M494" s="65"/>
      <c r="N494" s="65"/>
      <c r="O494" s="65"/>
      <c r="P494" s="65"/>
    </row>
    <row r="495" spans="3:16" x14ac:dyDescent="0.25">
      <c r="C495" s="7"/>
      <c r="K495" s="65"/>
      <c r="L495" s="65"/>
      <c r="M495" s="65"/>
      <c r="N495" s="65"/>
      <c r="O495" s="65"/>
      <c r="P495" s="65"/>
    </row>
    <row r="496" spans="3:16" x14ac:dyDescent="0.25">
      <c r="C496" s="7"/>
      <c r="K496" s="65"/>
      <c r="L496" s="65"/>
      <c r="M496" s="65"/>
      <c r="N496" s="65"/>
      <c r="O496" s="65"/>
      <c r="P496" s="65"/>
    </row>
    <row r="497" spans="3:16" x14ac:dyDescent="0.25">
      <c r="C497" s="7"/>
      <c r="K497" s="65"/>
      <c r="L497" s="65"/>
      <c r="M497" s="65"/>
      <c r="N497" s="65"/>
      <c r="O497" s="65"/>
      <c r="P497" s="65"/>
    </row>
    <row r="498" spans="3:16" x14ac:dyDescent="0.25">
      <c r="C498" s="7"/>
      <c r="K498" s="65"/>
      <c r="L498" s="65"/>
      <c r="M498" s="65"/>
      <c r="N498" s="65"/>
      <c r="O498" s="65"/>
      <c r="P498" s="65"/>
    </row>
    <row r="499" spans="3:16" x14ac:dyDescent="0.25">
      <c r="C499" s="7"/>
      <c r="K499" s="65"/>
      <c r="L499" s="65"/>
      <c r="M499" s="65"/>
      <c r="N499" s="65"/>
      <c r="O499" s="65"/>
      <c r="P499" s="65"/>
    </row>
    <row r="500" spans="3:16" x14ac:dyDescent="0.25">
      <c r="C500" s="7"/>
      <c r="K500" s="65"/>
      <c r="L500" s="65"/>
      <c r="M500" s="65"/>
      <c r="N500" s="65"/>
      <c r="O500" s="65"/>
      <c r="P500" s="65"/>
    </row>
    <row r="501" spans="3:16" x14ac:dyDescent="0.25">
      <c r="C501" s="7"/>
      <c r="K501" s="65"/>
      <c r="L501" s="65"/>
      <c r="M501" s="65"/>
      <c r="N501" s="65"/>
      <c r="O501" s="65"/>
      <c r="P501" s="65"/>
    </row>
    <row r="502" spans="3:16" x14ac:dyDescent="0.25">
      <c r="C502" s="7"/>
      <c r="K502" s="65"/>
      <c r="L502" s="65"/>
      <c r="M502" s="65"/>
      <c r="N502" s="65"/>
      <c r="O502" s="65"/>
      <c r="P502" s="65"/>
    </row>
    <row r="503" spans="3:16" x14ac:dyDescent="0.25">
      <c r="C503" s="7"/>
      <c r="K503" s="65"/>
      <c r="L503" s="65"/>
      <c r="M503" s="65"/>
      <c r="N503" s="65"/>
      <c r="O503" s="65"/>
      <c r="P503" s="65"/>
    </row>
    <row r="504" spans="3:16" x14ac:dyDescent="0.25">
      <c r="C504" s="7"/>
      <c r="K504" s="65"/>
      <c r="L504" s="65"/>
      <c r="M504" s="65"/>
      <c r="N504" s="65"/>
      <c r="O504" s="65"/>
      <c r="P504" s="65"/>
    </row>
    <row r="505" spans="3:16" x14ac:dyDescent="0.25">
      <c r="C505" s="7"/>
      <c r="K505" s="65"/>
      <c r="L505" s="65"/>
      <c r="M505" s="65"/>
      <c r="N505" s="65"/>
      <c r="O505" s="65"/>
      <c r="P505" s="65"/>
    </row>
    <row r="506" spans="3:16" x14ac:dyDescent="0.25">
      <c r="C506" s="7"/>
      <c r="K506" s="65"/>
      <c r="L506" s="65"/>
      <c r="M506" s="65"/>
      <c r="N506" s="65"/>
      <c r="O506" s="65"/>
      <c r="P506" s="65"/>
    </row>
    <row r="507" spans="3:16" x14ac:dyDescent="0.25">
      <c r="C507" s="7"/>
      <c r="K507" s="65"/>
      <c r="L507" s="65"/>
      <c r="M507" s="65"/>
      <c r="N507" s="65"/>
      <c r="O507" s="65"/>
      <c r="P507" s="65"/>
    </row>
    <row r="508" spans="3:16" x14ac:dyDescent="0.25">
      <c r="C508" s="7"/>
      <c r="K508" s="65"/>
      <c r="L508" s="65"/>
      <c r="M508" s="65"/>
      <c r="N508" s="65"/>
      <c r="O508" s="65"/>
      <c r="P508" s="65"/>
    </row>
    <row r="509" spans="3:16" x14ac:dyDescent="0.25">
      <c r="C509" s="7"/>
      <c r="K509" s="65"/>
      <c r="L509" s="65"/>
      <c r="M509" s="65"/>
      <c r="N509" s="65"/>
      <c r="O509" s="65"/>
      <c r="P509" s="65"/>
    </row>
    <row r="510" spans="3:16" x14ac:dyDescent="0.25">
      <c r="C510" s="7"/>
      <c r="K510" s="65"/>
      <c r="L510" s="65"/>
      <c r="M510" s="65"/>
      <c r="N510" s="65"/>
      <c r="O510" s="65"/>
      <c r="P510" s="65"/>
    </row>
    <row r="511" spans="3:16" x14ac:dyDescent="0.25">
      <c r="C511" s="7"/>
      <c r="K511" s="65"/>
      <c r="L511" s="65"/>
      <c r="M511" s="65"/>
      <c r="N511" s="65"/>
      <c r="O511" s="65"/>
      <c r="P511" s="65"/>
    </row>
    <row r="512" spans="3:16" x14ac:dyDescent="0.25">
      <c r="C512" s="7"/>
      <c r="K512" s="65"/>
      <c r="L512" s="65"/>
      <c r="M512" s="65"/>
      <c r="N512" s="65"/>
      <c r="O512" s="65"/>
      <c r="P512" s="65"/>
    </row>
    <row r="513" spans="3:16" x14ac:dyDescent="0.25">
      <c r="C513" s="7"/>
      <c r="K513" s="65"/>
      <c r="L513" s="65"/>
      <c r="M513" s="65"/>
      <c r="N513" s="65"/>
      <c r="O513" s="65"/>
      <c r="P513" s="65"/>
    </row>
    <row r="514" spans="3:16" x14ac:dyDescent="0.25">
      <c r="C514" s="7"/>
      <c r="K514" s="65"/>
      <c r="L514" s="65"/>
      <c r="M514" s="65"/>
      <c r="N514" s="65"/>
      <c r="O514" s="65"/>
      <c r="P514" s="65"/>
    </row>
    <row r="515" spans="3:16" x14ac:dyDescent="0.25">
      <c r="C515" s="7"/>
      <c r="K515" s="65"/>
      <c r="L515" s="65"/>
      <c r="M515" s="65"/>
      <c r="N515" s="65"/>
      <c r="O515" s="65"/>
      <c r="P515" s="65"/>
    </row>
    <row r="516" spans="3:16" x14ac:dyDescent="0.25">
      <c r="C516" s="7"/>
      <c r="K516" s="65"/>
      <c r="L516" s="65"/>
      <c r="M516" s="65"/>
      <c r="N516" s="65"/>
      <c r="O516" s="65"/>
      <c r="P516" s="65"/>
    </row>
    <row r="517" spans="3:16" x14ac:dyDescent="0.25">
      <c r="C517" s="7"/>
      <c r="K517" s="65"/>
      <c r="L517" s="65"/>
      <c r="M517" s="65"/>
      <c r="N517" s="65"/>
      <c r="O517" s="65"/>
      <c r="P517" s="65"/>
    </row>
    <row r="518" spans="3:16" x14ac:dyDescent="0.25">
      <c r="C518" s="7"/>
      <c r="K518" s="65"/>
      <c r="L518" s="65"/>
      <c r="M518" s="65"/>
      <c r="N518" s="65"/>
      <c r="O518" s="65"/>
      <c r="P518" s="65"/>
    </row>
    <row r="519" spans="3:16" x14ac:dyDescent="0.25">
      <c r="C519" s="7"/>
      <c r="K519" s="65"/>
      <c r="L519" s="65"/>
      <c r="M519" s="65"/>
      <c r="N519" s="65"/>
      <c r="O519" s="65"/>
      <c r="P519" s="65"/>
    </row>
    <row r="520" spans="3:16" x14ac:dyDescent="0.25">
      <c r="C520" s="7"/>
      <c r="K520" s="65"/>
      <c r="L520" s="65"/>
      <c r="M520" s="65"/>
      <c r="N520" s="65"/>
      <c r="O520" s="65"/>
      <c r="P520" s="65"/>
    </row>
    <row r="521" spans="3:16" x14ac:dyDescent="0.25">
      <c r="C521" s="7"/>
      <c r="K521" s="65"/>
      <c r="L521" s="65"/>
      <c r="M521" s="65"/>
      <c r="N521" s="65"/>
      <c r="O521" s="65"/>
      <c r="P521" s="65"/>
    </row>
    <row r="522" spans="3:16" x14ac:dyDescent="0.25">
      <c r="C522" s="7"/>
      <c r="K522" s="65"/>
      <c r="L522" s="65"/>
      <c r="M522" s="65"/>
      <c r="N522" s="65"/>
      <c r="O522" s="65"/>
      <c r="P522" s="65"/>
    </row>
    <row r="523" spans="3:16" x14ac:dyDescent="0.25">
      <c r="C523" s="7"/>
      <c r="K523" s="65"/>
      <c r="L523" s="65"/>
      <c r="M523" s="65"/>
      <c r="N523" s="65"/>
      <c r="O523" s="65"/>
      <c r="P523" s="65"/>
    </row>
    <row r="524" spans="3:16" x14ac:dyDescent="0.25">
      <c r="C524" s="7"/>
      <c r="K524" s="65"/>
      <c r="L524" s="65"/>
      <c r="M524" s="65"/>
      <c r="N524" s="65"/>
      <c r="O524" s="65"/>
      <c r="P524" s="65"/>
    </row>
    <row r="525" spans="3:16" x14ac:dyDescent="0.25">
      <c r="C525" s="7"/>
      <c r="K525" s="65"/>
      <c r="L525" s="65"/>
      <c r="M525" s="65"/>
      <c r="N525" s="65"/>
      <c r="O525" s="65"/>
      <c r="P525" s="65"/>
    </row>
    <row r="526" spans="3:16" x14ac:dyDescent="0.25">
      <c r="C526" s="7"/>
      <c r="K526" s="65"/>
      <c r="L526" s="65"/>
      <c r="M526" s="65"/>
      <c r="N526" s="65"/>
      <c r="O526" s="65"/>
      <c r="P526" s="65"/>
    </row>
    <row r="527" spans="3:16" x14ac:dyDescent="0.25">
      <c r="C527" s="7"/>
      <c r="K527" s="65"/>
      <c r="L527" s="65"/>
      <c r="M527" s="65"/>
      <c r="N527" s="65"/>
      <c r="O527" s="65"/>
      <c r="P527" s="65"/>
    </row>
    <row r="528" spans="3:16" x14ac:dyDescent="0.25">
      <c r="C528" s="7"/>
      <c r="K528" s="65"/>
      <c r="L528" s="65"/>
      <c r="M528" s="65"/>
      <c r="N528" s="65"/>
      <c r="O528" s="65"/>
      <c r="P528" s="65"/>
    </row>
    <row r="529" spans="3:16" x14ac:dyDescent="0.25">
      <c r="C529" s="7"/>
      <c r="K529" s="65"/>
      <c r="L529" s="65"/>
      <c r="M529" s="65"/>
      <c r="N529" s="65"/>
      <c r="O529" s="65"/>
      <c r="P529" s="65"/>
    </row>
    <row r="530" spans="3:16" x14ac:dyDescent="0.25">
      <c r="C530" s="7"/>
      <c r="K530" s="65"/>
      <c r="L530" s="65"/>
      <c r="M530" s="65"/>
      <c r="N530" s="65"/>
      <c r="O530" s="65"/>
      <c r="P530" s="65"/>
    </row>
    <row r="531" spans="3:16" x14ac:dyDescent="0.25">
      <c r="C531" s="7"/>
      <c r="K531" s="65"/>
      <c r="L531" s="65"/>
      <c r="M531" s="65"/>
      <c r="N531" s="65"/>
      <c r="O531" s="65"/>
      <c r="P531" s="65"/>
    </row>
    <row r="532" spans="3:16" x14ac:dyDescent="0.25">
      <c r="C532" s="7"/>
      <c r="K532" s="65"/>
      <c r="L532" s="65"/>
      <c r="M532" s="65"/>
      <c r="N532" s="65"/>
      <c r="O532" s="65"/>
      <c r="P532" s="65"/>
    </row>
    <row r="533" spans="3:16" x14ac:dyDescent="0.25">
      <c r="C533" s="7"/>
      <c r="K533" s="65"/>
      <c r="L533" s="65"/>
      <c r="M533" s="65"/>
      <c r="N533" s="65"/>
      <c r="O533" s="65"/>
      <c r="P533" s="65"/>
    </row>
    <row r="534" spans="3:16" x14ac:dyDescent="0.25">
      <c r="C534" s="7"/>
      <c r="K534" s="65"/>
      <c r="L534" s="65"/>
      <c r="M534" s="65"/>
      <c r="N534" s="65"/>
      <c r="O534" s="65"/>
      <c r="P534" s="65"/>
    </row>
    <row r="535" spans="3:16" x14ac:dyDescent="0.25">
      <c r="C535" s="7"/>
      <c r="K535" s="65"/>
      <c r="L535" s="65"/>
      <c r="M535" s="65"/>
      <c r="N535" s="65"/>
      <c r="O535" s="65"/>
      <c r="P535" s="65"/>
    </row>
    <row r="536" spans="3:16" x14ac:dyDescent="0.25">
      <c r="C536" s="7"/>
      <c r="K536" s="65"/>
      <c r="L536" s="65"/>
      <c r="M536" s="65"/>
      <c r="N536" s="65"/>
      <c r="O536" s="65"/>
      <c r="P536" s="65"/>
    </row>
    <row r="537" spans="3:16" x14ac:dyDescent="0.25">
      <c r="C537" s="7"/>
      <c r="K537" s="65"/>
      <c r="L537" s="65"/>
      <c r="M537" s="65"/>
      <c r="N537" s="65"/>
      <c r="O537" s="65"/>
      <c r="P537" s="65"/>
    </row>
    <row r="538" spans="3:16" x14ac:dyDescent="0.25">
      <c r="C538" s="7"/>
      <c r="K538" s="65"/>
      <c r="L538" s="65"/>
      <c r="M538" s="65"/>
      <c r="N538" s="65"/>
      <c r="O538" s="65"/>
      <c r="P538" s="65"/>
    </row>
    <row r="539" spans="3:16" x14ac:dyDescent="0.25">
      <c r="C539" s="7"/>
      <c r="K539" s="65"/>
      <c r="L539" s="65"/>
      <c r="M539" s="65"/>
      <c r="N539" s="65"/>
      <c r="O539" s="65"/>
      <c r="P539" s="65"/>
    </row>
    <row r="540" spans="3:16" x14ac:dyDescent="0.25">
      <c r="C540" s="7"/>
      <c r="K540" s="65"/>
      <c r="L540" s="65"/>
      <c r="M540" s="65"/>
      <c r="N540" s="65"/>
      <c r="O540" s="65"/>
      <c r="P540" s="65"/>
    </row>
    <row r="541" spans="3:16" x14ac:dyDescent="0.25">
      <c r="C541" s="7"/>
      <c r="K541" s="65"/>
      <c r="L541" s="65"/>
      <c r="M541" s="65"/>
      <c r="N541" s="65"/>
      <c r="O541" s="65"/>
      <c r="P541" s="65"/>
    </row>
    <row r="542" spans="3:16" x14ac:dyDescent="0.25">
      <c r="C542" s="7"/>
      <c r="K542" s="65"/>
      <c r="L542" s="65"/>
      <c r="M542" s="65"/>
      <c r="N542" s="65"/>
      <c r="O542" s="65"/>
      <c r="P542" s="65"/>
    </row>
    <row r="543" spans="3:16" x14ac:dyDescent="0.25">
      <c r="C543" s="7"/>
      <c r="K543" s="65"/>
      <c r="L543" s="65"/>
      <c r="M543" s="65"/>
      <c r="N543" s="65"/>
      <c r="O543" s="65"/>
      <c r="P543" s="65"/>
    </row>
    <row r="544" spans="3:16" x14ac:dyDescent="0.25">
      <c r="C544" s="7"/>
      <c r="K544" s="65"/>
      <c r="L544" s="65"/>
      <c r="M544" s="65"/>
      <c r="N544" s="65"/>
      <c r="O544" s="65"/>
      <c r="P544" s="65"/>
    </row>
    <row r="545" spans="3:16" x14ac:dyDescent="0.25">
      <c r="C545" s="7"/>
      <c r="K545" s="65"/>
      <c r="L545" s="65"/>
      <c r="M545" s="65"/>
      <c r="N545" s="65"/>
      <c r="O545" s="65"/>
      <c r="P545" s="65"/>
    </row>
    <row r="546" spans="3:16" x14ac:dyDescent="0.25">
      <c r="C546" s="7"/>
      <c r="K546" s="65"/>
      <c r="L546" s="65"/>
      <c r="M546" s="65"/>
      <c r="N546" s="65"/>
      <c r="O546" s="65"/>
      <c r="P546" s="65"/>
    </row>
    <row r="547" spans="3:16" x14ac:dyDescent="0.25">
      <c r="C547" s="7"/>
      <c r="K547" s="65"/>
      <c r="L547" s="65"/>
      <c r="M547" s="65"/>
      <c r="N547" s="65"/>
      <c r="O547" s="65"/>
      <c r="P547" s="65"/>
    </row>
    <row r="548" spans="3:16" x14ac:dyDescent="0.25">
      <c r="C548" s="7"/>
      <c r="K548" s="65"/>
      <c r="L548" s="65"/>
      <c r="M548" s="65"/>
      <c r="N548" s="65"/>
      <c r="O548" s="65"/>
      <c r="P548" s="65"/>
    </row>
    <row r="549" spans="3:16" x14ac:dyDescent="0.25">
      <c r="C549" s="7"/>
      <c r="K549" s="65"/>
      <c r="L549" s="65"/>
      <c r="M549" s="65"/>
      <c r="N549" s="65"/>
      <c r="O549" s="65"/>
      <c r="P549" s="65"/>
    </row>
    <row r="550" spans="3:16" x14ac:dyDescent="0.25">
      <c r="C550" s="7"/>
      <c r="K550" s="65"/>
      <c r="L550" s="65"/>
      <c r="M550" s="65"/>
      <c r="N550" s="65"/>
      <c r="O550" s="65"/>
      <c r="P550" s="65"/>
    </row>
    <row r="551" spans="3:16" x14ac:dyDescent="0.25">
      <c r="C551" s="7"/>
      <c r="K551" s="65"/>
      <c r="L551" s="65"/>
      <c r="M551" s="65"/>
      <c r="N551" s="65"/>
      <c r="O551" s="65"/>
      <c r="P551" s="65"/>
    </row>
    <row r="552" spans="3:16" x14ac:dyDescent="0.25">
      <c r="C552" s="7"/>
      <c r="K552" s="65"/>
      <c r="L552" s="65"/>
      <c r="M552" s="65"/>
      <c r="N552" s="65"/>
      <c r="O552" s="65"/>
      <c r="P552" s="65"/>
    </row>
    <row r="553" spans="3:16" x14ac:dyDescent="0.25">
      <c r="C553" s="7"/>
      <c r="K553" s="65"/>
      <c r="L553" s="65"/>
      <c r="M553" s="65"/>
      <c r="N553" s="65"/>
      <c r="O553" s="65"/>
      <c r="P553" s="65"/>
    </row>
    <row r="554" spans="3:16" x14ac:dyDescent="0.25">
      <c r="C554" s="7"/>
      <c r="K554" s="65"/>
      <c r="L554" s="65"/>
      <c r="M554" s="65"/>
      <c r="N554" s="65"/>
      <c r="O554" s="65"/>
      <c r="P554" s="65"/>
    </row>
    <row r="555" spans="3:16" x14ac:dyDescent="0.25">
      <c r="C555" s="7"/>
      <c r="K555" s="65"/>
      <c r="L555" s="65"/>
      <c r="M555" s="65"/>
      <c r="N555" s="65"/>
      <c r="O555" s="65"/>
      <c r="P555" s="65"/>
    </row>
    <row r="556" spans="3:16" x14ac:dyDescent="0.25">
      <c r="C556" s="7"/>
      <c r="K556" s="65"/>
      <c r="L556" s="65"/>
      <c r="M556" s="65"/>
      <c r="N556" s="65"/>
      <c r="O556" s="65"/>
      <c r="P556" s="65"/>
    </row>
    <row r="557" spans="3:16" x14ac:dyDescent="0.25">
      <c r="C557" s="7"/>
      <c r="K557" s="65"/>
      <c r="L557" s="65"/>
      <c r="M557" s="65"/>
      <c r="N557" s="65"/>
      <c r="O557" s="65"/>
      <c r="P557" s="65"/>
    </row>
    <row r="558" spans="3:16" x14ac:dyDescent="0.25">
      <c r="C558" s="7"/>
      <c r="K558" s="65"/>
      <c r="L558" s="65"/>
      <c r="M558" s="65"/>
      <c r="N558" s="65"/>
      <c r="O558" s="65"/>
      <c r="P558" s="65"/>
    </row>
    <row r="559" spans="3:16" x14ac:dyDescent="0.25">
      <c r="C559" s="7"/>
      <c r="K559" s="65"/>
      <c r="L559" s="65"/>
      <c r="M559" s="65"/>
      <c r="N559" s="65"/>
      <c r="O559" s="65"/>
      <c r="P559" s="65"/>
    </row>
    <row r="560" spans="3:16" x14ac:dyDescent="0.25">
      <c r="C560" s="7"/>
      <c r="K560" s="65"/>
      <c r="L560" s="65"/>
      <c r="M560" s="65"/>
      <c r="N560" s="65"/>
      <c r="O560" s="65"/>
      <c r="P560" s="65"/>
    </row>
    <row r="561" spans="3:16" x14ac:dyDescent="0.25">
      <c r="C561" s="7"/>
      <c r="K561" s="65"/>
      <c r="L561" s="65"/>
      <c r="M561" s="65"/>
      <c r="N561" s="65"/>
      <c r="O561" s="65"/>
      <c r="P561" s="65"/>
    </row>
    <row r="562" spans="3:16" x14ac:dyDescent="0.25">
      <c r="C562" s="7"/>
      <c r="K562" s="65"/>
      <c r="L562" s="65"/>
      <c r="M562" s="65"/>
      <c r="N562" s="65"/>
      <c r="O562" s="65"/>
      <c r="P562" s="65"/>
    </row>
    <row r="563" spans="3:16" x14ac:dyDescent="0.25">
      <c r="C563" s="7"/>
      <c r="K563" s="65"/>
      <c r="L563" s="65"/>
      <c r="M563" s="65"/>
      <c r="N563" s="65"/>
      <c r="O563" s="65"/>
      <c r="P563" s="65"/>
    </row>
    <row r="564" spans="3:16" x14ac:dyDescent="0.25">
      <c r="C564" s="7"/>
      <c r="K564" s="65"/>
      <c r="L564" s="65"/>
      <c r="M564" s="65"/>
      <c r="N564" s="65"/>
      <c r="O564" s="65"/>
      <c r="P564" s="65"/>
    </row>
    <row r="565" spans="3:16" x14ac:dyDescent="0.25">
      <c r="C565" s="7"/>
      <c r="K565" s="65"/>
      <c r="L565" s="65"/>
      <c r="M565" s="65"/>
      <c r="N565" s="65"/>
      <c r="O565" s="65"/>
      <c r="P565" s="65"/>
    </row>
    <row r="566" spans="3:16" x14ac:dyDescent="0.25">
      <c r="C566" s="7"/>
      <c r="K566" s="65"/>
      <c r="L566" s="65"/>
      <c r="M566" s="65"/>
      <c r="N566" s="65"/>
      <c r="O566" s="65"/>
      <c r="P566" s="65"/>
    </row>
    <row r="567" spans="3:16" x14ac:dyDescent="0.25">
      <c r="C567" s="7"/>
      <c r="K567" s="65"/>
      <c r="L567" s="65"/>
      <c r="M567" s="65"/>
      <c r="N567" s="65"/>
      <c r="O567" s="65"/>
      <c r="P567" s="65"/>
    </row>
    <row r="568" spans="3:16" x14ac:dyDescent="0.25">
      <c r="C568" s="7"/>
      <c r="K568" s="65"/>
      <c r="L568" s="65"/>
      <c r="M568" s="65"/>
      <c r="N568" s="65"/>
      <c r="O568" s="65"/>
      <c r="P568" s="65"/>
    </row>
    <row r="569" spans="3:16" x14ac:dyDescent="0.25">
      <c r="C569" s="7"/>
      <c r="K569" s="65"/>
      <c r="L569" s="65"/>
      <c r="M569" s="65"/>
      <c r="N569" s="65"/>
      <c r="O569" s="65"/>
      <c r="P569" s="65"/>
    </row>
    <row r="570" spans="3:16" x14ac:dyDescent="0.25">
      <c r="C570" s="7"/>
      <c r="K570" s="65"/>
      <c r="L570" s="65"/>
      <c r="M570" s="65"/>
      <c r="N570" s="65"/>
      <c r="O570" s="65"/>
      <c r="P570" s="65"/>
    </row>
    <row r="571" spans="3:16" x14ac:dyDescent="0.25">
      <c r="C571" s="7"/>
      <c r="K571" s="65"/>
      <c r="L571" s="65"/>
      <c r="M571" s="65"/>
      <c r="N571" s="65"/>
      <c r="O571" s="65"/>
      <c r="P571" s="65"/>
    </row>
    <row r="572" spans="3:16" x14ac:dyDescent="0.25">
      <c r="C572" s="7"/>
      <c r="K572" s="65"/>
      <c r="L572" s="65"/>
      <c r="M572" s="65"/>
      <c r="N572" s="65"/>
      <c r="O572" s="65"/>
      <c r="P572" s="65"/>
    </row>
    <row r="573" spans="3:16" x14ac:dyDescent="0.25">
      <c r="C573" s="7"/>
      <c r="K573" s="65"/>
      <c r="L573" s="65"/>
      <c r="M573" s="65"/>
      <c r="N573" s="65"/>
      <c r="O573" s="65"/>
      <c r="P573" s="65"/>
    </row>
    <row r="574" spans="3:16" x14ac:dyDescent="0.25">
      <c r="C574" s="7"/>
      <c r="K574" s="65"/>
      <c r="L574" s="65"/>
      <c r="M574" s="65"/>
      <c r="N574" s="65"/>
      <c r="O574" s="65"/>
      <c r="P574" s="65"/>
    </row>
    <row r="575" spans="3:16" x14ac:dyDescent="0.25">
      <c r="C575" s="7"/>
      <c r="K575" s="65"/>
      <c r="L575" s="65"/>
      <c r="M575" s="65"/>
      <c r="N575" s="65"/>
      <c r="O575" s="65"/>
      <c r="P575" s="65"/>
    </row>
    <row r="576" spans="3:16" x14ac:dyDescent="0.25">
      <c r="C576" s="7"/>
      <c r="K576" s="65"/>
      <c r="L576" s="65"/>
      <c r="M576" s="65"/>
      <c r="N576" s="65"/>
      <c r="O576" s="65"/>
      <c r="P576" s="65"/>
    </row>
    <row r="577" spans="3:16" x14ac:dyDescent="0.25">
      <c r="C577" s="7"/>
      <c r="K577" s="65"/>
      <c r="L577" s="65"/>
      <c r="M577" s="65"/>
      <c r="N577" s="65"/>
      <c r="O577" s="65"/>
      <c r="P577" s="65"/>
    </row>
    <row r="578" spans="3:16" x14ac:dyDescent="0.25">
      <c r="C578" s="7"/>
      <c r="K578" s="65"/>
      <c r="L578" s="65"/>
      <c r="M578" s="65"/>
      <c r="N578" s="65"/>
      <c r="O578" s="65"/>
      <c r="P578" s="65"/>
    </row>
    <row r="579" spans="3:16" x14ac:dyDescent="0.25">
      <c r="C579" s="7"/>
      <c r="K579" s="65"/>
      <c r="L579" s="65"/>
      <c r="M579" s="65"/>
      <c r="N579" s="65"/>
      <c r="O579" s="65"/>
      <c r="P579" s="65"/>
    </row>
    <row r="580" spans="3:16" x14ac:dyDescent="0.25">
      <c r="C580" s="7"/>
      <c r="K580" s="65"/>
      <c r="L580" s="65"/>
      <c r="M580" s="65"/>
      <c r="N580" s="65"/>
      <c r="O580" s="65"/>
      <c r="P580" s="65"/>
    </row>
    <row r="581" spans="3:16" x14ac:dyDescent="0.25">
      <c r="C581" s="7"/>
      <c r="K581" s="65"/>
      <c r="L581" s="65"/>
      <c r="M581" s="65"/>
      <c r="N581" s="65"/>
      <c r="O581" s="65"/>
      <c r="P581" s="65"/>
    </row>
    <row r="582" spans="3:16" x14ac:dyDescent="0.25">
      <c r="C582" s="7"/>
      <c r="K582" s="65"/>
      <c r="L582" s="65"/>
      <c r="M582" s="65"/>
      <c r="N582" s="65"/>
      <c r="O582" s="65"/>
      <c r="P582" s="65"/>
    </row>
    <row r="583" spans="3:16" x14ac:dyDescent="0.25">
      <c r="C583" s="7"/>
      <c r="K583" s="65"/>
      <c r="L583" s="65"/>
      <c r="M583" s="65"/>
      <c r="N583" s="65"/>
      <c r="O583" s="65"/>
      <c r="P583" s="65"/>
    </row>
    <row r="584" spans="3:16" x14ac:dyDescent="0.25">
      <c r="C584" s="7"/>
      <c r="K584" s="65"/>
      <c r="L584" s="65"/>
      <c r="M584" s="65"/>
      <c r="N584" s="65"/>
      <c r="O584" s="65"/>
      <c r="P584" s="65"/>
    </row>
    <row r="585" spans="3:16" x14ac:dyDescent="0.25">
      <c r="C585" s="7"/>
      <c r="K585" s="65"/>
      <c r="L585" s="65"/>
      <c r="M585" s="65"/>
      <c r="N585" s="65"/>
      <c r="O585" s="65"/>
      <c r="P585" s="65"/>
    </row>
    <row r="586" spans="3:16" x14ac:dyDescent="0.25">
      <c r="C586" s="7"/>
      <c r="K586" s="65"/>
      <c r="L586" s="65"/>
      <c r="M586" s="65"/>
      <c r="N586" s="65"/>
      <c r="O586" s="65"/>
      <c r="P586" s="65"/>
    </row>
    <row r="587" spans="3:16" x14ac:dyDescent="0.25">
      <c r="C587" s="7"/>
      <c r="K587" s="65"/>
      <c r="L587" s="65"/>
      <c r="M587" s="65"/>
      <c r="N587" s="65"/>
      <c r="O587" s="65"/>
      <c r="P587" s="65"/>
    </row>
    <row r="588" spans="3:16" x14ac:dyDescent="0.25">
      <c r="C588" s="7"/>
      <c r="K588" s="65"/>
      <c r="L588" s="65"/>
      <c r="M588" s="65"/>
      <c r="N588" s="65"/>
      <c r="O588" s="65"/>
      <c r="P588" s="65"/>
    </row>
    <row r="589" spans="3:16" x14ac:dyDescent="0.25">
      <c r="C589" s="7"/>
      <c r="K589" s="65"/>
      <c r="L589" s="65"/>
      <c r="M589" s="65"/>
      <c r="N589" s="65"/>
      <c r="O589" s="65"/>
      <c r="P589" s="65"/>
    </row>
    <row r="590" spans="3:16" x14ac:dyDescent="0.25">
      <c r="C590" s="7"/>
      <c r="K590" s="65"/>
      <c r="L590" s="65"/>
      <c r="M590" s="65"/>
      <c r="N590" s="65"/>
      <c r="O590" s="65"/>
      <c r="P590" s="65"/>
    </row>
    <row r="591" spans="3:16" x14ac:dyDescent="0.25">
      <c r="C591" s="7"/>
      <c r="K591" s="65"/>
      <c r="L591" s="65"/>
      <c r="M591" s="65"/>
      <c r="N591" s="65"/>
      <c r="O591" s="65"/>
      <c r="P591" s="65"/>
    </row>
    <row r="592" spans="3:16" x14ac:dyDescent="0.25">
      <c r="C592" s="7"/>
      <c r="K592" s="65"/>
      <c r="L592" s="65"/>
      <c r="M592" s="65"/>
      <c r="N592" s="65"/>
      <c r="O592" s="65"/>
      <c r="P592" s="65"/>
    </row>
    <row r="593" spans="3:16" x14ac:dyDescent="0.25">
      <c r="C593" s="7"/>
      <c r="K593" s="65"/>
      <c r="L593" s="65"/>
      <c r="M593" s="65"/>
      <c r="N593" s="65"/>
      <c r="O593" s="65"/>
      <c r="P593" s="65"/>
    </row>
    <row r="594" spans="3:16" x14ac:dyDescent="0.25">
      <c r="C594" s="7"/>
      <c r="K594" s="65"/>
      <c r="L594" s="65"/>
      <c r="M594" s="65"/>
      <c r="N594" s="65"/>
      <c r="O594" s="65"/>
      <c r="P594" s="65"/>
    </row>
    <row r="595" spans="3:16" x14ac:dyDescent="0.25">
      <c r="C595" s="7"/>
      <c r="K595" s="65"/>
      <c r="L595" s="65"/>
      <c r="M595" s="65"/>
      <c r="N595" s="65"/>
      <c r="O595" s="65"/>
      <c r="P595" s="65"/>
    </row>
    <row r="596" spans="3:16" x14ac:dyDescent="0.25">
      <c r="C596" s="7"/>
      <c r="K596" s="65"/>
      <c r="L596" s="65"/>
      <c r="M596" s="65"/>
      <c r="N596" s="65"/>
      <c r="O596" s="65"/>
      <c r="P596" s="65"/>
    </row>
    <row r="597" spans="3:16" x14ac:dyDescent="0.25">
      <c r="C597" s="7"/>
      <c r="K597" s="65"/>
      <c r="L597" s="65"/>
      <c r="M597" s="65"/>
      <c r="N597" s="65"/>
      <c r="O597" s="65"/>
      <c r="P597" s="65"/>
    </row>
    <row r="598" spans="3:16" x14ac:dyDescent="0.25">
      <c r="C598" s="7"/>
      <c r="K598" s="65"/>
      <c r="L598" s="65"/>
      <c r="M598" s="65"/>
      <c r="N598" s="65"/>
      <c r="O598" s="65"/>
      <c r="P598" s="65"/>
    </row>
    <row r="599" spans="3:16" x14ac:dyDescent="0.25">
      <c r="C599" s="7"/>
      <c r="K599" s="65"/>
      <c r="L599" s="65"/>
      <c r="M599" s="65"/>
      <c r="N599" s="65"/>
      <c r="O599" s="65"/>
      <c r="P599" s="65"/>
    </row>
    <row r="600" spans="3:16" x14ac:dyDescent="0.25">
      <c r="C600" s="7"/>
      <c r="K600" s="65"/>
      <c r="L600" s="65"/>
      <c r="M600" s="65"/>
      <c r="N600" s="65"/>
      <c r="O600" s="65"/>
      <c r="P600" s="65"/>
    </row>
    <row r="601" spans="3:16" x14ac:dyDescent="0.25">
      <c r="C601" s="7"/>
      <c r="K601" s="65"/>
      <c r="L601" s="65"/>
      <c r="M601" s="65"/>
      <c r="N601" s="65"/>
      <c r="O601" s="65"/>
      <c r="P601" s="65"/>
    </row>
    <row r="602" spans="3:16" x14ac:dyDescent="0.25">
      <c r="C602" s="7"/>
      <c r="K602" s="65"/>
      <c r="L602" s="65"/>
      <c r="M602" s="65"/>
      <c r="N602" s="65"/>
      <c r="O602" s="65"/>
      <c r="P602" s="65"/>
    </row>
    <row r="603" spans="3:16" x14ac:dyDescent="0.25">
      <c r="C603" s="7"/>
      <c r="K603" s="65"/>
      <c r="L603" s="65"/>
      <c r="M603" s="65"/>
      <c r="N603" s="65"/>
      <c r="O603" s="65"/>
      <c r="P603" s="65"/>
    </row>
    <row r="604" spans="3:16" x14ac:dyDescent="0.25">
      <c r="C604" s="7"/>
      <c r="K604" s="65"/>
      <c r="L604" s="65"/>
      <c r="M604" s="65"/>
      <c r="N604" s="65"/>
      <c r="O604" s="65"/>
      <c r="P604" s="65"/>
    </row>
    <row r="605" spans="3:16" x14ac:dyDescent="0.25">
      <c r="C605" s="7"/>
      <c r="K605" s="65"/>
      <c r="L605" s="65"/>
      <c r="M605" s="65"/>
      <c r="N605" s="65"/>
      <c r="O605" s="65"/>
      <c r="P605" s="65"/>
    </row>
    <row r="606" spans="3:16" x14ac:dyDescent="0.25">
      <c r="C606" s="7"/>
      <c r="K606" s="65"/>
      <c r="L606" s="65"/>
      <c r="M606" s="65"/>
      <c r="N606" s="65"/>
      <c r="O606" s="65"/>
      <c r="P606" s="65"/>
    </row>
    <row r="607" spans="3:16" x14ac:dyDescent="0.25">
      <c r="C607" s="7"/>
      <c r="K607" s="65"/>
      <c r="L607" s="65"/>
      <c r="M607" s="65"/>
      <c r="N607" s="65"/>
      <c r="O607" s="65"/>
      <c r="P607" s="65"/>
    </row>
    <row r="608" spans="3:16" x14ac:dyDescent="0.25">
      <c r="C608" s="7"/>
      <c r="K608" s="65"/>
      <c r="L608" s="65"/>
      <c r="M608" s="65"/>
      <c r="N608" s="65"/>
      <c r="O608" s="65"/>
      <c r="P608" s="65"/>
    </row>
    <row r="609" spans="3:16" x14ac:dyDescent="0.25">
      <c r="C609" s="7"/>
      <c r="K609" s="65"/>
      <c r="L609" s="65"/>
      <c r="M609" s="65"/>
      <c r="N609" s="65"/>
      <c r="O609" s="65"/>
      <c r="P609" s="65"/>
    </row>
    <row r="610" spans="3:16" x14ac:dyDescent="0.25">
      <c r="C610" s="7"/>
      <c r="K610" s="65"/>
      <c r="L610" s="65"/>
      <c r="M610" s="65"/>
      <c r="N610" s="65"/>
      <c r="O610" s="65"/>
      <c r="P610" s="65"/>
    </row>
    <row r="611" spans="3:16" x14ac:dyDescent="0.25">
      <c r="C611" s="7"/>
      <c r="K611" s="65"/>
      <c r="L611" s="65"/>
      <c r="M611" s="65"/>
      <c r="N611" s="65"/>
      <c r="O611" s="65"/>
      <c r="P611" s="65"/>
    </row>
    <row r="612" spans="3:16" x14ac:dyDescent="0.25">
      <c r="C612" s="7"/>
      <c r="K612" s="65"/>
      <c r="L612" s="65"/>
      <c r="M612" s="65"/>
      <c r="N612" s="65"/>
      <c r="O612" s="65"/>
      <c r="P612" s="65"/>
    </row>
    <row r="613" spans="3:16" x14ac:dyDescent="0.25">
      <c r="C613" s="7"/>
      <c r="K613" s="65"/>
      <c r="L613" s="65"/>
      <c r="M613" s="65"/>
      <c r="N613" s="65"/>
      <c r="O613" s="65"/>
      <c r="P613" s="65"/>
    </row>
    <row r="614" spans="3:16" x14ac:dyDescent="0.25">
      <c r="C614" s="7"/>
      <c r="K614" s="65"/>
      <c r="L614" s="65"/>
      <c r="M614" s="65"/>
      <c r="N614" s="65"/>
      <c r="O614" s="65"/>
      <c r="P614" s="65"/>
    </row>
    <row r="615" spans="3:16" x14ac:dyDescent="0.25">
      <c r="C615" s="7"/>
      <c r="K615" s="65"/>
      <c r="L615" s="65"/>
      <c r="M615" s="65"/>
      <c r="N615" s="65"/>
      <c r="O615" s="65"/>
      <c r="P615" s="65"/>
    </row>
    <row r="616" spans="3:16" x14ac:dyDescent="0.25">
      <c r="C616" s="7"/>
      <c r="K616" s="65"/>
      <c r="L616" s="65"/>
      <c r="M616" s="65"/>
      <c r="N616" s="65"/>
      <c r="O616" s="65"/>
      <c r="P616" s="65"/>
    </row>
    <row r="617" spans="3:16" x14ac:dyDescent="0.25">
      <c r="C617" s="7"/>
      <c r="K617" s="65"/>
      <c r="L617" s="65"/>
      <c r="M617" s="65"/>
      <c r="N617" s="65"/>
      <c r="O617" s="65"/>
      <c r="P617" s="65"/>
    </row>
    <row r="618" spans="3:16" x14ac:dyDescent="0.25">
      <c r="C618" s="7"/>
      <c r="K618" s="65"/>
      <c r="L618" s="65"/>
      <c r="M618" s="65"/>
      <c r="N618" s="65"/>
      <c r="O618" s="65"/>
      <c r="P618" s="65"/>
    </row>
    <row r="619" spans="3:16" x14ac:dyDescent="0.25">
      <c r="C619" s="7"/>
      <c r="K619" s="65"/>
      <c r="L619" s="65"/>
      <c r="M619" s="65"/>
      <c r="N619" s="65"/>
      <c r="O619" s="65"/>
      <c r="P619" s="65"/>
    </row>
    <row r="620" spans="3:16" x14ac:dyDescent="0.25">
      <c r="C620" s="7"/>
      <c r="K620" s="65"/>
      <c r="L620" s="65"/>
      <c r="M620" s="65"/>
      <c r="N620" s="65"/>
      <c r="O620" s="65"/>
      <c r="P620" s="65"/>
    </row>
    <row r="621" spans="3:16" x14ac:dyDescent="0.25">
      <c r="C621" s="7"/>
      <c r="K621" s="65"/>
      <c r="L621" s="65"/>
      <c r="M621" s="65"/>
      <c r="N621" s="65"/>
      <c r="O621" s="65"/>
      <c r="P621" s="65"/>
    </row>
    <row r="622" spans="3:16" x14ac:dyDescent="0.25">
      <c r="C622" s="7"/>
      <c r="K622" s="65"/>
      <c r="L622" s="65"/>
      <c r="M622" s="65"/>
      <c r="N622" s="65"/>
      <c r="O622" s="65"/>
      <c r="P622" s="65"/>
    </row>
    <row r="623" spans="3:16" x14ac:dyDescent="0.25">
      <c r="C623" s="7"/>
      <c r="K623" s="65"/>
      <c r="L623" s="65"/>
      <c r="M623" s="65"/>
      <c r="N623" s="65"/>
      <c r="O623" s="65"/>
      <c r="P623" s="65"/>
    </row>
    <row r="624" spans="3:16" x14ac:dyDescent="0.25">
      <c r="C624" s="7"/>
      <c r="K624" s="65"/>
      <c r="L624" s="65"/>
      <c r="M624" s="65"/>
      <c r="N624" s="65"/>
      <c r="O624" s="65"/>
      <c r="P624" s="65"/>
    </row>
    <row r="625" spans="3:16" x14ac:dyDescent="0.25">
      <c r="C625" s="7"/>
      <c r="K625" s="65"/>
      <c r="L625" s="65"/>
      <c r="M625" s="65"/>
      <c r="N625" s="65"/>
      <c r="O625" s="65"/>
      <c r="P625" s="65"/>
    </row>
    <row r="626" spans="3:16" x14ac:dyDescent="0.25">
      <c r="C626" s="7"/>
      <c r="K626" s="65"/>
      <c r="L626" s="65"/>
      <c r="M626" s="65"/>
      <c r="N626" s="65"/>
      <c r="O626" s="65"/>
      <c r="P626" s="65"/>
    </row>
    <row r="627" spans="3:16" x14ac:dyDescent="0.25">
      <c r="C627" s="7"/>
      <c r="K627" s="65"/>
      <c r="L627" s="65"/>
      <c r="M627" s="65"/>
      <c r="N627" s="65"/>
      <c r="O627" s="65"/>
      <c r="P627" s="65"/>
    </row>
    <row r="628" spans="3:16" x14ac:dyDescent="0.25">
      <c r="C628" s="7"/>
      <c r="K628" s="65"/>
      <c r="L628" s="65"/>
      <c r="M628" s="65"/>
      <c r="N628" s="65"/>
      <c r="O628" s="65"/>
      <c r="P628" s="65"/>
    </row>
    <row r="629" spans="3:16" x14ac:dyDescent="0.25">
      <c r="C629" s="7"/>
      <c r="K629" s="65"/>
      <c r="L629" s="65"/>
      <c r="M629" s="65"/>
      <c r="N629" s="65"/>
      <c r="O629" s="65"/>
      <c r="P629" s="65"/>
    </row>
    <row r="630" spans="3:16" x14ac:dyDescent="0.25">
      <c r="C630" s="7"/>
      <c r="K630" s="65"/>
      <c r="L630" s="65"/>
      <c r="M630" s="65"/>
      <c r="N630" s="65"/>
      <c r="O630" s="65"/>
      <c r="P630" s="65"/>
    </row>
    <row r="631" spans="3:16" x14ac:dyDescent="0.25">
      <c r="C631" s="7"/>
      <c r="K631" s="65"/>
      <c r="L631" s="65"/>
      <c r="M631" s="65"/>
      <c r="N631" s="65"/>
      <c r="O631" s="65"/>
      <c r="P631" s="65"/>
    </row>
    <row r="632" spans="3:16" x14ac:dyDescent="0.25">
      <c r="C632" s="7"/>
      <c r="K632" s="65"/>
      <c r="L632" s="65"/>
      <c r="M632" s="65"/>
      <c r="N632" s="65"/>
      <c r="O632" s="65"/>
      <c r="P632" s="65"/>
    </row>
    <row r="633" spans="3:16" x14ac:dyDescent="0.25">
      <c r="C633" s="7"/>
      <c r="K633" s="65"/>
      <c r="L633" s="65"/>
      <c r="M633" s="65"/>
      <c r="N633" s="65"/>
      <c r="O633" s="65"/>
      <c r="P633" s="65"/>
    </row>
    <row r="634" spans="3:16" x14ac:dyDescent="0.25">
      <c r="C634" s="7"/>
      <c r="K634" s="65"/>
      <c r="L634" s="65"/>
      <c r="M634" s="65"/>
      <c r="N634" s="65"/>
      <c r="O634" s="65"/>
      <c r="P634" s="65"/>
    </row>
    <row r="635" spans="3:16" x14ac:dyDescent="0.25">
      <c r="C635" s="7"/>
      <c r="K635" s="65"/>
      <c r="L635" s="65"/>
      <c r="M635" s="65"/>
      <c r="N635" s="65"/>
      <c r="O635" s="65"/>
      <c r="P635" s="65"/>
    </row>
    <row r="636" spans="3:16" x14ac:dyDescent="0.25">
      <c r="C636" s="7"/>
      <c r="K636" s="65"/>
      <c r="L636" s="65"/>
      <c r="M636" s="65"/>
      <c r="N636" s="65"/>
      <c r="O636" s="65"/>
      <c r="P636" s="65"/>
    </row>
    <row r="637" spans="3:16" x14ac:dyDescent="0.25">
      <c r="C637" s="7"/>
      <c r="K637" s="65"/>
      <c r="L637" s="65"/>
      <c r="M637" s="65"/>
      <c r="N637" s="65"/>
      <c r="O637" s="65"/>
      <c r="P637" s="65"/>
    </row>
    <row r="638" spans="3:16" x14ac:dyDescent="0.25">
      <c r="C638" s="7"/>
      <c r="K638" s="65"/>
      <c r="L638" s="65"/>
      <c r="M638" s="65"/>
      <c r="N638" s="65"/>
      <c r="O638" s="65"/>
      <c r="P638" s="65"/>
    </row>
    <row r="639" spans="3:16" x14ac:dyDescent="0.25">
      <c r="C639" s="7"/>
      <c r="K639" s="65"/>
      <c r="L639" s="65"/>
      <c r="M639" s="65"/>
      <c r="N639" s="65"/>
      <c r="O639" s="65"/>
      <c r="P639" s="65"/>
    </row>
    <row r="640" spans="3:16" x14ac:dyDescent="0.25">
      <c r="C640" s="7"/>
      <c r="K640" s="65"/>
      <c r="L640" s="65"/>
      <c r="M640" s="65"/>
      <c r="N640" s="65"/>
      <c r="O640" s="65"/>
      <c r="P640" s="65"/>
    </row>
    <row r="641" spans="3:16" x14ac:dyDescent="0.25">
      <c r="C641" s="7"/>
      <c r="K641" s="65"/>
      <c r="L641" s="65"/>
      <c r="M641" s="65"/>
      <c r="N641" s="65"/>
      <c r="O641" s="65"/>
      <c r="P641" s="65"/>
    </row>
    <row r="642" spans="3:16" x14ac:dyDescent="0.25">
      <c r="C642" s="7"/>
      <c r="K642" s="65"/>
      <c r="L642" s="65"/>
      <c r="M642" s="65"/>
      <c r="N642" s="65"/>
      <c r="O642" s="65"/>
      <c r="P642" s="65"/>
    </row>
    <row r="643" spans="3:16" x14ac:dyDescent="0.25">
      <c r="C643" s="7"/>
      <c r="K643" s="65"/>
      <c r="L643" s="65"/>
      <c r="M643" s="65"/>
      <c r="N643" s="65"/>
      <c r="O643" s="65"/>
      <c r="P643" s="65"/>
    </row>
    <row r="644" spans="3:16" x14ac:dyDescent="0.25">
      <c r="C644" s="7"/>
      <c r="K644" s="65"/>
      <c r="L644" s="65"/>
      <c r="M644" s="65"/>
      <c r="N644" s="65"/>
      <c r="O644" s="65"/>
      <c r="P644" s="65"/>
    </row>
    <row r="645" spans="3:16" x14ac:dyDescent="0.25">
      <c r="C645" s="7"/>
      <c r="K645" s="65"/>
      <c r="L645" s="65"/>
      <c r="M645" s="65"/>
      <c r="N645" s="65"/>
      <c r="O645" s="65"/>
      <c r="P645" s="65"/>
    </row>
    <row r="646" spans="3:16" x14ac:dyDescent="0.25">
      <c r="C646" s="7"/>
      <c r="K646" s="65"/>
      <c r="L646" s="65"/>
      <c r="M646" s="65"/>
      <c r="N646" s="65"/>
      <c r="O646" s="65"/>
      <c r="P646" s="65"/>
    </row>
    <row r="647" spans="3:16" x14ac:dyDescent="0.25">
      <c r="C647" s="7"/>
      <c r="K647" s="65"/>
      <c r="L647" s="65"/>
      <c r="M647" s="65"/>
      <c r="N647" s="65"/>
      <c r="O647" s="65"/>
      <c r="P647" s="65"/>
    </row>
    <row r="648" spans="3:16" x14ac:dyDescent="0.25">
      <c r="C648" s="7"/>
      <c r="K648" s="65"/>
      <c r="L648" s="65"/>
      <c r="M648" s="65"/>
      <c r="N648" s="65"/>
      <c r="O648" s="65"/>
      <c r="P648" s="65"/>
    </row>
    <row r="649" spans="3:16" x14ac:dyDescent="0.25">
      <c r="C649" s="7"/>
      <c r="K649" s="65"/>
      <c r="L649" s="65"/>
      <c r="M649" s="65"/>
      <c r="N649" s="65"/>
      <c r="O649" s="65"/>
      <c r="P649" s="65"/>
    </row>
    <row r="650" spans="3:16" x14ac:dyDescent="0.25">
      <c r="C650" s="7"/>
      <c r="K650" s="65"/>
      <c r="L650" s="65"/>
      <c r="M650" s="65"/>
      <c r="N650" s="65"/>
      <c r="O650" s="65"/>
      <c r="P650" s="65"/>
    </row>
    <row r="651" spans="3:16" x14ac:dyDescent="0.25">
      <c r="C651" s="7"/>
      <c r="K651" s="65"/>
      <c r="L651" s="65"/>
      <c r="M651" s="65"/>
      <c r="N651" s="65"/>
      <c r="O651" s="65"/>
      <c r="P651" s="65"/>
    </row>
    <row r="652" spans="3:16" x14ac:dyDescent="0.25">
      <c r="C652" s="7"/>
      <c r="K652" s="65"/>
      <c r="L652" s="65"/>
      <c r="M652" s="65"/>
      <c r="N652" s="65"/>
      <c r="O652" s="65"/>
      <c r="P652" s="65"/>
    </row>
    <row r="653" spans="3:16" x14ac:dyDescent="0.25">
      <c r="C653" s="7"/>
      <c r="K653" s="65"/>
      <c r="L653" s="65"/>
      <c r="M653" s="65"/>
      <c r="N653" s="65"/>
      <c r="O653" s="65"/>
      <c r="P653" s="65"/>
    </row>
    <row r="654" spans="3:16" x14ac:dyDescent="0.25">
      <c r="C654" s="7"/>
      <c r="K654" s="65"/>
      <c r="L654" s="65"/>
      <c r="M654" s="65"/>
      <c r="N654" s="65"/>
      <c r="O654" s="65"/>
      <c r="P654" s="65"/>
    </row>
    <row r="655" spans="3:16" x14ac:dyDescent="0.25">
      <c r="C655" s="7"/>
      <c r="K655" s="65"/>
      <c r="L655" s="65"/>
      <c r="M655" s="65"/>
      <c r="N655" s="65"/>
      <c r="O655" s="65"/>
      <c r="P655" s="65"/>
    </row>
    <row r="656" spans="3:16" x14ac:dyDescent="0.25">
      <c r="C656" s="7"/>
      <c r="K656" s="65"/>
      <c r="L656" s="65"/>
      <c r="M656" s="65"/>
      <c r="N656" s="65"/>
      <c r="O656" s="65"/>
      <c r="P656" s="65"/>
    </row>
    <row r="657" spans="3:16" x14ac:dyDescent="0.25">
      <c r="C657" s="7"/>
      <c r="K657" s="65"/>
      <c r="L657" s="65"/>
      <c r="M657" s="65"/>
      <c r="N657" s="65"/>
      <c r="O657" s="65"/>
      <c r="P657" s="65"/>
    </row>
    <row r="658" spans="3:16" x14ac:dyDescent="0.25">
      <c r="C658" s="7"/>
      <c r="K658" s="65"/>
      <c r="L658" s="65"/>
      <c r="M658" s="65"/>
      <c r="N658" s="65"/>
      <c r="O658" s="65"/>
      <c r="P658" s="65"/>
    </row>
    <row r="659" spans="3:16" x14ac:dyDescent="0.25">
      <c r="C659" s="7"/>
      <c r="K659" s="65"/>
      <c r="L659" s="65"/>
      <c r="M659" s="65"/>
      <c r="N659" s="65"/>
      <c r="O659" s="65"/>
      <c r="P659" s="65"/>
    </row>
    <row r="660" spans="3:16" x14ac:dyDescent="0.25">
      <c r="C660" s="7"/>
      <c r="K660" s="65"/>
      <c r="L660" s="65"/>
      <c r="M660" s="65"/>
      <c r="N660" s="65"/>
      <c r="O660" s="65"/>
      <c r="P660" s="65"/>
    </row>
    <row r="661" spans="3:16" x14ac:dyDescent="0.25">
      <c r="C661" s="7"/>
      <c r="K661" s="65"/>
      <c r="L661" s="65"/>
      <c r="M661" s="65"/>
      <c r="N661" s="65"/>
      <c r="O661" s="65"/>
      <c r="P661" s="65"/>
    </row>
    <row r="662" spans="3:16" x14ac:dyDescent="0.25">
      <c r="C662" s="7"/>
      <c r="K662" s="65"/>
      <c r="L662" s="65"/>
      <c r="M662" s="65"/>
      <c r="N662" s="65"/>
      <c r="O662" s="65"/>
      <c r="P662" s="65"/>
    </row>
    <row r="663" spans="3:16" x14ac:dyDescent="0.25">
      <c r="C663" s="7"/>
      <c r="K663" s="65"/>
      <c r="L663" s="65"/>
      <c r="M663" s="65"/>
      <c r="N663" s="65"/>
      <c r="O663" s="65"/>
      <c r="P663" s="65"/>
    </row>
    <row r="664" spans="3:16" x14ac:dyDescent="0.25">
      <c r="C664" s="7"/>
      <c r="K664" s="65"/>
      <c r="L664" s="65"/>
      <c r="M664" s="65"/>
      <c r="N664" s="65"/>
      <c r="O664" s="65"/>
      <c r="P664" s="65"/>
    </row>
    <row r="665" spans="3:16" x14ac:dyDescent="0.25">
      <c r="C665" s="7"/>
      <c r="K665" s="65"/>
      <c r="L665" s="65"/>
      <c r="M665" s="65"/>
      <c r="N665" s="65"/>
      <c r="O665" s="65"/>
      <c r="P665" s="65"/>
    </row>
    <row r="666" spans="3:16" x14ac:dyDescent="0.25">
      <c r="C666" s="7"/>
      <c r="K666" s="65"/>
      <c r="L666" s="65"/>
      <c r="M666" s="65"/>
      <c r="N666" s="65"/>
      <c r="O666" s="65"/>
      <c r="P666" s="65"/>
    </row>
    <row r="667" spans="3:16" x14ac:dyDescent="0.25">
      <c r="C667" s="7"/>
      <c r="K667" s="65"/>
      <c r="L667" s="65"/>
      <c r="M667" s="65"/>
      <c r="N667" s="65"/>
      <c r="O667" s="65"/>
      <c r="P667" s="65"/>
    </row>
    <row r="668" spans="3:16" x14ac:dyDescent="0.25">
      <c r="C668" s="7"/>
      <c r="K668" s="65"/>
      <c r="L668" s="65"/>
      <c r="M668" s="65"/>
      <c r="N668" s="65"/>
      <c r="O668" s="65"/>
      <c r="P668" s="65"/>
    </row>
    <row r="669" spans="3:16" x14ac:dyDescent="0.25">
      <c r="C669" s="7"/>
      <c r="K669" s="65"/>
      <c r="L669" s="65"/>
      <c r="M669" s="65"/>
      <c r="N669" s="65"/>
      <c r="O669" s="65"/>
      <c r="P669" s="65"/>
    </row>
    <row r="670" spans="3:16" x14ac:dyDescent="0.25">
      <c r="C670" s="7"/>
      <c r="K670" s="65"/>
      <c r="L670" s="65"/>
      <c r="M670" s="65"/>
      <c r="N670" s="65"/>
      <c r="O670" s="65"/>
      <c r="P670" s="65"/>
    </row>
    <row r="671" spans="3:16" x14ac:dyDescent="0.25">
      <c r="C671" s="7"/>
      <c r="K671" s="65"/>
      <c r="L671" s="65"/>
      <c r="M671" s="65"/>
      <c r="N671" s="65"/>
      <c r="O671" s="65"/>
      <c r="P671" s="65"/>
    </row>
    <row r="672" spans="3:16" x14ac:dyDescent="0.25">
      <c r="C672" s="7"/>
      <c r="K672" s="65"/>
      <c r="L672" s="65"/>
      <c r="M672" s="65"/>
      <c r="N672" s="65"/>
      <c r="O672" s="65"/>
      <c r="P672" s="65"/>
    </row>
    <row r="673" spans="3:16" x14ac:dyDescent="0.25">
      <c r="C673" s="7"/>
      <c r="K673" s="65"/>
      <c r="L673" s="65"/>
      <c r="M673" s="65"/>
      <c r="N673" s="65"/>
      <c r="O673" s="65"/>
      <c r="P673" s="65"/>
    </row>
    <row r="674" spans="3:16" x14ac:dyDescent="0.25">
      <c r="C674" s="7"/>
      <c r="K674" s="65"/>
      <c r="L674" s="65"/>
      <c r="M674" s="65"/>
      <c r="N674" s="65"/>
      <c r="O674" s="65"/>
      <c r="P674" s="65"/>
    </row>
    <row r="675" spans="3:16" x14ac:dyDescent="0.25">
      <c r="C675" s="7"/>
      <c r="K675" s="65"/>
      <c r="L675" s="65"/>
      <c r="M675" s="65"/>
      <c r="N675" s="65"/>
      <c r="O675" s="65"/>
      <c r="P675" s="65"/>
    </row>
    <row r="676" spans="3:16" x14ac:dyDescent="0.25">
      <c r="C676" s="7"/>
      <c r="K676" s="65"/>
      <c r="L676" s="65"/>
      <c r="M676" s="65"/>
      <c r="N676" s="65"/>
      <c r="O676" s="65"/>
      <c r="P676" s="65"/>
    </row>
    <row r="677" spans="3:16" x14ac:dyDescent="0.25">
      <c r="C677" s="7"/>
      <c r="K677" s="65"/>
      <c r="L677" s="65"/>
      <c r="M677" s="65"/>
      <c r="N677" s="65"/>
      <c r="O677" s="65"/>
      <c r="P677" s="65"/>
    </row>
    <row r="678" spans="3:16" x14ac:dyDescent="0.25">
      <c r="C678" s="7"/>
      <c r="K678" s="65"/>
      <c r="L678" s="65"/>
      <c r="M678" s="65"/>
      <c r="N678" s="65"/>
      <c r="O678" s="65"/>
      <c r="P678" s="65"/>
    </row>
    <row r="679" spans="3:16" x14ac:dyDescent="0.25">
      <c r="C679" s="7"/>
      <c r="K679" s="65"/>
      <c r="L679" s="65"/>
      <c r="M679" s="65"/>
      <c r="N679" s="65"/>
      <c r="O679" s="65"/>
      <c r="P679" s="65"/>
    </row>
    <row r="680" spans="3:16" x14ac:dyDescent="0.25">
      <c r="C680" s="7"/>
      <c r="K680" s="65"/>
      <c r="L680" s="65"/>
      <c r="M680" s="65"/>
      <c r="N680" s="65"/>
      <c r="O680" s="65"/>
      <c r="P680" s="65"/>
    </row>
    <row r="681" spans="3:16" x14ac:dyDescent="0.25">
      <c r="C681" s="7"/>
      <c r="K681" s="65"/>
      <c r="L681" s="65"/>
      <c r="M681" s="65"/>
      <c r="N681" s="65"/>
      <c r="O681" s="65"/>
      <c r="P681" s="65"/>
    </row>
    <row r="682" spans="3:16" x14ac:dyDescent="0.25">
      <c r="C682" s="7"/>
      <c r="K682" s="65"/>
      <c r="L682" s="65"/>
      <c r="M682" s="65"/>
      <c r="N682" s="65"/>
      <c r="O682" s="65"/>
      <c r="P682" s="65"/>
    </row>
    <row r="683" spans="3:16" x14ac:dyDescent="0.25">
      <c r="C683" s="7"/>
      <c r="K683" s="65"/>
      <c r="L683" s="65"/>
      <c r="M683" s="65"/>
      <c r="N683" s="65"/>
      <c r="O683" s="65"/>
      <c r="P683" s="65"/>
    </row>
    <row r="684" spans="3:16" x14ac:dyDescent="0.25">
      <c r="C684" s="7"/>
      <c r="K684" s="65"/>
      <c r="L684" s="65"/>
      <c r="M684" s="65"/>
      <c r="N684" s="65"/>
      <c r="O684" s="65"/>
      <c r="P684" s="65"/>
    </row>
    <row r="685" spans="3:16" x14ac:dyDescent="0.25">
      <c r="C685" s="7"/>
      <c r="K685" s="65"/>
      <c r="L685" s="65"/>
      <c r="M685" s="65"/>
      <c r="N685" s="65"/>
      <c r="O685" s="65"/>
      <c r="P685" s="65"/>
    </row>
    <row r="686" spans="3:16" x14ac:dyDescent="0.25">
      <c r="C686" s="7"/>
      <c r="K686" s="65"/>
      <c r="L686" s="65"/>
      <c r="M686" s="65"/>
      <c r="N686" s="65"/>
      <c r="O686" s="65"/>
      <c r="P686" s="65"/>
    </row>
    <row r="687" spans="3:16" x14ac:dyDescent="0.25">
      <c r="C687" s="7"/>
      <c r="K687" s="65"/>
      <c r="L687" s="65"/>
      <c r="M687" s="65"/>
      <c r="N687" s="65"/>
      <c r="O687" s="65"/>
      <c r="P687" s="65"/>
    </row>
    <row r="688" spans="3:16" x14ac:dyDescent="0.25">
      <c r="C688" s="7"/>
      <c r="K688" s="65"/>
      <c r="L688" s="65"/>
      <c r="M688" s="65"/>
      <c r="N688" s="65"/>
      <c r="O688" s="65"/>
      <c r="P688" s="65"/>
    </row>
    <row r="689" spans="3:16" x14ac:dyDescent="0.25">
      <c r="C689" s="7"/>
      <c r="K689" s="65"/>
      <c r="L689" s="65"/>
      <c r="M689" s="65"/>
      <c r="N689" s="65"/>
      <c r="O689" s="65"/>
      <c r="P689" s="65"/>
    </row>
    <row r="690" spans="3:16" x14ac:dyDescent="0.25">
      <c r="C690" s="7"/>
      <c r="K690" s="65"/>
      <c r="L690" s="65"/>
      <c r="M690" s="65"/>
      <c r="N690" s="65"/>
      <c r="O690" s="65"/>
      <c r="P690" s="65"/>
    </row>
    <row r="691" spans="3:16" x14ac:dyDescent="0.25">
      <c r="C691" s="7"/>
      <c r="K691" s="65"/>
      <c r="L691" s="65"/>
      <c r="M691" s="65"/>
      <c r="N691" s="65"/>
      <c r="O691" s="65"/>
      <c r="P691" s="65"/>
    </row>
    <row r="692" spans="3:16" x14ac:dyDescent="0.25">
      <c r="C692" s="7"/>
      <c r="K692" s="65"/>
      <c r="L692" s="65"/>
      <c r="M692" s="65"/>
      <c r="N692" s="65"/>
      <c r="O692" s="65"/>
      <c r="P692" s="65"/>
    </row>
    <row r="693" spans="3:16" x14ac:dyDescent="0.25">
      <c r="C693" s="7"/>
      <c r="K693" s="65"/>
      <c r="L693" s="65"/>
      <c r="M693" s="65"/>
      <c r="N693" s="65"/>
      <c r="O693" s="65"/>
      <c r="P693" s="65"/>
    </row>
    <row r="694" spans="3:16" x14ac:dyDescent="0.25">
      <c r="C694" s="7"/>
      <c r="K694" s="65"/>
      <c r="L694" s="65"/>
      <c r="M694" s="65"/>
      <c r="N694" s="65"/>
      <c r="O694" s="65"/>
      <c r="P694" s="65"/>
    </row>
    <row r="695" spans="3:16" x14ac:dyDescent="0.25">
      <c r="C695" s="7"/>
      <c r="K695" s="65"/>
      <c r="L695" s="65"/>
      <c r="M695" s="65"/>
      <c r="N695" s="65"/>
      <c r="O695" s="65"/>
      <c r="P695" s="65"/>
    </row>
    <row r="696" spans="3:16" x14ac:dyDescent="0.25">
      <c r="C696" s="7"/>
      <c r="K696" s="65"/>
      <c r="L696" s="65"/>
      <c r="M696" s="65"/>
      <c r="N696" s="65"/>
      <c r="O696" s="65"/>
      <c r="P696" s="65"/>
    </row>
    <row r="697" spans="3:16" x14ac:dyDescent="0.25">
      <c r="C697" s="7"/>
      <c r="K697" s="65"/>
      <c r="L697" s="65"/>
      <c r="M697" s="65"/>
      <c r="N697" s="65"/>
      <c r="O697" s="65"/>
      <c r="P697" s="65"/>
    </row>
    <row r="698" spans="3:16" x14ac:dyDescent="0.25">
      <c r="C698" s="7"/>
      <c r="K698" s="65"/>
      <c r="L698" s="65"/>
      <c r="M698" s="65"/>
      <c r="N698" s="65"/>
      <c r="O698" s="65"/>
      <c r="P698" s="65"/>
    </row>
    <row r="699" spans="3:16" x14ac:dyDescent="0.25">
      <c r="C699" s="7"/>
      <c r="K699" s="65"/>
      <c r="L699" s="65"/>
      <c r="M699" s="65"/>
      <c r="N699" s="65"/>
      <c r="O699" s="65"/>
      <c r="P699" s="65"/>
    </row>
    <row r="700" spans="3:16" x14ac:dyDescent="0.25">
      <c r="C700" s="7"/>
      <c r="K700" s="65"/>
      <c r="L700" s="65"/>
      <c r="M700" s="65"/>
      <c r="N700" s="65"/>
      <c r="O700" s="65"/>
      <c r="P700" s="65"/>
    </row>
    <row r="701" spans="3:16" x14ac:dyDescent="0.25">
      <c r="C701" s="7"/>
      <c r="K701" s="65"/>
      <c r="L701" s="65"/>
      <c r="M701" s="65"/>
      <c r="N701" s="65"/>
      <c r="O701" s="65"/>
      <c r="P701" s="65"/>
    </row>
    <row r="702" spans="3:16" x14ac:dyDescent="0.25">
      <c r="C702" s="7"/>
      <c r="K702" s="65"/>
      <c r="L702" s="65"/>
      <c r="M702" s="65"/>
      <c r="N702" s="65"/>
      <c r="O702" s="65"/>
      <c r="P702" s="65"/>
    </row>
    <row r="703" spans="3:16" x14ac:dyDescent="0.25">
      <c r="C703" s="7"/>
      <c r="K703" s="65"/>
      <c r="L703" s="65"/>
      <c r="M703" s="65"/>
      <c r="N703" s="65"/>
      <c r="O703" s="65"/>
      <c r="P703" s="65"/>
    </row>
    <row r="704" spans="3:16" x14ac:dyDescent="0.25">
      <c r="C704" s="7"/>
      <c r="K704" s="65"/>
      <c r="L704" s="65"/>
      <c r="M704" s="65"/>
      <c r="N704" s="65"/>
      <c r="O704" s="65"/>
      <c r="P704" s="65"/>
    </row>
    <row r="705" spans="3:16" x14ac:dyDescent="0.25">
      <c r="C705" s="7"/>
      <c r="K705" s="65"/>
      <c r="L705" s="65"/>
      <c r="M705" s="65"/>
      <c r="N705" s="65"/>
      <c r="O705" s="65"/>
      <c r="P705" s="65"/>
    </row>
    <row r="706" spans="3:16" x14ac:dyDescent="0.25">
      <c r="C706" s="7"/>
      <c r="K706" s="65"/>
      <c r="L706" s="65"/>
      <c r="M706" s="65"/>
      <c r="N706" s="65"/>
      <c r="O706" s="65"/>
      <c r="P706" s="65"/>
    </row>
    <row r="707" spans="3:16" x14ac:dyDescent="0.25">
      <c r="C707" s="7"/>
      <c r="K707" s="65"/>
      <c r="L707" s="65"/>
      <c r="M707" s="65"/>
      <c r="N707" s="65"/>
      <c r="O707" s="65"/>
      <c r="P707" s="65"/>
    </row>
    <row r="708" spans="3:16" x14ac:dyDescent="0.25">
      <c r="C708" s="7"/>
      <c r="K708" s="65"/>
      <c r="L708" s="65"/>
      <c r="M708" s="65"/>
      <c r="N708" s="65"/>
      <c r="O708" s="65"/>
      <c r="P708" s="65"/>
    </row>
    <row r="709" spans="3:16" x14ac:dyDescent="0.25">
      <c r="C709" s="7"/>
      <c r="K709" s="65"/>
      <c r="L709" s="65"/>
      <c r="M709" s="65"/>
      <c r="N709" s="65"/>
      <c r="O709" s="65"/>
      <c r="P709" s="65"/>
    </row>
    <row r="710" spans="3:16" x14ac:dyDescent="0.25">
      <c r="C710" s="7"/>
      <c r="K710" s="65"/>
      <c r="L710" s="65"/>
      <c r="M710" s="65"/>
      <c r="N710" s="65"/>
      <c r="O710" s="65"/>
      <c r="P710" s="65"/>
    </row>
    <row r="711" spans="3:16" x14ac:dyDescent="0.25">
      <c r="C711" s="7"/>
      <c r="K711" s="65"/>
      <c r="L711" s="65"/>
      <c r="M711" s="65"/>
      <c r="N711" s="65"/>
      <c r="O711" s="65"/>
      <c r="P711" s="65"/>
    </row>
    <row r="712" spans="3:16" x14ac:dyDescent="0.25">
      <c r="C712" s="7"/>
      <c r="K712" s="65"/>
      <c r="L712" s="65"/>
      <c r="M712" s="65"/>
      <c r="N712" s="65"/>
      <c r="O712" s="65"/>
      <c r="P712" s="65"/>
    </row>
    <row r="713" spans="3:16" x14ac:dyDescent="0.25">
      <c r="C713" s="7"/>
      <c r="K713" s="65"/>
      <c r="L713" s="65"/>
      <c r="M713" s="65"/>
      <c r="N713" s="65"/>
      <c r="O713" s="65"/>
      <c r="P713" s="65"/>
    </row>
    <row r="714" spans="3:16" x14ac:dyDescent="0.25">
      <c r="C714" s="7"/>
      <c r="K714" s="65"/>
      <c r="L714" s="65"/>
      <c r="M714" s="65"/>
      <c r="N714" s="65"/>
      <c r="O714" s="65"/>
      <c r="P714" s="65"/>
    </row>
    <row r="715" spans="3:16" x14ac:dyDescent="0.25">
      <c r="C715" s="7"/>
      <c r="K715" s="65"/>
      <c r="L715" s="65"/>
      <c r="M715" s="65"/>
      <c r="N715" s="65"/>
      <c r="O715" s="65"/>
      <c r="P715" s="65"/>
    </row>
    <row r="716" spans="3:16" x14ac:dyDescent="0.25">
      <c r="C716" s="7"/>
      <c r="K716" s="65"/>
      <c r="L716" s="65"/>
      <c r="M716" s="65"/>
      <c r="N716" s="65"/>
      <c r="O716" s="65"/>
      <c r="P716" s="65"/>
    </row>
    <row r="717" spans="3:16" x14ac:dyDescent="0.25">
      <c r="C717" s="7"/>
      <c r="K717" s="65"/>
      <c r="L717" s="65"/>
      <c r="M717" s="65"/>
      <c r="N717" s="65"/>
      <c r="O717" s="65"/>
      <c r="P717" s="65"/>
    </row>
    <row r="718" spans="3:16" x14ac:dyDescent="0.25">
      <c r="C718" s="7"/>
      <c r="K718" s="65"/>
      <c r="L718" s="65"/>
      <c r="M718" s="65"/>
      <c r="N718" s="65"/>
      <c r="O718" s="65"/>
      <c r="P718" s="65"/>
    </row>
    <row r="719" spans="3:16" x14ac:dyDescent="0.25">
      <c r="C719" s="7"/>
      <c r="K719" s="65"/>
      <c r="L719" s="65"/>
      <c r="M719" s="65"/>
      <c r="N719" s="65"/>
      <c r="O719" s="65"/>
      <c r="P719" s="65"/>
    </row>
    <row r="720" spans="3:16" x14ac:dyDescent="0.25">
      <c r="C720" s="7"/>
      <c r="K720" s="65"/>
      <c r="L720" s="65"/>
      <c r="M720" s="65"/>
      <c r="N720" s="65"/>
      <c r="O720" s="65"/>
      <c r="P720" s="65"/>
    </row>
    <row r="721" spans="3:16" x14ac:dyDescent="0.25">
      <c r="C721" s="7"/>
      <c r="K721" s="65"/>
      <c r="L721" s="65"/>
      <c r="M721" s="65"/>
      <c r="N721" s="65"/>
      <c r="O721" s="65"/>
      <c r="P721" s="65"/>
    </row>
    <row r="722" spans="3:16" x14ac:dyDescent="0.25">
      <c r="C722" s="7"/>
      <c r="K722" s="65"/>
      <c r="L722" s="65"/>
      <c r="M722" s="65"/>
      <c r="N722" s="65"/>
      <c r="O722" s="65"/>
      <c r="P722" s="65"/>
    </row>
    <row r="723" spans="3:16" x14ac:dyDescent="0.25">
      <c r="C723" s="7"/>
      <c r="K723" s="65"/>
      <c r="L723" s="65"/>
      <c r="M723" s="65"/>
      <c r="N723" s="65"/>
      <c r="O723" s="65"/>
      <c r="P723" s="65"/>
    </row>
    <row r="724" spans="3:16" x14ac:dyDescent="0.25">
      <c r="C724" s="7"/>
      <c r="K724" s="65"/>
      <c r="L724" s="65"/>
      <c r="M724" s="65"/>
      <c r="N724" s="65"/>
      <c r="O724" s="65"/>
      <c r="P724" s="65"/>
    </row>
    <row r="725" spans="3:16" x14ac:dyDescent="0.25">
      <c r="C725" s="7"/>
      <c r="K725" s="65"/>
      <c r="L725" s="65"/>
      <c r="M725" s="65"/>
      <c r="N725" s="65"/>
      <c r="O725" s="65"/>
      <c r="P725" s="65"/>
    </row>
    <row r="726" spans="3:16" x14ac:dyDescent="0.25">
      <c r="C726" s="7"/>
      <c r="K726" s="65"/>
      <c r="L726" s="65"/>
      <c r="M726" s="65"/>
      <c r="N726" s="65"/>
      <c r="O726" s="65"/>
      <c r="P726" s="65"/>
    </row>
    <row r="727" spans="3:16" x14ac:dyDescent="0.25">
      <c r="C727" s="7"/>
      <c r="K727" s="65"/>
      <c r="L727" s="65"/>
      <c r="M727" s="65"/>
      <c r="N727" s="65"/>
      <c r="O727" s="65"/>
      <c r="P727" s="65"/>
    </row>
    <row r="728" spans="3:16" x14ac:dyDescent="0.25">
      <c r="C728" s="7"/>
      <c r="K728" s="65"/>
      <c r="L728" s="65"/>
      <c r="M728" s="65"/>
      <c r="N728" s="65"/>
      <c r="O728" s="65"/>
      <c r="P728" s="65"/>
    </row>
    <row r="729" spans="3:16" x14ac:dyDescent="0.25">
      <c r="C729" s="7"/>
      <c r="K729" s="65"/>
      <c r="L729" s="65"/>
      <c r="M729" s="65"/>
      <c r="N729" s="65"/>
      <c r="O729" s="65"/>
      <c r="P729" s="65"/>
    </row>
    <row r="730" spans="3:16" x14ac:dyDescent="0.25">
      <c r="C730" s="7"/>
      <c r="K730" s="65"/>
      <c r="L730" s="65"/>
      <c r="M730" s="65"/>
      <c r="N730" s="65"/>
      <c r="O730" s="65"/>
      <c r="P730" s="65"/>
    </row>
    <row r="731" spans="3:16" x14ac:dyDescent="0.25">
      <c r="C731" s="7"/>
      <c r="K731" s="65"/>
      <c r="L731" s="65"/>
      <c r="M731" s="65"/>
      <c r="N731" s="65"/>
      <c r="O731" s="65"/>
      <c r="P731" s="65"/>
    </row>
    <row r="732" spans="3:16" x14ac:dyDescent="0.25">
      <c r="C732" s="7"/>
      <c r="K732" s="65"/>
      <c r="L732" s="65"/>
      <c r="M732" s="65"/>
      <c r="N732" s="65"/>
      <c r="O732" s="65"/>
      <c r="P732" s="65"/>
    </row>
    <row r="733" spans="3:16" x14ac:dyDescent="0.25">
      <c r="C733" s="7"/>
      <c r="K733" s="65"/>
      <c r="L733" s="65"/>
      <c r="M733" s="65"/>
      <c r="N733" s="65"/>
      <c r="O733" s="65"/>
      <c r="P733" s="65"/>
    </row>
    <row r="734" spans="3:16" x14ac:dyDescent="0.25">
      <c r="C734" s="7"/>
      <c r="K734" s="65"/>
      <c r="L734" s="65"/>
      <c r="M734" s="65"/>
      <c r="N734" s="65"/>
      <c r="O734" s="65"/>
      <c r="P734" s="65"/>
    </row>
    <row r="735" spans="3:16" x14ac:dyDescent="0.25">
      <c r="C735" s="7"/>
      <c r="K735" s="65"/>
      <c r="L735" s="65"/>
      <c r="M735" s="65"/>
      <c r="N735" s="65"/>
      <c r="O735" s="65"/>
      <c r="P735" s="65"/>
    </row>
    <row r="736" spans="3:16" x14ac:dyDescent="0.25">
      <c r="C736" s="7"/>
      <c r="K736" s="65"/>
      <c r="L736" s="65"/>
      <c r="M736" s="65"/>
      <c r="N736" s="65"/>
      <c r="O736" s="65"/>
      <c r="P736" s="65"/>
    </row>
    <row r="737" spans="3:16" x14ac:dyDescent="0.25">
      <c r="C737" s="7"/>
      <c r="K737" s="65"/>
      <c r="L737" s="65"/>
      <c r="M737" s="65"/>
      <c r="N737" s="65"/>
      <c r="O737" s="65"/>
      <c r="P737" s="65"/>
    </row>
    <row r="738" spans="3:16" x14ac:dyDescent="0.25">
      <c r="C738" s="7"/>
      <c r="K738" s="65"/>
      <c r="L738" s="65"/>
      <c r="M738" s="65"/>
      <c r="N738" s="65"/>
      <c r="O738" s="65"/>
      <c r="P738" s="65"/>
    </row>
    <row r="739" spans="3:16" x14ac:dyDescent="0.25">
      <c r="C739" s="7"/>
      <c r="K739" s="65"/>
      <c r="L739" s="65"/>
      <c r="M739" s="65"/>
      <c r="N739" s="65"/>
      <c r="O739" s="65"/>
      <c r="P739" s="65"/>
    </row>
    <row r="740" spans="3:16" x14ac:dyDescent="0.25">
      <c r="C740" s="7"/>
      <c r="K740" s="65"/>
      <c r="L740" s="65"/>
      <c r="M740" s="65"/>
      <c r="N740" s="65"/>
      <c r="O740" s="65"/>
      <c r="P740" s="65"/>
    </row>
    <row r="741" spans="3:16" x14ac:dyDescent="0.25">
      <c r="C741" s="7"/>
      <c r="K741" s="65"/>
      <c r="L741" s="65"/>
      <c r="M741" s="65"/>
      <c r="N741" s="65"/>
      <c r="O741" s="65"/>
      <c r="P741" s="65"/>
    </row>
    <row r="742" spans="3:16" x14ac:dyDescent="0.25">
      <c r="C742" s="7"/>
      <c r="K742" s="65"/>
      <c r="L742" s="65"/>
      <c r="M742" s="65"/>
      <c r="N742" s="65"/>
      <c r="O742" s="65"/>
      <c r="P742" s="65"/>
    </row>
    <row r="743" spans="3:16" x14ac:dyDescent="0.25">
      <c r="C743" s="7"/>
      <c r="K743" s="65"/>
      <c r="L743" s="65"/>
      <c r="M743" s="65"/>
      <c r="N743" s="65"/>
      <c r="O743" s="65"/>
      <c r="P743" s="65"/>
    </row>
    <row r="744" spans="3:16" x14ac:dyDescent="0.25">
      <c r="C744" s="7"/>
      <c r="K744" s="65"/>
      <c r="L744" s="65"/>
      <c r="M744" s="65"/>
      <c r="N744" s="65"/>
      <c r="O744" s="65"/>
      <c r="P744" s="65"/>
    </row>
    <row r="745" spans="3:16" x14ac:dyDescent="0.25">
      <c r="C745" s="7"/>
      <c r="K745" s="65"/>
      <c r="L745" s="65"/>
      <c r="M745" s="65"/>
      <c r="N745" s="65"/>
      <c r="O745" s="65"/>
      <c r="P745" s="65"/>
    </row>
    <row r="746" spans="3:16" x14ac:dyDescent="0.25">
      <c r="C746" s="7"/>
      <c r="K746" s="65"/>
      <c r="L746" s="65"/>
      <c r="M746" s="65"/>
      <c r="N746" s="65"/>
      <c r="O746" s="65"/>
      <c r="P746" s="65"/>
    </row>
    <row r="747" spans="3:16" x14ac:dyDescent="0.25">
      <c r="C747" s="7"/>
      <c r="K747" s="65"/>
      <c r="L747" s="65"/>
      <c r="M747" s="65"/>
      <c r="N747" s="65"/>
      <c r="O747" s="65"/>
      <c r="P747" s="65"/>
    </row>
    <row r="748" spans="3:16" x14ac:dyDescent="0.25">
      <c r="C748" s="7"/>
      <c r="K748" s="65"/>
      <c r="L748" s="65"/>
      <c r="M748" s="65"/>
      <c r="N748" s="65"/>
      <c r="O748" s="65"/>
      <c r="P748" s="65"/>
    </row>
    <row r="749" spans="3:16" x14ac:dyDescent="0.25">
      <c r="C749" s="7"/>
      <c r="K749" s="65"/>
      <c r="L749" s="65"/>
      <c r="M749" s="65"/>
      <c r="N749" s="65"/>
      <c r="O749" s="65"/>
      <c r="P749" s="65"/>
    </row>
    <row r="750" spans="3:16" x14ac:dyDescent="0.25">
      <c r="C750" s="7"/>
      <c r="K750" s="65"/>
      <c r="L750" s="65"/>
      <c r="M750" s="65"/>
      <c r="N750" s="65"/>
      <c r="O750" s="65"/>
      <c r="P750" s="65"/>
    </row>
    <row r="751" spans="3:16" x14ac:dyDescent="0.25">
      <c r="C751" s="7"/>
      <c r="K751" s="65"/>
      <c r="L751" s="65"/>
      <c r="M751" s="65"/>
      <c r="N751" s="65"/>
      <c r="O751" s="65"/>
      <c r="P751" s="65"/>
    </row>
    <row r="752" spans="3:16" x14ac:dyDescent="0.25">
      <c r="C752" s="7"/>
      <c r="K752" s="65"/>
      <c r="L752" s="65"/>
      <c r="M752" s="65"/>
      <c r="N752" s="65"/>
      <c r="O752" s="65"/>
      <c r="P752" s="65"/>
    </row>
    <row r="753" spans="3:16" x14ac:dyDescent="0.25">
      <c r="C753" s="7"/>
      <c r="K753" s="65"/>
      <c r="L753" s="65"/>
      <c r="M753" s="65"/>
      <c r="N753" s="65"/>
      <c r="O753" s="65"/>
      <c r="P753" s="65"/>
    </row>
    <row r="754" spans="3:16" x14ac:dyDescent="0.25">
      <c r="C754" s="7"/>
      <c r="K754" s="65"/>
      <c r="L754" s="65"/>
      <c r="M754" s="65"/>
      <c r="N754" s="65"/>
      <c r="O754" s="65"/>
      <c r="P754" s="65"/>
    </row>
    <row r="755" spans="3:16" x14ac:dyDescent="0.25">
      <c r="C755" s="7"/>
      <c r="K755" s="65"/>
      <c r="L755" s="65"/>
      <c r="M755" s="65"/>
      <c r="N755" s="65"/>
      <c r="O755" s="65"/>
      <c r="P755" s="65"/>
    </row>
    <row r="756" spans="3:16" x14ac:dyDescent="0.25">
      <c r="C756" s="7"/>
      <c r="K756" s="65"/>
      <c r="L756" s="65"/>
      <c r="M756" s="65"/>
      <c r="N756" s="65"/>
      <c r="O756" s="65"/>
      <c r="P756" s="65"/>
    </row>
    <row r="757" spans="3:16" x14ac:dyDescent="0.25">
      <c r="C757" s="7"/>
      <c r="K757" s="65"/>
      <c r="L757" s="65"/>
      <c r="M757" s="65"/>
      <c r="N757" s="65"/>
      <c r="O757" s="65"/>
      <c r="P757" s="65"/>
    </row>
    <row r="758" spans="3:16" x14ac:dyDescent="0.25">
      <c r="C758" s="7"/>
      <c r="K758" s="65"/>
      <c r="L758" s="65"/>
      <c r="M758" s="65"/>
      <c r="N758" s="65"/>
      <c r="O758" s="65"/>
      <c r="P758" s="65"/>
    </row>
    <row r="759" spans="3:16" x14ac:dyDescent="0.25">
      <c r="C759" s="7"/>
      <c r="K759" s="65"/>
      <c r="L759" s="65"/>
      <c r="M759" s="65"/>
      <c r="N759" s="65"/>
      <c r="O759" s="65"/>
      <c r="P759" s="65"/>
    </row>
    <row r="760" spans="3:16" x14ac:dyDescent="0.25">
      <c r="C760" s="7"/>
      <c r="K760" s="65"/>
      <c r="L760" s="65"/>
      <c r="M760" s="65"/>
      <c r="N760" s="65"/>
      <c r="O760" s="65"/>
      <c r="P760" s="65"/>
    </row>
    <row r="761" spans="3:16" x14ac:dyDescent="0.25">
      <c r="C761" s="7"/>
      <c r="K761" s="65"/>
      <c r="L761" s="65"/>
      <c r="M761" s="65"/>
      <c r="N761" s="65"/>
      <c r="O761" s="65"/>
      <c r="P761" s="65"/>
    </row>
    <row r="762" spans="3:16" x14ac:dyDescent="0.25">
      <c r="C762" s="7"/>
      <c r="K762" s="65"/>
      <c r="L762" s="65"/>
      <c r="M762" s="65"/>
      <c r="N762" s="65"/>
      <c r="O762" s="65"/>
      <c r="P762" s="65"/>
    </row>
    <row r="763" spans="3:16" x14ac:dyDescent="0.25">
      <c r="C763" s="7"/>
      <c r="K763" s="65"/>
      <c r="L763" s="65"/>
      <c r="M763" s="65"/>
      <c r="N763" s="65"/>
      <c r="O763" s="65"/>
      <c r="P763" s="65"/>
    </row>
    <row r="764" spans="3:16" x14ac:dyDescent="0.25">
      <c r="C764" s="7"/>
      <c r="K764" s="65"/>
      <c r="L764" s="65"/>
      <c r="M764" s="65"/>
      <c r="N764" s="65"/>
      <c r="O764" s="65"/>
      <c r="P764" s="65"/>
    </row>
    <row r="765" spans="3:16" x14ac:dyDescent="0.25">
      <c r="C765" s="7"/>
      <c r="K765" s="65"/>
      <c r="L765" s="65"/>
      <c r="M765" s="65"/>
      <c r="N765" s="65"/>
      <c r="O765" s="65"/>
      <c r="P765" s="65"/>
    </row>
    <row r="766" spans="3:16" x14ac:dyDescent="0.25">
      <c r="C766" s="7"/>
      <c r="K766" s="65"/>
      <c r="L766" s="65"/>
      <c r="M766" s="65"/>
      <c r="N766" s="65"/>
      <c r="O766" s="65"/>
      <c r="P766" s="65"/>
    </row>
    <row r="767" spans="3:16" x14ac:dyDescent="0.25">
      <c r="C767" s="7"/>
      <c r="K767" s="65"/>
      <c r="L767" s="65"/>
      <c r="M767" s="65"/>
      <c r="N767" s="65"/>
      <c r="O767" s="65"/>
      <c r="P767" s="65"/>
    </row>
    <row r="768" spans="3:16" x14ac:dyDescent="0.25">
      <c r="C768" s="7"/>
      <c r="K768" s="65"/>
      <c r="L768" s="65"/>
      <c r="M768" s="65"/>
      <c r="N768" s="65"/>
      <c r="O768" s="65"/>
      <c r="P768" s="65"/>
    </row>
    <row r="769" spans="3:16" x14ac:dyDescent="0.25">
      <c r="C769" s="7"/>
      <c r="K769" s="65"/>
      <c r="L769" s="65"/>
      <c r="M769" s="65"/>
      <c r="N769" s="65"/>
      <c r="O769" s="65"/>
      <c r="P769" s="65"/>
    </row>
    <row r="770" spans="3:16" x14ac:dyDescent="0.25">
      <c r="C770" s="7"/>
      <c r="K770" s="65"/>
      <c r="L770" s="65"/>
      <c r="M770" s="65"/>
      <c r="N770" s="65"/>
      <c r="O770" s="65"/>
      <c r="P770" s="65"/>
    </row>
    <row r="771" spans="3:16" x14ac:dyDescent="0.25">
      <c r="C771" s="7"/>
      <c r="K771" s="65"/>
      <c r="L771" s="65"/>
      <c r="M771" s="65"/>
      <c r="N771" s="65"/>
      <c r="O771" s="65"/>
      <c r="P771" s="65"/>
    </row>
    <row r="772" spans="3:16" x14ac:dyDescent="0.25">
      <c r="C772" s="7"/>
      <c r="K772" s="65"/>
      <c r="L772" s="65"/>
      <c r="M772" s="65"/>
      <c r="N772" s="65"/>
      <c r="O772" s="65"/>
      <c r="P772" s="65"/>
    </row>
    <row r="773" spans="3:16" x14ac:dyDescent="0.25">
      <c r="C773" s="7"/>
      <c r="K773" s="65"/>
      <c r="L773" s="65"/>
      <c r="M773" s="65"/>
      <c r="N773" s="65"/>
      <c r="O773" s="65"/>
      <c r="P773" s="65"/>
    </row>
    <row r="774" spans="3:16" x14ac:dyDescent="0.25">
      <c r="C774" s="7"/>
      <c r="K774" s="65"/>
      <c r="L774" s="65"/>
      <c r="M774" s="65"/>
      <c r="N774" s="65"/>
      <c r="O774" s="65"/>
      <c r="P774" s="65"/>
    </row>
    <row r="775" spans="3:16" x14ac:dyDescent="0.25">
      <c r="C775" s="7"/>
      <c r="K775" s="65"/>
      <c r="L775" s="65"/>
      <c r="M775" s="65"/>
      <c r="N775" s="65"/>
      <c r="O775" s="65"/>
      <c r="P775" s="65"/>
    </row>
    <row r="776" spans="3:16" x14ac:dyDescent="0.25">
      <c r="C776" s="7"/>
      <c r="K776" s="65"/>
      <c r="L776" s="65"/>
      <c r="M776" s="65"/>
      <c r="N776" s="65"/>
      <c r="O776" s="65"/>
      <c r="P776" s="65"/>
    </row>
    <row r="777" spans="3:16" x14ac:dyDescent="0.25">
      <c r="C777" s="7"/>
      <c r="K777" s="65"/>
      <c r="L777" s="65"/>
      <c r="M777" s="65"/>
      <c r="N777" s="65"/>
      <c r="O777" s="65"/>
      <c r="P777" s="65"/>
    </row>
    <row r="778" spans="3:16" x14ac:dyDescent="0.25">
      <c r="C778" s="7"/>
      <c r="K778" s="65"/>
      <c r="L778" s="65"/>
      <c r="M778" s="65"/>
      <c r="N778" s="65"/>
      <c r="O778" s="65"/>
      <c r="P778" s="65"/>
    </row>
    <row r="779" spans="3:16" x14ac:dyDescent="0.25">
      <c r="C779" s="7"/>
      <c r="K779" s="65"/>
      <c r="L779" s="65"/>
      <c r="M779" s="65"/>
      <c r="N779" s="65"/>
      <c r="O779" s="65"/>
      <c r="P779" s="65"/>
    </row>
    <row r="780" spans="3:16" x14ac:dyDescent="0.25">
      <c r="C780" s="7"/>
      <c r="K780" s="65"/>
      <c r="L780" s="65"/>
      <c r="M780" s="65"/>
      <c r="N780" s="65"/>
      <c r="O780" s="65"/>
      <c r="P780" s="65"/>
    </row>
    <row r="781" spans="3:16" x14ac:dyDescent="0.25">
      <c r="C781" s="7"/>
      <c r="K781" s="65"/>
      <c r="L781" s="65"/>
      <c r="M781" s="65"/>
      <c r="N781" s="65"/>
      <c r="O781" s="65"/>
      <c r="P781" s="65"/>
    </row>
    <row r="782" spans="3:16" x14ac:dyDescent="0.25">
      <c r="C782" s="7"/>
      <c r="K782" s="65"/>
      <c r="L782" s="65"/>
      <c r="M782" s="65"/>
      <c r="N782" s="65"/>
      <c r="O782" s="65"/>
      <c r="P782" s="65"/>
    </row>
    <row r="783" spans="3:16" x14ac:dyDescent="0.25">
      <c r="C783" s="7"/>
      <c r="K783" s="65"/>
      <c r="L783" s="65"/>
      <c r="M783" s="65"/>
      <c r="N783" s="65"/>
      <c r="O783" s="65"/>
      <c r="P783" s="65"/>
    </row>
    <row r="784" spans="3:16" x14ac:dyDescent="0.25">
      <c r="C784" s="7"/>
      <c r="K784" s="65"/>
      <c r="L784" s="65"/>
      <c r="M784" s="65"/>
      <c r="N784" s="65"/>
      <c r="O784" s="65"/>
      <c r="P784" s="65"/>
    </row>
    <row r="785" spans="3:16" x14ac:dyDescent="0.25">
      <c r="C785" s="7"/>
      <c r="K785" s="65"/>
      <c r="L785" s="65"/>
      <c r="M785" s="65"/>
      <c r="N785" s="65"/>
      <c r="O785" s="65"/>
      <c r="P785" s="65"/>
    </row>
    <row r="786" spans="3:16" x14ac:dyDescent="0.25">
      <c r="C786" s="7"/>
      <c r="K786" s="65"/>
      <c r="L786" s="65"/>
      <c r="M786" s="65"/>
      <c r="N786" s="65"/>
      <c r="O786" s="65"/>
      <c r="P786" s="65"/>
    </row>
    <row r="787" spans="3:16" x14ac:dyDescent="0.25">
      <c r="C787" s="7"/>
      <c r="K787" s="65"/>
      <c r="L787" s="65"/>
      <c r="M787" s="65"/>
      <c r="N787" s="65"/>
      <c r="O787" s="65"/>
      <c r="P787" s="65"/>
    </row>
    <row r="788" spans="3:16" x14ac:dyDescent="0.25">
      <c r="C788" s="7"/>
      <c r="K788" s="65"/>
      <c r="L788" s="65"/>
      <c r="M788" s="65"/>
      <c r="N788" s="65"/>
      <c r="O788" s="65"/>
      <c r="P788" s="65"/>
    </row>
    <row r="789" spans="3:16" x14ac:dyDescent="0.25">
      <c r="C789" s="7"/>
      <c r="K789" s="65"/>
      <c r="L789" s="65"/>
      <c r="M789" s="65"/>
      <c r="N789" s="65"/>
      <c r="O789" s="65"/>
      <c r="P789" s="65"/>
    </row>
    <row r="790" spans="3:16" x14ac:dyDescent="0.25">
      <c r="C790" s="7"/>
      <c r="K790" s="65"/>
      <c r="L790" s="65"/>
      <c r="M790" s="65"/>
      <c r="N790" s="65"/>
      <c r="O790" s="65"/>
      <c r="P790" s="65"/>
    </row>
    <row r="791" spans="3:16" x14ac:dyDescent="0.25">
      <c r="C791" s="7"/>
      <c r="K791" s="65"/>
      <c r="L791" s="65"/>
      <c r="M791" s="65"/>
      <c r="N791" s="65"/>
      <c r="O791" s="65"/>
      <c r="P791" s="65"/>
    </row>
    <row r="792" spans="3:16" x14ac:dyDescent="0.25">
      <c r="C792" s="7"/>
      <c r="K792" s="65"/>
      <c r="L792" s="65"/>
      <c r="M792" s="65"/>
      <c r="N792" s="65"/>
      <c r="O792" s="65"/>
      <c r="P792" s="65"/>
    </row>
    <row r="793" spans="3:16" x14ac:dyDescent="0.25">
      <c r="C793" s="7"/>
      <c r="K793" s="65"/>
      <c r="L793" s="65"/>
      <c r="M793" s="65"/>
      <c r="N793" s="65"/>
      <c r="O793" s="65"/>
      <c r="P793" s="65"/>
    </row>
    <row r="794" spans="3:16" x14ac:dyDescent="0.25">
      <c r="C794" s="7"/>
      <c r="K794" s="65"/>
      <c r="L794" s="65"/>
      <c r="M794" s="65"/>
      <c r="N794" s="65"/>
      <c r="O794" s="65"/>
      <c r="P794" s="65"/>
    </row>
    <row r="795" spans="3:16" x14ac:dyDescent="0.25">
      <c r="C795" s="7"/>
      <c r="K795" s="65"/>
      <c r="L795" s="65"/>
      <c r="M795" s="65"/>
      <c r="N795" s="65"/>
      <c r="O795" s="65"/>
      <c r="P795" s="65"/>
    </row>
    <row r="796" spans="3:16" x14ac:dyDescent="0.25">
      <c r="C796" s="7"/>
      <c r="K796" s="65"/>
      <c r="L796" s="65"/>
      <c r="M796" s="65"/>
      <c r="N796" s="65"/>
      <c r="O796" s="65"/>
      <c r="P796" s="65"/>
    </row>
    <row r="797" spans="3:16" x14ac:dyDescent="0.25">
      <c r="C797" s="7"/>
      <c r="K797" s="65"/>
      <c r="L797" s="65"/>
      <c r="M797" s="65"/>
      <c r="N797" s="65"/>
      <c r="O797" s="65"/>
      <c r="P797" s="65"/>
    </row>
    <row r="798" spans="3:16" x14ac:dyDescent="0.25">
      <c r="C798" s="7"/>
      <c r="K798" s="65"/>
      <c r="L798" s="65"/>
      <c r="M798" s="65"/>
      <c r="N798" s="65"/>
      <c r="O798" s="65"/>
      <c r="P798" s="65"/>
    </row>
    <row r="799" spans="3:16" x14ac:dyDescent="0.25">
      <c r="C799" s="7"/>
      <c r="K799" s="65"/>
      <c r="L799" s="65"/>
      <c r="M799" s="65"/>
      <c r="N799" s="65"/>
      <c r="O799" s="65"/>
      <c r="P799" s="65"/>
    </row>
    <row r="800" spans="3:16" x14ac:dyDescent="0.25">
      <c r="C800" s="7"/>
      <c r="K800" s="65"/>
      <c r="L800" s="65"/>
      <c r="M800" s="65"/>
      <c r="N800" s="65"/>
      <c r="O800" s="65"/>
      <c r="P800" s="65"/>
    </row>
    <row r="801" spans="3:16" x14ac:dyDescent="0.25">
      <c r="C801" s="7"/>
      <c r="K801" s="65"/>
      <c r="L801" s="65"/>
      <c r="M801" s="65"/>
      <c r="N801" s="65"/>
      <c r="O801" s="65"/>
      <c r="P801" s="65"/>
    </row>
    <row r="802" spans="3:16" x14ac:dyDescent="0.25">
      <c r="C802" s="7"/>
      <c r="K802" s="65"/>
      <c r="L802" s="65"/>
      <c r="M802" s="65"/>
      <c r="N802" s="65"/>
      <c r="O802" s="65"/>
      <c r="P802" s="65"/>
    </row>
    <row r="803" spans="3:16" x14ac:dyDescent="0.25">
      <c r="C803" s="7"/>
      <c r="K803" s="65"/>
      <c r="L803" s="65"/>
      <c r="M803" s="65"/>
      <c r="N803" s="65"/>
      <c r="O803" s="65"/>
      <c r="P803" s="65"/>
    </row>
    <row r="804" spans="3:16" x14ac:dyDescent="0.25">
      <c r="C804" s="7"/>
      <c r="K804" s="65"/>
      <c r="L804" s="65"/>
      <c r="M804" s="65"/>
      <c r="N804" s="65"/>
      <c r="O804" s="65"/>
      <c r="P804" s="65"/>
    </row>
    <row r="805" spans="3:16" x14ac:dyDescent="0.25">
      <c r="C805" s="7"/>
      <c r="K805" s="65"/>
      <c r="L805" s="65"/>
      <c r="M805" s="65"/>
      <c r="N805" s="65"/>
      <c r="O805" s="65"/>
      <c r="P805" s="65"/>
    </row>
    <row r="806" spans="3:16" x14ac:dyDescent="0.25">
      <c r="C806" s="7"/>
      <c r="K806" s="65"/>
      <c r="L806" s="65"/>
      <c r="M806" s="65"/>
      <c r="N806" s="65"/>
      <c r="O806" s="65"/>
      <c r="P806" s="65"/>
    </row>
    <row r="807" spans="3:16" x14ac:dyDescent="0.25">
      <c r="C807" s="7"/>
      <c r="K807" s="65"/>
      <c r="L807" s="65"/>
      <c r="M807" s="65"/>
      <c r="N807" s="65"/>
      <c r="O807" s="65"/>
      <c r="P807" s="65"/>
    </row>
    <row r="808" spans="3:16" x14ac:dyDescent="0.25">
      <c r="C808" s="7"/>
      <c r="K808" s="65"/>
      <c r="L808" s="65"/>
      <c r="M808" s="65"/>
      <c r="N808" s="65"/>
      <c r="O808" s="65"/>
      <c r="P808" s="65"/>
    </row>
    <row r="809" spans="3:16" x14ac:dyDescent="0.25">
      <c r="C809" s="7"/>
      <c r="K809" s="65"/>
      <c r="L809" s="65"/>
      <c r="M809" s="65"/>
      <c r="N809" s="65"/>
      <c r="O809" s="65"/>
      <c r="P809" s="65"/>
    </row>
    <row r="810" spans="3:16" x14ac:dyDescent="0.25">
      <c r="C810" s="7"/>
      <c r="K810" s="65"/>
      <c r="L810" s="65"/>
      <c r="M810" s="65"/>
      <c r="N810" s="65"/>
      <c r="O810" s="65"/>
      <c r="P810" s="65"/>
    </row>
    <row r="811" spans="3:16" x14ac:dyDescent="0.25">
      <c r="C811" s="7"/>
      <c r="K811" s="65"/>
      <c r="L811" s="65"/>
      <c r="M811" s="65"/>
      <c r="N811" s="65"/>
      <c r="O811" s="65"/>
      <c r="P811" s="65"/>
    </row>
    <row r="812" spans="3:16" x14ac:dyDescent="0.25">
      <c r="C812" s="7"/>
      <c r="K812" s="65"/>
      <c r="L812" s="65"/>
      <c r="M812" s="65"/>
      <c r="N812" s="65"/>
      <c r="O812" s="65"/>
      <c r="P812" s="65"/>
    </row>
    <row r="813" spans="3:16" x14ac:dyDescent="0.25">
      <c r="C813" s="7"/>
      <c r="K813" s="65"/>
      <c r="L813" s="65"/>
      <c r="M813" s="65"/>
      <c r="N813" s="65"/>
      <c r="O813" s="65"/>
      <c r="P813" s="65"/>
    </row>
    <row r="814" spans="3:16" x14ac:dyDescent="0.25">
      <c r="C814" s="7"/>
      <c r="K814" s="65"/>
      <c r="L814" s="65"/>
      <c r="M814" s="65"/>
      <c r="N814" s="65"/>
      <c r="O814" s="65"/>
      <c r="P814" s="65"/>
    </row>
    <row r="815" spans="3:16" x14ac:dyDescent="0.25">
      <c r="C815" s="7"/>
      <c r="K815" s="65"/>
      <c r="L815" s="65"/>
      <c r="M815" s="65"/>
      <c r="N815" s="65"/>
      <c r="O815" s="65"/>
      <c r="P815" s="65"/>
    </row>
    <row r="816" spans="3:16" x14ac:dyDescent="0.25">
      <c r="C816" s="7"/>
      <c r="K816" s="65"/>
      <c r="L816" s="65"/>
      <c r="M816" s="65"/>
      <c r="N816" s="65"/>
      <c r="O816" s="65"/>
      <c r="P816" s="65"/>
    </row>
    <row r="817" spans="3:16" x14ac:dyDescent="0.25">
      <c r="C817" s="7"/>
      <c r="K817" s="65"/>
      <c r="L817" s="65"/>
      <c r="M817" s="65"/>
      <c r="N817" s="65"/>
      <c r="O817" s="65"/>
      <c r="P817" s="65"/>
    </row>
    <row r="818" spans="3:16" x14ac:dyDescent="0.25">
      <c r="C818" s="7"/>
      <c r="K818" s="65"/>
      <c r="L818" s="65"/>
      <c r="M818" s="65"/>
      <c r="N818" s="65"/>
      <c r="O818" s="65"/>
      <c r="P818" s="65"/>
    </row>
    <row r="819" spans="3:16" x14ac:dyDescent="0.25">
      <c r="C819" s="7"/>
      <c r="K819" s="65"/>
      <c r="L819" s="65"/>
      <c r="M819" s="65"/>
      <c r="N819" s="65"/>
      <c r="O819" s="65"/>
      <c r="P819" s="65"/>
    </row>
    <row r="820" spans="3:16" x14ac:dyDescent="0.25">
      <c r="C820" s="7"/>
      <c r="K820" s="65"/>
      <c r="L820" s="65"/>
      <c r="M820" s="65"/>
      <c r="N820" s="65"/>
      <c r="O820" s="65"/>
      <c r="P820" s="65"/>
    </row>
    <row r="821" spans="3:16" x14ac:dyDescent="0.25">
      <c r="C821" s="7"/>
      <c r="K821" s="65"/>
      <c r="L821" s="65"/>
      <c r="M821" s="65"/>
      <c r="N821" s="65"/>
      <c r="O821" s="65"/>
      <c r="P821" s="65"/>
    </row>
    <row r="822" spans="3:16" x14ac:dyDescent="0.25">
      <c r="C822" s="7"/>
      <c r="K822" s="65"/>
      <c r="L822" s="65"/>
      <c r="M822" s="65"/>
      <c r="N822" s="65"/>
      <c r="O822" s="65"/>
      <c r="P822" s="65"/>
    </row>
    <row r="823" spans="3:16" x14ac:dyDescent="0.25">
      <c r="C823" s="7"/>
      <c r="K823" s="65"/>
      <c r="L823" s="65"/>
      <c r="M823" s="65"/>
      <c r="N823" s="65"/>
      <c r="O823" s="65"/>
      <c r="P823" s="65"/>
    </row>
    <row r="824" spans="3:16" x14ac:dyDescent="0.25">
      <c r="C824" s="7"/>
      <c r="K824" s="65"/>
      <c r="L824" s="65"/>
      <c r="M824" s="65"/>
      <c r="N824" s="65"/>
      <c r="O824" s="65"/>
      <c r="P824" s="65"/>
    </row>
    <row r="825" spans="3:16" x14ac:dyDescent="0.25">
      <c r="C825" s="7"/>
      <c r="K825" s="65"/>
      <c r="L825" s="65"/>
      <c r="M825" s="65"/>
      <c r="N825" s="65"/>
      <c r="O825" s="65"/>
      <c r="P825" s="65"/>
    </row>
    <row r="826" spans="3:16" x14ac:dyDescent="0.25">
      <c r="C826" s="7"/>
      <c r="K826" s="65"/>
      <c r="L826" s="65"/>
      <c r="M826" s="65"/>
      <c r="N826" s="65"/>
      <c r="O826" s="65"/>
      <c r="P826" s="65"/>
    </row>
    <row r="827" spans="3:16" x14ac:dyDescent="0.25">
      <c r="C827" s="7"/>
      <c r="K827" s="65"/>
      <c r="L827" s="65"/>
      <c r="M827" s="65"/>
      <c r="N827" s="65"/>
      <c r="O827" s="65"/>
      <c r="P827" s="65"/>
    </row>
    <row r="828" spans="3:16" x14ac:dyDescent="0.25">
      <c r="C828" s="7"/>
      <c r="K828" s="65"/>
      <c r="L828" s="65"/>
      <c r="M828" s="65"/>
      <c r="N828" s="65"/>
      <c r="O828" s="65"/>
      <c r="P828" s="65"/>
    </row>
    <row r="829" spans="3:16" x14ac:dyDescent="0.25">
      <c r="C829" s="7"/>
      <c r="K829" s="65"/>
      <c r="L829" s="65"/>
      <c r="M829" s="65"/>
      <c r="N829" s="65"/>
      <c r="O829" s="65"/>
      <c r="P829" s="65"/>
    </row>
    <row r="830" spans="3:16" x14ac:dyDescent="0.25">
      <c r="C830" s="7"/>
      <c r="K830" s="65"/>
      <c r="L830" s="65"/>
      <c r="M830" s="65"/>
      <c r="N830" s="65"/>
      <c r="O830" s="65"/>
      <c r="P830" s="65"/>
    </row>
    <row r="831" spans="3:16" x14ac:dyDescent="0.25">
      <c r="C831" s="7"/>
      <c r="K831" s="65"/>
      <c r="L831" s="65"/>
      <c r="M831" s="65"/>
      <c r="N831" s="65"/>
      <c r="O831" s="65"/>
      <c r="P831" s="65"/>
    </row>
    <row r="832" spans="3:16" x14ac:dyDescent="0.25">
      <c r="C832" s="7"/>
      <c r="K832" s="65"/>
      <c r="L832" s="65"/>
      <c r="M832" s="65"/>
      <c r="N832" s="65"/>
      <c r="O832" s="65"/>
      <c r="P832" s="65"/>
    </row>
    <row r="833" spans="3:16" x14ac:dyDescent="0.25">
      <c r="C833" s="7"/>
      <c r="K833" s="65"/>
      <c r="L833" s="65"/>
      <c r="M833" s="65"/>
      <c r="N833" s="65"/>
      <c r="O833" s="65"/>
      <c r="P833" s="65"/>
    </row>
    <row r="834" spans="3:16" x14ac:dyDescent="0.25">
      <c r="C834" s="7"/>
      <c r="K834" s="65"/>
      <c r="L834" s="65"/>
      <c r="M834" s="65"/>
      <c r="N834" s="65"/>
      <c r="O834" s="65"/>
      <c r="P834" s="65"/>
    </row>
    <row r="835" spans="3:16" x14ac:dyDescent="0.25">
      <c r="C835" s="7"/>
      <c r="K835" s="65"/>
      <c r="L835" s="65"/>
      <c r="M835" s="65"/>
      <c r="N835" s="65"/>
      <c r="O835" s="65"/>
      <c r="P835" s="65"/>
    </row>
    <row r="836" spans="3:16" x14ac:dyDescent="0.25">
      <c r="C836" s="7"/>
      <c r="K836" s="65"/>
      <c r="L836" s="65"/>
      <c r="M836" s="65"/>
      <c r="N836" s="65"/>
      <c r="O836" s="65"/>
      <c r="P836" s="65"/>
    </row>
    <row r="837" spans="3:16" x14ac:dyDescent="0.25">
      <c r="C837" s="7"/>
      <c r="K837" s="65"/>
      <c r="L837" s="65"/>
      <c r="M837" s="65"/>
      <c r="N837" s="65"/>
      <c r="O837" s="65"/>
      <c r="P837" s="65"/>
    </row>
    <row r="838" spans="3:16" x14ac:dyDescent="0.25">
      <c r="C838" s="7"/>
      <c r="K838" s="65"/>
      <c r="L838" s="65"/>
      <c r="M838" s="65"/>
      <c r="N838" s="65"/>
      <c r="O838" s="65"/>
      <c r="P838" s="65"/>
    </row>
    <row r="839" spans="3:16" x14ac:dyDescent="0.25">
      <c r="C839" s="7"/>
      <c r="K839" s="65"/>
      <c r="L839" s="65"/>
      <c r="M839" s="65"/>
      <c r="N839" s="65"/>
      <c r="O839" s="65"/>
      <c r="P839" s="65"/>
    </row>
    <row r="840" spans="3:16" x14ac:dyDescent="0.25">
      <c r="C840" s="7"/>
      <c r="K840" s="65"/>
      <c r="L840" s="65"/>
      <c r="M840" s="65"/>
      <c r="N840" s="65"/>
      <c r="O840" s="65"/>
      <c r="P840" s="65"/>
    </row>
    <row r="841" spans="3:16" x14ac:dyDescent="0.25">
      <c r="C841" s="7"/>
      <c r="K841" s="65"/>
      <c r="L841" s="65"/>
      <c r="M841" s="65"/>
      <c r="N841" s="65"/>
      <c r="O841" s="65"/>
      <c r="P841" s="65"/>
    </row>
    <row r="842" spans="3:16" x14ac:dyDescent="0.25">
      <c r="C842" s="7"/>
      <c r="K842" s="65"/>
      <c r="L842" s="65"/>
      <c r="M842" s="65"/>
      <c r="N842" s="65"/>
      <c r="O842" s="65"/>
      <c r="P842" s="65"/>
    </row>
    <row r="843" spans="3:16" x14ac:dyDescent="0.25">
      <c r="C843" s="7"/>
      <c r="K843" s="65"/>
      <c r="L843" s="65"/>
      <c r="M843" s="65"/>
      <c r="N843" s="65"/>
      <c r="O843" s="65"/>
      <c r="P843" s="65"/>
    </row>
    <row r="844" spans="3:16" x14ac:dyDescent="0.25">
      <c r="C844" s="7"/>
      <c r="K844" s="65"/>
      <c r="L844" s="65"/>
      <c r="M844" s="65"/>
      <c r="N844" s="65"/>
      <c r="O844" s="65"/>
      <c r="P844" s="65"/>
    </row>
    <row r="845" spans="3:16" x14ac:dyDescent="0.25">
      <c r="C845" s="7"/>
      <c r="K845" s="65"/>
      <c r="L845" s="65"/>
      <c r="M845" s="65"/>
      <c r="N845" s="65"/>
      <c r="O845" s="65"/>
      <c r="P845" s="65"/>
    </row>
    <row r="846" spans="3:16" x14ac:dyDescent="0.25">
      <c r="C846" s="7"/>
      <c r="K846" s="65"/>
      <c r="L846" s="65"/>
      <c r="M846" s="65"/>
      <c r="N846" s="65"/>
      <c r="O846" s="65"/>
      <c r="P846" s="65"/>
    </row>
    <row r="847" spans="3:16" x14ac:dyDescent="0.25">
      <c r="C847" s="7"/>
      <c r="K847" s="65"/>
      <c r="L847" s="65"/>
      <c r="M847" s="65"/>
      <c r="N847" s="65"/>
      <c r="O847" s="65"/>
      <c r="P847" s="65"/>
    </row>
    <row r="848" spans="3:16" x14ac:dyDescent="0.25">
      <c r="C848" s="7"/>
      <c r="K848" s="65"/>
      <c r="L848" s="65"/>
      <c r="M848" s="65"/>
      <c r="N848" s="65"/>
      <c r="O848" s="65"/>
      <c r="P848" s="65"/>
    </row>
    <row r="849" spans="3:16" x14ac:dyDescent="0.25">
      <c r="C849" s="7"/>
      <c r="K849" s="65"/>
      <c r="L849" s="65"/>
      <c r="M849" s="65"/>
      <c r="N849" s="65"/>
      <c r="O849" s="65"/>
      <c r="P849" s="65"/>
    </row>
    <row r="850" spans="3:16" x14ac:dyDescent="0.25">
      <c r="C850" s="7"/>
      <c r="K850" s="65"/>
      <c r="L850" s="65"/>
      <c r="M850" s="65"/>
      <c r="N850" s="65"/>
      <c r="O850" s="65"/>
      <c r="P850" s="65"/>
    </row>
    <row r="851" spans="3:16" x14ac:dyDescent="0.25">
      <c r="C851" s="7"/>
      <c r="K851" s="65"/>
      <c r="L851" s="65"/>
      <c r="M851" s="65"/>
      <c r="N851" s="65"/>
      <c r="O851" s="65"/>
      <c r="P851" s="65"/>
    </row>
    <row r="852" spans="3:16" x14ac:dyDescent="0.25">
      <c r="C852" s="7"/>
      <c r="K852" s="65"/>
      <c r="L852" s="65"/>
      <c r="M852" s="65"/>
      <c r="N852" s="65"/>
      <c r="O852" s="65"/>
      <c r="P852" s="65"/>
    </row>
    <row r="853" spans="3:16" x14ac:dyDescent="0.25">
      <c r="C853" s="7"/>
      <c r="K853" s="65"/>
      <c r="L853" s="65"/>
      <c r="M853" s="65"/>
      <c r="N853" s="65"/>
      <c r="O853" s="65"/>
      <c r="P853" s="65"/>
    </row>
    <row r="854" spans="3:16" x14ac:dyDescent="0.25">
      <c r="C854" s="7"/>
      <c r="K854" s="65"/>
      <c r="L854" s="65"/>
      <c r="M854" s="65"/>
      <c r="N854" s="65"/>
      <c r="O854" s="65"/>
      <c r="P854" s="65"/>
    </row>
    <row r="855" spans="3:16" x14ac:dyDescent="0.25">
      <c r="C855" s="7"/>
      <c r="K855" s="65"/>
      <c r="L855" s="65"/>
      <c r="M855" s="65"/>
      <c r="N855" s="65"/>
      <c r="O855" s="65"/>
      <c r="P855" s="65"/>
    </row>
    <row r="856" spans="3:16" x14ac:dyDescent="0.25">
      <c r="C856" s="7"/>
      <c r="K856" s="65"/>
      <c r="L856" s="65"/>
      <c r="M856" s="65"/>
      <c r="N856" s="65"/>
      <c r="O856" s="65"/>
      <c r="P856" s="65"/>
    </row>
    <row r="857" spans="3:16" x14ac:dyDescent="0.25">
      <c r="C857" s="7"/>
      <c r="K857" s="65"/>
      <c r="L857" s="65"/>
      <c r="M857" s="65"/>
      <c r="N857" s="65"/>
      <c r="O857" s="65"/>
      <c r="P857" s="65"/>
    </row>
    <row r="858" spans="3:16" x14ac:dyDescent="0.25">
      <c r="C858" s="7"/>
      <c r="K858" s="65"/>
      <c r="L858" s="65"/>
      <c r="M858" s="65"/>
      <c r="N858" s="65"/>
      <c r="O858" s="65"/>
      <c r="P858" s="65"/>
    </row>
    <row r="859" spans="3:16" x14ac:dyDescent="0.25">
      <c r="C859" s="7"/>
      <c r="K859" s="65"/>
      <c r="L859" s="65"/>
      <c r="M859" s="65"/>
      <c r="N859" s="65"/>
      <c r="O859" s="65"/>
      <c r="P859" s="65"/>
    </row>
    <row r="860" spans="3:16" x14ac:dyDescent="0.25">
      <c r="C860" s="7"/>
      <c r="K860" s="65"/>
      <c r="L860" s="65"/>
      <c r="M860" s="65"/>
      <c r="N860" s="65"/>
      <c r="O860" s="65"/>
      <c r="P860" s="65"/>
    </row>
    <row r="861" spans="3:16" x14ac:dyDescent="0.25">
      <c r="C861" s="7"/>
      <c r="K861" s="65"/>
      <c r="L861" s="65"/>
      <c r="M861" s="65"/>
      <c r="N861" s="65"/>
      <c r="O861" s="65"/>
      <c r="P861" s="65"/>
    </row>
    <row r="862" spans="3:16" x14ac:dyDescent="0.25">
      <c r="C862" s="7"/>
      <c r="K862" s="65"/>
      <c r="L862" s="65"/>
      <c r="M862" s="65"/>
      <c r="N862" s="65"/>
      <c r="O862" s="65"/>
      <c r="P862" s="65"/>
    </row>
    <row r="863" spans="3:16" x14ac:dyDescent="0.25">
      <c r="C863" s="7"/>
      <c r="K863" s="65"/>
      <c r="L863" s="65"/>
      <c r="M863" s="65"/>
      <c r="N863" s="65"/>
      <c r="O863" s="65"/>
      <c r="P863" s="65"/>
    </row>
    <row r="864" spans="3:16" x14ac:dyDescent="0.25">
      <c r="C864" s="7"/>
      <c r="K864" s="65"/>
      <c r="L864" s="65"/>
      <c r="M864" s="65"/>
      <c r="N864" s="65"/>
      <c r="O864" s="65"/>
      <c r="P864" s="65"/>
    </row>
    <row r="865" spans="3:16" x14ac:dyDescent="0.25">
      <c r="C865" s="7"/>
      <c r="K865" s="65"/>
      <c r="L865" s="65"/>
      <c r="M865" s="65"/>
      <c r="N865" s="65"/>
      <c r="O865" s="65"/>
      <c r="P865" s="65"/>
    </row>
    <row r="866" spans="3:16" x14ac:dyDescent="0.25">
      <c r="C866" s="7"/>
      <c r="K866" s="65"/>
      <c r="L866" s="65"/>
      <c r="M866" s="65"/>
      <c r="N866" s="65"/>
      <c r="O866" s="65"/>
      <c r="P866" s="65"/>
    </row>
    <row r="867" spans="3:16" x14ac:dyDescent="0.25">
      <c r="C867" s="7"/>
      <c r="K867" s="65"/>
      <c r="L867" s="65"/>
      <c r="M867" s="65"/>
      <c r="N867" s="65"/>
      <c r="O867" s="65"/>
      <c r="P867" s="65"/>
    </row>
    <row r="868" spans="3:16" x14ac:dyDescent="0.25">
      <c r="C868" s="7"/>
      <c r="K868" s="65"/>
      <c r="L868" s="65"/>
      <c r="M868" s="65"/>
      <c r="N868" s="65"/>
      <c r="O868" s="65"/>
      <c r="P868" s="65"/>
    </row>
    <row r="869" spans="3:16" x14ac:dyDescent="0.25">
      <c r="C869" s="7"/>
      <c r="K869" s="65"/>
      <c r="L869" s="65"/>
      <c r="M869" s="65"/>
      <c r="N869" s="65"/>
      <c r="O869" s="65"/>
      <c r="P869" s="65"/>
    </row>
    <row r="870" spans="3:16" x14ac:dyDescent="0.25">
      <c r="C870" s="7"/>
      <c r="K870" s="65"/>
      <c r="L870" s="65"/>
      <c r="M870" s="65"/>
      <c r="N870" s="65"/>
      <c r="O870" s="65"/>
      <c r="P870" s="65"/>
    </row>
    <row r="871" spans="3:16" x14ac:dyDescent="0.25">
      <c r="C871" s="7"/>
      <c r="K871" s="65"/>
      <c r="L871" s="65"/>
      <c r="M871" s="65"/>
      <c r="N871" s="65"/>
      <c r="O871" s="65"/>
      <c r="P871" s="65"/>
    </row>
    <row r="872" spans="3:16" x14ac:dyDescent="0.25">
      <c r="C872" s="7"/>
      <c r="K872" s="65"/>
      <c r="L872" s="65"/>
      <c r="M872" s="65"/>
      <c r="N872" s="65"/>
      <c r="O872" s="65"/>
      <c r="P872" s="65"/>
    </row>
    <row r="873" spans="3:16" x14ac:dyDescent="0.25">
      <c r="C873" s="7"/>
      <c r="K873" s="65"/>
      <c r="L873" s="65"/>
      <c r="M873" s="65"/>
      <c r="N873" s="65"/>
      <c r="O873" s="65"/>
      <c r="P873" s="65"/>
    </row>
    <row r="874" spans="3:16" x14ac:dyDescent="0.25">
      <c r="C874" s="7"/>
      <c r="K874" s="65"/>
      <c r="L874" s="65"/>
      <c r="M874" s="65"/>
      <c r="N874" s="65"/>
      <c r="O874" s="65"/>
      <c r="P874" s="65"/>
    </row>
    <row r="875" spans="3:16" x14ac:dyDescent="0.25">
      <c r="C875" s="7"/>
      <c r="K875" s="65"/>
      <c r="L875" s="65"/>
      <c r="M875" s="65"/>
      <c r="N875" s="65"/>
      <c r="O875" s="65"/>
      <c r="P875" s="65"/>
    </row>
    <row r="876" spans="3:16" x14ac:dyDescent="0.25">
      <c r="C876" s="7"/>
      <c r="K876" s="65"/>
      <c r="L876" s="65"/>
      <c r="M876" s="65"/>
      <c r="N876" s="65"/>
      <c r="O876" s="65"/>
      <c r="P876" s="65"/>
    </row>
    <row r="877" spans="3:16" x14ac:dyDescent="0.25">
      <c r="C877" s="7"/>
      <c r="K877" s="65"/>
      <c r="L877" s="65"/>
      <c r="M877" s="65"/>
      <c r="N877" s="65"/>
      <c r="O877" s="65"/>
      <c r="P877" s="65"/>
    </row>
    <row r="878" spans="3:16" x14ac:dyDescent="0.25">
      <c r="C878" s="7"/>
      <c r="K878" s="65"/>
      <c r="L878" s="65"/>
      <c r="M878" s="65"/>
      <c r="N878" s="65"/>
      <c r="O878" s="65"/>
      <c r="P878" s="65"/>
    </row>
    <row r="879" spans="3:16" x14ac:dyDescent="0.25">
      <c r="C879" s="7"/>
      <c r="K879" s="65"/>
      <c r="L879" s="65"/>
      <c r="M879" s="65"/>
      <c r="N879" s="65"/>
      <c r="O879" s="65"/>
      <c r="P879" s="65"/>
    </row>
    <row r="880" spans="3:16" x14ac:dyDescent="0.25">
      <c r="C880" s="7"/>
      <c r="K880" s="65"/>
      <c r="L880" s="65"/>
      <c r="M880" s="65"/>
      <c r="N880" s="65"/>
      <c r="O880" s="65"/>
      <c r="P880" s="65"/>
    </row>
    <row r="881" spans="3:16" x14ac:dyDescent="0.25">
      <c r="C881" s="7"/>
      <c r="K881" s="65"/>
      <c r="L881" s="65"/>
      <c r="M881" s="65"/>
      <c r="N881" s="65"/>
      <c r="O881" s="65"/>
      <c r="P881" s="65"/>
    </row>
    <row r="882" spans="3:16" x14ac:dyDescent="0.25">
      <c r="C882" s="7"/>
      <c r="K882" s="65"/>
      <c r="L882" s="65"/>
      <c r="M882" s="65"/>
      <c r="N882" s="65"/>
      <c r="O882" s="65"/>
      <c r="P882" s="65"/>
    </row>
    <row r="883" spans="3:16" x14ac:dyDescent="0.25">
      <c r="C883" s="7"/>
      <c r="K883" s="65"/>
      <c r="L883" s="65"/>
      <c r="M883" s="65"/>
      <c r="N883" s="65"/>
      <c r="O883" s="65"/>
      <c r="P883" s="65"/>
    </row>
    <row r="884" spans="3:16" x14ac:dyDescent="0.25">
      <c r="C884" s="7"/>
      <c r="K884" s="65"/>
      <c r="L884" s="65"/>
      <c r="M884" s="65"/>
      <c r="N884" s="65"/>
      <c r="O884" s="65"/>
      <c r="P884" s="65"/>
    </row>
    <row r="885" spans="3:16" x14ac:dyDescent="0.25">
      <c r="C885" s="7"/>
      <c r="K885" s="65"/>
      <c r="L885" s="65"/>
      <c r="M885" s="65"/>
      <c r="N885" s="65"/>
      <c r="O885" s="65"/>
      <c r="P885" s="65"/>
    </row>
    <row r="886" spans="3:16" x14ac:dyDescent="0.25">
      <c r="C886" s="7"/>
      <c r="K886" s="65"/>
      <c r="L886" s="65"/>
      <c r="M886" s="65"/>
      <c r="N886" s="65"/>
      <c r="O886" s="65"/>
      <c r="P886" s="65"/>
    </row>
    <row r="887" spans="3:16" x14ac:dyDescent="0.25">
      <c r="C887" s="7"/>
      <c r="K887" s="65"/>
      <c r="L887" s="65"/>
      <c r="M887" s="65"/>
      <c r="N887" s="65"/>
      <c r="O887" s="65"/>
      <c r="P887" s="65"/>
    </row>
    <row r="888" spans="3:16" x14ac:dyDescent="0.25">
      <c r="C888" s="7"/>
      <c r="K888" s="65"/>
      <c r="L888" s="65"/>
      <c r="M888" s="65"/>
      <c r="N888" s="65"/>
      <c r="O888" s="65"/>
      <c r="P888" s="65"/>
    </row>
    <row r="889" spans="3:16" x14ac:dyDescent="0.25">
      <c r="C889" s="7"/>
      <c r="K889" s="65"/>
      <c r="L889" s="65"/>
      <c r="M889" s="65"/>
      <c r="N889" s="65"/>
      <c r="O889" s="65"/>
      <c r="P889" s="65"/>
    </row>
    <row r="890" spans="3:16" x14ac:dyDescent="0.25">
      <c r="C890" s="7"/>
      <c r="K890" s="65"/>
      <c r="L890" s="65"/>
      <c r="M890" s="65"/>
      <c r="N890" s="65"/>
      <c r="O890" s="65"/>
      <c r="P890" s="65"/>
    </row>
    <row r="891" spans="3:16" x14ac:dyDescent="0.25">
      <c r="C891" s="7"/>
      <c r="K891" s="65"/>
      <c r="L891" s="65"/>
      <c r="M891" s="65"/>
      <c r="N891" s="65"/>
      <c r="O891" s="65"/>
      <c r="P891" s="65"/>
    </row>
    <row r="892" spans="3:16" x14ac:dyDescent="0.25">
      <c r="C892" s="7"/>
      <c r="K892" s="65"/>
      <c r="L892" s="65"/>
      <c r="M892" s="65"/>
      <c r="N892" s="65"/>
      <c r="O892" s="65"/>
      <c r="P892" s="65"/>
    </row>
    <row r="893" spans="3:16" x14ac:dyDescent="0.25">
      <c r="C893" s="7"/>
      <c r="K893" s="65"/>
      <c r="L893" s="65"/>
      <c r="M893" s="65"/>
      <c r="N893" s="65"/>
      <c r="O893" s="65"/>
      <c r="P893" s="65"/>
    </row>
    <row r="894" spans="3:16" x14ac:dyDescent="0.25">
      <c r="C894" s="7"/>
      <c r="K894" s="65"/>
      <c r="L894" s="65"/>
      <c r="M894" s="65"/>
      <c r="N894" s="65"/>
      <c r="O894" s="65"/>
      <c r="P894" s="65"/>
    </row>
    <row r="895" spans="3:16" x14ac:dyDescent="0.25">
      <c r="C895" s="7"/>
      <c r="K895" s="65"/>
      <c r="L895" s="65"/>
      <c r="M895" s="65"/>
      <c r="N895" s="65"/>
      <c r="O895" s="65"/>
      <c r="P895" s="65"/>
    </row>
    <row r="896" spans="3:16" x14ac:dyDescent="0.25">
      <c r="C896" s="7"/>
      <c r="K896" s="65"/>
      <c r="L896" s="65"/>
      <c r="M896" s="65"/>
      <c r="N896" s="65"/>
      <c r="O896" s="65"/>
      <c r="P896" s="65"/>
    </row>
    <row r="897" spans="3:16" x14ac:dyDescent="0.25">
      <c r="C897" s="7"/>
      <c r="K897" s="65"/>
      <c r="L897" s="65"/>
      <c r="M897" s="65"/>
      <c r="N897" s="65"/>
      <c r="O897" s="65"/>
      <c r="P897" s="65"/>
    </row>
    <row r="898" spans="3:16" x14ac:dyDescent="0.25">
      <c r="C898" s="7"/>
      <c r="K898" s="65"/>
      <c r="L898" s="65"/>
      <c r="M898" s="65"/>
      <c r="N898" s="65"/>
      <c r="O898" s="65"/>
      <c r="P898" s="65"/>
    </row>
    <row r="899" spans="3:16" x14ac:dyDescent="0.25">
      <c r="C899" s="7"/>
      <c r="K899" s="65"/>
      <c r="L899" s="65"/>
      <c r="M899" s="65"/>
      <c r="N899" s="65"/>
      <c r="O899" s="65"/>
      <c r="P899" s="65"/>
    </row>
    <row r="900" spans="3:16" x14ac:dyDescent="0.25">
      <c r="C900" s="7"/>
      <c r="K900" s="65"/>
      <c r="L900" s="65"/>
      <c r="M900" s="65"/>
      <c r="N900" s="65"/>
      <c r="O900" s="65"/>
      <c r="P900" s="65"/>
    </row>
    <row r="901" spans="3:16" x14ac:dyDescent="0.25">
      <c r="C901" s="7"/>
      <c r="K901" s="65"/>
      <c r="L901" s="65"/>
      <c r="M901" s="65"/>
      <c r="N901" s="65"/>
      <c r="O901" s="65"/>
      <c r="P901" s="65"/>
    </row>
    <row r="902" spans="3:16" x14ac:dyDescent="0.25">
      <c r="C902" s="7"/>
      <c r="K902" s="65"/>
      <c r="L902" s="65"/>
      <c r="M902" s="65"/>
      <c r="N902" s="65"/>
      <c r="O902" s="65"/>
      <c r="P902" s="65"/>
    </row>
    <row r="903" spans="3:16" x14ac:dyDescent="0.25">
      <c r="C903" s="7"/>
      <c r="K903" s="65"/>
      <c r="L903" s="65"/>
      <c r="M903" s="65"/>
      <c r="N903" s="65"/>
      <c r="O903" s="65"/>
      <c r="P903" s="65"/>
    </row>
    <row r="904" spans="3:16" x14ac:dyDescent="0.25">
      <c r="C904" s="7"/>
      <c r="K904" s="65"/>
      <c r="L904" s="65"/>
      <c r="M904" s="65"/>
      <c r="N904" s="65"/>
      <c r="O904" s="65"/>
      <c r="P904" s="65"/>
    </row>
    <row r="905" spans="3:16" x14ac:dyDescent="0.25">
      <c r="C905" s="7"/>
      <c r="K905" s="65"/>
      <c r="L905" s="65"/>
      <c r="M905" s="65"/>
      <c r="N905" s="65"/>
      <c r="O905" s="65"/>
      <c r="P905" s="65"/>
    </row>
    <row r="906" spans="3:16" x14ac:dyDescent="0.25">
      <c r="C906" s="7"/>
      <c r="K906" s="65"/>
      <c r="L906" s="65"/>
      <c r="M906" s="65"/>
      <c r="N906" s="65"/>
      <c r="O906" s="65"/>
      <c r="P906" s="65"/>
    </row>
    <row r="907" spans="3:16" x14ac:dyDescent="0.25">
      <c r="C907" s="7"/>
      <c r="K907" s="65"/>
      <c r="L907" s="65"/>
      <c r="M907" s="65"/>
      <c r="N907" s="65"/>
      <c r="O907" s="65"/>
      <c r="P907" s="65"/>
    </row>
    <row r="908" spans="3:16" x14ac:dyDescent="0.25">
      <c r="C908" s="7"/>
      <c r="K908" s="65"/>
      <c r="L908" s="65"/>
      <c r="M908" s="65"/>
      <c r="N908" s="65"/>
      <c r="O908" s="65"/>
      <c r="P908" s="65"/>
    </row>
    <row r="909" spans="3:16" x14ac:dyDescent="0.25">
      <c r="C909" s="7"/>
      <c r="K909" s="65"/>
      <c r="L909" s="65"/>
      <c r="M909" s="65"/>
      <c r="N909" s="65"/>
      <c r="O909" s="65"/>
      <c r="P909" s="65"/>
    </row>
    <row r="910" spans="3:16" x14ac:dyDescent="0.25">
      <c r="C910" s="7"/>
      <c r="K910" s="65"/>
      <c r="L910" s="65"/>
      <c r="M910" s="65"/>
      <c r="N910" s="65"/>
      <c r="O910" s="65"/>
      <c r="P910" s="65"/>
    </row>
    <row r="911" spans="3:16" x14ac:dyDescent="0.25">
      <c r="C911" s="7"/>
      <c r="K911" s="65"/>
      <c r="L911" s="65"/>
      <c r="M911" s="65"/>
      <c r="N911" s="65"/>
      <c r="O911" s="65"/>
      <c r="P911" s="65"/>
    </row>
    <row r="912" spans="3:16" x14ac:dyDescent="0.25">
      <c r="C912" s="7"/>
      <c r="K912" s="65"/>
      <c r="L912" s="65"/>
      <c r="M912" s="65"/>
      <c r="N912" s="65"/>
      <c r="O912" s="65"/>
      <c r="P912" s="65"/>
    </row>
    <row r="913" spans="3:16" x14ac:dyDescent="0.25">
      <c r="C913" s="7"/>
      <c r="K913" s="65"/>
      <c r="L913" s="65"/>
      <c r="M913" s="65"/>
      <c r="N913" s="65"/>
      <c r="O913" s="65"/>
      <c r="P913" s="65"/>
    </row>
    <row r="914" spans="3:16" x14ac:dyDescent="0.25">
      <c r="C914" s="7"/>
      <c r="K914" s="65"/>
      <c r="L914" s="65"/>
      <c r="M914" s="65"/>
      <c r="N914" s="65"/>
      <c r="O914" s="65"/>
      <c r="P914" s="65"/>
    </row>
    <row r="915" spans="3:16" x14ac:dyDescent="0.25">
      <c r="C915" s="7"/>
      <c r="K915" s="65"/>
      <c r="L915" s="65"/>
      <c r="M915" s="65"/>
      <c r="N915" s="65"/>
      <c r="O915" s="65"/>
      <c r="P915" s="65"/>
    </row>
    <row r="916" spans="3:16" x14ac:dyDescent="0.25">
      <c r="C916" s="7"/>
      <c r="K916" s="65"/>
      <c r="L916" s="65"/>
      <c r="M916" s="65"/>
      <c r="N916" s="65"/>
      <c r="O916" s="65"/>
      <c r="P916" s="65"/>
    </row>
    <row r="917" spans="3:16" x14ac:dyDescent="0.25">
      <c r="C917" s="7"/>
      <c r="K917" s="65"/>
      <c r="L917" s="65"/>
      <c r="M917" s="65"/>
      <c r="N917" s="65"/>
      <c r="O917" s="65"/>
      <c r="P917" s="65"/>
    </row>
    <row r="918" spans="3:16" x14ac:dyDescent="0.25">
      <c r="C918" s="7"/>
      <c r="K918" s="65"/>
      <c r="L918" s="65"/>
      <c r="M918" s="65"/>
      <c r="N918" s="65"/>
      <c r="O918" s="65"/>
      <c r="P918" s="65"/>
    </row>
    <row r="919" spans="3:16" x14ac:dyDescent="0.25">
      <c r="C919" s="7"/>
      <c r="K919" s="65"/>
      <c r="L919" s="65"/>
      <c r="M919" s="65"/>
      <c r="N919" s="65"/>
      <c r="O919" s="65"/>
      <c r="P919" s="65"/>
    </row>
    <row r="920" spans="3:16" x14ac:dyDescent="0.25">
      <c r="C920" s="7"/>
      <c r="K920" s="65"/>
      <c r="L920" s="65"/>
      <c r="M920" s="65"/>
      <c r="N920" s="65"/>
      <c r="O920" s="65"/>
      <c r="P920" s="65"/>
    </row>
    <row r="921" spans="3:16" x14ac:dyDescent="0.25">
      <c r="C921" s="7"/>
      <c r="K921" s="65"/>
      <c r="L921" s="65"/>
      <c r="M921" s="65"/>
      <c r="N921" s="65"/>
      <c r="O921" s="65"/>
      <c r="P921" s="65"/>
    </row>
    <row r="922" spans="3:16" x14ac:dyDescent="0.25">
      <c r="C922" s="7"/>
      <c r="K922" s="65"/>
      <c r="L922" s="65"/>
      <c r="M922" s="65"/>
      <c r="N922" s="65"/>
      <c r="O922" s="65"/>
      <c r="P922" s="65"/>
    </row>
    <row r="923" spans="3:16" x14ac:dyDescent="0.25">
      <c r="C923" s="7"/>
      <c r="K923" s="65"/>
      <c r="L923" s="65"/>
      <c r="M923" s="65"/>
      <c r="N923" s="65"/>
      <c r="O923" s="65"/>
      <c r="P923" s="65"/>
    </row>
    <row r="924" spans="3:16" x14ac:dyDescent="0.25">
      <c r="C924" s="7"/>
      <c r="K924" s="65"/>
      <c r="L924" s="65"/>
      <c r="M924" s="65"/>
      <c r="N924" s="65"/>
      <c r="O924" s="65"/>
      <c r="P924" s="65"/>
    </row>
    <row r="925" spans="3:16" x14ac:dyDescent="0.25">
      <c r="C925" s="7"/>
      <c r="K925" s="65"/>
      <c r="L925" s="65"/>
      <c r="M925" s="65"/>
      <c r="N925" s="65"/>
      <c r="O925" s="65"/>
      <c r="P925" s="65"/>
    </row>
    <row r="926" spans="3:16" x14ac:dyDescent="0.25">
      <c r="C926" s="7"/>
      <c r="K926" s="65"/>
      <c r="L926" s="65"/>
      <c r="M926" s="65"/>
      <c r="N926" s="65"/>
      <c r="O926" s="65"/>
      <c r="P926" s="65"/>
    </row>
    <row r="927" spans="3:16" x14ac:dyDescent="0.25">
      <c r="C927" s="7"/>
      <c r="K927" s="65"/>
      <c r="L927" s="65"/>
      <c r="M927" s="65"/>
      <c r="N927" s="65"/>
      <c r="O927" s="65"/>
      <c r="P927" s="65"/>
    </row>
    <row r="928" spans="3:16" x14ac:dyDescent="0.25">
      <c r="C928" s="7"/>
      <c r="K928" s="65"/>
      <c r="L928" s="65"/>
      <c r="M928" s="65"/>
      <c r="N928" s="65"/>
      <c r="O928" s="65"/>
      <c r="P928" s="65"/>
    </row>
    <row r="929" spans="3:16" x14ac:dyDescent="0.25">
      <c r="C929" s="7"/>
      <c r="K929" s="65"/>
      <c r="L929" s="65"/>
      <c r="M929" s="65"/>
      <c r="N929" s="65"/>
      <c r="O929" s="65"/>
      <c r="P929" s="65"/>
    </row>
    <row r="930" spans="3:16" x14ac:dyDescent="0.25">
      <c r="C930" s="7"/>
      <c r="K930" s="65"/>
      <c r="L930" s="65"/>
      <c r="M930" s="65"/>
      <c r="N930" s="65"/>
      <c r="O930" s="65"/>
      <c r="P930" s="65"/>
    </row>
    <row r="931" spans="3:16" x14ac:dyDescent="0.25">
      <c r="C931" s="7"/>
      <c r="K931" s="65"/>
      <c r="L931" s="65"/>
      <c r="M931" s="65"/>
      <c r="N931" s="65"/>
      <c r="O931" s="65"/>
      <c r="P931" s="65"/>
    </row>
    <row r="932" spans="3:16" x14ac:dyDescent="0.25">
      <c r="C932" s="7"/>
      <c r="K932" s="65"/>
      <c r="L932" s="65"/>
      <c r="M932" s="65"/>
      <c r="N932" s="65"/>
      <c r="O932" s="65"/>
      <c r="P932" s="65"/>
    </row>
    <row r="933" spans="3:16" x14ac:dyDescent="0.25">
      <c r="C933" s="7"/>
      <c r="K933" s="65"/>
      <c r="L933" s="65"/>
      <c r="M933" s="65"/>
      <c r="N933" s="65"/>
      <c r="O933" s="65"/>
      <c r="P933" s="65"/>
    </row>
    <row r="934" spans="3:16" x14ac:dyDescent="0.25">
      <c r="C934" s="7"/>
      <c r="K934" s="65"/>
      <c r="L934" s="65"/>
      <c r="M934" s="65"/>
      <c r="N934" s="65"/>
      <c r="O934" s="65"/>
      <c r="P934" s="65"/>
    </row>
    <row r="935" spans="3:16" x14ac:dyDescent="0.25">
      <c r="C935" s="7"/>
      <c r="K935" s="65"/>
      <c r="L935" s="65"/>
      <c r="M935" s="65"/>
      <c r="N935" s="65"/>
      <c r="O935" s="65"/>
      <c r="P935" s="65"/>
    </row>
    <row r="936" spans="3:16" x14ac:dyDescent="0.25">
      <c r="C936" s="7"/>
      <c r="K936" s="65"/>
      <c r="L936" s="65"/>
      <c r="M936" s="65"/>
      <c r="N936" s="65"/>
      <c r="O936" s="65"/>
      <c r="P936" s="65"/>
    </row>
    <row r="937" spans="3:16" x14ac:dyDescent="0.25">
      <c r="C937" s="7"/>
      <c r="K937" s="65"/>
      <c r="L937" s="65"/>
      <c r="M937" s="65"/>
      <c r="N937" s="65"/>
      <c r="O937" s="65"/>
      <c r="P937" s="65"/>
    </row>
    <row r="938" spans="3:16" x14ac:dyDescent="0.25">
      <c r="C938" s="7"/>
      <c r="K938" s="65"/>
      <c r="L938" s="65"/>
      <c r="M938" s="65"/>
      <c r="N938" s="65"/>
      <c r="O938" s="65"/>
      <c r="P938" s="65"/>
    </row>
    <row r="939" spans="3:16" x14ac:dyDescent="0.25">
      <c r="C939" s="7"/>
      <c r="K939" s="65"/>
      <c r="L939" s="65"/>
      <c r="M939" s="65"/>
      <c r="N939" s="65"/>
      <c r="O939" s="65"/>
      <c r="P939" s="65"/>
    </row>
    <row r="940" spans="3:16" x14ac:dyDescent="0.25">
      <c r="C940" s="7"/>
      <c r="K940" s="65"/>
      <c r="L940" s="65"/>
      <c r="M940" s="65"/>
      <c r="N940" s="65"/>
      <c r="O940" s="65"/>
      <c r="P940" s="65"/>
    </row>
    <row r="941" spans="3:16" x14ac:dyDescent="0.25">
      <c r="C941" s="7"/>
      <c r="K941" s="65"/>
      <c r="L941" s="65"/>
      <c r="M941" s="65"/>
      <c r="N941" s="65"/>
      <c r="O941" s="65"/>
      <c r="P941" s="65"/>
    </row>
    <row r="942" spans="3:16" x14ac:dyDescent="0.25">
      <c r="C942" s="7"/>
      <c r="K942" s="65"/>
      <c r="L942" s="65"/>
      <c r="M942" s="65"/>
      <c r="N942" s="65"/>
      <c r="O942" s="65"/>
      <c r="P942" s="65"/>
    </row>
    <row r="943" spans="3:16" x14ac:dyDescent="0.25">
      <c r="C943" s="7"/>
      <c r="K943" s="65"/>
      <c r="L943" s="65"/>
      <c r="M943" s="65"/>
      <c r="N943" s="65"/>
      <c r="O943" s="65"/>
      <c r="P943" s="65"/>
    </row>
    <row r="944" spans="3:16" x14ac:dyDescent="0.25">
      <c r="C944" s="7"/>
      <c r="K944" s="65"/>
      <c r="L944" s="65"/>
      <c r="M944" s="65"/>
      <c r="N944" s="65"/>
      <c r="O944" s="65"/>
      <c r="P944" s="65"/>
    </row>
    <row r="945" spans="3:16" x14ac:dyDescent="0.25">
      <c r="C945" s="7"/>
      <c r="K945" s="65"/>
      <c r="L945" s="65"/>
      <c r="M945" s="65"/>
      <c r="N945" s="65"/>
      <c r="O945" s="65"/>
      <c r="P945" s="65"/>
    </row>
    <row r="946" spans="3:16" x14ac:dyDescent="0.25">
      <c r="C946" s="7"/>
      <c r="K946" s="65"/>
      <c r="L946" s="65"/>
      <c r="M946" s="65"/>
      <c r="N946" s="65"/>
      <c r="O946" s="65"/>
      <c r="P946" s="65"/>
    </row>
    <row r="947" spans="3:16" x14ac:dyDescent="0.25">
      <c r="C947" s="7"/>
      <c r="K947" s="65"/>
      <c r="L947" s="65"/>
      <c r="M947" s="65"/>
      <c r="N947" s="65"/>
      <c r="O947" s="65"/>
      <c r="P947" s="65"/>
    </row>
    <row r="948" spans="3:16" x14ac:dyDescent="0.25">
      <c r="C948" s="7"/>
      <c r="K948" s="65"/>
      <c r="L948" s="65"/>
      <c r="M948" s="65"/>
      <c r="N948" s="65"/>
      <c r="O948" s="65"/>
      <c r="P948" s="65"/>
    </row>
    <row r="949" spans="3:16" x14ac:dyDescent="0.25">
      <c r="C949" s="7"/>
      <c r="K949" s="65"/>
      <c r="L949" s="65"/>
      <c r="M949" s="65"/>
      <c r="N949" s="65"/>
      <c r="O949" s="65"/>
      <c r="P949" s="65"/>
    </row>
    <row r="950" spans="3:16" x14ac:dyDescent="0.25">
      <c r="C950" s="7"/>
      <c r="K950" s="65"/>
      <c r="L950" s="65"/>
      <c r="M950" s="65"/>
      <c r="N950" s="65"/>
      <c r="O950" s="65"/>
      <c r="P950" s="65"/>
    </row>
    <row r="951" spans="3:16" x14ac:dyDescent="0.25">
      <c r="C951" s="7"/>
      <c r="K951" s="65"/>
      <c r="L951" s="65"/>
      <c r="M951" s="65"/>
      <c r="N951" s="65"/>
      <c r="O951" s="65"/>
      <c r="P951" s="65"/>
    </row>
    <row r="952" spans="3:16" x14ac:dyDescent="0.25">
      <c r="C952" s="7"/>
      <c r="K952" s="65"/>
      <c r="L952" s="65"/>
      <c r="M952" s="65"/>
      <c r="N952" s="65"/>
      <c r="O952" s="65"/>
      <c r="P952" s="65"/>
    </row>
    <row r="953" spans="3:16" x14ac:dyDescent="0.25">
      <c r="C953" s="7"/>
      <c r="K953" s="65"/>
      <c r="L953" s="65"/>
      <c r="M953" s="65"/>
      <c r="N953" s="65"/>
      <c r="O953" s="65"/>
      <c r="P953" s="65"/>
    </row>
    <row r="954" spans="3:16" x14ac:dyDescent="0.25">
      <c r="C954" s="7"/>
      <c r="K954" s="65"/>
      <c r="L954" s="65"/>
      <c r="M954" s="65"/>
      <c r="N954" s="65"/>
      <c r="O954" s="65"/>
      <c r="P954" s="65"/>
    </row>
    <row r="955" spans="3:16" x14ac:dyDescent="0.25">
      <c r="C955" s="7"/>
      <c r="K955" s="65"/>
      <c r="L955" s="65"/>
      <c r="M955" s="65"/>
      <c r="N955" s="65"/>
      <c r="O955" s="65"/>
      <c r="P955" s="65"/>
    </row>
    <row r="956" spans="3:16" x14ac:dyDescent="0.25">
      <c r="C956" s="7"/>
      <c r="K956" s="65"/>
      <c r="L956" s="65"/>
      <c r="M956" s="65"/>
      <c r="N956" s="65"/>
      <c r="O956" s="65"/>
      <c r="P956" s="65"/>
    </row>
    <row r="957" spans="3:16" x14ac:dyDescent="0.25">
      <c r="C957" s="7"/>
      <c r="K957" s="65"/>
      <c r="L957" s="65"/>
      <c r="M957" s="65"/>
      <c r="N957" s="65"/>
      <c r="O957" s="65"/>
      <c r="P957" s="65"/>
    </row>
    <row r="958" spans="3:16" x14ac:dyDescent="0.25">
      <c r="C958" s="7"/>
      <c r="K958" s="65"/>
      <c r="L958" s="65"/>
      <c r="M958" s="65"/>
      <c r="N958" s="65"/>
      <c r="O958" s="65"/>
      <c r="P958" s="65"/>
    </row>
    <row r="959" spans="3:16" x14ac:dyDescent="0.25">
      <c r="C959" s="7"/>
      <c r="K959" s="65"/>
      <c r="L959" s="65"/>
      <c r="M959" s="65"/>
      <c r="N959" s="65"/>
      <c r="O959" s="65"/>
      <c r="P959" s="65"/>
    </row>
    <row r="960" spans="3:16" x14ac:dyDescent="0.25">
      <c r="C960" s="7"/>
      <c r="K960" s="65"/>
      <c r="L960" s="65"/>
      <c r="M960" s="65"/>
      <c r="N960" s="65"/>
      <c r="O960" s="65"/>
      <c r="P960" s="65"/>
    </row>
    <row r="961" spans="3:16" x14ac:dyDescent="0.25">
      <c r="C961" s="7"/>
      <c r="K961" s="65"/>
      <c r="L961" s="65"/>
      <c r="M961" s="65"/>
      <c r="N961" s="65"/>
      <c r="O961" s="65"/>
      <c r="P961" s="65"/>
    </row>
    <row r="962" spans="3:16" x14ac:dyDescent="0.25">
      <c r="C962" s="7"/>
      <c r="K962" s="65"/>
      <c r="L962" s="65"/>
      <c r="M962" s="65"/>
      <c r="N962" s="65"/>
      <c r="O962" s="65"/>
      <c r="P962" s="65"/>
    </row>
    <row r="963" spans="3:16" x14ac:dyDescent="0.25">
      <c r="C963" s="7"/>
      <c r="K963" s="65"/>
      <c r="L963" s="65"/>
      <c r="M963" s="65"/>
      <c r="N963" s="65"/>
      <c r="O963" s="65"/>
      <c r="P963" s="65"/>
    </row>
    <row r="964" spans="3:16" x14ac:dyDescent="0.25">
      <c r="C964" s="7"/>
      <c r="K964" s="65"/>
      <c r="L964" s="65"/>
      <c r="M964" s="65"/>
      <c r="N964" s="65"/>
      <c r="O964" s="65"/>
      <c r="P964" s="65"/>
    </row>
    <row r="965" spans="3:16" x14ac:dyDescent="0.25">
      <c r="C965" s="7"/>
      <c r="K965" s="65"/>
      <c r="L965" s="65"/>
      <c r="M965" s="65"/>
      <c r="N965" s="65"/>
      <c r="O965" s="65"/>
      <c r="P965" s="65"/>
    </row>
    <row r="966" spans="3:16" x14ac:dyDescent="0.25">
      <c r="C966" s="7"/>
      <c r="K966" s="65"/>
      <c r="L966" s="65"/>
      <c r="M966" s="65"/>
      <c r="N966" s="65"/>
      <c r="O966" s="65"/>
      <c r="P966" s="65"/>
    </row>
    <row r="967" spans="3:16" x14ac:dyDescent="0.25">
      <c r="C967" s="7"/>
      <c r="K967" s="65"/>
      <c r="L967" s="65"/>
      <c r="M967" s="65"/>
      <c r="N967" s="65"/>
      <c r="O967" s="65"/>
      <c r="P967" s="65"/>
    </row>
    <row r="968" spans="3:16" x14ac:dyDescent="0.25">
      <c r="C968" s="7"/>
      <c r="K968" s="65"/>
      <c r="L968" s="65"/>
      <c r="M968" s="65"/>
      <c r="N968" s="65"/>
      <c r="O968" s="65"/>
      <c r="P968" s="65"/>
    </row>
    <row r="969" spans="3:16" x14ac:dyDescent="0.25">
      <c r="C969" s="7"/>
      <c r="K969" s="65"/>
      <c r="L969" s="65"/>
      <c r="M969" s="65"/>
      <c r="N969" s="65"/>
      <c r="O969" s="65"/>
      <c r="P969" s="65"/>
    </row>
    <row r="970" spans="3:16" x14ac:dyDescent="0.25">
      <c r="C970" s="7"/>
      <c r="K970" s="65"/>
      <c r="L970" s="65"/>
      <c r="M970" s="65"/>
      <c r="N970" s="65"/>
      <c r="O970" s="65"/>
      <c r="P970" s="65"/>
    </row>
    <row r="971" spans="3:16" x14ac:dyDescent="0.25">
      <c r="C971" s="7"/>
      <c r="K971" s="65"/>
      <c r="L971" s="65"/>
      <c r="M971" s="65"/>
      <c r="N971" s="65"/>
      <c r="O971" s="65"/>
      <c r="P971" s="65"/>
    </row>
    <row r="972" spans="3:16" x14ac:dyDescent="0.25">
      <c r="C972" s="7"/>
      <c r="K972" s="65"/>
      <c r="L972" s="65"/>
      <c r="M972" s="65"/>
      <c r="N972" s="65"/>
      <c r="O972" s="65"/>
      <c r="P972" s="65"/>
    </row>
    <row r="973" spans="3:16" x14ac:dyDescent="0.25">
      <c r="C973" s="7"/>
      <c r="K973" s="65"/>
      <c r="L973" s="65"/>
      <c r="M973" s="65"/>
      <c r="N973" s="65"/>
      <c r="O973" s="65"/>
      <c r="P973" s="65"/>
    </row>
    <row r="974" spans="3:16" x14ac:dyDescent="0.25">
      <c r="C974" s="7"/>
      <c r="K974" s="65"/>
      <c r="L974" s="65"/>
      <c r="M974" s="65"/>
      <c r="N974" s="65"/>
      <c r="O974" s="65"/>
      <c r="P974" s="65"/>
    </row>
    <row r="975" spans="3:16" x14ac:dyDescent="0.25">
      <c r="C975" s="7"/>
      <c r="K975" s="65"/>
      <c r="L975" s="65"/>
      <c r="M975" s="65"/>
      <c r="N975" s="65"/>
      <c r="O975" s="65"/>
      <c r="P975" s="65"/>
    </row>
    <row r="976" spans="3:16" x14ac:dyDescent="0.25">
      <c r="C976" s="7"/>
      <c r="K976" s="65"/>
      <c r="L976" s="65"/>
      <c r="M976" s="65"/>
      <c r="N976" s="65"/>
      <c r="O976" s="65"/>
      <c r="P976" s="65"/>
    </row>
    <row r="977" spans="3:16" x14ac:dyDescent="0.25">
      <c r="C977" s="7"/>
      <c r="K977" s="65"/>
      <c r="L977" s="65"/>
      <c r="M977" s="65"/>
      <c r="N977" s="65"/>
      <c r="O977" s="65"/>
      <c r="P977" s="65"/>
    </row>
    <row r="978" spans="3:16" x14ac:dyDescent="0.25">
      <c r="C978" s="7"/>
      <c r="K978" s="65"/>
      <c r="L978" s="65"/>
      <c r="M978" s="65"/>
      <c r="N978" s="65"/>
      <c r="O978" s="65"/>
      <c r="P978" s="65"/>
    </row>
    <row r="979" spans="3:16" x14ac:dyDescent="0.25">
      <c r="C979" s="7"/>
      <c r="K979" s="65"/>
      <c r="L979" s="65"/>
      <c r="M979" s="65"/>
      <c r="N979" s="65"/>
      <c r="O979" s="65"/>
      <c r="P979" s="65"/>
    </row>
    <row r="980" spans="3:16" x14ac:dyDescent="0.25">
      <c r="C980" s="7"/>
      <c r="K980" s="65"/>
      <c r="L980" s="65"/>
      <c r="M980" s="65"/>
      <c r="N980" s="65"/>
      <c r="O980" s="65"/>
      <c r="P980" s="65"/>
    </row>
    <row r="981" spans="3:16" x14ac:dyDescent="0.25">
      <c r="C981" s="7"/>
      <c r="K981" s="65"/>
      <c r="L981" s="65"/>
      <c r="M981" s="65"/>
      <c r="N981" s="65"/>
      <c r="O981" s="65"/>
      <c r="P981" s="65"/>
    </row>
    <row r="982" spans="3:16" x14ac:dyDescent="0.25">
      <c r="C982" s="7"/>
      <c r="K982" s="65"/>
      <c r="L982" s="65"/>
      <c r="M982" s="65"/>
      <c r="N982" s="65"/>
      <c r="O982" s="65"/>
      <c r="P982" s="65"/>
    </row>
    <row r="983" spans="3:16" x14ac:dyDescent="0.25">
      <c r="C983" s="7"/>
      <c r="K983" s="65"/>
      <c r="L983" s="65"/>
      <c r="M983" s="65"/>
      <c r="N983" s="65"/>
      <c r="O983" s="65"/>
      <c r="P983" s="65"/>
    </row>
    <row r="984" spans="3:16" x14ac:dyDescent="0.25">
      <c r="C984" s="7"/>
      <c r="K984" s="65"/>
      <c r="L984" s="65"/>
      <c r="M984" s="65"/>
      <c r="N984" s="65"/>
      <c r="O984" s="65"/>
      <c r="P984" s="65"/>
    </row>
    <row r="985" spans="3:16" x14ac:dyDescent="0.25">
      <c r="C985" s="7"/>
      <c r="K985" s="65"/>
      <c r="L985" s="65"/>
      <c r="M985" s="65"/>
      <c r="N985" s="65"/>
      <c r="O985" s="65"/>
      <c r="P985" s="65"/>
    </row>
    <row r="986" spans="3:16" x14ac:dyDescent="0.25">
      <c r="C986" s="7"/>
      <c r="K986" s="65"/>
      <c r="L986" s="65"/>
      <c r="M986" s="65"/>
      <c r="N986" s="65"/>
      <c r="O986" s="65"/>
      <c r="P986" s="65"/>
    </row>
    <row r="987" spans="3:16" x14ac:dyDescent="0.25">
      <c r="C987" s="7"/>
      <c r="K987" s="65"/>
      <c r="L987" s="65"/>
      <c r="M987" s="65"/>
      <c r="N987" s="65"/>
      <c r="O987" s="65"/>
      <c r="P987" s="65"/>
    </row>
    <row r="988" spans="3:16" x14ac:dyDescent="0.25">
      <c r="C988" s="7"/>
      <c r="K988" s="65"/>
      <c r="L988" s="65"/>
      <c r="M988" s="65"/>
      <c r="N988" s="65"/>
      <c r="O988" s="65"/>
      <c r="P988" s="65"/>
    </row>
    <row r="989" spans="3:16" x14ac:dyDescent="0.25">
      <c r="C989" s="7"/>
      <c r="K989" s="65"/>
      <c r="L989" s="65"/>
      <c r="M989" s="65"/>
      <c r="N989" s="65"/>
      <c r="O989" s="65"/>
      <c r="P989" s="65"/>
    </row>
    <row r="990" spans="3:16" x14ac:dyDescent="0.25">
      <c r="C990" s="7"/>
      <c r="K990" s="65"/>
      <c r="L990" s="65"/>
      <c r="M990" s="65"/>
      <c r="N990" s="65"/>
      <c r="O990" s="65"/>
      <c r="P990" s="65"/>
    </row>
    <row r="991" spans="3:16" x14ac:dyDescent="0.25">
      <c r="C991" s="7"/>
      <c r="K991" s="65"/>
      <c r="L991" s="65"/>
      <c r="M991" s="65"/>
      <c r="N991" s="65"/>
      <c r="O991" s="65"/>
      <c r="P991" s="65"/>
    </row>
    <row r="992" spans="3:16" x14ac:dyDescent="0.25">
      <c r="C992" s="7"/>
      <c r="K992" s="65"/>
      <c r="L992" s="65"/>
      <c r="M992" s="65"/>
      <c r="N992" s="65"/>
      <c r="O992" s="65"/>
      <c r="P992" s="65"/>
    </row>
    <row r="993" spans="3:16" x14ac:dyDescent="0.25">
      <c r="C993" s="7"/>
      <c r="K993" s="65"/>
      <c r="L993" s="65"/>
      <c r="M993" s="65"/>
      <c r="N993" s="65"/>
      <c r="O993" s="65"/>
      <c r="P993" s="65"/>
    </row>
    <row r="994" spans="3:16" x14ac:dyDescent="0.25">
      <c r="C994" s="7"/>
      <c r="K994" s="65"/>
      <c r="L994" s="65"/>
      <c r="M994" s="65"/>
      <c r="N994" s="65"/>
      <c r="O994" s="65"/>
      <c r="P994" s="65"/>
    </row>
    <row r="995" spans="3:16" x14ac:dyDescent="0.25">
      <c r="C995" s="7"/>
      <c r="K995" s="65"/>
      <c r="L995" s="65"/>
      <c r="M995" s="65"/>
      <c r="N995" s="65"/>
      <c r="O995" s="65"/>
      <c r="P995" s="65"/>
    </row>
    <row r="996" spans="3:16" x14ac:dyDescent="0.25">
      <c r="C996" s="7"/>
      <c r="K996" s="65"/>
      <c r="L996" s="65"/>
      <c r="M996" s="65"/>
      <c r="N996" s="65"/>
      <c r="O996" s="65"/>
      <c r="P996" s="65"/>
    </row>
    <row r="997" spans="3:16" x14ac:dyDescent="0.25">
      <c r="C997" s="7"/>
      <c r="K997" s="65"/>
      <c r="L997" s="65"/>
      <c r="M997" s="65"/>
      <c r="N997" s="65"/>
      <c r="O997" s="65"/>
      <c r="P997" s="65"/>
    </row>
    <row r="998" spans="3:16" x14ac:dyDescent="0.25">
      <c r="C998" s="7"/>
      <c r="K998" s="65"/>
      <c r="L998" s="65"/>
      <c r="M998" s="65"/>
      <c r="N998" s="65"/>
      <c r="O998" s="65"/>
      <c r="P998" s="65"/>
    </row>
    <row r="999" spans="3:16" x14ac:dyDescent="0.25">
      <c r="C999" s="7"/>
      <c r="K999" s="65"/>
      <c r="L999" s="65"/>
      <c r="M999" s="65"/>
      <c r="N999" s="65"/>
      <c r="O999" s="65"/>
      <c r="P999" s="65"/>
    </row>
    <row r="1000" spans="3:16" x14ac:dyDescent="0.25">
      <c r="C1000" s="7"/>
      <c r="K1000" s="65"/>
      <c r="L1000" s="65"/>
      <c r="M1000" s="65"/>
      <c r="N1000" s="65"/>
      <c r="O1000" s="65"/>
      <c r="P1000" s="65"/>
    </row>
    <row r="1001" spans="3:16" x14ac:dyDescent="0.25">
      <c r="C1001" s="7"/>
      <c r="K1001" s="65"/>
      <c r="L1001" s="65"/>
      <c r="M1001" s="65"/>
      <c r="N1001" s="65"/>
      <c r="O1001" s="65"/>
      <c r="P1001" s="65"/>
    </row>
    <row r="1002" spans="3:16" x14ac:dyDescent="0.25">
      <c r="C1002" s="7"/>
      <c r="K1002" s="65"/>
      <c r="L1002" s="65"/>
      <c r="M1002" s="65"/>
      <c r="N1002" s="65"/>
      <c r="O1002" s="65"/>
      <c r="P1002" s="65"/>
    </row>
    <row r="1003" spans="3:16" x14ac:dyDescent="0.25">
      <c r="C1003" s="7"/>
      <c r="K1003" s="65"/>
      <c r="L1003" s="65"/>
      <c r="M1003" s="65"/>
      <c r="N1003" s="65"/>
      <c r="O1003" s="65"/>
      <c r="P1003" s="65"/>
    </row>
    <row r="1004" spans="3:16" x14ac:dyDescent="0.25">
      <c r="C1004" s="7"/>
      <c r="K1004" s="65"/>
      <c r="L1004" s="65"/>
      <c r="M1004" s="65"/>
      <c r="N1004" s="65"/>
      <c r="O1004" s="65"/>
      <c r="P1004" s="65"/>
    </row>
    <row r="1005" spans="3:16" x14ac:dyDescent="0.25">
      <c r="C1005" s="7"/>
      <c r="K1005" s="65"/>
      <c r="L1005" s="65"/>
      <c r="M1005" s="65"/>
      <c r="N1005" s="65"/>
      <c r="O1005" s="65"/>
      <c r="P1005" s="65"/>
    </row>
    <row r="1006" spans="3:16" x14ac:dyDescent="0.25">
      <c r="C1006" s="7"/>
      <c r="K1006" s="65"/>
      <c r="L1006" s="65"/>
      <c r="M1006" s="65"/>
      <c r="N1006" s="65"/>
      <c r="O1006" s="65"/>
      <c r="P1006" s="65"/>
    </row>
    <row r="1007" spans="3:16" x14ac:dyDescent="0.25">
      <c r="C1007" s="7"/>
      <c r="K1007" s="65"/>
      <c r="L1007" s="65"/>
      <c r="M1007" s="65"/>
      <c r="N1007" s="65"/>
      <c r="O1007" s="65"/>
      <c r="P1007" s="65"/>
    </row>
    <row r="1008" spans="3:16" x14ac:dyDescent="0.25">
      <c r="C1008" s="7"/>
      <c r="K1008" s="65"/>
      <c r="L1008" s="65"/>
      <c r="M1008" s="65"/>
      <c r="N1008" s="65"/>
      <c r="O1008" s="65"/>
      <c r="P1008" s="65"/>
    </row>
    <row r="1009" spans="3:16" x14ac:dyDescent="0.25">
      <c r="C1009" s="7"/>
      <c r="K1009" s="65"/>
      <c r="L1009" s="65"/>
      <c r="M1009" s="65"/>
      <c r="N1009" s="65"/>
      <c r="O1009" s="65"/>
      <c r="P1009" s="65"/>
    </row>
    <row r="1010" spans="3:16" x14ac:dyDescent="0.25">
      <c r="C1010" s="7"/>
      <c r="K1010" s="65"/>
      <c r="L1010" s="65"/>
      <c r="M1010" s="65"/>
      <c r="N1010" s="65"/>
      <c r="O1010" s="65"/>
      <c r="P1010" s="65"/>
    </row>
    <row r="1011" spans="3:16" x14ac:dyDescent="0.25">
      <c r="C1011" s="7"/>
      <c r="K1011" s="65"/>
      <c r="L1011" s="65"/>
      <c r="M1011" s="65"/>
      <c r="N1011" s="65"/>
      <c r="O1011" s="65"/>
      <c r="P1011" s="65"/>
    </row>
    <row r="1012" spans="3:16" x14ac:dyDescent="0.25">
      <c r="C1012" s="7"/>
      <c r="K1012" s="65"/>
      <c r="L1012" s="65"/>
      <c r="M1012" s="65"/>
      <c r="N1012" s="65"/>
      <c r="O1012" s="65"/>
      <c r="P1012" s="65"/>
    </row>
    <row r="1013" spans="3:16" x14ac:dyDescent="0.25">
      <c r="C1013" s="7"/>
      <c r="K1013" s="65"/>
      <c r="L1013" s="65"/>
      <c r="M1013" s="65"/>
      <c r="N1013" s="65"/>
      <c r="O1013" s="65"/>
      <c r="P1013" s="65"/>
    </row>
    <row r="1014" spans="3:16" x14ac:dyDescent="0.25">
      <c r="C1014" s="7"/>
      <c r="K1014" s="65"/>
      <c r="L1014" s="65"/>
      <c r="M1014" s="65"/>
      <c r="N1014" s="65"/>
      <c r="O1014" s="65"/>
      <c r="P1014" s="65"/>
    </row>
    <row r="1015" spans="3:16" x14ac:dyDescent="0.25">
      <c r="C1015" s="7"/>
      <c r="K1015" s="65"/>
      <c r="L1015" s="65"/>
      <c r="M1015" s="65"/>
      <c r="N1015" s="65"/>
      <c r="O1015" s="65"/>
      <c r="P1015" s="65"/>
    </row>
    <row r="1016" spans="3:16" x14ac:dyDescent="0.25">
      <c r="C1016" s="7"/>
      <c r="K1016" s="65"/>
      <c r="L1016" s="65"/>
      <c r="M1016" s="65"/>
      <c r="N1016" s="65"/>
      <c r="O1016" s="65"/>
      <c r="P1016" s="65"/>
    </row>
    <row r="1017" spans="3:16" x14ac:dyDescent="0.25">
      <c r="C1017" s="7"/>
      <c r="K1017" s="65"/>
      <c r="L1017" s="65"/>
      <c r="M1017" s="65"/>
      <c r="N1017" s="65"/>
      <c r="O1017" s="65"/>
      <c r="P1017" s="65"/>
    </row>
    <row r="1018" spans="3:16" x14ac:dyDescent="0.25">
      <c r="C1018" s="7"/>
      <c r="K1018" s="65"/>
      <c r="L1018" s="65"/>
      <c r="M1018" s="65"/>
      <c r="N1018" s="65"/>
      <c r="O1018" s="65"/>
      <c r="P1018" s="65"/>
    </row>
    <row r="1019" spans="3:16" x14ac:dyDescent="0.25">
      <c r="C1019" s="7"/>
      <c r="K1019" s="65"/>
      <c r="L1019" s="65"/>
      <c r="M1019" s="65"/>
      <c r="N1019" s="65"/>
      <c r="O1019" s="65"/>
      <c r="P1019" s="65"/>
    </row>
    <row r="1020" spans="3:16" x14ac:dyDescent="0.25">
      <c r="C1020" s="7"/>
      <c r="K1020" s="65"/>
      <c r="L1020" s="65"/>
      <c r="M1020" s="65"/>
      <c r="N1020" s="65"/>
      <c r="O1020" s="65"/>
      <c r="P1020" s="65"/>
    </row>
    <row r="1021" spans="3:16" x14ac:dyDescent="0.25">
      <c r="C1021" s="7"/>
      <c r="K1021" s="65"/>
      <c r="L1021" s="65"/>
      <c r="M1021" s="65"/>
      <c r="N1021" s="65"/>
      <c r="O1021" s="65"/>
      <c r="P1021" s="65"/>
    </row>
    <row r="1022" spans="3:16" x14ac:dyDescent="0.25">
      <c r="C1022" s="7"/>
      <c r="K1022" s="65"/>
      <c r="L1022" s="65"/>
      <c r="M1022" s="65"/>
      <c r="N1022" s="65"/>
      <c r="O1022" s="65"/>
      <c r="P1022" s="65"/>
    </row>
    <row r="1023" spans="3:16" x14ac:dyDescent="0.25">
      <c r="C1023" s="7"/>
      <c r="K1023" s="65"/>
      <c r="L1023" s="65"/>
      <c r="M1023" s="65"/>
      <c r="N1023" s="65"/>
      <c r="O1023" s="65"/>
      <c r="P1023" s="65"/>
    </row>
    <row r="1024" spans="3:16" x14ac:dyDescent="0.25">
      <c r="C1024" s="7"/>
      <c r="K1024" s="65"/>
      <c r="L1024" s="65"/>
      <c r="M1024" s="65"/>
      <c r="N1024" s="65"/>
      <c r="O1024" s="65"/>
      <c r="P1024" s="65"/>
    </row>
    <row r="1025" spans="3:16" x14ac:dyDescent="0.25">
      <c r="C1025" s="7"/>
      <c r="K1025" s="65"/>
      <c r="L1025" s="65"/>
      <c r="M1025" s="65"/>
      <c r="N1025" s="65"/>
      <c r="O1025" s="65"/>
      <c r="P1025" s="65"/>
    </row>
    <row r="1026" spans="3:16" x14ac:dyDescent="0.25">
      <c r="C1026" s="7"/>
      <c r="K1026" s="65"/>
      <c r="L1026" s="65"/>
      <c r="M1026" s="65"/>
      <c r="N1026" s="65"/>
      <c r="O1026" s="65"/>
      <c r="P1026" s="65"/>
    </row>
    <row r="1027" spans="3:16" x14ac:dyDescent="0.25">
      <c r="C1027" s="7"/>
      <c r="K1027" s="65"/>
      <c r="L1027" s="65"/>
      <c r="M1027" s="65"/>
      <c r="N1027" s="65"/>
      <c r="O1027" s="65"/>
      <c r="P1027" s="65"/>
    </row>
    <row r="1028" spans="3:16" x14ac:dyDescent="0.25">
      <c r="C1028" s="7"/>
      <c r="K1028" s="65"/>
      <c r="L1028" s="65"/>
      <c r="M1028" s="65"/>
      <c r="N1028" s="65"/>
      <c r="O1028" s="65"/>
      <c r="P1028" s="65"/>
    </row>
    <row r="1029" spans="3:16" x14ac:dyDescent="0.25">
      <c r="C1029" s="7"/>
      <c r="K1029" s="65"/>
      <c r="L1029" s="65"/>
      <c r="M1029" s="65"/>
      <c r="N1029" s="65"/>
      <c r="O1029" s="65"/>
      <c r="P1029" s="65"/>
    </row>
    <row r="1030" spans="3:16" x14ac:dyDescent="0.25">
      <c r="C1030" s="7"/>
      <c r="K1030" s="65"/>
      <c r="L1030" s="65"/>
      <c r="M1030" s="65"/>
      <c r="N1030" s="65"/>
      <c r="O1030" s="65"/>
      <c r="P1030" s="65"/>
    </row>
    <row r="1031" spans="3:16" x14ac:dyDescent="0.25">
      <c r="C1031" s="7"/>
      <c r="K1031" s="65"/>
      <c r="L1031" s="65"/>
      <c r="M1031" s="65"/>
      <c r="N1031" s="65"/>
      <c r="O1031" s="65"/>
      <c r="P1031" s="65"/>
    </row>
    <row r="1032" spans="3:16" x14ac:dyDescent="0.25">
      <c r="C1032" s="7"/>
      <c r="K1032" s="65"/>
      <c r="L1032" s="65"/>
      <c r="M1032" s="65"/>
      <c r="N1032" s="65"/>
      <c r="O1032" s="65"/>
      <c r="P1032" s="65"/>
    </row>
    <row r="1033" spans="3:16" x14ac:dyDescent="0.25">
      <c r="C1033" s="7"/>
      <c r="K1033" s="65"/>
      <c r="L1033" s="65"/>
      <c r="M1033" s="65"/>
      <c r="N1033" s="65"/>
      <c r="O1033" s="65"/>
      <c r="P1033" s="65"/>
    </row>
    <row r="1034" spans="3:16" x14ac:dyDescent="0.25">
      <c r="C1034" s="7"/>
      <c r="K1034" s="65"/>
      <c r="L1034" s="65"/>
      <c r="M1034" s="65"/>
      <c r="N1034" s="65"/>
      <c r="O1034" s="65"/>
      <c r="P1034" s="65"/>
    </row>
    <row r="1035" spans="3:16" x14ac:dyDescent="0.25">
      <c r="C1035" s="7"/>
      <c r="K1035" s="65"/>
      <c r="L1035" s="65"/>
      <c r="M1035" s="65"/>
      <c r="N1035" s="65"/>
      <c r="O1035" s="65"/>
      <c r="P1035" s="65"/>
    </row>
    <row r="1036" spans="3:16" x14ac:dyDescent="0.25">
      <c r="C1036" s="7"/>
      <c r="K1036" s="65"/>
      <c r="L1036" s="65"/>
      <c r="M1036" s="65"/>
      <c r="N1036" s="65"/>
      <c r="O1036" s="65"/>
      <c r="P1036" s="65"/>
    </row>
    <row r="1037" spans="3:16" x14ac:dyDescent="0.25">
      <c r="C1037" s="7"/>
      <c r="K1037" s="65"/>
      <c r="L1037" s="65"/>
      <c r="M1037" s="65"/>
      <c r="N1037" s="65"/>
      <c r="O1037" s="65"/>
      <c r="P1037" s="65"/>
    </row>
    <row r="1038" spans="3:16" x14ac:dyDescent="0.25">
      <c r="C1038" s="7"/>
      <c r="K1038" s="65"/>
      <c r="L1038" s="65"/>
      <c r="M1038" s="65"/>
      <c r="N1038" s="65"/>
      <c r="O1038" s="65"/>
      <c r="P1038" s="65"/>
    </row>
    <row r="1039" spans="3:16" x14ac:dyDescent="0.25">
      <c r="C1039" s="7"/>
      <c r="K1039" s="65"/>
      <c r="L1039" s="65"/>
      <c r="M1039" s="65"/>
      <c r="N1039" s="65"/>
      <c r="O1039" s="65"/>
      <c r="P1039" s="65"/>
    </row>
    <row r="1040" spans="3:16" x14ac:dyDescent="0.25">
      <c r="C1040" s="7"/>
      <c r="K1040" s="65"/>
      <c r="L1040" s="65"/>
      <c r="M1040" s="65"/>
      <c r="N1040" s="65"/>
      <c r="O1040" s="65"/>
      <c r="P1040" s="65"/>
    </row>
    <row r="1041" spans="3:16" x14ac:dyDescent="0.25">
      <c r="C1041" s="7"/>
      <c r="K1041" s="65"/>
      <c r="L1041" s="65"/>
      <c r="M1041" s="65"/>
      <c r="N1041" s="65"/>
      <c r="O1041" s="65"/>
      <c r="P1041" s="65"/>
    </row>
    <row r="1042" spans="3:16" x14ac:dyDescent="0.25">
      <c r="C1042" s="7"/>
      <c r="K1042" s="65"/>
      <c r="L1042" s="65"/>
      <c r="M1042" s="65"/>
      <c r="N1042" s="65"/>
      <c r="O1042" s="65"/>
      <c r="P1042" s="65"/>
    </row>
    <row r="1043" spans="3:16" x14ac:dyDescent="0.25">
      <c r="C1043" s="7"/>
      <c r="K1043" s="65"/>
      <c r="L1043" s="65"/>
      <c r="M1043" s="65"/>
      <c r="N1043" s="65"/>
      <c r="O1043" s="65"/>
      <c r="P1043" s="65"/>
    </row>
    <row r="1044" spans="3:16" x14ac:dyDescent="0.25">
      <c r="C1044" s="7"/>
      <c r="K1044" s="65"/>
      <c r="L1044" s="65"/>
      <c r="M1044" s="65"/>
      <c r="N1044" s="65"/>
      <c r="O1044" s="65"/>
      <c r="P1044" s="65"/>
    </row>
    <row r="1045" spans="3:16" x14ac:dyDescent="0.25">
      <c r="C1045" s="7"/>
      <c r="K1045" s="65"/>
      <c r="L1045" s="65"/>
      <c r="M1045" s="65"/>
      <c r="N1045" s="65"/>
      <c r="O1045" s="65"/>
      <c r="P1045" s="65"/>
    </row>
    <row r="1046" spans="3:16" x14ac:dyDescent="0.25">
      <c r="C1046" s="7"/>
      <c r="K1046" s="65"/>
      <c r="L1046" s="65"/>
      <c r="M1046" s="65"/>
      <c r="N1046" s="65"/>
      <c r="O1046" s="65"/>
      <c r="P1046" s="65"/>
    </row>
    <row r="1047" spans="3:16" x14ac:dyDescent="0.25">
      <c r="C1047" s="7"/>
      <c r="K1047" s="65"/>
      <c r="L1047" s="65"/>
      <c r="M1047" s="65"/>
      <c r="N1047" s="65"/>
      <c r="O1047" s="65"/>
      <c r="P1047" s="65"/>
    </row>
    <row r="1048" spans="3:16" x14ac:dyDescent="0.25">
      <c r="C1048" s="7"/>
      <c r="K1048" s="65"/>
      <c r="L1048" s="65"/>
      <c r="M1048" s="65"/>
      <c r="N1048" s="65"/>
      <c r="O1048" s="65"/>
      <c r="P1048" s="65"/>
    </row>
    <row r="1049" spans="3:16" x14ac:dyDescent="0.25">
      <c r="C1049" s="7"/>
      <c r="K1049" s="65"/>
      <c r="L1049" s="65"/>
      <c r="M1049" s="65"/>
      <c r="N1049" s="65"/>
      <c r="O1049" s="65"/>
      <c r="P1049" s="65"/>
    </row>
    <row r="1050" spans="3:16" x14ac:dyDescent="0.25">
      <c r="C1050" s="7"/>
      <c r="K1050" s="65"/>
      <c r="L1050" s="65"/>
      <c r="M1050" s="65"/>
      <c r="N1050" s="65"/>
      <c r="O1050" s="65"/>
      <c r="P1050" s="65"/>
    </row>
    <row r="1051" spans="3:16" x14ac:dyDescent="0.25">
      <c r="C1051" s="7"/>
      <c r="K1051" s="65"/>
      <c r="L1051" s="65"/>
      <c r="M1051" s="65"/>
      <c r="N1051" s="65"/>
      <c r="O1051" s="65"/>
      <c r="P1051" s="65"/>
    </row>
    <row r="1052" spans="3:16" x14ac:dyDescent="0.25">
      <c r="C1052" s="7"/>
      <c r="K1052" s="65"/>
      <c r="L1052" s="65"/>
      <c r="M1052" s="65"/>
      <c r="N1052" s="65"/>
      <c r="O1052" s="65"/>
      <c r="P1052" s="65"/>
    </row>
    <row r="1053" spans="3:16" x14ac:dyDescent="0.25">
      <c r="C1053" s="7"/>
      <c r="K1053" s="65"/>
      <c r="L1053" s="65"/>
      <c r="M1053" s="65"/>
      <c r="N1053" s="65"/>
      <c r="O1053" s="65"/>
      <c r="P1053" s="65"/>
    </row>
    <row r="1054" spans="3:16" x14ac:dyDescent="0.25">
      <c r="C1054" s="7"/>
      <c r="K1054" s="65"/>
      <c r="L1054" s="65"/>
      <c r="M1054" s="65"/>
      <c r="N1054" s="65"/>
      <c r="O1054" s="65"/>
      <c r="P1054" s="65"/>
    </row>
    <row r="1055" spans="3:16" x14ac:dyDescent="0.25">
      <c r="C1055" s="7"/>
      <c r="K1055" s="65"/>
      <c r="L1055" s="65"/>
      <c r="M1055" s="65"/>
      <c r="N1055" s="65"/>
      <c r="O1055" s="65"/>
      <c r="P1055" s="65"/>
    </row>
    <row r="1056" spans="3:16" x14ac:dyDescent="0.25">
      <c r="C1056" s="7"/>
      <c r="K1056" s="65"/>
      <c r="L1056" s="65"/>
      <c r="M1056" s="65"/>
      <c r="N1056" s="65"/>
      <c r="O1056" s="65"/>
      <c r="P1056" s="65"/>
    </row>
    <row r="1057" spans="3:16" x14ac:dyDescent="0.25">
      <c r="C1057" s="7"/>
      <c r="K1057" s="65"/>
      <c r="L1057" s="65"/>
      <c r="M1057" s="65"/>
      <c r="N1057" s="65"/>
      <c r="O1057" s="65"/>
      <c r="P1057" s="65"/>
    </row>
    <row r="1058" spans="3:16" x14ac:dyDescent="0.25">
      <c r="C1058" s="7"/>
      <c r="K1058" s="65"/>
      <c r="L1058" s="65"/>
      <c r="M1058" s="65"/>
      <c r="N1058" s="65"/>
      <c r="O1058" s="65"/>
      <c r="P1058" s="65"/>
    </row>
    <row r="1059" spans="3:16" x14ac:dyDescent="0.25">
      <c r="C1059" s="7"/>
      <c r="K1059" s="65"/>
      <c r="L1059" s="65"/>
      <c r="M1059" s="65"/>
      <c r="N1059" s="65"/>
      <c r="O1059" s="65"/>
      <c r="P1059" s="65"/>
    </row>
    <row r="1060" spans="3:16" x14ac:dyDescent="0.25">
      <c r="C1060" s="7"/>
      <c r="K1060" s="65"/>
      <c r="L1060" s="65"/>
      <c r="M1060" s="65"/>
      <c r="N1060" s="65"/>
      <c r="O1060" s="65"/>
      <c r="P1060" s="65"/>
    </row>
    <row r="1061" spans="3:16" x14ac:dyDescent="0.25">
      <c r="C1061" s="7"/>
      <c r="K1061" s="65"/>
      <c r="L1061" s="65"/>
      <c r="M1061" s="65"/>
      <c r="N1061" s="65"/>
      <c r="O1061" s="65"/>
      <c r="P1061" s="65"/>
    </row>
    <row r="1062" spans="3:16" x14ac:dyDescent="0.25">
      <c r="C1062" s="7"/>
      <c r="K1062" s="65"/>
      <c r="L1062" s="65"/>
      <c r="M1062" s="65"/>
      <c r="N1062" s="65"/>
      <c r="O1062" s="65"/>
      <c r="P1062" s="65"/>
    </row>
    <row r="1063" spans="3:16" x14ac:dyDescent="0.25">
      <c r="C1063" s="7"/>
      <c r="K1063" s="65"/>
      <c r="L1063" s="65"/>
      <c r="M1063" s="65"/>
      <c r="N1063" s="65"/>
      <c r="O1063" s="65"/>
      <c r="P1063" s="65"/>
    </row>
    <row r="1064" spans="3:16" x14ac:dyDescent="0.25">
      <c r="C1064" s="7"/>
      <c r="K1064" s="65"/>
      <c r="L1064" s="65"/>
      <c r="M1064" s="65"/>
      <c r="N1064" s="65"/>
      <c r="O1064" s="65"/>
      <c r="P1064" s="65"/>
    </row>
    <row r="1065" spans="3:16" x14ac:dyDescent="0.25">
      <c r="C1065" s="7"/>
      <c r="K1065" s="65"/>
      <c r="L1065" s="65"/>
      <c r="M1065" s="65"/>
      <c r="N1065" s="65"/>
      <c r="O1065" s="65"/>
      <c r="P1065" s="65"/>
    </row>
    <row r="1066" spans="3:16" x14ac:dyDescent="0.25">
      <c r="C1066" s="7"/>
      <c r="K1066" s="65"/>
      <c r="L1066" s="65"/>
      <c r="M1066" s="65"/>
      <c r="N1066" s="65"/>
      <c r="O1066" s="65"/>
      <c r="P1066" s="65"/>
    </row>
    <row r="1067" spans="3:16" x14ac:dyDescent="0.25">
      <c r="C1067" s="7"/>
      <c r="K1067" s="65"/>
      <c r="L1067" s="65"/>
      <c r="M1067" s="65"/>
      <c r="N1067" s="65"/>
      <c r="O1067" s="65"/>
      <c r="P1067" s="65"/>
    </row>
    <row r="1068" spans="3:16" x14ac:dyDescent="0.25">
      <c r="C1068" s="7"/>
      <c r="K1068" s="65"/>
      <c r="L1068" s="65"/>
      <c r="M1068" s="65"/>
      <c r="N1068" s="65"/>
      <c r="O1068" s="65"/>
      <c r="P1068" s="65"/>
    </row>
    <row r="1069" spans="3:16" x14ac:dyDescent="0.25">
      <c r="C1069" s="7"/>
      <c r="K1069" s="65"/>
      <c r="L1069" s="65"/>
      <c r="M1069" s="65"/>
      <c r="N1069" s="65"/>
      <c r="O1069" s="65"/>
      <c r="P1069" s="65"/>
    </row>
    <row r="1070" spans="3:16" x14ac:dyDescent="0.25">
      <c r="C1070" s="7"/>
      <c r="K1070" s="65"/>
      <c r="L1070" s="65"/>
      <c r="M1070" s="65"/>
      <c r="N1070" s="65"/>
      <c r="O1070" s="65"/>
      <c r="P1070" s="65"/>
    </row>
    <row r="1071" spans="3:16" x14ac:dyDescent="0.25">
      <c r="C1071" s="7"/>
      <c r="K1071" s="65"/>
      <c r="L1071" s="65"/>
      <c r="M1071" s="65"/>
      <c r="N1071" s="65"/>
      <c r="O1071" s="65"/>
      <c r="P1071" s="65"/>
    </row>
    <row r="1072" spans="3:16" x14ac:dyDescent="0.25">
      <c r="C1072" s="7"/>
      <c r="K1072" s="65"/>
      <c r="L1072" s="65"/>
      <c r="M1072" s="65"/>
      <c r="N1072" s="65"/>
      <c r="O1072" s="65"/>
      <c r="P1072" s="65"/>
    </row>
    <row r="1073" spans="3:16" x14ac:dyDescent="0.25">
      <c r="C1073" s="7"/>
      <c r="K1073" s="65"/>
      <c r="L1073" s="65"/>
      <c r="M1073" s="65"/>
      <c r="N1073" s="65"/>
      <c r="O1073" s="65"/>
      <c r="P1073" s="65"/>
    </row>
    <row r="1074" spans="3:16" x14ac:dyDescent="0.25">
      <c r="C1074" s="7"/>
      <c r="K1074" s="65"/>
      <c r="L1074" s="65"/>
      <c r="M1074" s="65"/>
      <c r="N1074" s="65"/>
      <c r="O1074" s="65"/>
      <c r="P1074" s="65"/>
    </row>
    <row r="1075" spans="3:16" x14ac:dyDescent="0.25">
      <c r="C1075" s="7"/>
      <c r="K1075" s="65"/>
      <c r="L1075" s="65"/>
      <c r="M1075" s="65"/>
      <c r="N1075" s="65"/>
      <c r="O1075" s="65"/>
      <c r="P1075" s="65"/>
    </row>
    <row r="1076" spans="3:16" x14ac:dyDescent="0.25">
      <c r="C1076" s="7"/>
      <c r="K1076" s="65"/>
      <c r="L1076" s="65"/>
      <c r="M1076" s="65"/>
      <c r="N1076" s="65"/>
      <c r="O1076" s="65"/>
      <c r="P1076" s="65"/>
    </row>
    <row r="1077" spans="3:16" x14ac:dyDescent="0.25">
      <c r="C1077" s="7"/>
      <c r="K1077" s="65"/>
      <c r="L1077" s="65"/>
      <c r="M1077" s="65"/>
      <c r="N1077" s="65"/>
      <c r="O1077" s="65"/>
      <c r="P1077" s="65"/>
    </row>
    <row r="1078" spans="3:16" x14ac:dyDescent="0.25">
      <c r="C1078" s="7"/>
      <c r="K1078" s="65"/>
      <c r="L1078" s="65"/>
      <c r="M1078" s="65"/>
      <c r="N1078" s="65"/>
      <c r="O1078" s="65"/>
      <c r="P1078" s="65"/>
    </row>
    <row r="1079" spans="3:16" x14ac:dyDescent="0.25">
      <c r="C1079" s="7"/>
      <c r="K1079" s="65"/>
      <c r="L1079" s="65"/>
      <c r="M1079" s="65"/>
      <c r="N1079" s="65"/>
      <c r="O1079" s="65"/>
      <c r="P1079" s="65"/>
    </row>
    <row r="1080" spans="3:16" x14ac:dyDescent="0.25">
      <c r="C1080" s="7"/>
      <c r="K1080" s="65"/>
      <c r="L1080" s="65"/>
      <c r="M1080" s="65"/>
      <c r="N1080" s="65"/>
      <c r="O1080" s="65"/>
      <c r="P1080" s="65"/>
    </row>
    <row r="1081" spans="3:16" x14ac:dyDescent="0.25">
      <c r="C1081" s="7"/>
      <c r="K1081" s="65"/>
      <c r="L1081" s="65"/>
      <c r="M1081" s="65"/>
      <c r="N1081" s="65"/>
      <c r="O1081" s="65"/>
      <c r="P1081" s="65"/>
    </row>
    <row r="1082" spans="3:16" x14ac:dyDescent="0.25">
      <c r="C1082" s="7"/>
      <c r="K1082" s="65"/>
      <c r="L1082" s="65"/>
      <c r="M1082" s="65"/>
      <c r="N1082" s="65"/>
      <c r="O1082" s="65"/>
      <c r="P1082" s="65"/>
    </row>
    <row r="1083" spans="3:16" x14ac:dyDescent="0.25">
      <c r="C1083" s="7"/>
      <c r="K1083" s="65"/>
      <c r="L1083" s="65"/>
      <c r="M1083" s="65"/>
      <c r="N1083" s="65"/>
      <c r="O1083" s="65"/>
      <c r="P1083" s="65"/>
    </row>
    <row r="1084" spans="3:16" x14ac:dyDescent="0.25">
      <c r="C1084" s="7"/>
      <c r="K1084" s="65"/>
      <c r="L1084" s="65"/>
      <c r="M1084" s="65"/>
      <c r="N1084" s="65"/>
      <c r="O1084" s="65"/>
      <c r="P1084" s="65"/>
    </row>
    <row r="1085" spans="3:16" x14ac:dyDescent="0.25">
      <c r="C1085" s="7"/>
      <c r="K1085" s="65"/>
      <c r="L1085" s="65"/>
      <c r="M1085" s="65"/>
      <c r="N1085" s="65"/>
      <c r="O1085" s="65"/>
      <c r="P1085" s="65"/>
    </row>
    <row r="1086" spans="3:16" x14ac:dyDescent="0.25">
      <c r="C1086" s="7"/>
      <c r="K1086" s="65"/>
      <c r="L1086" s="65"/>
      <c r="M1086" s="65"/>
      <c r="N1086" s="65"/>
      <c r="O1086" s="65"/>
      <c r="P1086" s="65"/>
    </row>
    <row r="1087" spans="3:16" x14ac:dyDescent="0.25">
      <c r="C1087" s="7"/>
      <c r="K1087" s="65"/>
      <c r="L1087" s="65"/>
      <c r="M1087" s="65"/>
      <c r="N1087" s="65"/>
      <c r="O1087" s="65"/>
      <c r="P1087" s="65"/>
    </row>
    <row r="1088" spans="3:16" x14ac:dyDescent="0.25">
      <c r="C1088" s="7"/>
      <c r="K1088" s="65"/>
      <c r="L1088" s="65"/>
      <c r="M1088" s="65"/>
      <c r="N1088" s="65"/>
      <c r="O1088" s="65"/>
      <c r="P1088" s="65"/>
    </row>
    <row r="1089" spans="3:16" x14ac:dyDescent="0.25">
      <c r="C1089" s="7"/>
      <c r="K1089" s="65"/>
      <c r="L1089" s="65"/>
      <c r="M1089" s="65"/>
      <c r="N1089" s="65"/>
      <c r="O1089" s="65"/>
      <c r="P1089" s="65"/>
    </row>
    <row r="1090" spans="3:16" x14ac:dyDescent="0.25">
      <c r="C1090" s="7"/>
      <c r="K1090" s="65"/>
      <c r="L1090" s="65"/>
      <c r="M1090" s="65"/>
      <c r="N1090" s="65"/>
      <c r="O1090" s="65"/>
      <c r="P1090" s="65"/>
    </row>
    <row r="1091" spans="3:16" x14ac:dyDescent="0.25">
      <c r="C1091" s="7"/>
      <c r="K1091" s="65"/>
      <c r="L1091" s="65"/>
      <c r="M1091" s="65"/>
      <c r="N1091" s="65"/>
      <c r="O1091" s="65"/>
      <c r="P1091" s="65"/>
    </row>
    <row r="1092" spans="3:16" x14ac:dyDescent="0.25">
      <c r="C1092" s="7"/>
      <c r="K1092" s="65"/>
      <c r="L1092" s="65"/>
      <c r="M1092" s="65"/>
      <c r="N1092" s="65"/>
      <c r="O1092" s="65"/>
      <c r="P1092" s="65"/>
    </row>
    <row r="1093" spans="3:16" x14ac:dyDescent="0.25">
      <c r="C1093" s="7"/>
      <c r="K1093" s="65"/>
      <c r="L1093" s="65"/>
      <c r="M1093" s="65"/>
      <c r="N1093" s="65"/>
      <c r="O1093" s="65"/>
      <c r="P1093" s="65"/>
    </row>
    <row r="1094" spans="3:16" x14ac:dyDescent="0.25">
      <c r="C1094" s="7"/>
      <c r="K1094" s="65"/>
      <c r="L1094" s="65"/>
      <c r="M1094" s="65"/>
      <c r="N1094" s="65"/>
      <c r="O1094" s="65"/>
      <c r="P1094" s="65"/>
    </row>
    <row r="1095" spans="3:16" x14ac:dyDescent="0.25">
      <c r="C1095" s="7"/>
      <c r="K1095" s="65"/>
      <c r="L1095" s="65"/>
      <c r="M1095" s="65"/>
      <c r="N1095" s="65"/>
      <c r="O1095" s="65"/>
      <c r="P1095" s="65"/>
    </row>
    <row r="1096" spans="3:16" x14ac:dyDescent="0.25">
      <c r="C1096" s="7"/>
      <c r="K1096" s="65"/>
      <c r="L1096" s="65"/>
      <c r="M1096" s="65"/>
      <c r="N1096" s="65"/>
      <c r="O1096" s="65"/>
      <c r="P1096" s="65"/>
    </row>
    <row r="1097" spans="3:16" x14ac:dyDescent="0.25">
      <c r="C1097" s="7"/>
      <c r="K1097" s="65"/>
      <c r="L1097" s="65"/>
      <c r="M1097" s="65"/>
      <c r="N1097" s="65"/>
      <c r="O1097" s="65"/>
      <c r="P1097" s="65"/>
    </row>
    <row r="1098" spans="3:16" x14ac:dyDescent="0.25">
      <c r="C1098" s="7"/>
      <c r="K1098" s="65"/>
      <c r="L1098" s="65"/>
      <c r="M1098" s="65"/>
      <c r="N1098" s="65"/>
      <c r="O1098" s="65"/>
      <c r="P1098" s="65"/>
    </row>
    <row r="1099" spans="3:16" x14ac:dyDescent="0.25">
      <c r="C1099" s="7"/>
      <c r="K1099" s="65"/>
      <c r="L1099" s="65"/>
      <c r="M1099" s="65"/>
      <c r="N1099" s="65"/>
      <c r="O1099" s="65"/>
      <c r="P1099" s="65"/>
    </row>
    <row r="1100" spans="3:16" x14ac:dyDescent="0.25">
      <c r="C1100" s="7"/>
      <c r="K1100" s="65"/>
      <c r="L1100" s="65"/>
      <c r="M1100" s="65"/>
      <c r="N1100" s="65"/>
      <c r="O1100" s="65"/>
      <c r="P1100" s="65"/>
    </row>
    <row r="1101" spans="3:16" x14ac:dyDescent="0.25">
      <c r="C1101" s="7"/>
      <c r="K1101" s="65"/>
      <c r="L1101" s="65"/>
      <c r="M1101" s="65"/>
      <c r="N1101" s="65"/>
      <c r="O1101" s="65"/>
      <c r="P1101" s="65"/>
    </row>
    <row r="1102" spans="3:16" x14ac:dyDescent="0.25">
      <c r="C1102" s="7"/>
      <c r="K1102" s="65"/>
      <c r="L1102" s="65"/>
      <c r="M1102" s="65"/>
      <c r="N1102" s="65"/>
      <c r="O1102" s="65"/>
      <c r="P1102" s="65"/>
    </row>
    <row r="1103" spans="3:16" x14ac:dyDescent="0.25">
      <c r="C1103" s="7"/>
      <c r="K1103" s="65"/>
      <c r="L1103" s="65"/>
      <c r="M1103" s="65"/>
      <c r="N1103" s="65"/>
      <c r="O1103" s="65"/>
      <c r="P1103" s="65"/>
    </row>
    <row r="1104" spans="3:16" x14ac:dyDescent="0.25">
      <c r="C1104" s="7"/>
      <c r="K1104" s="65"/>
      <c r="L1104" s="65"/>
      <c r="M1104" s="65"/>
      <c r="N1104" s="65"/>
      <c r="O1104" s="65"/>
      <c r="P1104" s="65"/>
    </row>
    <row r="1105" spans="3:16" x14ac:dyDescent="0.25">
      <c r="C1105" s="7"/>
      <c r="K1105" s="65"/>
      <c r="L1105" s="65"/>
      <c r="M1105" s="65"/>
      <c r="N1105" s="65"/>
      <c r="O1105" s="65"/>
      <c r="P1105" s="65"/>
    </row>
    <row r="1106" spans="3:16" x14ac:dyDescent="0.25">
      <c r="C1106" s="7"/>
      <c r="K1106" s="65"/>
      <c r="L1106" s="65"/>
      <c r="M1106" s="65"/>
      <c r="N1106" s="65"/>
      <c r="O1106" s="65"/>
      <c r="P1106" s="65"/>
    </row>
    <row r="1107" spans="3:16" x14ac:dyDescent="0.25">
      <c r="C1107" s="7"/>
      <c r="K1107" s="65"/>
      <c r="L1107" s="65"/>
      <c r="M1107" s="65"/>
      <c r="N1107" s="65"/>
      <c r="O1107" s="65"/>
      <c r="P1107" s="65"/>
    </row>
    <row r="1108" spans="3:16" x14ac:dyDescent="0.25">
      <c r="C1108" s="7"/>
      <c r="K1108" s="65"/>
      <c r="L1108" s="65"/>
      <c r="M1108" s="65"/>
      <c r="N1108" s="65"/>
      <c r="O1108" s="65"/>
      <c r="P1108" s="65"/>
    </row>
    <row r="1109" spans="3:16" x14ac:dyDescent="0.25">
      <c r="C1109" s="7"/>
      <c r="K1109" s="65"/>
      <c r="L1109" s="65"/>
      <c r="M1109" s="65"/>
      <c r="N1109" s="65"/>
      <c r="O1109" s="65"/>
      <c r="P1109" s="65"/>
    </row>
    <row r="1110" spans="3:16" x14ac:dyDescent="0.25">
      <c r="C1110" s="7"/>
      <c r="K1110" s="65"/>
      <c r="L1110" s="65"/>
      <c r="M1110" s="65"/>
      <c r="N1110" s="65"/>
      <c r="O1110" s="65"/>
      <c r="P1110" s="65"/>
    </row>
    <row r="1111" spans="3:16" x14ac:dyDescent="0.25">
      <c r="C1111" s="7"/>
      <c r="K1111" s="65"/>
      <c r="L1111" s="65"/>
      <c r="M1111" s="65"/>
      <c r="N1111" s="65"/>
      <c r="O1111" s="65"/>
      <c r="P1111" s="65"/>
    </row>
    <row r="1112" spans="3:16" x14ac:dyDescent="0.25">
      <c r="C1112" s="7"/>
      <c r="K1112" s="65"/>
      <c r="L1112" s="65"/>
      <c r="M1112" s="65"/>
      <c r="N1112" s="65"/>
      <c r="O1112" s="65"/>
      <c r="P1112" s="65"/>
    </row>
    <row r="1113" spans="3:16" x14ac:dyDescent="0.25">
      <c r="C1113" s="7"/>
      <c r="K1113" s="65"/>
      <c r="L1113" s="65"/>
      <c r="M1113" s="65"/>
      <c r="N1113" s="65"/>
      <c r="O1113" s="65"/>
      <c r="P1113" s="65"/>
    </row>
    <row r="1114" spans="3:16" x14ac:dyDescent="0.25">
      <c r="C1114" s="7"/>
      <c r="K1114" s="65"/>
      <c r="L1114" s="65"/>
      <c r="M1114" s="65"/>
      <c r="N1114" s="65"/>
      <c r="O1114" s="65"/>
      <c r="P1114" s="65"/>
    </row>
    <row r="1115" spans="3:16" x14ac:dyDescent="0.25">
      <c r="C1115" s="7"/>
      <c r="K1115" s="65"/>
      <c r="L1115" s="65"/>
      <c r="M1115" s="65"/>
      <c r="N1115" s="65"/>
      <c r="O1115" s="65"/>
      <c r="P1115" s="65"/>
    </row>
    <row r="1116" spans="3:16" x14ac:dyDescent="0.25">
      <c r="C1116" s="7"/>
      <c r="K1116" s="65"/>
      <c r="L1116" s="65"/>
      <c r="M1116" s="65"/>
      <c r="N1116" s="65"/>
      <c r="O1116" s="65"/>
      <c r="P1116" s="65"/>
    </row>
    <row r="1117" spans="3:16" x14ac:dyDescent="0.25">
      <c r="C1117" s="7"/>
      <c r="K1117" s="65"/>
      <c r="L1117" s="65"/>
      <c r="M1117" s="65"/>
      <c r="N1117" s="65"/>
      <c r="O1117" s="65"/>
      <c r="P1117" s="65"/>
    </row>
    <row r="1118" spans="3:16" x14ac:dyDescent="0.25">
      <c r="C1118" s="7"/>
      <c r="K1118" s="65"/>
      <c r="L1118" s="65"/>
      <c r="M1118" s="65"/>
      <c r="N1118" s="65"/>
      <c r="O1118" s="65"/>
      <c r="P1118" s="65"/>
    </row>
    <row r="1119" spans="3:16" x14ac:dyDescent="0.25">
      <c r="C1119" s="7"/>
      <c r="K1119" s="65"/>
      <c r="L1119" s="65"/>
      <c r="M1119" s="65"/>
      <c r="N1119" s="65"/>
      <c r="O1119" s="65"/>
      <c r="P1119" s="65"/>
    </row>
    <row r="1120" spans="3:16" x14ac:dyDescent="0.25">
      <c r="C1120" s="7"/>
      <c r="K1120" s="65"/>
      <c r="L1120" s="65"/>
      <c r="M1120" s="65"/>
      <c r="N1120" s="65"/>
      <c r="O1120" s="65"/>
      <c r="P1120" s="65"/>
    </row>
    <row r="1121" spans="3:16" x14ac:dyDescent="0.25">
      <c r="C1121" s="7"/>
      <c r="K1121" s="65"/>
      <c r="L1121" s="65"/>
      <c r="M1121" s="65"/>
      <c r="N1121" s="65"/>
      <c r="O1121" s="65"/>
      <c r="P1121" s="65"/>
    </row>
    <row r="1122" spans="3:16" x14ac:dyDescent="0.25">
      <c r="C1122" s="7"/>
      <c r="K1122" s="65"/>
      <c r="L1122" s="65"/>
      <c r="M1122" s="65"/>
      <c r="N1122" s="65"/>
      <c r="O1122" s="65"/>
      <c r="P1122" s="65"/>
    </row>
    <row r="1123" spans="3:16" x14ac:dyDescent="0.25">
      <c r="C1123" s="7"/>
      <c r="K1123" s="65"/>
      <c r="L1123" s="65"/>
      <c r="M1123" s="65"/>
      <c r="N1123" s="65"/>
      <c r="O1123" s="65"/>
      <c r="P1123" s="65"/>
    </row>
    <row r="1124" spans="3:16" x14ac:dyDescent="0.25">
      <c r="C1124" s="7"/>
      <c r="K1124" s="65"/>
      <c r="L1124" s="65"/>
      <c r="M1124" s="65"/>
      <c r="N1124" s="65"/>
      <c r="O1124" s="65"/>
      <c r="P1124" s="65"/>
    </row>
    <row r="1125" spans="3:16" x14ac:dyDescent="0.25">
      <c r="C1125" s="7"/>
      <c r="K1125" s="65"/>
      <c r="L1125" s="65"/>
      <c r="M1125" s="65"/>
      <c r="N1125" s="65"/>
      <c r="O1125" s="65"/>
      <c r="P1125" s="65"/>
    </row>
    <row r="1126" spans="3:16" x14ac:dyDescent="0.25">
      <c r="C1126" s="7"/>
      <c r="K1126" s="65"/>
      <c r="L1126" s="65"/>
      <c r="M1126" s="65"/>
      <c r="N1126" s="65"/>
      <c r="O1126" s="65"/>
      <c r="P1126" s="65"/>
    </row>
    <row r="1127" spans="3:16" x14ac:dyDescent="0.25">
      <c r="C1127" s="7"/>
      <c r="K1127" s="65"/>
      <c r="L1127" s="65"/>
      <c r="M1127" s="65"/>
      <c r="N1127" s="65"/>
      <c r="O1127" s="65"/>
      <c r="P1127" s="65"/>
    </row>
    <row r="1128" spans="3:16" x14ac:dyDescent="0.25">
      <c r="C1128" s="7"/>
      <c r="K1128" s="65"/>
      <c r="L1128" s="65"/>
      <c r="M1128" s="65"/>
      <c r="N1128" s="65"/>
      <c r="O1128" s="65"/>
      <c r="P1128" s="65"/>
    </row>
    <row r="1129" spans="3:16" x14ac:dyDescent="0.25">
      <c r="C1129" s="7"/>
      <c r="K1129" s="65"/>
      <c r="L1129" s="65"/>
      <c r="M1129" s="65"/>
      <c r="N1129" s="65"/>
      <c r="O1129" s="65"/>
      <c r="P1129" s="65"/>
    </row>
    <row r="1130" spans="3:16" x14ac:dyDescent="0.25">
      <c r="C1130" s="7"/>
      <c r="K1130" s="65"/>
      <c r="L1130" s="65"/>
      <c r="M1130" s="65"/>
      <c r="N1130" s="65"/>
      <c r="O1130" s="65"/>
      <c r="P1130" s="65"/>
    </row>
    <row r="1131" spans="3:16" x14ac:dyDescent="0.25">
      <c r="C1131" s="7"/>
      <c r="K1131" s="65"/>
      <c r="L1131" s="65"/>
      <c r="M1131" s="65"/>
      <c r="N1131" s="65"/>
      <c r="O1131" s="65"/>
      <c r="P1131" s="65"/>
    </row>
    <row r="1132" spans="3:16" x14ac:dyDescent="0.25">
      <c r="C1132" s="7"/>
      <c r="K1132" s="65"/>
      <c r="L1132" s="65"/>
      <c r="M1132" s="65"/>
      <c r="N1132" s="65"/>
      <c r="O1132" s="65"/>
      <c r="P1132" s="65"/>
    </row>
    <row r="1133" spans="3:16" x14ac:dyDescent="0.25">
      <c r="C1133" s="7"/>
      <c r="K1133" s="65"/>
      <c r="L1133" s="65"/>
      <c r="M1133" s="65"/>
      <c r="N1133" s="65"/>
      <c r="O1133" s="65"/>
      <c r="P1133" s="65"/>
    </row>
    <row r="1134" spans="3:16" x14ac:dyDescent="0.25">
      <c r="C1134" s="7"/>
      <c r="K1134" s="65"/>
      <c r="L1134" s="65"/>
      <c r="M1134" s="65"/>
      <c r="N1134" s="65"/>
      <c r="O1134" s="65"/>
      <c r="P1134" s="65"/>
    </row>
    <row r="1135" spans="3:16" x14ac:dyDescent="0.25">
      <c r="C1135" s="7"/>
      <c r="K1135" s="65"/>
      <c r="L1135" s="65"/>
      <c r="M1135" s="65"/>
      <c r="N1135" s="65"/>
      <c r="O1135" s="65"/>
      <c r="P1135" s="65"/>
    </row>
    <row r="1136" spans="3:16" x14ac:dyDescent="0.25">
      <c r="C1136" s="7"/>
      <c r="K1136" s="65"/>
      <c r="L1136" s="65"/>
      <c r="M1136" s="65"/>
      <c r="N1136" s="65"/>
      <c r="O1136" s="65"/>
      <c r="P1136" s="65"/>
    </row>
    <row r="1137" spans="3:16" x14ac:dyDescent="0.25">
      <c r="C1137" s="7"/>
      <c r="K1137" s="65"/>
      <c r="L1137" s="65"/>
      <c r="M1137" s="65"/>
      <c r="N1137" s="65"/>
      <c r="O1137" s="65"/>
      <c r="P1137" s="65"/>
    </row>
    <row r="1138" spans="3:16" x14ac:dyDescent="0.25">
      <c r="C1138" s="7"/>
      <c r="K1138" s="65"/>
      <c r="L1138" s="65"/>
      <c r="M1138" s="65"/>
      <c r="N1138" s="65"/>
      <c r="O1138" s="65"/>
      <c r="P1138" s="65"/>
    </row>
    <row r="1139" spans="3:16" x14ac:dyDescent="0.25">
      <c r="C1139" s="7"/>
      <c r="K1139" s="65"/>
      <c r="L1139" s="65"/>
      <c r="M1139" s="65"/>
      <c r="N1139" s="65"/>
      <c r="O1139" s="65"/>
      <c r="P1139" s="65"/>
    </row>
    <row r="1140" spans="3:16" x14ac:dyDescent="0.25">
      <c r="C1140" s="7"/>
      <c r="K1140" s="65"/>
      <c r="L1140" s="65"/>
      <c r="M1140" s="65"/>
      <c r="N1140" s="65"/>
      <c r="O1140" s="65"/>
      <c r="P1140" s="65"/>
    </row>
    <row r="1141" spans="3:16" x14ac:dyDescent="0.25">
      <c r="C1141" s="7"/>
      <c r="K1141" s="65"/>
      <c r="L1141" s="65"/>
      <c r="M1141" s="65"/>
      <c r="N1141" s="65"/>
      <c r="O1141" s="65"/>
      <c r="P1141" s="65"/>
    </row>
    <row r="1142" spans="3:16" x14ac:dyDescent="0.25">
      <c r="C1142" s="7"/>
      <c r="K1142" s="65"/>
      <c r="L1142" s="65"/>
      <c r="M1142" s="65"/>
      <c r="N1142" s="65"/>
      <c r="O1142" s="65"/>
      <c r="P1142" s="65"/>
    </row>
    <row r="1143" spans="3:16" x14ac:dyDescent="0.25">
      <c r="C1143" s="7"/>
      <c r="K1143" s="65"/>
      <c r="L1143" s="65"/>
      <c r="M1143" s="65"/>
      <c r="N1143" s="65"/>
      <c r="O1143" s="65"/>
      <c r="P1143" s="65"/>
    </row>
    <row r="1144" spans="3:16" x14ac:dyDescent="0.25">
      <c r="C1144" s="7"/>
      <c r="K1144" s="65"/>
      <c r="L1144" s="65"/>
      <c r="M1144" s="65"/>
      <c r="N1144" s="65"/>
      <c r="O1144" s="65"/>
      <c r="P1144" s="65"/>
    </row>
    <row r="1145" spans="3:16" x14ac:dyDescent="0.25">
      <c r="C1145" s="7"/>
      <c r="K1145" s="65"/>
      <c r="L1145" s="65"/>
      <c r="M1145" s="65"/>
      <c r="N1145" s="65"/>
      <c r="O1145" s="65"/>
      <c r="P1145" s="65"/>
    </row>
    <row r="1146" spans="3:16" x14ac:dyDescent="0.25">
      <c r="C1146" s="7"/>
      <c r="K1146" s="65"/>
      <c r="L1146" s="65"/>
      <c r="M1146" s="65"/>
      <c r="N1146" s="65"/>
      <c r="O1146" s="65"/>
      <c r="P1146" s="65"/>
    </row>
    <row r="1147" spans="3:16" x14ac:dyDescent="0.25">
      <c r="C1147" s="7"/>
      <c r="K1147" s="65"/>
      <c r="L1147" s="65"/>
      <c r="M1147" s="65"/>
      <c r="N1147" s="65"/>
      <c r="O1147" s="65"/>
      <c r="P1147" s="65"/>
    </row>
    <row r="1148" spans="3:16" x14ac:dyDescent="0.25">
      <c r="C1148" s="7"/>
      <c r="K1148" s="65"/>
      <c r="L1148" s="65"/>
      <c r="M1148" s="65"/>
      <c r="N1148" s="65"/>
      <c r="O1148" s="65"/>
      <c r="P1148" s="65"/>
    </row>
    <row r="1149" spans="3:16" x14ac:dyDescent="0.25">
      <c r="C1149" s="7"/>
      <c r="K1149" s="65"/>
      <c r="L1149" s="65"/>
      <c r="M1149" s="65"/>
      <c r="N1149" s="65"/>
      <c r="O1149" s="65"/>
      <c r="P1149" s="65"/>
    </row>
    <row r="1150" spans="3:16" x14ac:dyDescent="0.25">
      <c r="C1150" s="7"/>
      <c r="K1150" s="65"/>
      <c r="L1150" s="65"/>
      <c r="M1150" s="65"/>
      <c r="N1150" s="65"/>
      <c r="O1150" s="65"/>
      <c r="P1150" s="65"/>
    </row>
    <row r="1151" spans="3:16" x14ac:dyDescent="0.25">
      <c r="C1151" s="7"/>
      <c r="K1151" s="65"/>
      <c r="L1151" s="65"/>
      <c r="M1151" s="65"/>
      <c r="N1151" s="65"/>
      <c r="O1151" s="65"/>
      <c r="P1151" s="65"/>
    </row>
    <row r="1152" spans="3:16" x14ac:dyDescent="0.25">
      <c r="C1152" s="7"/>
      <c r="K1152" s="65"/>
      <c r="L1152" s="65"/>
      <c r="M1152" s="65"/>
      <c r="N1152" s="65"/>
      <c r="O1152" s="65"/>
      <c r="P1152" s="65"/>
    </row>
    <row r="1153" spans="3:16" x14ac:dyDescent="0.25">
      <c r="C1153" s="7"/>
      <c r="K1153" s="65"/>
      <c r="L1153" s="65"/>
      <c r="M1153" s="65"/>
      <c r="N1153" s="65"/>
      <c r="O1153" s="65"/>
      <c r="P1153" s="65"/>
    </row>
    <row r="1154" spans="3:16" x14ac:dyDescent="0.25">
      <c r="C1154" s="7"/>
      <c r="K1154" s="65"/>
      <c r="L1154" s="65"/>
      <c r="M1154" s="65"/>
      <c r="N1154" s="65"/>
      <c r="O1154" s="65"/>
      <c r="P1154" s="65"/>
    </row>
    <row r="1155" spans="3:16" x14ac:dyDescent="0.25">
      <c r="C1155" s="7"/>
      <c r="K1155" s="65"/>
      <c r="L1155" s="65"/>
      <c r="M1155" s="65"/>
      <c r="N1155" s="65"/>
      <c r="O1155" s="65"/>
      <c r="P1155" s="65"/>
    </row>
    <row r="1156" spans="3:16" x14ac:dyDescent="0.25">
      <c r="C1156" s="7"/>
      <c r="K1156" s="65"/>
      <c r="L1156" s="65"/>
      <c r="M1156" s="65"/>
      <c r="N1156" s="65"/>
      <c r="O1156" s="65"/>
      <c r="P1156" s="65"/>
    </row>
    <row r="1157" spans="3:16" x14ac:dyDescent="0.25">
      <c r="C1157" s="7"/>
      <c r="K1157" s="65"/>
      <c r="L1157" s="65"/>
      <c r="M1157" s="65"/>
      <c r="N1157" s="65"/>
      <c r="O1157" s="65"/>
      <c r="P1157" s="65"/>
    </row>
    <row r="1158" spans="3:16" x14ac:dyDescent="0.25">
      <c r="C1158" s="7"/>
      <c r="K1158" s="65"/>
      <c r="L1158" s="65"/>
      <c r="M1158" s="65"/>
      <c r="N1158" s="65"/>
      <c r="O1158" s="65"/>
      <c r="P1158" s="65"/>
    </row>
    <row r="1159" spans="3:16" x14ac:dyDescent="0.25">
      <c r="C1159" s="7"/>
      <c r="K1159" s="65"/>
      <c r="L1159" s="65"/>
      <c r="M1159" s="65"/>
      <c r="N1159" s="65"/>
      <c r="O1159" s="65"/>
      <c r="P1159" s="65"/>
    </row>
    <row r="1160" spans="3:16" x14ac:dyDescent="0.25">
      <c r="C1160" s="7"/>
      <c r="K1160" s="65"/>
      <c r="L1160" s="65"/>
      <c r="M1160" s="65"/>
      <c r="N1160" s="65"/>
      <c r="O1160" s="65"/>
      <c r="P1160" s="65"/>
    </row>
    <row r="1161" spans="3:16" x14ac:dyDescent="0.25">
      <c r="C1161" s="7"/>
      <c r="K1161" s="65"/>
      <c r="L1161" s="65"/>
      <c r="M1161" s="65"/>
      <c r="N1161" s="65"/>
      <c r="O1161" s="65"/>
      <c r="P1161" s="65"/>
    </row>
    <row r="1162" spans="3:16" x14ac:dyDescent="0.25">
      <c r="C1162" s="7"/>
      <c r="K1162" s="65"/>
      <c r="L1162" s="65"/>
      <c r="M1162" s="65"/>
      <c r="N1162" s="65"/>
      <c r="O1162" s="65"/>
      <c r="P1162" s="65"/>
    </row>
    <row r="1163" spans="3:16" x14ac:dyDescent="0.25">
      <c r="C1163" s="7"/>
      <c r="K1163" s="65"/>
      <c r="L1163" s="65"/>
      <c r="M1163" s="65"/>
      <c r="N1163" s="65"/>
      <c r="O1163" s="65"/>
      <c r="P1163" s="65"/>
    </row>
    <row r="1164" spans="3:16" x14ac:dyDescent="0.25">
      <c r="C1164" s="7"/>
      <c r="K1164" s="65"/>
      <c r="L1164" s="65"/>
      <c r="M1164" s="65"/>
      <c r="N1164" s="65"/>
      <c r="O1164" s="65"/>
      <c r="P1164" s="65"/>
    </row>
    <row r="1165" spans="3:16" x14ac:dyDescent="0.25">
      <c r="C1165" s="7"/>
      <c r="K1165" s="65"/>
      <c r="L1165" s="65"/>
      <c r="M1165" s="65"/>
      <c r="N1165" s="65"/>
      <c r="O1165" s="65"/>
      <c r="P1165" s="65"/>
    </row>
    <row r="1166" spans="3:16" x14ac:dyDescent="0.25">
      <c r="C1166" s="7"/>
      <c r="K1166" s="65"/>
      <c r="L1166" s="65"/>
      <c r="M1166" s="65"/>
      <c r="N1166" s="65"/>
      <c r="O1166" s="65"/>
      <c r="P1166" s="65"/>
    </row>
    <row r="1167" spans="3:16" x14ac:dyDescent="0.25">
      <c r="C1167" s="7"/>
      <c r="K1167" s="65"/>
      <c r="L1167" s="65"/>
      <c r="M1167" s="65"/>
      <c r="N1167" s="65"/>
      <c r="O1167" s="65"/>
      <c r="P1167" s="65"/>
    </row>
    <row r="1168" spans="3:16" x14ac:dyDescent="0.25">
      <c r="C1168" s="7"/>
      <c r="K1168" s="65"/>
      <c r="L1168" s="65"/>
      <c r="M1168" s="65"/>
      <c r="N1168" s="65"/>
      <c r="O1168" s="65"/>
      <c r="P1168" s="65"/>
    </row>
    <row r="1169" spans="3:16" x14ac:dyDescent="0.25">
      <c r="C1169" s="7"/>
      <c r="K1169" s="65"/>
      <c r="L1169" s="65"/>
      <c r="M1169" s="65"/>
      <c r="N1169" s="65"/>
      <c r="O1169" s="65"/>
      <c r="P1169" s="65"/>
    </row>
    <row r="1170" spans="3:16" x14ac:dyDescent="0.25">
      <c r="C1170" s="7"/>
      <c r="K1170" s="65"/>
      <c r="L1170" s="65"/>
      <c r="M1170" s="65"/>
      <c r="N1170" s="65"/>
      <c r="O1170" s="65"/>
      <c r="P1170" s="65"/>
    </row>
    <row r="1171" spans="3:16" x14ac:dyDescent="0.25">
      <c r="C1171" s="7"/>
      <c r="K1171" s="65"/>
      <c r="L1171" s="65"/>
      <c r="M1171" s="65"/>
      <c r="N1171" s="65"/>
      <c r="O1171" s="65"/>
      <c r="P1171" s="65"/>
    </row>
    <row r="1172" spans="3:16" x14ac:dyDescent="0.25">
      <c r="C1172" s="7"/>
      <c r="K1172" s="65"/>
      <c r="L1172" s="65"/>
      <c r="M1172" s="65"/>
      <c r="N1172" s="65"/>
      <c r="O1172" s="65"/>
      <c r="P1172" s="65"/>
    </row>
    <row r="1173" spans="3:16" x14ac:dyDescent="0.25">
      <c r="C1173" s="7"/>
      <c r="K1173" s="65"/>
      <c r="L1173" s="65"/>
      <c r="M1173" s="65"/>
      <c r="N1173" s="65"/>
      <c r="O1173" s="65"/>
      <c r="P1173" s="65"/>
    </row>
    <row r="1174" spans="3:16" x14ac:dyDescent="0.25">
      <c r="C1174" s="7"/>
      <c r="K1174" s="65"/>
      <c r="L1174" s="65"/>
      <c r="M1174" s="65"/>
      <c r="N1174" s="65"/>
      <c r="O1174" s="65"/>
      <c r="P1174" s="65"/>
    </row>
    <row r="1175" spans="3:16" x14ac:dyDescent="0.25">
      <c r="C1175" s="7"/>
      <c r="K1175" s="65"/>
      <c r="L1175" s="65"/>
      <c r="M1175" s="65"/>
      <c r="N1175" s="65"/>
      <c r="O1175" s="65"/>
      <c r="P1175" s="65"/>
    </row>
    <row r="1176" spans="3:16" x14ac:dyDescent="0.25">
      <c r="C1176" s="7"/>
      <c r="K1176" s="65"/>
      <c r="L1176" s="65"/>
      <c r="M1176" s="65"/>
      <c r="N1176" s="65"/>
      <c r="O1176" s="65"/>
      <c r="P1176" s="65"/>
    </row>
    <row r="1177" spans="3:16" x14ac:dyDescent="0.25">
      <c r="C1177" s="7"/>
      <c r="K1177" s="65"/>
      <c r="L1177" s="65"/>
      <c r="M1177" s="65"/>
      <c r="N1177" s="65"/>
      <c r="O1177" s="65"/>
      <c r="P1177" s="65"/>
    </row>
    <row r="1178" spans="3:16" x14ac:dyDescent="0.25">
      <c r="C1178" s="7"/>
      <c r="K1178" s="65"/>
      <c r="L1178" s="65"/>
      <c r="M1178" s="65"/>
      <c r="N1178" s="65"/>
      <c r="O1178" s="65"/>
      <c r="P1178" s="65"/>
    </row>
    <row r="1179" spans="3:16" x14ac:dyDescent="0.25">
      <c r="C1179" s="7"/>
      <c r="K1179" s="65"/>
      <c r="L1179" s="65"/>
      <c r="M1179" s="65"/>
      <c r="N1179" s="65"/>
      <c r="O1179" s="65"/>
      <c r="P1179" s="65"/>
    </row>
    <row r="1180" spans="3:16" x14ac:dyDescent="0.25">
      <c r="C1180" s="7"/>
      <c r="K1180" s="65"/>
      <c r="L1180" s="65"/>
      <c r="M1180" s="65"/>
      <c r="N1180" s="65"/>
      <c r="O1180" s="65"/>
      <c r="P1180" s="65"/>
    </row>
    <row r="1181" spans="3:16" x14ac:dyDescent="0.25">
      <c r="C1181" s="7"/>
      <c r="K1181" s="65"/>
      <c r="L1181" s="65"/>
      <c r="M1181" s="65"/>
      <c r="N1181" s="65"/>
      <c r="O1181" s="65"/>
      <c r="P1181" s="65"/>
    </row>
    <row r="1182" spans="3:16" x14ac:dyDescent="0.25">
      <c r="C1182" s="7"/>
      <c r="K1182" s="65"/>
      <c r="L1182" s="65"/>
      <c r="M1182" s="65"/>
      <c r="N1182" s="65"/>
      <c r="O1182" s="65"/>
      <c r="P1182" s="65"/>
    </row>
    <row r="1183" spans="3:16" x14ac:dyDescent="0.25">
      <c r="C1183" s="7"/>
      <c r="K1183" s="65"/>
      <c r="L1183" s="65"/>
      <c r="M1183" s="65"/>
      <c r="N1183" s="65"/>
      <c r="O1183" s="65"/>
      <c r="P1183" s="65"/>
    </row>
    <row r="1184" spans="3:16" x14ac:dyDescent="0.25">
      <c r="C1184" s="7"/>
      <c r="K1184" s="65"/>
      <c r="L1184" s="65"/>
      <c r="M1184" s="65"/>
      <c r="N1184" s="65"/>
      <c r="O1184" s="65"/>
      <c r="P1184" s="65"/>
    </row>
    <row r="1185" spans="3:16" x14ac:dyDescent="0.25">
      <c r="C1185" s="7"/>
      <c r="K1185" s="65"/>
      <c r="L1185" s="65"/>
      <c r="M1185" s="65"/>
      <c r="N1185" s="65"/>
      <c r="O1185" s="65"/>
      <c r="P1185" s="65"/>
    </row>
    <row r="1186" spans="3:16" x14ac:dyDescent="0.25">
      <c r="C1186" s="7"/>
      <c r="K1186" s="65"/>
      <c r="L1186" s="65"/>
      <c r="M1186" s="65"/>
      <c r="N1186" s="65"/>
      <c r="O1186" s="65"/>
      <c r="P1186" s="65"/>
    </row>
    <row r="1187" spans="3:16" x14ac:dyDescent="0.25">
      <c r="C1187" s="7"/>
      <c r="K1187" s="65"/>
      <c r="L1187" s="65"/>
      <c r="M1187" s="65"/>
      <c r="N1187" s="65"/>
      <c r="O1187" s="65"/>
      <c r="P1187" s="65"/>
    </row>
    <row r="1188" spans="3:16" x14ac:dyDescent="0.25">
      <c r="C1188" s="7"/>
      <c r="K1188" s="65"/>
      <c r="L1188" s="65"/>
      <c r="M1188" s="65"/>
      <c r="N1188" s="65"/>
      <c r="O1188" s="65"/>
      <c r="P1188" s="65"/>
    </row>
    <row r="1189" spans="3:16" x14ac:dyDescent="0.25">
      <c r="C1189" s="7"/>
      <c r="K1189" s="65"/>
      <c r="L1189" s="65"/>
      <c r="M1189" s="65"/>
      <c r="N1189" s="65"/>
      <c r="O1189" s="65"/>
      <c r="P1189" s="65"/>
    </row>
    <row r="1190" spans="3:16" x14ac:dyDescent="0.25">
      <c r="C1190" s="7"/>
      <c r="K1190" s="65"/>
      <c r="L1190" s="65"/>
      <c r="M1190" s="65"/>
      <c r="N1190" s="65"/>
      <c r="O1190" s="65"/>
      <c r="P1190" s="65"/>
    </row>
    <row r="1191" spans="3:16" x14ac:dyDescent="0.25">
      <c r="C1191" s="7"/>
      <c r="K1191" s="65"/>
      <c r="L1191" s="65"/>
      <c r="M1191" s="65"/>
      <c r="N1191" s="65"/>
      <c r="O1191" s="65"/>
      <c r="P1191" s="65"/>
    </row>
    <row r="1192" spans="3:16" x14ac:dyDescent="0.25">
      <c r="C1192" s="7"/>
      <c r="K1192" s="65"/>
      <c r="L1192" s="65"/>
      <c r="M1192" s="65"/>
      <c r="N1192" s="65"/>
      <c r="O1192" s="65"/>
      <c r="P1192" s="65"/>
    </row>
    <row r="1193" spans="3:16" x14ac:dyDescent="0.25">
      <c r="C1193" s="7"/>
      <c r="K1193" s="65"/>
      <c r="L1193" s="65"/>
      <c r="M1193" s="65"/>
      <c r="N1193" s="65"/>
      <c r="O1193" s="65"/>
      <c r="P1193" s="65"/>
    </row>
    <row r="1194" spans="3:16" x14ac:dyDescent="0.25">
      <c r="C1194" s="7"/>
      <c r="K1194" s="65"/>
      <c r="L1194" s="65"/>
      <c r="M1194" s="65"/>
      <c r="N1194" s="65"/>
      <c r="O1194" s="65"/>
      <c r="P1194" s="65"/>
    </row>
    <row r="1195" spans="3:16" x14ac:dyDescent="0.25">
      <c r="C1195" s="7"/>
      <c r="K1195" s="65"/>
      <c r="L1195" s="65"/>
      <c r="M1195" s="65"/>
      <c r="N1195" s="65"/>
      <c r="O1195" s="65"/>
      <c r="P1195" s="65"/>
    </row>
    <row r="1196" spans="3:16" x14ac:dyDescent="0.25">
      <c r="C1196" s="7"/>
      <c r="K1196" s="65"/>
      <c r="L1196" s="65"/>
      <c r="M1196" s="65"/>
      <c r="N1196" s="65"/>
      <c r="O1196" s="65"/>
      <c r="P1196" s="65"/>
    </row>
    <row r="1197" spans="3:16" x14ac:dyDescent="0.25">
      <c r="C1197" s="7"/>
      <c r="K1197" s="65"/>
      <c r="L1197" s="65"/>
      <c r="M1197" s="65"/>
      <c r="N1197" s="65"/>
      <c r="O1197" s="65"/>
      <c r="P1197" s="65"/>
    </row>
    <row r="1198" spans="3:16" x14ac:dyDescent="0.25">
      <c r="C1198" s="7"/>
      <c r="K1198" s="65"/>
      <c r="L1198" s="65"/>
      <c r="M1198" s="65"/>
      <c r="N1198" s="65"/>
      <c r="O1198" s="65"/>
      <c r="P1198" s="65"/>
    </row>
    <row r="1199" spans="3:16" x14ac:dyDescent="0.25">
      <c r="C1199" s="7"/>
      <c r="K1199" s="65"/>
      <c r="L1199" s="65"/>
      <c r="M1199" s="65"/>
      <c r="N1199" s="65"/>
      <c r="O1199" s="65"/>
      <c r="P1199" s="65"/>
    </row>
    <row r="1200" spans="3:16" x14ac:dyDescent="0.25">
      <c r="C1200" s="7"/>
      <c r="K1200" s="65"/>
      <c r="L1200" s="65"/>
      <c r="M1200" s="65"/>
      <c r="N1200" s="65"/>
      <c r="O1200" s="65"/>
      <c r="P1200" s="65"/>
    </row>
    <row r="1201" spans="3:16" x14ac:dyDescent="0.25">
      <c r="C1201" s="7"/>
      <c r="K1201" s="65"/>
      <c r="L1201" s="65"/>
      <c r="M1201" s="65"/>
      <c r="N1201" s="65"/>
      <c r="O1201" s="65"/>
      <c r="P1201" s="65"/>
    </row>
    <row r="1202" spans="3:16" x14ac:dyDescent="0.25">
      <c r="C1202" s="7"/>
      <c r="K1202" s="65"/>
      <c r="L1202" s="65"/>
      <c r="M1202" s="65"/>
      <c r="N1202" s="65"/>
      <c r="O1202" s="65"/>
      <c r="P1202" s="65"/>
    </row>
    <row r="1203" spans="3:16" x14ac:dyDescent="0.25">
      <c r="C1203" s="7"/>
      <c r="K1203" s="65"/>
      <c r="L1203" s="65"/>
      <c r="M1203" s="65"/>
      <c r="N1203" s="65"/>
      <c r="O1203" s="65"/>
      <c r="P1203" s="65"/>
    </row>
    <row r="1204" spans="3:16" x14ac:dyDescent="0.25">
      <c r="C1204" s="7"/>
      <c r="K1204" s="65"/>
      <c r="L1204" s="65"/>
      <c r="M1204" s="65"/>
      <c r="N1204" s="65"/>
      <c r="O1204" s="65"/>
      <c r="P1204" s="65"/>
    </row>
    <row r="1205" spans="3:16" x14ac:dyDescent="0.25">
      <c r="C1205" s="7"/>
      <c r="K1205" s="65"/>
      <c r="L1205" s="65"/>
      <c r="M1205" s="65"/>
      <c r="N1205" s="65"/>
      <c r="O1205" s="65"/>
      <c r="P1205" s="65"/>
    </row>
    <row r="1206" spans="3:16" x14ac:dyDescent="0.25">
      <c r="C1206" s="7"/>
      <c r="K1206" s="65"/>
      <c r="L1206" s="65"/>
      <c r="M1206" s="65"/>
      <c r="N1206" s="65"/>
      <c r="O1206" s="65"/>
      <c r="P1206" s="65"/>
    </row>
    <row r="1207" spans="3:16" x14ac:dyDescent="0.25">
      <c r="C1207" s="7"/>
      <c r="K1207" s="65"/>
      <c r="L1207" s="65"/>
      <c r="M1207" s="65"/>
      <c r="N1207" s="65"/>
      <c r="O1207" s="65"/>
      <c r="P1207" s="65"/>
    </row>
    <row r="1208" spans="3:16" x14ac:dyDescent="0.25">
      <c r="C1208" s="7"/>
      <c r="K1208" s="65"/>
      <c r="L1208" s="65"/>
      <c r="M1208" s="65"/>
      <c r="N1208" s="65"/>
      <c r="O1208" s="65"/>
      <c r="P1208" s="65"/>
    </row>
    <row r="1209" spans="3:16" x14ac:dyDescent="0.25">
      <c r="C1209" s="7"/>
      <c r="K1209" s="65"/>
      <c r="L1209" s="65"/>
      <c r="M1209" s="65"/>
      <c r="N1209" s="65"/>
      <c r="O1209" s="65"/>
      <c r="P1209" s="65"/>
    </row>
    <row r="1210" spans="3:16" x14ac:dyDescent="0.25">
      <c r="C1210" s="7"/>
      <c r="K1210" s="65"/>
      <c r="L1210" s="65"/>
      <c r="M1210" s="65"/>
      <c r="N1210" s="65"/>
      <c r="O1210" s="65"/>
      <c r="P1210" s="65"/>
    </row>
    <row r="1211" spans="3:16" x14ac:dyDescent="0.25">
      <c r="C1211" s="7"/>
      <c r="K1211" s="65"/>
      <c r="L1211" s="65"/>
      <c r="M1211" s="65"/>
      <c r="N1211" s="65"/>
      <c r="O1211" s="65"/>
      <c r="P1211" s="65"/>
    </row>
    <row r="1212" spans="3:16" x14ac:dyDescent="0.25">
      <c r="C1212" s="7"/>
      <c r="K1212" s="65"/>
      <c r="L1212" s="65"/>
      <c r="M1212" s="65"/>
      <c r="N1212" s="65"/>
      <c r="O1212" s="65"/>
      <c r="P1212" s="65"/>
    </row>
    <row r="1213" spans="3:16" x14ac:dyDescent="0.25">
      <c r="C1213" s="7"/>
      <c r="K1213" s="65"/>
      <c r="L1213" s="65"/>
      <c r="M1213" s="65"/>
      <c r="N1213" s="65"/>
      <c r="O1213" s="65"/>
      <c r="P1213" s="65"/>
    </row>
    <row r="1214" spans="3:16" x14ac:dyDescent="0.25">
      <c r="C1214" s="7"/>
      <c r="K1214" s="65"/>
      <c r="L1214" s="65"/>
      <c r="M1214" s="65"/>
      <c r="N1214" s="65"/>
      <c r="O1214" s="65"/>
      <c r="P1214" s="65"/>
    </row>
    <row r="1215" spans="3:16" x14ac:dyDescent="0.25">
      <c r="C1215" s="7"/>
      <c r="K1215" s="65"/>
      <c r="L1215" s="65"/>
      <c r="M1215" s="65"/>
      <c r="N1215" s="65"/>
      <c r="O1215" s="65"/>
      <c r="P1215" s="65"/>
    </row>
    <row r="1216" spans="3:16" x14ac:dyDescent="0.25">
      <c r="C1216" s="7"/>
      <c r="K1216" s="65"/>
      <c r="L1216" s="65"/>
      <c r="M1216" s="65"/>
      <c r="N1216" s="65"/>
      <c r="O1216" s="65"/>
      <c r="P1216" s="65"/>
    </row>
    <row r="1217" spans="3:16" x14ac:dyDescent="0.25">
      <c r="C1217" s="7"/>
      <c r="K1217" s="65"/>
      <c r="L1217" s="65"/>
      <c r="M1217" s="65"/>
      <c r="N1217" s="65"/>
      <c r="O1217" s="65"/>
      <c r="P1217" s="65"/>
    </row>
    <row r="1218" spans="3:16" x14ac:dyDescent="0.25">
      <c r="C1218" s="7"/>
      <c r="K1218" s="65"/>
      <c r="L1218" s="65"/>
      <c r="M1218" s="65"/>
      <c r="N1218" s="65"/>
      <c r="O1218" s="65"/>
      <c r="P1218" s="65"/>
    </row>
    <row r="1219" spans="3:16" x14ac:dyDescent="0.25">
      <c r="C1219" s="7"/>
      <c r="K1219" s="65"/>
      <c r="L1219" s="65"/>
      <c r="M1219" s="65"/>
      <c r="N1219" s="65"/>
      <c r="O1219" s="65"/>
      <c r="P1219" s="65"/>
    </row>
    <row r="1220" spans="3:16" x14ac:dyDescent="0.25">
      <c r="C1220" s="7"/>
      <c r="K1220" s="65"/>
      <c r="L1220" s="65"/>
      <c r="M1220" s="65"/>
      <c r="N1220" s="65"/>
      <c r="O1220" s="65"/>
      <c r="P1220" s="65"/>
    </row>
    <row r="1221" spans="3:16" x14ac:dyDescent="0.25">
      <c r="C1221" s="7"/>
      <c r="K1221" s="65"/>
      <c r="L1221" s="65"/>
      <c r="M1221" s="65"/>
      <c r="N1221" s="65"/>
      <c r="O1221" s="65"/>
      <c r="P1221" s="65"/>
    </row>
    <row r="1222" spans="3:16" x14ac:dyDescent="0.25">
      <c r="C1222" s="7"/>
      <c r="K1222" s="65"/>
      <c r="L1222" s="65"/>
      <c r="M1222" s="65"/>
      <c r="N1222" s="65"/>
      <c r="O1222" s="65"/>
      <c r="P1222" s="65"/>
    </row>
    <row r="1223" spans="3:16" x14ac:dyDescent="0.25">
      <c r="C1223" s="7"/>
      <c r="K1223" s="65"/>
      <c r="L1223" s="65"/>
      <c r="M1223" s="65"/>
      <c r="N1223" s="65"/>
      <c r="O1223" s="65"/>
      <c r="P1223" s="65"/>
    </row>
    <row r="1224" spans="3:16" x14ac:dyDescent="0.25">
      <c r="C1224" s="7"/>
      <c r="K1224" s="65"/>
      <c r="L1224" s="65"/>
      <c r="M1224" s="65"/>
      <c r="N1224" s="65"/>
      <c r="O1224" s="65"/>
      <c r="P1224" s="65"/>
    </row>
    <row r="1225" spans="3:16" x14ac:dyDescent="0.25">
      <c r="C1225" s="7"/>
      <c r="K1225" s="65"/>
      <c r="L1225" s="65"/>
      <c r="M1225" s="65"/>
      <c r="N1225" s="65"/>
      <c r="O1225" s="65"/>
      <c r="P1225" s="65"/>
    </row>
    <row r="1226" spans="3:16" x14ac:dyDescent="0.25">
      <c r="C1226" s="7"/>
      <c r="K1226" s="65"/>
      <c r="L1226" s="65"/>
      <c r="M1226" s="65"/>
      <c r="N1226" s="65"/>
      <c r="O1226" s="65"/>
      <c r="P1226" s="65"/>
    </row>
    <row r="1227" spans="3:16" x14ac:dyDescent="0.25">
      <c r="C1227" s="7"/>
      <c r="K1227" s="65"/>
      <c r="L1227" s="65"/>
      <c r="M1227" s="65"/>
      <c r="N1227" s="65"/>
      <c r="O1227" s="65"/>
      <c r="P1227" s="65"/>
    </row>
    <row r="1228" spans="3:16" x14ac:dyDescent="0.25">
      <c r="C1228" s="7"/>
      <c r="K1228" s="65"/>
      <c r="L1228" s="65"/>
      <c r="M1228" s="65"/>
      <c r="N1228" s="65"/>
      <c r="O1228" s="65"/>
      <c r="P1228" s="65"/>
    </row>
    <row r="1229" spans="3:16" x14ac:dyDescent="0.25">
      <c r="C1229" s="7"/>
      <c r="K1229" s="65"/>
      <c r="L1229" s="65"/>
      <c r="M1229" s="65"/>
      <c r="N1229" s="65"/>
      <c r="O1229" s="65"/>
      <c r="P1229" s="65"/>
    </row>
    <row r="1230" spans="3:16" x14ac:dyDescent="0.25">
      <c r="C1230" s="7"/>
      <c r="K1230" s="65"/>
      <c r="L1230" s="65"/>
      <c r="M1230" s="65"/>
      <c r="N1230" s="65"/>
      <c r="O1230" s="65"/>
      <c r="P1230" s="65"/>
    </row>
    <row r="1231" spans="3:16" x14ac:dyDescent="0.25">
      <c r="C1231" s="7"/>
      <c r="K1231" s="65"/>
      <c r="L1231" s="65"/>
      <c r="M1231" s="65"/>
      <c r="N1231" s="65"/>
      <c r="O1231" s="65"/>
      <c r="P1231" s="65"/>
    </row>
    <row r="1232" spans="3:16" x14ac:dyDescent="0.25">
      <c r="C1232" s="7"/>
      <c r="K1232" s="65"/>
      <c r="L1232" s="65"/>
      <c r="M1232" s="65"/>
      <c r="N1232" s="65"/>
      <c r="O1232" s="65"/>
      <c r="P1232" s="65"/>
    </row>
    <row r="1233" spans="3:16" x14ac:dyDescent="0.25">
      <c r="C1233" s="7"/>
      <c r="K1233" s="65"/>
      <c r="L1233" s="65"/>
      <c r="M1233" s="65"/>
      <c r="N1233" s="65"/>
      <c r="O1233" s="65"/>
      <c r="P1233" s="65"/>
    </row>
    <row r="1234" spans="3:16" x14ac:dyDescent="0.25">
      <c r="C1234" s="7"/>
      <c r="K1234" s="65"/>
      <c r="L1234" s="65"/>
      <c r="M1234" s="65"/>
      <c r="N1234" s="65"/>
      <c r="O1234" s="65"/>
      <c r="P1234" s="65"/>
    </row>
    <row r="1235" spans="3:16" x14ac:dyDescent="0.25">
      <c r="C1235" s="7"/>
      <c r="K1235" s="65"/>
      <c r="L1235" s="65"/>
      <c r="M1235" s="65"/>
      <c r="N1235" s="65"/>
      <c r="O1235" s="65"/>
      <c r="P1235" s="65"/>
    </row>
    <row r="1236" spans="3:16" x14ac:dyDescent="0.25">
      <c r="C1236" s="7"/>
      <c r="K1236" s="65"/>
      <c r="L1236" s="65"/>
      <c r="M1236" s="65"/>
      <c r="N1236" s="65"/>
      <c r="O1236" s="65"/>
      <c r="P1236" s="65"/>
    </row>
    <row r="1237" spans="3:16" x14ac:dyDescent="0.25">
      <c r="C1237" s="7"/>
      <c r="K1237" s="65"/>
      <c r="L1237" s="65"/>
      <c r="M1237" s="65"/>
      <c r="N1237" s="65"/>
      <c r="O1237" s="65"/>
      <c r="P1237" s="65"/>
    </row>
    <row r="1238" spans="3:16" x14ac:dyDescent="0.25">
      <c r="C1238" s="7"/>
      <c r="K1238" s="65"/>
      <c r="L1238" s="65"/>
      <c r="M1238" s="65"/>
      <c r="N1238" s="65"/>
      <c r="O1238" s="65"/>
      <c r="P1238" s="65"/>
    </row>
    <row r="1239" spans="3:16" x14ac:dyDescent="0.25">
      <c r="C1239" s="7"/>
      <c r="K1239" s="65"/>
      <c r="L1239" s="65"/>
      <c r="M1239" s="65"/>
      <c r="N1239" s="65"/>
      <c r="O1239" s="65"/>
      <c r="P1239" s="65"/>
    </row>
    <row r="1240" spans="3:16" x14ac:dyDescent="0.25">
      <c r="C1240" s="7"/>
      <c r="K1240" s="65"/>
      <c r="L1240" s="65"/>
      <c r="M1240" s="65"/>
      <c r="N1240" s="65"/>
      <c r="O1240" s="65"/>
      <c r="P1240" s="65"/>
    </row>
    <row r="1241" spans="3:16" x14ac:dyDescent="0.25">
      <c r="C1241" s="7"/>
      <c r="K1241" s="65"/>
      <c r="L1241" s="65"/>
      <c r="M1241" s="65"/>
      <c r="N1241" s="65"/>
      <c r="O1241" s="65"/>
      <c r="P1241" s="65"/>
    </row>
    <row r="1242" spans="3:16" x14ac:dyDescent="0.25">
      <c r="C1242" s="7"/>
      <c r="K1242" s="65"/>
      <c r="L1242" s="65"/>
      <c r="M1242" s="65"/>
      <c r="N1242" s="65"/>
      <c r="O1242" s="65"/>
      <c r="P1242" s="65"/>
    </row>
    <row r="1243" spans="3:16" x14ac:dyDescent="0.25">
      <c r="C1243" s="7"/>
      <c r="K1243" s="65"/>
      <c r="L1243" s="65"/>
      <c r="M1243" s="65"/>
      <c r="N1243" s="65"/>
      <c r="O1243" s="65"/>
      <c r="P1243" s="65"/>
    </row>
    <row r="1244" spans="3:16" x14ac:dyDescent="0.25">
      <c r="C1244" s="7"/>
      <c r="K1244" s="65"/>
      <c r="L1244" s="65"/>
      <c r="M1244" s="65"/>
      <c r="N1244" s="65"/>
      <c r="O1244" s="65"/>
      <c r="P1244" s="65"/>
    </row>
    <row r="1245" spans="3:16" x14ac:dyDescent="0.25">
      <c r="C1245" s="7"/>
      <c r="K1245" s="65"/>
      <c r="L1245" s="65"/>
      <c r="M1245" s="65"/>
      <c r="N1245" s="65"/>
      <c r="O1245" s="65"/>
      <c r="P1245" s="65"/>
    </row>
    <row r="1246" spans="3:16" x14ac:dyDescent="0.25">
      <c r="C1246" s="7"/>
      <c r="K1246" s="65"/>
      <c r="L1246" s="65"/>
      <c r="M1246" s="65"/>
      <c r="N1246" s="65"/>
      <c r="O1246" s="65"/>
      <c r="P1246" s="65"/>
    </row>
    <row r="1247" spans="3:16" x14ac:dyDescent="0.25">
      <c r="C1247" s="7"/>
      <c r="K1247" s="65"/>
      <c r="L1247" s="65"/>
      <c r="M1247" s="65"/>
      <c r="N1247" s="65"/>
      <c r="O1247" s="65"/>
      <c r="P1247" s="65"/>
    </row>
    <row r="1248" spans="3:16" x14ac:dyDescent="0.25">
      <c r="C1248" s="7"/>
      <c r="K1248" s="65"/>
      <c r="L1248" s="65"/>
      <c r="M1248" s="65"/>
      <c r="N1248" s="65"/>
      <c r="O1248" s="65"/>
      <c r="P1248" s="65"/>
    </row>
    <row r="1249" spans="3:16" x14ac:dyDescent="0.25">
      <c r="C1249" s="7"/>
      <c r="K1249" s="65"/>
      <c r="L1249" s="65"/>
      <c r="M1249" s="65"/>
      <c r="N1249" s="65"/>
      <c r="O1249" s="65"/>
      <c r="P1249" s="65"/>
    </row>
    <row r="1250" spans="3:16" x14ac:dyDescent="0.25">
      <c r="C1250" s="7"/>
      <c r="K1250" s="65"/>
      <c r="L1250" s="65"/>
      <c r="M1250" s="65"/>
      <c r="N1250" s="65"/>
      <c r="O1250" s="65"/>
      <c r="P1250" s="65"/>
    </row>
    <row r="1251" spans="3:16" x14ac:dyDescent="0.25">
      <c r="C1251" s="7"/>
      <c r="K1251" s="65"/>
      <c r="L1251" s="65"/>
      <c r="M1251" s="65"/>
      <c r="N1251" s="65"/>
      <c r="O1251" s="65"/>
      <c r="P1251" s="65"/>
    </row>
    <row r="1252" spans="3:16" x14ac:dyDescent="0.25">
      <c r="C1252" s="7"/>
      <c r="K1252" s="65"/>
      <c r="L1252" s="65"/>
      <c r="M1252" s="65"/>
      <c r="N1252" s="65"/>
      <c r="O1252" s="65"/>
      <c r="P1252" s="65"/>
    </row>
    <row r="1253" spans="3:16" x14ac:dyDescent="0.25">
      <c r="C1253" s="7"/>
      <c r="K1253" s="65"/>
      <c r="L1253" s="65"/>
      <c r="M1253" s="65"/>
      <c r="N1253" s="65"/>
      <c r="O1253" s="65"/>
      <c r="P1253" s="65"/>
    </row>
    <row r="1254" spans="3:16" x14ac:dyDescent="0.25">
      <c r="C1254" s="7"/>
      <c r="K1254" s="65"/>
      <c r="L1254" s="65"/>
      <c r="M1254" s="65"/>
      <c r="N1254" s="65"/>
      <c r="O1254" s="65"/>
      <c r="P1254" s="65"/>
    </row>
    <row r="1255" spans="3:16" x14ac:dyDescent="0.25">
      <c r="C1255" s="7"/>
      <c r="K1255" s="65"/>
      <c r="L1255" s="65"/>
      <c r="M1255" s="65"/>
      <c r="N1255" s="65"/>
      <c r="O1255" s="65"/>
      <c r="P1255" s="65"/>
    </row>
    <row r="1256" spans="3:16" x14ac:dyDescent="0.25">
      <c r="C1256" s="7"/>
      <c r="K1256" s="65"/>
      <c r="L1256" s="65"/>
      <c r="M1256" s="65"/>
      <c r="N1256" s="65"/>
      <c r="O1256" s="65"/>
      <c r="P1256" s="65"/>
    </row>
    <row r="1257" spans="3:16" x14ac:dyDescent="0.25">
      <c r="C1257" s="7"/>
      <c r="K1257" s="65"/>
      <c r="L1257" s="65"/>
      <c r="M1257" s="65"/>
      <c r="N1257" s="65"/>
      <c r="O1257" s="65"/>
      <c r="P1257" s="65"/>
    </row>
    <row r="1258" spans="3:16" x14ac:dyDescent="0.25">
      <c r="C1258" s="7"/>
      <c r="K1258" s="65"/>
      <c r="L1258" s="65"/>
      <c r="M1258" s="65"/>
      <c r="N1258" s="65"/>
      <c r="O1258" s="65"/>
      <c r="P1258" s="65"/>
    </row>
    <row r="1259" spans="3:16" x14ac:dyDescent="0.25">
      <c r="C1259" s="7"/>
      <c r="K1259" s="65"/>
      <c r="L1259" s="65"/>
      <c r="M1259" s="65"/>
      <c r="N1259" s="65"/>
      <c r="O1259" s="65"/>
      <c r="P1259" s="65"/>
    </row>
    <row r="1260" spans="3:16" x14ac:dyDescent="0.25">
      <c r="C1260" s="7"/>
      <c r="K1260" s="65"/>
      <c r="L1260" s="65"/>
      <c r="M1260" s="65"/>
      <c r="N1260" s="65"/>
      <c r="O1260" s="65"/>
      <c r="P1260" s="65"/>
    </row>
    <row r="1261" spans="3:16" x14ac:dyDescent="0.25">
      <c r="C1261" s="7"/>
      <c r="K1261" s="65"/>
      <c r="L1261" s="65"/>
      <c r="M1261" s="65"/>
      <c r="N1261" s="65"/>
      <c r="O1261" s="65"/>
      <c r="P1261" s="65"/>
    </row>
    <row r="1262" spans="3:16" x14ac:dyDescent="0.25">
      <c r="C1262" s="7"/>
      <c r="K1262" s="65"/>
      <c r="L1262" s="65"/>
      <c r="M1262" s="65"/>
      <c r="N1262" s="65"/>
      <c r="O1262" s="65"/>
      <c r="P1262" s="65"/>
    </row>
    <row r="1263" spans="3:16" x14ac:dyDescent="0.25">
      <c r="C1263" s="7"/>
      <c r="K1263" s="65"/>
      <c r="L1263" s="65"/>
      <c r="M1263" s="65"/>
      <c r="N1263" s="65"/>
      <c r="O1263" s="65"/>
      <c r="P1263" s="65"/>
    </row>
    <row r="1264" spans="3:16" x14ac:dyDescent="0.25">
      <c r="C1264" s="7"/>
      <c r="K1264" s="65"/>
      <c r="L1264" s="65"/>
      <c r="M1264" s="65"/>
      <c r="N1264" s="65"/>
      <c r="O1264" s="65"/>
      <c r="P1264" s="65"/>
    </row>
    <row r="1265" spans="3:16" x14ac:dyDescent="0.25">
      <c r="C1265" s="7"/>
      <c r="K1265" s="65"/>
      <c r="L1265" s="65"/>
      <c r="M1265" s="65"/>
      <c r="N1265" s="65"/>
      <c r="O1265" s="65"/>
      <c r="P1265" s="65"/>
    </row>
    <row r="1266" spans="3:16" x14ac:dyDescent="0.25">
      <c r="C1266" s="7"/>
      <c r="K1266" s="65"/>
      <c r="L1266" s="65"/>
      <c r="M1266" s="65"/>
      <c r="N1266" s="65"/>
      <c r="O1266" s="65"/>
      <c r="P1266" s="65"/>
    </row>
    <row r="1267" spans="3:16" x14ac:dyDescent="0.25">
      <c r="C1267" s="7"/>
      <c r="K1267" s="65"/>
      <c r="L1267" s="65"/>
      <c r="M1267" s="65"/>
      <c r="N1267" s="65"/>
      <c r="O1267" s="65"/>
      <c r="P1267" s="65"/>
    </row>
    <row r="1268" spans="3:16" x14ac:dyDescent="0.25">
      <c r="C1268" s="7"/>
      <c r="K1268" s="65"/>
      <c r="L1268" s="65"/>
      <c r="M1268" s="65"/>
      <c r="N1268" s="65"/>
      <c r="O1268" s="65"/>
      <c r="P1268" s="65"/>
    </row>
    <row r="1269" spans="3:16" x14ac:dyDescent="0.25">
      <c r="C1269" s="7"/>
      <c r="K1269" s="65"/>
      <c r="L1269" s="65"/>
      <c r="M1269" s="65"/>
      <c r="N1269" s="65"/>
      <c r="O1269" s="65"/>
      <c r="P1269" s="65"/>
    </row>
    <row r="1270" spans="3:16" x14ac:dyDescent="0.25">
      <c r="C1270" s="7"/>
      <c r="K1270" s="65"/>
      <c r="L1270" s="65"/>
      <c r="M1270" s="65"/>
      <c r="N1270" s="65"/>
      <c r="O1270" s="65"/>
      <c r="P1270" s="65"/>
    </row>
    <row r="1271" spans="3:16" x14ac:dyDescent="0.25">
      <c r="C1271" s="7"/>
      <c r="K1271" s="65"/>
      <c r="L1271" s="65"/>
      <c r="M1271" s="65"/>
      <c r="N1271" s="65"/>
      <c r="O1271" s="65"/>
      <c r="P1271" s="65"/>
    </row>
    <row r="1272" spans="3:16" x14ac:dyDescent="0.25">
      <c r="C1272" s="7"/>
      <c r="K1272" s="65"/>
      <c r="L1272" s="65"/>
      <c r="M1272" s="65"/>
      <c r="N1272" s="65"/>
      <c r="O1272" s="65"/>
      <c r="P1272" s="65"/>
    </row>
    <row r="1273" spans="3:16" x14ac:dyDescent="0.25">
      <c r="C1273" s="7"/>
      <c r="K1273" s="65"/>
      <c r="L1273" s="65"/>
      <c r="M1273" s="65"/>
      <c r="N1273" s="65"/>
      <c r="O1273" s="65"/>
      <c r="P1273" s="65"/>
    </row>
    <row r="1274" spans="3:16" x14ac:dyDescent="0.25">
      <c r="C1274" s="7"/>
      <c r="K1274" s="65"/>
      <c r="L1274" s="65"/>
      <c r="M1274" s="65"/>
      <c r="N1274" s="65"/>
      <c r="O1274" s="65"/>
      <c r="P1274" s="65"/>
    </row>
    <row r="1275" spans="3:16" x14ac:dyDescent="0.25">
      <c r="C1275" s="7"/>
      <c r="K1275" s="65"/>
      <c r="L1275" s="65"/>
      <c r="M1275" s="65"/>
      <c r="N1275" s="65"/>
      <c r="O1275" s="65"/>
      <c r="P1275" s="65"/>
    </row>
    <row r="1276" spans="3:16" x14ac:dyDescent="0.25">
      <c r="C1276" s="7"/>
      <c r="K1276" s="65"/>
      <c r="L1276" s="65"/>
      <c r="M1276" s="65"/>
      <c r="N1276" s="65"/>
      <c r="O1276" s="65"/>
      <c r="P1276" s="65"/>
    </row>
    <row r="1277" spans="3:16" x14ac:dyDescent="0.25">
      <c r="C1277" s="7"/>
      <c r="K1277" s="65"/>
      <c r="L1277" s="65"/>
      <c r="M1277" s="65"/>
      <c r="N1277" s="65"/>
      <c r="O1277" s="65"/>
      <c r="P1277" s="65"/>
    </row>
    <row r="1278" spans="3:16" x14ac:dyDescent="0.25">
      <c r="C1278" s="7"/>
      <c r="K1278" s="65"/>
      <c r="L1278" s="65"/>
      <c r="M1278" s="65"/>
      <c r="N1278" s="65"/>
      <c r="O1278" s="65"/>
      <c r="P1278" s="65"/>
    </row>
    <row r="1279" spans="3:16" x14ac:dyDescent="0.25">
      <c r="C1279" s="7"/>
      <c r="K1279" s="65"/>
      <c r="L1279" s="65"/>
      <c r="M1279" s="65"/>
      <c r="N1279" s="65"/>
      <c r="O1279" s="65"/>
      <c r="P1279" s="65"/>
    </row>
    <row r="1280" spans="3:16" x14ac:dyDescent="0.25">
      <c r="C1280" s="7"/>
      <c r="K1280" s="65"/>
      <c r="L1280" s="65"/>
      <c r="M1280" s="65"/>
      <c r="N1280" s="65"/>
      <c r="O1280" s="65"/>
      <c r="P1280" s="65"/>
    </row>
    <row r="1281" spans="3:16" x14ac:dyDescent="0.25">
      <c r="C1281" s="7"/>
      <c r="K1281" s="65"/>
      <c r="L1281" s="65"/>
      <c r="M1281" s="65"/>
      <c r="N1281" s="65"/>
      <c r="O1281" s="65"/>
      <c r="P1281" s="65"/>
    </row>
    <row r="1282" spans="3:16" x14ac:dyDescent="0.25">
      <c r="C1282" s="7"/>
      <c r="K1282" s="65"/>
      <c r="L1282" s="65"/>
      <c r="M1282" s="65"/>
      <c r="N1282" s="65"/>
      <c r="O1282" s="65"/>
      <c r="P1282" s="65"/>
    </row>
    <row r="1283" spans="3:16" x14ac:dyDescent="0.25">
      <c r="C1283" s="7"/>
      <c r="K1283" s="65"/>
      <c r="L1283" s="65"/>
      <c r="M1283" s="65"/>
      <c r="N1283" s="65"/>
      <c r="O1283" s="65"/>
      <c r="P1283" s="65"/>
    </row>
    <row r="1284" spans="3:16" x14ac:dyDescent="0.25">
      <c r="C1284" s="7"/>
      <c r="K1284" s="65"/>
      <c r="L1284" s="65"/>
      <c r="M1284" s="65"/>
      <c r="N1284" s="65"/>
      <c r="O1284" s="65"/>
      <c r="P1284" s="65"/>
    </row>
    <row r="1285" spans="3:16" x14ac:dyDescent="0.25">
      <c r="C1285" s="7"/>
      <c r="K1285" s="65"/>
      <c r="L1285" s="65"/>
      <c r="M1285" s="65"/>
      <c r="N1285" s="65"/>
      <c r="O1285" s="65"/>
      <c r="P1285" s="65"/>
    </row>
    <row r="1286" spans="3:16" x14ac:dyDescent="0.25">
      <c r="C1286" s="7"/>
      <c r="K1286" s="65"/>
      <c r="L1286" s="65"/>
      <c r="M1286" s="65"/>
      <c r="N1286" s="65"/>
      <c r="O1286" s="65"/>
      <c r="P1286" s="65"/>
    </row>
    <row r="1287" spans="3:16" x14ac:dyDescent="0.25">
      <c r="C1287" s="7"/>
      <c r="K1287" s="65"/>
      <c r="L1287" s="65"/>
      <c r="M1287" s="65"/>
      <c r="N1287" s="65"/>
      <c r="O1287" s="65"/>
      <c r="P1287" s="65"/>
    </row>
    <row r="1288" spans="3:16" x14ac:dyDescent="0.25">
      <c r="C1288" s="7"/>
      <c r="K1288" s="65"/>
      <c r="L1288" s="65"/>
      <c r="M1288" s="65"/>
      <c r="N1288" s="65"/>
      <c r="O1288" s="65"/>
      <c r="P1288" s="65"/>
    </row>
    <row r="1289" spans="3:16" x14ac:dyDescent="0.25">
      <c r="C1289" s="7"/>
      <c r="K1289" s="65"/>
      <c r="L1289" s="65"/>
      <c r="M1289" s="65"/>
      <c r="N1289" s="65"/>
      <c r="O1289" s="65"/>
      <c r="P1289" s="65"/>
    </row>
    <row r="1290" spans="3:16" x14ac:dyDescent="0.25">
      <c r="C1290" s="7"/>
      <c r="K1290" s="65"/>
      <c r="L1290" s="65"/>
      <c r="M1290" s="65"/>
      <c r="N1290" s="65"/>
      <c r="O1290" s="65"/>
      <c r="P1290" s="65"/>
    </row>
    <row r="1291" spans="3:16" x14ac:dyDescent="0.25">
      <c r="C1291" s="7"/>
      <c r="K1291" s="65"/>
      <c r="L1291" s="65"/>
      <c r="M1291" s="65"/>
      <c r="N1291" s="65"/>
      <c r="O1291" s="65"/>
      <c r="P1291" s="65"/>
    </row>
    <row r="1292" spans="3:16" x14ac:dyDescent="0.25">
      <c r="C1292" s="7"/>
      <c r="K1292" s="65"/>
      <c r="L1292" s="65"/>
      <c r="M1292" s="65"/>
      <c r="N1292" s="65"/>
      <c r="O1292" s="65"/>
      <c r="P1292" s="65"/>
    </row>
    <row r="1293" spans="3:16" x14ac:dyDescent="0.25">
      <c r="C1293" s="7"/>
      <c r="K1293" s="65"/>
      <c r="L1293" s="65"/>
      <c r="M1293" s="65"/>
      <c r="N1293" s="65"/>
      <c r="O1293" s="65"/>
      <c r="P1293" s="65"/>
    </row>
    <row r="1294" spans="3:16" x14ac:dyDescent="0.25">
      <c r="C1294" s="7"/>
      <c r="K1294" s="65"/>
      <c r="L1294" s="65"/>
      <c r="M1294" s="65"/>
      <c r="N1294" s="65"/>
      <c r="O1294" s="65"/>
      <c r="P1294" s="65"/>
    </row>
    <row r="1295" spans="3:16" x14ac:dyDescent="0.25">
      <c r="C1295" s="7"/>
      <c r="K1295" s="65"/>
      <c r="L1295" s="65"/>
      <c r="M1295" s="65"/>
      <c r="N1295" s="65"/>
      <c r="O1295" s="65"/>
      <c r="P1295" s="65"/>
    </row>
    <row r="1296" spans="3:16" x14ac:dyDescent="0.25">
      <c r="C1296" s="7"/>
      <c r="K1296" s="65"/>
      <c r="L1296" s="65"/>
      <c r="M1296" s="65"/>
      <c r="N1296" s="65"/>
      <c r="O1296" s="65"/>
      <c r="P1296" s="65"/>
    </row>
    <row r="1297" spans="3:16" x14ac:dyDescent="0.25">
      <c r="C1297" s="7"/>
      <c r="K1297" s="65"/>
      <c r="L1297" s="65"/>
      <c r="M1297" s="65"/>
      <c r="N1297" s="65"/>
      <c r="O1297" s="65"/>
      <c r="P1297" s="65"/>
    </row>
    <row r="1298" spans="3:16" x14ac:dyDescent="0.25">
      <c r="C1298" s="7"/>
      <c r="K1298" s="65"/>
      <c r="L1298" s="65"/>
      <c r="M1298" s="65"/>
      <c r="N1298" s="65"/>
      <c r="O1298" s="65"/>
      <c r="P1298" s="65"/>
    </row>
    <row r="1299" spans="3:16" x14ac:dyDescent="0.25">
      <c r="C1299" s="7"/>
      <c r="K1299" s="65"/>
      <c r="L1299" s="65"/>
      <c r="M1299" s="65"/>
      <c r="N1299" s="65"/>
      <c r="O1299" s="65"/>
      <c r="P1299" s="65"/>
    </row>
    <row r="1300" spans="3:16" x14ac:dyDescent="0.25">
      <c r="C1300" s="7"/>
      <c r="K1300" s="65"/>
      <c r="L1300" s="65"/>
      <c r="M1300" s="65"/>
      <c r="N1300" s="65"/>
      <c r="O1300" s="65"/>
      <c r="P1300" s="65"/>
    </row>
    <row r="1301" spans="3:16" x14ac:dyDescent="0.25">
      <c r="C1301" s="7"/>
      <c r="K1301" s="65"/>
      <c r="L1301" s="65"/>
      <c r="M1301" s="65"/>
      <c r="N1301" s="65"/>
      <c r="O1301" s="65"/>
      <c r="P1301" s="65"/>
    </row>
    <row r="1302" spans="3:16" x14ac:dyDescent="0.25">
      <c r="C1302" s="7"/>
      <c r="K1302" s="65"/>
      <c r="L1302" s="65"/>
      <c r="M1302" s="65"/>
      <c r="N1302" s="65"/>
      <c r="O1302" s="65"/>
      <c r="P1302" s="65"/>
    </row>
    <row r="1303" spans="3:16" x14ac:dyDescent="0.25">
      <c r="C1303" s="7"/>
      <c r="K1303" s="65"/>
      <c r="L1303" s="65"/>
      <c r="M1303" s="65"/>
      <c r="N1303" s="65"/>
      <c r="O1303" s="65"/>
      <c r="P1303" s="65"/>
    </row>
    <row r="1304" spans="3:16" x14ac:dyDescent="0.25">
      <c r="C1304" s="7"/>
      <c r="K1304" s="65"/>
      <c r="L1304" s="65"/>
      <c r="M1304" s="65"/>
      <c r="N1304" s="65"/>
      <c r="O1304" s="65"/>
      <c r="P1304" s="65"/>
    </row>
    <row r="1305" spans="3:16" x14ac:dyDescent="0.25">
      <c r="C1305" s="7"/>
      <c r="K1305" s="65"/>
      <c r="L1305" s="65"/>
      <c r="M1305" s="65"/>
      <c r="N1305" s="65"/>
      <c r="O1305" s="65"/>
      <c r="P1305" s="65"/>
    </row>
    <row r="1306" spans="3:16" x14ac:dyDescent="0.25">
      <c r="C1306" s="7"/>
      <c r="K1306" s="65"/>
      <c r="L1306" s="65"/>
      <c r="M1306" s="65"/>
      <c r="N1306" s="65"/>
      <c r="O1306" s="65"/>
      <c r="P1306" s="65"/>
    </row>
    <row r="1307" spans="3:16" x14ac:dyDescent="0.25">
      <c r="C1307" s="7"/>
      <c r="K1307" s="65"/>
      <c r="L1307" s="65"/>
      <c r="M1307" s="65"/>
      <c r="N1307" s="65"/>
      <c r="O1307" s="65"/>
      <c r="P1307" s="65"/>
    </row>
    <row r="1308" spans="3:16" x14ac:dyDescent="0.25">
      <c r="C1308" s="7"/>
      <c r="K1308" s="65"/>
      <c r="L1308" s="65"/>
      <c r="M1308" s="65"/>
      <c r="N1308" s="65"/>
      <c r="O1308" s="65"/>
      <c r="P1308" s="65"/>
    </row>
    <row r="1309" spans="3:16" x14ac:dyDescent="0.25">
      <c r="C1309" s="7"/>
      <c r="K1309" s="65"/>
      <c r="L1309" s="65"/>
      <c r="M1309" s="65"/>
      <c r="N1309" s="65"/>
      <c r="O1309" s="65"/>
      <c r="P1309" s="65"/>
    </row>
    <row r="1310" spans="3:16" x14ac:dyDescent="0.25">
      <c r="C1310" s="7"/>
      <c r="K1310" s="65"/>
      <c r="L1310" s="65"/>
      <c r="M1310" s="65"/>
      <c r="N1310" s="65"/>
      <c r="O1310" s="65"/>
      <c r="P1310" s="65"/>
    </row>
    <row r="1311" spans="3:16" x14ac:dyDescent="0.25">
      <c r="C1311" s="7"/>
      <c r="K1311" s="65"/>
      <c r="L1311" s="65"/>
      <c r="M1311" s="65"/>
      <c r="N1311" s="65"/>
      <c r="O1311" s="65"/>
      <c r="P1311" s="65"/>
    </row>
    <row r="1312" spans="3:16" x14ac:dyDescent="0.25">
      <c r="C1312" s="7"/>
      <c r="K1312" s="65"/>
      <c r="L1312" s="65"/>
      <c r="M1312" s="65"/>
      <c r="N1312" s="65"/>
      <c r="O1312" s="65"/>
      <c r="P1312" s="65"/>
    </row>
    <row r="1313" spans="3:16" x14ac:dyDescent="0.25">
      <c r="C1313" s="7"/>
      <c r="K1313" s="65"/>
      <c r="L1313" s="65"/>
      <c r="M1313" s="65"/>
      <c r="N1313" s="65"/>
      <c r="O1313" s="65"/>
      <c r="P1313" s="65"/>
    </row>
    <row r="1314" spans="3:16" x14ac:dyDescent="0.25">
      <c r="C1314" s="7"/>
      <c r="K1314" s="65"/>
      <c r="L1314" s="65"/>
      <c r="M1314" s="65"/>
      <c r="N1314" s="65"/>
      <c r="O1314" s="65"/>
      <c r="P1314" s="65"/>
    </row>
    <row r="1315" spans="3:16" x14ac:dyDescent="0.25">
      <c r="C1315" s="7"/>
      <c r="K1315" s="65"/>
      <c r="L1315" s="65"/>
      <c r="M1315" s="65"/>
      <c r="N1315" s="65"/>
      <c r="O1315" s="65"/>
      <c r="P1315" s="65"/>
    </row>
    <row r="1316" spans="3:16" x14ac:dyDescent="0.25">
      <c r="C1316" s="7"/>
      <c r="K1316" s="65"/>
      <c r="L1316" s="65"/>
      <c r="M1316" s="65"/>
      <c r="N1316" s="65"/>
      <c r="O1316" s="65"/>
      <c r="P1316" s="65"/>
    </row>
    <row r="1317" spans="3:16" x14ac:dyDescent="0.25">
      <c r="C1317" s="7"/>
      <c r="K1317" s="65"/>
      <c r="L1317" s="65"/>
      <c r="M1317" s="65"/>
      <c r="N1317" s="65"/>
      <c r="O1317" s="65"/>
      <c r="P1317" s="65"/>
    </row>
    <row r="1318" spans="3:16" x14ac:dyDescent="0.25">
      <c r="C1318" s="7"/>
      <c r="K1318" s="65"/>
      <c r="L1318" s="65"/>
      <c r="M1318" s="65"/>
      <c r="N1318" s="65"/>
      <c r="O1318" s="65"/>
      <c r="P1318" s="65"/>
    </row>
    <row r="1319" spans="3:16" x14ac:dyDescent="0.25">
      <c r="C1319" s="7"/>
      <c r="K1319" s="65"/>
      <c r="L1319" s="65"/>
      <c r="M1319" s="65"/>
      <c r="N1319" s="65"/>
      <c r="O1319" s="65"/>
      <c r="P1319" s="65"/>
    </row>
    <row r="1320" spans="3:16" x14ac:dyDescent="0.25">
      <c r="C1320" s="7"/>
      <c r="K1320" s="65"/>
      <c r="L1320" s="65"/>
      <c r="M1320" s="65"/>
      <c r="N1320" s="65"/>
      <c r="O1320" s="65"/>
      <c r="P1320" s="65"/>
    </row>
    <row r="1321" spans="3:16" x14ac:dyDescent="0.25">
      <c r="C1321" s="7"/>
      <c r="K1321" s="65"/>
      <c r="L1321" s="65"/>
      <c r="M1321" s="65"/>
      <c r="N1321" s="65"/>
      <c r="O1321" s="65"/>
      <c r="P1321" s="65"/>
    </row>
    <row r="1322" spans="3:16" x14ac:dyDescent="0.25">
      <c r="C1322" s="7"/>
      <c r="K1322" s="65"/>
      <c r="L1322" s="65"/>
      <c r="M1322" s="65"/>
      <c r="N1322" s="65"/>
      <c r="O1322" s="65"/>
      <c r="P1322" s="65"/>
    </row>
    <row r="1323" spans="3:16" x14ac:dyDescent="0.25">
      <c r="C1323" s="7"/>
      <c r="K1323" s="65"/>
      <c r="L1323" s="65"/>
      <c r="M1323" s="65"/>
      <c r="N1323" s="65"/>
      <c r="O1323" s="65"/>
      <c r="P1323" s="65"/>
    </row>
    <row r="1324" spans="3:16" x14ac:dyDescent="0.25">
      <c r="C1324" s="7"/>
      <c r="K1324" s="65"/>
      <c r="L1324" s="65"/>
      <c r="M1324" s="65"/>
      <c r="N1324" s="65"/>
      <c r="O1324" s="65"/>
      <c r="P1324" s="65"/>
    </row>
    <row r="1325" spans="3:16" x14ac:dyDescent="0.25">
      <c r="C1325" s="7"/>
      <c r="K1325" s="65"/>
      <c r="L1325" s="65"/>
      <c r="M1325" s="65"/>
      <c r="N1325" s="65"/>
      <c r="O1325" s="65"/>
      <c r="P1325" s="65"/>
    </row>
    <row r="1326" spans="3:16" x14ac:dyDescent="0.25">
      <c r="C1326" s="7"/>
      <c r="K1326" s="65"/>
      <c r="L1326" s="65"/>
      <c r="M1326" s="65"/>
      <c r="N1326" s="65"/>
      <c r="O1326" s="65"/>
      <c r="P1326" s="65"/>
    </row>
    <row r="1327" spans="3:16" x14ac:dyDescent="0.25">
      <c r="C1327" s="7"/>
      <c r="K1327" s="65"/>
      <c r="L1327" s="65"/>
      <c r="M1327" s="65"/>
      <c r="N1327" s="65"/>
      <c r="O1327" s="65"/>
      <c r="P1327" s="65"/>
    </row>
    <row r="1328" spans="3:16" x14ac:dyDescent="0.25">
      <c r="C1328" s="7"/>
      <c r="K1328" s="65"/>
      <c r="L1328" s="65"/>
      <c r="M1328" s="65"/>
      <c r="N1328" s="65"/>
      <c r="O1328" s="65"/>
      <c r="P1328" s="65"/>
    </row>
    <row r="1329" spans="3:16" x14ac:dyDescent="0.25">
      <c r="C1329" s="7"/>
      <c r="K1329" s="65"/>
      <c r="L1329" s="65"/>
      <c r="M1329" s="65"/>
      <c r="N1329" s="65"/>
      <c r="O1329" s="65"/>
      <c r="P1329" s="65"/>
    </row>
    <row r="1330" spans="3:16" x14ac:dyDescent="0.25">
      <c r="C1330" s="7"/>
      <c r="K1330" s="65"/>
      <c r="L1330" s="65"/>
      <c r="M1330" s="65"/>
      <c r="N1330" s="65"/>
      <c r="O1330" s="65"/>
      <c r="P1330" s="65"/>
    </row>
    <row r="1331" spans="3:16" x14ac:dyDescent="0.25">
      <c r="C1331" s="7"/>
      <c r="K1331" s="65"/>
      <c r="L1331" s="65"/>
      <c r="M1331" s="65"/>
      <c r="N1331" s="65"/>
      <c r="O1331" s="65"/>
      <c r="P1331" s="65"/>
    </row>
    <row r="1332" spans="3:16" x14ac:dyDescent="0.25">
      <c r="C1332" s="7"/>
      <c r="K1332" s="65"/>
      <c r="L1332" s="65"/>
      <c r="M1332" s="65"/>
      <c r="N1332" s="65"/>
      <c r="O1332" s="65"/>
      <c r="P1332" s="65"/>
    </row>
    <row r="1333" spans="3:16" x14ac:dyDescent="0.25">
      <c r="C1333" s="7"/>
      <c r="K1333" s="65"/>
      <c r="L1333" s="65"/>
      <c r="M1333" s="65"/>
      <c r="N1333" s="65"/>
      <c r="O1333" s="65"/>
      <c r="P1333" s="65"/>
    </row>
    <row r="1334" spans="3:16" x14ac:dyDescent="0.25">
      <c r="C1334" s="7"/>
      <c r="K1334" s="65"/>
      <c r="L1334" s="65"/>
      <c r="M1334" s="65"/>
      <c r="N1334" s="65"/>
      <c r="O1334" s="65"/>
      <c r="P1334" s="65"/>
    </row>
    <row r="1335" spans="3:16" x14ac:dyDescent="0.25">
      <c r="C1335" s="7"/>
      <c r="K1335" s="65"/>
      <c r="L1335" s="65"/>
      <c r="M1335" s="65"/>
      <c r="N1335" s="65"/>
      <c r="O1335" s="65"/>
      <c r="P1335" s="65"/>
    </row>
    <row r="1336" spans="3:16" x14ac:dyDescent="0.25">
      <c r="C1336" s="7"/>
      <c r="K1336" s="65"/>
      <c r="L1336" s="65"/>
      <c r="M1336" s="65"/>
      <c r="N1336" s="65"/>
      <c r="O1336" s="65"/>
      <c r="P1336" s="65"/>
    </row>
    <row r="1337" spans="3:16" x14ac:dyDescent="0.25">
      <c r="C1337" s="7"/>
      <c r="K1337" s="65"/>
      <c r="L1337" s="65"/>
      <c r="M1337" s="65"/>
      <c r="N1337" s="65"/>
      <c r="O1337" s="65"/>
      <c r="P1337" s="65"/>
    </row>
    <row r="1338" spans="3:16" x14ac:dyDescent="0.25">
      <c r="C1338" s="7"/>
      <c r="K1338" s="65"/>
      <c r="L1338" s="65"/>
      <c r="M1338" s="65"/>
      <c r="N1338" s="65"/>
      <c r="O1338" s="65"/>
      <c r="P1338" s="65"/>
    </row>
    <row r="1339" spans="3:16" x14ac:dyDescent="0.25">
      <c r="C1339" s="7"/>
      <c r="K1339" s="65"/>
      <c r="L1339" s="65"/>
      <c r="M1339" s="65"/>
      <c r="N1339" s="65"/>
      <c r="O1339" s="65"/>
      <c r="P1339" s="65"/>
    </row>
    <row r="1340" spans="3:16" x14ac:dyDescent="0.25">
      <c r="C1340" s="7"/>
      <c r="K1340" s="65"/>
      <c r="L1340" s="65"/>
      <c r="M1340" s="65"/>
      <c r="N1340" s="65"/>
      <c r="O1340" s="65"/>
      <c r="P1340" s="65"/>
    </row>
    <row r="1341" spans="3:16" x14ac:dyDescent="0.25">
      <c r="C1341" s="7"/>
      <c r="K1341" s="65"/>
      <c r="L1341" s="65"/>
      <c r="M1341" s="65"/>
      <c r="N1341" s="65"/>
      <c r="O1341" s="65"/>
      <c r="P1341" s="65"/>
    </row>
    <row r="1342" spans="3:16" x14ac:dyDescent="0.25">
      <c r="C1342" s="7"/>
      <c r="K1342" s="65"/>
      <c r="L1342" s="65"/>
      <c r="M1342" s="65"/>
      <c r="N1342" s="65"/>
      <c r="O1342" s="65"/>
      <c r="P1342" s="65"/>
    </row>
    <row r="1343" spans="3:16" x14ac:dyDescent="0.25">
      <c r="C1343" s="7"/>
      <c r="K1343" s="65"/>
      <c r="L1343" s="65"/>
      <c r="M1343" s="65"/>
      <c r="N1343" s="65"/>
      <c r="O1343" s="65"/>
      <c r="P1343" s="65"/>
    </row>
    <row r="1344" spans="3:16" x14ac:dyDescent="0.25">
      <c r="C1344" s="7"/>
      <c r="K1344" s="65"/>
      <c r="L1344" s="65"/>
      <c r="M1344" s="65"/>
      <c r="N1344" s="65"/>
      <c r="O1344" s="65"/>
      <c r="P1344" s="65"/>
    </row>
    <row r="1345" spans="3:16" x14ac:dyDescent="0.25">
      <c r="C1345" s="7"/>
      <c r="K1345" s="65"/>
      <c r="L1345" s="65"/>
      <c r="M1345" s="65"/>
      <c r="N1345" s="65"/>
      <c r="O1345" s="65"/>
      <c r="P1345" s="65"/>
    </row>
    <row r="1346" spans="3:16" x14ac:dyDescent="0.25">
      <c r="C1346" s="7"/>
      <c r="K1346" s="65"/>
      <c r="L1346" s="65"/>
      <c r="M1346" s="65"/>
      <c r="N1346" s="65"/>
      <c r="O1346" s="65"/>
      <c r="P1346" s="65"/>
    </row>
    <row r="1347" spans="3:16" x14ac:dyDescent="0.25">
      <c r="C1347" s="7"/>
      <c r="K1347" s="65"/>
      <c r="L1347" s="65"/>
      <c r="M1347" s="65"/>
      <c r="N1347" s="65"/>
      <c r="O1347" s="65"/>
      <c r="P1347" s="65"/>
    </row>
    <row r="1348" spans="3:16" x14ac:dyDescent="0.25">
      <c r="C1348" s="7"/>
      <c r="K1348" s="65"/>
      <c r="L1348" s="65"/>
      <c r="M1348" s="65"/>
      <c r="N1348" s="65"/>
      <c r="O1348" s="65"/>
      <c r="P1348" s="65"/>
    </row>
    <row r="1349" spans="3:16" x14ac:dyDescent="0.25">
      <c r="C1349" s="7"/>
      <c r="K1349" s="65"/>
      <c r="L1349" s="65"/>
      <c r="M1349" s="65"/>
      <c r="N1349" s="65"/>
      <c r="O1349" s="65"/>
      <c r="P1349" s="65"/>
    </row>
    <row r="1350" spans="3:16" x14ac:dyDescent="0.25">
      <c r="C1350" s="7"/>
      <c r="K1350" s="65"/>
      <c r="L1350" s="65"/>
      <c r="M1350" s="65"/>
      <c r="N1350" s="65"/>
      <c r="O1350" s="65"/>
      <c r="P1350" s="65"/>
    </row>
    <row r="1351" spans="3:16" x14ac:dyDescent="0.25">
      <c r="C1351" s="7"/>
      <c r="K1351" s="65"/>
      <c r="L1351" s="65"/>
      <c r="M1351" s="65"/>
      <c r="N1351" s="65"/>
      <c r="O1351" s="65"/>
      <c r="P1351" s="65"/>
    </row>
    <row r="1352" spans="3:16" x14ac:dyDescent="0.25">
      <c r="C1352" s="7"/>
      <c r="K1352" s="65"/>
      <c r="L1352" s="65"/>
      <c r="M1352" s="65"/>
      <c r="N1352" s="65"/>
      <c r="O1352" s="65"/>
      <c r="P1352" s="65"/>
    </row>
    <row r="1353" spans="3:16" x14ac:dyDescent="0.25">
      <c r="C1353" s="7"/>
      <c r="K1353" s="65"/>
      <c r="L1353" s="65"/>
      <c r="M1353" s="65"/>
      <c r="N1353" s="65"/>
      <c r="O1353" s="65"/>
      <c r="P1353" s="65"/>
    </row>
    <row r="1354" spans="3:16" x14ac:dyDescent="0.25">
      <c r="C1354" s="7"/>
      <c r="K1354" s="65"/>
      <c r="L1354" s="65"/>
      <c r="M1354" s="65"/>
      <c r="N1354" s="65"/>
      <c r="O1354" s="65"/>
      <c r="P1354" s="65"/>
    </row>
    <row r="1355" spans="3:16" x14ac:dyDescent="0.25">
      <c r="C1355" s="7"/>
      <c r="K1355" s="65"/>
      <c r="L1355" s="65"/>
      <c r="M1355" s="65"/>
      <c r="N1355" s="65"/>
      <c r="O1355" s="65"/>
      <c r="P1355" s="65"/>
    </row>
    <row r="1356" spans="3:16" x14ac:dyDescent="0.25">
      <c r="C1356" s="7"/>
      <c r="K1356" s="65"/>
      <c r="L1356" s="65"/>
      <c r="M1356" s="65"/>
      <c r="N1356" s="65"/>
      <c r="O1356" s="65"/>
      <c r="P1356" s="65"/>
    </row>
    <row r="1357" spans="3:16" x14ac:dyDescent="0.25">
      <c r="C1357" s="7"/>
      <c r="K1357" s="65"/>
      <c r="L1357" s="65"/>
      <c r="M1357" s="65"/>
      <c r="N1357" s="65"/>
      <c r="O1357" s="65"/>
      <c r="P1357" s="65"/>
    </row>
    <row r="1358" spans="3:16" x14ac:dyDescent="0.25">
      <c r="C1358" s="7"/>
      <c r="K1358" s="65"/>
      <c r="L1358" s="65"/>
      <c r="M1358" s="65"/>
      <c r="N1358" s="65"/>
      <c r="O1358" s="65"/>
      <c r="P1358" s="65"/>
    </row>
    <row r="1359" spans="3:16" x14ac:dyDescent="0.25">
      <c r="C1359" s="7"/>
      <c r="K1359" s="65"/>
      <c r="L1359" s="65"/>
      <c r="M1359" s="65"/>
      <c r="N1359" s="65"/>
      <c r="O1359" s="65"/>
      <c r="P1359" s="65"/>
    </row>
    <row r="1360" spans="3:16" x14ac:dyDescent="0.25">
      <c r="C1360" s="7"/>
      <c r="K1360" s="65"/>
      <c r="L1360" s="65"/>
      <c r="M1360" s="65"/>
      <c r="N1360" s="65"/>
      <c r="O1360" s="65"/>
      <c r="P1360" s="65"/>
    </row>
    <row r="1361" spans="3:16" x14ac:dyDescent="0.25">
      <c r="C1361" s="7"/>
      <c r="K1361" s="65"/>
      <c r="L1361" s="65"/>
      <c r="M1361" s="65"/>
      <c r="N1361" s="65"/>
      <c r="O1361" s="65"/>
      <c r="P1361" s="65"/>
    </row>
    <row r="1362" spans="3:16" x14ac:dyDescent="0.25">
      <c r="C1362" s="7"/>
      <c r="K1362" s="65"/>
      <c r="L1362" s="65"/>
      <c r="M1362" s="65"/>
      <c r="N1362" s="65"/>
      <c r="O1362" s="65"/>
      <c r="P1362" s="65"/>
    </row>
    <row r="1363" spans="3:16" x14ac:dyDescent="0.25">
      <c r="C1363" s="7"/>
      <c r="K1363" s="65"/>
      <c r="L1363" s="65"/>
      <c r="M1363" s="65"/>
      <c r="N1363" s="65"/>
      <c r="O1363" s="65"/>
      <c r="P1363" s="65"/>
    </row>
    <row r="1364" spans="3:16" x14ac:dyDescent="0.25">
      <c r="C1364" s="7"/>
      <c r="K1364" s="65"/>
      <c r="L1364" s="65"/>
      <c r="M1364" s="65"/>
      <c r="N1364" s="65"/>
      <c r="O1364" s="65"/>
      <c r="P1364" s="65"/>
    </row>
    <row r="1365" spans="3:16" x14ac:dyDescent="0.25">
      <c r="C1365" s="7"/>
      <c r="K1365" s="65"/>
      <c r="L1365" s="65"/>
      <c r="M1365" s="65"/>
      <c r="N1365" s="65"/>
      <c r="O1365" s="65"/>
      <c r="P1365" s="65"/>
    </row>
    <row r="1366" spans="3:16" x14ac:dyDescent="0.25">
      <c r="C1366" s="7"/>
      <c r="K1366" s="65"/>
      <c r="L1366" s="65"/>
      <c r="M1366" s="65"/>
      <c r="N1366" s="65"/>
      <c r="O1366" s="65"/>
      <c r="P1366" s="65"/>
    </row>
    <row r="1367" spans="3:16" x14ac:dyDescent="0.25">
      <c r="C1367" s="7"/>
      <c r="K1367" s="65"/>
      <c r="L1367" s="65"/>
      <c r="M1367" s="65"/>
      <c r="N1367" s="65"/>
      <c r="O1367" s="65"/>
      <c r="P1367" s="65"/>
    </row>
    <row r="1368" spans="3:16" x14ac:dyDescent="0.25">
      <c r="C1368" s="7"/>
      <c r="K1368" s="65"/>
      <c r="L1368" s="65"/>
      <c r="M1368" s="65"/>
      <c r="N1368" s="65"/>
      <c r="O1368" s="65"/>
      <c r="P1368" s="65"/>
    </row>
    <row r="1369" spans="3:16" x14ac:dyDescent="0.25">
      <c r="C1369" s="7"/>
      <c r="K1369" s="65"/>
      <c r="L1369" s="65"/>
      <c r="M1369" s="65"/>
      <c r="N1369" s="65"/>
      <c r="O1369" s="65"/>
      <c r="P1369" s="65"/>
    </row>
    <row r="1370" spans="3:16" x14ac:dyDescent="0.25">
      <c r="C1370" s="7"/>
      <c r="K1370" s="65"/>
      <c r="L1370" s="65"/>
      <c r="M1370" s="65"/>
      <c r="N1370" s="65"/>
      <c r="O1370" s="65"/>
      <c r="P1370" s="65"/>
    </row>
    <row r="1371" spans="3:16" x14ac:dyDescent="0.25">
      <c r="C1371" s="7"/>
      <c r="K1371" s="65"/>
      <c r="L1371" s="65"/>
      <c r="M1371" s="65"/>
      <c r="N1371" s="65"/>
      <c r="O1371" s="65"/>
      <c r="P1371" s="65"/>
    </row>
    <row r="1372" spans="3:16" x14ac:dyDescent="0.25">
      <c r="C1372" s="7"/>
      <c r="K1372" s="65"/>
      <c r="L1372" s="65"/>
      <c r="M1372" s="65"/>
      <c r="N1372" s="65"/>
      <c r="O1372" s="65"/>
      <c r="P1372" s="65"/>
    </row>
    <row r="1373" spans="3:16" x14ac:dyDescent="0.25">
      <c r="C1373" s="7"/>
      <c r="K1373" s="65"/>
      <c r="L1373" s="65"/>
      <c r="M1373" s="65"/>
      <c r="N1373" s="65"/>
      <c r="O1373" s="65"/>
      <c r="P1373" s="65"/>
    </row>
    <row r="1374" spans="3:16" x14ac:dyDescent="0.25">
      <c r="C1374" s="7"/>
      <c r="K1374" s="65"/>
      <c r="L1374" s="65"/>
      <c r="M1374" s="65"/>
      <c r="N1374" s="65"/>
      <c r="O1374" s="65"/>
      <c r="P1374" s="65"/>
    </row>
    <row r="1375" spans="3:16" x14ac:dyDescent="0.25">
      <c r="C1375" s="7"/>
      <c r="K1375" s="65"/>
      <c r="L1375" s="65"/>
      <c r="M1375" s="65"/>
      <c r="N1375" s="65"/>
      <c r="O1375" s="65"/>
      <c r="P1375" s="65"/>
    </row>
    <row r="1376" spans="3:16" x14ac:dyDescent="0.25">
      <c r="C1376" s="7"/>
      <c r="K1376" s="65"/>
      <c r="L1376" s="65"/>
      <c r="M1376" s="65"/>
      <c r="N1376" s="65"/>
      <c r="O1376" s="65"/>
      <c r="P1376" s="65"/>
    </row>
    <row r="1377" spans="3:16" x14ac:dyDescent="0.25">
      <c r="C1377" s="7"/>
      <c r="K1377" s="65"/>
      <c r="L1377" s="65"/>
      <c r="M1377" s="65"/>
      <c r="N1377" s="65"/>
      <c r="O1377" s="65"/>
      <c r="P1377" s="65"/>
    </row>
    <row r="1378" spans="3:16" x14ac:dyDescent="0.25">
      <c r="C1378" s="7"/>
      <c r="K1378" s="65"/>
      <c r="L1378" s="65"/>
      <c r="M1378" s="65"/>
      <c r="N1378" s="65"/>
      <c r="O1378" s="65"/>
      <c r="P1378" s="65"/>
    </row>
    <row r="1379" spans="3:16" x14ac:dyDescent="0.25">
      <c r="C1379" s="7"/>
      <c r="K1379" s="65"/>
      <c r="L1379" s="65"/>
      <c r="M1379" s="65"/>
      <c r="N1379" s="65"/>
      <c r="O1379" s="65"/>
      <c r="P1379" s="65"/>
    </row>
    <row r="1380" spans="3:16" x14ac:dyDescent="0.25">
      <c r="C1380" s="7"/>
      <c r="K1380" s="65"/>
      <c r="L1380" s="65"/>
      <c r="M1380" s="65"/>
      <c r="N1380" s="65"/>
      <c r="O1380" s="65"/>
      <c r="P1380" s="65"/>
    </row>
    <row r="1381" spans="3:16" x14ac:dyDescent="0.25">
      <c r="C1381" s="7"/>
      <c r="K1381" s="65"/>
      <c r="L1381" s="65"/>
      <c r="M1381" s="65"/>
      <c r="N1381" s="65"/>
      <c r="O1381" s="65"/>
      <c r="P1381" s="65"/>
    </row>
    <row r="1382" spans="3:16" x14ac:dyDescent="0.25">
      <c r="C1382" s="7"/>
      <c r="K1382" s="65"/>
      <c r="L1382" s="65"/>
      <c r="M1382" s="65"/>
      <c r="N1382" s="65"/>
      <c r="O1382" s="65"/>
      <c r="P1382" s="65"/>
    </row>
    <row r="1383" spans="3:16" x14ac:dyDescent="0.25">
      <c r="C1383" s="7"/>
      <c r="K1383" s="65"/>
      <c r="L1383" s="65"/>
      <c r="M1383" s="65"/>
      <c r="N1383" s="65"/>
      <c r="O1383" s="65"/>
      <c r="P1383" s="65"/>
    </row>
    <row r="1384" spans="3:16" x14ac:dyDescent="0.25">
      <c r="C1384" s="7"/>
      <c r="K1384" s="65"/>
      <c r="L1384" s="65"/>
      <c r="M1384" s="65"/>
      <c r="N1384" s="65"/>
      <c r="O1384" s="65"/>
      <c r="P1384" s="65"/>
    </row>
    <row r="1385" spans="3:16" x14ac:dyDescent="0.25">
      <c r="C1385" s="7"/>
      <c r="K1385" s="65"/>
      <c r="L1385" s="65"/>
      <c r="M1385" s="65"/>
      <c r="N1385" s="65"/>
      <c r="O1385" s="65"/>
      <c r="P1385" s="65"/>
    </row>
    <row r="1386" spans="3:16" x14ac:dyDescent="0.25">
      <c r="C1386" s="7"/>
      <c r="K1386" s="65"/>
      <c r="L1386" s="65"/>
      <c r="M1386" s="65"/>
      <c r="N1386" s="65"/>
      <c r="O1386" s="65"/>
      <c r="P1386" s="65"/>
    </row>
    <row r="1387" spans="3:16" x14ac:dyDescent="0.25">
      <c r="C1387" s="7"/>
      <c r="K1387" s="65"/>
      <c r="L1387" s="65"/>
      <c r="M1387" s="65"/>
      <c r="N1387" s="65"/>
      <c r="O1387" s="65"/>
      <c r="P1387" s="65"/>
    </row>
    <row r="1388" spans="3:16" x14ac:dyDescent="0.25">
      <c r="C1388" s="7"/>
      <c r="K1388" s="65"/>
      <c r="L1388" s="65"/>
      <c r="M1388" s="65"/>
      <c r="N1388" s="65"/>
      <c r="O1388" s="65"/>
      <c r="P1388" s="65"/>
    </row>
    <row r="1389" spans="3:16" x14ac:dyDescent="0.25">
      <c r="C1389" s="7"/>
      <c r="K1389" s="65"/>
      <c r="L1389" s="65"/>
      <c r="M1389" s="65"/>
      <c r="N1389" s="65"/>
      <c r="O1389" s="65"/>
      <c r="P1389" s="65"/>
    </row>
    <row r="1390" spans="3:16" x14ac:dyDescent="0.25">
      <c r="C1390" s="7"/>
      <c r="K1390" s="65"/>
      <c r="L1390" s="65"/>
      <c r="M1390" s="65"/>
      <c r="N1390" s="65"/>
      <c r="O1390" s="65"/>
      <c r="P1390" s="65"/>
    </row>
    <row r="1391" spans="3:16" x14ac:dyDescent="0.25">
      <c r="C1391" s="7"/>
      <c r="K1391" s="65"/>
      <c r="L1391" s="65"/>
      <c r="M1391" s="65"/>
      <c r="N1391" s="65"/>
      <c r="O1391" s="65"/>
      <c r="P1391" s="65"/>
    </row>
    <row r="1392" spans="3:16" x14ac:dyDescent="0.25">
      <c r="C1392" s="7"/>
      <c r="K1392" s="65"/>
      <c r="L1392" s="65"/>
      <c r="M1392" s="65"/>
      <c r="N1392" s="65"/>
      <c r="O1392" s="65"/>
      <c r="P1392" s="65"/>
    </row>
    <row r="1393" spans="3:16" x14ac:dyDescent="0.25">
      <c r="C1393" s="7"/>
      <c r="K1393" s="65"/>
      <c r="L1393" s="65"/>
      <c r="M1393" s="65"/>
      <c r="N1393" s="65"/>
      <c r="O1393" s="65"/>
      <c r="P1393" s="65"/>
    </row>
    <row r="1394" spans="3:16" x14ac:dyDescent="0.25">
      <c r="C1394" s="7"/>
      <c r="K1394" s="65"/>
      <c r="L1394" s="65"/>
      <c r="M1394" s="65"/>
      <c r="N1394" s="65"/>
      <c r="O1394" s="65"/>
      <c r="P1394" s="65"/>
    </row>
    <row r="1395" spans="3:16" x14ac:dyDescent="0.25">
      <c r="C1395" s="7"/>
      <c r="K1395" s="65"/>
      <c r="L1395" s="65"/>
      <c r="M1395" s="65"/>
      <c r="N1395" s="65"/>
      <c r="O1395" s="65"/>
      <c r="P1395" s="65"/>
    </row>
    <row r="1396" spans="3:16" x14ac:dyDescent="0.25">
      <c r="C1396" s="7"/>
      <c r="K1396" s="65"/>
      <c r="L1396" s="65"/>
      <c r="M1396" s="65"/>
      <c r="N1396" s="65"/>
      <c r="O1396" s="65"/>
      <c r="P1396" s="65"/>
    </row>
    <row r="1397" spans="3:16" x14ac:dyDescent="0.25">
      <c r="C1397" s="7"/>
      <c r="K1397" s="65"/>
      <c r="L1397" s="65"/>
      <c r="M1397" s="65"/>
      <c r="N1397" s="65"/>
      <c r="O1397" s="65"/>
      <c r="P1397" s="65"/>
    </row>
    <row r="1398" spans="3:16" x14ac:dyDescent="0.25">
      <c r="C1398" s="7"/>
      <c r="K1398" s="65"/>
      <c r="L1398" s="65"/>
      <c r="M1398" s="65"/>
      <c r="N1398" s="65"/>
      <c r="O1398" s="65"/>
      <c r="P1398" s="65"/>
    </row>
    <row r="1399" spans="3:16" x14ac:dyDescent="0.25">
      <c r="C1399" s="7"/>
      <c r="K1399" s="65"/>
      <c r="L1399" s="65"/>
      <c r="M1399" s="65"/>
      <c r="N1399" s="65"/>
      <c r="O1399" s="65"/>
      <c r="P1399" s="65"/>
    </row>
    <row r="1400" spans="3:16" x14ac:dyDescent="0.25">
      <c r="C1400" s="7"/>
      <c r="K1400" s="65"/>
      <c r="L1400" s="65"/>
      <c r="M1400" s="65"/>
      <c r="N1400" s="65"/>
      <c r="O1400" s="65"/>
      <c r="P1400" s="65"/>
    </row>
    <row r="1401" spans="3:16" x14ac:dyDescent="0.25">
      <c r="C1401" s="7"/>
      <c r="K1401" s="65"/>
      <c r="L1401" s="65"/>
      <c r="M1401" s="65"/>
      <c r="N1401" s="65"/>
      <c r="O1401" s="65"/>
      <c r="P1401" s="65"/>
    </row>
    <row r="1402" spans="3:16" x14ac:dyDescent="0.25">
      <c r="C1402" s="7"/>
      <c r="K1402" s="65"/>
      <c r="L1402" s="65"/>
      <c r="M1402" s="65"/>
      <c r="N1402" s="65"/>
      <c r="O1402" s="65"/>
      <c r="P1402" s="65"/>
    </row>
    <row r="1403" spans="3:16" x14ac:dyDescent="0.25">
      <c r="C1403" s="7"/>
      <c r="K1403" s="65"/>
      <c r="L1403" s="65"/>
      <c r="M1403" s="65"/>
      <c r="N1403" s="65"/>
      <c r="O1403" s="65"/>
      <c r="P1403" s="65"/>
    </row>
    <row r="1404" spans="3:16" x14ac:dyDescent="0.25">
      <c r="C1404" s="7"/>
      <c r="K1404" s="65"/>
      <c r="L1404" s="65"/>
      <c r="M1404" s="65"/>
      <c r="N1404" s="65"/>
      <c r="O1404" s="65"/>
      <c r="P1404" s="65"/>
    </row>
    <row r="1405" spans="3:16" x14ac:dyDescent="0.25">
      <c r="C1405" s="7"/>
      <c r="K1405" s="65"/>
      <c r="L1405" s="65"/>
      <c r="M1405" s="65"/>
      <c r="N1405" s="65"/>
      <c r="O1405" s="65"/>
      <c r="P1405" s="65"/>
    </row>
    <row r="1406" spans="3:16" x14ac:dyDescent="0.25">
      <c r="C1406" s="7"/>
      <c r="K1406" s="65"/>
      <c r="L1406" s="65"/>
      <c r="M1406" s="65"/>
      <c r="N1406" s="65"/>
      <c r="O1406" s="65"/>
      <c r="P1406" s="65"/>
    </row>
    <row r="1407" spans="3:16" x14ac:dyDescent="0.25">
      <c r="C1407" s="7"/>
      <c r="K1407" s="65"/>
      <c r="L1407" s="65"/>
      <c r="M1407" s="65"/>
      <c r="N1407" s="65"/>
      <c r="O1407" s="65"/>
      <c r="P1407" s="65"/>
    </row>
    <row r="1408" spans="3:16" x14ac:dyDescent="0.25">
      <c r="C1408" s="7"/>
      <c r="K1408" s="65"/>
      <c r="L1408" s="65"/>
      <c r="M1408" s="65"/>
      <c r="N1408" s="65"/>
      <c r="O1408" s="65"/>
      <c r="P1408" s="65"/>
    </row>
    <row r="1409" spans="3:16" x14ac:dyDescent="0.25">
      <c r="C1409" s="7"/>
      <c r="K1409" s="65"/>
      <c r="L1409" s="65"/>
      <c r="M1409" s="65"/>
      <c r="N1409" s="65"/>
      <c r="O1409" s="65"/>
      <c r="P1409" s="65"/>
    </row>
    <row r="1410" spans="3:16" x14ac:dyDescent="0.25">
      <c r="C1410" s="7"/>
      <c r="K1410" s="65"/>
      <c r="L1410" s="65"/>
      <c r="M1410" s="65"/>
      <c r="N1410" s="65"/>
      <c r="O1410" s="65"/>
      <c r="P1410" s="65"/>
    </row>
    <row r="1411" spans="3:16" x14ac:dyDescent="0.25">
      <c r="C1411" s="7"/>
      <c r="K1411" s="65"/>
      <c r="L1411" s="65"/>
      <c r="M1411" s="65"/>
      <c r="N1411" s="65"/>
      <c r="O1411" s="65"/>
      <c r="P1411" s="65"/>
    </row>
    <row r="1412" spans="3:16" x14ac:dyDescent="0.25">
      <c r="C1412" s="7"/>
      <c r="K1412" s="65"/>
      <c r="L1412" s="65"/>
      <c r="M1412" s="65"/>
      <c r="N1412" s="65"/>
      <c r="O1412" s="65"/>
      <c r="P1412" s="65"/>
    </row>
    <row r="1413" spans="3:16" x14ac:dyDescent="0.25">
      <c r="C1413" s="7"/>
      <c r="K1413" s="65"/>
      <c r="L1413" s="65"/>
      <c r="M1413" s="65"/>
      <c r="N1413" s="65"/>
      <c r="O1413" s="65"/>
      <c r="P1413" s="65"/>
    </row>
    <row r="1414" spans="3:16" x14ac:dyDescent="0.25">
      <c r="C1414" s="7"/>
      <c r="K1414" s="65"/>
      <c r="L1414" s="65"/>
      <c r="M1414" s="65"/>
      <c r="N1414" s="65"/>
      <c r="O1414" s="65"/>
      <c r="P1414" s="65"/>
    </row>
    <row r="1415" spans="3:16" x14ac:dyDescent="0.25">
      <c r="C1415" s="7"/>
      <c r="K1415" s="65"/>
      <c r="L1415" s="65"/>
      <c r="M1415" s="65"/>
      <c r="N1415" s="65"/>
      <c r="O1415" s="65"/>
      <c r="P1415" s="65"/>
    </row>
    <row r="1416" spans="3:16" x14ac:dyDescent="0.25">
      <c r="C1416" s="7"/>
      <c r="K1416" s="65"/>
      <c r="L1416" s="65"/>
      <c r="M1416" s="65"/>
      <c r="N1416" s="65"/>
      <c r="O1416" s="65"/>
      <c r="P1416" s="65"/>
    </row>
    <row r="1417" spans="3:16" x14ac:dyDescent="0.25">
      <c r="C1417" s="7"/>
      <c r="K1417" s="65"/>
      <c r="L1417" s="65"/>
      <c r="M1417" s="65"/>
      <c r="N1417" s="65"/>
      <c r="O1417" s="65"/>
      <c r="P1417" s="65"/>
    </row>
    <row r="1418" spans="3:16" x14ac:dyDescent="0.25">
      <c r="C1418" s="7"/>
      <c r="K1418" s="65"/>
      <c r="L1418" s="65"/>
      <c r="M1418" s="65"/>
      <c r="N1418" s="65"/>
      <c r="O1418" s="65"/>
      <c r="P1418" s="65"/>
    </row>
    <row r="1419" spans="3:16" x14ac:dyDescent="0.25">
      <c r="C1419" s="7"/>
      <c r="K1419" s="65"/>
      <c r="L1419" s="65"/>
      <c r="M1419" s="65"/>
      <c r="N1419" s="65"/>
      <c r="O1419" s="65"/>
      <c r="P1419" s="65"/>
    </row>
    <row r="1420" spans="3:16" x14ac:dyDescent="0.25">
      <c r="C1420" s="7"/>
      <c r="K1420" s="65"/>
      <c r="L1420" s="65"/>
      <c r="M1420" s="65"/>
      <c r="N1420" s="65"/>
      <c r="O1420" s="65"/>
      <c r="P1420" s="65"/>
    </row>
    <row r="1421" spans="3:16" x14ac:dyDescent="0.25">
      <c r="C1421" s="7"/>
      <c r="K1421" s="65"/>
      <c r="L1421" s="65"/>
      <c r="M1421" s="65"/>
      <c r="N1421" s="65"/>
      <c r="O1421" s="65"/>
      <c r="P1421" s="65"/>
    </row>
    <row r="1422" spans="3:16" x14ac:dyDescent="0.25">
      <c r="C1422" s="7"/>
      <c r="K1422" s="65"/>
      <c r="L1422" s="65"/>
      <c r="M1422" s="65"/>
      <c r="N1422" s="65"/>
      <c r="O1422" s="65"/>
      <c r="P1422" s="65"/>
    </row>
    <row r="1423" spans="3:16" x14ac:dyDescent="0.25">
      <c r="C1423" s="7"/>
      <c r="K1423" s="65"/>
      <c r="L1423" s="65"/>
      <c r="M1423" s="65"/>
      <c r="N1423" s="65"/>
      <c r="O1423" s="65"/>
      <c r="P1423" s="65"/>
    </row>
    <row r="1424" spans="3:16" x14ac:dyDescent="0.25">
      <c r="C1424" s="7"/>
      <c r="K1424" s="65"/>
      <c r="L1424" s="65"/>
      <c r="M1424" s="65"/>
      <c r="N1424" s="65"/>
      <c r="O1424" s="65"/>
      <c r="P1424" s="65"/>
    </row>
    <row r="1425" spans="3:16" x14ac:dyDescent="0.25">
      <c r="C1425" s="7"/>
      <c r="K1425" s="65"/>
      <c r="L1425" s="65"/>
      <c r="M1425" s="65"/>
      <c r="N1425" s="65"/>
      <c r="O1425" s="65"/>
      <c r="P1425" s="65"/>
    </row>
    <row r="1426" spans="3:16" x14ac:dyDescent="0.25">
      <c r="C1426" s="7"/>
      <c r="K1426" s="65"/>
      <c r="L1426" s="65"/>
      <c r="M1426" s="65"/>
      <c r="N1426" s="65"/>
      <c r="O1426" s="65"/>
      <c r="P1426" s="65"/>
    </row>
    <row r="1427" spans="3:16" x14ac:dyDescent="0.25">
      <c r="C1427" s="7"/>
      <c r="K1427" s="65"/>
      <c r="L1427" s="65"/>
      <c r="M1427" s="65"/>
      <c r="N1427" s="65"/>
      <c r="O1427" s="65"/>
      <c r="P1427" s="65"/>
    </row>
    <row r="1428" spans="3:16" x14ac:dyDescent="0.25">
      <c r="C1428" s="7"/>
      <c r="K1428" s="65"/>
      <c r="L1428" s="65"/>
      <c r="M1428" s="65"/>
      <c r="N1428" s="65"/>
      <c r="O1428" s="65"/>
      <c r="P1428" s="65"/>
    </row>
    <row r="1429" spans="3:16" x14ac:dyDescent="0.25">
      <c r="C1429" s="7"/>
      <c r="K1429" s="65"/>
      <c r="L1429" s="65"/>
      <c r="M1429" s="65"/>
      <c r="N1429" s="65"/>
      <c r="O1429" s="65"/>
      <c r="P1429" s="65"/>
    </row>
    <row r="1430" spans="3:16" x14ac:dyDescent="0.25">
      <c r="C1430" s="7"/>
      <c r="K1430" s="65"/>
      <c r="L1430" s="65"/>
      <c r="M1430" s="65"/>
      <c r="N1430" s="65"/>
      <c r="O1430" s="65"/>
      <c r="P1430" s="65"/>
    </row>
    <row r="1431" spans="3:16" x14ac:dyDescent="0.25">
      <c r="C1431" s="7"/>
      <c r="K1431" s="65"/>
      <c r="L1431" s="65"/>
      <c r="M1431" s="65"/>
      <c r="N1431" s="65"/>
      <c r="O1431" s="65"/>
      <c r="P1431" s="65"/>
    </row>
    <row r="1432" spans="3:16" x14ac:dyDescent="0.25">
      <c r="C1432" s="7"/>
      <c r="K1432" s="65"/>
      <c r="L1432" s="65"/>
      <c r="M1432" s="65"/>
      <c r="N1432" s="65"/>
      <c r="O1432" s="65"/>
      <c r="P1432" s="65"/>
    </row>
    <row r="1433" spans="3:16" x14ac:dyDescent="0.25">
      <c r="C1433" s="7"/>
      <c r="K1433" s="65"/>
      <c r="L1433" s="65"/>
      <c r="M1433" s="65"/>
      <c r="N1433" s="65"/>
      <c r="O1433" s="65"/>
      <c r="P1433" s="65"/>
    </row>
    <row r="1434" spans="3:16" x14ac:dyDescent="0.25">
      <c r="C1434" s="7"/>
      <c r="K1434" s="65"/>
      <c r="L1434" s="65"/>
      <c r="M1434" s="65"/>
      <c r="N1434" s="65"/>
      <c r="O1434" s="65"/>
      <c r="P1434" s="65"/>
    </row>
    <row r="1435" spans="3:16" x14ac:dyDescent="0.25">
      <c r="C1435" s="7"/>
      <c r="K1435" s="65"/>
      <c r="L1435" s="65"/>
      <c r="M1435" s="65"/>
      <c r="N1435" s="65"/>
      <c r="O1435" s="65"/>
      <c r="P1435" s="65"/>
    </row>
    <row r="1436" spans="3:16" x14ac:dyDescent="0.25">
      <c r="C1436" s="7"/>
      <c r="K1436" s="65"/>
      <c r="L1436" s="65"/>
      <c r="M1436" s="65"/>
      <c r="N1436" s="65"/>
      <c r="O1436" s="65"/>
      <c r="P1436" s="65"/>
    </row>
    <row r="1437" spans="3:16" x14ac:dyDescent="0.25">
      <c r="C1437" s="7"/>
      <c r="K1437" s="65"/>
      <c r="L1437" s="65"/>
      <c r="M1437" s="65"/>
      <c r="N1437" s="65"/>
      <c r="O1437" s="65"/>
      <c r="P1437" s="65"/>
    </row>
    <row r="1438" spans="3:16" x14ac:dyDescent="0.25">
      <c r="C1438" s="7"/>
      <c r="K1438" s="65"/>
      <c r="L1438" s="65"/>
      <c r="M1438" s="65"/>
      <c r="N1438" s="65"/>
      <c r="O1438" s="65"/>
      <c r="P1438" s="65"/>
    </row>
    <row r="1439" spans="3:16" x14ac:dyDescent="0.25">
      <c r="C1439" s="7"/>
      <c r="K1439" s="65"/>
      <c r="L1439" s="65"/>
      <c r="M1439" s="65"/>
      <c r="N1439" s="65"/>
      <c r="O1439" s="65"/>
      <c r="P1439" s="65"/>
    </row>
    <row r="1440" spans="3:16" x14ac:dyDescent="0.25">
      <c r="C1440" s="7"/>
      <c r="K1440" s="65"/>
      <c r="L1440" s="65"/>
      <c r="M1440" s="65"/>
      <c r="N1440" s="65"/>
      <c r="O1440" s="65"/>
      <c r="P1440" s="65"/>
    </row>
    <row r="1441" spans="3:16" x14ac:dyDescent="0.25">
      <c r="C1441" s="7"/>
      <c r="K1441" s="65"/>
      <c r="L1441" s="65"/>
      <c r="M1441" s="65"/>
      <c r="N1441" s="65"/>
      <c r="O1441" s="65"/>
      <c r="P1441" s="65"/>
    </row>
    <row r="1442" spans="3:16" x14ac:dyDescent="0.25">
      <c r="C1442" s="7"/>
      <c r="K1442" s="65"/>
      <c r="L1442" s="65"/>
      <c r="M1442" s="65"/>
      <c r="N1442" s="65"/>
      <c r="O1442" s="65"/>
      <c r="P1442" s="65"/>
    </row>
    <row r="1443" spans="3:16" x14ac:dyDescent="0.25">
      <c r="C1443" s="7"/>
      <c r="K1443" s="65"/>
      <c r="L1443" s="65"/>
      <c r="M1443" s="65"/>
      <c r="N1443" s="65"/>
      <c r="O1443" s="65"/>
      <c r="P1443" s="65"/>
    </row>
    <row r="1444" spans="3:16" x14ac:dyDescent="0.25">
      <c r="C1444" s="7"/>
      <c r="K1444" s="65"/>
      <c r="L1444" s="65"/>
      <c r="M1444" s="65"/>
      <c r="N1444" s="65"/>
      <c r="O1444" s="65"/>
      <c r="P1444" s="65"/>
    </row>
    <row r="1445" spans="3:16" x14ac:dyDescent="0.25">
      <c r="C1445" s="7"/>
      <c r="K1445" s="65"/>
      <c r="L1445" s="65"/>
      <c r="M1445" s="65"/>
      <c r="N1445" s="65"/>
      <c r="O1445" s="65"/>
      <c r="P1445" s="65"/>
    </row>
    <row r="1446" spans="3:16" x14ac:dyDescent="0.25">
      <c r="C1446" s="7"/>
      <c r="K1446" s="65"/>
      <c r="L1446" s="65"/>
      <c r="M1446" s="65"/>
      <c r="N1446" s="65"/>
      <c r="O1446" s="65"/>
      <c r="P1446" s="65"/>
    </row>
    <row r="1447" spans="3:16" x14ac:dyDescent="0.25">
      <c r="C1447" s="7"/>
      <c r="K1447" s="65"/>
      <c r="L1447" s="65"/>
      <c r="M1447" s="65"/>
      <c r="N1447" s="65"/>
      <c r="O1447" s="65"/>
      <c r="P1447" s="65"/>
    </row>
    <row r="1448" spans="3:16" x14ac:dyDescent="0.25">
      <c r="C1448" s="7"/>
      <c r="K1448" s="65"/>
      <c r="L1448" s="65"/>
      <c r="M1448" s="65"/>
      <c r="N1448" s="65"/>
      <c r="O1448" s="65"/>
      <c r="P1448" s="65"/>
    </row>
    <row r="1449" spans="3:16" x14ac:dyDescent="0.25">
      <c r="C1449" s="7"/>
      <c r="K1449" s="65"/>
      <c r="L1449" s="65"/>
      <c r="M1449" s="65"/>
      <c r="N1449" s="65"/>
      <c r="O1449" s="65"/>
      <c r="P1449" s="65"/>
    </row>
    <row r="1450" spans="3:16" x14ac:dyDescent="0.25">
      <c r="C1450" s="7"/>
      <c r="K1450" s="65"/>
      <c r="L1450" s="65"/>
      <c r="M1450" s="65"/>
      <c r="N1450" s="65"/>
      <c r="O1450" s="65"/>
      <c r="P1450" s="65"/>
    </row>
    <row r="1451" spans="3:16" x14ac:dyDescent="0.25">
      <c r="C1451" s="7"/>
      <c r="K1451" s="65"/>
      <c r="L1451" s="65"/>
      <c r="M1451" s="65"/>
      <c r="N1451" s="65"/>
      <c r="O1451" s="65"/>
      <c r="P1451" s="65"/>
    </row>
    <row r="1452" spans="3:16" x14ac:dyDescent="0.25">
      <c r="C1452" s="7"/>
      <c r="K1452" s="65"/>
      <c r="L1452" s="65"/>
      <c r="M1452" s="65"/>
      <c r="N1452" s="65"/>
      <c r="O1452" s="65"/>
      <c r="P1452" s="65"/>
    </row>
    <row r="1453" spans="3:16" x14ac:dyDescent="0.25">
      <c r="C1453" s="7"/>
      <c r="K1453" s="65"/>
      <c r="L1453" s="65"/>
      <c r="M1453" s="65"/>
      <c r="N1453" s="65"/>
      <c r="O1453" s="65"/>
      <c r="P1453" s="65"/>
    </row>
    <row r="1454" spans="3:16" x14ac:dyDescent="0.25">
      <c r="C1454" s="7"/>
      <c r="K1454" s="65"/>
      <c r="L1454" s="65"/>
      <c r="M1454" s="65"/>
      <c r="N1454" s="65"/>
      <c r="O1454" s="65"/>
      <c r="P1454" s="65"/>
    </row>
    <row r="1455" spans="3:16" x14ac:dyDescent="0.25">
      <c r="C1455" s="7"/>
      <c r="K1455" s="65"/>
      <c r="L1455" s="65"/>
      <c r="M1455" s="65"/>
      <c r="N1455" s="65"/>
      <c r="O1455" s="65"/>
      <c r="P1455" s="65"/>
    </row>
    <row r="1456" spans="3:16" x14ac:dyDescent="0.25">
      <c r="C1456" s="7"/>
      <c r="K1456" s="65"/>
      <c r="L1456" s="65"/>
      <c r="M1456" s="65"/>
      <c r="N1456" s="65"/>
      <c r="O1456" s="65"/>
      <c r="P1456" s="65"/>
    </row>
    <row r="1457" spans="3:16" x14ac:dyDescent="0.25">
      <c r="C1457" s="7"/>
      <c r="K1457" s="65"/>
      <c r="L1457" s="65"/>
      <c r="M1457" s="65"/>
      <c r="N1457" s="65"/>
      <c r="O1457" s="65"/>
      <c r="P1457" s="65"/>
    </row>
    <row r="1458" spans="3:16" x14ac:dyDescent="0.25">
      <c r="C1458" s="7"/>
      <c r="K1458" s="65"/>
      <c r="L1458" s="65"/>
      <c r="M1458" s="65"/>
      <c r="N1458" s="65"/>
      <c r="O1458" s="65"/>
      <c r="P1458" s="65"/>
    </row>
    <row r="1459" spans="3:16" x14ac:dyDescent="0.25">
      <c r="C1459" s="7"/>
      <c r="K1459" s="65"/>
      <c r="L1459" s="65"/>
      <c r="M1459" s="65"/>
      <c r="N1459" s="65"/>
      <c r="O1459" s="65"/>
      <c r="P1459" s="65"/>
    </row>
    <row r="1460" spans="3:16" x14ac:dyDescent="0.25">
      <c r="C1460" s="7"/>
      <c r="K1460" s="65"/>
      <c r="L1460" s="65"/>
      <c r="M1460" s="65"/>
      <c r="N1460" s="65"/>
      <c r="O1460" s="65"/>
      <c r="P1460" s="65"/>
    </row>
    <row r="1461" spans="3:16" x14ac:dyDescent="0.25">
      <c r="C1461" s="7"/>
      <c r="K1461" s="65"/>
      <c r="L1461" s="65"/>
      <c r="M1461" s="65"/>
      <c r="N1461" s="65"/>
      <c r="O1461" s="65"/>
      <c r="P1461" s="65"/>
    </row>
    <row r="1462" spans="3:16" x14ac:dyDescent="0.25">
      <c r="C1462" s="7"/>
      <c r="K1462" s="65"/>
      <c r="L1462" s="65"/>
      <c r="M1462" s="65"/>
      <c r="N1462" s="65"/>
      <c r="O1462" s="65"/>
      <c r="P1462" s="65"/>
    </row>
    <row r="1463" spans="3:16" x14ac:dyDescent="0.25">
      <c r="C1463" s="7"/>
      <c r="K1463" s="65"/>
      <c r="L1463" s="65"/>
      <c r="M1463" s="65"/>
      <c r="N1463" s="65"/>
      <c r="O1463" s="65"/>
      <c r="P1463" s="65"/>
    </row>
    <row r="1464" spans="3:16" x14ac:dyDescent="0.25">
      <c r="C1464" s="7"/>
      <c r="K1464" s="65"/>
      <c r="L1464" s="65"/>
      <c r="M1464" s="65"/>
      <c r="N1464" s="65"/>
      <c r="O1464" s="65"/>
      <c r="P1464" s="65"/>
    </row>
    <row r="1465" spans="3:16" x14ac:dyDescent="0.25">
      <c r="C1465" s="7"/>
      <c r="K1465" s="65"/>
      <c r="L1465" s="65"/>
      <c r="M1465" s="65"/>
      <c r="N1465" s="65"/>
      <c r="O1465" s="65"/>
      <c r="P1465" s="65"/>
    </row>
    <row r="1466" spans="3:16" x14ac:dyDescent="0.25">
      <c r="C1466" s="7"/>
      <c r="K1466" s="65"/>
      <c r="L1466" s="65"/>
      <c r="M1466" s="65"/>
      <c r="N1466" s="65"/>
      <c r="O1466" s="65"/>
      <c r="P1466" s="65"/>
    </row>
    <row r="1467" spans="3:16" x14ac:dyDescent="0.25">
      <c r="C1467" s="7"/>
      <c r="K1467" s="65"/>
      <c r="L1467" s="65"/>
      <c r="M1467" s="65"/>
      <c r="N1467" s="65"/>
      <c r="O1467" s="65"/>
      <c r="P1467" s="65"/>
    </row>
    <row r="1468" spans="3:16" x14ac:dyDescent="0.25">
      <c r="C1468" s="7"/>
      <c r="K1468" s="65"/>
      <c r="L1468" s="65"/>
      <c r="M1468" s="65"/>
      <c r="N1468" s="65"/>
      <c r="O1468" s="65"/>
      <c r="P1468" s="65"/>
    </row>
    <row r="1469" spans="3:16" x14ac:dyDescent="0.25">
      <c r="C1469" s="7"/>
      <c r="K1469" s="65"/>
      <c r="L1469" s="65"/>
      <c r="M1469" s="65"/>
      <c r="N1469" s="65"/>
      <c r="O1469" s="65"/>
      <c r="P1469" s="65"/>
    </row>
    <row r="1470" spans="3:16" x14ac:dyDescent="0.25">
      <c r="C1470" s="7"/>
      <c r="K1470" s="65"/>
      <c r="L1470" s="65"/>
      <c r="M1470" s="65"/>
      <c r="N1470" s="65"/>
      <c r="O1470" s="65"/>
      <c r="P1470" s="65"/>
    </row>
    <row r="1471" spans="3:16" x14ac:dyDescent="0.25">
      <c r="C1471" s="7"/>
      <c r="K1471" s="65"/>
      <c r="L1471" s="65"/>
      <c r="M1471" s="65"/>
      <c r="N1471" s="65"/>
      <c r="O1471" s="65"/>
      <c r="P1471" s="65"/>
    </row>
    <row r="1472" spans="3:16" x14ac:dyDescent="0.25">
      <c r="C1472" s="7"/>
      <c r="K1472" s="65"/>
      <c r="L1472" s="65"/>
      <c r="M1472" s="65"/>
      <c r="N1472" s="65"/>
      <c r="O1472" s="65"/>
      <c r="P1472" s="65"/>
    </row>
    <row r="1473" spans="3:16" x14ac:dyDescent="0.25">
      <c r="C1473" s="7"/>
      <c r="K1473" s="65"/>
      <c r="L1473" s="65"/>
      <c r="M1473" s="65"/>
      <c r="N1473" s="65"/>
      <c r="O1473" s="65"/>
      <c r="P1473" s="65"/>
    </row>
    <row r="1474" spans="3:16" x14ac:dyDescent="0.25">
      <c r="C1474" s="7"/>
      <c r="K1474" s="65"/>
      <c r="L1474" s="65"/>
      <c r="M1474" s="65"/>
      <c r="N1474" s="65"/>
      <c r="O1474" s="65"/>
      <c r="P1474" s="65"/>
    </row>
    <row r="1475" spans="3:16" x14ac:dyDescent="0.25">
      <c r="C1475" s="7"/>
      <c r="K1475" s="65"/>
      <c r="L1475" s="65"/>
      <c r="M1475" s="65"/>
      <c r="N1475" s="65"/>
      <c r="O1475" s="65"/>
      <c r="P1475" s="65"/>
    </row>
    <row r="1476" spans="3:16" x14ac:dyDescent="0.25">
      <c r="C1476" s="7"/>
      <c r="K1476" s="65"/>
      <c r="L1476" s="65"/>
      <c r="M1476" s="65"/>
      <c r="N1476" s="65"/>
      <c r="O1476" s="65"/>
      <c r="P1476" s="65"/>
    </row>
    <row r="1477" spans="3:16" x14ac:dyDescent="0.25">
      <c r="C1477" s="7"/>
      <c r="K1477" s="65"/>
      <c r="L1477" s="65"/>
      <c r="M1477" s="65"/>
      <c r="N1477" s="65"/>
      <c r="O1477" s="65"/>
      <c r="P1477" s="65"/>
    </row>
    <row r="1478" spans="3:16" x14ac:dyDescent="0.25">
      <c r="C1478" s="7"/>
      <c r="K1478" s="65"/>
      <c r="L1478" s="65"/>
      <c r="M1478" s="65"/>
      <c r="N1478" s="65"/>
      <c r="O1478" s="65"/>
      <c r="P1478" s="65"/>
    </row>
    <row r="1479" spans="3:16" x14ac:dyDescent="0.25">
      <c r="C1479" s="7"/>
      <c r="K1479" s="65"/>
      <c r="L1479" s="65"/>
      <c r="M1479" s="65"/>
      <c r="N1479" s="65"/>
      <c r="O1479" s="65"/>
      <c r="P1479" s="65"/>
    </row>
    <row r="1480" spans="3:16" x14ac:dyDescent="0.25">
      <c r="C1480" s="7"/>
      <c r="K1480" s="65"/>
      <c r="L1480" s="65"/>
      <c r="M1480" s="65"/>
      <c r="N1480" s="65"/>
      <c r="O1480" s="65"/>
      <c r="P1480" s="65"/>
    </row>
    <row r="1481" spans="3:16" x14ac:dyDescent="0.25">
      <c r="C1481" s="7"/>
      <c r="K1481" s="65"/>
      <c r="L1481" s="65"/>
      <c r="M1481" s="65"/>
      <c r="N1481" s="65"/>
      <c r="O1481" s="65"/>
      <c r="P1481" s="65"/>
    </row>
    <row r="1482" spans="3:16" x14ac:dyDescent="0.25">
      <c r="C1482" s="7"/>
      <c r="K1482" s="65"/>
      <c r="L1482" s="65"/>
      <c r="M1482" s="65"/>
      <c r="N1482" s="65"/>
      <c r="O1482" s="65"/>
      <c r="P1482" s="65"/>
    </row>
    <row r="1483" spans="3:16" x14ac:dyDescent="0.25">
      <c r="C1483" s="7"/>
      <c r="K1483" s="65"/>
      <c r="L1483" s="65"/>
      <c r="M1483" s="65"/>
      <c r="N1483" s="65"/>
      <c r="O1483" s="65"/>
      <c r="P1483" s="65"/>
    </row>
    <row r="1484" spans="3:16" x14ac:dyDescent="0.25">
      <c r="C1484" s="7"/>
      <c r="K1484" s="65"/>
      <c r="L1484" s="65"/>
      <c r="M1484" s="65"/>
      <c r="N1484" s="65"/>
      <c r="O1484" s="65"/>
      <c r="P1484" s="65"/>
    </row>
    <row r="1485" spans="3:16" x14ac:dyDescent="0.25">
      <c r="C1485" s="7"/>
      <c r="K1485" s="65"/>
      <c r="L1485" s="65"/>
      <c r="M1485" s="65"/>
      <c r="N1485" s="65"/>
      <c r="O1485" s="65"/>
      <c r="P1485" s="65"/>
    </row>
    <row r="1486" spans="3:16" x14ac:dyDescent="0.25">
      <c r="C1486" s="7"/>
      <c r="K1486" s="65"/>
      <c r="L1486" s="65"/>
      <c r="M1486" s="65"/>
      <c r="N1486" s="65"/>
      <c r="O1486" s="65"/>
      <c r="P1486" s="65"/>
    </row>
    <row r="1487" spans="3:16" x14ac:dyDescent="0.25">
      <c r="C1487" s="7"/>
      <c r="K1487" s="65"/>
      <c r="L1487" s="65"/>
      <c r="M1487" s="65"/>
      <c r="N1487" s="65"/>
      <c r="O1487" s="65"/>
      <c r="P1487" s="65"/>
    </row>
    <row r="1488" spans="3:16" x14ac:dyDescent="0.25">
      <c r="C1488" s="7"/>
      <c r="K1488" s="65"/>
      <c r="L1488" s="65"/>
      <c r="M1488" s="65"/>
      <c r="N1488" s="65"/>
      <c r="O1488" s="65"/>
      <c r="P1488" s="65"/>
    </row>
    <row r="1489" spans="3:16" x14ac:dyDescent="0.25">
      <c r="C1489" s="7"/>
      <c r="K1489" s="65"/>
      <c r="L1489" s="65"/>
      <c r="M1489" s="65"/>
      <c r="N1489" s="65"/>
      <c r="O1489" s="65"/>
      <c r="P1489" s="65"/>
    </row>
    <row r="1490" spans="3:16" x14ac:dyDescent="0.25">
      <c r="C1490" s="7"/>
      <c r="K1490" s="65"/>
      <c r="L1490" s="65"/>
      <c r="M1490" s="65"/>
      <c r="N1490" s="65"/>
      <c r="O1490" s="65"/>
      <c r="P1490" s="65"/>
    </row>
    <row r="1491" spans="3:16" x14ac:dyDescent="0.25">
      <c r="C1491" s="7"/>
      <c r="K1491" s="65"/>
      <c r="L1491" s="65"/>
      <c r="M1491" s="65"/>
      <c r="N1491" s="65"/>
      <c r="O1491" s="65"/>
      <c r="P1491" s="65"/>
    </row>
    <row r="1492" spans="3:16" x14ac:dyDescent="0.25">
      <c r="C1492" s="7"/>
      <c r="K1492" s="65"/>
      <c r="L1492" s="65"/>
      <c r="M1492" s="65"/>
      <c r="N1492" s="65"/>
      <c r="O1492" s="65"/>
      <c r="P1492" s="65"/>
    </row>
    <row r="1493" spans="3:16" x14ac:dyDescent="0.25">
      <c r="C1493" s="7"/>
      <c r="K1493" s="65"/>
      <c r="L1493" s="65"/>
      <c r="M1493" s="65"/>
      <c r="N1493" s="65"/>
      <c r="O1493" s="65"/>
      <c r="P1493" s="65"/>
    </row>
    <row r="1494" spans="3:16" x14ac:dyDescent="0.25">
      <c r="C1494" s="7"/>
      <c r="K1494" s="65"/>
      <c r="L1494" s="65"/>
      <c r="M1494" s="65"/>
      <c r="N1494" s="65"/>
      <c r="O1494" s="65"/>
      <c r="P1494" s="65"/>
    </row>
    <row r="1495" spans="3:16" x14ac:dyDescent="0.25">
      <c r="C1495" s="7"/>
      <c r="K1495" s="65"/>
      <c r="L1495" s="65"/>
      <c r="M1495" s="65"/>
      <c r="N1495" s="65"/>
      <c r="O1495" s="65"/>
      <c r="P1495" s="65"/>
    </row>
    <row r="1496" spans="3:16" x14ac:dyDescent="0.25">
      <c r="C1496" s="7"/>
      <c r="K1496" s="65"/>
      <c r="L1496" s="65"/>
      <c r="M1496" s="65"/>
      <c r="N1496" s="65"/>
      <c r="O1496" s="65"/>
      <c r="P1496" s="65"/>
    </row>
    <row r="1497" spans="3:16" x14ac:dyDescent="0.25">
      <c r="C1497" s="7"/>
      <c r="K1497" s="65"/>
      <c r="L1497" s="65"/>
      <c r="M1497" s="65"/>
      <c r="N1497" s="65"/>
      <c r="O1497" s="65"/>
      <c r="P1497" s="65"/>
    </row>
    <row r="1498" spans="3:16" x14ac:dyDescent="0.25">
      <c r="C1498" s="7"/>
      <c r="K1498" s="65"/>
      <c r="L1498" s="65"/>
      <c r="M1498" s="65"/>
      <c r="N1498" s="65"/>
      <c r="O1498" s="65"/>
      <c r="P1498" s="65"/>
    </row>
    <row r="1499" spans="3:16" x14ac:dyDescent="0.25">
      <c r="C1499" s="7"/>
      <c r="K1499" s="65"/>
      <c r="L1499" s="65"/>
      <c r="M1499" s="65"/>
      <c r="N1499" s="65"/>
      <c r="O1499" s="65"/>
      <c r="P1499" s="65"/>
    </row>
    <row r="1500" spans="3:16" x14ac:dyDescent="0.25">
      <c r="C1500" s="7"/>
      <c r="K1500" s="65"/>
      <c r="L1500" s="65"/>
      <c r="M1500" s="65"/>
      <c r="N1500" s="65"/>
      <c r="O1500" s="65"/>
      <c r="P1500" s="65"/>
    </row>
    <row r="1501" spans="3:16" x14ac:dyDescent="0.25">
      <c r="C1501" s="7"/>
      <c r="K1501" s="65"/>
      <c r="L1501" s="65"/>
      <c r="M1501" s="65"/>
      <c r="N1501" s="65"/>
      <c r="O1501" s="65"/>
      <c r="P1501" s="65"/>
    </row>
    <row r="1502" spans="3:16" x14ac:dyDescent="0.25">
      <c r="C1502" s="7"/>
      <c r="K1502" s="65"/>
      <c r="L1502" s="65"/>
      <c r="M1502" s="65"/>
      <c r="N1502" s="65"/>
      <c r="O1502" s="65"/>
      <c r="P1502" s="65"/>
    </row>
    <row r="1503" spans="3:16" x14ac:dyDescent="0.25">
      <c r="C1503" s="7"/>
      <c r="K1503" s="65"/>
      <c r="L1503" s="65"/>
      <c r="M1503" s="65"/>
      <c r="N1503" s="65"/>
      <c r="O1503" s="65"/>
      <c r="P1503" s="65"/>
    </row>
    <row r="1504" spans="3:16" x14ac:dyDescent="0.25">
      <c r="C1504" s="7"/>
      <c r="K1504" s="65"/>
      <c r="L1504" s="65"/>
      <c r="M1504" s="65"/>
      <c r="N1504" s="65"/>
      <c r="O1504" s="65"/>
      <c r="P1504" s="65"/>
    </row>
    <row r="1505" spans="3:16" x14ac:dyDescent="0.25">
      <c r="C1505" s="7"/>
      <c r="K1505" s="65"/>
      <c r="L1505" s="65"/>
      <c r="M1505" s="65"/>
      <c r="N1505" s="65"/>
      <c r="O1505" s="65"/>
      <c r="P1505" s="65"/>
    </row>
    <row r="1506" spans="3:16" x14ac:dyDescent="0.25">
      <c r="C1506" s="7"/>
      <c r="K1506" s="65"/>
      <c r="L1506" s="65"/>
      <c r="M1506" s="65"/>
      <c r="N1506" s="65"/>
      <c r="O1506" s="65"/>
      <c r="P1506" s="65"/>
    </row>
    <row r="1507" spans="3:16" x14ac:dyDescent="0.25">
      <c r="C1507" s="7"/>
      <c r="K1507" s="65"/>
      <c r="L1507" s="65"/>
      <c r="M1507" s="65"/>
      <c r="N1507" s="65"/>
      <c r="O1507" s="65"/>
      <c r="P1507" s="65"/>
    </row>
    <row r="1508" spans="3:16" x14ac:dyDescent="0.25">
      <c r="C1508" s="7"/>
      <c r="K1508" s="65"/>
      <c r="L1508" s="65"/>
      <c r="M1508" s="65"/>
      <c r="N1508" s="65"/>
      <c r="O1508" s="65"/>
      <c r="P1508" s="65"/>
    </row>
    <row r="1509" spans="3:16" x14ac:dyDescent="0.25">
      <c r="C1509" s="7"/>
      <c r="K1509" s="65"/>
      <c r="L1509" s="65"/>
      <c r="M1509" s="65"/>
      <c r="N1509" s="65"/>
      <c r="O1509" s="65"/>
      <c r="P1509" s="65"/>
    </row>
    <row r="1510" spans="3:16" x14ac:dyDescent="0.25">
      <c r="C1510" s="7"/>
      <c r="K1510" s="65"/>
      <c r="L1510" s="65"/>
      <c r="M1510" s="65"/>
      <c r="N1510" s="65"/>
      <c r="O1510" s="65"/>
      <c r="P1510" s="65"/>
    </row>
    <row r="1511" spans="3:16" x14ac:dyDescent="0.25">
      <c r="C1511" s="7"/>
      <c r="K1511" s="65"/>
      <c r="L1511" s="65"/>
      <c r="M1511" s="65"/>
      <c r="N1511" s="65"/>
      <c r="O1511" s="65"/>
      <c r="P1511" s="65"/>
    </row>
    <row r="1512" spans="3:16" x14ac:dyDescent="0.25">
      <c r="C1512" s="7"/>
      <c r="K1512" s="65"/>
      <c r="L1512" s="65"/>
      <c r="M1512" s="65"/>
      <c r="N1512" s="65"/>
      <c r="O1512" s="65"/>
      <c r="P1512" s="65"/>
    </row>
    <row r="1513" spans="3:16" x14ac:dyDescent="0.25">
      <c r="C1513" s="7"/>
      <c r="K1513" s="65"/>
      <c r="L1513" s="65"/>
      <c r="M1513" s="65"/>
      <c r="N1513" s="65"/>
      <c r="O1513" s="65"/>
      <c r="P1513" s="65"/>
    </row>
    <row r="1514" spans="3:16" x14ac:dyDescent="0.25">
      <c r="C1514" s="7"/>
      <c r="K1514" s="65"/>
      <c r="L1514" s="65"/>
      <c r="M1514" s="65"/>
      <c r="N1514" s="65"/>
      <c r="O1514" s="65"/>
      <c r="P1514" s="65"/>
    </row>
    <row r="1515" spans="3:16" x14ac:dyDescent="0.25">
      <c r="C1515" s="7"/>
      <c r="K1515" s="65"/>
      <c r="L1515" s="65"/>
      <c r="M1515" s="65"/>
      <c r="N1515" s="65"/>
      <c r="O1515" s="65"/>
      <c r="P1515" s="65"/>
    </row>
    <row r="1516" spans="3:16" x14ac:dyDescent="0.25">
      <c r="C1516" s="7"/>
      <c r="K1516" s="65"/>
      <c r="L1516" s="65"/>
      <c r="M1516" s="65"/>
      <c r="N1516" s="65"/>
      <c r="O1516" s="65"/>
      <c r="P1516" s="65"/>
    </row>
    <row r="1517" spans="3:16" x14ac:dyDescent="0.25">
      <c r="C1517" s="7"/>
      <c r="K1517" s="65"/>
      <c r="L1517" s="65"/>
      <c r="M1517" s="65"/>
      <c r="N1517" s="65"/>
      <c r="O1517" s="65"/>
      <c r="P1517" s="65"/>
    </row>
    <row r="1518" spans="3:16" x14ac:dyDescent="0.25">
      <c r="C1518" s="7"/>
      <c r="K1518" s="65"/>
      <c r="L1518" s="65"/>
      <c r="M1518" s="65"/>
      <c r="N1518" s="65"/>
      <c r="O1518" s="65"/>
      <c r="P1518" s="65"/>
    </row>
    <row r="1519" spans="3:16" x14ac:dyDescent="0.25">
      <c r="C1519" s="7"/>
      <c r="K1519" s="65"/>
      <c r="L1519" s="65"/>
      <c r="M1519" s="65"/>
      <c r="N1519" s="65"/>
      <c r="O1519" s="65"/>
      <c r="P1519" s="65"/>
    </row>
    <row r="1520" spans="3:16" x14ac:dyDescent="0.25">
      <c r="C1520" s="7"/>
      <c r="K1520" s="65"/>
      <c r="L1520" s="65"/>
      <c r="M1520" s="65"/>
      <c r="N1520" s="65"/>
      <c r="O1520" s="65"/>
      <c r="P1520" s="65"/>
    </row>
    <row r="1521" spans="3:16" x14ac:dyDescent="0.25">
      <c r="C1521" s="7"/>
      <c r="K1521" s="65"/>
      <c r="L1521" s="65"/>
      <c r="M1521" s="65"/>
      <c r="N1521" s="65"/>
      <c r="O1521" s="65"/>
      <c r="P1521" s="65"/>
    </row>
    <row r="1522" spans="3:16" x14ac:dyDescent="0.25">
      <c r="C1522" s="7"/>
      <c r="K1522" s="65"/>
      <c r="L1522" s="65"/>
      <c r="M1522" s="65"/>
      <c r="N1522" s="65"/>
      <c r="O1522" s="65"/>
      <c r="P1522" s="65"/>
    </row>
    <row r="1523" spans="3:16" x14ac:dyDescent="0.25">
      <c r="C1523" s="7"/>
      <c r="K1523" s="65"/>
      <c r="L1523" s="65"/>
      <c r="M1523" s="65"/>
      <c r="N1523" s="65"/>
      <c r="O1523" s="65"/>
      <c r="P1523" s="65"/>
    </row>
    <row r="1524" spans="3:16" x14ac:dyDescent="0.25">
      <c r="C1524" s="7"/>
      <c r="K1524" s="65"/>
      <c r="L1524" s="65"/>
      <c r="M1524" s="65"/>
      <c r="N1524" s="65"/>
      <c r="O1524" s="65"/>
      <c r="P1524" s="65"/>
    </row>
    <row r="1525" spans="3:16" x14ac:dyDescent="0.25">
      <c r="C1525" s="7"/>
      <c r="K1525" s="65"/>
      <c r="L1525" s="65"/>
      <c r="M1525" s="65"/>
      <c r="N1525" s="65"/>
      <c r="O1525" s="65"/>
      <c r="P1525" s="65"/>
    </row>
    <row r="1526" spans="3:16" x14ac:dyDescent="0.25">
      <c r="C1526" s="7"/>
      <c r="K1526" s="65"/>
      <c r="L1526" s="65"/>
      <c r="M1526" s="65"/>
      <c r="N1526" s="65"/>
      <c r="O1526" s="65"/>
      <c r="P1526" s="65"/>
    </row>
    <row r="1527" spans="3:16" x14ac:dyDescent="0.25">
      <c r="C1527" s="7"/>
      <c r="K1527" s="65"/>
      <c r="L1527" s="65"/>
      <c r="M1527" s="65"/>
      <c r="N1527" s="65"/>
      <c r="O1527" s="65"/>
      <c r="P1527" s="65"/>
    </row>
    <row r="1528" spans="3:16" x14ac:dyDescent="0.25">
      <c r="C1528" s="7"/>
      <c r="K1528" s="65"/>
      <c r="L1528" s="65"/>
      <c r="M1528" s="65"/>
      <c r="N1528" s="65"/>
      <c r="O1528" s="65"/>
      <c r="P1528" s="65"/>
    </row>
    <row r="1529" spans="3:16" x14ac:dyDescent="0.25">
      <c r="C1529" s="7"/>
      <c r="K1529" s="65"/>
      <c r="L1529" s="65"/>
      <c r="M1529" s="65"/>
      <c r="N1529" s="65"/>
      <c r="O1529" s="65"/>
      <c r="P1529" s="65"/>
    </row>
    <row r="1530" spans="3:16" x14ac:dyDescent="0.25">
      <c r="C1530" s="7"/>
      <c r="K1530" s="65"/>
      <c r="L1530" s="65"/>
      <c r="M1530" s="65"/>
      <c r="N1530" s="65"/>
      <c r="O1530" s="65"/>
      <c r="P1530" s="65"/>
    </row>
    <row r="1531" spans="3:16" x14ac:dyDescent="0.25">
      <c r="C1531" s="7"/>
      <c r="K1531" s="65"/>
      <c r="L1531" s="65"/>
      <c r="M1531" s="65"/>
      <c r="N1531" s="65"/>
      <c r="O1531" s="65"/>
      <c r="P1531" s="65"/>
    </row>
    <row r="1532" spans="3:16" x14ac:dyDescent="0.25">
      <c r="C1532" s="7"/>
      <c r="K1532" s="65"/>
      <c r="L1532" s="65"/>
      <c r="M1532" s="65"/>
      <c r="N1532" s="65"/>
      <c r="O1532" s="65"/>
      <c r="P1532" s="65"/>
    </row>
    <row r="1533" spans="3:16" x14ac:dyDescent="0.25">
      <c r="C1533" s="7"/>
      <c r="K1533" s="65"/>
      <c r="L1533" s="65"/>
      <c r="M1533" s="65"/>
      <c r="N1533" s="65"/>
      <c r="O1533" s="65"/>
      <c r="P1533" s="65"/>
    </row>
    <row r="1534" spans="3:16" x14ac:dyDescent="0.25">
      <c r="C1534" s="7"/>
      <c r="K1534" s="65"/>
      <c r="L1534" s="65"/>
      <c r="M1534" s="65"/>
      <c r="N1534" s="65"/>
      <c r="O1534" s="65"/>
      <c r="P1534" s="65"/>
    </row>
    <row r="1535" spans="3:16" x14ac:dyDescent="0.25">
      <c r="C1535" s="7"/>
      <c r="K1535" s="65"/>
      <c r="L1535" s="65"/>
      <c r="M1535" s="65"/>
      <c r="N1535" s="65"/>
      <c r="O1535" s="65"/>
      <c r="P1535" s="65"/>
    </row>
    <row r="1536" spans="3:16" x14ac:dyDescent="0.25">
      <c r="C1536" s="7"/>
      <c r="K1536" s="65"/>
      <c r="L1536" s="65"/>
      <c r="M1536" s="65"/>
      <c r="N1536" s="65"/>
      <c r="O1536" s="65"/>
      <c r="P1536" s="65"/>
    </row>
    <row r="1537" spans="3:16" x14ac:dyDescent="0.25">
      <c r="C1537" s="7"/>
      <c r="K1537" s="65"/>
      <c r="L1537" s="65"/>
      <c r="M1537" s="65"/>
      <c r="N1537" s="65"/>
      <c r="O1537" s="65"/>
      <c r="P1537" s="65"/>
    </row>
    <row r="1538" spans="3:16" x14ac:dyDescent="0.25">
      <c r="C1538" s="7"/>
      <c r="K1538" s="65"/>
      <c r="L1538" s="65"/>
      <c r="M1538" s="65"/>
      <c r="N1538" s="65"/>
      <c r="O1538" s="65"/>
      <c r="P1538" s="65"/>
    </row>
    <row r="1539" spans="3:16" x14ac:dyDescent="0.25">
      <c r="C1539" s="7"/>
      <c r="K1539" s="65"/>
      <c r="L1539" s="65"/>
      <c r="M1539" s="65"/>
      <c r="N1539" s="65"/>
      <c r="O1539" s="65"/>
      <c r="P1539" s="65"/>
    </row>
    <row r="1540" spans="3:16" x14ac:dyDescent="0.25">
      <c r="C1540" s="7"/>
      <c r="K1540" s="65"/>
      <c r="L1540" s="65"/>
      <c r="M1540" s="65"/>
      <c r="N1540" s="65"/>
      <c r="O1540" s="65"/>
      <c r="P1540" s="65"/>
    </row>
    <row r="1541" spans="3:16" x14ac:dyDescent="0.25">
      <c r="C1541" s="7"/>
      <c r="K1541" s="65"/>
      <c r="L1541" s="65"/>
      <c r="M1541" s="65"/>
      <c r="N1541" s="65"/>
      <c r="O1541" s="65"/>
      <c r="P1541" s="65"/>
    </row>
    <row r="1542" spans="3:16" x14ac:dyDescent="0.25">
      <c r="C1542" s="7"/>
      <c r="K1542" s="65"/>
      <c r="L1542" s="65"/>
      <c r="M1542" s="65"/>
      <c r="N1542" s="65"/>
      <c r="O1542" s="65"/>
      <c r="P1542" s="65"/>
    </row>
    <row r="1543" spans="3:16" x14ac:dyDescent="0.25">
      <c r="C1543" s="7"/>
      <c r="K1543" s="65"/>
      <c r="L1543" s="65"/>
      <c r="M1543" s="65"/>
      <c r="N1543" s="65"/>
      <c r="O1543" s="65"/>
      <c r="P1543" s="65"/>
    </row>
    <row r="1544" spans="3:16" x14ac:dyDescent="0.25">
      <c r="C1544" s="7"/>
      <c r="K1544" s="65"/>
      <c r="L1544" s="65"/>
      <c r="M1544" s="65"/>
      <c r="N1544" s="65"/>
      <c r="O1544" s="65"/>
      <c r="P1544" s="65"/>
    </row>
    <row r="1545" spans="3:16" x14ac:dyDescent="0.25">
      <c r="C1545" s="7"/>
      <c r="K1545" s="65"/>
      <c r="L1545" s="65"/>
      <c r="M1545" s="65"/>
      <c r="N1545" s="65"/>
      <c r="O1545" s="65"/>
      <c r="P1545" s="65"/>
    </row>
    <row r="1546" spans="3:16" x14ac:dyDescent="0.25">
      <c r="C1546" s="7"/>
      <c r="K1546" s="65"/>
      <c r="L1546" s="65"/>
      <c r="M1546" s="65"/>
      <c r="N1546" s="65"/>
      <c r="O1546" s="65"/>
      <c r="P1546" s="65"/>
    </row>
    <row r="1547" spans="3:16" x14ac:dyDescent="0.25">
      <c r="C1547" s="7"/>
      <c r="K1547" s="65"/>
      <c r="L1547" s="65"/>
      <c r="M1547" s="65"/>
      <c r="N1547" s="65"/>
      <c r="O1547" s="65"/>
      <c r="P1547" s="65"/>
    </row>
    <row r="1548" spans="3:16" x14ac:dyDescent="0.25">
      <c r="C1548" s="7"/>
      <c r="K1548" s="65"/>
      <c r="L1548" s="65"/>
      <c r="M1548" s="65"/>
      <c r="N1548" s="65"/>
      <c r="O1548" s="65"/>
      <c r="P1548" s="65"/>
    </row>
    <row r="1549" spans="3:16" x14ac:dyDescent="0.25">
      <c r="C1549" s="7"/>
      <c r="K1549" s="65"/>
      <c r="L1549" s="65"/>
      <c r="M1549" s="65"/>
      <c r="N1549" s="65"/>
      <c r="O1549" s="65"/>
      <c r="P1549" s="65"/>
    </row>
    <row r="1550" spans="3:16" x14ac:dyDescent="0.25">
      <c r="C1550" s="7"/>
      <c r="K1550" s="65"/>
      <c r="L1550" s="65"/>
      <c r="M1550" s="65"/>
      <c r="N1550" s="65"/>
      <c r="O1550" s="65"/>
      <c r="P1550" s="65"/>
    </row>
    <row r="1551" spans="3:16" x14ac:dyDescent="0.25">
      <c r="C1551" s="7"/>
      <c r="K1551" s="65"/>
      <c r="L1551" s="65"/>
      <c r="M1551" s="65"/>
      <c r="N1551" s="65"/>
      <c r="O1551" s="65"/>
      <c r="P1551" s="65"/>
    </row>
    <row r="1552" spans="3:16" x14ac:dyDescent="0.25">
      <c r="C1552" s="7"/>
      <c r="K1552" s="65"/>
      <c r="L1552" s="65"/>
      <c r="M1552" s="65"/>
      <c r="N1552" s="65"/>
      <c r="O1552" s="65"/>
      <c r="P1552" s="65"/>
    </row>
    <row r="1553" spans="3:16" x14ac:dyDescent="0.25">
      <c r="C1553" s="7"/>
      <c r="K1553" s="65"/>
      <c r="L1553" s="65"/>
      <c r="M1553" s="65"/>
      <c r="N1553" s="65"/>
      <c r="O1553" s="65"/>
      <c r="P1553" s="65"/>
    </row>
    <row r="1554" spans="3:16" x14ac:dyDescent="0.25">
      <c r="C1554" s="7"/>
      <c r="K1554" s="65"/>
      <c r="L1554" s="65"/>
      <c r="M1554" s="65"/>
      <c r="N1554" s="65"/>
      <c r="O1554" s="65"/>
      <c r="P1554" s="65"/>
    </row>
    <row r="1555" spans="3:16" x14ac:dyDescent="0.25">
      <c r="C1555" s="7"/>
      <c r="K1555" s="65"/>
      <c r="L1555" s="65"/>
      <c r="M1555" s="65"/>
      <c r="N1555" s="65"/>
      <c r="O1555" s="65"/>
      <c r="P1555" s="65"/>
    </row>
    <row r="1556" spans="3:16" x14ac:dyDescent="0.25">
      <c r="C1556" s="7"/>
      <c r="K1556" s="65"/>
      <c r="L1556" s="65"/>
      <c r="M1556" s="65"/>
      <c r="N1556" s="65"/>
      <c r="O1556" s="65"/>
      <c r="P1556" s="65"/>
    </row>
    <row r="1557" spans="3:16" x14ac:dyDescent="0.25">
      <c r="C1557" s="7"/>
      <c r="K1557" s="65"/>
      <c r="L1557" s="65"/>
      <c r="M1557" s="65"/>
      <c r="N1557" s="65"/>
      <c r="O1557" s="65"/>
      <c r="P1557" s="65"/>
    </row>
    <row r="1558" spans="3:16" x14ac:dyDescent="0.25">
      <c r="C1558" s="7"/>
      <c r="K1558" s="65"/>
      <c r="L1558" s="65"/>
      <c r="M1558" s="65"/>
      <c r="N1558" s="65"/>
      <c r="O1558" s="65"/>
      <c r="P1558" s="65"/>
    </row>
    <row r="1559" spans="3:16" x14ac:dyDescent="0.25">
      <c r="C1559" s="7"/>
      <c r="K1559" s="65"/>
      <c r="L1559" s="65"/>
      <c r="M1559" s="65"/>
      <c r="N1559" s="65"/>
      <c r="O1559" s="65"/>
      <c r="P1559" s="65"/>
    </row>
    <row r="1560" spans="3:16" x14ac:dyDescent="0.25">
      <c r="C1560" s="7"/>
      <c r="K1560" s="65"/>
      <c r="L1560" s="65"/>
      <c r="M1560" s="65"/>
      <c r="N1560" s="65"/>
      <c r="O1560" s="65"/>
      <c r="P1560" s="65"/>
    </row>
    <row r="1561" spans="3:16" x14ac:dyDescent="0.25">
      <c r="C1561" s="7"/>
      <c r="K1561" s="65"/>
      <c r="L1561" s="65"/>
      <c r="M1561" s="65"/>
      <c r="N1561" s="65"/>
      <c r="O1561" s="65"/>
      <c r="P1561" s="65"/>
    </row>
    <row r="1562" spans="3:16" x14ac:dyDescent="0.25">
      <c r="C1562" s="7"/>
      <c r="K1562" s="65"/>
      <c r="L1562" s="65"/>
      <c r="M1562" s="65"/>
      <c r="N1562" s="65"/>
      <c r="O1562" s="65"/>
      <c r="P1562" s="65"/>
    </row>
    <row r="1563" spans="3:16" x14ac:dyDescent="0.25">
      <c r="C1563" s="7"/>
      <c r="K1563" s="65"/>
      <c r="L1563" s="65"/>
      <c r="M1563" s="65"/>
      <c r="N1563" s="65"/>
      <c r="O1563" s="65"/>
      <c r="P1563" s="65"/>
    </row>
    <row r="1564" spans="3:16" x14ac:dyDescent="0.25">
      <c r="C1564" s="7"/>
      <c r="K1564" s="65"/>
      <c r="L1564" s="65"/>
      <c r="M1564" s="65"/>
      <c r="N1564" s="65"/>
      <c r="O1564" s="65"/>
      <c r="P1564" s="65"/>
    </row>
    <row r="1565" spans="3:16" x14ac:dyDescent="0.25">
      <c r="C1565" s="7"/>
      <c r="K1565" s="65"/>
      <c r="L1565" s="65"/>
      <c r="M1565" s="65"/>
      <c r="N1565" s="65"/>
      <c r="O1565" s="65"/>
      <c r="P1565" s="65"/>
    </row>
    <row r="1566" spans="3:16" x14ac:dyDescent="0.25">
      <c r="C1566" s="7"/>
      <c r="K1566" s="65"/>
      <c r="L1566" s="65"/>
      <c r="M1566" s="65"/>
      <c r="N1566" s="65"/>
      <c r="O1566" s="65"/>
      <c r="P1566" s="65"/>
    </row>
    <row r="1567" spans="3:16" x14ac:dyDescent="0.25">
      <c r="C1567" s="7"/>
      <c r="K1567" s="65"/>
      <c r="L1567" s="65"/>
      <c r="M1567" s="65"/>
      <c r="N1567" s="65"/>
      <c r="O1567" s="65"/>
      <c r="P1567" s="65"/>
    </row>
    <row r="1568" spans="3:16" x14ac:dyDescent="0.25">
      <c r="C1568" s="7"/>
      <c r="K1568" s="65"/>
      <c r="L1568" s="65"/>
      <c r="M1568" s="65"/>
      <c r="N1568" s="65"/>
      <c r="O1568" s="65"/>
      <c r="P1568" s="65"/>
    </row>
    <row r="1569" spans="3:16" x14ac:dyDescent="0.25">
      <c r="C1569" s="7"/>
      <c r="K1569" s="65"/>
      <c r="L1569" s="65"/>
      <c r="M1569" s="65"/>
      <c r="N1569" s="65"/>
      <c r="O1569" s="65"/>
      <c r="P1569" s="65"/>
    </row>
    <row r="1570" spans="3:16" x14ac:dyDescent="0.25">
      <c r="C1570" s="7"/>
      <c r="K1570" s="65"/>
      <c r="L1570" s="65"/>
      <c r="M1570" s="65"/>
      <c r="N1570" s="65"/>
      <c r="O1570" s="65"/>
      <c r="P1570" s="65"/>
    </row>
    <row r="1571" spans="3:16" x14ac:dyDescent="0.25">
      <c r="C1571" s="7"/>
      <c r="K1571" s="65"/>
      <c r="L1571" s="65"/>
      <c r="M1571" s="65"/>
      <c r="N1571" s="65"/>
      <c r="O1571" s="65"/>
      <c r="P1571" s="65"/>
    </row>
    <row r="1572" spans="3:16" x14ac:dyDescent="0.25">
      <c r="C1572" s="7"/>
      <c r="K1572" s="65"/>
      <c r="L1572" s="65"/>
      <c r="M1572" s="65"/>
      <c r="N1572" s="65"/>
      <c r="O1572" s="65"/>
      <c r="P1572" s="65"/>
    </row>
    <row r="1573" spans="3:16" x14ac:dyDescent="0.25">
      <c r="C1573" s="7"/>
      <c r="K1573" s="65"/>
      <c r="L1573" s="65"/>
      <c r="M1573" s="65"/>
      <c r="N1573" s="65"/>
      <c r="O1573" s="65"/>
      <c r="P1573" s="65"/>
    </row>
    <row r="1574" spans="3:16" x14ac:dyDescent="0.25">
      <c r="C1574" s="7"/>
      <c r="K1574" s="65"/>
      <c r="L1574" s="65"/>
      <c r="M1574" s="65"/>
      <c r="N1574" s="65"/>
      <c r="O1574" s="65"/>
      <c r="P1574" s="65"/>
    </row>
    <row r="1575" spans="3:16" x14ac:dyDescent="0.25">
      <c r="C1575" s="7"/>
      <c r="K1575" s="65"/>
      <c r="L1575" s="65"/>
      <c r="M1575" s="65"/>
      <c r="N1575" s="65"/>
      <c r="O1575" s="65"/>
      <c r="P1575" s="65"/>
    </row>
    <row r="1576" spans="3:16" x14ac:dyDescent="0.25">
      <c r="C1576" s="7"/>
      <c r="K1576" s="65"/>
      <c r="L1576" s="65"/>
      <c r="M1576" s="65"/>
      <c r="N1576" s="65"/>
      <c r="O1576" s="65"/>
      <c r="P1576" s="65"/>
    </row>
    <row r="1577" spans="3:16" x14ac:dyDescent="0.25">
      <c r="C1577" s="7"/>
      <c r="K1577" s="65"/>
      <c r="L1577" s="65"/>
      <c r="M1577" s="65"/>
      <c r="N1577" s="65"/>
      <c r="O1577" s="65"/>
      <c r="P1577" s="65"/>
    </row>
    <row r="1578" spans="3:16" x14ac:dyDescent="0.25">
      <c r="C1578" s="7"/>
      <c r="K1578" s="65"/>
      <c r="L1578" s="65"/>
      <c r="M1578" s="65"/>
      <c r="N1578" s="65"/>
      <c r="O1578" s="65"/>
      <c r="P1578" s="65"/>
    </row>
    <row r="1579" spans="3:16" x14ac:dyDescent="0.25">
      <c r="C1579" s="7"/>
      <c r="K1579" s="65"/>
      <c r="L1579" s="65"/>
      <c r="M1579" s="65"/>
      <c r="N1579" s="65"/>
      <c r="O1579" s="65"/>
      <c r="P1579" s="65"/>
    </row>
    <row r="1580" spans="3:16" x14ac:dyDescent="0.25">
      <c r="C1580" s="7"/>
      <c r="K1580" s="65"/>
      <c r="L1580" s="65"/>
      <c r="M1580" s="65"/>
      <c r="N1580" s="65"/>
      <c r="O1580" s="65"/>
      <c r="P1580" s="65"/>
    </row>
    <row r="1581" spans="3:16" x14ac:dyDescent="0.25">
      <c r="C1581" s="7"/>
      <c r="K1581" s="65"/>
      <c r="L1581" s="65"/>
      <c r="M1581" s="65"/>
      <c r="N1581" s="65"/>
      <c r="O1581" s="65"/>
      <c r="P1581" s="65"/>
    </row>
    <row r="1582" spans="3:16" x14ac:dyDescent="0.25">
      <c r="C1582" s="7"/>
      <c r="K1582" s="65"/>
      <c r="L1582" s="65"/>
      <c r="M1582" s="65"/>
      <c r="N1582" s="65"/>
      <c r="O1582" s="65"/>
      <c r="P1582" s="65"/>
    </row>
    <row r="1583" spans="3:16" x14ac:dyDescent="0.25">
      <c r="C1583" s="7"/>
      <c r="K1583" s="65"/>
      <c r="L1583" s="65"/>
      <c r="M1583" s="65"/>
      <c r="N1583" s="65"/>
      <c r="O1583" s="65"/>
      <c r="P1583" s="65"/>
    </row>
    <row r="1584" spans="3:16" x14ac:dyDescent="0.25">
      <c r="C1584" s="7"/>
      <c r="K1584" s="65"/>
      <c r="L1584" s="65"/>
      <c r="M1584" s="65"/>
      <c r="N1584" s="65"/>
      <c r="O1584" s="65"/>
      <c r="P1584" s="65"/>
    </row>
    <row r="1585" spans="3:16" x14ac:dyDescent="0.25">
      <c r="C1585" s="7"/>
      <c r="K1585" s="65"/>
      <c r="L1585" s="65"/>
      <c r="M1585" s="65"/>
      <c r="N1585" s="65"/>
      <c r="O1585" s="65"/>
      <c r="P1585" s="65"/>
    </row>
    <row r="1586" spans="3:16" x14ac:dyDescent="0.25">
      <c r="C1586" s="7"/>
      <c r="K1586" s="65"/>
      <c r="L1586" s="65"/>
      <c r="M1586" s="65"/>
      <c r="N1586" s="65"/>
      <c r="O1586" s="65"/>
      <c r="P1586" s="65"/>
    </row>
    <row r="1587" spans="3:16" x14ac:dyDescent="0.25">
      <c r="C1587" s="7"/>
      <c r="K1587" s="65"/>
      <c r="L1587" s="65"/>
      <c r="M1587" s="65"/>
      <c r="N1587" s="65"/>
      <c r="O1587" s="65"/>
      <c r="P1587" s="65"/>
    </row>
    <row r="1588" spans="3:16" x14ac:dyDescent="0.25">
      <c r="C1588" s="7"/>
      <c r="K1588" s="65"/>
      <c r="L1588" s="65"/>
      <c r="M1588" s="65"/>
      <c r="N1588" s="65"/>
      <c r="O1588" s="65"/>
      <c r="P1588" s="65"/>
    </row>
    <row r="1589" spans="3:16" x14ac:dyDescent="0.25">
      <c r="C1589" s="7"/>
      <c r="K1589" s="65"/>
      <c r="L1589" s="65"/>
      <c r="M1589" s="65"/>
      <c r="N1589" s="65"/>
      <c r="O1589" s="65"/>
      <c r="P1589" s="65"/>
    </row>
    <row r="1590" spans="3:16" x14ac:dyDescent="0.25">
      <c r="C1590" s="7"/>
      <c r="K1590" s="65"/>
      <c r="L1590" s="65"/>
      <c r="M1590" s="65"/>
      <c r="N1590" s="65"/>
      <c r="O1590" s="65"/>
      <c r="P1590" s="65"/>
    </row>
    <row r="1591" spans="3:16" x14ac:dyDescent="0.25">
      <c r="C1591" s="7"/>
      <c r="K1591" s="65"/>
      <c r="L1591" s="65"/>
      <c r="M1591" s="65"/>
      <c r="N1591" s="65"/>
      <c r="O1591" s="65"/>
      <c r="P1591" s="65"/>
    </row>
    <row r="1592" spans="3:16" x14ac:dyDescent="0.25">
      <c r="C1592" s="7"/>
      <c r="K1592" s="65"/>
      <c r="L1592" s="65"/>
      <c r="M1592" s="65"/>
      <c r="N1592" s="65"/>
      <c r="O1592" s="65"/>
      <c r="P1592" s="65"/>
    </row>
    <row r="1593" spans="3:16" x14ac:dyDescent="0.25">
      <c r="C1593" s="7"/>
      <c r="K1593" s="65"/>
      <c r="L1593" s="65"/>
      <c r="M1593" s="65"/>
      <c r="N1593" s="65"/>
      <c r="O1593" s="65"/>
      <c r="P1593" s="65"/>
    </row>
    <row r="1594" spans="3:16" x14ac:dyDescent="0.25">
      <c r="C1594" s="7"/>
      <c r="K1594" s="65"/>
      <c r="L1594" s="65"/>
      <c r="M1594" s="65"/>
      <c r="N1594" s="65"/>
      <c r="O1594" s="65"/>
      <c r="P1594" s="65"/>
    </row>
    <row r="1595" spans="3:16" x14ac:dyDescent="0.25">
      <c r="C1595" s="7"/>
      <c r="K1595" s="65"/>
      <c r="L1595" s="65"/>
      <c r="M1595" s="65"/>
      <c r="N1595" s="65"/>
      <c r="O1595" s="65"/>
      <c r="P1595" s="65"/>
    </row>
    <row r="1596" spans="3:16" x14ac:dyDescent="0.25">
      <c r="C1596" s="7"/>
      <c r="K1596" s="65"/>
      <c r="L1596" s="65"/>
      <c r="M1596" s="65"/>
      <c r="N1596" s="65"/>
      <c r="O1596" s="65"/>
      <c r="P1596" s="65"/>
    </row>
    <row r="1597" spans="3:16" x14ac:dyDescent="0.25">
      <c r="C1597" s="7"/>
      <c r="K1597" s="65"/>
      <c r="L1597" s="65"/>
      <c r="M1597" s="65"/>
      <c r="N1597" s="65"/>
      <c r="O1597" s="65"/>
      <c r="P1597" s="65"/>
    </row>
    <row r="1598" spans="3:16" x14ac:dyDescent="0.25">
      <c r="C1598" s="7"/>
      <c r="K1598" s="65"/>
      <c r="L1598" s="65"/>
      <c r="M1598" s="65"/>
      <c r="N1598" s="65"/>
      <c r="O1598" s="65"/>
      <c r="P1598" s="65"/>
    </row>
    <row r="1599" spans="3:16" x14ac:dyDescent="0.25">
      <c r="C1599" s="7"/>
      <c r="K1599" s="65"/>
      <c r="L1599" s="65"/>
      <c r="M1599" s="65"/>
      <c r="N1599" s="65"/>
      <c r="O1599" s="65"/>
      <c r="P1599" s="65"/>
    </row>
    <row r="1600" spans="3:16" x14ac:dyDescent="0.25">
      <c r="C1600" s="7"/>
      <c r="K1600" s="65"/>
      <c r="L1600" s="65"/>
      <c r="M1600" s="65"/>
      <c r="N1600" s="65"/>
      <c r="O1600" s="65"/>
      <c r="P1600" s="65"/>
    </row>
    <row r="1601" spans="3:16" x14ac:dyDescent="0.25">
      <c r="C1601" s="7"/>
      <c r="K1601" s="65"/>
      <c r="L1601" s="65"/>
      <c r="M1601" s="65"/>
      <c r="N1601" s="65"/>
      <c r="O1601" s="65"/>
      <c r="P1601" s="65"/>
    </row>
    <row r="1602" spans="3:16" x14ac:dyDescent="0.25">
      <c r="C1602" s="7"/>
      <c r="K1602" s="65"/>
      <c r="L1602" s="65"/>
      <c r="M1602" s="65"/>
      <c r="N1602" s="65"/>
      <c r="O1602" s="65"/>
      <c r="P1602" s="65"/>
    </row>
    <row r="1603" spans="3:16" x14ac:dyDescent="0.25">
      <c r="C1603" s="7"/>
      <c r="K1603" s="65"/>
      <c r="L1603" s="65"/>
      <c r="M1603" s="65"/>
      <c r="N1603" s="65"/>
      <c r="O1603" s="65"/>
      <c r="P1603" s="65"/>
    </row>
    <row r="1604" spans="3:16" x14ac:dyDescent="0.25">
      <c r="C1604" s="7"/>
      <c r="K1604" s="65"/>
      <c r="L1604" s="65"/>
      <c r="M1604" s="65"/>
      <c r="N1604" s="65"/>
      <c r="O1604" s="65"/>
      <c r="P1604" s="65"/>
    </row>
    <row r="1605" spans="3:16" x14ac:dyDescent="0.25">
      <c r="C1605" s="7"/>
      <c r="K1605" s="65"/>
      <c r="L1605" s="65"/>
      <c r="M1605" s="65"/>
      <c r="N1605" s="65"/>
      <c r="O1605" s="65"/>
      <c r="P1605" s="65"/>
    </row>
    <row r="1606" spans="3:16" x14ac:dyDescent="0.25">
      <c r="C1606" s="7"/>
      <c r="K1606" s="65"/>
      <c r="L1606" s="65"/>
      <c r="M1606" s="65"/>
      <c r="N1606" s="65"/>
      <c r="O1606" s="65"/>
      <c r="P1606" s="65"/>
    </row>
    <row r="1607" spans="3:16" x14ac:dyDescent="0.25">
      <c r="C1607" s="7"/>
      <c r="K1607" s="65"/>
      <c r="L1607" s="65"/>
      <c r="M1607" s="65"/>
      <c r="N1607" s="65"/>
      <c r="O1607" s="65"/>
      <c r="P1607" s="65"/>
    </row>
    <row r="1608" spans="3:16" x14ac:dyDescent="0.25">
      <c r="C1608" s="7"/>
      <c r="K1608" s="65"/>
      <c r="L1608" s="65"/>
      <c r="M1608" s="65"/>
      <c r="N1608" s="65"/>
      <c r="O1608" s="65"/>
      <c r="P1608" s="65"/>
    </row>
    <row r="1609" spans="3:16" x14ac:dyDescent="0.25">
      <c r="C1609" s="7"/>
      <c r="K1609" s="65"/>
      <c r="L1609" s="65"/>
      <c r="M1609" s="65"/>
      <c r="N1609" s="65"/>
      <c r="O1609" s="65"/>
      <c r="P1609" s="65"/>
    </row>
    <row r="1610" spans="3:16" x14ac:dyDescent="0.25">
      <c r="C1610" s="7"/>
      <c r="K1610" s="65"/>
      <c r="L1610" s="65"/>
      <c r="M1610" s="65"/>
      <c r="N1610" s="65"/>
      <c r="O1610" s="65"/>
      <c r="P1610" s="65"/>
    </row>
    <row r="1611" spans="3:16" x14ac:dyDescent="0.25">
      <c r="C1611" s="7"/>
      <c r="K1611" s="65"/>
      <c r="L1611" s="65"/>
      <c r="M1611" s="65"/>
      <c r="N1611" s="65"/>
      <c r="O1611" s="65"/>
      <c r="P1611" s="65"/>
    </row>
    <row r="1612" spans="3:16" x14ac:dyDescent="0.25">
      <c r="C1612" s="7"/>
      <c r="K1612" s="65"/>
      <c r="L1612" s="65"/>
      <c r="M1612" s="65"/>
      <c r="N1612" s="65"/>
      <c r="O1612" s="65"/>
      <c r="P1612" s="65"/>
    </row>
    <row r="1613" spans="3:16" x14ac:dyDescent="0.25">
      <c r="C1613" s="7"/>
      <c r="K1613" s="65"/>
      <c r="L1613" s="65"/>
      <c r="M1613" s="65"/>
      <c r="N1613" s="65"/>
      <c r="O1613" s="65"/>
      <c r="P1613" s="65"/>
    </row>
    <row r="1614" spans="3:16" x14ac:dyDescent="0.25">
      <c r="C1614" s="7"/>
      <c r="K1614" s="65"/>
      <c r="L1614" s="65"/>
      <c r="M1614" s="65"/>
      <c r="N1614" s="65"/>
      <c r="O1614" s="65"/>
      <c r="P1614" s="65"/>
    </row>
    <row r="1615" spans="3:16" x14ac:dyDescent="0.25">
      <c r="C1615" s="7"/>
      <c r="K1615" s="65"/>
      <c r="L1615" s="65"/>
      <c r="M1615" s="65"/>
      <c r="N1615" s="65"/>
      <c r="O1615" s="65"/>
      <c r="P1615" s="65"/>
    </row>
    <row r="1616" spans="3:16" x14ac:dyDescent="0.25">
      <c r="C1616" s="7"/>
      <c r="K1616" s="65"/>
      <c r="L1616" s="65"/>
      <c r="M1616" s="65"/>
      <c r="N1616" s="65"/>
      <c r="O1616" s="65"/>
      <c r="P1616" s="65"/>
    </row>
    <row r="1617" spans="3:16" x14ac:dyDescent="0.25">
      <c r="C1617" s="7"/>
      <c r="K1617" s="65"/>
      <c r="L1617" s="65"/>
      <c r="M1617" s="65"/>
      <c r="N1617" s="65"/>
      <c r="O1617" s="65"/>
      <c r="P1617" s="65"/>
    </row>
    <row r="1618" spans="3:16" x14ac:dyDescent="0.25">
      <c r="C1618" s="7"/>
      <c r="K1618" s="65"/>
      <c r="L1618" s="65"/>
      <c r="M1618" s="65"/>
      <c r="N1618" s="65"/>
      <c r="O1618" s="65"/>
      <c r="P1618" s="65"/>
    </row>
    <row r="1619" spans="3:16" x14ac:dyDescent="0.25">
      <c r="C1619" s="7"/>
      <c r="K1619" s="65"/>
      <c r="L1619" s="65"/>
      <c r="M1619" s="65"/>
      <c r="N1619" s="65"/>
      <c r="O1619" s="65"/>
      <c r="P1619" s="65"/>
    </row>
    <row r="1620" spans="3:16" x14ac:dyDescent="0.25">
      <c r="C1620" s="7"/>
      <c r="K1620" s="65"/>
      <c r="L1620" s="65"/>
      <c r="M1620" s="65"/>
      <c r="N1620" s="65"/>
      <c r="O1620" s="65"/>
      <c r="P1620" s="65"/>
    </row>
    <row r="1621" spans="3:16" x14ac:dyDescent="0.25">
      <c r="C1621" s="7"/>
      <c r="K1621" s="65"/>
      <c r="L1621" s="65"/>
      <c r="M1621" s="65"/>
      <c r="N1621" s="65"/>
      <c r="O1621" s="65"/>
      <c r="P1621" s="65"/>
    </row>
    <row r="1622" spans="3:16" x14ac:dyDescent="0.25">
      <c r="C1622" s="7"/>
      <c r="K1622" s="65"/>
      <c r="L1622" s="65"/>
      <c r="M1622" s="65"/>
      <c r="N1622" s="65"/>
      <c r="O1622" s="65"/>
      <c r="P1622" s="65"/>
    </row>
    <row r="1623" spans="3:16" x14ac:dyDescent="0.25">
      <c r="C1623" s="7"/>
      <c r="K1623" s="65"/>
      <c r="L1623" s="65"/>
      <c r="M1623" s="65"/>
      <c r="N1623" s="65"/>
      <c r="O1623" s="65"/>
      <c r="P1623" s="65"/>
    </row>
    <row r="1624" spans="3:16" x14ac:dyDescent="0.25">
      <c r="C1624" s="7"/>
      <c r="K1624" s="65"/>
      <c r="L1624" s="65"/>
      <c r="M1624" s="65"/>
      <c r="N1624" s="65"/>
      <c r="O1624" s="65"/>
      <c r="P1624" s="65"/>
    </row>
    <row r="1625" spans="3:16" x14ac:dyDescent="0.25">
      <c r="C1625" s="7"/>
      <c r="K1625" s="65"/>
      <c r="L1625" s="65"/>
      <c r="M1625" s="65"/>
      <c r="N1625" s="65"/>
      <c r="O1625" s="65"/>
      <c r="P1625" s="65"/>
    </row>
    <row r="1626" spans="3:16" x14ac:dyDescent="0.25">
      <c r="C1626" s="7"/>
      <c r="K1626" s="65"/>
      <c r="L1626" s="65"/>
      <c r="M1626" s="65"/>
      <c r="N1626" s="65"/>
      <c r="O1626" s="65"/>
      <c r="P1626" s="65"/>
    </row>
    <row r="1627" spans="3:16" x14ac:dyDescent="0.25">
      <c r="C1627" s="7"/>
      <c r="K1627" s="65"/>
      <c r="L1627" s="65"/>
      <c r="M1627" s="65"/>
      <c r="N1627" s="65"/>
      <c r="O1627" s="65"/>
      <c r="P1627" s="65"/>
    </row>
    <row r="1628" spans="3:16" x14ac:dyDescent="0.25">
      <c r="C1628" s="7"/>
      <c r="K1628" s="65"/>
      <c r="L1628" s="65"/>
      <c r="M1628" s="65"/>
      <c r="N1628" s="65"/>
      <c r="O1628" s="65"/>
      <c r="P1628" s="65"/>
    </row>
    <row r="1629" spans="3:16" x14ac:dyDescent="0.25">
      <c r="C1629" s="7"/>
      <c r="K1629" s="65"/>
      <c r="L1629" s="65"/>
      <c r="M1629" s="65"/>
      <c r="N1629" s="65"/>
      <c r="O1629" s="65"/>
      <c r="P1629" s="65"/>
    </row>
    <row r="1630" spans="3:16" x14ac:dyDescent="0.25">
      <c r="C1630" s="7"/>
      <c r="K1630" s="65"/>
      <c r="L1630" s="65"/>
      <c r="M1630" s="65"/>
      <c r="N1630" s="65"/>
      <c r="O1630" s="65"/>
      <c r="P1630" s="65"/>
    </row>
    <row r="1631" spans="3:16" x14ac:dyDescent="0.25">
      <c r="C1631" s="7"/>
      <c r="K1631" s="65"/>
      <c r="L1631" s="65"/>
      <c r="M1631" s="65"/>
      <c r="N1631" s="65"/>
      <c r="O1631" s="65"/>
      <c r="P1631" s="65"/>
    </row>
    <row r="1632" spans="3:16" x14ac:dyDescent="0.25">
      <c r="C1632" s="7"/>
      <c r="K1632" s="65"/>
      <c r="L1632" s="65"/>
      <c r="M1632" s="65"/>
      <c r="N1632" s="65"/>
      <c r="O1632" s="65"/>
      <c r="P1632" s="65"/>
    </row>
    <row r="1633" spans="3:16" x14ac:dyDescent="0.25">
      <c r="C1633" s="7"/>
      <c r="K1633" s="65"/>
      <c r="L1633" s="65"/>
      <c r="M1633" s="65"/>
      <c r="N1633" s="65"/>
      <c r="O1633" s="65"/>
      <c r="P1633" s="65"/>
    </row>
    <row r="1634" spans="3:16" x14ac:dyDescent="0.25">
      <c r="C1634" s="7"/>
      <c r="K1634" s="65"/>
      <c r="L1634" s="65"/>
      <c r="M1634" s="65"/>
      <c r="N1634" s="65"/>
      <c r="O1634" s="65"/>
      <c r="P1634" s="65"/>
    </row>
    <row r="1635" spans="3:16" x14ac:dyDescent="0.25">
      <c r="C1635" s="7"/>
      <c r="K1635" s="65"/>
      <c r="L1635" s="65"/>
      <c r="M1635" s="65"/>
      <c r="N1635" s="65"/>
      <c r="O1635" s="65"/>
      <c r="P1635" s="65"/>
    </row>
    <row r="1636" spans="3:16" x14ac:dyDescent="0.25">
      <c r="C1636" s="7"/>
      <c r="K1636" s="65"/>
      <c r="L1636" s="65"/>
      <c r="M1636" s="65"/>
      <c r="N1636" s="65"/>
      <c r="O1636" s="65"/>
      <c r="P1636" s="65"/>
    </row>
    <row r="1637" spans="3:16" x14ac:dyDescent="0.25">
      <c r="C1637" s="7"/>
      <c r="K1637" s="65"/>
      <c r="L1637" s="65"/>
      <c r="M1637" s="65"/>
      <c r="N1637" s="65"/>
      <c r="O1637" s="65"/>
      <c r="P1637" s="65"/>
    </row>
    <row r="1638" spans="3:16" x14ac:dyDescent="0.25">
      <c r="C1638" s="7"/>
      <c r="K1638" s="65"/>
      <c r="L1638" s="65"/>
      <c r="M1638" s="65"/>
      <c r="N1638" s="65"/>
      <c r="O1638" s="65"/>
      <c r="P1638" s="65"/>
    </row>
    <row r="1639" spans="3:16" x14ac:dyDescent="0.25">
      <c r="C1639" s="7"/>
      <c r="K1639" s="65"/>
      <c r="L1639" s="65"/>
      <c r="M1639" s="65"/>
      <c r="N1639" s="65"/>
      <c r="O1639" s="65"/>
      <c r="P1639" s="65"/>
    </row>
    <row r="1640" spans="3:16" x14ac:dyDescent="0.25">
      <c r="C1640" s="7"/>
      <c r="K1640" s="65"/>
      <c r="L1640" s="65"/>
      <c r="M1640" s="65"/>
      <c r="N1640" s="65"/>
      <c r="O1640" s="65"/>
      <c r="P1640" s="65"/>
    </row>
    <row r="1641" spans="3:16" x14ac:dyDescent="0.25">
      <c r="C1641" s="7"/>
      <c r="K1641" s="65"/>
      <c r="L1641" s="65"/>
      <c r="M1641" s="65"/>
      <c r="N1641" s="65"/>
      <c r="O1641" s="65"/>
      <c r="P1641" s="65"/>
    </row>
    <row r="1642" spans="3:16" x14ac:dyDescent="0.25">
      <c r="C1642" s="7"/>
      <c r="K1642" s="65"/>
      <c r="L1642" s="65"/>
      <c r="M1642" s="65"/>
      <c r="N1642" s="65"/>
      <c r="O1642" s="65"/>
      <c r="P1642" s="65"/>
    </row>
    <row r="1643" spans="3:16" x14ac:dyDescent="0.25">
      <c r="C1643" s="7"/>
      <c r="K1643" s="65"/>
      <c r="L1643" s="65"/>
      <c r="M1643" s="65"/>
      <c r="N1643" s="65"/>
      <c r="O1643" s="65"/>
      <c r="P1643" s="65"/>
    </row>
    <row r="1644" spans="3:16" x14ac:dyDescent="0.25">
      <c r="C1644" s="7"/>
      <c r="K1644" s="65"/>
      <c r="L1644" s="65"/>
      <c r="M1644" s="65"/>
      <c r="N1644" s="65"/>
      <c r="O1644" s="65"/>
      <c r="P1644" s="65"/>
    </row>
    <row r="1645" spans="3:16" x14ac:dyDescent="0.25">
      <c r="C1645" s="7"/>
      <c r="K1645" s="65"/>
      <c r="L1645" s="65"/>
      <c r="M1645" s="65"/>
      <c r="N1645" s="65"/>
      <c r="O1645" s="65"/>
      <c r="P1645" s="65"/>
    </row>
    <row r="1646" spans="3:16" x14ac:dyDescent="0.25">
      <c r="C1646" s="7"/>
      <c r="K1646" s="65"/>
      <c r="L1646" s="65"/>
      <c r="M1646" s="65"/>
      <c r="N1646" s="65"/>
      <c r="O1646" s="65"/>
      <c r="P1646" s="65"/>
    </row>
    <row r="1647" spans="3:16" x14ac:dyDescent="0.25">
      <c r="C1647" s="7"/>
      <c r="K1647" s="65"/>
      <c r="L1647" s="65"/>
      <c r="M1647" s="65"/>
      <c r="N1647" s="65"/>
      <c r="O1647" s="65"/>
      <c r="P1647" s="65"/>
    </row>
    <row r="1648" spans="3:16" x14ac:dyDescent="0.25">
      <c r="C1648" s="7"/>
      <c r="K1648" s="65"/>
      <c r="L1648" s="65"/>
      <c r="M1648" s="65"/>
      <c r="N1648" s="65"/>
      <c r="O1648" s="65"/>
      <c r="P1648" s="65"/>
    </row>
    <row r="1649" spans="3:16" x14ac:dyDescent="0.25">
      <c r="C1649" s="7"/>
      <c r="K1649" s="65"/>
      <c r="L1649" s="65"/>
      <c r="M1649" s="65"/>
      <c r="N1649" s="65"/>
      <c r="O1649" s="65"/>
      <c r="P1649" s="65"/>
    </row>
    <row r="1650" spans="3:16" x14ac:dyDescent="0.25">
      <c r="C1650" s="7"/>
      <c r="K1650" s="65"/>
      <c r="L1650" s="65"/>
      <c r="M1650" s="65"/>
      <c r="N1650" s="65"/>
      <c r="O1650" s="65"/>
      <c r="P1650" s="65"/>
    </row>
    <row r="1651" spans="3:16" x14ac:dyDescent="0.25">
      <c r="C1651" s="7"/>
      <c r="K1651" s="65"/>
      <c r="L1651" s="65"/>
      <c r="M1651" s="65"/>
      <c r="N1651" s="65"/>
      <c r="O1651" s="65"/>
      <c r="P1651" s="65"/>
    </row>
    <row r="1652" spans="3:16" x14ac:dyDescent="0.25">
      <c r="C1652" s="7"/>
      <c r="K1652" s="65"/>
      <c r="L1652" s="65"/>
      <c r="M1652" s="65"/>
      <c r="N1652" s="65"/>
      <c r="O1652" s="65"/>
      <c r="P1652" s="65"/>
    </row>
    <row r="1653" spans="3:16" x14ac:dyDescent="0.25">
      <c r="C1653" s="7"/>
      <c r="K1653" s="65"/>
      <c r="L1653" s="65"/>
      <c r="M1653" s="65"/>
      <c r="N1653" s="65"/>
      <c r="O1653" s="65"/>
      <c r="P1653" s="65"/>
    </row>
    <row r="1654" spans="3:16" x14ac:dyDescent="0.25">
      <c r="C1654" s="7"/>
      <c r="K1654" s="65"/>
      <c r="L1654" s="65"/>
      <c r="M1654" s="65"/>
      <c r="N1654" s="65"/>
      <c r="O1654" s="65"/>
      <c r="P1654" s="65"/>
    </row>
    <row r="1655" spans="3:16" x14ac:dyDescent="0.25">
      <c r="C1655" s="7"/>
      <c r="K1655" s="65"/>
      <c r="L1655" s="65"/>
      <c r="M1655" s="65"/>
      <c r="N1655" s="65"/>
      <c r="O1655" s="65"/>
      <c r="P1655" s="65"/>
    </row>
    <row r="1656" spans="3:16" x14ac:dyDescent="0.25">
      <c r="C1656" s="7"/>
      <c r="K1656" s="65"/>
      <c r="L1656" s="65"/>
      <c r="M1656" s="65"/>
      <c r="N1656" s="65"/>
      <c r="O1656" s="65"/>
      <c r="P1656" s="65"/>
    </row>
    <row r="1657" spans="3:16" x14ac:dyDescent="0.25">
      <c r="C1657" s="7"/>
      <c r="K1657" s="65"/>
      <c r="L1657" s="65"/>
      <c r="M1657" s="65"/>
      <c r="N1657" s="65"/>
      <c r="O1657" s="65"/>
      <c r="P1657" s="65"/>
    </row>
    <row r="1658" spans="3:16" x14ac:dyDescent="0.25">
      <c r="C1658" s="7"/>
      <c r="K1658" s="65"/>
      <c r="L1658" s="65"/>
      <c r="M1658" s="65"/>
      <c r="N1658" s="65"/>
      <c r="O1658" s="65"/>
      <c r="P1658" s="65"/>
    </row>
    <row r="1659" spans="3:16" x14ac:dyDescent="0.25">
      <c r="C1659" s="7"/>
      <c r="K1659" s="65"/>
      <c r="L1659" s="65"/>
      <c r="M1659" s="65"/>
      <c r="N1659" s="65"/>
      <c r="O1659" s="65"/>
      <c r="P1659" s="65"/>
    </row>
    <row r="1660" spans="3:16" x14ac:dyDescent="0.25">
      <c r="C1660" s="7"/>
      <c r="K1660" s="65"/>
      <c r="L1660" s="65"/>
      <c r="M1660" s="65"/>
      <c r="N1660" s="65"/>
      <c r="O1660" s="65"/>
      <c r="P1660" s="65"/>
    </row>
    <row r="1661" spans="3:16" x14ac:dyDescent="0.25">
      <c r="C1661" s="7"/>
      <c r="K1661" s="65"/>
      <c r="L1661" s="65"/>
      <c r="M1661" s="65"/>
      <c r="N1661" s="65"/>
      <c r="O1661" s="65"/>
      <c r="P1661" s="65"/>
    </row>
    <row r="1662" spans="3:16" x14ac:dyDescent="0.25">
      <c r="C1662" s="7"/>
      <c r="K1662" s="65"/>
      <c r="L1662" s="65"/>
      <c r="M1662" s="65"/>
      <c r="N1662" s="65"/>
      <c r="O1662" s="65"/>
      <c r="P1662" s="65"/>
    </row>
    <row r="1663" spans="3:16" x14ac:dyDescent="0.25">
      <c r="C1663" s="7"/>
      <c r="K1663" s="65"/>
      <c r="L1663" s="65"/>
      <c r="M1663" s="65"/>
      <c r="N1663" s="65"/>
      <c r="O1663" s="65"/>
      <c r="P1663" s="65"/>
    </row>
    <row r="1664" spans="3:16" x14ac:dyDescent="0.25">
      <c r="C1664" s="7"/>
      <c r="K1664" s="65"/>
      <c r="L1664" s="65"/>
      <c r="M1664" s="65"/>
      <c r="N1664" s="65"/>
      <c r="O1664" s="65"/>
      <c r="P1664" s="65"/>
    </row>
    <row r="1665" spans="3:16" x14ac:dyDescent="0.25">
      <c r="C1665" s="7"/>
      <c r="K1665" s="65"/>
      <c r="L1665" s="65"/>
      <c r="M1665" s="65"/>
      <c r="N1665" s="65"/>
      <c r="O1665" s="65"/>
      <c r="P1665" s="65"/>
    </row>
    <row r="1666" spans="3:16" x14ac:dyDescent="0.25">
      <c r="C1666" s="7"/>
      <c r="K1666" s="65"/>
      <c r="L1666" s="65"/>
      <c r="M1666" s="65"/>
      <c r="N1666" s="65"/>
      <c r="O1666" s="65"/>
      <c r="P1666" s="65"/>
    </row>
    <row r="1667" spans="3:16" x14ac:dyDescent="0.25">
      <c r="C1667" s="7"/>
      <c r="K1667" s="65"/>
      <c r="L1667" s="65"/>
      <c r="M1667" s="65"/>
      <c r="N1667" s="65"/>
      <c r="O1667" s="65"/>
      <c r="P1667" s="65"/>
    </row>
    <row r="1668" spans="3:16" x14ac:dyDescent="0.25">
      <c r="C1668" s="7"/>
      <c r="K1668" s="65"/>
      <c r="L1668" s="65"/>
      <c r="M1668" s="65"/>
      <c r="N1668" s="65"/>
      <c r="O1668" s="65"/>
      <c r="P1668" s="65"/>
    </row>
    <row r="1669" spans="3:16" x14ac:dyDescent="0.25">
      <c r="C1669" s="7"/>
      <c r="K1669" s="65"/>
      <c r="L1669" s="65"/>
      <c r="M1669" s="65"/>
      <c r="N1669" s="65"/>
      <c r="O1669" s="65"/>
      <c r="P1669" s="65"/>
    </row>
    <row r="1670" spans="3:16" x14ac:dyDescent="0.25">
      <c r="C1670" s="7"/>
      <c r="K1670" s="65"/>
      <c r="L1670" s="65"/>
      <c r="M1670" s="65"/>
      <c r="N1670" s="65"/>
      <c r="O1670" s="65"/>
      <c r="P1670" s="65"/>
    </row>
    <row r="1671" spans="3:16" x14ac:dyDescent="0.25">
      <c r="C1671" s="7"/>
      <c r="K1671" s="65"/>
      <c r="L1671" s="65"/>
      <c r="M1671" s="65"/>
      <c r="N1671" s="65"/>
      <c r="O1671" s="65"/>
      <c r="P1671" s="65"/>
    </row>
    <row r="1672" spans="3:16" x14ac:dyDescent="0.25">
      <c r="C1672" s="7"/>
      <c r="K1672" s="65"/>
      <c r="L1672" s="65"/>
      <c r="M1672" s="65"/>
      <c r="N1672" s="65"/>
      <c r="O1672" s="65"/>
      <c r="P1672" s="65"/>
    </row>
    <row r="1673" spans="3:16" x14ac:dyDescent="0.25">
      <c r="C1673" s="7"/>
      <c r="K1673" s="65"/>
      <c r="L1673" s="65"/>
      <c r="M1673" s="65"/>
      <c r="N1673" s="65"/>
      <c r="O1673" s="65"/>
      <c r="P1673" s="65"/>
    </row>
    <row r="1674" spans="3:16" x14ac:dyDescent="0.25">
      <c r="C1674" s="7"/>
      <c r="K1674" s="65"/>
      <c r="L1674" s="65"/>
      <c r="M1674" s="65"/>
      <c r="N1674" s="65"/>
      <c r="O1674" s="65"/>
      <c r="P1674" s="65"/>
    </row>
    <row r="1675" spans="3:16" x14ac:dyDescent="0.25">
      <c r="C1675" s="7"/>
      <c r="K1675" s="65"/>
      <c r="L1675" s="65"/>
      <c r="M1675" s="65"/>
      <c r="N1675" s="65"/>
      <c r="O1675" s="65"/>
      <c r="P1675" s="65"/>
    </row>
    <row r="1676" spans="3:16" x14ac:dyDescent="0.25">
      <c r="C1676" s="7"/>
      <c r="K1676" s="65"/>
      <c r="L1676" s="65"/>
      <c r="M1676" s="65"/>
      <c r="N1676" s="65"/>
      <c r="O1676" s="65"/>
      <c r="P1676" s="65"/>
    </row>
    <row r="1677" spans="3:16" x14ac:dyDescent="0.25">
      <c r="C1677" s="7"/>
      <c r="K1677" s="65"/>
      <c r="L1677" s="65"/>
      <c r="M1677" s="65"/>
      <c r="N1677" s="65"/>
      <c r="O1677" s="65"/>
      <c r="P1677" s="65"/>
    </row>
    <row r="1678" spans="3:16" x14ac:dyDescent="0.25">
      <c r="C1678" s="7"/>
      <c r="K1678" s="65"/>
      <c r="L1678" s="65"/>
      <c r="M1678" s="65"/>
      <c r="N1678" s="65"/>
      <c r="O1678" s="65"/>
      <c r="P1678" s="65"/>
    </row>
    <row r="1679" spans="3:16" x14ac:dyDescent="0.25">
      <c r="C1679" s="7"/>
      <c r="K1679" s="65"/>
      <c r="L1679" s="65"/>
      <c r="M1679" s="65"/>
      <c r="N1679" s="65"/>
      <c r="O1679" s="65"/>
      <c r="P1679" s="65"/>
    </row>
    <row r="1680" spans="3:16" x14ac:dyDescent="0.25">
      <c r="C1680" s="7"/>
      <c r="K1680" s="65"/>
      <c r="L1680" s="65"/>
      <c r="M1680" s="65"/>
      <c r="N1680" s="65"/>
      <c r="O1680" s="65"/>
      <c r="P1680" s="65"/>
    </row>
    <row r="1681" spans="3:16" x14ac:dyDescent="0.25">
      <c r="C1681" s="7"/>
      <c r="K1681" s="65"/>
      <c r="L1681" s="65"/>
      <c r="M1681" s="65"/>
      <c r="N1681" s="65"/>
      <c r="O1681" s="65"/>
      <c r="P1681" s="65"/>
    </row>
    <row r="1682" spans="3:16" x14ac:dyDescent="0.25">
      <c r="C1682" s="7"/>
      <c r="K1682" s="65"/>
      <c r="L1682" s="65"/>
      <c r="M1682" s="65"/>
      <c r="N1682" s="65"/>
      <c r="O1682" s="65"/>
      <c r="P1682" s="65"/>
    </row>
    <row r="1683" spans="3:16" x14ac:dyDescent="0.25">
      <c r="C1683" s="7"/>
      <c r="K1683" s="65"/>
      <c r="L1683" s="65"/>
      <c r="M1683" s="65"/>
      <c r="N1683" s="65"/>
      <c r="O1683" s="65"/>
      <c r="P1683" s="65"/>
    </row>
    <row r="1684" spans="3:16" x14ac:dyDescent="0.25">
      <c r="C1684" s="7"/>
      <c r="K1684" s="65"/>
      <c r="L1684" s="65"/>
      <c r="M1684" s="65"/>
      <c r="N1684" s="65"/>
      <c r="O1684" s="65"/>
      <c r="P1684" s="65"/>
    </row>
    <row r="1685" spans="3:16" x14ac:dyDescent="0.25">
      <c r="C1685" s="7"/>
      <c r="K1685" s="65"/>
      <c r="L1685" s="65"/>
      <c r="M1685" s="65"/>
      <c r="N1685" s="65"/>
      <c r="O1685" s="65"/>
      <c r="P1685" s="65"/>
    </row>
    <row r="1686" spans="3:16" x14ac:dyDescent="0.25">
      <c r="C1686" s="7"/>
      <c r="K1686" s="65"/>
      <c r="L1686" s="65"/>
      <c r="M1686" s="65"/>
      <c r="N1686" s="65"/>
      <c r="O1686" s="65"/>
      <c r="P1686" s="65"/>
    </row>
    <row r="1687" spans="3:16" x14ac:dyDescent="0.25">
      <c r="C1687" s="7"/>
      <c r="K1687" s="65"/>
      <c r="L1687" s="65"/>
      <c r="M1687" s="65"/>
      <c r="N1687" s="65"/>
      <c r="O1687" s="65"/>
      <c r="P1687" s="65"/>
    </row>
    <row r="1688" spans="3:16" x14ac:dyDescent="0.25">
      <c r="C1688" s="7"/>
      <c r="K1688" s="65"/>
      <c r="L1688" s="65"/>
      <c r="M1688" s="65"/>
      <c r="N1688" s="65"/>
      <c r="O1688" s="65"/>
      <c r="P1688" s="65"/>
    </row>
    <row r="1689" spans="3:16" x14ac:dyDescent="0.25">
      <c r="C1689" s="7"/>
      <c r="K1689" s="65"/>
      <c r="L1689" s="65"/>
      <c r="M1689" s="65"/>
      <c r="N1689" s="65"/>
      <c r="O1689" s="65"/>
      <c r="P1689" s="65"/>
    </row>
    <row r="1690" spans="3:16" x14ac:dyDescent="0.25">
      <c r="C1690" s="7"/>
      <c r="K1690" s="65"/>
      <c r="L1690" s="65"/>
      <c r="M1690" s="65"/>
      <c r="N1690" s="65"/>
      <c r="O1690" s="65"/>
      <c r="P1690" s="65"/>
    </row>
    <row r="1691" spans="3:16" x14ac:dyDescent="0.25">
      <c r="C1691" s="7"/>
      <c r="K1691" s="65"/>
      <c r="L1691" s="65"/>
      <c r="M1691" s="65"/>
      <c r="N1691" s="65"/>
      <c r="O1691" s="65"/>
      <c r="P1691" s="65"/>
    </row>
    <row r="1692" spans="3:16" x14ac:dyDescent="0.25">
      <c r="C1692" s="7"/>
      <c r="K1692" s="65"/>
      <c r="L1692" s="65"/>
      <c r="M1692" s="65"/>
      <c r="N1692" s="65"/>
      <c r="O1692" s="65"/>
      <c r="P1692" s="65"/>
    </row>
    <row r="1693" spans="3:16" x14ac:dyDescent="0.25">
      <c r="C1693" s="7"/>
      <c r="K1693" s="65"/>
      <c r="L1693" s="65"/>
      <c r="M1693" s="65"/>
      <c r="N1693" s="65"/>
      <c r="O1693" s="65"/>
      <c r="P1693" s="65"/>
    </row>
    <row r="1694" spans="3:16" x14ac:dyDescent="0.25">
      <c r="C1694" s="7"/>
      <c r="K1694" s="65"/>
      <c r="L1694" s="65"/>
      <c r="M1694" s="65"/>
      <c r="N1694" s="65"/>
      <c r="O1694" s="65"/>
      <c r="P1694" s="65"/>
    </row>
    <row r="1695" spans="3:16" x14ac:dyDescent="0.25">
      <c r="C1695" s="7"/>
      <c r="K1695" s="65"/>
      <c r="L1695" s="65"/>
      <c r="M1695" s="65"/>
      <c r="N1695" s="65"/>
      <c r="O1695" s="65"/>
      <c r="P1695" s="65"/>
    </row>
    <row r="1696" spans="3:16" x14ac:dyDescent="0.25">
      <c r="C1696" s="7"/>
      <c r="K1696" s="65"/>
      <c r="L1696" s="65"/>
      <c r="M1696" s="65"/>
      <c r="N1696" s="65"/>
      <c r="O1696" s="65"/>
      <c r="P1696" s="65"/>
    </row>
    <row r="1697" spans="3:16" x14ac:dyDescent="0.25">
      <c r="C1697" s="7"/>
      <c r="K1697" s="65"/>
      <c r="L1697" s="65"/>
      <c r="M1697" s="65"/>
      <c r="N1697" s="65"/>
      <c r="O1697" s="65"/>
      <c r="P1697" s="65"/>
    </row>
    <row r="1698" spans="3:16" x14ac:dyDescent="0.25">
      <c r="C1698" s="7"/>
      <c r="K1698" s="65"/>
      <c r="L1698" s="65"/>
      <c r="M1698" s="65"/>
      <c r="N1698" s="65"/>
      <c r="O1698" s="65"/>
      <c r="P1698" s="65"/>
    </row>
    <row r="1699" spans="3:16" x14ac:dyDescent="0.25">
      <c r="C1699" s="7"/>
      <c r="K1699" s="65"/>
      <c r="L1699" s="65"/>
      <c r="M1699" s="65"/>
      <c r="N1699" s="65"/>
      <c r="O1699" s="65"/>
      <c r="P1699" s="65"/>
    </row>
    <row r="1700" spans="3:16" x14ac:dyDescent="0.25">
      <c r="C1700" s="7"/>
      <c r="K1700" s="65"/>
      <c r="L1700" s="65"/>
      <c r="M1700" s="65"/>
      <c r="N1700" s="65"/>
      <c r="O1700" s="65"/>
      <c r="P1700" s="65"/>
    </row>
    <row r="1701" spans="3:16" x14ac:dyDescent="0.25">
      <c r="C1701" s="7"/>
      <c r="K1701" s="65"/>
      <c r="L1701" s="65"/>
      <c r="M1701" s="65"/>
      <c r="N1701" s="65"/>
      <c r="O1701" s="65"/>
      <c r="P1701" s="65"/>
    </row>
    <row r="1702" spans="3:16" x14ac:dyDescent="0.25">
      <c r="C1702" s="7"/>
      <c r="K1702" s="65"/>
      <c r="L1702" s="65"/>
      <c r="M1702" s="65"/>
      <c r="N1702" s="65"/>
      <c r="O1702" s="65"/>
      <c r="P1702" s="65"/>
    </row>
    <row r="1703" spans="3:16" x14ac:dyDescent="0.25">
      <c r="C1703" s="7"/>
      <c r="K1703" s="65"/>
      <c r="L1703" s="65"/>
      <c r="M1703" s="65"/>
      <c r="N1703" s="65"/>
      <c r="O1703" s="65"/>
      <c r="P1703" s="65"/>
    </row>
    <row r="1704" spans="3:16" x14ac:dyDescent="0.25">
      <c r="C1704" s="7"/>
      <c r="K1704" s="65"/>
      <c r="L1704" s="65"/>
      <c r="M1704" s="65"/>
      <c r="N1704" s="65"/>
      <c r="O1704" s="65"/>
      <c r="P1704" s="65"/>
    </row>
    <row r="1705" spans="3:16" x14ac:dyDescent="0.25">
      <c r="C1705" s="7"/>
      <c r="K1705" s="65"/>
      <c r="L1705" s="65"/>
      <c r="M1705" s="65"/>
      <c r="N1705" s="65"/>
      <c r="O1705" s="65"/>
      <c r="P1705" s="65"/>
    </row>
    <row r="1706" spans="3:16" x14ac:dyDescent="0.25">
      <c r="C1706" s="7"/>
      <c r="K1706" s="65"/>
      <c r="L1706" s="65"/>
      <c r="M1706" s="65"/>
      <c r="N1706" s="65"/>
      <c r="O1706" s="65"/>
      <c r="P1706" s="65"/>
    </row>
    <row r="1707" spans="3:16" x14ac:dyDescent="0.25">
      <c r="C1707" s="7"/>
      <c r="K1707" s="65"/>
      <c r="L1707" s="65"/>
      <c r="M1707" s="65"/>
      <c r="N1707" s="65"/>
      <c r="O1707" s="65"/>
      <c r="P1707" s="65"/>
    </row>
    <row r="1708" spans="3:16" x14ac:dyDescent="0.25">
      <c r="C1708" s="7"/>
      <c r="K1708" s="65"/>
      <c r="L1708" s="65"/>
      <c r="M1708" s="65"/>
      <c r="N1708" s="65"/>
      <c r="O1708" s="65"/>
      <c r="P1708" s="65"/>
    </row>
    <row r="1709" spans="3:16" x14ac:dyDescent="0.25">
      <c r="C1709" s="7"/>
      <c r="K1709" s="65"/>
      <c r="L1709" s="65"/>
      <c r="M1709" s="65"/>
      <c r="N1709" s="65"/>
      <c r="O1709" s="65"/>
      <c r="P1709" s="65"/>
    </row>
    <row r="1710" spans="3:16" x14ac:dyDescent="0.25">
      <c r="C1710" s="7"/>
      <c r="K1710" s="65"/>
      <c r="L1710" s="65"/>
      <c r="M1710" s="65"/>
      <c r="N1710" s="65"/>
      <c r="O1710" s="65"/>
      <c r="P1710" s="65"/>
    </row>
    <row r="1711" spans="3:16" x14ac:dyDescent="0.25">
      <c r="C1711" s="7"/>
      <c r="K1711" s="65"/>
      <c r="L1711" s="65"/>
      <c r="M1711" s="65"/>
      <c r="N1711" s="65"/>
      <c r="O1711" s="65"/>
      <c r="P1711" s="65"/>
    </row>
    <row r="1712" spans="3:16" x14ac:dyDescent="0.25">
      <c r="C1712" s="7"/>
      <c r="K1712" s="65"/>
      <c r="L1712" s="65"/>
      <c r="M1712" s="65"/>
      <c r="N1712" s="65"/>
      <c r="O1712" s="65"/>
      <c r="P1712" s="65"/>
    </row>
    <row r="1713" spans="3:16" x14ac:dyDescent="0.25">
      <c r="C1713" s="7"/>
      <c r="K1713" s="65"/>
      <c r="L1713" s="65"/>
      <c r="M1713" s="65"/>
      <c r="N1713" s="65"/>
      <c r="O1713" s="65"/>
      <c r="P1713" s="65"/>
    </row>
    <row r="1714" spans="3:16" x14ac:dyDescent="0.25">
      <c r="C1714" s="7"/>
      <c r="K1714" s="65"/>
      <c r="L1714" s="65"/>
      <c r="M1714" s="65"/>
      <c r="N1714" s="65"/>
      <c r="O1714" s="65"/>
      <c r="P1714" s="65"/>
    </row>
    <row r="1715" spans="3:16" x14ac:dyDescent="0.25">
      <c r="C1715" s="7"/>
      <c r="K1715" s="65"/>
      <c r="L1715" s="65"/>
      <c r="M1715" s="65"/>
      <c r="N1715" s="65"/>
      <c r="O1715" s="65"/>
      <c r="P1715" s="65"/>
    </row>
    <row r="1716" spans="3:16" x14ac:dyDescent="0.25">
      <c r="C1716" s="7"/>
      <c r="K1716" s="65"/>
      <c r="L1716" s="65"/>
      <c r="M1716" s="65"/>
      <c r="N1716" s="65"/>
      <c r="O1716" s="65"/>
      <c r="P1716" s="65"/>
    </row>
    <row r="1717" spans="3:16" x14ac:dyDescent="0.25">
      <c r="C1717" s="7"/>
      <c r="K1717" s="65"/>
      <c r="L1717" s="65"/>
      <c r="M1717" s="65"/>
      <c r="N1717" s="65"/>
      <c r="O1717" s="65"/>
      <c r="P1717" s="65"/>
    </row>
    <row r="1718" spans="3:16" x14ac:dyDescent="0.25">
      <c r="C1718" s="7"/>
      <c r="K1718" s="65"/>
      <c r="L1718" s="65"/>
      <c r="M1718" s="65"/>
      <c r="N1718" s="65"/>
      <c r="O1718" s="65"/>
      <c r="P1718" s="65"/>
    </row>
    <row r="1719" spans="3:16" x14ac:dyDescent="0.25">
      <c r="C1719" s="7"/>
      <c r="K1719" s="65"/>
      <c r="L1719" s="65"/>
      <c r="M1719" s="65"/>
      <c r="N1719" s="65"/>
      <c r="O1719" s="65"/>
      <c r="P1719" s="65"/>
    </row>
    <row r="1720" spans="3:16" x14ac:dyDescent="0.25">
      <c r="C1720" s="7"/>
      <c r="K1720" s="65"/>
      <c r="L1720" s="65"/>
      <c r="M1720" s="65"/>
      <c r="N1720" s="65"/>
      <c r="O1720" s="65"/>
      <c r="P1720" s="65"/>
    </row>
    <row r="1721" spans="3:16" x14ac:dyDescent="0.25">
      <c r="C1721" s="7"/>
      <c r="K1721" s="65"/>
      <c r="L1721" s="65"/>
      <c r="M1721" s="65"/>
      <c r="N1721" s="65"/>
      <c r="O1721" s="65"/>
      <c r="P1721" s="65"/>
    </row>
    <row r="1722" spans="3:16" x14ac:dyDescent="0.25">
      <c r="C1722" s="7"/>
      <c r="K1722" s="65"/>
      <c r="L1722" s="65"/>
      <c r="M1722" s="65"/>
      <c r="N1722" s="65"/>
      <c r="O1722" s="65"/>
      <c r="P1722" s="65"/>
    </row>
    <row r="1723" spans="3:16" x14ac:dyDescent="0.25">
      <c r="C1723" s="7"/>
      <c r="K1723" s="65"/>
      <c r="L1723" s="65"/>
      <c r="M1723" s="65"/>
      <c r="N1723" s="65"/>
      <c r="O1723" s="65"/>
      <c r="P1723" s="65"/>
    </row>
    <row r="1724" spans="3:16" x14ac:dyDescent="0.25">
      <c r="C1724" s="7"/>
      <c r="K1724" s="65"/>
      <c r="L1724" s="65"/>
      <c r="M1724" s="65"/>
      <c r="N1724" s="65"/>
      <c r="O1724" s="65"/>
      <c r="P1724" s="65"/>
    </row>
    <row r="1725" spans="3:16" x14ac:dyDescent="0.25">
      <c r="C1725" s="7"/>
      <c r="K1725" s="65"/>
      <c r="L1725" s="65"/>
      <c r="M1725" s="65"/>
      <c r="N1725" s="65"/>
      <c r="O1725" s="65"/>
      <c r="P1725" s="65"/>
    </row>
    <row r="1726" spans="3:16" x14ac:dyDescent="0.25">
      <c r="C1726" s="7"/>
      <c r="K1726" s="65"/>
      <c r="L1726" s="65"/>
      <c r="M1726" s="65"/>
      <c r="N1726" s="65"/>
      <c r="O1726" s="65"/>
      <c r="P1726" s="65"/>
    </row>
    <row r="1727" spans="3:16" x14ac:dyDescent="0.25">
      <c r="C1727" s="7"/>
      <c r="K1727" s="65"/>
      <c r="L1727" s="65"/>
      <c r="M1727" s="65"/>
      <c r="N1727" s="65"/>
      <c r="O1727" s="65"/>
      <c r="P1727" s="65"/>
    </row>
    <row r="1728" spans="3:16" x14ac:dyDescent="0.25">
      <c r="C1728" s="7"/>
      <c r="K1728" s="65"/>
      <c r="L1728" s="65"/>
      <c r="M1728" s="65"/>
      <c r="N1728" s="65"/>
      <c r="O1728" s="65"/>
      <c r="P1728" s="65"/>
    </row>
    <row r="1729" spans="3:16" x14ac:dyDescent="0.25">
      <c r="C1729" s="7"/>
      <c r="K1729" s="65"/>
      <c r="L1729" s="65"/>
      <c r="M1729" s="65"/>
      <c r="N1729" s="65"/>
      <c r="O1729" s="65"/>
      <c r="P1729" s="65"/>
    </row>
    <row r="1730" spans="3:16" x14ac:dyDescent="0.25">
      <c r="C1730" s="7"/>
      <c r="K1730" s="65"/>
      <c r="L1730" s="65"/>
      <c r="M1730" s="65"/>
      <c r="N1730" s="65"/>
      <c r="O1730" s="65"/>
      <c r="P1730" s="65"/>
    </row>
    <row r="1731" spans="3:16" x14ac:dyDescent="0.25">
      <c r="C1731" s="7"/>
      <c r="K1731" s="65"/>
      <c r="L1731" s="65"/>
      <c r="M1731" s="65"/>
      <c r="N1731" s="65"/>
      <c r="O1731" s="65"/>
      <c r="P1731" s="65"/>
    </row>
    <row r="1732" spans="3:16" x14ac:dyDescent="0.25">
      <c r="C1732" s="7"/>
      <c r="K1732" s="65"/>
      <c r="L1732" s="65"/>
      <c r="M1732" s="65"/>
      <c r="N1732" s="65"/>
      <c r="O1732" s="65"/>
      <c r="P1732" s="65"/>
    </row>
    <row r="1733" spans="3:16" x14ac:dyDescent="0.25">
      <c r="C1733" s="7"/>
      <c r="K1733" s="65"/>
      <c r="L1733" s="65"/>
      <c r="M1733" s="65"/>
      <c r="N1733" s="65"/>
      <c r="O1733" s="65"/>
      <c r="P1733" s="65"/>
    </row>
    <row r="1734" spans="3:16" x14ac:dyDescent="0.25">
      <c r="C1734" s="7"/>
      <c r="K1734" s="65"/>
      <c r="L1734" s="65"/>
      <c r="M1734" s="65"/>
      <c r="N1734" s="65"/>
      <c r="O1734" s="65"/>
      <c r="P1734" s="65"/>
    </row>
    <row r="1735" spans="3:16" x14ac:dyDescent="0.25">
      <c r="C1735" s="7"/>
      <c r="K1735" s="65"/>
      <c r="L1735" s="65"/>
      <c r="M1735" s="65"/>
      <c r="N1735" s="65"/>
      <c r="O1735" s="65"/>
      <c r="P1735" s="65"/>
    </row>
    <row r="1736" spans="3:16" x14ac:dyDescent="0.25">
      <c r="C1736" s="7"/>
      <c r="K1736" s="65"/>
      <c r="L1736" s="65"/>
      <c r="M1736" s="65"/>
      <c r="N1736" s="65"/>
      <c r="O1736" s="65"/>
      <c r="P1736" s="65"/>
    </row>
    <row r="1737" spans="3:16" x14ac:dyDescent="0.25">
      <c r="C1737" s="7"/>
      <c r="K1737" s="65"/>
      <c r="L1737" s="65"/>
      <c r="M1737" s="65"/>
      <c r="N1737" s="65"/>
      <c r="O1737" s="65"/>
      <c r="P1737" s="65"/>
    </row>
    <row r="1738" spans="3:16" x14ac:dyDescent="0.25">
      <c r="C1738" s="7"/>
      <c r="K1738" s="65"/>
      <c r="L1738" s="65"/>
      <c r="M1738" s="65"/>
      <c r="N1738" s="65"/>
      <c r="O1738" s="65"/>
      <c r="P1738" s="65"/>
    </row>
    <row r="1739" spans="3:16" x14ac:dyDescent="0.25">
      <c r="C1739" s="7"/>
      <c r="K1739" s="65"/>
      <c r="L1739" s="65"/>
      <c r="M1739" s="65"/>
      <c r="N1739" s="65"/>
      <c r="O1739" s="65"/>
      <c r="P1739" s="65"/>
    </row>
    <row r="1740" spans="3:16" x14ac:dyDescent="0.25">
      <c r="C1740" s="7"/>
      <c r="K1740" s="65"/>
      <c r="L1740" s="65"/>
      <c r="M1740" s="65"/>
      <c r="N1740" s="65"/>
      <c r="O1740" s="65"/>
      <c r="P1740" s="65"/>
    </row>
    <row r="1741" spans="3:16" x14ac:dyDescent="0.25">
      <c r="C1741" s="7"/>
      <c r="K1741" s="65"/>
      <c r="L1741" s="65"/>
      <c r="M1741" s="65"/>
      <c r="N1741" s="65"/>
      <c r="O1741" s="65"/>
      <c r="P1741" s="65"/>
    </row>
    <row r="1742" spans="3:16" x14ac:dyDescent="0.25">
      <c r="C1742" s="7"/>
      <c r="K1742" s="65"/>
      <c r="L1742" s="65"/>
      <c r="M1742" s="65"/>
      <c r="N1742" s="65"/>
      <c r="O1742" s="65"/>
      <c r="P1742" s="65"/>
    </row>
    <row r="1743" spans="3:16" x14ac:dyDescent="0.25">
      <c r="C1743" s="7"/>
      <c r="K1743" s="65"/>
      <c r="L1743" s="65"/>
      <c r="M1743" s="65"/>
      <c r="N1743" s="65"/>
      <c r="O1743" s="65"/>
      <c r="P1743" s="65"/>
    </row>
    <row r="1744" spans="3:16" x14ac:dyDescent="0.25">
      <c r="C1744" s="7"/>
      <c r="K1744" s="65"/>
      <c r="L1744" s="65"/>
      <c r="M1744" s="65"/>
      <c r="N1744" s="65"/>
      <c r="O1744" s="65"/>
      <c r="P1744" s="65"/>
    </row>
    <row r="1745" spans="3:16" x14ac:dyDescent="0.25">
      <c r="C1745" s="7"/>
      <c r="K1745" s="65"/>
      <c r="L1745" s="65"/>
      <c r="M1745" s="65"/>
      <c r="N1745" s="65"/>
      <c r="O1745" s="65"/>
      <c r="P1745" s="65"/>
    </row>
    <row r="1746" spans="3:16" x14ac:dyDescent="0.25">
      <c r="C1746" s="7"/>
      <c r="K1746" s="65"/>
      <c r="L1746" s="65"/>
      <c r="M1746" s="65"/>
      <c r="N1746" s="65"/>
      <c r="O1746" s="65"/>
      <c r="P1746" s="65"/>
    </row>
    <row r="1747" spans="3:16" x14ac:dyDescent="0.25">
      <c r="C1747" s="7"/>
      <c r="K1747" s="65"/>
      <c r="L1747" s="65"/>
      <c r="M1747" s="65"/>
      <c r="N1747" s="65"/>
      <c r="O1747" s="65"/>
      <c r="P1747" s="65"/>
    </row>
    <row r="1748" spans="3:16" x14ac:dyDescent="0.25">
      <c r="C1748" s="7"/>
      <c r="K1748" s="65"/>
      <c r="L1748" s="65"/>
      <c r="M1748" s="65"/>
      <c r="N1748" s="65"/>
      <c r="O1748" s="65"/>
      <c r="P1748" s="65"/>
    </row>
    <row r="1749" spans="3:16" x14ac:dyDescent="0.25">
      <c r="C1749" s="7"/>
      <c r="K1749" s="65"/>
      <c r="L1749" s="65"/>
      <c r="M1749" s="65"/>
      <c r="N1749" s="65"/>
      <c r="O1749" s="65"/>
      <c r="P1749" s="65"/>
    </row>
    <row r="1750" spans="3:16" x14ac:dyDescent="0.25">
      <c r="C1750" s="7"/>
      <c r="K1750" s="65"/>
      <c r="L1750" s="65"/>
      <c r="M1750" s="65"/>
      <c r="N1750" s="65"/>
      <c r="O1750" s="65"/>
      <c r="P1750" s="65"/>
    </row>
    <row r="1751" spans="3:16" x14ac:dyDescent="0.25">
      <c r="C1751" s="7"/>
      <c r="K1751" s="65"/>
      <c r="L1751" s="65"/>
      <c r="M1751" s="65"/>
      <c r="N1751" s="65"/>
      <c r="O1751" s="65"/>
      <c r="P1751" s="65"/>
    </row>
    <row r="1752" spans="3:16" x14ac:dyDescent="0.25">
      <c r="C1752" s="7"/>
      <c r="K1752" s="65"/>
      <c r="L1752" s="65"/>
      <c r="M1752" s="65"/>
      <c r="N1752" s="65"/>
      <c r="O1752" s="65"/>
      <c r="P1752" s="65"/>
    </row>
    <row r="1753" spans="3:16" x14ac:dyDescent="0.25">
      <c r="C1753" s="7"/>
      <c r="K1753" s="65"/>
      <c r="L1753" s="65"/>
      <c r="M1753" s="65"/>
      <c r="N1753" s="65"/>
      <c r="O1753" s="65"/>
      <c r="P1753" s="65"/>
    </row>
    <row r="1754" spans="3:16" x14ac:dyDescent="0.25">
      <c r="C1754" s="7"/>
      <c r="K1754" s="65"/>
      <c r="L1754" s="65"/>
      <c r="M1754" s="65"/>
      <c r="N1754" s="65"/>
      <c r="O1754" s="65"/>
      <c r="P1754" s="65"/>
    </row>
    <row r="1755" spans="3:16" x14ac:dyDescent="0.25">
      <c r="C1755" s="7"/>
      <c r="K1755" s="65"/>
      <c r="L1755" s="65"/>
      <c r="M1755" s="65"/>
      <c r="N1755" s="65"/>
      <c r="O1755" s="65"/>
      <c r="P1755" s="65"/>
    </row>
    <row r="1756" spans="3:16" x14ac:dyDescent="0.25">
      <c r="C1756" s="7"/>
      <c r="K1756" s="65"/>
      <c r="L1756" s="65"/>
      <c r="M1756" s="65"/>
      <c r="N1756" s="65"/>
      <c r="O1756" s="65"/>
      <c r="P1756" s="65"/>
    </row>
    <row r="1757" spans="3:16" x14ac:dyDescent="0.25">
      <c r="C1757" s="7"/>
      <c r="K1757" s="65"/>
      <c r="L1757" s="65"/>
      <c r="M1757" s="65"/>
      <c r="N1757" s="65"/>
      <c r="O1757" s="65"/>
      <c r="P1757" s="65"/>
    </row>
    <row r="1758" spans="3:16" x14ac:dyDescent="0.25">
      <c r="C1758" s="7"/>
      <c r="K1758" s="65"/>
      <c r="L1758" s="65"/>
      <c r="M1758" s="65"/>
      <c r="N1758" s="65"/>
      <c r="O1758" s="65"/>
      <c r="P1758" s="65"/>
    </row>
    <row r="1759" spans="3:16" x14ac:dyDescent="0.25">
      <c r="C1759" s="7"/>
      <c r="K1759" s="65"/>
      <c r="L1759" s="65"/>
      <c r="M1759" s="65"/>
      <c r="N1759" s="65"/>
      <c r="O1759" s="65"/>
      <c r="P1759" s="65"/>
    </row>
    <row r="1760" spans="3:16" x14ac:dyDescent="0.25">
      <c r="C1760" s="7"/>
      <c r="K1760" s="65"/>
      <c r="L1760" s="65"/>
      <c r="M1760" s="65"/>
      <c r="N1760" s="65"/>
      <c r="O1760" s="65"/>
      <c r="P1760" s="65"/>
    </row>
    <row r="1761" spans="3:16" x14ac:dyDescent="0.25">
      <c r="C1761" s="7"/>
      <c r="K1761" s="65"/>
      <c r="L1761" s="65"/>
      <c r="M1761" s="65"/>
      <c r="N1761" s="65"/>
      <c r="O1761" s="65"/>
      <c r="P1761" s="65"/>
    </row>
    <row r="1762" spans="3:16" x14ac:dyDescent="0.25">
      <c r="C1762" s="7"/>
      <c r="K1762" s="65"/>
      <c r="L1762" s="65"/>
      <c r="M1762" s="65"/>
      <c r="N1762" s="65"/>
      <c r="O1762" s="65"/>
      <c r="P1762" s="65"/>
    </row>
    <row r="1763" spans="3:16" x14ac:dyDescent="0.25">
      <c r="C1763" s="7"/>
      <c r="K1763" s="65"/>
      <c r="L1763" s="65"/>
      <c r="M1763" s="65"/>
      <c r="N1763" s="65"/>
      <c r="O1763" s="65"/>
      <c r="P1763" s="65"/>
    </row>
    <row r="1764" spans="3:16" x14ac:dyDescent="0.25">
      <c r="C1764" s="7"/>
      <c r="K1764" s="65"/>
      <c r="L1764" s="65"/>
      <c r="M1764" s="65"/>
      <c r="N1764" s="65"/>
      <c r="O1764" s="65"/>
      <c r="P1764" s="65"/>
    </row>
    <row r="1765" spans="3:16" x14ac:dyDescent="0.25">
      <c r="C1765" s="7"/>
      <c r="K1765" s="65"/>
      <c r="L1765" s="65"/>
      <c r="M1765" s="65"/>
      <c r="N1765" s="65"/>
      <c r="O1765" s="65"/>
      <c r="P1765" s="65"/>
    </row>
    <row r="1766" spans="3:16" x14ac:dyDescent="0.25">
      <c r="C1766" s="7"/>
      <c r="K1766" s="65"/>
      <c r="L1766" s="65"/>
      <c r="M1766" s="65"/>
      <c r="N1766" s="65"/>
      <c r="O1766" s="65"/>
      <c r="P1766" s="65"/>
    </row>
    <row r="1767" spans="3:16" x14ac:dyDescent="0.25">
      <c r="C1767" s="7"/>
      <c r="K1767" s="65"/>
      <c r="L1767" s="65"/>
      <c r="M1767" s="65"/>
      <c r="N1767" s="65"/>
      <c r="O1767" s="65"/>
      <c r="P1767" s="65"/>
    </row>
    <row r="1768" spans="3:16" x14ac:dyDescent="0.25">
      <c r="C1768" s="7"/>
      <c r="K1768" s="65"/>
      <c r="L1768" s="65"/>
      <c r="M1768" s="65"/>
      <c r="N1768" s="65"/>
      <c r="O1768" s="65"/>
      <c r="P1768" s="65"/>
    </row>
    <row r="1769" spans="3:16" x14ac:dyDescent="0.25">
      <c r="C1769" s="7"/>
      <c r="K1769" s="65"/>
      <c r="L1769" s="65"/>
      <c r="M1769" s="65"/>
      <c r="N1769" s="65"/>
      <c r="O1769" s="65"/>
      <c r="P1769" s="65"/>
    </row>
    <row r="1770" spans="3:16" x14ac:dyDescent="0.25">
      <c r="C1770" s="7"/>
      <c r="K1770" s="65"/>
      <c r="L1770" s="65"/>
      <c r="M1770" s="65"/>
      <c r="N1770" s="65"/>
      <c r="O1770" s="65"/>
      <c r="P1770" s="65"/>
    </row>
    <row r="1771" spans="3:16" x14ac:dyDescent="0.25">
      <c r="C1771" s="7"/>
      <c r="K1771" s="65"/>
      <c r="L1771" s="65"/>
      <c r="M1771" s="65"/>
      <c r="N1771" s="65"/>
      <c r="O1771" s="65"/>
      <c r="P1771" s="65"/>
    </row>
    <row r="1772" spans="3:16" x14ac:dyDescent="0.25">
      <c r="C1772" s="7"/>
      <c r="K1772" s="65"/>
      <c r="L1772" s="65"/>
      <c r="M1772" s="65"/>
      <c r="N1772" s="65"/>
      <c r="O1772" s="65"/>
      <c r="P1772" s="65"/>
    </row>
    <row r="1773" spans="3:16" x14ac:dyDescent="0.25">
      <c r="C1773" s="7"/>
      <c r="K1773" s="65"/>
      <c r="L1773" s="65"/>
      <c r="M1773" s="65"/>
      <c r="N1773" s="65"/>
      <c r="O1773" s="65"/>
      <c r="P1773" s="65"/>
    </row>
    <row r="1774" spans="3:16" x14ac:dyDescent="0.25">
      <c r="C1774" s="7"/>
      <c r="K1774" s="65"/>
      <c r="L1774" s="65"/>
      <c r="M1774" s="65"/>
      <c r="N1774" s="65"/>
      <c r="O1774" s="65"/>
      <c r="P1774" s="65"/>
    </row>
    <row r="1775" spans="3:16" x14ac:dyDescent="0.25">
      <c r="C1775" s="7"/>
      <c r="K1775" s="65"/>
      <c r="L1775" s="65"/>
      <c r="M1775" s="65"/>
      <c r="N1775" s="65"/>
      <c r="O1775" s="65"/>
      <c r="P1775" s="65"/>
    </row>
    <row r="1776" spans="3:16" x14ac:dyDescent="0.25">
      <c r="C1776" s="7"/>
      <c r="K1776" s="65"/>
      <c r="L1776" s="65"/>
      <c r="M1776" s="65"/>
      <c r="N1776" s="65"/>
      <c r="O1776" s="65"/>
      <c r="P1776" s="65"/>
    </row>
    <row r="1777" spans="3:16" x14ac:dyDescent="0.25">
      <c r="C1777" s="7"/>
      <c r="K1777" s="65"/>
      <c r="L1777" s="65"/>
      <c r="M1777" s="65"/>
      <c r="N1777" s="65"/>
      <c r="O1777" s="65"/>
      <c r="P1777" s="65"/>
    </row>
    <row r="1778" spans="3:16" x14ac:dyDescent="0.25">
      <c r="C1778" s="7"/>
      <c r="K1778" s="65"/>
      <c r="L1778" s="65"/>
      <c r="M1778" s="65"/>
      <c r="N1778" s="65"/>
      <c r="O1778" s="65"/>
      <c r="P1778" s="65"/>
    </row>
    <row r="1779" spans="3:16" x14ac:dyDescent="0.25">
      <c r="C1779" s="7"/>
      <c r="K1779" s="65"/>
      <c r="L1779" s="65"/>
      <c r="M1779" s="65"/>
      <c r="N1779" s="65"/>
      <c r="O1779" s="65"/>
      <c r="P1779" s="65"/>
    </row>
    <row r="1780" spans="3:16" x14ac:dyDescent="0.25">
      <c r="C1780" s="7"/>
      <c r="K1780" s="65"/>
      <c r="L1780" s="65"/>
      <c r="M1780" s="65"/>
      <c r="N1780" s="65"/>
      <c r="O1780" s="65"/>
      <c r="P1780" s="65"/>
    </row>
    <row r="1781" spans="3:16" x14ac:dyDescent="0.25">
      <c r="C1781" s="7"/>
      <c r="K1781" s="65"/>
      <c r="L1781" s="65"/>
      <c r="M1781" s="65"/>
      <c r="N1781" s="65"/>
      <c r="O1781" s="65"/>
      <c r="P1781" s="65"/>
    </row>
    <row r="1782" spans="3:16" x14ac:dyDescent="0.25">
      <c r="C1782" s="7"/>
      <c r="K1782" s="65"/>
      <c r="L1782" s="65"/>
      <c r="M1782" s="65"/>
      <c r="N1782" s="65"/>
      <c r="O1782" s="65"/>
      <c r="P1782" s="65"/>
    </row>
    <row r="1783" spans="3:16" x14ac:dyDescent="0.25">
      <c r="C1783" s="7"/>
      <c r="K1783" s="65"/>
      <c r="L1783" s="65"/>
      <c r="M1783" s="65"/>
      <c r="N1783" s="65"/>
      <c r="O1783" s="65"/>
      <c r="P1783" s="65"/>
    </row>
    <row r="1784" spans="3:16" x14ac:dyDescent="0.25">
      <c r="C1784" s="7"/>
      <c r="K1784" s="65"/>
      <c r="L1784" s="65"/>
      <c r="M1784" s="65"/>
      <c r="N1784" s="65"/>
      <c r="O1784" s="65"/>
      <c r="P1784" s="65"/>
    </row>
    <row r="1785" spans="3:16" x14ac:dyDescent="0.25">
      <c r="C1785" s="7"/>
      <c r="K1785" s="65"/>
      <c r="L1785" s="65"/>
      <c r="M1785" s="65"/>
      <c r="N1785" s="65"/>
      <c r="O1785" s="65"/>
      <c r="P1785" s="65"/>
    </row>
    <row r="1786" spans="3:16" x14ac:dyDescent="0.25">
      <c r="C1786" s="7"/>
      <c r="K1786" s="65"/>
      <c r="L1786" s="65"/>
      <c r="M1786" s="65"/>
      <c r="N1786" s="65"/>
      <c r="O1786" s="65"/>
      <c r="P1786" s="65"/>
    </row>
    <row r="1787" spans="3:16" x14ac:dyDescent="0.25">
      <c r="C1787" s="7"/>
      <c r="K1787" s="65"/>
      <c r="L1787" s="65"/>
      <c r="M1787" s="65"/>
      <c r="N1787" s="65"/>
      <c r="O1787" s="65"/>
      <c r="P1787" s="65"/>
    </row>
    <row r="1788" spans="3:16" x14ac:dyDescent="0.25">
      <c r="C1788" s="7"/>
      <c r="K1788" s="65"/>
      <c r="L1788" s="65"/>
      <c r="M1788" s="65"/>
      <c r="N1788" s="65"/>
      <c r="O1788" s="65"/>
      <c r="P1788" s="65"/>
    </row>
    <row r="1789" spans="3:16" x14ac:dyDescent="0.25">
      <c r="C1789" s="7"/>
      <c r="K1789" s="65"/>
      <c r="L1789" s="65"/>
      <c r="M1789" s="65"/>
      <c r="N1789" s="65"/>
      <c r="O1789" s="65"/>
      <c r="P1789" s="65"/>
    </row>
    <row r="1790" spans="3:16" x14ac:dyDescent="0.25">
      <c r="C1790" s="7"/>
      <c r="K1790" s="65"/>
      <c r="L1790" s="65"/>
      <c r="M1790" s="65"/>
      <c r="N1790" s="65"/>
      <c r="O1790" s="65"/>
      <c r="P1790" s="65"/>
    </row>
    <row r="1791" spans="3:16" x14ac:dyDescent="0.25">
      <c r="C1791" s="7"/>
      <c r="K1791" s="65"/>
      <c r="L1791" s="65"/>
      <c r="M1791" s="65"/>
      <c r="N1791" s="65"/>
      <c r="O1791" s="65"/>
      <c r="P1791" s="65"/>
    </row>
    <row r="1792" spans="3:16" x14ac:dyDescent="0.25">
      <c r="C1792" s="7"/>
      <c r="K1792" s="65"/>
      <c r="L1792" s="65"/>
      <c r="M1792" s="65"/>
      <c r="N1792" s="65"/>
      <c r="O1792" s="65"/>
      <c r="P1792" s="65"/>
    </row>
    <row r="1793" spans="3:16" x14ac:dyDescent="0.25">
      <c r="C1793" s="7"/>
      <c r="K1793" s="65"/>
      <c r="L1793" s="65"/>
      <c r="M1793" s="65"/>
      <c r="N1793" s="65"/>
      <c r="O1793" s="65"/>
      <c r="P1793" s="65"/>
    </row>
    <row r="1794" spans="3:16" x14ac:dyDescent="0.25">
      <c r="C1794" s="7"/>
      <c r="K1794" s="65"/>
      <c r="L1794" s="65"/>
      <c r="M1794" s="65"/>
      <c r="N1794" s="65"/>
      <c r="O1794" s="65"/>
      <c r="P1794" s="65"/>
    </row>
    <row r="1795" spans="3:16" x14ac:dyDescent="0.25">
      <c r="C1795" s="7"/>
      <c r="K1795" s="65"/>
      <c r="L1795" s="65"/>
      <c r="M1795" s="65"/>
      <c r="N1795" s="65"/>
      <c r="O1795" s="65"/>
      <c r="P1795" s="65"/>
    </row>
    <row r="1796" spans="3:16" x14ac:dyDescent="0.25">
      <c r="C1796" s="7"/>
      <c r="K1796" s="65"/>
      <c r="L1796" s="65"/>
      <c r="M1796" s="65"/>
      <c r="N1796" s="65"/>
      <c r="O1796" s="65"/>
      <c r="P1796" s="65"/>
    </row>
    <row r="1797" spans="3:16" x14ac:dyDescent="0.25">
      <c r="C1797" s="7"/>
      <c r="K1797" s="65"/>
      <c r="L1797" s="65"/>
      <c r="M1797" s="65"/>
      <c r="N1797" s="65"/>
      <c r="O1797" s="65"/>
      <c r="P1797" s="65"/>
    </row>
    <row r="1798" spans="3:16" x14ac:dyDescent="0.25">
      <c r="C1798" s="7"/>
      <c r="K1798" s="65"/>
      <c r="L1798" s="65"/>
      <c r="M1798" s="65"/>
      <c r="N1798" s="65"/>
      <c r="O1798" s="65"/>
      <c r="P1798" s="65"/>
    </row>
    <row r="1799" spans="3:16" x14ac:dyDescent="0.25">
      <c r="C1799" s="7"/>
      <c r="K1799" s="65"/>
      <c r="L1799" s="65"/>
      <c r="M1799" s="65"/>
      <c r="N1799" s="65"/>
      <c r="O1799" s="65"/>
      <c r="P1799" s="65"/>
    </row>
    <row r="1800" spans="3:16" x14ac:dyDescent="0.25">
      <c r="C1800" s="7"/>
      <c r="K1800" s="65"/>
      <c r="L1800" s="65"/>
      <c r="M1800" s="65"/>
      <c r="N1800" s="65"/>
      <c r="O1800" s="65"/>
      <c r="P1800" s="65"/>
    </row>
    <row r="1801" spans="3:16" x14ac:dyDescent="0.25">
      <c r="C1801" s="7"/>
      <c r="K1801" s="65"/>
      <c r="L1801" s="65"/>
      <c r="M1801" s="65"/>
      <c r="N1801" s="65"/>
      <c r="O1801" s="65"/>
      <c r="P1801" s="65"/>
    </row>
    <row r="1802" spans="3:16" x14ac:dyDescent="0.25">
      <c r="C1802" s="7"/>
      <c r="K1802" s="65"/>
      <c r="L1802" s="65"/>
      <c r="M1802" s="65"/>
      <c r="N1802" s="65"/>
      <c r="O1802" s="65"/>
      <c r="P1802" s="65"/>
    </row>
    <row r="1803" spans="3:16" x14ac:dyDescent="0.25">
      <c r="C1803" s="7"/>
      <c r="K1803" s="65"/>
      <c r="L1803" s="65"/>
      <c r="M1803" s="65"/>
      <c r="N1803" s="65"/>
      <c r="O1803" s="65"/>
      <c r="P1803" s="65"/>
    </row>
    <row r="1804" spans="3:16" x14ac:dyDescent="0.25">
      <c r="C1804" s="7"/>
      <c r="K1804" s="65"/>
      <c r="L1804" s="65"/>
      <c r="M1804" s="65"/>
      <c r="N1804" s="65"/>
      <c r="O1804" s="65"/>
      <c r="P1804" s="65"/>
    </row>
    <row r="1805" spans="3:16" x14ac:dyDescent="0.25">
      <c r="C1805" s="7"/>
      <c r="K1805" s="65"/>
      <c r="L1805" s="65"/>
      <c r="M1805" s="65"/>
      <c r="N1805" s="65"/>
      <c r="O1805" s="65"/>
      <c r="P1805" s="65"/>
    </row>
    <row r="1806" spans="3:16" x14ac:dyDescent="0.25">
      <c r="C1806" s="7"/>
      <c r="K1806" s="65"/>
      <c r="L1806" s="65"/>
      <c r="M1806" s="65"/>
      <c r="N1806" s="65"/>
      <c r="O1806" s="65"/>
      <c r="P1806" s="65"/>
    </row>
    <row r="1807" spans="3:16" x14ac:dyDescent="0.25">
      <c r="C1807" s="7"/>
      <c r="K1807" s="65"/>
      <c r="L1807" s="65"/>
      <c r="M1807" s="65"/>
      <c r="N1807" s="65"/>
      <c r="O1807" s="65"/>
      <c r="P1807" s="65"/>
    </row>
    <row r="1808" spans="3:16" x14ac:dyDescent="0.25">
      <c r="C1808" s="7"/>
      <c r="K1808" s="65"/>
      <c r="L1808" s="65"/>
      <c r="M1808" s="65"/>
      <c r="N1808" s="65"/>
      <c r="O1808" s="65"/>
      <c r="P1808" s="65"/>
    </row>
    <row r="1809" spans="3:16" x14ac:dyDescent="0.25">
      <c r="C1809" s="7"/>
      <c r="K1809" s="65"/>
      <c r="L1809" s="65"/>
      <c r="M1809" s="65"/>
      <c r="N1809" s="65"/>
      <c r="O1809" s="65"/>
      <c r="P1809" s="65"/>
    </row>
    <row r="1810" spans="3:16" x14ac:dyDescent="0.25">
      <c r="C1810" s="7"/>
      <c r="K1810" s="65"/>
      <c r="L1810" s="65"/>
      <c r="M1810" s="65"/>
      <c r="N1810" s="65"/>
      <c r="O1810" s="65"/>
      <c r="P1810" s="65"/>
    </row>
    <row r="1811" spans="3:16" x14ac:dyDescent="0.25">
      <c r="C1811" s="7"/>
      <c r="K1811" s="65"/>
      <c r="L1811" s="65"/>
      <c r="M1811" s="65"/>
      <c r="N1811" s="65"/>
      <c r="O1811" s="65"/>
      <c r="P1811" s="65"/>
    </row>
    <row r="1812" spans="3:16" x14ac:dyDescent="0.25">
      <c r="C1812" s="7"/>
      <c r="K1812" s="65"/>
      <c r="L1812" s="65"/>
      <c r="M1812" s="65"/>
      <c r="N1812" s="65"/>
      <c r="O1812" s="65"/>
      <c r="P1812" s="65"/>
    </row>
    <row r="1813" spans="3:16" x14ac:dyDescent="0.25">
      <c r="C1813" s="7"/>
      <c r="K1813" s="65"/>
      <c r="L1813" s="65"/>
      <c r="M1813" s="65"/>
      <c r="N1813" s="65"/>
      <c r="O1813" s="65"/>
      <c r="P1813" s="65"/>
    </row>
    <row r="1814" spans="3:16" x14ac:dyDescent="0.25">
      <c r="C1814" s="7"/>
      <c r="K1814" s="65"/>
      <c r="L1814" s="65"/>
      <c r="M1814" s="65"/>
      <c r="N1814" s="65"/>
      <c r="O1814" s="65"/>
      <c r="P1814" s="65"/>
    </row>
    <row r="1815" spans="3:16" x14ac:dyDescent="0.25">
      <c r="C1815" s="7"/>
      <c r="K1815" s="65"/>
      <c r="L1815" s="65"/>
      <c r="M1815" s="65"/>
      <c r="N1815" s="65"/>
      <c r="O1815" s="65"/>
      <c r="P1815" s="65"/>
    </row>
    <row r="1816" spans="3:16" x14ac:dyDescent="0.25">
      <c r="C1816" s="7"/>
      <c r="K1816" s="65"/>
      <c r="L1816" s="65"/>
      <c r="M1816" s="65"/>
      <c r="N1816" s="65"/>
      <c r="O1816" s="65"/>
      <c r="P1816" s="65"/>
    </row>
    <row r="1817" spans="3:16" x14ac:dyDescent="0.25">
      <c r="C1817" s="7"/>
      <c r="K1817" s="65"/>
      <c r="L1817" s="65"/>
      <c r="M1817" s="65"/>
      <c r="N1817" s="65"/>
      <c r="O1817" s="65"/>
      <c r="P1817" s="65"/>
    </row>
    <row r="1818" spans="3:16" x14ac:dyDescent="0.25">
      <c r="C1818" s="7"/>
      <c r="K1818" s="65"/>
      <c r="L1818" s="65"/>
      <c r="M1818" s="65"/>
      <c r="N1818" s="65"/>
      <c r="O1818" s="65"/>
      <c r="P1818" s="65"/>
    </row>
    <row r="1819" spans="3:16" x14ac:dyDescent="0.25">
      <c r="C1819" s="7"/>
      <c r="K1819" s="65"/>
      <c r="L1819" s="65"/>
      <c r="M1819" s="65"/>
      <c r="N1819" s="65"/>
      <c r="O1819" s="65"/>
      <c r="P1819" s="65"/>
    </row>
    <row r="1820" spans="3:16" x14ac:dyDescent="0.25">
      <c r="C1820" s="7"/>
      <c r="K1820" s="65"/>
      <c r="L1820" s="65"/>
      <c r="M1820" s="65"/>
      <c r="N1820" s="65"/>
      <c r="O1820" s="65"/>
      <c r="P1820" s="65"/>
    </row>
    <row r="1821" spans="3:16" x14ac:dyDescent="0.25">
      <c r="C1821" s="7"/>
      <c r="K1821" s="65"/>
      <c r="L1821" s="65"/>
      <c r="M1821" s="65"/>
      <c r="N1821" s="65"/>
      <c r="O1821" s="65"/>
      <c r="P1821" s="65"/>
    </row>
    <row r="1822" spans="3:16" x14ac:dyDescent="0.25">
      <c r="C1822" s="7"/>
      <c r="K1822" s="65"/>
      <c r="L1822" s="65"/>
      <c r="M1822" s="65"/>
      <c r="N1822" s="65"/>
      <c r="O1822" s="65"/>
      <c r="P1822" s="65"/>
    </row>
    <row r="1823" spans="3:16" x14ac:dyDescent="0.25">
      <c r="C1823" s="7"/>
      <c r="K1823" s="65"/>
      <c r="L1823" s="65"/>
      <c r="M1823" s="65"/>
      <c r="N1823" s="65"/>
      <c r="O1823" s="65"/>
      <c r="P1823" s="65"/>
    </row>
    <row r="1824" spans="3:16" x14ac:dyDescent="0.25">
      <c r="C1824" s="7"/>
      <c r="K1824" s="65"/>
      <c r="L1824" s="65"/>
      <c r="M1824" s="65"/>
      <c r="N1824" s="65"/>
      <c r="O1824" s="65"/>
      <c r="P1824" s="65"/>
    </row>
    <row r="1825" spans="3:16" x14ac:dyDescent="0.25">
      <c r="C1825" s="7"/>
      <c r="K1825" s="65"/>
      <c r="L1825" s="65"/>
      <c r="M1825" s="65"/>
      <c r="N1825" s="65"/>
      <c r="O1825" s="65"/>
      <c r="P1825" s="65"/>
    </row>
    <row r="1826" spans="3:16" x14ac:dyDescent="0.25">
      <c r="C1826" s="7"/>
      <c r="K1826" s="65"/>
      <c r="L1826" s="65"/>
      <c r="M1826" s="65"/>
      <c r="N1826" s="65"/>
      <c r="O1826" s="65"/>
      <c r="P1826" s="65"/>
    </row>
    <row r="1827" spans="3:16" x14ac:dyDescent="0.25">
      <c r="C1827" s="7"/>
      <c r="K1827" s="65"/>
      <c r="L1827" s="65"/>
      <c r="M1827" s="65"/>
      <c r="N1827" s="65"/>
      <c r="O1827" s="65"/>
      <c r="P1827" s="65"/>
    </row>
    <row r="1828" spans="3:16" x14ac:dyDescent="0.25">
      <c r="C1828" s="7"/>
      <c r="K1828" s="65"/>
      <c r="L1828" s="65"/>
      <c r="M1828" s="65"/>
      <c r="N1828" s="65"/>
      <c r="O1828" s="65"/>
      <c r="P1828" s="65"/>
    </row>
    <row r="1829" spans="3:16" x14ac:dyDescent="0.25">
      <c r="C1829" s="7"/>
      <c r="K1829" s="65"/>
      <c r="L1829" s="65"/>
      <c r="M1829" s="65"/>
      <c r="N1829" s="65"/>
      <c r="O1829" s="65"/>
      <c r="P1829" s="65"/>
    </row>
    <row r="1830" spans="3:16" x14ac:dyDescent="0.25">
      <c r="C1830" s="7"/>
      <c r="K1830" s="65"/>
      <c r="L1830" s="65"/>
      <c r="M1830" s="65"/>
      <c r="N1830" s="65"/>
      <c r="O1830" s="65"/>
      <c r="P1830" s="65"/>
    </row>
    <row r="1831" spans="3:16" x14ac:dyDescent="0.25">
      <c r="C1831" s="7"/>
      <c r="K1831" s="65"/>
      <c r="L1831" s="65"/>
      <c r="M1831" s="65"/>
      <c r="N1831" s="65"/>
      <c r="O1831" s="65"/>
      <c r="P1831" s="65"/>
    </row>
    <row r="1832" spans="3:16" x14ac:dyDescent="0.25">
      <c r="C1832" s="7"/>
      <c r="K1832" s="65"/>
      <c r="L1832" s="65"/>
      <c r="M1832" s="65"/>
      <c r="N1832" s="65"/>
      <c r="O1832" s="65"/>
      <c r="P1832" s="65"/>
    </row>
    <row r="1833" spans="3:16" x14ac:dyDescent="0.25">
      <c r="C1833" s="7"/>
      <c r="K1833" s="65"/>
      <c r="L1833" s="65"/>
      <c r="M1833" s="65"/>
      <c r="N1833" s="65"/>
      <c r="O1833" s="65"/>
      <c r="P1833" s="65"/>
    </row>
    <row r="1834" spans="3:16" x14ac:dyDescent="0.25">
      <c r="C1834" s="7"/>
      <c r="K1834" s="65"/>
      <c r="L1834" s="65"/>
      <c r="M1834" s="65"/>
      <c r="N1834" s="65"/>
      <c r="O1834" s="65"/>
      <c r="P1834" s="65"/>
    </row>
    <row r="1835" spans="3:16" x14ac:dyDescent="0.25">
      <c r="C1835" s="7"/>
      <c r="K1835" s="65"/>
      <c r="L1835" s="65"/>
      <c r="M1835" s="65"/>
      <c r="N1835" s="65"/>
      <c r="O1835" s="65"/>
      <c r="P1835" s="65"/>
    </row>
    <row r="1836" spans="3:16" x14ac:dyDescent="0.25">
      <c r="C1836" s="7"/>
      <c r="K1836" s="65"/>
      <c r="L1836" s="65"/>
      <c r="M1836" s="65"/>
      <c r="N1836" s="65"/>
      <c r="O1836" s="65"/>
      <c r="P1836" s="65"/>
    </row>
    <row r="1837" spans="3:16" x14ac:dyDescent="0.25">
      <c r="C1837" s="7"/>
      <c r="K1837" s="65"/>
      <c r="L1837" s="65"/>
      <c r="M1837" s="65"/>
      <c r="N1837" s="65"/>
      <c r="O1837" s="65"/>
      <c r="P1837" s="65"/>
    </row>
    <row r="1838" spans="3:16" x14ac:dyDescent="0.25">
      <c r="C1838" s="7"/>
      <c r="K1838" s="65"/>
      <c r="L1838" s="65"/>
      <c r="M1838" s="65"/>
      <c r="N1838" s="65"/>
      <c r="O1838" s="65"/>
      <c r="P1838" s="65"/>
    </row>
    <row r="1839" spans="3:16" x14ac:dyDescent="0.25">
      <c r="C1839" s="7"/>
      <c r="K1839" s="65"/>
      <c r="L1839" s="65"/>
      <c r="M1839" s="65"/>
      <c r="N1839" s="65"/>
      <c r="O1839" s="65"/>
      <c r="P1839" s="65"/>
    </row>
    <row r="1840" spans="3:16" x14ac:dyDescent="0.25">
      <c r="C1840" s="7"/>
      <c r="K1840" s="65"/>
      <c r="L1840" s="65"/>
      <c r="M1840" s="65"/>
      <c r="N1840" s="65"/>
      <c r="O1840" s="65"/>
      <c r="P1840" s="65"/>
    </row>
    <row r="1841" spans="3:16" x14ac:dyDescent="0.25">
      <c r="C1841" s="7"/>
      <c r="K1841" s="65"/>
      <c r="L1841" s="65"/>
      <c r="M1841" s="65"/>
      <c r="N1841" s="65"/>
      <c r="O1841" s="65"/>
      <c r="P1841" s="65"/>
    </row>
    <row r="1842" spans="3:16" x14ac:dyDescent="0.25">
      <c r="C1842" s="7"/>
      <c r="K1842" s="65"/>
      <c r="L1842" s="65"/>
      <c r="M1842" s="65"/>
      <c r="N1842" s="65"/>
      <c r="O1842" s="65"/>
      <c r="P1842" s="65"/>
    </row>
    <row r="1843" spans="3:16" x14ac:dyDescent="0.25">
      <c r="C1843" s="7"/>
      <c r="K1843" s="65"/>
      <c r="L1843" s="65"/>
      <c r="M1843" s="65"/>
      <c r="N1843" s="65"/>
      <c r="O1843" s="65"/>
      <c r="P1843" s="65"/>
    </row>
    <row r="1844" spans="3:16" x14ac:dyDescent="0.25">
      <c r="C1844" s="7"/>
      <c r="K1844" s="65"/>
      <c r="L1844" s="65"/>
      <c r="M1844" s="65"/>
      <c r="N1844" s="65"/>
      <c r="O1844" s="65"/>
      <c r="P1844" s="65"/>
    </row>
    <row r="1845" spans="3:16" x14ac:dyDescent="0.25">
      <c r="C1845" s="7"/>
      <c r="K1845" s="65"/>
      <c r="L1845" s="65"/>
      <c r="M1845" s="65"/>
      <c r="N1845" s="65"/>
      <c r="O1845" s="65"/>
      <c r="P1845" s="65"/>
    </row>
    <row r="1846" spans="3:16" x14ac:dyDescent="0.25">
      <c r="C1846" s="7"/>
      <c r="K1846" s="65"/>
      <c r="L1846" s="65"/>
      <c r="M1846" s="65"/>
      <c r="N1846" s="65"/>
      <c r="O1846" s="65"/>
      <c r="P1846" s="65"/>
    </row>
    <row r="1847" spans="3:16" x14ac:dyDescent="0.25">
      <c r="C1847" s="7"/>
      <c r="K1847" s="65"/>
      <c r="L1847" s="65"/>
      <c r="M1847" s="65"/>
      <c r="N1847" s="65"/>
      <c r="O1847" s="65"/>
      <c r="P1847" s="65"/>
    </row>
    <row r="1848" spans="3:16" x14ac:dyDescent="0.25">
      <c r="C1848" s="7"/>
      <c r="K1848" s="65"/>
      <c r="L1848" s="65"/>
      <c r="M1848" s="65"/>
      <c r="N1848" s="65"/>
      <c r="O1848" s="65"/>
      <c r="P1848" s="65"/>
    </row>
    <row r="1849" spans="3:16" x14ac:dyDescent="0.25">
      <c r="C1849" s="7"/>
      <c r="K1849" s="65"/>
      <c r="L1849" s="65"/>
      <c r="M1849" s="65"/>
      <c r="N1849" s="65"/>
      <c r="O1849" s="65"/>
      <c r="P1849" s="65"/>
    </row>
    <row r="1850" spans="3:16" x14ac:dyDescent="0.25">
      <c r="C1850" s="7"/>
      <c r="K1850" s="65"/>
      <c r="L1850" s="65"/>
      <c r="M1850" s="65"/>
      <c r="N1850" s="65"/>
      <c r="O1850" s="65"/>
      <c r="P1850" s="65"/>
    </row>
    <row r="1851" spans="3:16" x14ac:dyDescent="0.25">
      <c r="C1851" s="7"/>
      <c r="K1851" s="65"/>
      <c r="L1851" s="65"/>
      <c r="M1851" s="65"/>
      <c r="N1851" s="65"/>
      <c r="O1851" s="65"/>
      <c r="P1851" s="65"/>
    </row>
  </sheetData>
  <mergeCells count="19">
    <mergeCell ref="B49:R49"/>
    <mergeCell ref="B50:O50"/>
    <mergeCell ref="B51:N51"/>
    <mergeCell ref="B52:R52"/>
    <mergeCell ref="Q11:R12"/>
    <mergeCell ref="M11:N12"/>
    <mergeCell ref="O11:P12"/>
    <mergeCell ref="B48:R48"/>
    <mergeCell ref="A6:P6"/>
    <mergeCell ref="L1:V1"/>
    <mergeCell ref="L2:V2"/>
    <mergeCell ref="H3:V3"/>
    <mergeCell ref="I4:V4"/>
    <mergeCell ref="T11:V12"/>
    <mergeCell ref="A11:A13"/>
    <mergeCell ref="B11:B13"/>
    <mergeCell ref="C11:D12"/>
    <mergeCell ref="E11:H12"/>
    <mergeCell ref="I11:L12"/>
  </mergeCells>
  <pageMargins left="0.31496062992125984" right="0.11811023622047245" top="0.74803149606299213" bottom="0.74803149606299213" header="0.31496062992125984" footer="0.31496062992125984"/>
  <pageSetup paperSize="9" scale="5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N1852"/>
  <sheetViews>
    <sheetView workbookViewId="0">
      <selection activeCell="L2" sqref="L2:V2"/>
    </sheetView>
  </sheetViews>
  <sheetFormatPr defaultRowHeight="15.75" x14ac:dyDescent="0.25"/>
  <cols>
    <col min="1" max="1" width="10.7109375" style="1" customWidth="1"/>
    <col min="2" max="2" width="48.42578125" style="1" customWidth="1"/>
    <col min="3" max="4" width="10.7109375" style="1" customWidth="1"/>
    <col min="5" max="6" width="10.7109375" style="55" customWidth="1"/>
    <col min="7" max="8" width="10.7109375" style="55" hidden="1" customWidth="1"/>
    <col min="9" max="10" width="10.7109375" style="55" customWidth="1"/>
    <col min="11" max="12" width="10.7109375" style="55" hidden="1" customWidth="1"/>
    <col min="13" max="16" width="10.7109375" style="55" customWidth="1"/>
    <col min="17" max="18" width="10.28515625" style="1" customWidth="1"/>
    <col min="19" max="19" width="8.7109375" style="1" customWidth="1"/>
    <col min="20" max="20" width="8.7109375" style="55" customWidth="1"/>
    <col min="21" max="21" width="9.7109375" style="55" customWidth="1"/>
    <col min="22" max="22" width="8.7109375" style="55" customWidth="1"/>
    <col min="23" max="16384" width="9.140625" style="1"/>
  </cols>
  <sheetData>
    <row r="1" spans="1:22" ht="20.25" customHeight="1" x14ac:dyDescent="0.4">
      <c r="A1" s="129"/>
      <c r="B1" s="55"/>
      <c r="C1" s="129"/>
      <c r="D1" s="129"/>
      <c r="E1" s="129"/>
      <c r="F1" s="129"/>
      <c r="G1" s="129"/>
      <c r="H1" s="130"/>
      <c r="I1" s="201"/>
      <c r="J1" s="201"/>
      <c r="K1" s="201"/>
      <c r="L1" s="290" t="s">
        <v>40</v>
      </c>
      <c r="M1" s="303"/>
      <c r="N1" s="303"/>
      <c r="O1" s="303"/>
      <c r="P1" s="303"/>
      <c r="Q1" s="291"/>
      <c r="R1" s="291"/>
      <c r="S1" s="291"/>
      <c r="T1" s="291"/>
      <c r="U1" s="291"/>
      <c r="V1" s="291"/>
    </row>
    <row r="2" spans="1:22" ht="20.25" customHeight="1" x14ac:dyDescent="0.4">
      <c r="A2" s="129"/>
      <c r="B2" s="55"/>
      <c r="C2" s="129"/>
      <c r="D2" s="129"/>
      <c r="E2" s="129"/>
      <c r="F2" s="129"/>
      <c r="G2" s="129"/>
      <c r="H2" s="130"/>
      <c r="I2" s="201"/>
      <c r="J2" s="201"/>
      <c r="K2" s="201"/>
      <c r="L2" s="290" t="s">
        <v>317</v>
      </c>
      <c r="M2" s="303"/>
      <c r="N2" s="303"/>
      <c r="O2" s="303"/>
      <c r="P2" s="303"/>
      <c r="Q2" s="304"/>
      <c r="R2" s="304"/>
      <c r="S2" s="291"/>
      <c r="T2" s="291"/>
      <c r="U2" s="291"/>
      <c r="V2" s="291"/>
    </row>
    <row r="3" spans="1:22" s="4" customFormat="1" ht="18.75" customHeight="1" x14ac:dyDescent="0.25">
      <c r="A3" s="6"/>
      <c r="B3" s="5"/>
      <c r="C3" s="5"/>
      <c r="D3" s="6"/>
      <c r="E3" s="55"/>
      <c r="F3" s="6"/>
      <c r="G3" s="6"/>
      <c r="H3" s="290" t="s">
        <v>41</v>
      </c>
      <c r="I3" s="303"/>
      <c r="J3" s="303"/>
      <c r="K3" s="303"/>
      <c r="L3" s="303"/>
      <c r="M3" s="303"/>
      <c r="N3" s="303"/>
      <c r="O3" s="303"/>
      <c r="P3" s="303"/>
      <c r="Q3" s="291"/>
      <c r="R3" s="291"/>
      <c r="S3" s="291"/>
      <c r="T3" s="291"/>
      <c r="U3" s="291"/>
      <c r="V3" s="291"/>
    </row>
    <row r="4" spans="1:22" x14ac:dyDescent="0.25">
      <c r="A4" s="55"/>
      <c r="D4" s="55"/>
      <c r="H4" s="201"/>
      <c r="I4" s="290" t="s">
        <v>42</v>
      </c>
      <c r="J4" s="303"/>
      <c r="K4" s="303"/>
      <c r="L4" s="303"/>
      <c r="M4" s="303"/>
      <c r="N4" s="303"/>
      <c r="O4" s="303"/>
      <c r="P4" s="303"/>
      <c r="Q4" s="291"/>
      <c r="R4" s="291"/>
      <c r="S4" s="291"/>
      <c r="T4" s="291"/>
      <c r="U4" s="291"/>
      <c r="V4" s="291"/>
    </row>
    <row r="5" spans="1:22" ht="21.75" customHeight="1" x14ac:dyDescent="0.25"/>
    <row r="6" spans="1:22" ht="20.25" customHeight="1" x14ac:dyDescent="0.45">
      <c r="A6" s="289" t="s">
        <v>4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</row>
    <row r="7" spans="1:22" s="4" customFormat="1" ht="18.75" x14ac:dyDescent="0.3">
      <c r="A7" s="5"/>
      <c r="B7" s="108" t="s">
        <v>23</v>
      </c>
      <c r="C7" s="5"/>
      <c r="E7" s="55"/>
      <c r="F7" s="55"/>
      <c r="G7" s="55"/>
      <c r="H7" s="55"/>
      <c r="I7" s="55"/>
      <c r="J7" s="55"/>
      <c r="K7" s="6"/>
      <c r="L7" s="6"/>
      <c r="M7" s="6"/>
      <c r="N7" s="6"/>
      <c r="O7" s="6"/>
      <c r="P7" s="6"/>
      <c r="T7" s="55"/>
      <c r="U7" s="55"/>
      <c r="V7" s="55"/>
    </row>
    <row r="8" spans="1:22" hidden="1" x14ac:dyDescent="0.25"/>
    <row r="9" spans="1:22" ht="16.5" thickBot="1" x14ac:dyDescent="0.3">
      <c r="B9" s="187"/>
      <c r="C9" s="3"/>
      <c r="K9" s="66"/>
      <c r="L9" s="66"/>
      <c r="M9" s="66"/>
      <c r="N9" s="66"/>
      <c r="O9" s="66"/>
      <c r="P9" s="66"/>
    </row>
    <row r="10" spans="1:22" ht="16.5" hidden="1" thickBot="1" x14ac:dyDescent="0.3"/>
    <row r="11" spans="1:22" s="2" customFormat="1" ht="32.25" customHeight="1" x14ac:dyDescent="0.25">
      <c r="A11" s="275" t="s">
        <v>76</v>
      </c>
      <c r="B11" s="275" t="s">
        <v>0</v>
      </c>
      <c r="C11" s="280" t="s">
        <v>3</v>
      </c>
      <c r="D11" s="281"/>
      <c r="E11" s="280" t="s">
        <v>1</v>
      </c>
      <c r="F11" s="305"/>
      <c r="G11" s="305"/>
      <c r="H11" s="281"/>
      <c r="I11" s="280" t="s">
        <v>5</v>
      </c>
      <c r="J11" s="305"/>
      <c r="K11" s="305"/>
      <c r="L11" s="296"/>
      <c r="M11" s="280" t="s">
        <v>51</v>
      </c>
      <c r="N11" s="296"/>
      <c r="O11" s="280" t="s">
        <v>2</v>
      </c>
      <c r="P11" s="296"/>
      <c r="Q11" s="299" t="s">
        <v>71</v>
      </c>
      <c r="R11" s="312"/>
      <c r="T11" s="273" t="s">
        <v>308</v>
      </c>
      <c r="U11" s="274"/>
      <c r="V11" s="274"/>
    </row>
    <row r="12" spans="1:22" s="2" customFormat="1" ht="15" customHeight="1" thickBot="1" x14ac:dyDescent="0.3">
      <c r="A12" s="278"/>
      <c r="B12" s="278"/>
      <c r="C12" s="282"/>
      <c r="D12" s="283"/>
      <c r="E12" s="282"/>
      <c r="F12" s="306"/>
      <c r="G12" s="306"/>
      <c r="H12" s="283"/>
      <c r="I12" s="282"/>
      <c r="J12" s="306"/>
      <c r="K12" s="306"/>
      <c r="L12" s="283"/>
      <c r="M12" s="282"/>
      <c r="N12" s="283"/>
      <c r="O12" s="297"/>
      <c r="P12" s="298"/>
      <c r="Q12" s="313"/>
      <c r="R12" s="314"/>
      <c r="T12" s="274"/>
      <c r="U12" s="274"/>
      <c r="V12" s="274"/>
    </row>
    <row r="13" spans="1:22" s="2" customFormat="1" ht="33" customHeight="1" thickBot="1" x14ac:dyDescent="0.3">
      <c r="A13" s="279"/>
      <c r="B13" s="279"/>
      <c r="C13" s="33" t="s">
        <v>38</v>
      </c>
      <c r="D13" s="190" t="s">
        <v>39</v>
      </c>
      <c r="E13" s="33" t="s">
        <v>38</v>
      </c>
      <c r="F13" s="189" t="s">
        <v>39</v>
      </c>
      <c r="G13" s="33" t="s">
        <v>38</v>
      </c>
      <c r="H13" s="190" t="s">
        <v>39</v>
      </c>
      <c r="I13" s="33" t="s">
        <v>38</v>
      </c>
      <c r="J13" s="190" t="s">
        <v>39</v>
      </c>
      <c r="K13" s="33" t="s">
        <v>38</v>
      </c>
      <c r="L13" s="190" t="s">
        <v>39</v>
      </c>
      <c r="M13" s="33" t="s">
        <v>38</v>
      </c>
      <c r="N13" s="190" t="s">
        <v>39</v>
      </c>
      <c r="O13" s="33" t="s">
        <v>38</v>
      </c>
      <c r="P13" s="190" t="s">
        <v>39</v>
      </c>
      <c r="Q13" s="33" t="s">
        <v>38</v>
      </c>
      <c r="R13" s="190" t="s">
        <v>39</v>
      </c>
      <c r="T13" s="256" t="s">
        <v>38</v>
      </c>
      <c r="U13" s="256"/>
      <c r="V13" s="256" t="s">
        <v>39</v>
      </c>
    </row>
    <row r="14" spans="1:22" s="2" customFormat="1" ht="15" x14ac:dyDescent="0.25">
      <c r="A14" s="210"/>
      <c r="B14" s="16" t="s">
        <v>6</v>
      </c>
      <c r="C14" s="82"/>
      <c r="D14" s="112"/>
      <c r="E14" s="111"/>
      <c r="F14" s="89"/>
      <c r="G14" s="111"/>
      <c r="H14" s="95"/>
      <c r="I14" s="111"/>
      <c r="J14" s="89"/>
      <c r="K14" s="60"/>
      <c r="L14" s="58"/>
      <c r="M14" s="57"/>
      <c r="N14" s="58"/>
      <c r="O14" s="57"/>
      <c r="P14" s="58"/>
      <c r="Q14" s="137"/>
      <c r="R14" s="112"/>
      <c r="T14" s="64"/>
      <c r="U14" s="64"/>
      <c r="V14" s="64"/>
    </row>
    <row r="15" spans="1:22" s="2" customFormat="1" ht="15" x14ac:dyDescent="0.25">
      <c r="A15" s="181" t="s">
        <v>211</v>
      </c>
      <c r="B15" s="13" t="s">
        <v>212</v>
      </c>
      <c r="C15" s="35">
        <v>220</v>
      </c>
      <c r="D15" s="19">
        <v>250</v>
      </c>
      <c r="E15" s="45">
        <f>6.05/200*220</f>
        <v>6.6549999999999994</v>
      </c>
      <c r="F15" s="43">
        <f>6.05/200*250</f>
        <v>7.5625</v>
      </c>
      <c r="G15" s="45">
        <f>0.08*220/300</f>
        <v>5.8666666666666673E-2</v>
      </c>
      <c r="H15" s="50">
        <f>0.08*250/300</f>
        <v>6.6666666666666666E-2</v>
      </c>
      <c r="I15" s="45">
        <f>5.81/200*220</f>
        <v>6.391</v>
      </c>
      <c r="J15" s="43">
        <f>5.81/200*250</f>
        <v>7.2625000000000002</v>
      </c>
      <c r="K15" s="54">
        <f>2.72*220/300</f>
        <v>1.994666666666667</v>
      </c>
      <c r="L15" s="43">
        <f>2.72*250/300</f>
        <v>2.2666666666666666</v>
      </c>
      <c r="M15" s="45">
        <f>42.35/200*220</f>
        <v>46.585000000000001</v>
      </c>
      <c r="N15" s="43">
        <f>42.35/200*250</f>
        <v>52.9375</v>
      </c>
      <c r="O15" s="45">
        <f>246/200*220</f>
        <v>270.60000000000002</v>
      </c>
      <c r="P15" s="43">
        <f>246/200*250</f>
        <v>307.5</v>
      </c>
      <c r="Q15" s="45">
        <f>0.52/200*220</f>
        <v>0.57199999999999995</v>
      </c>
      <c r="R15" s="52">
        <f>0.52/200*250</f>
        <v>0.65</v>
      </c>
      <c r="T15" s="64"/>
      <c r="U15" s="64"/>
      <c r="V15" s="64"/>
    </row>
    <row r="16" spans="1:22" s="2" customFormat="1" ht="15" x14ac:dyDescent="0.25">
      <c r="A16" s="178" t="s">
        <v>157</v>
      </c>
      <c r="B16" s="184" t="s">
        <v>30</v>
      </c>
      <c r="C16" s="35">
        <v>40</v>
      </c>
      <c r="D16" s="28">
        <v>40</v>
      </c>
      <c r="E16" s="72">
        <v>5.08</v>
      </c>
      <c r="F16" s="73">
        <v>5.08</v>
      </c>
      <c r="G16" s="72">
        <v>5.0999999999999996</v>
      </c>
      <c r="H16" s="73">
        <v>5.0999999999999996</v>
      </c>
      <c r="I16" s="72">
        <v>4.5999999999999996</v>
      </c>
      <c r="J16" s="71">
        <v>4.5999999999999996</v>
      </c>
      <c r="K16" s="74">
        <v>0</v>
      </c>
      <c r="L16" s="71">
        <v>0</v>
      </c>
      <c r="M16" s="72">
        <v>0.28000000000000003</v>
      </c>
      <c r="N16" s="71">
        <v>0.28000000000000003</v>
      </c>
      <c r="O16" s="72">
        <v>63</v>
      </c>
      <c r="P16" s="71">
        <v>63</v>
      </c>
      <c r="Q16" s="45">
        <v>0</v>
      </c>
      <c r="R16" s="43">
        <v>0</v>
      </c>
      <c r="T16" s="64"/>
      <c r="U16" s="64"/>
      <c r="V16" s="64"/>
    </row>
    <row r="17" spans="1:22" s="2" customFormat="1" ht="15" x14ac:dyDescent="0.25">
      <c r="A17" s="161" t="s">
        <v>273</v>
      </c>
      <c r="B17" s="158" t="s">
        <v>274</v>
      </c>
      <c r="C17" s="37" t="s">
        <v>275</v>
      </c>
      <c r="D17" s="49" t="s">
        <v>275</v>
      </c>
      <c r="E17" s="45">
        <v>3.88</v>
      </c>
      <c r="F17" s="43">
        <v>3.88</v>
      </c>
      <c r="G17" s="54">
        <v>0</v>
      </c>
      <c r="H17" s="50">
        <v>0</v>
      </c>
      <c r="I17" s="45">
        <v>7.7</v>
      </c>
      <c r="J17" s="43">
        <v>7.7</v>
      </c>
      <c r="K17" s="54">
        <v>0</v>
      </c>
      <c r="L17" s="50">
        <v>0</v>
      </c>
      <c r="M17" s="45">
        <v>23.48</v>
      </c>
      <c r="N17" s="50">
        <v>23.48</v>
      </c>
      <c r="O17" s="45">
        <v>179</v>
      </c>
      <c r="P17" s="43">
        <v>179</v>
      </c>
      <c r="Q17" s="45">
        <v>0</v>
      </c>
      <c r="R17" s="43">
        <v>0</v>
      </c>
      <c r="T17" s="64"/>
      <c r="U17" s="64"/>
      <c r="V17" s="64"/>
    </row>
    <row r="18" spans="1:22" s="2" customFormat="1" ht="15" x14ac:dyDescent="0.25">
      <c r="A18" s="178" t="s">
        <v>135</v>
      </c>
      <c r="B18" s="14" t="s">
        <v>32</v>
      </c>
      <c r="C18" s="35">
        <v>200</v>
      </c>
      <c r="D18" s="28">
        <v>200</v>
      </c>
      <c r="E18" s="45">
        <v>1.4</v>
      </c>
      <c r="F18" s="43">
        <v>1.4</v>
      </c>
      <c r="G18" s="45">
        <v>1.4</v>
      </c>
      <c r="H18" s="50">
        <v>1.4</v>
      </c>
      <c r="I18" s="45">
        <v>1.42</v>
      </c>
      <c r="J18" s="43">
        <v>1.42</v>
      </c>
      <c r="K18" s="54">
        <v>0.05</v>
      </c>
      <c r="L18" s="43">
        <v>0.05</v>
      </c>
      <c r="M18" s="45">
        <v>11.23</v>
      </c>
      <c r="N18" s="43">
        <v>11.23</v>
      </c>
      <c r="O18" s="45">
        <v>63</v>
      </c>
      <c r="P18" s="43">
        <v>63</v>
      </c>
      <c r="Q18" s="45">
        <v>0.26</v>
      </c>
      <c r="R18" s="52">
        <v>0.26</v>
      </c>
      <c r="T18" s="64"/>
      <c r="U18" s="64"/>
      <c r="V18" s="64"/>
    </row>
    <row r="19" spans="1:22" s="24" customFormat="1" ht="15" x14ac:dyDescent="0.25">
      <c r="A19" s="211"/>
      <c r="B19" s="30" t="s">
        <v>7</v>
      </c>
      <c r="C19" s="36">
        <f>C15+C18+60+C16</f>
        <v>520</v>
      </c>
      <c r="D19" s="48">
        <f>D15+D18+60+D16</f>
        <v>550</v>
      </c>
      <c r="E19" s="46">
        <f t="shared" ref="E19:R19" si="0">SUM(E15:E18)</f>
        <v>17.014999999999997</v>
      </c>
      <c r="F19" s="44">
        <f t="shared" si="0"/>
        <v>17.922499999999999</v>
      </c>
      <c r="G19" s="46">
        <f t="shared" si="0"/>
        <v>6.5586666666666655</v>
      </c>
      <c r="H19" s="62">
        <f t="shared" si="0"/>
        <v>6.5666666666666664</v>
      </c>
      <c r="I19" s="46">
        <f>SUM(I15:I18)</f>
        <v>20.110999999999997</v>
      </c>
      <c r="J19" s="44">
        <f>SUM(J15:J18)</f>
        <v>20.982500000000002</v>
      </c>
      <c r="K19" s="51">
        <f t="shared" si="0"/>
        <v>2.0446666666666671</v>
      </c>
      <c r="L19" s="44">
        <f t="shared" si="0"/>
        <v>2.3166666666666664</v>
      </c>
      <c r="M19" s="46">
        <f t="shared" si="0"/>
        <v>81.575000000000003</v>
      </c>
      <c r="N19" s="44">
        <f t="shared" si="0"/>
        <v>87.927500000000009</v>
      </c>
      <c r="O19" s="46">
        <f t="shared" si="0"/>
        <v>575.6</v>
      </c>
      <c r="P19" s="44">
        <f t="shared" si="0"/>
        <v>612.5</v>
      </c>
      <c r="Q19" s="46">
        <f t="shared" si="0"/>
        <v>0.83199999999999996</v>
      </c>
      <c r="R19" s="44">
        <f t="shared" si="0"/>
        <v>0.91</v>
      </c>
      <c r="T19" s="258">
        <f>O19/O45*100</f>
        <v>21.962204290279981</v>
      </c>
      <c r="U19" s="258"/>
      <c r="V19" s="258">
        <f>P19/P45*100</f>
        <v>19.620771857139424</v>
      </c>
    </row>
    <row r="20" spans="1:22" s="2" customFormat="1" ht="15" x14ac:dyDescent="0.25">
      <c r="A20" s="212"/>
      <c r="B20" s="16" t="s">
        <v>8</v>
      </c>
      <c r="C20" s="35"/>
      <c r="D20" s="28"/>
      <c r="E20" s="35"/>
      <c r="F20" s="28"/>
      <c r="G20" s="35"/>
      <c r="H20" s="19"/>
      <c r="I20" s="35"/>
      <c r="J20" s="28"/>
      <c r="K20" s="54"/>
      <c r="L20" s="43"/>
      <c r="M20" s="45"/>
      <c r="N20" s="43"/>
      <c r="O20" s="45"/>
      <c r="P20" s="43"/>
      <c r="Q20" s="45"/>
      <c r="R20" s="43"/>
      <c r="T20" s="64"/>
      <c r="U20" s="64"/>
      <c r="V20" s="64"/>
    </row>
    <row r="21" spans="1:22" s="2" customFormat="1" ht="30" x14ac:dyDescent="0.25">
      <c r="A21" s="178" t="s">
        <v>204</v>
      </c>
      <c r="B21" s="14" t="s">
        <v>205</v>
      </c>
      <c r="C21" s="35">
        <v>70</v>
      </c>
      <c r="D21" s="28">
        <v>80</v>
      </c>
      <c r="E21" s="45">
        <f>1.33/100*70</f>
        <v>0.93100000000000005</v>
      </c>
      <c r="F21" s="43">
        <f>1.33/100*80</f>
        <v>1.0640000000000001</v>
      </c>
      <c r="G21" s="45">
        <v>0</v>
      </c>
      <c r="H21" s="50">
        <v>0</v>
      </c>
      <c r="I21" s="45">
        <f>4.99/100*70</f>
        <v>3.4929999999999999</v>
      </c>
      <c r="J21" s="43">
        <f>4.99/100*80</f>
        <v>3.992</v>
      </c>
      <c r="K21" s="74">
        <f>10.08*70/100</f>
        <v>7.056</v>
      </c>
      <c r="L21" s="71">
        <f>10.08*80/100</f>
        <v>8.0640000000000001</v>
      </c>
      <c r="M21" s="72">
        <f>3.62/100*70</f>
        <v>2.5340000000000003</v>
      </c>
      <c r="N21" s="71">
        <f>3.62/100*80</f>
        <v>2.8960000000000004</v>
      </c>
      <c r="O21" s="72">
        <f>65/100*70</f>
        <v>45.5</v>
      </c>
      <c r="P21" s="73">
        <f>65/100*80</f>
        <v>52</v>
      </c>
      <c r="Q21" s="45">
        <f>29.89/100*70</f>
        <v>20.922999999999998</v>
      </c>
      <c r="R21" s="43">
        <f>29.89/100*80</f>
        <v>23.911999999999999</v>
      </c>
      <c r="T21" s="64"/>
      <c r="U21" s="64"/>
      <c r="V21" s="64"/>
    </row>
    <row r="22" spans="1:22" s="2" customFormat="1" ht="15" x14ac:dyDescent="0.25">
      <c r="A22" s="181" t="s">
        <v>215</v>
      </c>
      <c r="B22" s="13" t="s">
        <v>216</v>
      </c>
      <c r="C22" s="35">
        <v>250</v>
      </c>
      <c r="D22" s="28">
        <v>350</v>
      </c>
      <c r="E22" s="45">
        <v>6.48</v>
      </c>
      <c r="F22" s="43">
        <f>6.48/250*350</f>
        <v>9.072000000000001</v>
      </c>
      <c r="G22" s="45">
        <v>0</v>
      </c>
      <c r="H22" s="50">
        <v>0</v>
      </c>
      <c r="I22" s="45">
        <v>15.9</v>
      </c>
      <c r="J22" s="43">
        <f>15.9/250*350</f>
        <v>22.26</v>
      </c>
      <c r="K22" s="54">
        <f>3.9*250/300</f>
        <v>3.25</v>
      </c>
      <c r="L22" s="43">
        <f>3.9*350/300</f>
        <v>4.55</v>
      </c>
      <c r="M22" s="45">
        <v>17.32</v>
      </c>
      <c r="N22" s="43">
        <f>17.32/250*350</f>
        <v>24.247999999999998</v>
      </c>
      <c r="O22" s="45">
        <v>238</v>
      </c>
      <c r="P22" s="43">
        <f>238/250*350</f>
        <v>333.2</v>
      </c>
      <c r="Q22" s="45">
        <v>8.89</v>
      </c>
      <c r="R22" s="43">
        <f>8.89/250*350</f>
        <v>12.446</v>
      </c>
      <c r="T22" s="64"/>
      <c r="U22" s="64"/>
      <c r="V22" s="64"/>
    </row>
    <row r="23" spans="1:22" s="2" customFormat="1" ht="15" x14ac:dyDescent="0.25">
      <c r="A23" s="178" t="s">
        <v>166</v>
      </c>
      <c r="B23" s="14" t="s">
        <v>210</v>
      </c>
      <c r="C23" s="35">
        <v>150</v>
      </c>
      <c r="D23" s="28">
        <v>200</v>
      </c>
      <c r="E23" s="45">
        <v>5.31</v>
      </c>
      <c r="F23" s="43">
        <f>5.31/150*200</f>
        <v>7.0799999999999992</v>
      </c>
      <c r="G23" s="45">
        <v>0</v>
      </c>
      <c r="H23" s="50">
        <v>0</v>
      </c>
      <c r="I23" s="45">
        <f>3.77</f>
        <v>3.77</v>
      </c>
      <c r="J23" s="43">
        <f>3.77/150*200</f>
        <v>5.0266666666666664</v>
      </c>
      <c r="K23" s="54">
        <v>0</v>
      </c>
      <c r="L23" s="43">
        <v>0</v>
      </c>
      <c r="M23" s="45">
        <v>32.409999999999997</v>
      </c>
      <c r="N23" s="43">
        <f>32.41/150*200</f>
        <v>43.213333333333331</v>
      </c>
      <c r="O23" s="45">
        <f>185</f>
        <v>185</v>
      </c>
      <c r="P23" s="50">
        <f>185/150*200</f>
        <v>246.66666666666669</v>
      </c>
      <c r="Q23" s="45">
        <v>0</v>
      </c>
      <c r="R23" s="43">
        <v>0</v>
      </c>
      <c r="T23" s="64"/>
      <c r="U23" s="64"/>
      <c r="V23" s="64"/>
    </row>
    <row r="24" spans="1:22" s="2" customFormat="1" ht="15" x14ac:dyDescent="0.25">
      <c r="A24" s="181" t="s">
        <v>219</v>
      </c>
      <c r="B24" s="14" t="s">
        <v>220</v>
      </c>
      <c r="C24" s="35">
        <v>110</v>
      </c>
      <c r="D24" s="28">
        <v>130</v>
      </c>
      <c r="E24" s="45">
        <f>10.47/100*110</f>
        <v>11.516999999999999</v>
      </c>
      <c r="F24" s="43">
        <f>10.47/100*130</f>
        <v>13.611000000000001</v>
      </c>
      <c r="G24" s="90"/>
      <c r="H24" s="50"/>
      <c r="I24" s="45">
        <f>2.6/100*110</f>
        <v>2.8600000000000003</v>
      </c>
      <c r="J24" s="43">
        <f>2.06/100*130</f>
        <v>2.6779999999999999</v>
      </c>
      <c r="K24" s="50"/>
      <c r="L24" s="43"/>
      <c r="M24" s="45">
        <f>4.8/100*110</f>
        <v>5.28</v>
      </c>
      <c r="N24" s="43">
        <f>4.8/100*130</f>
        <v>6.24</v>
      </c>
      <c r="O24" s="45">
        <f>84/100*110</f>
        <v>92.399999999999991</v>
      </c>
      <c r="P24" s="43">
        <f>84/100*130</f>
        <v>109.2</v>
      </c>
      <c r="Q24" s="45">
        <f>0.15/100*110</f>
        <v>0.16500000000000001</v>
      </c>
      <c r="R24" s="43">
        <f>0.15/100*130</f>
        <v>0.19500000000000001</v>
      </c>
      <c r="T24" s="64"/>
      <c r="U24" s="64"/>
      <c r="V24" s="64"/>
    </row>
    <row r="25" spans="1:22" s="2" customFormat="1" ht="15" x14ac:dyDescent="0.25">
      <c r="A25" s="181" t="s">
        <v>152</v>
      </c>
      <c r="B25" s="88" t="s">
        <v>151</v>
      </c>
      <c r="C25" s="91">
        <v>200</v>
      </c>
      <c r="D25" s="106">
        <v>200</v>
      </c>
      <c r="E25" s="50">
        <v>0.11</v>
      </c>
      <c r="F25" s="97">
        <v>0.11</v>
      </c>
      <c r="G25" s="90">
        <v>0</v>
      </c>
      <c r="H25" s="113">
        <v>0</v>
      </c>
      <c r="I25" s="90">
        <v>0.04</v>
      </c>
      <c r="J25" s="97">
        <v>0.04</v>
      </c>
      <c r="K25" s="50">
        <v>0</v>
      </c>
      <c r="L25" s="97">
        <v>0</v>
      </c>
      <c r="M25" s="90">
        <v>26.96</v>
      </c>
      <c r="N25" s="97">
        <v>26.96</v>
      </c>
      <c r="O25" s="90">
        <v>109</v>
      </c>
      <c r="P25" s="97">
        <v>109</v>
      </c>
      <c r="Q25" s="45">
        <v>3</v>
      </c>
      <c r="R25" s="43">
        <v>3</v>
      </c>
      <c r="T25" s="64"/>
      <c r="U25" s="64"/>
      <c r="V25" s="64"/>
    </row>
    <row r="26" spans="1:22" s="24" customFormat="1" ht="15" x14ac:dyDescent="0.25">
      <c r="A26" s="93"/>
      <c r="B26" s="14" t="s">
        <v>9</v>
      </c>
      <c r="C26" s="35">
        <v>50</v>
      </c>
      <c r="D26" s="28">
        <v>80</v>
      </c>
      <c r="E26" s="45">
        <f>6.6/100*50</f>
        <v>3.3000000000000003</v>
      </c>
      <c r="F26" s="43">
        <f>6.6/100*80</f>
        <v>5.28</v>
      </c>
      <c r="G26" s="54">
        <v>0</v>
      </c>
      <c r="H26" s="50">
        <f>D26*0</f>
        <v>0</v>
      </c>
      <c r="I26" s="45">
        <f>1.2/100*50</f>
        <v>0.6</v>
      </c>
      <c r="J26" s="43">
        <f>1.2/100*80</f>
        <v>0.96</v>
      </c>
      <c r="K26" s="54">
        <v>0</v>
      </c>
      <c r="L26" s="50">
        <v>0</v>
      </c>
      <c r="M26" s="45">
        <f>33.4/100*50</f>
        <v>16.7</v>
      </c>
      <c r="N26" s="43">
        <f>33.4/100*80</f>
        <v>26.72</v>
      </c>
      <c r="O26" s="54">
        <f>174/100*50</f>
        <v>87</v>
      </c>
      <c r="P26" s="50">
        <f>174/100*80</f>
        <v>139.19999999999999</v>
      </c>
      <c r="Q26" s="45">
        <v>0</v>
      </c>
      <c r="R26" s="43">
        <v>0</v>
      </c>
      <c r="S26" s="50"/>
      <c r="T26" s="257"/>
      <c r="U26" s="257"/>
      <c r="V26" s="257"/>
    </row>
    <row r="27" spans="1:22" s="2" customFormat="1" ht="15" x14ac:dyDescent="0.25">
      <c r="A27" s="93"/>
      <c r="B27" s="14" t="s">
        <v>35</v>
      </c>
      <c r="C27" s="35">
        <v>50</v>
      </c>
      <c r="D27" s="28">
        <v>100</v>
      </c>
      <c r="E27" s="45">
        <f>7.7/100*50</f>
        <v>3.85</v>
      </c>
      <c r="F27" s="43">
        <v>7.7</v>
      </c>
      <c r="G27" s="54">
        <v>0</v>
      </c>
      <c r="H27" s="50">
        <v>0</v>
      </c>
      <c r="I27" s="45">
        <f>3/100*50</f>
        <v>1.5</v>
      </c>
      <c r="J27" s="43">
        <v>3</v>
      </c>
      <c r="K27" s="54">
        <v>0</v>
      </c>
      <c r="L27" s="50">
        <v>0</v>
      </c>
      <c r="M27" s="45">
        <f>50.1/100*50</f>
        <v>25.05</v>
      </c>
      <c r="N27" s="43">
        <v>50.1</v>
      </c>
      <c r="O27" s="54">
        <f>259/100*50</f>
        <v>129.5</v>
      </c>
      <c r="P27" s="50">
        <v>259</v>
      </c>
      <c r="Q27" s="45">
        <v>0</v>
      </c>
      <c r="R27" s="43">
        <v>0</v>
      </c>
      <c r="S27" s="50"/>
      <c r="T27" s="64"/>
      <c r="U27" s="64"/>
      <c r="V27" s="64"/>
    </row>
    <row r="28" spans="1:22" s="2" customFormat="1" ht="15" x14ac:dyDescent="0.25">
      <c r="A28" s="181"/>
      <c r="B28" s="27" t="s">
        <v>56</v>
      </c>
      <c r="C28" s="35">
        <v>200</v>
      </c>
      <c r="D28" s="28">
        <v>200</v>
      </c>
      <c r="E28" s="54">
        <f>0.36*2</f>
        <v>0.72</v>
      </c>
      <c r="F28" s="50">
        <v>0.72</v>
      </c>
      <c r="G28" s="45">
        <v>0</v>
      </c>
      <c r="H28" s="50">
        <v>0</v>
      </c>
      <c r="I28" s="45">
        <f>0.14*2</f>
        <v>0.28000000000000003</v>
      </c>
      <c r="J28" s="43">
        <v>0.28000000000000003</v>
      </c>
      <c r="K28" s="54">
        <v>0.6</v>
      </c>
      <c r="L28" s="50">
        <f>0.3/100*250</f>
        <v>0.75</v>
      </c>
      <c r="M28" s="54">
        <f>15.23*2</f>
        <v>30.46</v>
      </c>
      <c r="N28" s="50">
        <v>30.46</v>
      </c>
      <c r="O28" s="45">
        <f>44*2</f>
        <v>88</v>
      </c>
      <c r="P28" s="43">
        <v>88</v>
      </c>
      <c r="Q28" s="45">
        <f>5*2</f>
        <v>10</v>
      </c>
      <c r="R28" s="43">
        <v>10</v>
      </c>
      <c r="T28" s="64"/>
      <c r="U28" s="64"/>
      <c r="V28" s="64"/>
    </row>
    <row r="29" spans="1:22" s="24" customFormat="1" ht="15" x14ac:dyDescent="0.25">
      <c r="A29" s="211"/>
      <c r="B29" s="30" t="s">
        <v>7</v>
      </c>
      <c r="C29" s="36">
        <f>SUM(C21:C28)</f>
        <v>1080</v>
      </c>
      <c r="D29" s="109">
        <f>SUM(D21:D28)</f>
        <v>1340</v>
      </c>
      <c r="E29" s="46">
        <f>SUM(E21:E28)</f>
        <v>32.218000000000004</v>
      </c>
      <c r="F29" s="51">
        <f>SUM(F21:F28)</f>
        <v>44.637</v>
      </c>
      <c r="G29" s="46">
        <f>SUM(G22:G28)</f>
        <v>0</v>
      </c>
      <c r="H29" s="46">
        <f>SUM(H22:H28)</f>
        <v>0</v>
      </c>
      <c r="I29" s="46">
        <f>SUM(I21:I28)</f>
        <v>28.443000000000001</v>
      </c>
      <c r="J29" s="51">
        <f>SUM(J21:J28)</f>
        <v>38.236666666666672</v>
      </c>
      <c r="K29" s="46">
        <f>SUM(K22:K28)</f>
        <v>3.85</v>
      </c>
      <c r="L29" s="46">
        <f>SUM(L22:L28)</f>
        <v>5.3</v>
      </c>
      <c r="M29" s="46">
        <f t="shared" ref="M29:R29" si="1">SUM(M21:M28)</f>
        <v>156.714</v>
      </c>
      <c r="N29" s="51">
        <f t="shared" si="1"/>
        <v>210.83733333333333</v>
      </c>
      <c r="O29" s="46">
        <f t="shared" si="1"/>
        <v>974.4</v>
      </c>
      <c r="P29" s="51">
        <f t="shared" si="1"/>
        <v>1336.2666666666667</v>
      </c>
      <c r="Q29" s="46">
        <f t="shared" si="1"/>
        <v>42.977999999999994</v>
      </c>
      <c r="R29" s="44">
        <f t="shared" si="1"/>
        <v>49.552999999999997</v>
      </c>
      <c r="T29" s="258">
        <f>O29/O45*100</f>
        <v>37.178547360057003</v>
      </c>
      <c r="U29" s="258"/>
      <c r="V29" s="258">
        <f>P29/P45*100</f>
        <v>42.80585046035403</v>
      </c>
    </row>
    <row r="30" spans="1:22" s="2" customFormat="1" ht="15" x14ac:dyDescent="0.25">
      <c r="A30" s="212"/>
      <c r="B30" s="16" t="s">
        <v>10</v>
      </c>
      <c r="C30" s="35"/>
      <c r="D30" s="28"/>
      <c r="E30" s="35"/>
      <c r="F30" s="28"/>
      <c r="G30" s="35"/>
      <c r="H30" s="19"/>
      <c r="I30" s="35"/>
      <c r="J30" s="28"/>
      <c r="K30" s="54"/>
      <c r="L30" s="43"/>
      <c r="M30" s="45"/>
      <c r="N30" s="43"/>
      <c r="O30" s="45"/>
      <c r="P30" s="43"/>
      <c r="Q30" s="45"/>
      <c r="R30" s="43"/>
      <c r="T30" s="64"/>
      <c r="U30" s="64"/>
      <c r="V30" s="64"/>
    </row>
    <row r="31" spans="1:22" s="2" customFormat="1" ht="15" x14ac:dyDescent="0.25">
      <c r="A31" s="212"/>
      <c r="B31" s="27" t="s">
        <v>44</v>
      </c>
      <c r="C31" s="35">
        <v>200</v>
      </c>
      <c r="D31" s="28">
        <v>200</v>
      </c>
      <c r="E31" s="54">
        <f>0.5*2</f>
        <v>1</v>
      </c>
      <c r="F31" s="50">
        <v>1</v>
      </c>
      <c r="G31" s="45">
        <v>0</v>
      </c>
      <c r="H31" s="50">
        <v>0</v>
      </c>
      <c r="I31" s="45">
        <f>0.1*2</f>
        <v>0.2</v>
      </c>
      <c r="J31" s="43">
        <v>0.2</v>
      </c>
      <c r="K31" s="54">
        <v>0</v>
      </c>
      <c r="L31" s="43">
        <v>0</v>
      </c>
      <c r="M31" s="54">
        <f>10.1*2</f>
        <v>20.2</v>
      </c>
      <c r="N31" s="50">
        <v>20.2</v>
      </c>
      <c r="O31" s="45">
        <f>46*2</f>
        <v>92</v>
      </c>
      <c r="P31" s="43">
        <v>92</v>
      </c>
      <c r="Q31" s="45">
        <f>2*2</f>
        <v>4</v>
      </c>
      <c r="R31" s="43">
        <v>4</v>
      </c>
      <c r="T31" s="64"/>
      <c r="U31" s="64"/>
      <c r="V31" s="64"/>
    </row>
    <row r="32" spans="1:22" s="2" customFormat="1" ht="15" x14ac:dyDescent="0.25">
      <c r="A32" s="212"/>
      <c r="B32" s="27" t="s">
        <v>43</v>
      </c>
      <c r="C32" s="35">
        <v>90</v>
      </c>
      <c r="D32" s="28">
        <v>90</v>
      </c>
      <c r="E32" s="54">
        <f>C32*6.7/80</f>
        <v>7.5374999999999996</v>
      </c>
      <c r="F32" s="50">
        <v>7.54</v>
      </c>
      <c r="G32" s="45">
        <f>C32*0.14/80</f>
        <v>0.15750000000000003</v>
      </c>
      <c r="H32" s="50">
        <v>0.16</v>
      </c>
      <c r="I32" s="45">
        <f>C32*2.2/80</f>
        <v>2.4750000000000005</v>
      </c>
      <c r="J32" s="43">
        <v>2.48</v>
      </c>
      <c r="K32" s="54">
        <f>C32*1.14/80</f>
        <v>1.2825</v>
      </c>
      <c r="L32" s="43">
        <v>1.28</v>
      </c>
      <c r="M32" s="54">
        <f>C32*42.04/80</f>
        <v>47.295000000000002</v>
      </c>
      <c r="N32" s="50">
        <v>47.3</v>
      </c>
      <c r="O32" s="45">
        <f>C32*217.65/80</f>
        <v>244.85624999999999</v>
      </c>
      <c r="P32" s="43">
        <v>244.86</v>
      </c>
      <c r="Q32" s="45">
        <v>0</v>
      </c>
      <c r="R32" s="43">
        <v>0</v>
      </c>
      <c r="T32" s="64"/>
      <c r="U32" s="64"/>
      <c r="V32" s="64"/>
    </row>
    <row r="33" spans="1:66" s="24" customFormat="1" ht="15" x14ac:dyDescent="0.25">
      <c r="A33" s="211"/>
      <c r="B33" s="30" t="s">
        <v>7</v>
      </c>
      <c r="C33" s="36">
        <f>290</f>
        <v>290</v>
      </c>
      <c r="D33" s="48">
        <v>290</v>
      </c>
      <c r="E33" s="46">
        <f t="shared" ref="E33:R33" si="2">SUM(E31:E32)</f>
        <v>8.5374999999999996</v>
      </c>
      <c r="F33" s="44">
        <f t="shared" si="2"/>
        <v>8.5399999999999991</v>
      </c>
      <c r="G33" s="46">
        <f t="shared" si="2"/>
        <v>0.15750000000000003</v>
      </c>
      <c r="H33" s="62">
        <f t="shared" si="2"/>
        <v>0.16</v>
      </c>
      <c r="I33" s="46">
        <f t="shared" si="2"/>
        <v>2.6750000000000007</v>
      </c>
      <c r="J33" s="44">
        <f t="shared" si="2"/>
        <v>2.68</v>
      </c>
      <c r="K33" s="51">
        <f t="shared" si="2"/>
        <v>1.2825</v>
      </c>
      <c r="L33" s="44">
        <f t="shared" si="2"/>
        <v>1.28</v>
      </c>
      <c r="M33" s="46">
        <f t="shared" si="2"/>
        <v>67.495000000000005</v>
      </c>
      <c r="N33" s="44">
        <f t="shared" si="2"/>
        <v>67.5</v>
      </c>
      <c r="O33" s="46">
        <f t="shared" si="2"/>
        <v>336.85624999999999</v>
      </c>
      <c r="P33" s="44">
        <f t="shared" si="2"/>
        <v>336.86</v>
      </c>
      <c r="Q33" s="46">
        <f t="shared" si="2"/>
        <v>4</v>
      </c>
      <c r="R33" s="44">
        <f t="shared" si="2"/>
        <v>4</v>
      </c>
      <c r="T33" s="258">
        <f>O33/O45*100</f>
        <v>12.852859240718598</v>
      </c>
      <c r="U33" s="258"/>
      <c r="V33" s="258">
        <f>P33/P45*100</f>
        <v>10.790944012728142</v>
      </c>
    </row>
    <row r="34" spans="1:66" s="2" customFormat="1" ht="15" x14ac:dyDescent="0.25">
      <c r="A34" s="212"/>
      <c r="B34" s="16" t="s">
        <v>12</v>
      </c>
      <c r="C34" s="35"/>
      <c r="D34" s="28"/>
      <c r="E34" s="35"/>
      <c r="F34" s="28"/>
      <c r="G34" s="35"/>
      <c r="H34" s="19"/>
      <c r="I34" s="35"/>
      <c r="J34" s="28"/>
      <c r="K34" s="54"/>
      <c r="L34" s="43"/>
      <c r="M34" s="45"/>
      <c r="N34" s="43"/>
      <c r="O34" s="45"/>
      <c r="P34" s="43"/>
      <c r="Q34" s="45"/>
      <c r="R34" s="43"/>
      <c r="T34" s="64"/>
      <c r="U34" s="64"/>
      <c r="V34" s="64"/>
    </row>
    <row r="35" spans="1:66" s="2" customFormat="1" ht="15" x14ac:dyDescent="0.25">
      <c r="A35" s="178" t="s">
        <v>133</v>
      </c>
      <c r="B35" s="14" t="s">
        <v>134</v>
      </c>
      <c r="C35" s="91">
        <v>70</v>
      </c>
      <c r="D35" s="106">
        <v>80</v>
      </c>
      <c r="E35" s="90">
        <f>0.33/30*70</f>
        <v>0.77000000000000013</v>
      </c>
      <c r="F35" s="97">
        <f>0.33/30*80</f>
        <v>0.88000000000000012</v>
      </c>
      <c r="G35" s="50"/>
      <c r="H35" s="97"/>
      <c r="I35" s="90">
        <f>0.06/30*70</f>
        <v>0.14000000000000001</v>
      </c>
      <c r="J35" s="97">
        <f>0.06/30*80</f>
        <v>0.16</v>
      </c>
      <c r="K35" s="90"/>
      <c r="L35" s="113"/>
      <c r="M35" s="90">
        <f>1.14/30*70</f>
        <v>2.66</v>
      </c>
      <c r="N35" s="97">
        <f>1.14/30*80</f>
        <v>3.04</v>
      </c>
      <c r="O35" s="90">
        <f>6/30*70</f>
        <v>14</v>
      </c>
      <c r="P35" s="97">
        <f>6/30*80</f>
        <v>16</v>
      </c>
      <c r="Q35" s="45">
        <f>7.5/30*70</f>
        <v>17.5</v>
      </c>
      <c r="R35" s="43">
        <v>20</v>
      </c>
      <c r="T35" s="64"/>
      <c r="U35" s="64"/>
      <c r="V35" s="64"/>
    </row>
    <row r="36" spans="1:66" s="2" customFormat="1" ht="30" x14ac:dyDescent="0.25">
      <c r="A36" s="93" t="s">
        <v>270</v>
      </c>
      <c r="B36" s="14" t="s">
        <v>271</v>
      </c>
      <c r="C36" s="35">
        <v>220</v>
      </c>
      <c r="D36" s="28">
        <v>250</v>
      </c>
      <c r="E36" s="45">
        <f>6.92/100*220</f>
        <v>15.224</v>
      </c>
      <c r="F36" s="43">
        <f>6.92/100*250</f>
        <v>17.3</v>
      </c>
      <c r="G36" s="45">
        <f>11.25*110/100</f>
        <v>12.375</v>
      </c>
      <c r="H36" s="50">
        <f>11.25*130/100</f>
        <v>14.625</v>
      </c>
      <c r="I36" s="45">
        <f>5.94/100*220</f>
        <v>13.068</v>
      </c>
      <c r="J36" s="43">
        <f>5.94/100*250</f>
        <v>14.85</v>
      </c>
      <c r="K36" s="54">
        <f>5.09*110/100</f>
        <v>5.5990000000000002</v>
      </c>
      <c r="L36" s="50">
        <f>5.09*130/100</f>
        <v>6.6169999999999991</v>
      </c>
      <c r="M36" s="45">
        <f>14.24/100*220</f>
        <v>31.327999999999999</v>
      </c>
      <c r="N36" s="43">
        <f>14.24/100*250</f>
        <v>35.6</v>
      </c>
      <c r="O36" s="45">
        <f>138/100*220</f>
        <v>303.59999999999997</v>
      </c>
      <c r="P36" s="43">
        <f>138/100*250</f>
        <v>345</v>
      </c>
      <c r="Q36" s="45">
        <f>7.48/100*220</f>
        <v>16.456</v>
      </c>
      <c r="R36" s="43">
        <f>7.48/100*250</f>
        <v>18.700000000000003</v>
      </c>
      <c r="T36" s="64"/>
      <c r="U36" s="64"/>
      <c r="V36" s="64"/>
    </row>
    <row r="37" spans="1:66" s="2" customFormat="1" ht="15" x14ac:dyDescent="0.25">
      <c r="A37" s="178" t="s">
        <v>169</v>
      </c>
      <c r="B37" s="14" t="s">
        <v>170</v>
      </c>
      <c r="C37" s="35">
        <v>200</v>
      </c>
      <c r="D37" s="19">
        <v>200</v>
      </c>
      <c r="E37" s="45">
        <v>3.01</v>
      </c>
      <c r="F37" s="43">
        <v>3.01</v>
      </c>
      <c r="G37" s="45">
        <v>2.9</v>
      </c>
      <c r="H37" s="50">
        <v>2.9</v>
      </c>
      <c r="I37" s="45">
        <v>2.88</v>
      </c>
      <c r="J37" s="43">
        <v>2.88</v>
      </c>
      <c r="K37" s="54">
        <v>0.6</v>
      </c>
      <c r="L37" s="43">
        <v>0.6</v>
      </c>
      <c r="M37" s="45">
        <v>13.36</v>
      </c>
      <c r="N37" s="43">
        <v>13.36</v>
      </c>
      <c r="O37" s="45">
        <v>91</v>
      </c>
      <c r="P37" s="43">
        <v>91</v>
      </c>
      <c r="Q37" s="45">
        <v>0.52</v>
      </c>
      <c r="R37" s="43">
        <v>0.52</v>
      </c>
      <c r="T37" s="64"/>
      <c r="U37" s="64"/>
      <c r="V37" s="64"/>
    </row>
    <row r="38" spans="1:66" s="2" customFormat="1" ht="15" x14ac:dyDescent="0.25">
      <c r="A38" s="93"/>
      <c r="B38" s="14" t="s">
        <v>35</v>
      </c>
      <c r="C38" s="35">
        <v>50</v>
      </c>
      <c r="D38" s="28">
        <v>50</v>
      </c>
      <c r="E38" s="45">
        <v>3.85</v>
      </c>
      <c r="F38" s="43">
        <v>3.85</v>
      </c>
      <c r="G38" s="54">
        <v>0</v>
      </c>
      <c r="H38" s="50">
        <v>0</v>
      </c>
      <c r="I38" s="45">
        <v>1.5</v>
      </c>
      <c r="J38" s="43">
        <v>1.5</v>
      </c>
      <c r="K38" s="54">
        <v>0.5</v>
      </c>
      <c r="L38" s="50">
        <v>0.5</v>
      </c>
      <c r="M38" s="45">
        <v>25.05</v>
      </c>
      <c r="N38" s="43">
        <v>25.05</v>
      </c>
      <c r="O38" s="54">
        <v>129.5</v>
      </c>
      <c r="P38" s="50">
        <v>129.5</v>
      </c>
      <c r="Q38" s="45">
        <v>0</v>
      </c>
      <c r="R38" s="43">
        <v>0</v>
      </c>
      <c r="S38" s="50"/>
      <c r="T38" s="64"/>
      <c r="U38" s="64"/>
      <c r="V38" s="64"/>
    </row>
    <row r="39" spans="1:66" s="2" customFormat="1" ht="15" x14ac:dyDescent="0.25">
      <c r="A39" s="93"/>
      <c r="B39" s="14" t="s">
        <v>13</v>
      </c>
      <c r="C39" s="35">
        <v>30</v>
      </c>
      <c r="D39" s="28">
        <v>40</v>
      </c>
      <c r="E39" s="45">
        <f>6.6/100*30</f>
        <v>1.98</v>
      </c>
      <c r="F39" s="43">
        <f>6.6/100*40</f>
        <v>2.64</v>
      </c>
      <c r="G39" s="54">
        <v>0</v>
      </c>
      <c r="H39" s="50">
        <f>D39*0</f>
        <v>0</v>
      </c>
      <c r="I39" s="45">
        <f>1.2/100*30</f>
        <v>0.36</v>
      </c>
      <c r="J39" s="43">
        <f>1.2/100*40</f>
        <v>0.48</v>
      </c>
      <c r="K39" s="54">
        <v>0</v>
      </c>
      <c r="L39" s="50">
        <v>0</v>
      </c>
      <c r="M39" s="45">
        <f>33.4/100*30</f>
        <v>10.02</v>
      </c>
      <c r="N39" s="43">
        <f>33.4/100*40</f>
        <v>13.36</v>
      </c>
      <c r="O39" s="54">
        <f>174/100*30</f>
        <v>52.2</v>
      </c>
      <c r="P39" s="50">
        <f>174/100*40</f>
        <v>69.599999999999994</v>
      </c>
      <c r="Q39" s="45">
        <v>0</v>
      </c>
      <c r="R39" s="43">
        <v>0</v>
      </c>
      <c r="S39" s="50"/>
      <c r="T39" s="64"/>
      <c r="U39" s="64"/>
      <c r="V39" s="64"/>
    </row>
    <row r="40" spans="1:66" s="24" customFormat="1" ht="15" x14ac:dyDescent="0.25">
      <c r="A40" s="211"/>
      <c r="B40" s="30" t="s">
        <v>7</v>
      </c>
      <c r="C40" s="36">
        <f>C36+C35+C37+C38+C39</f>
        <v>570</v>
      </c>
      <c r="D40" s="48">
        <f>D35+D36+D37+D38+D39</f>
        <v>620</v>
      </c>
      <c r="E40" s="46">
        <f>SUM(E35:E39)</f>
        <v>24.834</v>
      </c>
      <c r="F40" s="44">
        <f>SUM(F35:F39)</f>
        <v>27.68</v>
      </c>
      <c r="G40" s="46">
        <f>SUM(G37:G39)</f>
        <v>2.9</v>
      </c>
      <c r="H40" s="62">
        <f>SUM(H37:H39)</f>
        <v>2.9</v>
      </c>
      <c r="I40" s="46">
        <f>SUM(I35:I39)</f>
        <v>17.948</v>
      </c>
      <c r="J40" s="44">
        <f>SUM(J35:J39)</f>
        <v>19.87</v>
      </c>
      <c r="K40" s="51">
        <f>SUM(K37:K39)</f>
        <v>1.1000000000000001</v>
      </c>
      <c r="L40" s="44">
        <f>SUM(L37:L39)</f>
        <v>1.1000000000000001</v>
      </c>
      <c r="M40" s="46">
        <f t="shared" ref="M40:R40" si="3">SUM(M35:M39)</f>
        <v>82.417999999999992</v>
      </c>
      <c r="N40" s="44">
        <f t="shared" si="3"/>
        <v>90.41</v>
      </c>
      <c r="O40" s="46">
        <f t="shared" si="3"/>
        <v>590.29999999999995</v>
      </c>
      <c r="P40" s="44">
        <f t="shared" si="3"/>
        <v>651.1</v>
      </c>
      <c r="Q40" s="46">
        <f t="shared" si="3"/>
        <v>34.476000000000006</v>
      </c>
      <c r="R40" s="44">
        <f t="shared" si="3"/>
        <v>39.220000000000006</v>
      </c>
      <c r="T40" s="258">
        <f>(O40+O44)/O45*100</f>
        <v>28.006389108944418</v>
      </c>
      <c r="U40" s="258"/>
      <c r="V40" s="258">
        <f>(P40+P44)/P45*100</f>
        <v>26.78243366977841</v>
      </c>
    </row>
    <row r="41" spans="1:66" s="2" customFormat="1" ht="15" x14ac:dyDescent="0.25">
      <c r="A41" s="212"/>
      <c r="B41" s="16" t="s">
        <v>14</v>
      </c>
      <c r="C41" s="35"/>
      <c r="D41" s="28"/>
      <c r="E41" s="35"/>
      <c r="F41" s="28"/>
      <c r="G41" s="35"/>
      <c r="H41" s="19"/>
      <c r="I41" s="35"/>
      <c r="J41" s="28"/>
      <c r="K41" s="54"/>
      <c r="L41" s="43"/>
      <c r="M41" s="45"/>
      <c r="N41" s="43"/>
      <c r="O41" s="45"/>
      <c r="P41" s="43"/>
      <c r="Q41" s="45"/>
      <c r="R41" s="43"/>
      <c r="T41" s="64"/>
      <c r="U41" s="64"/>
      <c r="V41" s="64"/>
    </row>
    <row r="42" spans="1:66" s="24" customFormat="1" ht="15" x14ac:dyDescent="0.25">
      <c r="A42" s="93"/>
      <c r="B42" s="14" t="s">
        <v>293</v>
      </c>
      <c r="C42" s="35">
        <v>150</v>
      </c>
      <c r="D42" s="28">
        <v>180</v>
      </c>
      <c r="E42" s="45">
        <f>5/100*150</f>
        <v>7.5</v>
      </c>
      <c r="F42" s="43">
        <f>5/100*180</f>
        <v>9</v>
      </c>
      <c r="G42" s="54">
        <v>8.2100000000000009</v>
      </c>
      <c r="H42" s="50">
        <v>8.2080000000000002</v>
      </c>
      <c r="I42" s="45">
        <f>3.2/100*150</f>
        <v>4.8</v>
      </c>
      <c r="J42" s="43">
        <f>3.2/100*180</f>
        <v>5.76</v>
      </c>
      <c r="K42" s="54">
        <v>0</v>
      </c>
      <c r="L42" s="50">
        <v>0</v>
      </c>
      <c r="M42" s="45">
        <f>3.5/100*150</f>
        <v>5.2500000000000009</v>
      </c>
      <c r="N42" s="43">
        <f>3.5/100*180</f>
        <v>6.3000000000000007</v>
      </c>
      <c r="O42" s="54">
        <f>68/100*150</f>
        <v>102.00000000000001</v>
      </c>
      <c r="P42" s="50">
        <f>68/100*180</f>
        <v>122.4</v>
      </c>
      <c r="Q42" s="45">
        <f>0.6/100*150</f>
        <v>0.9</v>
      </c>
      <c r="R42" s="43">
        <f>0.6/100*180</f>
        <v>1.08</v>
      </c>
      <c r="S42" s="50"/>
      <c r="T42" s="257"/>
      <c r="U42" s="257"/>
      <c r="V42" s="257"/>
    </row>
    <row r="43" spans="1:66" s="2" customFormat="1" ht="15" x14ac:dyDescent="0.25">
      <c r="A43" s="203"/>
      <c r="B43" s="13" t="s">
        <v>37</v>
      </c>
      <c r="C43" s="35">
        <v>10</v>
      </c>
      <c r="D43" s="19">
        <v>15</v>
      </c>
      <c r="E43" s="72">
        <f>7.5/100*10</f>
        <v>0.75</v>
      </c>
      <c r="F43" s="71">
        <f>7.5/100*15</f>
        <v>1.125</v>
      </c>
      <c r="G43" s="74">
        <v>0.4</v>
      </c>
      <c r="H43" s="73">
        <v>0.4</v>
      </c>
      <c r="I43" s="72">
        <f>11.8/100*10</f>
        <v>1.1800000000000002</v>
      </c>
      <c r="J43" s="71">
        <f>11.8/100*15</f>
        <v>1.77</v>
      </c>
      <c r="K43" s="74">
        <v>0</v>
      </c>
      <c r="L43" s="73">
        <v>0</v>
      </c>
      <c r="M43" s="72">
        <f>74.9/100*10</f>
        <v>7.4900000000000011</v>
      </c>
      <c r="N43" s="71">
        <f>74.9/100*15</f>
        <v>11.235000000000001</v>
      </c>
      <c r="O43" s="72">
        <f>417.1/100*10</f>
        <v>41.71</v>
      </c>
      <c r="P43" s="71">
        <f>417.1/100*15</f>
        <v>62.565000000000005</v>
      </c>
      <c r="Q43" s="45">
        <v>0</v>
      </c>
      <c r="R43" s="43">
        <v>0</v>
      </c>
      <c r="T43" s="64"/>
      <c r="U43" s="64"/>
      <c r="V43" s="64"/>
      <c r="BM43" s="219"/>
      <c r="BN43" s="219"/>
    </row>
    <row r="44" spans="1:66" s="24" customFormat="1" ht="15" x14ac:dyDescent="0.25">
      <c r="A44" s="213"/>
      <c r="B44" s="30" t="s">
        <v>7</v>
      </c>
      <c r="C44" s="36">
        <f>C42+C43</f>
        <v>160</v>
      </c>
      <c r="D44" s="48">
        <f>D42+D43</f>
        <v>195</v>
      </c>
      <c r="E44" s="46">
        <f>SUM(E42:E43)</f>
        <v>8.25</v>
      </c>
      <c r="F44" s="44">
        <f t="shared" ref="F44:P44" si="4">SUM(F42:F43)</f>
        <v>10.125</v>
      </c>
      <c r="G44" s="46">
        <f t="shared" si="4"/>
        <v>8.6100000000000012</v>
      </c>
      <c r="H44" s="62">
        <f t="shared" si="4"/>
        <v>8.6080000000000005</v>
      </c>
      <c r="I44" s="46">
        <f t="shared" si="4"/>
        <v>5.98</v>
      </c>
      <c r="J44" s="44">
        <f t="shared" si="4"/>
        <v>7.5299999999999994</v>
      </c>
      <c r="K44" s="51">
        <f t="shared" si="4"/>
        <v>0</v>
      </c>
      <c r="L44" s="44">
        <f t="shared" si="4"/>
        <v>0</v>
      </c>
      <c r="M44" s="46">
        <f t="shared" si="4"/>
        <v>12.740000000000002</v>
      </c>
      <c r="N44" s="44">
        <f t="shared" si="4"/>
        <v>17.535000000000004</v>
      </c>
      <c r="O44" s="46">
        <f t="shared" si="4"/>
        <v>143.71</v>
      </c>
      <c r="P44" s="44">
        <f t="shared" si="4"/>
        <v>184.965</v>
      </c>
      <c r="Q44" s="46">
        <f t="shared" ref="Q44:R44" si="5">SUM(Q42:Q43)</f>
        <v>0.9</v>
      </c>
      <c r="R44" s="44">
        <f t="shared" si="5"/>
        <v>1.08</v>
      </c>
      <c r="T44" s="257"/>
      <c r="U44" s="257"/>
      <c r="V44" s="257"/>
    </row>
    <row r="45" spans="1:66" s="24" customFormat="1" thickBot="1" x14ac:dyDescent="0.3">
      <c r="A45" s="214"/>
      <c r="B45" s="31" t="s">
        <v>15</v>
      </c>
      <c r="C45" s="38">
        <f t="shared" ref="C45:R45" si="6">C19+C29+C33+C40+C44</f>
        <v>2620</v>
      </c>
      <c r="D45" s="29">
        <f t="shared" si="6"/>
        <v>2995</v>
      </c>
      <c r="E45" s="39">
        <f t="shared" si="6"/>
        <v>90.854500000000002</v>
      </c>
      <c r="F45" s="47">
        <f t="shared" si="6"/>
        <v>108.90450000000001</v>
      </c>
      <c r="G45" s="39">
        <f t="shared" si="6"/>
        <v>18.226166666666664</v>
      </c>
      <c r="H45" s="70">
        <f t="shared" si="6"/>
        <v>18.234666666666669</v>
      </c>
      <c r="I45" s="39">
        <f t="shared" si="6"/>
        <v>75.156999999999996</v>
      </c>
      <c r="J45" s="47">
        <f t="shared" si="6"/>
        <v>89.299166666666679</v>
      </c>
      <c r="K45" s="41">
        <f t="shared" si="6"/>
        <v>8.2771666666666679</v>
      </c>
      <c r="L45" s="47">
        <f t="shared" si="6"/>
        <v>9.9966666666666661</v>
      </c>
      <c r="M45" s="39">
        <f t="shared" si="6"/>
        <v>400.94200000000001</v>
      </c>
      <c r="N45" s="47">
        <f t="shared" si="6"/>
        <v>474.20983333333339</v>
      </c>
      <c r="O45" s="39">
        <f t="shared" si="6"/>
        <v>2620.86625</v>
      </c>
      <c r="P45" s="47">
        <f t="shared" si="6"/>
        <v>3121.6916666666666</v>
      </c>
      <c r="Q45" s="39">
        <f t="shared" si="6"/>
        <v>83.186000000000007</v>
      </c>
      <c r="R45" s="47">
        <f t="shared" si="6"/>
        <v>94.762999999999991</v>
      </c>
      <c r="T45" s="258">
        <f>T19+T29+T33+T40</f>
        <v>100</v>
      </c>
      <c r="U45" s="258"/>
      <c r="V45" s="258">
        <f>V19+V29+V33+V40</f>
        <v>100.00000000000001</v>
      </c>
    </row>
    <row r="46" spans="1:66" s="2" customFormat="1" ht="15" x14ac:dyDescent="0.25">
      <c r="C46" s="8"/>
      <c r="E46" s="64"/>
      <c r="F46" s="64"/>
      <c r="G46" s="64"/>
      <c r="H46" s="64"/>
      <c r="I46" s="64"/>
      <c r="J46" s="64"/>
      <c r="K46" s="63"/>
      <c r="L46" s="63"/>
      <c r="M46" s="63"/>
      <c r="N46" s="63"/>
      <c r="O46" s="63"/>
      <c r="P46" s="63"/>
      <c r="Q46" s="9"/>
      <c r="R46" s="9"/>
      <c r="T46" s="64"/>
      <c r="U46" s="64"/>
      <c r="V46" s="64"/>
    </row>
    <row r="47" spans="1:66" s="2" customFormat="1" ht="15" x14ac:dyDescent="0.25">
      <c r="B47" s="294" t="s">
        <v>106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9"/>
      <c r="T47" s="64"/>
      <c r="U47" s="64"/>
      <c r="V47" s="64"/>
    </row>
    <row r="48" spans="1:66" s="2" customFormat="1" ht="15" customHeight="1" x14ac:dyDescent="0.25">
      <c r="A48" s="64"/>
      <c r="B48" s="311"/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T48" s="64"/>
      <c r="U48" s="64"/>
      <c r="V48" s="64"/>
    </row>
    <row r="49" spans="1:22" s="2" customFormat="1" ht="15" x14ac:dyDescent="0.25">
      <c r="A49" s="135"/>
      <c r="B49" s="293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63"/>
      <c r="Q49" s="63"/>
      <c r="R49" s="63"/>
      <c r="T49" s="64"/>
      <c r="U49" s="64"/>
      <c r="V49" s="64"/>
    </row>
    <row r="50" spans="1:22" s="2" customFormat="1" ht="15" x14ac:dyDescent="0.25">
      <c r="A50" s="135"/>
      <c r="B50" s="293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63"/>
      <c r="P50" s="63"/>
      <c r="Q50" s="63"/>
      <c r="R50" s="63"/>
      <c r="T50" s="64"/>
      <c r="U50" s="64"/>
      <c r="V50" s="64"/>
    </row>
    <row r="51" spans="1:22" s="2" customFormat="1" ht="15" customHeight="1" x14ac:dyDescent="0.25">
      <c r="A51" s="135"/>
      <c r="B51" s="292"/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T51" s="64"/>
      <c r="U51" s="64"/>
      <c r="V51" s="64"/>
    </row>
    <row r="52" spans="1:22" s="2" customFormat="1" ht="15" x14ac:dyDescent="0.25">
      <c r="C52" s="8"/>
      <c r="E52" s="64"/>
      <c r="F52" s="64"/>
      <c r="G52" s="64"/>
      <c r="H52" s="64"/>
      <c r="I52" s="64"/>
      <c r="J52" s="64"/>
      <c r="K52" s="63"/>
      <c r="L52" s="63"/>
      <c r="M52" s="63"/>
      <c r="N52" s="63"/>
      <c r="O52" s="63"/>
      <c r="P52" s="63"/>
      <c r="T52" s="64"/>
      <c r="U52" s="64"/>
      <c r="V52" s="64"/>
    </row>
    <row r="53" spans="1:22" s="2" customFormat="1" ht="15" x14ac:dyDescent="0.25">
      <c r="C53" s="8"/>
      <c r="E53" s="64"/>
      <c r="F53" s="64"/>
      <c r="G53" s="64"/>
      <c r="H53" s="64"/>
      <c r="I53" s="64"/>
      <c r="J53" s="64"/>
      <c r="K53" s="63"/>
      <c r="L53" s="63"/>
      <c r="M53" s="63"/>
      <c r="N53" s="63"/>
      <c r="O53" s="63"/>
      <c r="P53" s="63"/>
      <c r="T53" s="64"/>
      <c r="U53" s="64"/>
      <c r="V53" s="64"/>
    </row>
    <row r="54" spans="1:22" s="2" customFormat="1" ht="15" x14ac:dyDescent="0.25">
      <c r="C54" s="8"/>
      <c r="E54" s="64"/>
      <c r="F54" s="64"/>
      <c r="G54" s="64"/>
      <c r="H54" s="64"/>
      <c r="I54" s="64"/>
      <c r="J54" s="64"/>
      <c r="K54" s="63"/>
      <c r="L54" s="63"/>
      <c r="M54" s="63"/>
      <c r="N54" s="63"/>
      <c r="O54" s="63"/>
      <c r="P54" s="63"/>
      <c r="T54" s="64"/>
      <c r="U54" s="64"/>
      <c r="V54" s="64"/>
    </row>
    <row r="55" spans="1:22" s="2" customFormat="1" ht="15" x14ac:dyDescent="0.25">
      <c r="C55" s="8"/>
      <c r="E55" s="64"/>
      <c r="F55" s="64"/>
      <c r="G55" s="64"/>
      <c r="H55" s="64"/>
      <c r="I55" s="64"/>
      <c r="J55" s="64"/>
      <c r="K55" s="63"/>
      <c r="L55" s="63"/>
      <c r="M55" s="63"/>
      <c r="N55" s="63"/>
      <c r="O55" s="63"/>
      <c r="P55" s="63"/>
      <c r="T55" s="64"/>
      <c r="U55" s="64"/>
      <c r="V55" s="64"/>
    </row>
    <row r="56" spans="1:22" s="2" customFormat="1" ht="15" x14ac:dyDescent="0.25">
      <c r="C56" s="8"/>
      <c r="E56" s="64"/>
      <c r="F56" s="64"/>
      <c r="G56" s="64"/>
      <c r="H56" s="64"/>
      <c r="I56" s="64"/>
      <c r="J56" s="64"/>
      <c r="K56" s="63"/>
      <c r="L56" s="63"/>
      <c r="M56" s="63"/>
      <c r="N56" s="63"/>
      <c r="O56" s="63"/>
      <c r="P56" s="63"/>
      <c r="T56" s="64"/>
      <c r="U56" s="64"/>
      <c r="V56" s="64"/>
    </row>
    <row r="57" spans="1:22" s="2" customFormat="1" ht="15" x14ac:dyDescent="0.25">
      <c r="C57" s="8"/>
      <c r="E57" s="64"/>
      <c r="F57" s="64"/>
      <c r="G57" s="64"/>
      <c r="H57" s="64"/>
      <c r="I57" s="64"/>
      <c r="J57" s="64"/>
      <c r="K57" s="63"/>
      <c r="L57" s="63"/>
      <c r="M57" s="63"/>
      <c r="N57" s="63"/>
      <c r="O57" s="63"/>
      <c r="P57" s="63"/>
      <c r="T57" s="64"/>
      <c r="U57" s="64"/>
      <c r="V57" s="64"/>
    </row>
    <row r="58" spans="1:22" s="2" customFormat="1" ht="15" x14ac:dyDescent="0.25">
      <c r="C58" s="8"/>
      <c r="E58" s="64"/>
      <c r="F58" s="64"/>
      <c r="G58" s="64"/>
      <c r="H58" s="64"/>
      <c r="I58" s="64"/>
      <c r="J58" s="64"/>
      <c r="K58" s="63"/>
      <c r="L58" s="63"/>
      <c r="M58" s="63"/>
      <c r="N58" s="63"/>
      <c r="O58" s="63"/>
      <c r="P58" s="63"/>
      <c r="T58" s="64"/>
      <c r="U58" s="64"/>
      <c r="V58" s="64"/>
    </row>
    <row r="59" spans="1:22" s="2" customFormat="1" ht="15" x14ac:dyDescent="0.25">
      <c r="C59" s="8"/>
      <c r="E59" s="64"/>
      <c r="F59" s="64"/>
      <c r="G59" s="64"/>
      <c r="H59" s="64"/>
      <c r="I59" s="64"/>
      <c r="J59" s="64"/>
      <c r="K59" s="63"/>
      <c r="L59" s="63"/>
      <c r="M59" s="63"/>
      <c r="N59" s="63"/>
      <c r="O59" s="63"/>
      <c r="P59" s="63"/>
      <c r="T59" s="64"/>
      <c r="U59" s="64"/>
      <c r="V59" s="64"/>
    </row>
    <row r="60" spans="1:22" s="2" customFormat="1" ht="15" x14ac:dyDescent="0.25">
      <c r="C60" s="8"/>
      <c r="E60" s="64"/>
      <c r="F60" s="64"/>
      <c r="G60" s="64"/>
      <c r="H60" s="64"/>
      <c r="I60" s="64"/>
      <c r="J60" s="64"/>
      <c r="K60" s="63"/>
      <c r="L60" s="63"/>
      <c r="M60" s="63"/>
      <c r="N60" s="63"/>
      <c r="O60" s="63"/>
      <c r="P60" s="63"/>
      <c r="T60" s="64"/>
      <c r="U60" s="64"/>
      <c r="V60" s="64"/>
    </row>
    <row r="61" spans="1:22" s="2" customFormat="1" ht="15" x14ac:dyDescent="0.25">
      <c r="C61" s="8"/>
      <c r="E61" s="64"/>
      <c r="F61" s="64"/>
      <c r="G61" s="64"/>
      <c r="H61" s="64"/>
      <c r="I61" s="64"/>
      <c r="J61" s="64"/>
      <c r="K61" s="63"/>
      <c r="L61" s="63"/>
      <c r="M61" s="63"/>
      <c r="N61" s="63"/>
      <c r="O61" s="63"/>
      <c r="P61" s="63"/>
      <c r="T61" s="64"/>
      <c r="U61" s="64"/>
      <c r="V61" s="64"/>
    </row>
    <row r="62" spans="1:22" s="2" customFormat="1" ht="15" x14ac:dyDescent="0.25">
      <c r="C62" s="8"/>
      <c r="E62" s="64"/>
      <c r="F62" s="64"/>
      <c r="G62" s="64"/>
      <c r="H62" s="64"/>
      <c r="I62" s="64"/>
      <c r="J62" s="64"/>
      <c r="K62" s="63"/>
      <c r="L62" s="63"/>
      <c r="M62" s="63"/>
      <c r="N62" s="63"/>
      <c r="O62" s="63"/>
      <c r="P62" s="63"/>
      <c r="T62" s="64"/>
      <c r="U62" s="64"/>
      <c r="V62" s="64"/>
    </row>
    <row r="63" spans="1:22" s="2" customFormat="1" ht="15" x14ac:dyDescent="0.25">
      <c r="C63" s="8"/>
      <c r="E63" s="64"/>
      <c r="F63" s="64"/>
      <c r="G63" s="64"/>
      <c r="H63" s="64"/>
      <c r="I63" s="64"/>
      <c r="J63" s="64"/>
      <c r="K63" s="63"/>
      <c r="L63" s="63"/>
      <c r="M63" s="63"/>
      <c r="N63" s="63"/>
      <c r="O63" s="63"/>
      <c r="P63" s="63"/>
      <c r="T63" s="64"/>
      <c r="U63" s="64"/>
      <c r="V63" s="64"/>
    </row>
    <row r="64" spans="1:22" s="2" customFormat="1" ht="15" x14ac:dyDescent="0.25">
      <c r="C64" s="8"/>
      <c r="E64" s="64"/>
      <c r="F64" s="64"/>
      <c r="G64" s="64"/>
      <c r="H64" s="64"/>
      <c r="I64" s="64"/>
      <c r="J64" s="64"/>
      <c r="K64" s="63"/>
      <c r="L64" s="63"/>
      <c r="M64" s="63"/>
      <c r="N64" s="63"/>
      <c r="O64" s="63"/>
      <c r="P64" s="63"/>
      <c r="T64" s="64"/>
      <c r="U64" s="64"/>
      <c r="V64" s="64"/>
    </row>
    <row r="65" spans="3:22" s="2" customFormat="1" ht="15" x14ac:dyDescent="0.25">
      <c r="C65" s="8"/>
      <c r="E65" s="64"/>
      <c r="F65" s="64"/>
      <c r="G65" s="64"/>
      <c r="H65" s="64"/>
      <c r="I65" s="64"/>
      <c r="J65" s="64"/>
      <c r="K65" s="63"/>
      <c r="L65" s="63"/>
      <c r="M65" s="63"/>
      <c r="N65" s="63"/>
      <c r="O65" s="63"/>
      <c r="P65" s="63"/>
      <c r="T65" s="64"/>
      <c r="U65" s="64"/>
      <c r="V65" s="64"/>
    </row>
    <row r="66" spans="3:22" s="2" customFormat="1" ht="15" x14ac:dyDescent="0.25">
      <c r="C66" s="8"/>
      <c r="E66" s="64"/>
      <c r="F66" s="64"/>
      <c r="G66" s="64"/>
      <c r="H66" s="64"/>
      <c r="I66" s="64"/>
      <c r="J66" s="64"/>
      <c r="K66" s="63"/>
      <c r="L66" s="63"/>
      <c r="M66" s="63"/>
      <c r="N66" s="63"/>
      <c r="O66" s="63"/>
      <c r="P66" s="63"/>
      <c r="T66" s="64"/>
      <c r="U66" s="64"/>
      <c r="V66" s="64"/>
    </row>
    <row r="67" spans="3:22" s="2" customFormat="1" ht="15" x14ac:dyDescent="0.25">
      <c r="C67" s="8"/>
      <c r="E67" s="64"/>
      <c r="F67" s="64"/>
      <c r="G67" s="64"/>
      <c r="H67" s="64"/>
      <c r="I67" s="64"/>
      <c r="J67" s="64"/>
      <c r="K67" s="63"/>
      <c r="L67" s="63"/>
      <c r="M67" s="63"/>
      <c r="N67" s="63"/>
      <c r="O67" s="63"/>
      <c r="P67" s="63"/>
      <c r="T67" s="64"/>
      <c r="U67" s="64"/>
      <c r="V67" s="64"/>
    </row>
    <row r="68" spans="3:22" s="2" customFormat="1" ht="15" x14ac:dyDescent="0.25">
      <c r="C68" s="8"/>
      <c r="E68" s="64"/>
      <c r="F68" s="64"/>
      <c r="G68" s="64"/>
      <c r="H68" s="64"/>
      <c r="I68" s="64"/>
      <c r="J68" s="64"/>
      <c r="K68" s="63"/>
      <c r="L68" s="63"/>
      <c r="M68" s="63"/>
      <c r="N68" s="63"/>
      <c r="O68" s="63"/>
      <c r="P68" s="63"/>
      <c r="T68" s="64"/>
      <c r="U68" s="64"/>
      <c r="V68" s="64"/>
    </row>
    <row r="69" spans="3:22" s="2" customFormat="1" ht="15" x14ac:dyDescent="0.25">
      <c r="C69" s="8"/>
      <c r="E69" s="64"/>
      <c r="F69" s="64"/>
      <c r="G69" s="64"/>
      <c r="H69" s="64"/>
      <c r="I69" s="64"/>
      <c r="J69" s="64"/>
      <c r="K69" s="63"/>
      <c r="L69" s="63"/>
      <c r="M69" s="63"/>
      <c r="N69" s="63"/>
      <c r="O69" s="63"/>
      <c r="P69" s="63"/>
      <c r="T69" s="64"/>
      <c r="U69" s="64"/>
      <c r="V69" s="64"/>
    </row>
    <row r="70" spans="3:22" s="2" customFormat="1" ht="15" x14ac:dyDescent="0.25">
      <c r="C70" s="8"/>
      <c r="E70" s="64"/>
      <c r="F70" s="64"/>
      <c r="G70" s="64"/>
      <c r="H70" s="64"/>
      <c r="I70" s="64"/>
      <c r="J70" s="64"/>
      <c r="K70" s="63"/>
      <c r="L70" s="63"/>
      <c r="M70" s="63"/>
      <c r="N70" s="63"/>
      <c r="O70" s="63"/>
      <c r="P70" s="63"/>
      <c r="T70" s="64"/>
      <c r="U70" s="64"/>
      <c r="V70" s="64"/>
    </row>
    <row r="71" spans="3:22" s="2" customFormat="1" ht="15" x14ac:dyDescent="0.25">
      <c r="C71" s="8"/>
      <c r="E71" s="64"/>
      <c r="F71" s="64"/>
      <c r="G71" s="64"/>
      <c r="H71" s="64"/>
      <c r="I71" s="64"/>
      <c r="J71" s="64"/>
      <c r="K71" s="63"/>
      <c r="L71" s="63"/>
      <c r="M71" s="63"/>
      <c r="N71" s="63"/>
      <c r="O71" s="63"/>
      <c r="P71" s="63"/>
      <c r="T71" s="64"/>
      <c r="U71" s="64"/>
      <c r="V71" s="64"/>
    </row>
    <row r="72" spans="3:22" s="2" customFormat="1" ht="15" x14ac:dyDescent="0.25">
      <c r="C72" s="8"/>
      <c r="E72" s="64"/>
      <c r="F72" s="64"/>
      <c r="G72" s="64"/>
      <c r="H72" s="64"/>
      <c r="I72" s="64"/>
      <c r="J72" s="64"/>
      <c r="K72" s="63"/>
      <c r="L72" s="63"/>
      <c r="M72" s="63"/>
      <c r="N72" s="63"/>
      <c r="O72" s="63"/>
      <c r="P72" s="63"/>
      <c r="T72" s="64"/>
      <c r="U72" s="64"/>
      <c r="V72" s="64"/>
    </row>
    <row r="73" spans="3:22" s="2" customFormat="1" ht="15" x14ac:dyDescent="0.25">
      <c r="C73" s="8"/>
      <c r="E73" s="64"/>
      <c r="F73" s="64"/>
      <c r="G73" s="64"/>
      <c r="H73" s="64"/>
      <c r="I73" s="64"/>
      <c r="J73" s="64"/>
      <c r="K73" s="63"/>
      <c r="L73" s="63"/>
      <c r="M73" s="63"/>
      <c r="N73" s="63"/>
      <c r="O73" s="63"/>
      <c r="P73" s="63"/>
      <c r="T73" s="64"/>
      <c r="U73" s="64"/>
      <c r="V73" s="64"/>
    </row>
    <row r="74" spans="3:22" s="2" customFormat="1" ht="15" x14ac:dyDescent="0.25">
      <c r="C74" s="8"/>
      <c r="E74" s="64"/>
      <c r="F74" s="64"/>
      <c r="G74" s="64"/>
      <c r="H74" s="64"/>
      <c r="I74" s="64"/>
      <c r="J74" s="64"/>
      <c r="K74" s="63"/>
      <c r="L74" s="63"/>
      <c r="M74" s="63"/>
      <c r="N74" s="63"/>
      <c r="O74" s="63"/>
      <c r="P74" s="63"/>
      <c r="T74" s="64"/>
      <c r="U74" s="64"/>
      <c r="V74" s="64"/>
    </row>
    <row r="75" spans="3:22" s="2" customFormat="1" ht="15" x14ac:dyDescent="0.25">
      <c r="C75" s="8"/>
      <c r="E75" s="64"/>
      <c r="F75" s="64"/>
      <c r="G75" s="64"/>
      <c r="H75" s="64"/>
      <c r="I75" s="64"/>
      <c r="J75" s="64"/>
      <c r="K75" s="63"/>
      <c r="L75" s="63"/>
      <c r="M75" s="63"/>
      <c r="N75" s="63"/>
      <c r="O75" s="63"/>
      <c r="P75" s="63"/>
      <c r="T75" s="64"/>
      <c r="U75" s="64"/>
      <c r="V75" s="64"/>
    </row>
    <row r="76" spans="3:22" s="2" customFormat="1" ht="15" x14ac:dyDescent="0.25">
      <c r="C76" s="8"/>
      <c r="E76" s="64"/>
      <c r="F76" s="64"/>
      <c r="G76" s="64"/>
      <c r="H76" s="64"/>
      <c r="I76" s="64"/>
      <c r="J76" s="64"/>
      <c r="K76" s="63"/>
      <c r="L76" s="63"/>
      <c r="M76" s="63"/>
      <c r="N76" s="63"/>
      <c r="O76" s="63"/>
      <c r="P76" s="63"/>
      <c r="T76" s="64"/>
      <c r="U76" s="64"/>
      <c r="V76" s="64"/>
    </row>
    <row r="77" spans="3:22" s="2" customFormat="1" ht="15" x14ac:dyDescent="0.25">
      <c r="C77" s="8"/>
      <c r="E77" s="64"/>
      <c r="F77" s="64"/>
      <c r="G77" s="64"/>
      <c r="H77" s="64"/>
      <c r="I77" s="64"/>
      <c r="J77" s="64"/>
      <c r="K77" s="63"/>
      <c r="L77" s="63"/>
      <c r="M77" s="63"/>
      <c r="N77" s="63"/>
      <c r="O77" s="63"/>
      <c r="P77" s="63"/>
      <c r="T77" s="64"/>
      <c r="U77" s="64"/>
      <c r="V77" s="64"/>
    </row>
    <row r="78" spans="3:22" s="2" customFormat="1" ht="15" x14ac:dyDescent="0.25">
      <c r="C78" s="8"/>
      <c r="E78" s="64"/>
      <c r="F78" s="64"/>
      <c r="G78" s="64"/>
      <c r="H78" s="64"/>
      <c r="I78" s="64"/>
      <c r="J78" s="64"/>
      <c r="K78" s="63"/>
      <c r="L78" s="63"/>
      <c r="M78" s="63"/>
      <c r="N78" s="63"/>
      <c r="O78" s="63"/>
      <c r="P78" s="63"/>
      <c r="T78" s="64"/>
      <c r="U78" s="64"/>
      <c r="V78" s="64"/>
    </row>
    <row r="79" spans="3:22" s="2" customFormat="1" ht="15" x14ac:dyDescent="0.25">
      <c r="C79" s="8"/>
      <c r="E79" s="64"/>
      <c r="F79" s="64"/>
      <c r="G79" s="64"/>
      <c r="H79" s="64"/>
      <c r="I79" s="64"/>
      <c r="J79" s="64"/>
      <c r="K79" s="63"/>
      <c r="L79" s="63"/>
      <c r="M79" s="63"/>
      <c r="N79" s="63"/>
      <c r="O79" s="63"/>
      <c r="P79" s="63"/>
      <c r="T79" s="64"/>
      <c r="U79" s="64"/>
      <c r="V79" s="64"/>
    </row>
    <row r="80" spans="3:22" s="2" customFormat="1" ht="15" x14ac:dyDescent="0.25">
      <c r="C80" s="8"/>
      <c r="E80" s="64"/>
      <c r="F80" s="64"/>
      <c r="G80" s="64"/>
      <c r="H80" s="64"/>
      <c r="I80" s="64"/>
      <c r="J80" s="64"/>
      <c r="K80" s="63"/>
      <c r="L80" s="63"/>
      <c r="M80" s="63"/>
      <c r="N80" s="63"/>
      <c r="O80" s="63"/>
      <c r="P80" s="63"/>
      <c r="T80" s="64"/>
      <c r="U80" s="64"/>
      <c r="V80" s="64"/>
    </row>
    <row r="81" spans="3:22" s="2" customFormat="1" ht="15" x14ac:dyDescent="0.25">
      <c r="C81" s="8"/>
      <c r="E81" s="64"/>
      <c r="F81" s="64"/>
      <c r="G81" s="64"/>
      <c r="H81" s="64"/>
      <c r="I81" s="64"/>
      <c r="J81" s="64"/>
      <c r="K81" s="63"/>
      <c r="L81" s="63"/>
      <c r="M81" s="63"/>
      <c r="N81" s="63"/>
      <c r="O81" s="63"/>
      <c r="P81" s="63"/>
      <c r="T81" s="64"/>
      <c r="U81" s="64"/>
      <c r="V81" s="64"/>
    </row>
    <row r="82" spans="3:22" s="2" customFormat="1" ht="15" x14ac:dyDescent="0.25">
      <c r="C82" s="8"/>
      <c r="E82" s="64"/>
      <c r="F82" s="64"/>
      <c r="G82" s="64"/>
      <c r="H82" s="64"/>
      <c r="I82" s="64"/>
      <c r="J82" s="64"/>
      <c r="K82" s="63"/>
      <c r="L82" s="63"/>
      <c r="M82" s="63"/>
      <c r="N82" s="63"/>
      <c r="O82" s="63"/>
      <c r="P82" s="63"/>
      <c r="T82" s="64"/>
      <c r="U82" s="64"/>
      <c r="V82" s="64"/>
    </row>
    <row r="83" spans="3:22" s="2" customFormat="1" ht="15" x14ac:dyDescent="0.25">
      <c r="C83" s="8"/>
      <c r="E83" s="64"/>
      <c r="F83" s="64"/>
      <c r="G83" s="64"/>
      <c r="H83" s="64"/>
      <c r="I83" s="64"/>
      <c r="J83" s="64"/>
      <c r="K83" s="63"/>
      <c r="L83" s="63"/>
      <c r="M83" s="63"/>
      <c r="N83" s="63"/>
      <c r="O83" s="63"/>
      <c r="P83" s="63"/>
      <c r="T83" s="64"/>
      <c r="U83" s="64"/>
      <c r="V83" s="64"/>
    </row>
    <row r="84" spans="3:22" s="2" customFormat="1" ht="15" x14ac:dyDescent="0.25">
      <c r="C84" s="8"/>
      <c r="E84" s="64"/>
      <c r="F84" s="64"/>
      <c r="G84" s="64"/>
      <c r="H84" s="64"/>
      <c r="I84" s="64"/>
      <c r="J84" s="64"/>
      <c r="K84" s="63"/>
      <c r="L84" s="63"/>
      <c r="M84" s="63"/>
      <c r="N84" s="63"/>
      <c r="O84" s="63"/>
      <c r="P84" s="63"/>
      <c r="T84" s="64"/>
      <c r="U84" s="64"/>
      <c r="V84" s="64"/>
    </row>
    <row r="85" spans="3:22" s="2" customFormat="1" ht="15" x14ac:dyDescent="0.25">
      <c r="C85" s="8"/>
      <c r="E85" s="64"/>
      <c r="F85" s="64"/>
      <c r="G85" s="64"/>
      <c r="H85" s="64"/>
      <c r="I85" s="64"/>
      <c r="J85" s="64"/>
      <c r="K85" s="63"/>
      <c r="L85" s="63"/>
      <c r="M85" s="63"/>
      <c r="N85" s="63"/>
      <c r="O85" s="63"/>
      <c r="P85" s="63"/>
      <c r="T85" s="64"/>
      <c r="U85" s="64"/>
      <c r="V85" s="64"/>
    </row>
    <row r="86" spans="3:22" s="2" customFormat="1" ht="15" x14ac:dyDescent="0.25">
      <c r="C86" s="8"/>
      <c r="E86" s="64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T86" s="64"/>
      <c r="U86" s="64"/>
      <c r="V86" s="64"/>
    </row>
    <row r="87" spans="3:22" s="2" customFormat="1" ht="15" x14ac:dyDescent="0.25">
      <c r="C87" s="8"/>
      <c r="E87" s="64"/>
      <c r="F87" s="64"/>
      <c r="G87" s="64"/>
      <c r="H87" s="64"/>
      <c r="I87" s="64"/>
      <c r="J87" s="64"/>
      <c r="K87" s="63"/>
      <c r="L87" s="63"/>
      <c r="M87" s="63"/>
      <c r="N87" s="63"/>
      <c r="O87" s="63"/>
      <c r="P87" s="63"/>
      <c r="T87" s="64"/>
      <c r="U87" s="64"/>
      <c r="V87" s="64"/>
    </row>
    <row r="88" spans="3:22" s="2" customFormat="1" ht="15" x14ac:dyDescent="0.25">
      <c r="C88" s="8"/>
      <c r="E88" s="64"/>
      <c r="F88" s="64"/>
      <c r="G88" s="64"/>
      <c r="H88" s="64"/>
      <c r="I88" s="64"/>
      <c r="J88" s="64"/>
      <c r="K88" s="63"/>
      <c r="L88" s="63"/>
      <c r="M88" s="63"/>
      <c r="N88" s="63"/>
      <c r="O88" s="63"/>
      <c r="P88" s="63"/>
      <c r="T88" s="64"/>
      <c r="U88" s="64"/>
      <c r="V88" s="64"/>
    </row>
    <row r="89" spans="3:22" s="2" customFormat="1" ht="15" x14ac:dyDescent="0.25">
      <c r="C89" s="8"/>
      <c r="E89" s="64"/>
      <c r="F89" s="64"/>
      <c r="G89" s="64"/>
      <c r="H89" s="64"/>
      <c r="I89" s="64"/>
      <c r="J89" s="64"/>
      <c r="K89" s="63"/>
      <c r="L89" s="63"/>
      <c r="M89" s="63"/>
      <c r="N89" s="63"/>
      <c r="O89" s="63"/>
      <c r="P89" s="63"/>
      <c r="T89" s="64"/>
      <c r="U89" s="64"/>
      <c r="V89" s="64"/>
    </row>
    <row r="90" spans="3:22" s="2" customFormat="1" ht="15" x14ac:dyDescent="0.25">
      <c r="C90" s="8"/>
      <c r="E90" s="64"/>
      <c r="F90" s="64"/>
      <c r="G90" s="64"/>
      <c r="H90" s="64"/>
      <c r="I90" s="64"/>
      <c r="J90" s="64"/>
      <c r="K90" s="63"/>
      <c r="L90" s="63"/>
      <c r="M90" s="63"/>
      <c r="N90" s="63"/>
      <c r="O90" s="63"/>
      <c r="P90" s="63"/>
      <c r="T90" s="64"/>
      <c r="U90" s="64"/>
      <c r="V90" s="64"/>
    </row>
    <row r="91" spans="3:22" s="2" customFormat="1" ht="15" x14ac:dyDescent="0.25">
      <c r="C91" s="8"/>
      <c r="E91" s="64"/>
      <c r="F91" s="64"/>
      <c r="G91" s="64"/>
      <c r="H91" s="64"/>
      <c r="I91" s="64"/>
      <c r="J91" s="64"/>
      <c r="K91" s="63"/>
      <c r="L91" s="63"/>
      <c r="M91" s="63"/>
      <c r="N91" s="63"/>
      <c r="O91" s="63"/>
      <c r="P91" s="63"/>
      <c r="T91" s="64"/>
      <c r="U91" s="64"/>
      <c r="V91" s="64"/>
    </row>
    <row r="92" spans="3:22" s="2" customFormat="1" ht="15" x14ac:dyDescent="0.25">
      <c r="C92" s="8"/>
      <c r="E92" s="64"/>
      <c r="F92" s="64"/>
      <c r="G92" s="64"/>
      <c r="H92" s="64"/>
      <c r="I92" s="64"/>
      <c r="J92" s="64"/>
      <c r="K92" s="63"/>
      <c r="L92" s="63"/>
      <c r="M92" s="63"/>
      <c r="N92" s="63"/>
      <c r="O92" s="63"/>
      <c r="P92" s="63"/>
      <c r="T92" s="64"/>
      <c r="U92" s="64"/>
      <c r="V92" s="64"/>
    </row>
    <row r="93" spans="3:22" s="2" customFormat="1" ht="15" x14ac:dyDescent="0.25">
      <c r="C93" s="8"/>
      <c r="E93" s="64"/>
      <c r="F93" s="64"/>
      <c r="G93" s="64"/>
      <c r="H93" s="64"/>
      <c r="I93" s="64"/>
      <c r="J93" s="64"/>
      <c r="K93" s="63"/>
      <c r="L93" s="63"/>
      <c r="M93" s="63"/>
      <c r="N93" s="63"/>
      <c r="O93" s="63"/>
      <c r="P93" s="63"/>
      <c r="T93" s="64"/>
      <c r="U93" s="64"/>
      <c r="V93" s="64"/>
    </row>
    <row r="94" spans="3:22" s="2" customFormat="1" ht="15" x14ac:dyDescent="0.25">
      <c r="C94" s="8"/>
      <c r="E94" s="64"/>
      <c r="F94" s="64"/>
      <c r="G94" s="64"/>
      <c r="H94" s="64"/>
      <c r="I94" s="64"/>
      <c r="J94" s="64"/>
      <c r="K94" s="63"/>
      <c r="L94" s="63"/>
      <c r="M94" s="63"/>
      <c r="N94" s="63"/>
      <c r="O94" s="63"/>
      <c r="P94" s="63"/>
      <c r="T94" s="64"/>
      <c r="U94" s="64"/>
      <c r="V94" s="64"/>
    </row>
    <row r="95" spans="3:22" s="2" customFormat="1" ht="15" x14ac:dyDescent="0.25">
      <c r="C95" s="8"/>
      <c r="E95" s="64"/>
      <c r="F95" s="64"/>
      <c r="G95" s="64"/>
      <c r="H95" s="64"/>
      <c r="I95" s="64"/>
      <c r="J95" s="64"/>
      <c r="K95" s="63"/>
      <c r="L95" s="63"/>
      <c r="M95" s="63"/>
      <c r="N95" s="63"/>
      <c r="O95" s="63"/>
      <c r="P95" s="63"/>
      <c r="T95" s="64"/>
      <c r="U95" s="64"/>
      <c r="V95" s="64"/>
    </row>
    <row r="96" spans="3:22" s="2" customFormat="1" ht="15" x14ac:dyDescent="0.25">
      <c r="C96" s="8"/>
      <c r="E96" s="64"/>
      <c r="F96" s="64"/>
      <c r="G96" s="64"/>
      <c r="H96" s="64"/>
      <c r="I96" s="64"/>
      <c r="J96" s="64"/>
      <c r="K96" s="63"/>
      <c r="L96" s="63"/>
      <c r="M96" s="63"/>
      <c r="N96" s="63"/>
      <c r="O96" s="63"/>
      <c r="P96" s="63"/>
      <c r="T96" s="64"/>
      <c r="U96" s="64"/>
      <c r="V96" s="64"/>
    </row>
    <row r="97" spans="3:22" s="2" customFormat="1" ht="15" x14ac:dyDescent="0.25">
      <c r="C97" s="8"/>
      <c r="E97" s="64"/>
      <c r="F97" s="64"/>
      <c r="G97" s="64"/>
      <c r="H97" s="64"/>
      <c r="I97" s="64"/>
      <c r="J97" s="64"/>
      <c r="K97" s="63"/>
      <c r="L97" s="63"/>
      <c r="M97" s="63"/>
      <c r="N97" s="63"/>
      <c r="O97" s="63"/>
      <c r="P97" s="63"/>
      <c r="T97" s="64"/>
      <c r="U97" s="64"/>
      <c r="V97" s="64"/>
    </row>
    <row r="98" spans="3:22" s="2" customFormat="1" ht="15" x14ac:dyDescent="0.25">
      <c r="C98" s="8"/>
      <c r="E98" s="64"/>
      <c r="F98" s="64"/>
      <c r="G98" s="64"/>
      <c r="H98" s="64"/>
      <c r="I98" s="64"/>
      <c r="J98" s="64"/>
      <c r="K98" s="63"/>
      <c r="L98" s="63"/>
      <c r="M98" s="63"/>
      <c r="N98" s="63"/>
      <c r="O98" s="63"/>
      <c r="P98" s="63"/>
      <c r="T98" s="64"/>
      <c r="U98" s="64"/>
      <c r="V98" s="64"/>
    </row>
    <row r="99" spans="3:22" s="2" customFormat="1" ht="15" x14ac:dyDescent="0.25">
      <c r="C99" s="8"/>
      <c r="E99" s="64"/>
      <c r="F99" s="64"/>
      <c r="G99" s="64"/>
      <c r="H99" s="64"/>
      <c r="I99" s="64"/>
      <c r="J99" s="64"/>
      <c r="K99" s="63"/>
      <c r="L99" s="63"/>
      <c r="M99" s="63"/>
      <c r="N99" s="63"/>
      <c r="O99" s="63"/>
      <c r="P99" s="63"/>
      <c r="T99" s="64"/>
      <c r="U99" s="64"/>
      <c r="V99" s="64"/>
    </row>
    <row r="100" spans="3:22" s="2" customFormat="1" ht="15" x14ac:dyDescent="0.25">
      <c r="C100" s="8"/>
      <c r="E100" s="64"/>
      <c r="F100" s="64"/>
      <c r="G100" s="64"/>
      <c r="H100" s="64"/>
      <c r="I100" s="64"/>
      <c r="J100" s="64"/>
      <c r="K100" s="63"/>
      <c r="L100" s="63"/>
      <c r="M100" s="63"/>
      <c r="N100" s="63"/>
      <c r="O100" s="63"/>
      <c r="P100" s="63"/>
      <c r="T100" s="64"/>
      <c r="U100" s="64"/>
      <c r="V100" s="64"/>
    </row>
    <row r="101" spans="3:22" s="2" customFormat="1" ht="15" x14ac:dyDescent="0.25">
      <c r="C101" s="8"/>
      <c r="E101" s="64"/>
      <c r="F101" s="64"/>
      <c r="G101" s="64"/>
      <c r="H101" s="64"/>
      <c r="I101" s="64"/>
      <c r="J101" s="64"/>
      <c r="K101" s="63"/>
      <c r="L101" s="63"/>
      <c r="M101" s="63"/>
      <c r="N101" s="63"/>
      <c r="O101" s="63"/>
      <c r="P101" s="63"/>
      <c r="T101" s="64"/>
      <c r="U101" s="64"/>
      <c r="V101" s="64"/>
    </row>
    <row r="102" spans="3:22" s="2" customFormat="1" ht="15" x14ac:dyDescent="0.25">
      <c r="C102" s="8"/>
      <c r="E102" s="64"/>
      <c r="F102" s="64"/>
      <c r="G102" s="64"/>
      <c r="H102" s="64"/>
      <c r="I102" s="64"/>
      <c r="J102" s="64"/>
      <c r="K102" s="63"/>
      <c r="L102" s="63"/>
      <c r="M102" s="63"/>
      <c r="N102" s="63"/>
      <c r="O102" s="63"/>
      <c r="P102" s="63"/>
      <c r="T102" s="64"/>
      <c r="U102" s="64"/>
      <c r="V102" s="64"/>
    </row>
    <row r="103" spans="3:22" s="2" customFormat="1" ht="15" x14ac:dyDescent="0.25">
      <c r="C103" s="8"/>
      <c r="E103" s="64"/>
      <c r="F103" s="64"/>
      <c r="G103" s="64"/>
      <c r="H103" s="64"/>
      <c r="I103" s="64"/>
      <c r="J103" s="64"/>
      <c r="K103" s="63"/>
      <c r="L103" s="63"/>
      <c r="M103" s="63"/>
      <c r="N103" s="63"/>
      <c r="O103" s="63"/>
      <c r="P103" s="63"/>
      <c r="T103" s="64"/>
      <c r="U103" s="64"/>
      <c r="V103" s="64"/>
    </row>
    <row r="104" spans="3:22" s="2" customFormat="1" ht="15" x14ac:dyDescent="0.25">
      <c r="C104" s="8"/>
      <c r="E104" s="64"/>
      <c r="F104" s="64"/>
      <c r="G104" s="64"/>
      <c r="H104" s="64"/>
      <c r="I104" s="64"/>
      <c r="J104" s="64"/>
      <c r="K104" s="63"/>
      <c r="L104" s="63"/>
      <c r="M104" s="63"/>
      <c r="N104" s="63"/>
      <c r="O104" s="63"/>
      <c r="P104" s="63"/>
      <c r="T104" s="64"/>
      <c r="U104" s="64"/>
      <c r="V104" s="64"/>
    </row>
    <row r="105" spans="3:22" s="2" customFormat="1" ht="15" x14ac:dyDescent="0.25">
      <c r="C105" s="8"/>
      <c r="E105" s="64"/>
      <c r="F105" s="64"/>
      <c r="G105" s="64"/>
      <c r="H105" s="64"/>
      <c r="I105" s="64"/>
      <c r="J105" s="64"/>
      <c r="K105" s="63"/>
      <c r="L105" s="63"/>
      <c r="M105" s="63"/>
      <c r="N105" s="63"/>
      <c r="O105" s="63"/>
      <c r="P105" s="63"/>
      <c r="T105" s="64"/>
      <c r="U105" s="64"/>
      <c r="V105" s="64"/>
    </row>
    <row r="106" spans="3:22" s="2" customFormat="1" ht="15" x14ac:dyDescent="0.25">
      <c r="C106" s="8"/>
      <c r="E106" s="64"/>
      <c r="F106" s="64"/>
      <c r="G106" s="64"/>
      <c r="H106" s="64"/>
      <c r="I106" s="64"/>
      <c r="J106" s="64"/>
      <c r="K106" s="63"/>
      <c r="L106" s="63"/>
      <c r="M106" s="63"/>
      <c r="N106" s="63"/>
      <c r="O106" s="63"/>
      <c r="P106" s="63"/>
      <c r="T106" s="64"/>
      <c r="U106" s="64"/>
      <c r="V106" s="64"/>
    </row>
    <row r="107" spans="3:22" s="2" customFormat="1" ht="15" x14ac:dyDescent="0.25">
      <c r="C107" s="8"/>
      <c r="E107" s="64"/>
      <c r="F107" s="64"/>
      <c r="G107" s="64"/>
      <c r="H107" s="64"/>
      <c r="I107" s="64"/>
      <c r="J107" s="64"/>
      <c r="K107" s="63"/>
      <c r="L107" s="63"/>
      <c r="M107" s="63"/>
      <c r="N107" s="63"/>
      <c r="O107" s="63"/>
      <c r="P107" s="63"/>
      <c r="T107" s="64"/>
      <c r="U107" s="64"/>
      <c r="V107" s="64"/>
    </row>
    <row r="108" spans="3:22" s="2" customFormat="1" ht="15" x14ac:dyDescent="0.25">
      <c r="C108" s="8"/>
      <c r="E108" s="64"/>
      <c r="F108" s="64"/>
      <c r="G108" s="64"/>
      <c r="H108" s="64"/>
      <c r="I108" s="64"/>
      <c r="J108" s="64"/>
      <c r="K108" s="63"/>
      <c r="L108" s="63"/>
      <c r="M108" s="63"/>
      <c r="N108" s="63"/>
      <c r="O108" s="63"/>
      <c r="P108" s="63"/>
      <c r="T108" s="64"/>
      <c r="U108" s="64"/>
      <c r="V108" s="64"/>
    </row>
    <row r="109" spans="3:22" s="2" customFormat="1" ht="15" x14ac:dyDescent="0.25">
      <c r="C109" s="8"/>
      <c r="E109" s="64"/>
      <c r="F109" s="64"/>
      <c r="G109" s="64"/>
      <c r="H109" s="64"/>
      <c r="I109" s="64"/>
      <c r="J109" s="64"/>
      <c r="K109" s="63"/>
      <c r="L109" s="63"/>
      <c r="M109" s="63"/>
      <c r="N109" s="63"/>
      <c r="O109" s="63"/>
      <c r="P109" s="63"/>
      <c r="T109" s="64"/>
      <c r="U109" s="64"/>
      <c r="V109" s="64"/>
    </row>
    <row r="110" spans="3:22" s="2" customFormat="1" ht="15" x14ac:dyDescent="0.25">
      <c r="C110" s="8"/>
      <c r="E110" s="64"/>
      <c r="F110" s="64"/>
      <c r="G110" s="64"/>
      <c r="H110" s="64"/>
      <c r="I110" s="64"/>
      <c r="J110" s="64"/>
      <c r="K110" s="63"/>
      <c r="L110" s="63"/>
      <c r="M110" s="63"/>
      <c r="N110" s="63"/>
      <c r="O110" s="63"/>
      <c r="P110" s="63"/>
      <c r="T110" s="64"/>
      <c r="U110" s="64"/>
      <c r="V110" s="64"/>
    </row>
    <row r="111" spans="3:22" s="2" customFormat="1" ht="15" x14ac:dyDescent="0.25">
      <c r="C111" s="8"/>
      <c r="E111" s="64"/>
      <c r="F111" s="64"/>
      <c r="G111" s="64"/>
      <c r="H111" s="64"/>
      <c r="I111" s="64"/>
      <c r="J111" s="64"/>
      <c r="K111" s="63"/>
      <c r="L111" s="63"/>
      <c r="M111" s="63"/>
      <c r="N111" s="63"/>
      <c r="O111" s="63"/>
      <c r="P111" s="63"/>
      <c r="T111" s="64"/>
      <c r="U111" s="64"/>
      <c r="V111" s="64"/>
    </row>
    <row r="112" spans="3:22" s="2" customFormat="1" ht="15" x14ac:dyDescent="0.25">
      <c r="C112" s="8"/>
      <c r="E112" s="64"/>
      <c r="F112" s="64"/>
      <c r="G112" s="64"/>
      <c r="H112" s="64"/>
      <c r="I112" s="64"/>
      <c r="J112" s="64"/>
      <c r="K112" s="63"/>
      <c r="L112" s="63"/>
      <c r="M112" s="63"/>
      <c r="N112" s="63"/>
      <c r="O112" s="63"/>
      <c r="P112" s="63"/>
      <c r="T112" s="64"/>
      <c r="U112" s="64"/>
      <c r="V112" s="64"/>
    </row>
    <row r="113" spans="3:22" s="2" customFormat="1" ht="15" x14ac:dyDescent="0.25">
      <c r="C113" s="8"/>
      <c r="E113" s="64"/>
      <c r="F113" s="64"/>
      <c r="G113" s="64"/>
      <c r="H113" s="64"/>
      <c r="I113" s="64"/>
      <c r="J113" s="64"/>
      <c r="K113" s="63"/>
      <c r="L113" s="63"/>
      <c r="M113" s="63"/>
      <c r="N113" s="63"/>
      <c r="O113" s="63"/>
      <c r="P113" s="63"/>
      <c r="T113" s="64"/>
      <c r="U113" s="64"/>
      <c r="V113" s="64"/>
    </row>
    <row r="114" spans="3:22" s="2" customFormat="1" ht="15" x14ac:dyDescent="0.25">
      <c r="C114" s="8"/>
      <c r="E114" s="64"/>
      <c r="F114" s="64"/>
      <c r="G114" s="64"/>
      <c r="H114" s="64"/>
      <c r="I114" s="64"/>
      <c r="J114" s="64"/>
      <c r="K114" s="63"/>
      <c r="L114" s="63"/>
      <c r="M114" s="63"/>
      <c r="N114" s="63"/>
      <c r="O114" s="63"/>
      <c r="P114" s="63"/>
      <c r="T114" s="64"/>
      <c r="U114" s="64"/>
      <c r="V114" s="64"/>
    </row>
    <row r="115" spans="3:22" s="2" customFormat="1" ht="15" x14ac:dyDescent="0.25">
      <c r="C115" s="8"/>
      <c r="E115" s="64"/>
      <c r="F115" s="64"/>
      <c r="G115" s="64"/>
      <c r="H115" s="64"/>
      <c r="I115" s="64"/>
      <c r="J115" s="64"/>
      <c r="K115" s="63"/>
      <c r="L115" s="63"/>
      <c r="M115" s="63"/>
      <c r="N115" s="63"/>
      <c r="O115" s="63"/>
      <c r="P115" s="63"/>
      <c r="T115" s="64"/>
      <c r="U115" s="64"/>
      <c r="V115" s="64"/>
    </row>
    <row r="116" spans="3:22" s="2" customFormat="1" ht="15" x14ac:dyDescent="0.25">
      <c r="C116" s="8"/>
      <c r="E116" s="64"/>
      <c r="F116" s="64"/>
      <c r="G116" s="64"/>
      <c r="H116" s="64"/>
      <c r="I116" s="64"/>
      <c r="J116" s="64"/>
      <c r="K116" s="63"/>
      <c r="L116" s="63"/>
      <c r="M116" s="63"/>
      <c r="N116" s="63"/>
      <c r="O116" s="63"/>
      <c r="P116" s="63"/>
      <c r="T116" s="64"/>
      <c r="U116" s="64"/>
      <c r="V116" s="64"/>
    </row>
    <row r="117" spans="3:22" s="2" customFormat="1" ht="15" x14ac:dyDescent="0.25">
      <c r="C117" s="8"/>
      <c r="E117" s="64"/>
      <c r="F117" s="64"/>
      <c r="G117" s="64"/>
      <c r="H117" s="64"/>
      <c r="I117" s="64"/>
      <c r="J117" s="64"/>
      <c r="K117" s="63"/>
      <c r="L117" s="63"/>
      <c r="M117" s="63"/>
      <c r="N117" s="63"/>
      <c r="O117" s="63"/>
      <c r="P117" s="63"/>
      <c r="T117" s="64"/>
      <c r="U117" s="64"/>
      <c r="V117" s="64"/>
    </row>
    <row r="118" spans="3:22" s="2" customFormat="1" ht="15" x14ac:dyDescent="0.25">
      <c r="C118" s="8"/>
      <c r="E118" s="64"/>
      <c r="F118" s="64"/>
      <c r="G118" s="64"/>
      <c r="H118" s="64"/>
      <c r="I118" s="64"/>
      <c r="J118" s="64"/>
      <c r="K118" s="63"/>
      <c r="L118" s="63"/>
      <c r="M118" s="63"/>
      <c r="N118" s="63"/>
      <c r="O118" s="63"/>
      <c r="P118" s="63"/>
      <c r="T118" s="64"/>
      <c r="U118" s="64"/>
      <c r="V118" s="64"/>
    </row>
    <row r="119" spans="3:22" s="2" customFormat="1" ht="15" x14ac:dyDescent="0.25">
      <c r="C119" s="8"/>
      <c r="E119" s="64"/>
      <c r="F119" s="64"/>
      <c r="G119" s="64"/>
      <c r="H119" s="64"/>
      <c r="I119" s="64"/>
      <c r="J119" s="64"/>
      <c r="K119" s="63"/>
      <c r="L119" s="63"/>
      <c r="M119" s="63"/>
      <c r="N119" s="63"/>
      <c r="O119" s="63"/>
      <c r="P119" s="63"/>
      <c r="T119" s="64"/>
      <c r="U119" s="64"/>
      <c r="V119" s="64"/>
    </row>
    <row r="120" spans="3:22" s="2" customFormat="1" ht="15" x14ac:dyDescent="0.25">
      <c r="C120" s="8"/>
      <c r="E120" s="64"/>
      <c r="F120" s="64"/>
      <c r="G120" s="64"/>
      <c r="H120" s="64"/>
      <c r="I120" s="64"/>
      <c r="J120" s="64"/>
      <c r="K120" s="63"/>
      <c r="L120" s="63"/>
      <c r="M120" s="63"/>
      <c r="N120" s="63"/>
      <c r="O120" s="63"/>
      <c r="P120" s="63"/>
      <c r="T120" s="64"/>
      <c r="U120" s="64"/>
      <c r="V120" s="64"/>
    </row>
    <row r="121" spans="3:22" s="2" customFormat="1" ht="15" x14ac:dyDescent="0.25">
      <c r="C121" s="8"/>
      <c r="E121" s="64"/>
      <c r="F121" s="64"/>
      <c r="G121" s="64"/>
      <c r="H121" s="64"/>
      <c r="I121" s="64"/>
      <c r="J121" s="64"/>
      <c r="K121" s="63"/>
      <c r="L121" s="63"/>
      <c r="M121" s="63"/>
      <c r="N121" s="63"/>
      <c r="O121" s="63"/>
      <c r="P121" s="63"/>
      <c r="T121" s="64"/>
      <c r="U121" s="64"/>
      <c r="V121" s="64"/>
    </row>
    <row r="122" spans="3:22" s="2" customFormat="1" ht="15" x14ac:dyDescent="0.25">
      <c r="C122" s="8"/>
      <c r="E122" s="64"/>
      <c r="F122" s="64"/>
      <c r="G122" s="64"/>
      <c r="H122" s="64"/>
      <c r="I122" s="64"/>
      <c r="J122" s="64"/>
      <c r="K122" s="63"/>
      <c r="L122" s="63"/>
      <c r="M122" s="63"/>
      <c r="N122" s="63"/>
      <c r="O122" s="63"/>
      <c r="P122" s="63"/>
      <c r="T122" s="64"/>
      <c r="U122" s="64"/>
      <c r="V122" s="64"/>
    </row>
    <row r="123" spans="3:22" s="2" customFormat="1" ht="15" x14ac:dyDescent="0.25">
      <c r="C123" s="8"/>
      <c r="E123" s="64"/>
      <c r="F123" s="64"/>
      <c r="G123" s="64"/>
      <c r="H123" s="64"/>
      <c r="I123" s="64"/>
      <c r="J123" s="64"/>
      <c r="K123" s="63"/>
      <c r="L123" s="63"/>
      <c r="M123" s="63"/>
      <c r="N123" s="63"/>
      <c r="O123" s="63"/>
      <c r="P123" s="63"/>
      <c r="T123" s="64"/>
      <c r="U123" s="64"/>
      <c r="V123" s="64"/>
    </row>
    <row r="124" spans="3:22" s="2" customFormat="1" ht="15" x14ac:dyDescent="0.25">
      <c r="C124" s="8"/>
      <c r="E124" s="64"/>
      <c r="F124" s="64"/>
      <c r="G124" s="64"/>
      <c r="H124" s="64"/>
      <c r="I124" s="64"/>
      <c r="J124" s="64"/>
      <c r="K124" s="63"/>
      <c r="L124" s="63"/>
      <c r="M124" s="63"/>
      <c r="N124" s="63"/>
      <c r="O124" s="63"/>
      <c r="P124" s="63"/>
      <c r="T124" s="64"/>
      <c r="U124" s="64"/>
      <c r="V124" s="64"/>
    </row>
    <row r="125" spans="3:22" s="2" customFormat="1" ht="15" x14ac:dyDescent="0.25">
      <c r="C125" s="8"/>
      <c r="E125" s="64"/>
      <c r="F125" s="64"/>
      <c r="G125" s="64"/>
      <c r="H125" s="64"/>
      <c r="I125" s="64"/>
      <c r="J125" s="64"/>
      <c r="K125" s="63"/>
      <c r="L125" s="63"/>
      <c r="M125" s="63"/>
      <c r="N125" s="63"/>
      <c r="O125" s="63"/>
      <c r="P125" s="63"/>
      <c r="T125" s="64"/>
      <c r="U125" s="64"/>
      <c r="V125" s="64"/>
    </row>
    <row r="126" spans="3:22" s="2" customFormat="1" ht="15" x14ac:dyDescent="0.25">
      <c r="C126" s="8"/>
      <c r="E126" s="64"/>
      <c r="F126" s="64"/>
      <c r="G126" s="64"/>
      <c r="H126" s="64"/>
      <c r="I126" s="64"/>
      <c r="J126" s="64"/>
      <c r="K126" s="63"/>
      <c r="L126" s="63"/>
      <c r="M126" s="63"/>
      <c r="N126" s="63"/>
      <c r="O126" s="63"/>
      <c r="P126" s="63"/>
      <c r="T126" s="64"/>
      <c r="U126" s="64"/>
      <c r="V126" s="64"/>
    </row>
    <row r="127" spans="3:22" s="2" customFormat="1" ht="15" x14ac:dyDescent="0.25">
      <c r="C127" s="8"/>
      <c r="E127" s="64"/>
      <c r="F127" s="64"/>
      <c r="G127" s="64"/>
      <c r="H127" s="64"/>
      <c r="I127" s="64"/>
      <c r="J127" s="64"/>
      <c r="K127" s="63"/>
      <c r="L127" s="63"/>
      <c r="M127" s="63"/>
      <c r="N127" s="63"/>
      <c r="O127" s="63"/>
      <c r="P127" s="63"/>
      <c r="T127" s="64"/>
      <c r="U127" s="64"/>
      <c r="V127" s="64"/>
    </row>
    <row r="128" spans="3:22" s="2" customFormat="1" ht="15" x14ac:dyDescent="0.25">
      <c r="C128" s="8"/>
      <c r="E128" s="64"/>
      <c r="F128" s="64"/>
      <c r="G128" s="64"/>
      <c r="H128" s="64"/>
      <c r="I128" s="64"/>
      <c r="J128" s="64"/>
      <c r="K128" s="63"/>
      <c r="L128" s="63"/>
      <c r="M128" s="63"/>
      <c r="N128" s="63"/>
      <c r="O128" s="63"/>
      <c r="P128" s="63"/>
      <c r="T128" s="64"/>
      <c r="U128" s="64"/>
      <c r="V128" s="64"/>
    </row>
    <row r="129" spans="3:22" s="2" customFormat="1" ht="15" x14ac:dyDescent="0.25">
      <c r="C129" s="8"/>
      <c r="E129" s="64"/>
      <c r="F129" s="64"/>
      <c r="G129" s="64"/>
      <c r="H129" s="64"/>
      <c r="I129" s="64"/>
      <c r="J129" s="64"/>
      <c r="K129" s="63"/>
      <c r="L129" s="63"/>
      <c r="M129" s="63"/>
      <c r="N129" s="63"/>
      <c r="O129" s="63"/>
      <c r="P129" s="63"/>
      <c r="T129" s="64"/>
      <c r="U129" s="64"/>
      <c r="V129" s="64"/>
    </row>
    <row r="130" spans="3:22" s="2" customFormat="1" ht="15" x14ac:dyDescent="0.25">
      <c r="C130" s="8"/>
      <c r="E130" s="64"/>
      <c r="F130" s="64"/>
      <c r="G130" s="64"/>
      <c r="H130" s="64"/>
      <c r="I130" s="64"/>
      <c r="J130" s="64"/>
      <c r="K130" s="63"/>
      <c r="L130" s="63"/>
      <c r="M130" s="63"/>
      <c r="N130" s="63"/>
      <c r="O130" s="63"/>
      <c r="P130" s="63"/>
      <c r="T130" s="64"/>
      <c r="U130" s="64"/>
      <c r="V130" s="64"/>
    </row>
    <row r="131" spans="3:22" s="2" customFormat="1" ht="15" x14ac:dyDescent="0.25">
      <c r="C131" s="8"/>
      <c r="E131" s="64"/>
      <c r="F131" s="64"/>
      <c r="G131" s="64"/>
      <c r="H131" s="64"/>
      <c r="I131" s="64"/>
      <c r="J131" s="64"/>
      <c r="K131" s="63"/>
      <c r="L131" s="63"/>
      <c r="M131" s="63"/>
      <c r="N131" s="63"/>
      <c r="O131" s="63"/>
      <c r="P131" s="63"/>
      <c r="T131" s="64"/>
      <c r="U131" s="64"/>
      <c r="V131" s="64"/>
    </row>
    <row r="132" spans="3:22" s="2" customFormat="1" ht="15" x14ac:dyDescent="0.25">
      <c r="C132" s="8"/>
      <c r="E132" s="64"/>
      <c r="F132" s="64"/>
      <c r="G132" s="64"/>
      <c r="H132" s="64"/>
      <c r="I132" s="64"/>
      <c r="J132" s="64"/>
      <c r="K132" s="63"/>
      <c r="L132" s="63"/>
      <c r="M132" s="63"/>
      <c r="N132" s="63"/>
      <c r="O132" s="63"/>
      <c r="P132" s="63"/>
      <c r="T132" s="64"/>
      <c r="U132" s="64"/>
      <c r="V132" s="64"/>
    </row>
    <row r="133" spans="3:22" s="2" customFormat="1" ht="15" x14ac:dyDescent="0.25">
      <c r="C133" s="8"/>
      <c r="E133" s="64"/>
      <c r="F133" s="64"/>
      <c r="G133" s="64"/>
      <c r="H133" s="64"/>
      <c r="I133" s="64"/>
      <c r="J133" s="64"/>
      <c r="K133" s="63"/>
      <c r="L133" s="63"/>
      <c r="M133" s="63"/>
      <c r="N133" s="63"/>
      <c r="O133" s="63"/>
      <c r="P133" s="63"/>
      <c r="T133" s="64"/>
      <c r="U133" s="64"/>
      <c r="V133" s="64"/>
    </row>
    <row r="134" spans="3:22" s="2" customFormat="1" ht="15" x14ac:dyDescent="0.25">
      <c r="C134" s="8"/>
      <c r="E134" s="64"/>
      <c r="F134" s="64"/>
      <c r="G134" s="64"/>
      <c r="H134" s="64"/>
      <c r="I134" s="64"/>
      <c r="J134" s="64"/>
      <c r="K134" s="63"/>
      <c r="L134" s="63"/>
      <c r="M134" s="63"/>
      <c r="N134" s="63"/>
      <c r="O134" s="63"/>
      <c r="P134" s="63"/>
      <c r="T134" s="64"/>
      <c r="U134" s="64"/>
      <c r="V134" s="64"/>
    </row>
    <row r="135" spans="3:22" s="2" customFormat="1" ht="15" x14ac:dyDescent="0.25">
      <c r="C135" s="8"/>
      <c r="E135" s="64"/>
      <c r="F135" s="64"/>
      <c r="G135" s="64"/>
      <c r="H135" s="64"/>
      <c r="I135" s="64"/>
      <c r="J135" s="64"/>
      <c r="K135" s="63"/>
      <c r="L135" s="63"/>
      <c r="M135" s="63"/>
      <c r="N135" s="63"/>
      <c r="O135" s="63"/>
      <c r="P135" s="63"/>
      <c r="T135" s="64"/>
      <c r="U135" s="64"/>
      <c r="V135" s="64"/>
    </row>
    <row r="136" spans="3:22" s="2" customFormat="1" ht="15" x14ac:dyDescent="0.25">
      <c r="C136" s="8"/>
      <c r="E136" s="64"/>
      <c r="F136" s="64"/>
      <c r="G136" s="64"/>
      <c r="H136" s="64"/>
      <c r="I136" s="64"/>
      <c r="J136" s="64"/>
      <c r="K136" s="63"/>
      <c r="L136" s="63"/>
      <c r="M136" s="63"/>
      <c r="N136" s="63"/>
      <c r="O136" s="63"/>
      <c r="P136" s="63"/>
      <c r="T136" s="64"/>
      <c r="U136" s="64"/>
      <c r="V136" s="64"/>
    </row>
    <row r="137" spans="3:22" s="2" customFormat="1" ht="15" x14ac:dyDescent="0.25">
      <c r="C137" s="8"/>
      <c r="E137" s="64"/>
      <c r="F137" s="64"/>
      <c r="G137" s="64"/>
      <c r="H137" s="64"/>
      <c r="I137" s="64"/>
      <c r="J137" s="64"/>
      <c r="K137" s="63"/>
      <c r="L137" s="63"/>
      <c r="M137" s="63"/>
      <c r="N137" s="63"/>
      <c r="O137" s="63"/>
      <c r="P137" s="63"/>
      <c r="T137" s="64"/>
      <c r="U137" s="64"/>
      <c r="V137" s="64"/>
    </row>
    <row r="138" spans="3:22" s="2" customFormat="1" ht="15" x14ac:dyDescent="0.25">
      <c r="C138" s="8"/>
      <c r="E138" s="64"/>
      <c r="F138" s="64"/>
      <c r="G138" s="64"/>
      <c r="H138" s="64"/>
      <c r="I138" s="64"/>
      <c r="J138" s="64"/>
      <c r="K138" s="63"/>
      <c r="L138" s="63"/>
      <c r="M138" s="63"/>
      <c r="N138" s="63"/>
      <c r="O138" s="63"/>
      <c r="P138" s="63"/>
      <c r="T138" s="64"/>
      <c r="U138" s="64"/>
      <c r="V138" s="64"/>
    </row>
    <row r="139" spans="3:22" s="2" customFormat="1" ht="15" x14ac:dyDescent="0.25">
      <c r="C139" s="8"/>
      <c r="E139" s="64"/>
      <c r="F139" s="64"/>
      <c r="G139" s="64"/>
      <c r="H139" s="64"/>
      <c r="I139" s="64"/>
      <c r="J139" s="64"/>
      <c r="K139" s="63"/>
      <c r="L139" s="63"/>
      <c r="M139" s="63"/>
      <c r="N139" s="63"/>
      <c r="O139" s="63"/>
      <c r="P139" s="63"/>
      <c r="T139" s="64"/>
      <c r="U139" s="64"/>
      <c r="V139" s="64"/>
    </row>
    <row r="140" spans="3:22" s="2" customFormat="1" ht="15" x14ac:dyDescent="0.25">
      <c r="C140" s="8"/>
      <c r="E140" s="64"/>
      <c r="F140" s="64"/>
      <c r="G140" s="64"/>
      <c r="H140" s="64"/>
      <c r="I140" s="64"/>
      <c r="J140" s="64"/>
      <c r="K140" s="63"/>
      <c r="L140" s="63"/>
      <c r="M140" s="63"/>
      <c r="N140" s="63"/>
      <c r="O140" s="63"/>
      <c r="P140" s="63"/>
      <c r="T140" s="64"/>
      <c r="U140" s="64"/>
      <c r="V140" s="64"/>
    </row>
    <row r="141" spans="3:22" s="2" customFormat="1" ht="15" x14ac:dyDescent="0.25">
      <c r="C141" s="8"/>
      <c r="E141" s="64"/>
      <c r="F141" s="64"/>
      <c r="G141" s="64"/>
      <c r="H141" s="64"/>
      <c r="I141" s="64"/>
      <c r="J141" s="64"/>
      <c r="K141" s="63"/>
      <c r="L141" s="63"/>
      <c r="M141" s="63"/>
      <c r="N141" s="63"/>
      <c r="O141" s="63"/>
      <c r="P141" s="63"/>
      <c r="T141" s="64"/>
      <c r="U141" s="64"/>
      <c r="V141" s="64"/>
    </row>
    <row r="142" spans="3:22" s="2" customFormat="1" ht="15" x14ac:dyDescent="0.25">
      <c r="C142" s="8"/>
      <c r="E142" s="64"/>
      <c r="F142" s="64"/>
      <c r="G142" s="64"/>
      <c r="H142" s="64"/>
      <c r="I142" s="64"/>
      <c r="J142" s="64"/>
      <c r="K142" s="63"/>
      <c r="L142" s="63"/>
      <c r="M142" s="63"/>
      <c r="N142" s="63"/>
      <c r="O142" s="63"/>
      <c r="P142" s="63"/>
      <c r="T142" s="64"/>
      <c r="U142" s="64"/>
      <c r="V142" s="64"/>
    </row>
    <row r="143" spans="3:22" s="2" customFormat="1" ht="15" x14ac:dyDescent="0.25">
      <c r="C143" s="8"/>
      <c r="E143" s="64"/>
      <c r="F143" s="64"/>
      <c r="G143" s="64"/>
      <c r="H143" s="64"/>
      <c r="I143" s="64"/>
      <c r="J143" s="64"/>
      <c r="K143" s="63"/>
      <c r="L143" s="63"/>
      <c r="M143" s="63"/>
      <c r="N143" s="63"/>
      <c r="O143" s="63"/>
      <c r="P143" s="63"/>
      <c r="T143" s="64"/>
      <c r="U143" s="64"/>
      <c r="V143" s="64"/>
    </row>
    <row r="144" spans="3:22" s="2" customFormat="1" ht="15" x14ac:dyDescent="0.25">
      <c r="C144" s="8"/>
      <c r="E144" s="64"/>
      <c r="F144" s="64"/>
      <c r="G144" s="64"/>
      <c r="H144" s="64"/>
      <c r="I144" s="64"/>
      <c r="J144" s="64"/>
      <c r="K144" s="63"/>
      <c r="L144" s="63"/>
      <c r="M144" s="63"/>
      <c r="N144" s="63"/>
      <c r="O144" s="63"/>
      <c r="P144" s="63"/>
      <c r="T144" s="64"/>
      <c r="U144" s="64"/>
      <c r="V144" s="64"/>
    </row>
    <row r="145" spans="3:22" s="2" customFormat="1" ht="15" x14ac:dyDescent="0.25">
      <c r="C145" s="8"/>
      <c r="E145" s="64"/>
      <c r="F145" s="64"/>
      <c r="G145" s="64"/>
      <c r="H145" s="64"/>
      <c r="I145" s="64"/>
      <c r="J145" s="64"/>
      <c r="K145" s="63"/>
      <c r="L145" s="63"/>
      <c r="M145" s="63"/>
      <c r="N145" s="63"/>
      <c r="O145" s="63"/>
      <c r="P145" s="63"/>
      <c r="T145" s="64"/>
      <c r="U145" s="64"/>
      <c r="V145" s="64"/>
    </row>
    <row r="146" spans="3:22" s="2" customFormat="1" ht="15" x14ac:dyDescent="0.25">
      <c r="C146" s="8"/>
      <c r="E146" s="64"/>
      <c r="F146" s="64"/>
      <c r="G146" s="64"/>
      <c r="H146" s="64"/>
      <c r="I146" s="64"/>
      <c r="J146" s="64"/>
      <c r="K146" s="63"/>
      <c r="L146" s="63"/>
      <c r="M146" s="63"/>
      <c r="N146" s="63"/>
      <c r="O146" s="63"/>
      <c r="P146" s="63"/>
      <c r="T146" s="64"/>
      <c r="U146" s="64"/>
      <c r="V146" s="64"/>
    </row>
    <row r="147" spans="3:22" s="2" customFormat="1" ht="15" x14ac:dyDescent="0.25">
      <c r="C147" s="8"/>
      <c r="E147" s="64"/>
      <c r="F147" s="64"/>
      <c r="G147" s="64"/>
      <c r="H147" s="64"/>
      <c r="I147" s="64"/>
      <c r="J147" s="64"/>
      <c r="K147" s="63"/>
      <c r="L147" s="63"/>
      <c r="M147" s="63"/>
      <c r="N147" s="63"/>
      <c r="O147" s="63"/>
      <c r="P147" s="63"/>
      <c r="T147" s="64"/>
      <c r="U147" s="64"/>
      <c r="V147" s="64"/>
    </row>
    <row r="148" spans="3:22" s="2" customFormat="1" ht="15" x14ac:dyDescent="0.25">
      <c r="C148" s="8"/>
      <c r="E148" s="64"/>
      <c r="F148" s="64"/>
      <c r="G148" s="64"/>
      <c r="H148" s="64"/>
      <c r="I148" s="64"/>
      <c r="J148" s="64"/>
      <c r="K148" s="63"/>
      <c r="L148" s="63"/>
      <c r="M148" s="63"/>
      <c r="N148" s="63"/>
      <c r="O148" s="63"/>
      <c r="P148" s="63"/>
      <c r="T148" s="64"/>
      <c r="U148" s="64"/>
      <c r="V148" s="64"/>
    </row>
    <row r="149" spans="3:22" s="2" customFormat="1" ht="15" x14ac:dyDescent="0.25">
      <c r="C149" s="8"/>
      <c r="E149" s="64"/>
      <c r="F149" s="64"/>
      <c r="G149" s="64"/>
      <c r="H149" s="64"/>
      <c r="I149" s="64"/>
      <c r="J149" s="64"/>
      <c r="K149" s="63"/>
      <c r="L149" s="63"/>
      <c r="M149" s="63"/>
      <c r="N149" s="63"/>
      <c r="O149" s="63"/>
      <c r="P149" s="63"/>
      <c r="T149" s="64"/>
      <c r="U149" s="64"/>
      <c r="V149" s="64"/>
    </row>
    <row r="150" spans="3:22" s="2" customFormat="1" ht="15" x14ac:dyDescent="0.25">
      <c r="C150" s="8"/>
      <c r="E150" s="64"/>
      <c r="F150" s="64"/>
      <c r="G150" s="64"/>
      <c r="H150" s="64"/>
      <c r="I150" s="64"/>
      <c r="J150" s="64"/>
      <c r="K150" s="63"/>
      <c r="L150" s="63"/>
      <c r="M150" s="63"/>
      <c r="N150" s="63"/>
      <c r="O150" s="63"/>
      <c r="P150" s="63"/>
      <c r="T150" s="64"/>
      <c r="U150" s="64"/>
      <c r="V150" s="64"/>
    </row>
    <row r="151" spans="3:22" s="2" customFormat="1" ht="15" x14ac:dyDescent="0.25">
      <c r="C151" s="8"/>
      <c r="E151" s="64"/>
      <c r="F151" s="64"/>
      <c r="G151" s="64"/>
      <c r="H151" s="64"/>
      <c r="I151" s="64"/>
      <c r="J151" s="64"/>
      <c r="K151" s="63"/>
      <c r="L151" s="63"/>
      <c r="M151" s="63"/>
      <c r="N151" s="63"/>
      <c r="O151" s="63"/>
      <c r="P151" s="63"/>
      <c r="T151" s="64"/>
      <c r="U151" s="64"/>
      <c r="V151" s="64"/>
    </row>
    <row r="152" spans="3:22" s="2" customFormat="1" ht="15" x14ac:dyDescent="0.25">
      <c r="C152" s="8"/>
      <c r="E152" s="64"/>
      <c r="F152" s="64"/>
      <c r="G152" s="64"/>
      <c r="H152" s="64"/>
      <c r="I152" s="64"/>
      <c r="J152" s="64"/>
      <c r="K152" s="63"/>
      <c r="L152" s="63"/>
      <c r="M152" s="63"/>
      <c r="N152" s="63"/>
      <c r="O152" s="63"/>
      <c r="P152" s="63"/>
      <c r="T152" s="64"/>
      <c r="U152" s="64"/>
      <c r="V152" s="64"/>
    </row>
    <row r="153" spans="3:22" s="2" customFormat="1" ht="15" x14ac:dyDescent="0.25">
      <c r="C153" s="8"/>
      <c r="E153" s="64"/>
      <c r="F153" s="64"/>
      <c r="G153" s="64"/>
      <c r="H153" s="64"/>
      <c r="I153" s="64"/>
      <c r="J153" s="64"/>
      <c r="K153" s="63"/>
      <c r="L153" s="63"/>
      <c r="M153" s="63"/>
      <c r="N153" s="63"/>
      <c r="O153" s="63"/>
      <c r="P153" s="63"/>
      <c r="T153" s="64"/>
      <c r="U153" s="64"/>
      <c r="V153" s="64"/>
    </row>
    <row r="154" spans="3:22" s="2" customFormat="1" ht="15" x14ac:dyDescent="0.25">
      <c r="C154" s="8"/>
      <c r="E154" s="64"/>
      <c r="F154" s="64"/>
      <c r="G154" s="64"/>
      <c r="H154" s="64"/>
      <c r="I154" s="64"/>
      <c r="J154" s="64"/>
      <c r="K154" s="63"/>
      <c r="L154" s="63"/>
      <c r="M154" s="63"/>
      <c r="N154" s="63"/>
      <c r="O154" s="63"/>
      <c r="P154" s="63"/>
      <c r="T154" s="64"/>
      <c r="U154" s="64"/>
      <c r="V154" s="64"/>
    </row>
    <row r="155" spans="3:22" s="2" customFormat="1" ht="15" x14ac:dyDescent="0.25">
      <c r="C155" s="8"/>
      <c r="E155" s="64"/>
      <c r="F155" s="64"/>
      <c r="G155" s="64"/>
      <c r="H155" s="64"/>
      <c r="I155" s="64"/>
      <c r="J155" s="64"/>
      <c r="K155" s="63"/>
      <c r="L155" s="63"/>
      <c r="M155" s="63"/>
      <c r="N155" s="63"/>
      <c r="O155" s="63"/>
      <c r="P155" s="63"/>
      <c r="T155" s="64"/>
      <c r="U155" s="64"/>
      <c r="V155" s="64"/>
    </row>
    <row r="156" spans="3:22" s="2" customFormat="1" ht="15" x14ac:dyDescent="0.25">
      <c r="C156" s="8"/>
      <c r="E156" s="64"/>
      <c r="F156" s="64"/>
      <c r="G156" s="64"/>
      <c r="H156" s="64"/>
      <c r="I156" s="64"/>
      <c r="J156" s="64"/>
      <c r="K156" s="63"/>
      <c r="L156" s="63"/>
      <c r="M156" s="63"/>
      <c r="N156" s="63"/>
      <c r="O156" s="63"/>
      <c r="P156" s="63"/>
      <c r="T156" s="64"/>
      <c r="U156" s="64"/>
      <c r="V156" s="64"/>
    </row>
    <row r="157" spans="3:22" s="2" customFormat="1" ht="15" x14ac:dyDescent="0.25">
      <c r="C157" s="8"/>
      <c r="E157" s="64"/>
      <c r="F157" s="64"/>
      <c r="G157" s="64"/>
      <c r="H157" s="64"/>
      <c r="I157" s="64"/>
      <c r="J157" s="64"/>
      <c r="K157" s="63"/>
      <c r="L157" s="63"/>
      <c r="M157" s="63"/>
      <c r="N157" s="63"/>
      <c r="O157" s="63"/>
      <c r="P157" s="63"/>
      <c r="T157" s="64"/>
      <c r="U157" s="64"/>
      <c r="V157" s="64"/>
    </row>
    <row r="158" spans="3:22" s="2" customFormat="1" ht="15" x14ac:dyDescent="0.25">
      <c r="C158" s="8"/>
      <c r="E158" s="64"/>
      <c r="F158" s="64"/>
      <c r="G158" s="64"/>
      <c r="H158" s="64"/>
      <c r="I158" s="64"/>
      <c r="J158" s="64"/>
      <c r="K158" s="63"/>
      <c r="L158" s="63"/>
      <c r="M158" s="63"/>
      <c r="N158" s="63"/>
      <c r="O158" s="63"/>
      <c r="P158" s="63"/>
      <c r="T158" s="64"/>
      <c r="U158" s="64"/>
      <c r="V158" s="64"/>
    </row>
    <row r="159" spans="3:22" s="2" customFormat="1" ht="15" x14ac:dyDescent="0.25">
      <c r="C159" s="8"/>
      <c r="E159" s="64"/>
      <c r="F159" s="64"/>
      <c r="G159" s="64"/>
      <c r="H159" s="64"/>
      <c r="I159" s="64"/>
      <c r="J159" s="64"/>
      <c r="K159" s="63"/>
      <c r="L159" s="63"/>
      <c r="M159" s="63"/>
      <c r="N159" s="63"/>
      <c r="O159" s="63"/>
      <c r="P159" s="63"/>
      <c r="T159" s="64"/>
      <c r="U159" s="64"/>
      <c r="V159" s="64"/>
    </row>
    <row r="160" spans="3:22" s="2" customFormat="1" ht="15" x14ac:dyDescent="0.25">
      <c r="C160" s="8"/>
      <c r="E160" s="64"/>
      <c r="F160" s="64"/>
      <c r="G160" s="64"/>
      <c r="H160" s="64"/>
      <c r="I160" s="64"/>
      <c r="J160" s="64"/>
      <c r="K160" s="63"/>
      <c r="L160" s="63"/>
      <c r="M160" s="63"/>
      <c r="N160" s="63"/>
      <c r="O160" s="63"/>
      <c r="P160" s="63"/>
      <c r="T160" s="64"/>
      <c r="U160" s="64"/>
      <c r="V160" s="64"/>
    </row>
    <row r="161" spans="3:22" s="2" customFormat="1" ht="15" x14ac:dyDescent="0.25">
      <c r="C161" s="8"/>
      <c r="E161" s="64"/>
      <c r="F161" s="64"/>
      <c r="G161" s="64"/>
      <c r="H161" s="64"/>
      <c r="I161" s="64"/>
      <c r="J161" s="64"/>
      <c r="K161" s="63"/>
      <c r="L161" s="63"/>
      <c r="M161" s="63"/>
      <c r="N161" s="63"/>
      <c r="O161" s="63"/>
      <c r="P161" s="63"/>
      <c r="T161" s="64"/>
      <c r="U161" s="64"/>
      <c r="V161" s="64"/>
    </row>
    <row r="162" spans="3:22" s="2" customFormat="1" ht="15" x14ac:dyDescent="0.25">
      <c r="C162" s="8"/>
      <c r="E162" s="64"/>
      <c r="F162" s="64"/>
      <c r="G162" s="64"/>
      <c r="H162" s="64"/>
      <c r="I162" s="64"/>
      <c r="J162" s="64"/>
      <c r="K162" s="63"/>
      <c r="L162" s="63"/>
      <c r="M162" s="63"/>
      <c r="N162" s="63"/>
      <c r="O162" s="63"/>
      <c r="P162" s="63"/>
      <c r="T162" s="64"/>
      <c r="U162" s="64"/>
      <c r="V162" s="64"/>
    </row>
    <row r="163" spans="3:22" s="2" customFormat="1" ht="15" x14ac:dyDescent="0.25">
      <c r="C163" s="8"/>
      <c r="E163" s="64"/>
      <c r="F163" s="64"/>
      <c r="G163" s="64"/>
      <c r="H163" s="64"/>
      <c r="I163" s="64"/>
      <c r="J163" s="64"/>
      <c r="K163" s="63"/>
      <c r="L163" s="63"/>
      <c r="M163" s="63"/>
      <c r="N163" s="63"/>
      <c r="O163" s="63"/>
      <c r="P163" s="63"/>
      <c r="T163" s="64"/>
      <c r="U163" s="64"/>
      <c r="V163" s="64"/>
    </row>
    <row r="164" spans="3:22" s="2" customFormat="1" ht="15" x14ac:dyDescent="0.25">
      <c r="C164" s="8"/>
      <c r="E164" s="64"/>
      <c r="F164" s="64"/>
      <c r="G164" s="64"/>
      <c r="H164" s="64"/>
      <c r="I164" s="64"/>
      <c r="J164" s="64"/>
      <c r="K164" s="63"/>
      <c r="L164" s="63"/>
      <c r="M164" s="63"/>
      <c r="N164" s="63"/>
      <c r="O164" s="63"/>
      <c r="P164" s="63"/>
      <c r="T164" s="64"/>
      <c r="U164" s="64"/>
      <c r="V164" s="64"/>
    </row>
    <row r="165" spans="3:22" s="2" customFormat="1" ht="15" x14ac:dyDescent="0.25">
      <c r="C165" s="8"/>
      <c r="E165" s="64"/>
      <c r="F165" s="64"/>
      <c r="G165" s="64"/>
      <c r="H165" s="64"/>
      <c r="I165" s="64"/>
      <c r="J165" s="64"/>
      <c r="K165" s="63"/>
      <c r="L165" s="63"/>
      <c r="M165" s="63"/>
      <c r="N165" s="63"/>
      <c r="O165" s="63"/>
      <c r="P165" s="63"/>
      <c r="T165" s="64"/>
      <c r="U165" s="64"/>
      <c r="V165" s="64"/>
    </row>
    <row r="166" spans="3:22" s="2" customFormat="1" ht="15" x14ac:dyDescent="0.25">
      <c r="C166" s="8"/>
      <c r="E166" s="64"/>
      <c r="F166" s="64"/>
      <c r="G166" s="64"/>
      <c r="H166" s="64"/>
      <c r="I166" s="64"/>
      <c r="J166" s="64"/>
      <c r="K166" s="63"/>
      <c r="L166" s="63"/>
      <c r="M166" s="63"/>
      <c r="N166" s="63"/>
      <c r="O166" s="63"/>
      <c r="P166" s="63"/>
      <c r="T166" s="64"/>
      <c r="U166" s="64"/>
      <c r="V166" s="64"/>
    </row>
    <row r="167" spans="3:22" s="2" customFormat="1" ht="15" x14ac:dyDescent="0.25">
      <c r="C167" s="8"/>
      <c r="E167" s="64"/>
      <c r="F167" s="64"/>
      <c r="G167" s="64"/>
      <c r="H167" s="64"/>
      <c r="I167" s="64"/>
      <c r="J167" s="64"/>
      <c r="K167" s="63"/>
      <c r="L167" s="63"/>
      <c r="M167" s="63"/>
      <c r="N167" s="63"/>
      <c r="O167" s="63"/>
      <c r="P167" s="63"/>
      <c r="T167" s="64"/>
      <c r="U167" s="64"/>
      <c r="V167" s="64"/>
    </row>
    <row r="168" spans="3:22" s="2" customFormat="1" ht="15" x14ac:dyDescent="0.25">
      <c r="C168" s="8"/>
      <c r="E168" s="64"/>
      <c r="F168" s="64"/>
      <c r="G168" s="64"/>
      <c r="H168" s="64"/>
      <c r="I168" s="64"/>
      <c r="J168" s="64"/>
      <c r="K168" s="63"/>
      <c r="L168" s="63"/>
      <c r="M168" s="63"/>
      <c r="N168" s="63"/>
      <c r="O168" s="63"/>
      <c r="P168" s="63"/>
      <c r="T168" s="64"/>
      <c r="U168" s="64"/>
      <c r="V168" s="64"/>
    </row>
    <row r="169" spans="3:22" s="2" customFormat="1" ht="15" x14ac:dyDescent="0.25">
      <c r="C169" s="8"/>
      <c r="E169" s="64"/>
      <c r="F169" s="64"/>
      <c r="G169" s="64"/>
      <c r="H169" s="64"/>
      <c r="I169" s="64"/>
      <c r="J169" s="64"/>
      <c r="K169" s="63"/>
      <c r="L169" s="63"/>
      <c r="M169" s="63"/>
      <c r="N169" s="63"/>
      <c r="O169" s="63"/>
      <c r="P169" s="63"/>
      <c r="T169" s="64"/>
      <c r="U169" s="64"/>
      <c r="V169" s="64"/>
    </row>
    <row r="170" spans="3:22" s="2" customFormat="1" ht="15" x14ac:dyDescent="0.25">
      <c r="C170" s="8"/>
      <c r="E170" s="64"/>
      <c r="F170" s="64"/>
      <c r="G170" s="64"/>
      <c r="H170" s="64"/>
      <c r="I170" s="64"/>
      <c r="J170" s="64"/>
      <c r="K170" s="63"/>
      <c r="L170" s="63"/>
      <c r="M170" s="63"/>
      <c r="N170" s="63"/>
      <c r="O170" s="63"/>
      <c r="P170" s="63"/>
      <c r="T170" s="64"/>
      <c r="U170" s="64"/>
      <c r="V170" s="64"/>
    </row>
    <row r="171" spans="3:22" s="2" customFormat="1" ht="15" x14ac:dyDescent="0.25">
      <c r="C171" s="8"/>
      <c r="E171" s="64"/>
      <c r="F171" s="64"/>
      <c r="G171" s="64"/>
      <c r="H171" s="64"/>
      <c r="I171" s="64"/>
      <c r="J171" s="64"/>
      <c r="K171" s="63"/>
      <c r="L171" s="63"/>
      <c r="M171" s="63"/>
      <c r="N171" s="63"/>
      <c r="O171" s="63"/>
      <c r="P171" s="63"/>
      <c r="T171" s="64"/>
      <c r="U171" s="64"/>
      <c r="V171" s="64"/>
    </row>
    <row r="172" spans="3:22" s="2" customFormat="1" ht="15" x14ac:dyDescent="0.25">
      <c r="C172" s="8"/>
      <c r="E172" s="64"/>
      <c r="F172" s="64"/>
      <c r="G172" s="64"/>
      <c r="H172" s="64"/>
      <c r="I172" s="64"/>
      <c r="J172" s="64"/>
      <c r="K172" s="63"/>
      <c r="L172" s="63"/>
      <c r="M172" s="63"/>
      <c r="N172" s="63"/>
      <c r="O172" s="63"/>
      <c r="P172" s="63"/>
      <c r="T172" s="64"/>
      <c r="U172" s="64"/>
      <c r="V172" s="64"/>
    </row>
    <row r="173" spans="3:22" s="2" customFormat="1" ht="15" x14ac:dyDescent="0.25">
      <c r="C173" s="8"/>
      <c r="E173" s="64"/>
      <c r="F173" s="64"/>
      <c r="G173" s="64"/>
      <c r="H173" s="64"/>
      <c r="I173" s="64"/>
      <c r="J173" s="64"/>
      <c r="K173" s="63"/>
      <c r="L173" s="63"/>
      <c r="M173" s="63"/>
      <c r="N173" s="63"/>
      <c r="O173" s="63"/>
      <c r="P173" s="63"/>
      <c r="T173" s="64"/>
      <c r="U173" s="64"/>
      <c r="V173" s="64"/>
    </row>
    <row r="174" spans="3:22" s="2" customFormat="1" ht="15" x14ac:dyDescent="0.25">
      <c r="C174" s="8"/>
      <c r="E174" s="64"/>
      <c r="F174" s="64"/>
      <c r="G174" s="64"/>
      <c r="H174" s="64"/>
      <c r="I174" s="64"/>
      <c r="J174" s="64"/>
      <c r="K174" s="63"/>
      <c r="L174" s="63"/>
      <c r="M174" s="63"/>
      <c r="N174" s="63"/>
      <c r="O174" s="63"/>
      <c r="P174" s="63"/>
      <c r="T174" s="64"/>
      <c r="U174" s="64"/>
      <c r="V174" s="64"/>
    </row>
    <row r="175" spans="3:22" s="2" customFormat="1" ht="15" x14ac:dyDescent="0.25">
      <c r="C175" s="8"/>
      <c r="E175" s="64"/>
      <c r="F175" s="64"/>
      <c r="G175" s="64"/>
      <c r="H175" s="64"/>
      <c r="I175" s="64"/>
      <c r="J175" s="64"/>
      <c r="K175" s="63"/>
      <c r="L175" s="63"/>
      <c r="M175" s="63"/>
      <c r="N175" s="63"/>
      <c r="O175" s="63"/>
      <c r="P175" s="63"/>
      <c r="T175" s="64"/>
      <c r="U175" s="64"/>
      <c r="V175" s="64"/>
    </row>
    <row r="176" spans="3:22" s="2" customFormat="1" ht="15" x14ac:dyDescent="0.25">
      <c r="C176" s="8"/>
      <c r="E176" s="64"/>
      <c r="F176" s="64"/>
      <c r="G176" s="64"/>
      <c r="H176" s="64"/>
      <c r="I176" s="64"/>
      <c r="J176" s="64"/>
      <c r="K176" s="63"/>
      <c r="L176" s="63"/>
      <c r="M176" s="63"/>
      <c r="N176" s="63"/>
      <c r="O176" s="63"/>
      <c r="P176" s="63"/>
      <c r="T176" s="64"/>
      <c r="U176" s="64"/>
      <c r="V176" s="64"/>
    </row>
    <row r="177" spans="3:22" s="2" customFormat="1" ht="15" x14ac:dyDescent="0.25">
      <c r="C177" s="8"/>
      <c r="E177" s="64"/>
      <c r="F177" s="64"/>
      <c r="G177" s="64"/>
      <c r="H177" s="64"/>
      <c r="I177" s="64"/>
      <c r="J177" s="64"/>
      <c r="K177" s="63"/>
      <c r="L177" s="63"/>
      <c r="M177" s="63"/>
      <c r="N177" s="63"/>
      <c r="O177" s="63"/>
      <c r="P177" s="63"/>
      <c r="T177" s="64"/>
      <c r="U177" s="64"/>
      <c r="V177" s="64"/>
    </row>
    <row r="178" spans="3:22" s="2" customFormat="1" ht="15" x14ac:dyDescent="0.25">
      <c r="C178" s="8"/>
      <c r="E178" s="64"/>
      <c r="F178" s="64"/>
      <c r="G178" s="64"/>
      <c r="H178" s="64"/>
      <c r="I178" s="64"/>
      <c r="J178" s="64"/>
      <c r="K178" s="63"/>
      <c r="L178" s="63"/>
      <c r="M178" s="63"/>
      <c r="N178" s="63"/>
      <c r="O178" s="63"/>
      <c r="P178" s="63"/>
      <c r="T178" s="64"/>
      <c r="U178" s="64"/>
      <c r="V178" s="64"/>
    </row>
    <row r="179" spans="3:22" s="2" customFormat="1" ht="15" x14ac:dyDescent="0.25">
      <c r="C179" s="8"/>
      <c r="E179" s="64"/>
      <c r="F179" s="64"/>
      <c r="G179" s="64"/>
      <c r="H179" s="64"/>
      <c r="I179" s="64"/>
      <c r="J179" s="64"/>
      <c r="K179" s="63"/>
      <c r="L179" s="63"/>
      <c r="M179" s="63"/>
      <c r="N179" s="63"/>
      <c r="O179" s="63"/>
      <c r="P179" s="63"/>
      <c r="T179" s="64"/>
      <c r="U179" s="64"/>
      <c r="V179" s="64"/>
    </row>
    <row r="180" spans="3:22" s="2" customFormat="1" ht="15" x14ac:dyDescent="0.25">
      <c r="C180" s="8"/>
      <c r="E180" s="64"/>
      <c r="F180" s="64"/>
      <c r="G180" s="64"/>
      <c r="H180" s="64"/>
      <c r="I180" s="64"/>
      <c r="J180" s="64"/>
      <c r="K180" s="63"/>
      <c r="L180" s="63"/>
      <c r="M180" s="63"/>
      <c r="N180" s="63"/>
      <c r="O180" s="63"/>
      <c r="P180" s="63"/>
      <c r="T180" s="64"/>
      <c r="U180" s="64"/>
      <c r="V180" s="64"/>
    </row>
    <row r="181" spans="3:22" s="2" customFormat="1" ht="15" x14ac:dyDescent="0.25">
      <c r="C181" s="8"/>
      <c r="E181" s="64"/>
      <c r="F181" s="64"/>
      <c r="G181" s="64"/>
      <c r="H181" s="64"/>
      <c r="I181" s="64"/>
      <c r="J181" s="64"/>
      <c r="K181" s="63"/>
      <c r="L181" s="63"/>
      <c r="M181" s="63"/>
      <c r="N181" s="63"/>
      <c r="O181" s="63"/>
      <c r="P181" s="63"/>
      <c r="T181" s="64"/>
      <c r="U181" s="64"/>
      <c r="V181" s="64"/>
    </row>
    <row r="182" spans="3:22" s="2" customFormat="1" ht="15" x14ac:dyDescent="0.25">
      <c r="C182" s="8"/>
      <c r="E182" s="64"/>
      <c r="F182" s="64"/>
      <c r="G182" s="64"/>
      <c r="H182" s="64"/>
      <c r="I182" s="64"/>
      <c r="J182" s="64"/>
      <c r="K182" s="63"/>
      <c r="L182" s="63"/>
      <c r="M182" s="63"/>
      <c r="N182" s="63"/>
      <c r="O182" s="63"/>
      <c r="P182" s="63"/>
      <c r="T182" s="64"/>
      <c r="U182" s="64"/>
      <c r="V182" s="64"/>
    </row>
    <row r="183" spans="3:22" s="2" customFormat="1" ht="15" x14ac:dyDescent="0.25">
      <c r="C183" s="8"/>
      <c r="E183" s="64"/>
      <c r="F183" s="64"/>
      <c r="G183" s="64"/>
      <c r="H183" s="64"/>
      <c r="I183" s="64"/>
      <c r="J183" s="64"/>
      <c r="K183" s="63"/>
      <c r="L183" s="63"/>
      <c r="M183" s="63"/>
      <c r="N183" s="63"/>
      <c r="O183" s="63"/>
      <c r="P183" s="63"/>
      <c r="T183" s="64"/>
      <c r="U183" s="64"/>
      <c r="V183" s="64"/>
    </row>
    <row r="184" spans="3:22" s="2" customFormat="1" ht="15" x14ac:dyDescent="0.25">
      <c r="C184" s="8"/>
      <c r="E184" s="64"/>
      <c r="F184" s="64"/>
      <c r="G184" s="64"/>
      <c r="H184" s="64"/>
      <c r="I184" s="64"/>
      <c r="J184" s="64"/>
      <c r="K184" s="63"/>
      <c r="L184" s="63"/>
      <c r="M184" s="63"/>
      <c r="N184" s="63"/>
      <c r="O184" s="63"/>
      <c r="P184" s="63"/>
      <c r="T184" s="64"/>
      <c r="U184" s="64"/>
      <c r="V184" s="64"/>
    </row>
    <row r="185" spans="3:22" s="2" customFormat="1" ht="15" x14ac:dyDescent="0.25">
      <c r="C185" s="8"/>
      <c r="E185" s="64"/>
      <c r="F185" s="64"/>
      <c r="G185" s="64"/>
      <c r="H185" s="64"/>
      <c r="I185" s="64"/>
      <c r="J185" s="64"/>
      <c r="K185" s="63"/>
      <c r="L185" s="63"/>
      <c r="M185" s="63"/>
      <c r="N185" s="63"/>
      <c r="O185" s="63"/>
      <c r="P185" s="63"/>
      <c r="T185" s="64"/>
      <c r="U185" s="64"/>
      <c r="V185" s="64"/>
    </row>
    <row r="186" spans="3:22" s="2" customFormat="1" ht="15" x14ac:dyDescent="0.25">
      <c r="C186" s="8"/>
      <c r="E186" s="64"/>
      <c r="F186" s="64"/>
      <c r="G186" s="64"/>
      <c r="H186" s="64"/>
      <c r="I186" s="64"/>
      <c r="J186" s="64"/>
      <c r="K186" s="63"/>
      <c r="L186" s="63"/>
      <c r="M186" s="63"/>
      <c r="N186" s="63"/>
      <c r="O186" s="63"/>
      <c r="P186" s="63"/>
      <c r="T186" s="64"/>
      <c r="U186" s="64"/>
      <c r="V186" s="64"/>
    </row>
    <row r="187" spans="3:22" s="2" customFormat="1" ht="15" x14ac:dyDescent="0.25">
      <c r="C187" s="8"/>
      <c r="E187" s="64"/>
      <c r="F187" s="64"/>
      <c r="G187" s="64"/>
      <c r="H187" s="64"/>
      <c r="I187" s="64"/>
      <c r="J187" s="64"/>
      <c r="K187" s="63"/>
      <c r="L187" s="63"/>
      <c r="M187" s="63"/>
      <c r="N187" s="63"/>
      <c r="O187" s="63"/>
      <c r="P187" s="63"/>
      <c r="T187" s="64"/>
      <c r="U187" s="64"/>
      <c r="V187" s="64"/>
    </row>
    <row r="188" spans="3:22" s="2" customFormat="1" ht="15" x14ac:dyDescent="0.25">
      <c r="C188" s="8"/>
      <c r="E188" s="64"/>
      <c r="F188" s="64"/>
      <c r="G188" s="64"/>
      <c r="H188" s="64"/>
      <c r="I188" s="64"/>
      <c r="J188" s="64"/>
      <c r="K188" s="63"/>
      <c r="L188" s="63"/>
      <c r="M188" s="63"/>
      <c r="N188" s="63"/>
      <c r="O188" s="63"/>
      <c r="P188" s="63"/>
      <c r="T188" s="64"/>
      <c r="U188" s="64"/>
      <c r="V188" s="64"/>
    </row>
    <row r="189" spans="3:22" s="2" customFormat="1" ht="15" x14ac:dyDescent="0.25">
      <c r="C189" s="8"/>
      <c r="E189" s="64"/>
      <c r="F189" s="64"/>
      <c r="G189" s="64"/>
      <c r="H189" s="64"/>
      <c r="I189" s="64"/>
      <c r="J189" s="64"/>
      <c r="K189" s="63"/>
      <c r="L189" s="63"/>
      <c r="M189" s="63"/>
      <c r="N189" s="63"/>
      <c r="O189" s="63"/>
      <c r="P189" s="63"/>
      <c r="T189" s="64"/>
      <c r="U189" s="64"/>
      <c r="V189" s="64"/>
    </row>
    <row r="190" spans="3:22" s="2" customFormat="1" ht="15" x14ac:dyDescent="0.25">
      <c r="C190" s="8"/>
      <c r="E190" s="64"/>
      <c r="F190" s="64"/>
      <c r="G190" s="64"/>
      <c r="H190" s="64"/>
      <c r="I190" s="64"/>
      <c r="J190" s="64"/>
      <c r="K190" s="63"/>
      <c r="L190" s="63"/>
      <c r="M190" s="63"/>
      <c r="N190" s="63"/>
      <c r="O190" s="63"/>
      <c r="P190" s="63"/>
      <c r="T190" s="64"/>
      <c r="U190" s="64"/>
      <c r="V190" s="64"/>
    </row>
    <row r="191" spans="3:22" s="2" customFormat="1" ht="15" x14ac:dyDescent="0.25">
      <c r="C191" s="8"/>
      <c r="E191" s="64"/>
      <c r="F191" s="64"/>
      <c r="G191" s="64"/>
      <c r="H191" s="64"/>
      <c r="I191" s="64"/>
      <c r="J191" s="64"/>
      <c r="K191" s="63"/>
      <c r="L191" s="63"/>
      <c r="M191" s="63"/>
      <c r="N191" s="63"/>
      <c r="O191" s="63"/>
      <c r="P191" s="63"/>
      <c r="T191" s="64"/>
      <c r="U191" s="64"/>
      <c r="V191" s="64"/>
    </row>
    <row r="192" spans="3:22" s="2" customFormat="1" ht="15" x14ac:dyDescent="0.25">
      <c r="C192" s="8"/>
      <c r="E192" s="64"/>
      <c r="F192" s="64"/>
      <c r="G192" s="64"/>
      <c r="H192" s="64"/>
      <c r="I192" s="64"/>
      <c r="J192" s="64"/>
      <c r="K192" s="63"/>
      <c r="L192" s="63"/>
      <c r="M192" s="63"/>
      <c r="N192" s="63"/>
      <c r="O192" s="63"/>
      <c r="P192" s="63"/>
      <c r="T192" s="64"/>
      <c r="U192" s="64"/>
      <c r="V192" s="64"/>
    </row>
    <row r="193" spans="3:22" s="2" customFormat="1" ht="15" x14ac:dyDescent="0.25">
      <c r="C193" s="8"/>
      <c r="E193" s="64"/>
      <c r="F193" s="64"/>
      <c r="G193" s="64"/>
      <c r="H193" s="64"/>
      <c r="I193" s="64"/>
      <c r="J193" s="64"/>
      <c r="K193" s="63"/>
      <c r="L193" s="63"/>
      <c r="M193" s="63"/>
      <c r="N193" s="63"/>
      <c r="O193" s="63"/>
      <c r="P193" s="63"/>
      <c r="T193" s="64"/>
      <c r="U193" s="64"/>
      <c r="V193" s="64"/>
    </row>
    <row r="194" spans="3:22" s="2" customFormat="1" ht="15" x14ac:dyDescent="0.25">
      <c r="C194" s="8"/>
      <c r="E194" s="64"/>
      <c r="F194" s="64"/>
      <c r="G194" s="64"/>
      <c r="H194" s="64"/>
      <c r="I194" s="64"/>
      <c r="J194" s="64"/>
      <c r="K194" s="63"/>
      <c r="L194" s="63"/>
      <c r="M194" s="63"/>
      <c r="N194" s="63"/>
      <c r="O194" s="63"/>
      <c r="P194" s="63"/>
      <c r="T194" s="64"/>
      <c r="U194" s="64"/>
      <c r="V194" s="64"/>
    </row>
    <row r="195" spans="3:22" s="2" customFormat="1" ht="15" x14ac:dyDescent="0.25">
      <c r="C195" s="8"/>
      <c r="E195" s="64"/>
      <c r="F195" s="64"/>
      <c r="G195" s="64"/>
      <c r="H195" s="64"/>
      <c r="I195" s="64"/>
      <c r="J195" s="64"/>
      <c r="K195" s="63"/>
      <c r="L195" s="63"/>
      <c r="M195" s="63"/>
      <c r="N195" s="63"/>
      <c r="O195" s="63"/>
      <c r="P195" s="63"/>
      <c r="T195" s="64"/>
      <c r="U195" s="64"/>
      <c r="V195" s="64"/>
    </row>
    <row r="196" spans="3:22" s="2" customFormat="1" ht="15" x14ac:dyDescent="0.25">
      <c r="C196" s="8"/>
      <c r="E196" s="64"/>
      <c r="F196" s="64"/>
      <c r="G196" s="64"/>
      <c r="H196" s="64"/>
      <c r="I196" s="64"/>
      <c r="J196" s="64"/>
      <c r="K196" s="63"/>
      <c r="L196" s="63"/>
      <c r="M196" s="63"/>
      <c r="N196" s="63"/>
      <c r="O196" s="63"/>
      <c r="P196" s="63"/>
      <c r="T196" s="64"/>
      <c r="U196" s="64"/>
      <c r="V196" s="64"/>
    </row>
    <row r="197" spans="3:22" s="2" customFormat="1" ht="15" x14ac:dyDescent="0.25">
      <c r="C197" s="8"/>
      <c r="E197" s="64"/>
      <c r="F197" s="64"/>
      <c r="G197" s="64"/>
      <c r="H197" s="64"/>
      <c r="I197" s="64"/>
      <c r="J197" s="64"/>
      <c r="K197" s="63"/>
      <c r="L197" s="63"/>
      <c r="M197" s="63"/>
      <c r="N197" s="63"/>
      <c r="O197" s="63"/>
      <c r="P197" s="63"/>
      <c r="T197" s="64"/>
      <c r="U197" s="64"/>
      <c r="V197" s="64"/>
    </row>
    <row r="198" spans="3:22" s="2" customFormat="1" ht="15" x14ac:dyDescent="0.25">
      <c r="C198" s="8"/>
      <c r="E198" s="64"/>
      <c r="F198" s="64"/>
      <c r="G198" s="64"/>
      <c r="H198" s="64"/>
      <c r="I198" s="64"/>
      <c r="J198" s="64"/>
      <c r="K198" s="63"/>
      <c r="L198" s="63"/>
      <c r="M198" s="63"/>
      <c r="N198" s="63"/>
      <c r="O198" s="63"/>
      <c r="P198" s="63"/>
      <c r="T198" s="64"/>
      <c r="U198" s="64"/>
      <c r="V198" s="64"/>
    </row>
    <row r="199" spans="3:22" s="2" customFormat="1" ht="15" x14ac:dyDescent="0.25">
      <c r="C199" s="8"/>
      <c r="E199" s="64"/>
      <c r="F199" s="64"/>
      <c r="G199" s="64"/>
      <c r="H199" s="64"/>
      <c r="I199" s="64"/>
      <c r="J199" s="64"/>
      <c r="K199" s="63"/>
      <c r="L199" s="63"/>
      <c r="M199" s="63"/>
      <c r="N199" s="63"/>
      <c r="O199" s="63"/>
      <c r="P199" s="63"/>
      <c r="T199" s="64"/>
      <c r="U199" s="64"/>
      <c r="V199" s="64"/>
    </row>
    <row r="200" spans="3:22" s="2" customFormat="1" ht="15" x14ac:dyDescent="0.25">
      <c r="C200" s="8"/>
      <c r="E200" s="64"/>
      <c r="F200" s="64"/>
      <c r="G200" s="64"/>
      <c r="H200" s="64"/>
      <c r="I200" s="64"/>
      <c r="J200" s="64"/>
      <c r="K200" s="63"/>
      <c r="L200" s="63"/>
      <c r="M200" s="63"/>
      <c r="N200" s="63"/>
      <c r="O200" s="63"/>
      <c r="P200" s="63"/>
      <c r="T200" s="64"/>
      <c r="U200" s="64"/>
      <c r="V200" s="64"/>
    </row>
    <row r="201" spans="3:22" s="2" customFormat="1" ht="15" x14ac:dyDescent="0.25">
      <c r="C201" s="8"/>
      <c r="E201" s="64"/>
      <c r="F201" s="64"/>
      <c r="G201" s="64"/>
      <c r="H201" s="64"/>
      <c r="I201" s="64"/>
      <c r="J201" s="64"/>
      <c r="K201" s="63"/>
      <c r="L201" s="63"/>
      <c r="M201" s="63"/>
      <c r="N201" s="63"/>
      <c r="O201" s="63"/>
      <c r="P201" s="63"/>
      <c r="T201" s="64"/>
      <c r="U201" s="64"/>
      <c r="V201" s="64"/>
    </row>
    <row r="202" spans="3:22" s="2" customFormat="1" ht="15" x14ac:dyDescent="0.25">
      <c r="C202" s="8"/>
      <c r="E202" s="64"/>
      <c r="F202" s="64"/>
      <c r="G202" s="64"/>
      <c r="H202" s="64"/>
      <c r="I202" s="64"/>
      <c r="J202" s="64"/>
      <c r="K202" s="63"/>
      <c r="L202" s="63"/>
      <c r="M202" s="63"/>
      <c r="N202" s="63"/>
      <c r="O202" s="63"/>
      <c r="P202" s="63"/>
      <c r="T202" s="64"/>
      <c r="U202" s="64"/>
      <c r="V202" s="64"/>
    </row>
    <row r="203" spans="3:22" s="2" customFormat="1" ht="15" x14ac:dyDescent="0.25">
      <c r="C203" s="8"/>
      <c r="E203" s="64"/>
      <c r="F203" s="64"/>
      <c r="G203" s="64"/>
      <c r="H203" s="64"/>
      <c r="I203" s="64"/>
      <c r="J203" s="64"/>
      <c r="K203" s="63"/>
      <c r="L203" s="63"/>
      <c r="M203" s="63"/>
      <c r="N203" s="63"/>
      <c r="O203" s="63"/>
      <c r="P203" s="63"/>
      <c r="T203" s="64"/>
      <c r="U203" s="64"/>
      <c r="V203" s="64"/>
    </row>
    <row r="204" spans="3:22" s="2" customFormat="1" ht="15" x14ac:dyDescent="0.25">
      <c r="C204" s="8"/>
      <c r="E204" s="64"/>
      <c r="F204" s="64"/>
      <c r="G204" s="64"/>
      <c r="H204" s="64"/>
      <c r="I204" s="64"/>
      <c r="J204" s="64"/>
      <c r="K204" s="63"/>
      <c r="L204" s="63"/>
      <c r="M204" s="63"/>
      <c r="N204" s="63"/>
      <c r="O204" s="63"/>
      <c r="P204" s="63"/>
      <c r="T204" s="64"/>
      <c r="U204" s="64"/>
      <c r="V204" s="64"/>
    </row>
    <row r="205" spans="3:22" s="2" customFormat="1" ht="15" x14ac:dyDescent="0.25">
      <c r="C205" s="8"/>
      <c r="E205" s="64"/>
      <c r="F205" s="64"/>
      <c r="G205" s="64"/>
      <c r="H205" s="64"/>
      <c r="I205" s="64"/>
      <c r="J205" s="64"/>
      <c r="K205" s="63"/>
      <c r="L205" s="63"/>
      <c r="M205" s="63"/>
      <c r="N205" s="63"/>
      <c r="O205" s="63"/>
      <c r="P205" s="63"/>
      <c r="T205" s="64"/>
      <c r="U205" s="64"/>
      <c r="V205" s="64"/>
    </row>
    <row r="206" spans="3:22" s="2" customFormat="1" ht="15" x14ac:dyDescent="0.25">
      <c r="C206" s="8"/>
      <c r="E206" s="64"/>
      <c r="F206" s="64"/>
      <c r="G206" s="64"/>
      <c r="H206" s="64"/>
      <c r="I206" s="64"/>
      <c r="J206" s="64"/>
      <c r="K206" s="63"/>
      <c r="L206" s="63"/>
      <c r="M206" s="63"/>
      <c r="N206" s="63"/>
      <c r="O206" s="63"/>
      <c r="P206" s="63"/>
      <c r="T206" s="64"/>
      <c r="U206" s="64"/>
      <c r="V206" s="64"/>
    </row>
    <row r="207" spans="3:22" s="2" customFormat="1" ht="15" x14ac:dyDescent="0.25">
      <c r="C207" s="8"/>
      <c r="E207" s="64"/>
      <c r="F207" s="64"/>
      <c r="G207" s="64"/>
      <c r="H207" s="64"/>
      <c r="I207" s="64"/>
      <c r="J207" s="64"/>
      <c r="K207" s="63"/>
      <c r="L207" s="63"/>
      <c r="M207" s="63"/>
      <c r="N207" s="63"/>
      <c r="O207" s="63"/>
      <c r="P207" s="63"/>
      <c r="T207" s="64"/>
      <c r="U207" s="64"/>
      <c r="V207" s="64"/>
    </row>
    <row r="208" spans="3:22" s="2" customFormat="1" ht="15" x14ac:dyDescent="0.25">
      <c r="C208" s="8"/>
      <c r="E208" s="64"/>
      <c r="F208" s="64"/>
      <c r="G208" s="64"/>
      <c r="H208" s="64"/>
      <c r="I208" s="64"/>
      <c r="J208" s="64"/>
      <c r="K208" s="63"/>
      <c r="L208" s="63"/>
      <c r="M208" s="63"/>
      <c r="N208" s="63"/>
      <c r="O208" s="63"/>
      <c r="P208" s="63"/>
      <c r="T208" s="64"/>
      <c r="U208" s="64"/>
      <c r="V208" s="64"/>
    </row>
    <row r="209" spans="3:22" s="2" customFormat="1" ht="15" x14ac:dyDescent="0.25">
      <c r="C209" s="8"/>
      <c r="E209" s="64"/>
      <c r="F209" s="64"/>
      <c r="G209" s="64"/>
      <c r="H209" s="64"/>
      <c r="I209" s="64"/>
      <c r="J209" s="64"/>
      <c r="K209" s="63"/>
      <c r="L209" s="63"/>
      <c r="M209" s="63"/>
      <c r="N209" s="63"/>
      <c r="O209" s="63"/>
      <c r="P209" s="63"/>
      <c r="T209" s="64"/>
      <c r="U209" s="64"/>
      <c r="V209" s="64"/>
    </row>
    <row r="210" spans="3:22" s="2" customFormat="1" ht="15" x14ac:dyDescent="0.25">
      <c r="C210" s="8"/>
      <c r="E210" s="64"/>
      <c r="F210" s="64"/>
      <c r="G210" s="64"/>
      <c r="H210" s="64"/>
      <c r="I210" s="64"/>
      <c r="J210" s="64"/>
      <c r="K210" s="63"/>
      <c r="L210" s="63"/>
      <c r="M210" s="63"/>
      <c r="N210" s="63"/>
      <c r="O210" s="63"/>
      <c r="P210" s="63"/>
      <c r="T210" s="64"/>
      <c r="U210" s="64"/>
      <c r="V210" s="64"/>
    </row>
    <row r="211" spans="3:22" s="2" customFormat="1" ht="15" x14ac:dyDescent="0.25">
      <c r="C211" s="8"/>
      <c r="E211" s="64"/>
      <c r="F211" s="64"/>
      <c r="G211" s="64"/>
      <c r="H211" s="64"/>
      <c r="I211" s="64"/>
      <c r="J211" s="64"/>
      <c r="K211" s="63"/>
      <c r="L211" s="63"/>
      <c r="M211" s="63"/>
      <c r="N211" s="63"/>
      <c r="O211" s="63"/>
      <c r="P211" s="63"/>
      <c r="T211" s="64"/>
      <c r="U211" s="64"/>
      <c r="V211" s="64"/>
    </row>
    <row r="212" spans="3:22" s="2" customFormat="1" ht="15" x14ac:dyDescent="0.25">
      <c r="C212" s="8"/>
      <c r="E212" s="64"/>
      <c r="F212" s="64"/>
      <c r="G212" s="64"/>
      <c r="H212" s="64"/>
      <c r="I212" s="64"/>
      <c r="J212" s="64"/>
      <c r="K212" s="63"/>
      <c r="L212" s="63"/>
      <c r="M212" s="63"/>
      <c r="N212" s="63"/>
      <c r="O212" s="63"/>
      <c r="P212" s="63"/>
      <c r="T212" s="64"/>
      <c r="U212" s="64"/>
      <c r="V212" s="64"/>
    </row>
    <row r="213" spans="3:22" s="2" customFormat="1" ht="15" x14ac:dyDescent="0.25">
      <c r="C213" s="8"/>
      <c r="E213" s="64"/>
      <c r="F213" s="64"/>
      <c r="G213" s="64"/>
      <c r="H213" s="64"/>
      <c r="I213" s="64"/>
      <c r="J213" s="64"/>
      <c r="K213" s="63"/>
      <c r="L213" s="63"/>
      <c r="M213" s="63"/>
      <c r="N213" s="63"/>
      <c r="O213" s="63"/>
      <c r="P213" s="63"/>
      <c r="T213" s="64"/>
      <c r="U213" s="64"/>
      <c r="V213" s="64"/>
    </row>
    <row r="214" spans="3:22" s="2" customFormat="1" ht="15" x14ac:dyDescent="0.25">
      <c r="C214" s="8"/>
      <c r="E214" s="64"/>
      <c r="F214" s="64"/>
      <c r="G214" s="64"/>
      <c r="H214" s="64"/>
      <c r="I214" s="64"/>
      <c r="J214" s="64"/>
      <c r="K214" s="63"/>
      <c r="L214" s="63"/>
      <c r="M214" s="63"/>
      <c r="N214" s="63"/>
      <c r="O214" s="63"/>
      <c r="P214" s="63"/>
      <c r="T214" s="64"/>
      <c r="U214" s="64"/>
      <c r="V214" s="64"/>
    </row>
    <row r="215" spans="3:22" s="2" customFormat="1" ht="15" x14ac:dyDescent="0.25">
      <c r="C215" s="8"/>
      <c r="E215" s="64"/>
      <c r="F215" s="64"/>
      <c r="G215" s="64"/>
      <c r="H215" s="64"/>
      <c r="I215" s="64"/>
      <c r="J215" s="64"/>
      <c r="K215" s="63"/>
      <c r="L215" s="63"/>
      <c r="M215" s="63"/>
      <c r="N215" s="63"/>
      <c r="O215" s="63"/>
      <c r="P215" s="63"/>
      <c r="T215" s="64"/>
      <c r="U215" s="64"/>
      <c r="V215" s="64"/>
    </row>
    <row r="216" spans="3:22" s="2" customFormat="1" ht="15" x14ac:dyDescent="0.25">
      <c r="C216" s="8"/>
      <c r="E216" s="64"/>
      <c r="F216" s="64"/>
      <c r="G216" s="64"/>
      <c r="H216" s="64"/>
      <c r="I216" s="64"/>
      <c r="J216" s="64"/>
      <c r="K216" s="63"/>
      <c r="L216" s="63"/>
      <c r="M216" s="63"/>
      <c r="N216" s="63"/>
      <c r="O216" s="63"/>
      <c r="P216" s="63"/>
      <c r="T216" s="64"/>
      <c r="U216" s="64"/>
      <c r="V216" s="64"/>
    </row>
    <row r="217" spans="3:22" s="2" customFormat="1" ht="15" x14ac:dyDescent="0.25">
      <c r="C217" s="8"/>
      <c r="E217" s="64"/>
      <c r="F217" s="64"/>
      <c r="G217" s="64"/>
      <c r="H217" s="64"/>
      <c r="I217" s="64"/>
      <c r="J217" s="64"/>
      <c r="K217" s="63"/>
      <c r="L217" s="63"/>
      <c r="M217" s="63"/>
      <c r="N217" s="63"/>
      <c r="O217" s="63"/>
      <c r="P217" s="63"/>
      <c r="T217" s="64"/>
      <c r="U217" s="64"/>
      <c r="V217" s="64"/>
    </row>
    <row r="218" spans="3:22" s="2" customFormat="1" ht="15" x14ac:dyDescent="0.25">
      <c r="C218" s="8"/>
      <c r="E218" s="64"/>
      <c r="F218" s="64"/>
      <c r="G218" s="64"/>
      <c r="H218" s="64"/>
      <c r="I218" s="64"/>
      <c r="J218" s="64"/>
      <c r="K218" s="63"/>
      <c r="L218" s="63"/>
      <c r="M218" s="63"/>
      <c r="N218" s="63"/>
      <c r="O218" s="63"/>
      <c r="P218" s="63"/>
      <c r="T218" s="64"/>
      <c r="U218" s="64"/>
      <c r="V218" s="64"/>
    </row>
    <row r="219" spans="3:22" s="2" customFormat="1" ht="15" x14ac:dyDescent="0.25">
      <c r="C219" s="8"/>
      <c r="E219" s="64"/>
      <c r="F219" s="64"/>
      <c r="G219" s="64"/>
      <c r="H219" s="64"/>
      <c r="I219" s="64"/>
      <c r="J219" s="64"/>
      <c r="K219" s="63"/>
      <c r="L219" s="63"/>
      <c r="M219" s="63"/>
      <c r="N219" s="63"/>
      <c r="O219" s="63"/>
      <c r="P219" s="63"/>
      <c r="T219" s="64"/>
      <c r="U219" s="64"/>
      <c r="V219" s="64"/>
    </row>
    <row r="220" spans="3:22" s="2" customFormat="1" ht="15" x14ac:dyDescent="0.25">
      <c r="C220" s="8"/>
      <c r="E220" s="64"/>
      <c r="F220" s="64"/>
      <c r="G220" s="64"/>
      <c r="H220" s="64"/>
      <c r="I220" s="64"/>
      <c r="J220" s="64"/>
      <c r="K220" s="63"/>
      <c r="L220" s="63"/>
      <c r="M220" s="63"/>
      <c r="N220" s="63"/>
      <c r="O220" s="63"/>
      <c r="P220" s="63"/>
      <c r="T220" s="64"/>
      <c r="U220" s="64"/>
      <c r="V220" s="64"/>
    </row>
    <row r="221" spans="3:22" s="2" customFormat="1" ht="15" x14ac:dyDescent="0.25">
      <c r="C221" s="8"/>
      <c r="E221" s="64"/>
      <c r="F221" s="64"/>
      <c r="G221" s="64"/>
      <c r="H221" s="64"/>
      <c r="I221" s="64"/>
      <c r="J221" s="64"/>
      <c r="K221" s="63"/>
      <c r="L221" s="63"/>
      <c r="M221" s="63"/>
      <c r="N221" s="63"/>
      <c r="O221" s="63"/>
      <c r="P221" s="63"/>
      <c r="T221" s="64"/>
      <c r="U221" s="64"/>
      <c r="V221" s="64"/>
    </row>
    <row r="222" spans="3:22" s="2" customFormat="1" ht="15" x14ac:dyDescent="0.25">
      <c r="C222" s="8"/>
      <c r="E222" s="64"/>
      <c r="F222" s="64"/>
      <c r="G222" s="64"/>
      <c r="H222" s="64"/>
      <c r="I222" s="64"/>
      <c r="J222" s="64"/>
      <c r="K222" s="63"/>
      <c r="L222" s="63"/>
      <c r="M222" s="63"/>
      <c r="N222" s="63"/>
      <c r="O222" s="63"/>
      <c r="P222" s="63"/>
      <c r="T222" s="64"/>
      <c r="U222" s="64"/>
      <c r="V222" s="64"/>
    </row>
    <row r="223" spans="3:22" s="2" customFormat="1" ht="15" x14ac:dyDescent="0.25">
      <c r="C223" s="8"/>
      <c r="E223" s="64"/>
      <c r="F223" s="64"/>
      <c r="G223" s="64"/>
      <c r="H223" s="64"/>
      <c r="I223" s="64"/>
      <c r="J223" s="64"/>
      <c r="K223" s="63"/>
      <c r="L223" s="63"/>
      <c r="M223" s="63"/>
      <c r="N223" s="63"/>
      <c r="O223" s="63"/>
      <c r="P223" s="63"/>
      <c r="T223" s="64"/>
      <c r="U223" s="64"/>
      <c r="V223" s="64"/>
    </row>
    <row r="224" spans="3:22" s="2" customFormat="1" ht="15" x14ac:dyDescent="0.25">
      <c r="C224" s="8"/>
      <c r="E224" s="64"/>
      <c r="F224" s="64"/>
      <c r="G224" s="64"/>
      <c r="H224" s="64"/>
      <c r="I224" s="64"/>
      <c r="J224" s="64"/>
      <c r="K224" s="63"/>
      <c r="L224" s="63"/>
      <c r="M224" s="63"/>
      <c r="N224" s="63"/>
      <c r="O224" s="63"/>
      <c r="P224" s="63"/>
      <c r="T224" s="64"/>
      <c r="U224" s="64"/>
      <c r="V224" s="64"/>
    </row>
    <row r="225" spans="3:22" s="2" customFormat="1" ht="15" x14ac:dyDescent="0.25">
      <c r="C225" s="8"/>
      <c r="E225" s="64"/>
      <c r="F225" s="64"/>
      <c r="G225" s="64"/>
      <c r="H225" s="64"/>
      <c r="I225" s="64"/>
      <c r="J225" s="64"/>
      <c r="K225" s="63"/>
      <c r="L225" s="63"/>
      <c r="M225" s="63"/>
      <c r="N225" s="63"/>
      <c r="O225" s="63"/>
      <c r="P225" s="63"/>
      <c r="T225" s="64"/>
      <c r="U225" s="64"/>
      <c r="V225" s="64"/>
    </row>
    <row r="226" spans="3:22" s="2" customFormat="1" ht="15" x14ac:dyDescent="0.25">
      <c r="C226" s="8"/>
      <c r="E226" s="64"/>
      <c r="F226" s="64"/>
      <c r="G226" s="64"/>
      <c r="H226" s="64"/>
      <c r="I226" s="64"/>
      <c r="J226" s="64"/>
      <c r="K226" s="63"/>
      <c r="L226" s="63"/>
      <c r="M226" s="63"/>
      <c r="N226" s="63"/>
      <c r="O226" s="63"/>
      <c r="P226" s="63"/>
      <c r="T226" s="64"/>
      <c r="U226" s="64"/>
      <c r="V226" s="64"/>
    </row>
    <row r="227" spans="3:22" s="2" customFormat="1" ht="15" x14ac:dyDescent="0.25">
      <c r="C227" s="8"/>
      <c r="E227" s="64"/>
      <c r="F227" s="64"/>
      <c r="G227" s="64"/>
      <c r="H227" s="64"/>
      <c r="I227" s="64"/>
      <c r="J227" s="64"/>
      <c r="K227" s="63"/>
      <c r="L227" s="63"/>
      <c r="M227" s="63"/>
      <c r="N227" s="63"/>
      <c r="O227" s="63"/>
      <c r="P227" s="63"/>
      <c r="T227" s="64"/>
      <c r="U227" s="64"/>
      <c r="V227" s="64"/>
    </row>
    <row r="228" spans="3:22" s="2" customFormat="1" ht="15" x14ac:dyDescent="0.25">
      <c r="C228" s="8"/>
      <c r="E228" s="64"/>
      <c r="F228" s="64"/>
      <c r="G228" s="64"/>
      <c r="H228" s="64"/>
      <c r="I228" s="64"/>
      <c r="J228" s="64"/>
      <c r="K228" s="63"/>
      <c r="L228" s="63"/>
      <c r="M228" s="63"/>
      <c r="N228" s="63"/>
      <c r="O228" s="63"/>
      <c r="P228" s="63"/>
      <c r="T228" s="64"/>
      <c r="U228" s="64"/>
      <c r="V228" s="64"/>
    </row>
    <row r="229" spans="3:22" s="2" customFormat="1" ht="15" x14ac:dyDescent="0.25">
      <c r="C229" s="8"/>
      <c r="E229" s="64"/>
      <c r="F229" s="64"/>
      <c r="G229" s="64"/>
      <c r="H229" s="64"/>
      <c r="I229" s="64"/>
      <c r="J229" s="64"/>
      <c r="K229" s="63"/>
      <c r="L229" s="63"/>
      <c r="M229" s="63"/>
      <c r="N229" s="63"/>
      <c r="O229" s="63"/>
      <c r="P229" s="63"/>
      <c r="T229" s="64"/>
      <c r="U229" s="64"/>
      <c r="V229" s="64"/>
    </row>
    <row r="230" spans="3:22" s="2" customFormat="1" ht="15" x14ac:dyDescent="0.25">
      <c r="C230" s="8"/>
      <c r="E230" s="64"/>
      <c r="F230" s="64"/>
      <c r="G230" s="64"/>
      <c r="H230" s="64"/>
      <c r="I230" s="64"/>
      <c r="J230" s="64"/>
      <c r="K230" s="63"/>
      <c r="L230" s="63"/>
      <c r="M230" s="63"/>
      <c r="N230" s="63"/>
      <c r="O230" s="63"/>
      <c r="P230" s="63"/>
      <c r="T230" s="64"/>
      <c r="U230" s="64"/>
      <c r="V230" s="64"/>
    </row>
    <row r="231" spans="3:22" s="2" customFormat="1" ht="15" x14ac:dyDescent="0.25">
      <c r="C231" s="8"/>
      <c r="E231" s="64"/>
      <c r="F231" s="64"/>
      <c r="G231" s="64"/>
      <c r="H231" s="64"/>
      <c r="I231" s="64"/>
      <c r="J231" s="64"/>
      <c r="K231" s="63"/>
      <c r="L231" s="63"/>
      <c r="M231" s="63"/>
      <c r="N231" s="63"/>
      <c r="O231" s="63"/>
      <c r="P231" s="63"/>
      <c r="T231" s="64"/>
      <c r="U231" s="64"/>
      <c r="V231" s="64"/>
    </row>
    <row r="232" spans="3:22" s="2" customFormat="1" ht="15" x14ac:dyDescent="0.25">
      <c r="C232" s="8"/>
      <c r="E232" s="64"/>
      <c r="F232" s="64"/>
      <c r="G232" s="64"/>
      <c r="H232" s="64"/>
      <c r="I232" s="64"/>
      <c r="J232" s="64"/>
      <c r="K232" s="63"/>
      <c r="L232" s="63"/>
      <c r="M232" s="63"/>
      <c r="N232" s="63"/>
      <c r="O232" s="63"/>
      <c r="P232" s="63"/>
      <c r="T232" s="64"/>
      <c r="U232" s="64"/>
      <c r="V232" s="64"/>
    </row>
    <row r="233" spans="3:22" s="2" customFormat="1" ht="15" x14ac:dyDescent="0.25">
      <c r="C233" s="8"/>
      <c r="E233" s="64"/>
      <c r="F233" s="64"/>
      <c r="G233" s="64"/>
      <c r="H233" s="64"/>
      <c r="I233" s="64"/>
      <c r="J233" s="64"/>
      <c r="K233" s="63"/>
      <c r="L233" s="63"/>
      <c r="M233" s="63"/>
      <c r="N233" s="63"/>
      <c r="O233" s="63"/>
      <c r="P233" s="63"/>
      <c r="T233" s="64"/>
      <c r="U233" s="64"/>
      <c r="V233" s="64"/>
    </row>
    <row r="234" spans="3:22" s="2" customFormat="1" ht="15" x14ac:dyDescent="0.25">
      <c r="C234" s="8"/>
      <c r="E234" s="64"/>
      <c r="F234" s="64"/>
      <c r="G234" s="64"/>
      <c r="H234" s="64"/>
      <c r="I234" s="64"/>
      <c r="J234" s="64"/>
      <c r="K234" s="63"/>
      <c r="L234" s="63"/>
      <c r="M234" s="63"/>
      <c r="N234" s="63"/>
      <c r="O234" s="63"/>
      <c r="P234" s="63"/>
      <c r="T234" s="64"/>
      <c r="U234" s="64"/>
      <c r="V234" s="64"/>
    </row>
    <row r="235" spans="3:22" s="2" customFormat="1" ht="15" x14ac:dyDescent="0.25">
      <c r="C235" s="8"/>
      <c r="E235" s="64"/>
      <c r="F235" s="64"/>
      <c r="G235" s="64"/>
      <c r="H235" s="64"/>
      <c r="I235" s="64"/>
      <c r="J235" s="64"/>
      <c r="K235" s="63"/>
      <c r="L235" s="63"/>
      <c r="M235" s="63"/>
      <c r="N235" s="63"/>
      <c r="O235" s="63"/>
      <c r="P235" s="63"/>
      <c r="T235" s="64"/>
      <c r="U235" s="64"/>
      <c r="V235" s="64"/>
    </row>
    <row r="236" spans="3:22" s="2" customFormat="1" ht="15" x14ac:dyDescent="0.25">
      <c r="C236" s="8"/>
      <c r="E236" s="64"/>
      <c r="F236" s="64"/>
      <c r="G236" s="64"/>
      <c r="H236" s="64"/>
      <c r="I236" s="64"/>
      <c r="J236" s="64"/>
      <c r="K236" s="63"/>
      <c r="L236" s="63"/>
      <c r="M236" s="63"/>
      <c r="N236" s="63"/>
      <c r="O236" s="63"/>
      <c r="P236" s="63"/>
      <c r="T236" s="64"/>
      <c r="U236" s="64"/>
      <c r="V236" s="64"/>
    </row>
    <row r="237" spans="3:22" s="2" customFormat="1" ht="15" x14ac:dyDescent="0.25">
      <c r="C237" s="8"/>
      <c r="E237" s="64"/>
      <c r="F237" s="64"/>
      <c r="G237" s="64"/>
      <c r="H237" s="64"/>
      <c r="I237" s="64"/>
      <c r="J237" s="64"/>
      <c r="K237" s="63"/>
      <c r="L237" s="63"/>
      <c r="M237" s="63"/>
      <c r="N237" s="63"/>
      <c r="O237" s="63"/>
      <c r="P237" s="63"/>
      <c r="T237" s="64"/>
      <c r="U237" s="64"/>
      <c r="V237" s="64"/>
    </row>
    <row r="238" spans="3:22" s="2" customFormat="1" ht="15" x14ac:dyDescent="0.25">
      <c r="C238" s="8"/>
      <c r="E238" s="64"/>
      <c r="F238" s="64"/>
      <c r="G238" s="64"/>
      <c r="H238" s="64"/>
      <c r="I238" s="64"/>
      <c r="J238" s="64"/>
      <c r="K238" s="63"/>
      <c r="L238" s="63"/>
      <c r="M238" s="63"/>
      <c r="N238" s="63"/>
      <c r="O238" s="63"/>
      <c r="P238" s="63"/>
      <c r="T238" s="64"/>
      <c r="U238" s="64"/>
      <c r="V238" s="64"/>
    </row>
    <row r="239" spans="3:22" s="2" customFormat="1" ht="15" x14ac:dyDescent="0.25">
      <c r="C239" s="8"/>
      <c r="E239" s="64"/>
      <c r="F239" s="64"/>
      <c r="G239" s="64"/>
      <c r="H239" s="64"/>
      <c r="I239" s="64"/>
      <c r="J239" s="64"/>
      <c r="K239" s="63"/>
      <c r="L239" s="63"/>
      <c r="M239" s="63"/>
      <c r="N239" s="63"/>
      <c r="O239" s="63"/>
      <c r="P239" s="63"/>
      <c r="T239" s="64"/>
      <c r="U239" s="64"/>
      <c r="V239" s="64"/>
    </row>
    <row r="240" spans="3:22" s="2" customFormat="1" ht="15" x14ac:dyDescent="0.25">
      <c r="C240" s="8"/>
      <c r="E240" s="64"/>
      <c r="F240" s="64"/>
      <c r="G240" s="64"/>
      <c r="H240" s="64"/>
      <c r="I240" s="64"/>
      <c r="J240" s="64"/>
      <c r="K240" s="63"/>
      <c r="L240" s="63"/>
      <c r="M240" s="63"/>
      <c r="N240" s="63"/>
      <c r="O240" s="63"/>
      <c r="P240" s="63"/>
      <c r="T240" s="64"/>
      <c r="U240" s="64"/>
      <c r="V240" s="64"/>
    </row>
    <row r="241" spans="3:22" s="2" customFormat="1" ht="15" x14ac:dyDescent="0.25">
      <c r="C241" s="8"/>
      <c r="E241" s="64"/>
      <c r="F241" s="64"/>
      <c r="G241" s="64"/>
      <c r="H241" s="64"/>
      <c r="I241" s="64"/>
      <c r="J241" s="64"/>
      <c r="K241" s="63"/>
      <c r="L241" s="63"/>
      <c r="M241" s="63"/>
      <c r="N241" s="63"/>
      <c r="O241" s="63"/>
      <c r="P241" s="63"/>
      <c r="T241" s="64"/>
      <c r="U241" s="64"/>
      <c r="V241" s="64"/>
    </row>
    <row r="242" spans="3:22" s="2" customFormat="1" ht="15" x14ac:dyDescent="0.25">
      <c r="C242" s="8"/>
      <c r="E242" s="64"/>
      <c r="F242" s="64"/>
      <c r="G242" s="64"/>
      <c r="H242" s="64"/>
      <c r="I242" s="64"/>
      <c r="J242" s="64"/>
      <c r="K242" s="63"/>
      <c r="L242" s="63"/>
      <c r="M242" s="63"/>
      <c r="N242" s="63"/>
      <c r="O242" s="63"/>
      <c r="P242" s="63"/>
      <c r="T242" s="64"/>
      <c r="U242" s="64"/>
      <c r="V242" s="64"/>
    </row>
    <row r="243" spans="3:22" s="2" customFormat="1" ht="15" x14ac:dyDescent="0.25">
      <c r="C243" s="8"/>
      <c r="E243" s="64"/>
      <c r="F243" s="64"/>
      <c r="G243" s="64"/>
      <c r="H243" s="64"/>
      <c r="I243" s="64"/>
      <c r="J243" s="64"/>
      <c r="K243" s="63"/>
      <c r="L243" s="63"/>
      <c r="M243" s="63"/>
      <c r="N243" s="63"/>
      <c r="O243" s="63"/>
      <c r="P243" s="63"/>
      <c r="T243" s="64"/>
      <c r="U243" s="64"/>
      <c r="V243" s="64"/>
    </row>
    <row r="244" spans="3:22" s="2" customFormat="1" ht="15" x14ac:dyDescent="0.25">
      <c r="C244" s="8"/>
      <c r="E244" s="64"/>
      <c r="F244" s="64"/>
      <c r="G244" s="64"/>
      <c r="H244" s="64"/>
      <c r="I244" s="64"/>
      <c r="J244" s="64"/>
      <c r="K244" s="63"/>
      <c r="L244" s="63"/>
      <c r="M244" s="63"/>
      <c r="N244" s="63"/>
      <c r="O244" s="63"/>
      <c r="P244" s="63"/>
      <c r="T244" s="64"/>
      <c r="U244" s="64"/>
      <c r="V244" s="64"/>
    </row>
    <row r="245" spans="3:22" s="2" customFormat="1" ht="15" x14ac:dyDescent="0.25">
      <c r="C245" s="8"/>
      <c r="E245" s="64"/>
      <c r="F245" s="64"/>
      <c r="G245" s="64"/>
      <c r="H245" s="64"/>
      <c r="I245" s="64"/>
      <c r="J245" s="64"/>
      <c r="K245" s="63"/>
      <c r="L245" s="63"/>
      <c r="M245" s="63"/>
      <c r="N245" s="63"/>
      <c r="O245" s="63"/>
      <c r="P245" s="63"/>
      <c r="T245" s="64"/>
      <c r="U245" s="64"/>
      <c r="V245" s="64"/>
    </row>
    <row r="246" spans="3:22" s="2" customFormat="1" ht="15" x14ac:dyDescent="0.25">
      <c r="C246" s="8"/>
      <c r="E246" s="64"/>
      <c r="F246" s="64"/>
      <c r="G246" s="64"/>
      <c r="H246" s="64"/>
      <c r="I246" s="64"/>
      <c r="J246" s="64"/>
      <c r="K246" s="63"/>
      <c r="L246" s="63"/>
      <c r="M246" s="63"/>
      <c r="N246" s="63"/>
      <c r="O246" s="63"/>
      <c r="P246" s="63"/>
      <c r="T246" s="64"/>
      <c r="U246" s="64"/>
      <c r="V246" s="64"/>
    </row>
    <row r="247" spans="3:22" s="2" customFormat="1" ht="15" x14ac:dyDescent="0.25">
      <c r="C247" s="8"/>
      <c r="E247" s="64"/>
      <c r="F247" s="64"/>
      <c r="G247" s="64"/>
      <c r="H247" s="64"/>
      <c r="I247" s="64"/>
      <c r="J247" s="64"/>
      <c r="K247" s="63"/>
      <c r="L247" s="63"/>
      <c r="M247" s="63"/>
      <c r="N247" s="63"/>
      <c r="O247" s="63"/>
      <c r="P247" s="63"/>
      <c r="T247" s="64"/>
      <c r="U247" s="64"/>
      <c r="V247" s="64"/>
    </row>
    <row r="248" spans="3:22" s="2" customFormat="1" ht="15" x14ac:dyDescent="0.25">
      <c r="C248" s="8"/>
      <c r="E248" s="64"/>
      <c r="F248" s="64"/>
      <c r="G248" s="64"/>
      <c r="H248" s="64"/>
      <c r="I248" s="64"/>
      <c r="J248" s="64"/>
      <c r="K248" s="63"/>
      <c r="L248" s="63"/>
      <c r="M248" s="63"/>
      <c r="N248" s="63"/>
      <c r="O248" s="63"/>
      <c r="P248" s="63"/>
      <c r="T248" s="64"/>
      <c r="U248" s="64"/>
      <c r="V248" s="64"/>
    </row>
    <row r="249" spans="3:22" s="2" customFormat="1" ht="15" x14ac:dyDescent="0.25">
      <c r="C249" s="8"/>
      <c r="E249" s="64"/>
      <c r="F249" s="64"/>
      <c r="G249" s="64"/>
      <c r="H249" s="64"/>
      <c r="I249" s="64"/>
      <c r="J249" s="64"/>
      <c r="K249" s="63"/>
      <c r="L249" s="63"/>
      <c r="M249" s="63"/>
      <c r="N249" s="63"/>
      <c r="O249" s="63"/>
      <c r="P249" s="63"/>
      <c r="T249" s="64"/>
      <c r="U249" s="64"/>
      <c r="V249" s="64"/>
    </row>
    <row r="250" spans="3:22" s="2" customFormat="1" ht="15" x14ac:dyDescent="0.25">
      <c r="C250" s="8"/>
      <c r="E250" s="64"/>
      <c r="F250" s="64"/>
      <c r="G250" s="64"/>
      <c r="H250" s="64"/>
      <c r="I250" s="64"/>
      <c r="J250" s="64"/>
      <c r="K250" s="63"/>
      <c r="L250" s="63"/>
      <c r="M250" s="63"/>
      <c r="N250" s="63"/>
      <c r="O250" s="63"/>
      <c r="P250" s="63"/>
      <c r="T250" s="64"/>
      <c r="U250" s="64"/>
      <c r="V250" s="64"/>
    </row>
    <row r="251" spans="3:22" s="2" customFormat="1" ht="15" x14ac:dyDescent="0.25">
      <c r="C251" s="8"/>
      <c r="E251" s="64"/>
      <c r="F251" s="64"/>
      <c r="G251" s="64"/>
      <c r="H251" s="64"/>
      <c r="I251" s="64"/>
      <c r="J251" s="64"/>
      <c r="K251" s="63"/>
      <c r="L251" s="63"/>
      <c r="M251" s="63"/>
      <c r="N251" s="63"/>
      <c r="O251" s="63"/>
      <c r="P251" s="63"/>
      <c r="T251" s="64"/>
      <c r="U251" s="64"/>
      <c r="V251" s="64"/>
    </row>
    <row r="252" spans="3:22" s="2" customFormat="1" ht="15" x14ac:dyDescent="0.25">
      <c r="C252" s="8"/>
      <c r="E252" s="64"/>
      <c r="F252" s="64"/>
      <c r="G252" s="64"/>
      <c r="H252" s="64"/>
      <c r="I252" s="64"/>
      <c r="J252" s="64"/>
      <c r="K252" s="63"/>
      <c r="L252" s="63"/>
      <c r="M252" s="63"/>
      <c r="N252" s="63"/>
      <c r="O252" s="63"/>
      <c r="P252" s="63"/>
      <c r="T252" s="64"/>
      <c r="U252" s="64"/>
      <c r="V252" s="64"/>
    </row>
    <row r="253" spans="3:22" s="2" customFormat="1" ht="15" x14ac:dyDescent="0.25">
      <c r="C253" s="8"/>
      <c r="E253" s="64"/>
      <c r="F253" s="64"/>
      <c r="G253" s="64"/>
      <c r="H253" s="64"/>
      <c r="I253" s="64"/>
      <c r="J253" s="64"/>
      <c r="K253" s="63"/>
      <c r="L253" s="63"/>
      <c r="M253" s="63"/>
      <c r="N253" s="63"/>
      <c r="O253" s="63"/>
      <c r="P253" s="63"/>
      <c r="T253" s="64"/>
      <c r="U253" s="64"/>
      <c r="V253" s="64"/>
    </row>
    <row r="254" spans="3:22" s="2" customFormat="1" ht="15" x14ac:dyDescent="0.25">
      <c r="C254" s="8"/>
      <c r="E254" s="64"/>
      <c r="F254" s="64"/>
      <c r="G254" s="64"/>
      <c r="H254" s="64"/>
      <c r="I254" s="64"/>
      <c r="J254" s="64"/>
      <c r="K254" s="63"/>
      <c r="L254" s="63"/>
      <c r="M254" s="63"/>
      <c r="N254" s="63"/>
      <c r="O254" s="63"/>
      <c r="P254" s="63"/>
      <c r="T254" s="64"/>
      <c r="U254" s="64"/>
      <c r="V254" s="64"/>
    </row>
    <row r="255" spans="3:22" s="2" customFormat="1" ht="15" x14ac:dyDescent="0.25">
      <c r="C255" s="8"/>
      <c r="E255" s="64"/>
      <c r="F255" s="64"/>
      <c r="G255" s="64"/>
      <c r="H255" s="64"/>
      <c r="I255" s="64"/>
      <c r="J255" s="64"/>
      <c r="K255" s="63"/>
      <c r="L255" s="63"/>
      <c r="M255" s="63"/>
      <c r="N255" s="63"/>
      <c r="O255" s="63"/>
      <c r="P255" s="63"/>
      <c r="T255" s="64"/>
      <c r="U255" s="64"/>
      <c r="V255" s="64"/>
    </row>
    <row r="256" spans="3:22" s="2" customFormat="1" ht="15" x14ac:dyDescent="0.25">
      <c r="C256" s="8"/>
      <c r="E256" s="64"/>
      <c r="F256" s="64"/>
      <c r="G256" s="64"/>
      <c r="H256" s="64"/>
      <c r="I256" s="64"/>
      <c r="J256" s="64"/>
      <c r="K256" s="63"/>
      <c r="L256" s="63"/>
      <c r="M256" s="63"/>
      <c r="N256" s="63"/>
      <c r="O256" s="63"/>
      <c r="P256" s="63"/>
      <c r="T256" s="64"/>
      <c r="U256" s="64"/>
      <c r="V256" s="64"/>
    </row>
    <row r="257" spans="3:22" s="2" customFormat="1" ht="15" x14ac:dyDescent="0.25">
      <c r="C257" s="8"/>
      <c r="E257" s="64"/>
      <c r="F257" s="64"/>
      <c r="G257" s="64"/>
      <c r="H257" s="64"/>
      <c r="I257" s="64"/>
      <c r="J257" s="64"/>
      <c r="K257" s="63"/>
      <c r="L257" s="63"/>
      <c r="M257" s="63"/>
      <c r="N257" s="63"/>
      <c r="O257" s="63"/>
      <c r="P257" s="63"/>
      <c r="T257" s="64"/>
      <c r="U257" s="64"/>
      <c r="V257" s="64"/>
    </row>
    <row r="258" spans="3:22" s="2" customFormat="1" ht="15" x14ac:dyDescent="0.25">
      <c r="C258" s="8"/>
      <c r="E258" s="64"/>
      <c r="F258" s="64"/>
      <c r="G258" s="64"/>
      <c r="H258" s="64"/>
      <c r="I258" s="64"/>
      <c r="J258" s="64"/>
      <c r="K258" s="63"/>
      <c r="L258" s="63"/>
      <c r="M258" s="63"/>
      <c r="N258" s="63"/>
      <c r="O258" s="63"/>
      <c r="P258" s="63"/>
      <c r="T258" s="64"/>
      <c r="U258" s="64"/>
      <c r="V258" s="64"/>
    </row>
    <row r="259" spans="3:22" s="2" customFormat="1" ht="15" x14ac:dyDescent="0.25">
      <c r="C259" s="8"/>
      <c r="E259" s="64"/>
      <c r="F259" s="64"/>
      <c r="G259" s="64"/>
      <c r="H259" s="64"/>
      <c r="I259" s="64"/>
      <c r="J259" s="64"/>
      <c r="K259" s="63"/>
      <c r="L259" s="63"/>
      <c r="M259" s="63"/>
      <c r="N259" s="63"/>
      <c r="O259" s="63"/>
      <c r="P259" s="63"/>
      <c r="T259" s="64"/>
      <c r="U259" s="64"/>
      <c r="V259" s="64"/>
    </row>
    <row r="260" spans="3:22" s="2" customFormat="1" ht="15" x14ac:dyDescent="0.25">
      <c r="C260" s="8"/>
      <c r="E260" s="64"/>
      <c r="F260" s="64"/>
      <c r="G260" s="64"/>
      <c r="H260" s="64"/>
      <c r="I260" s="64"/>
      <c r="J260" s="64"/>
      <c r="K260" s="63"/>
      <c r="L260" s="63"/>
      <c r="M260" s="63"/>
      <c r="N260" s="63"/>
      <c r="O260" s="63"/>
      <c r="P260" s="63"/>
      <c r="T260" s="64"/>
      <c r="U260" s="64"/>
      <c r="V260" s="64"/>
    </row>
    <row r="261" spans="3:22" s="2" customFormat="1" ht="15" x14ac:dyDescent="0.25">
      <c r="C261" s="8"/>
      <c r="E261" s="64"/>
      <c r="F261" s="64"/>
      <c r="G261" s="64"/>
      <c r="H261" s="64"/>
      <c r="I261" s="64"/>
      <c r="J261" s="64"/>
      <c r="K261" s="63"/>
      <c r="L261" s="63"/>
      <c r="M261" s="63"/>
      <c r="N261" s="63"/>
      <c r="O261" s="63"/>
      <c r="P261" s="63"/>
      <c r="T261" s="64"/>
      <c r="U261" s="64"/>
      <c r="V261" s="64"/>
    </row>
    <row r="262" spans="3:22" s="2" customFormat="1" ht="15" x14ac:dyDescent="0.25">
      <c r="C262" s="8"/>
      <c r="E262" s="64"/>
      <c r="F262" s="64"/>
      <c r="G262" s="64"/>
      <c r="H262" s="64"/>
      <c r="I262" s="64"/>
      <c r="J262" s="64"/>
      <c r="K262" s="63"/>
      <c r="L262" s="63"/>
      <c r="M262" s="63"/>
      <c r="N262" s="63"/>
      <c r="O262" s="63"/>
      <c r="P262" s="63"/>
      <c r="T262" s="64"/>
      <c r="U262" s="64"/>
      <c r="V262" s="64"/>
    </row>
    <row r="263" spans="3:22" s="2" customFormat="1" ht="15" x14ac:dyDescent="0.25">
      <c r="C263" s="8"/>
      <c r="E263" s="64"/>
      <c r="F263" s="64"/>
      <c r="G263" s="64"/>
      <c r="H263" s="64"/>
      <c r="I263" s="64"/>
      <c r="J263" s="64"/>
      <c r="K263" s="63"/>
      <c r="L263" s="63"/>
      <c r="M263" s="63"/>
      <c r="N263" s="63"/>
      <c r="O263" s="63"/>
      <c r="P263" s="63"/>
      <c r="T263" s="64"/>
      <c r="U263" s="64"/>
      <c r="V263" s="64"/>
    </row>
    <row r="264" spans="3:22" s="2" customFormat="1" ht="15" x14ac:dyDescent="0.25">
      <c r="C264" s="8"/>
      <c r="E264" s="64"/>
      <c r="F264" s="64"/>
      <c r="G264" s="64"/>
      <c r="H264" s="64"/>
      <c r="I264" s="64"/>
      <c r="J264" s="64"/>
      <c r="K264" s="63"/>
      <c r="L264" s="63"/>
      <c r="M264" s="63"/>
      <c r="N264" s="63"/>
      <c r="O264" s="63"/>
      <c r="P264" s="63"/>
      <c r="T264" s="64"/>
      <c r="U264" s="64"/>
      <c r="V264" s="64"/>
    </row>
    <row r="265" spans="3:22" s="2" customFormat="1" ht="15" x14ac:dyDescent="0.25">
      <c r="C265" s="8"/>
      <c r="E265" s="64"/>
      <c r="F265" s="64"/>
      <c r="G265" s="64"/>
      <c r="H265" s="64"/>
      <c r="I265" s="64"/>
      <c r="J265" s="64"/>
      <c r="K265" s="63"/>
      <c r="L265" s="63"/>
      <c r="M265" s="63"/>
      <c r="N265" s="63"/>
      <c r="O265" s="63"/>
      <c r="P265" s="63"/>
      <c r="T265" s="64"/>
      <c r="U265" s="64"/>
      <c r="V265" s="64"/>
    </row>
    <row r="266" spans="3:22" s="2" customFormat="1" ht="15" x14ac:dyDescent="0.25">
      <c r="C266" s="8"/>
      <c r="E266" s="64"/>
      <c r="F266" s="64"/>
      <c r="G266" s="64"/>
      <c r="H266" s="64"/>
      <c r="I266" s="64"/>
      <c r="J266" s="64"/>
      <c r="K266" s="63"/>
      <c r="L266" s="63"/>
      <c r="M266" s="63"/>
      <c r="N266" s="63"/>
      <c r="O266" s="63"/>
      <c r="P266" s="63"/>
      <c r="T266" s="64"/>
      <c r="U266" s="64"/>
      <c r="V266" s="64"/>
    </row>
    <row r="267" spans="3:22" s="2" customFormat="1" ht="15" x14ac:dyDescent="0.25">
      <c r="C267" s="8"/>
      <c r="E267" s="64"/>
      <c r="F267" s="64"/>
      <c r="G267" s="64"/>
      <c r="H267" s="64"/>
      <c r="I267" s="64"/>
      <c r="J267" s="64"/>
      <c r="K267" s="63"/>
      <c r="L267" s="63"/>
      <c r="M267" s="63"/>
      <c r="N267" s="63"/>
      <c r="O267" s="63"/>
      <c r="P267" s="63"/>
      <c r="T267" s="64"/>
      <c r="U267" s="64"/>
      <c r="V267" s="64"/>
    </row>
    <row r="268" spans="3:22" s="2" customFormat="1" ht="15" x14ac:dyDescent="0.25">
      <c r="C268" s="8"/>
      <c r="E268" s="64"/>
      <c r="F268" s="64"/>
      <c r="G268" s="64"/>
      <c r="H268" s="64"/>
      <c r="I268" s="64"/>
      <c r="J268" s="64"/>
      <c r="K268" s="63"/>
      <c r="L268" s="63"/>
      <c r="M268" s="63"/>
      <c r="N268" s="63"/>
      <c r="O268" s="63"/>
      <c r="P268" s="63"/>
      <c r="T268" s="64"/>
      <c r="U268" s="64"/>
      <c r="V268" s="64"/>
    </row>
    <row r="269" spans="3:22" s="2" customFormat="1" ht="15" x14ac:dyDescent="0.25">
      <c r="C269" s="8"/>
      <c r="E269" s="64"/>
      <c r="F269" s="64"/>
      <c r="G269" s="64"/>
      <c r="H269" s="64"/>
      <c r="I269" s="64"/>
      <c r="J269" s="64"/>
      <c r="K269" s="63"/>
      <c r="L269" s="63"/>
      <c r="M269" s="63"/>
      <c r="N269" s="63"/>
      <c r="O269" s="63"/>
      <c r="P269" s="63"/>
      <c r="T269" s="64"/>
      <c r="U269" s="64"/>
      <c r="V269" s="64"/>
    </row>
    <row r="270" spans="3:22" s="2" customFormat="1" ht="15" x14ac:dyDescent="0.25">
      <c r="C270" s="8"/>
      <c r="E270" s="64"/>
      <c r="F270" s="64"/>
      <c r="G270" s="64"/>
      <c r="H270" s="64"/>
      <c r="I270" s="64"/>
      <c r="J270" s="64"/>
      <c r="K270" s="63"/>
      <c r="L270" s="63"/>
      <c r="M270" s="63"/>
      <c r="N270" s="63"/>
      <c r="O270" s="63"/>
      <c r="P270" s="63"/>
      <c r="T270" s="64"/>
      <c r="U270" s="64"/>
      <c r="V270" s="64"/>
    </row>
    <row r="271" spans="3:22" s="2" customFormat="1" ht="15" x14ac:dyDescent="0.25">
      <c r="C271" s="8"/>
      <c r="E271" s="64"/>
      <c r="F271" s="64"/>
      <c r="G271" s="64"/>
      <c r="H271" s="64"/>
      <c r="I271" s="64"/>
      <c r="J271" s="64"/>
      <c r="K271" s="63"/>
      <c r="L271" s="63"/>
      <c r="M271" s="63"/>
      <c r="N271" s="63"/>
      <c r="O271" s="63"/>
      <c r="P271" s="63"/>
      <c r="T271" s="64"/>
      <c r="U271" s="64"/>
      <c r="V271" s="64"/>
    </row>
    <row r="272" spans="3:22" s="2" customFormat="1" ht="15" x14ac:dyDescent="0.25">
      <c r="C272" s="8"/>
      <c r="E272" s="64"/>
      <c r="F272" s="64"/>
      <c r="G272" s="64"/>
      <c r="H272" s="64"/>
      <c r="I272" s="64"/>
      <c r="J272" s="64"/>
      <c r="K272" s="63"/>
      <c r="L272" s="63"/>
      <c r="M272" s="63"/>
      <c r="N272" s="63"/>
      <c r="O272" s="63"/>
      <c r="P272" s="63"/>
      <c r="T272" s="64"/>
      <c r="U272" s="64"/>
      <c r="V272" s="64"/>
    </row>
    <row r="273" spans="3:22" s="2" customFormat="1" ht="15" x14ac:dyDescent="0.25">
      <c r="C273" s="8"/>
      <c r="E273" s="64"/>
      <c r="F273" s="64"/>
      <c r="G273" s="64"/>
      <c r="H273" s="64"/>
      <c r="I273" s="64"/>
      <c r="J273" s="64"/>
      <c r="K273" s="63"/>
      <c r="L273" s="63"/>
      <c r="M273" s="63"/>
      <c r="N273" s="63"/>
      <c r="O273" s="63"/>
      <c r="P273" s="63"/>
      <c r="T273" s="64"/>
      <c r="U273" s="64"/>
      <c r="V273" s="64"/>
    </row>
    <row r="274" spans="3:22" s="2" customFormat="1" ht="15" x14ac:dyDescent="0.25">
      <c r="C274" s="8"/>
      <c r="E274" s="64"/>
      <c r="F274" s="64"/>
      <c r="G274" s="64"/>
      <c r="H274" s="64"/>
      <c r="I274" s="64"/>
      <c r="J274" s="64"/>
      <c r="K274" s="63"/>
      <c r="L274" s="63"/>
      <c r="M274" s="63"/>
      <c r="N274" s="63"/>
      <c r="O274" s="63"/>
      <c r="P274" s="63"/>
      <c r="T274" s="64"/>
      <c r="U274" s="64"/>
      <c r="V274" s="64"/>
    </row>
    <row r="275" spans="3:22" s="2" customFormat="1" ht="15" x14ac:dyDescent="0.25">
      <c r="C275" s="8"/>
      <c r="E275" s="64"/>
      <c r="F275" s="64"/>
      <c r="G275" s="64"/>
      <c r="H275" s="64"/>
      <c r="I275" s="64"/>
      <c r="J275" s="64"/>
      <c r="K275" s="63"/>
      <c r="L275" s="63"/>
      <c r="M275" s="63"/>
      <c r="N275" s="63"/>
      <c r="O275" s="63"/>
      <c r="P275" s="63"/>
      <c r="T275" s="64"/>
      <c r="U275" s="64"/>
      <c r="V275" s="64"/>
    </row>
    <row r="276" spans="3:22" s="2" customFormat="1" ht="15" x14ac:dyDescent="0.25">
      <c r="C276" s="8"/>
      <c r="E276" s="64"/>
      <c r="F276" s="64"/>
      <c r="G276" s="64"/>
      <c r="H276" s="64"/>
      <c r="I276" s="64"/>
      <c r="J276" s="64"/>
      <c r="K276" s="63"/>
      <c r="L276" s="63"/>
      <c r="M276" s="63"/>
      <c r="N276" s="63"/>
      <c r="O276" s="63"/>
      <c r="P276" s="63"/>
      <c r="T276" s="64"/>
      <c r="U276" s="64"/>
      <c r="V276" s="64"/>
    </row>
    <row r="277" spans="3:22" s="2" customFormat="1" ht="15" x14ac:dyDescent="0.25">
      <c r="C277" s="8"/>
      <c r="E277" s="64"/>
      <c r="F277" s="64"/>
      <c r="G277" s="64"/>
      <c r="H277" s="64"/>
      <c r="I277" s="64"/>
      <c r="J277" s="64"/>
      <c r="K277" s="63"/>
      <c r="L277" s="63"/>
      <c r="M277" s="63"/>
      <c r="N277" s="63"/>
      <c r="O277" s="63"/>
      <c r="P277" s="63"/>
      <c r="T277" s="64"/>
      <c r="U277" s="64"/>
      <c r="V277" s="64"/>
    </row>
    <row r="278" spans="3:22" s="2" customFormat="1" ht="15" x14ac:dyDescent="0.25">
      <c r="C278" s="8"/>
      <c r="E278" s="64"/>
      <c r="F278" s="64"/>
      <c r="G278" s="64"/>
      <c r="H278" s="64"/>
      <c r="I278" s="64"/>
      <c r="J278" s="64"/>
      <c r="K278" s="63"/>
      <c r="L278" s="63"/>
      <c r="M278" s="63"/>
      <c r="N278" s="63"/>
      <c r="O278" s="63"/>
      <c r="P278" s="63"/>
      <c r="T278" s="64"/>
      <c r="U278" s="64"/>
      <c r="V278" s="64"/>
    </row>
    <row r="279" spans="3:22" s="2" customFormat="1" ht="15" x14ac:dyDescent="0.25">
      <c r="C279" s="8"/>
      <c r="E279" s="64"/>
      <c r="F279" s="64"/>
      <c r="G279" s="64"/>
      <c r="H279" s="64"/>
      <c r="I279" s="64"/>
      <c r="J279" s="64"/>
      <c r="K279" s="63"/>
      <c r="L279" s="63"/>
      <c r="M279" s="63"/>
      <c r="N279" s="63"/>
      <c r="O279" s="63"/>
      <c r="P279" s="63"/>
      <c r="T279" s="64"/>
      <c r="U279" s="64"/>
      <c r="V279" s="64"/>
    </row>
    <row r="280" spans="3:22" s="2" customFormat="1" ht="15" x14ac:dyDescent="0.25">
      <c r="C280" s="8"/>
      <c r="E280" s="64"/>
      <c r="F280" s="64"/>
      <c r="G280" s="64"/>
      <c r="H280" s="64"/>
      <c r="I280" s="64"/>
      <c r="J280" s="64"/>
      <c r="K280" s="63"/>
      <c r="L280" s="63"/>
      <c r="M280" s="63"/>
      <c r="N280" s="63"/>
      <c r="O280" s="63"/>
      <c r="P280" s="63"/>
      <c r="T280" s="64"/>
      <c r="U280" s="64"/>
      <c r="V280" s="64"/>
    </row>
    <row r="281" spans="3:22" s="2" customFormat="1" ht="15" x14ac:dyDescent="0.25">
      <c r="C281" s="8"/>
      <c r="E281" s="64"/>
      <c r="F281" s="64"/>
      <c r="G281" s="64"/>
      <c r="H281" s="64"/>
      <c r="I281" s="64"/>
      <c r="J281" s="64"/>
      <c r="K281" s="63"/>
      <c r="L281" s="63"/>
      <c r="M281" s="63"/>
      <c r="N281" s="63"/>
      <c r="O281" s="63"/>
      <c r="P281" s="63"/>
      <c r="T281" s="64"/>
      <c r="U281" s="64"/>
      <c r="V281" s="64"/>
    </row>
    <row r="282" spans="3:22" s="2" customFormat="1" ht="15" x14ac:dyDescent="0.25">
      <c r="C282" s="8"/>
      <c r="E282" s="64"/>
      <c r="F282" s="64"/>
      <c r="G282" s="64"/>
      <c r="H282" s="64"/>
      <c r="I282" s="64"/>
      <c r="J282" s="64"/>
      <c r="K282" s="63"/>
      <c r="L282" s="63"/>
      <c r="M282" s="63"/>
      <c r="N282" s="63"/>
      <c r="O282" s="63"/>
      <c r="P282" s="63"/>
      <c r="T282" s="64"/>
      <c r="U282" s="64"/>
      <c r="V282" s="64"/>
    </row>
    <row r="283" spans="3:22" s="2" customFormat="1" ht="15" x14ac:dyDescent="0.25">
      <c r="C283" s="8"/>
      <c r="E283" s="64"/>
      <c r="F283" s="64"/>
      <c r="G283" s="64"/>
      <c r="H283" s="64"/>
      <c r="I283" s="64"/>
      <c r="J283" s="64"/>
      <c r="K283" s="63"/>
      <c r="L283" s="63"/>
      <c r="M283" s="63"/>
      <c r="N283" s="63"/>
      <c r="O283" s="63"/>
      <c r="P283" s="63"/>
      <c r="T283" s="64"/>
      <c r="U283" s="64"/>
      <c r="V283" s="64"/>
    </row>
    <row r="284" spans="3:22" s="2" customFormat="1" ht="15" x14ac:dyDescent="0.25">
      <c r="C284" s="8"/>
      <c r="E284" s="64"/>
      <c r="F284" s="64"/>
      <c r="G284" s="64"/>
      <c r="H284" s="64"/>
      <c r="I284" s="64"/>
      <c r="J284" s="64"/>
      <c r="K284" s="63"/>
      <c r="L284" s="63"/>
      <c r="M284" s="63"/>
      <c r="N284" s="63"/>
      <c r="O284" s="63"/>
      <c r="P284" s="63"/>
      <c r="T284" s="64"/>
      <c r="U284" s="64"/>
      <c r="V284" s="64"/>
    </row>
    <row r="285" spans="3:22" s="2" customFormat="1" ht="15" x14ac:dyDescent="0.25">
      <c r="C285" s="8"/>
      <c r="E285" s="64"/>
      <c r="F285" s="64"/>
      <c r="G285" s="64"/>
      <c r="H285" s="64"/>
      <c r="I285" s="64"/>
      <c r="J285" s="64"/>
      <c r="K285" s="63"/>
      <c r="L285" s="63"/>
      <c r="M285" s="63"/>
      <c r="N285" s="63"/>
      <c r="O285" s="63"/>
      <c r="P285" s="63"/>
      <c r="T285" s="64"/>
      <c r="U285" s="64"/>
      <c r="V285" s="64"/>
    </row>
    <row r="286" spans="3:22" s="2" customFormat="1" ht="15" x14ac:dyDescent="0.25">
      <c r="C286" s="8"/>
      <c r="E286" s="64"/>
      <c r="F286" s="64"/>
      <c r="G286" s="64"/>
      <c r="H286" s="64"/>
      <c r="I286" s="64"/>
      <c r="J286" s="64"/>
      <c r="K286" s="63"/>
      <c r="L286" s="63"/>
      <c r="M286" s="63"/>
      <c r="N286" s="63"/>
      <c r="O286" s="63"/>
      <c r="P286" s="63"/>
      <c r="T286" s="64"/>
      <c r="U286" s="64"/>
      <c r="V286" s="64"/>
    </row>
    <row r="287" spans="3:22" s="2" customFormat="1" ht="15" x14ac:dyDescent="0.25">
      <c r="C287" s="8"/>
      <c r="E287" s="64"/>
      <c r="F287" s="64"/>
      <c r="G287" s="64"/>
      <c r="H287" s="64"/>
      <c r="I287" s="64"/>
      <c r="J287" s="64"/>
      <c r="K287" s="63"/>
      <c r="L287" s="63"/>
      <c r="M287" s="63"/>
      <c r="N287" s="63"/>
      <c r="O287" s="63"/>
      <c r="P287" s="63"/>
      <c r="T287" s="64"/>
      <c r="U287" s="64"/>
      <c r="V287" s="64"/>
    </row>
    <row r="288" spans="3:22" s="2" customFormat="1" ht="15" x14ac:dyDescent="0.25">
      <c r="C288" s="8"/>
      <c r="E288" s="64"/>
      <c r="F288" s="64"/>
      <c r="G288" s="64"/>
      <c r="H288" s="64"/>
      <c r="I288" s="64"/>
      <c r="J288" s="64"/>
      <c r="K288" s="63"/>
      <c r="L288" s="63"/>
      <c r="M288" s="63"/>
      <c r="N288" s="63"/>
      <c r="O288" s="63"/>
      <c r="P288" s="63"/>
      <c r="T288" s="64"/>
      <c r="U288" s="64"/>
      <c r="V288" s="64"/>
    </row>
    <row r="289" spans="3:22" s="2" customFormat="1" ht="15" x14ac:dyDescent="0.25">
      <c r="C289" s="8"/>
      <c r="E289" s="64"/>
      <c r="F289" s="64"/>
      <c r="G289" s="64"/>
      <c r="H289" s="64"/>
      <c r="I289" s="64"/>
      <c r="J289" s="64"/>
      <c r="K289" s="63"/>
      <c r="L289" s="63"/>
      <c r="M289" s="63"/>
      <c r="N289" s="63"/>
      <c r="O289" s="63"/>
      <c r="P289" s="63"/>
      <c r="T289" s="64"/>
      <c r="U289" s="64"/>
      <c r="V289" s="64"/>
    </row>
    <row r="290" spans="3:22" s="2" customFormat="1" ht="15" x14ac:dyDescent="0.25">
      <c r="C290" s="8"/>
      <c r="E290" s="64"/>
      <c r="F290" s="64"/>
      <c r="G290" s="64"/>
      <c r="H290" s="64"/>
      <c r="I290" s="64"/>
      <c r="J290" s="64"/>
      <c r="K290" s="63"/>
      <c r="L290" s="63"/>
      <c r="M290" s="63"/>
      <c r="N290" s="63"/>
      <c r="O290" s="63"/>
      <c r="P290" s="63"/>
      <c r="T290" s="64"/>
      <c r="U290" s="64"/>
      <c r="V290" s="64"/>
    </row>
    <row r="291" spans="3:22" s="2" customFormat="1" ht="15" x14ac:dyDescent="0.25">
      <c r="C291" s="8"/>
      <c r="E291" s="64"/>
      <c r="F291" s="64"/>
      <c r="G291" s="64"/>
      <c r="H291" s="64"/>
      <c r="I291" s="64"/>
      <c r="J291" s="64"/>
      <c r="K291" s="63"/>
      <c r="L291" s="63"/>
      <c r="M291" s="63"/>
      <c r="N291" s="63"/>
      <c r="O291" s="63"/>
      <c r="P291" s="63"/>
      <c r="T291" s="64"/>
      <c r="U291" s="64"/>
      <c r="V291" s="64"/>
    </row>
    <row r="292" spans="3:22" s="2" customFormat="1" ht="15" x14ac:dyDescent="0.25">
      <c r="C292" s="8"/>
      <c r="E292" s="64"/>
      <c r="F292" s="64"/>
      <c r="G292" s="64"/>
      <c r="H292" s="64"/>
      <c r="I292" s="64"/>
      <c r="J292" s="64"/>
      <c r="K292" s="63"/>
      <c r="L292" s="63"/>
      <c r="M292" s="63"/>
      <c r="N292" s="63"/>
      <c r="O292" s="63"/>
      <c r="P292" s="63"/>
      <c r="T292" s="64"/>
      <c r="U292" s="64"/>
      <c r="V292" s="64"/>
    </row>
    <row r="293" spans="3:22" s="2" customFormat="1" ht="15" x14ac:dyDescent="0.25">
      <c r="C293" s="8"/>
      <c r="E293" s="64"/>
      <c r="F293" s="64"/>
      <c r="G293" s="64"/>
      <c r="H293" s="64"/>
      <c r="I293" s="64"/>
      <c r="J293" s="64"/>
      <c r="K293" s="63"/>
      <c r="L293" s="63"/>
      <c r="M293" s="63"/>
      <c r="N293" s="63"/>
      <c r="O293" s="63"/>
      <c r="P293" s="63"/>
      <c r="T293" s="64"/>
      <c r="U293" s="64"/>
      <c r="V293" s="64"/>
    </row>
    <row r="294" spans="3:22" s="2" customFormat="1" ht="15" x14ac:dyDescent="0.25">
      <c r="C294" s="8"/>
      <c r="E294" s="64"/>
      <c r="F294" s="64"/>
      <c r="G294" s="64"/>
      <c r="H294" s="64"/>
      <c r="I294" s="64"/>
      <c r="J294" s="64"/>
      <c r="K294" s="63"/>
      <c r="L294" s="63"/>
      <c r="M294" s="63"/>
      <c r="N294" s="63"/>
      <c r="O294" s="63"/>
      <c r="P294" s="63"/>
      <c r="T294" s="64"/>
      <c r="U294" s="64"/>
      <c r="V294" s="64"/>
    </row>
    <row r="295" spans="3:22" s="2" customFormat="1" ht="15" x14ac:dyDescent="0.25">
      <c r="C295" s="8"/>
      <c r="E295" s="64"/>
      <c r="F295" s="64"/>
      <c r="G295" s="64"/>
      <c r="H295" s="64"/>
      <c r="I295" s="64"/>
      <c r="J295" s="64"/>
      <c r="K295" s="63"/>
      <c r="L295" s="63"/>
      <c r="M295" s="63"/>
      <c r="N295" s="63"/>
      <c r="O295" s="63"/>
      <c r="P295" s="63"/>
      <c r="T295" s="64"/>
      <c r="U295" s="64"/>
      <c r="V295" s="64"/>
    </row>
    <row r="296" spans="3:22" s="2" customFormat="1" ht="15" x14ac:dyDescent="0.25">
      <c r="C296" s="8"/>
      <c r="E296" s="64"/>
      <c r="F296" s="64"/>
      <c r="G296" s="64"/>
      <c r="H296" s="64"/>
      <c r="I296" s="64"/>
      <c r="J296" s="64"/>
      <c r="K296" s="63"/>
      <c r="L296" s="63"/>
      <c r="M296" s="63"/>
      <c r="N296" s="63"/>
      <c r="O296" s="63"/>
      <c r="P296" s="63"/>
      <c r="T296" s="64"/>
      <c r="U296" s="64"/>
      <c r="V296" s="64"/>
    </row>
    <row r="297" spans="3:22" s="2" customFormat="1" ht="15" x14ac:dyDescent="0.25">
      <c r="C297" s="8"/>
      <c r="E297" s="64"/>
      <c r="F297" s="64"/>
      <c r="G297" s="64"/>
      <c r="H297" s="64"/>
      <c r="I297" s="64"/>
      <c r="J297" s="64"/>
      <c r="K297" s="63"/>
      <c r="L297" s="63"/>
      <c r="M297" s="63"/>
      <c r="N297" s="63"/>
      <c r="O297" s="63"/>
      <c r="P297" s="63"/>
      <c r="T297" s="64"/>
      <c r="U297" s="64"/>
      <c r="V297" s="64"/>
    </row>
    <row r="298" spans="3:22" s="2" customFormat="1" ht="15" x14ac:dyDescent="0.25">
      <c r="C298" s="8"/>
      <c r="E298" s="64"/>
      <c r="F298" s="64"/>
      <c r="G298" s="64"/>
      <c r="H298" s="64"/>
      <c r="I298" s="64"/>
      <c r="J298" s="64"/>
      <c r="K298" s="63"/>
      <c r="L298" s="63"/>
      <c r="M298" s="63"/>
      <c r="N298" s="63"/>
      <c r="O298" s="63"/>
      <c r="P298" s="63"/>
      <c r="T298" s="64"/>
      <c r="U298" s="64"/>
      <c r="V298" s="64"/>
    </row>
    <row r="299" spans="3:22" s="2" customFormat="1" ht="15" x14ac:dyDescent="0.25">
      <c r="C299" s="8"/>
      <c r="E299" s="64"/>
      <c r="F299" s="64"/>
      <c r="G299" s="64"/>
      <c r="H299" s="64"/>
      <c r="I299" s="64"/>
      <c r="J299" s="64"/>
      <c r="K299" s="63"/>
      <c r="L299" s="63"/>
      <c r="M299" s="63"/>
      <c r="N299" s="63"/>
      <c r="O299" s="63"/>
      <c r="P299" s="63"/>
      <c r="T299" s="64"/>
      <c r="U299" s="64"/>
      <c r="V299" s="64"/>
    </row>
    <row r="300" spans="3:22" s="2" customFormat="1" ht="15" x14ac:dyDescent="0.25">
      <c r="C300" s="8"/>
      <c r="E300" s="64"/>
      <c r="F300" s="64"/>
      <c r="G300" s="64"/>
      <c r="H300" s="64"/>
      <c r="I300" s="64"/>
      <c r="J300" s="64"/>
      <c r="K300" s="63"/>
      <c r="L300" s="63"/>
      <c r="M300" s="63"/>
      <c r="N300" s="63"/>
      <c r="O300" s="63"/>
      <c r="P300" s="63"/>
      <c r="T300" s="64"/>
      <c r="U300" s="64"/>
      <c r="V300" s="64"/>
    </row>
    <row r="301" spans="3:22" s="2" customFormat="1" ht="15" x14ac:dyDescent="0.25">
      <c r="C301" s="8"/>
      <c r="E301" s="64"/>
      <c r="F301" s="64"/>
      <c r="G301" s="64"/>
      <c r="H301" s="64"/>
      <c r="I301" s="64"/>
      <c r="J301" s="64"/>
      <c r="K301" s="63"/>
      <c r="L301" s="63"/>
      <c r="M301" s="63"/>
      <c r="N301" s="63"/>
      <c r="O301" s="63"/>
      <c r="P301" s="63"/>
      <c r="T301" s="64"/>
      <c r="U301" s="64"/>
      <c r="V301" s="64"/>
    </row>
    <row r="302" spans="3:22" s="2" customFormat="1" ht="15" x14ac:dyDescent="0.25">
      <c r="C302" s="8"/>
      <c r="E302" s="64"/>
      <c r="F302" s="64"/>
      <c r="G302" s="64"/>
      <c r="H302" s="64"/>
      <c r="I302" s="64"/>
      <c r="J302" s="64"/>
      <c r="K302" s="63"/>
      <c r="L302" s="63"/>
      <c r="M302" s="63"/>
      <c r="N302" s="63"/>
      <c r="O302" s="63"/>
      <c r="P302" s="63"/>
      <c r="T302" s="64"/>
      <c r="U302" s="64"/>
      <c r="V302" s="64"/>
    </row>
    <row r="303" spans="3:22" s="2" customFormat="1" ht="15" x14ac:dyDescent="0.25">
      <c r="C303" s="8"/>
      <c r="E303" s="64"/>
      <c r="F303" s="64"/>
      <c r="G303" s="64"/>
      <c r="H303" s="64"/>
      <c r="I303" s="64"/>
      <c r="J303" s="64"/>
      <c r="K303" s="63"/>
      <c r="L303" s="63"/>
      <c r="M303" s="63"/>
      <c r="N303" s="63"/>
      <c r="O303" s="63"/>
      <c r="P303" s="63"/>
      <c r="T303" s="64"/>
      <c r="U303" s="64"/>
      <c r="V303" s="64"/>
    </row>
    <row r="304" spans="3:22" s="2" customFormat="1" ht="15" x14ac:dyDescent="0.25">
      <c r="C304" s="8"/>
      <c r="E304" s="64"/>
      <c r="F304" s="64"/>
      <c r="G304" s="64"/>
      <c r="H304" s="64"/>
      <c r="I304" s="64"/>
      <c r="J304" s="64"/>
      <c r="K304" s="63"/>
      <c r="L304" s="63"/>
      <c r="M304" s="63"/>
      <c r="N304" s="63"/>
      <c r="O304" s="63"/>
      <c r="P304" s="63"/>
      <c r="T304" s="64"/>
      <c r="U304" s="64"/>
      <c r="V304" s="64"/>
    </row>
    <row r="305" spans="3:22" s="2" customFormat="1" ht="15" x14ac:dyDescent="0.25">
      <c r="C305" s="8"/>
      <c r="E305" s="64"/>
      <c r="F305" s="64"/>
      <c r="G305" s="64"/>
      <c r="H305" s="64"/>
      <c r="I305" s="64"/>
      <c r="J305" s="64"/>
      <c r="K305" s="63"/>
      <c r="L305" s="63"/>
      <c r="M305" s="63"/>
      <c r="N305" s="63"/>
      <c r="O305" s="63"/>
      <c r="P305" s="63"/>
      <c r="T305" s="64"/>
      <c r="U305" s="64"/>
      <c r="V305" s="64"/>
    </row>
    <row r="306" spans="3:22" s="2" customFormat="1" ht="15" x14ac:dyDescent="0.25">
      <c r="C306" s="8"/>
      <c r="E306" s="64"/>
      <c r="F306" s="64"/>
      <c r="G306" s="64"/>
      <c r="H306" s="64"/>
      <c r="I306" s="64"/>
      <c r="J306" s="64"/>
      <c r="K306" s="63"/>
      <c r="L306" s="63"/>
      <c r="M306" s="63"/>
      <c r="N306" s="63"/>
      <c r="O306" s="63"/>
      <c r="P306" s="63"/>
      <c r="T306" s="64"/>
      <c r="U306" s="64"/>
      <c r="V306" s="64"/>
    </row>
    <row r="307" spans="3:22" s="2" customFormat="1" ht="15" x14ac:dyDescent="0.25">
      <c r="C307" s="8"/>
      <c r="E307" s="64"/>
      <c r="F307" s="64"/>
      <c r="G307" s="64"/>
      <c r="H307" s="64"/>
      <c r="I307" s="64"/>
      <c r="J307" s="64"/>
      <c r="K307" s="63"/>
      <c r="L307" s="63"/>
      <c r="M307" s="63"/>
      <c r="N307" s="63"/>
      <c r="O307" s="63"/>
      <c r="P307" s="63"/>
      <c r="T307" s="64"/>
      <c r="U307" s="64"/>
      <c r="V307" s="64"/>
    </row>
    <row r="308" spans="3:22" s="2" customFormat="1" ht="15" x14ac:dyDescent="0.25">
      <c r="C308" s="8"/>
      <c r="E308" s="64"/>
      <c r="F308" s="64"/>
      <c r="G308" s="64"/>
      <c r="H308" s="64"/>
      <c r="I308" s="64"/>
      <c r="J308" s="64"/>
      <c r="K308" s="63"/>
      <c r="L308" s="63"/>
      <c r="M308" s="63"/>
      <c r="N308" s="63"/>
      <c r="O308" s="63"/>
      <c r="P308" s="63"/>
      <c r="T308" s="64"/>
      <c r="U308" s="64"/>
      <c r="V308" s="64"/>
    </row>
    <row r="309" spans="3:22" s="2" customFormat="1" ht="15" x14ac:dyDescent="0.25">
      <c r="C309" s="8"/>
      <c r="E309" s="64"/>
      <c r="F309" s="64"/>
      <c r="G309" s="64"/>
      <c r="H309" s="64"/>
      <c r="I309" s="64"/>
      <c r="J309" s="64"/>
      <c r="K309" s="63"/>
      <c r="L309" s="63"/>
      <c r="M309" s="63"/>
      <c r="N309" s="63"/>
      <c r="O309" s="63"/>
      <c r="P309" s="63"/>
      <c r="T309" s="64"/>
      <c r="U309" s="64"/>
      <c r="V309" s="64"/>
    </row>
    <row r="310" spans="3:22" s="2" customFormat="1" ht="15" x14ac:dyDescent="0.25">
      <c r="C310" s="8"/>
      <c r="E310" s="64"/>
      <c r="F310" s="64"/>
      <c r="G310" s="64"/>
      <c r="H310" s="64"/>
      <c r="I310" s="64"/>
      <c r="J310" s="64"/>
      <c r="K310" s="63"/>
      <c r="L310" s="63"/>
      <c r="M310" s="63"/>
      <c r="N310" s="63"/>
      <c r="O310" s="63"/>
      <c r="P310" s="63"/>
      <c r="T310" s="64"/>
      <c r="U310" s="64"/>
      <c r="V310" s="64"/>
    </row>
    <row r="311" spans="3:22" s="2" customFormat="1" ht="15" x14ac:dyDescent="0.25">
      <c r="C311" s="8"/>
      <c r="E311" s="64"/>
      <c r="F311" s="64"/>
      <c r="G311" s="64"/>
      <c r="H311" s="64"/>
      <c r="I311" s="64"/>
      <c r="J311" s="64"/>
      <c r="K311" s="63"/>
      <c r="L311" s="63"/>
      <c r="M311" s="63"/>
      <c r="N311" s="63"/>
      <c r="O311" s="63"/>
      <c r="P311" s="63"/>
      <c r="T311" s="64"/>
      <c r="U311" s="64"/>
      <c r="V311" s="64"/>
    </row>
    <row r="312" spans="3:22" s="2" customFormat="1" ht="15" x14ac:dyDescent="0.25">
      <c r="C312" s="8"/>
      <c r="E312" s="64"/>
      <c r="F312" s="64"/>
      <c r="G312" s="64"/>
      <c r="H312" s="64"/>
      <c r="I312" s="64"/>
      <c r="J312" s="64"/>
      <c r="K312" s="63"/>
      <c r="L312" s="63"/>
      <c r="M312" s="63"/>
      <c r="N312" s="63"/>
      <c r="O312" s="63"/>
      <c r="P312" s="63"/>
      <c r="T312" s="64"/>
      <c r="U312" s="64"/>
      <c r="V312" s="64"/>
    </row>
    <row r="313" spans="3:22" s="2" customFormat="1" ht="15" x14ac:dyDescent="0.25">
      <c r="C313" s="8"/>
      <c r="E313" s="64"/>
      <c r="F313" s="64"/>
      <c r="G313" s="64"/>
      <c r="H313" s="64"/>
      <c r="I313" s="64"/>
      <c r="J313" s="64"/>
      <c r="K313" s="63"/>
      <c r="L313" s="63"/>
      <c r="M313" s="63"/>
      <c r="N313" s="63"/>
      <c r="O313" s="63"/>
      <c r="P313" s="63"/>
      <c r="T313" s="64"/>
      <c r="U313" s="64"/>
      <c r="V313" s="64"/>
    </row>
    <row r="314" spans="3:22" s="2" customFormat="1" ht="15" x14ac:dyDescent="0.25">
      <c r="C314" s="8"/>
      <c r="E314" s="64"/>
      <c r="F314" s="64"/>
      <c r="G314" s="64"/>
      <c r="H314" s="64"/>
      <c r="I314" s="64"/>
      <c r="J314" s="64"/>
      <c r="K314" s="63"/>
      <c r="L314" s="63"/>
      <c r="M314" s="63"/>
      <c r="N314" s="63"/>
      <c r="O314" s="63"/>
      <c r="P314" s="63"/>
      <c r="T314" s="64"/>
      <c r="U314" s="64"/>
      <c r="V314" s="64"/>
    </row>
    <row r="315" spans="3:22" s="2" customFormat="1" ht="15" x14ac:dyDescent="0.25">
      <c r="C315" s="8"/>
      <c r="E315" s="64"/>
      <c r="F315" s="64"/>
      <c r="G315" s="64"/>
      <c r="H315" s="64"/>
      <c r="I315" s="64"/>
      <c r="J315" s="64"/>
      <c r="K315" s="63"/>
      <c r="L315" s="63"/>
      <c r="M315" s="63"/>
      <c r="N315" s="63"/>
      <c r="O315" s="63"/>
      <c r="P315" s="63"/>
      <c r="T315" s="64"/>
      <c r="U315" s="64"/>
      <c r="V315" s="64"/>
    </row>
    <row r="316" spans="3:22" s="2" customFormat="1" ht="15" x14ac:dyDescent="0.25">
      <c r="C316" s="8"/>
      <c r="E316" s="64"/>
      <c r="F316" s="64"/>
      <c r="G316" s="64"/>
      <c r="H316" s="64"/>
      <c r="I316" s="64"/>
      <c r="J316" s="64"/>
      <c r="K316" s="63"/>
      <c r="L316" s="63"/>
      <c r="M316" s="63"/>
      <c r="N316" s="63"/>
      <c r="O316" s="63"/>
      <c r="P316" s="63"/>
      <c r="T316" s="64"/>
      <c r="U316" s="64"/>
      <c r="V316" s="64"/>
    </row>
    <row r="317" spans="3:22" s="2" customFormat="1" ht="15" x14ac:dyDescent="0.25">
      <c r="C317" s="8"/>
      <c r="E317" s="64"/>
      <c r="F317" s="64"/>
      <c r="G317" s="64"/>
      <c r="H317" s="64"/>
      <c r="I317" s="64"/>
      <c r="J317" s="64"/>
      <c r="K317" s="63"/>
      <c r="L317" s="63"/>
      <c r="M317" s="63"/>
      <c r="N317" s="63"/>
      <c r="O317" s="63"/>
      <c r="P317" s="63"/>
      <c r="T317" s="64"/>
      <c r="U317" s="64"/>
      <c r="V317" s="64"/>
    </row>
    <row r="318" spans="3:22" s="2" customFormat="1" ht="15" x14ac:dyDescent="0.25">
      <c r="C318" s="8"/>
      <c r="E318" s="64"/>
      <c r="F318" s="64"/>
      <c r="G318" s="64"/>
      <c r="H318" s="64"/>
      <c r="I318" s="64"/>
      <c r="J318" s="64"/>
      <c r="K318" s="63"/>
      <c r="L318" s="63"/>
      <c r="M318" s="63"/>
      <c r="N318" s="63"/>
      <c r="O318" s="63"/>
      <c r="P318" s="63"/>
      <c r="T318" s="64"/>
      <c r="U318" s="64"/>
      <c r="V318" s="64"/>
    </row>
    <row r="319" spans="3:22" s="2" customFormat="1" ht="15" x14ac:dyDescent="0.25">
      <c r="C319" s="8"/>
      <c r="E319" s="64"/>
      <c r="F319" s="64"/>
      <c r="G319" s="64"/>
      <c r="H319" s="64"/>
      <c r="I319" s="64"/>
      <c r="J319" s="64"/>
      <c r="K319" s="63"/>
      <c r="L319" s="63"/>
      <c r="M319" s="63"/>
      <c r="N319" s="63"/>
      <c r="O319" s="63"/>
      <c r="P319" s="63"/>
      <c r="T319" s="64"/>
      <c r="U319" s="64"/>
      <c r="V319" s="64"/>
    </row>
    <row r="320" spans="3:22" s="2" customFormat="1" ht="15" x14ac:dyDescent="0.25">
      <c r="C320" s="8"/>
      <c r="E320" s="64"/>
      <c r="F320" s="64"/>
      <c r="G320" s="64"/>
      <c r="H320" s="64"/>
      <c r="I320" s="64"/>
      <c r="J320" s="64"/>
      <c r="K320" s="63"/>
      <c r="L320" s="63"/>
      <c r="M320" s="63"/>
      <c r="N320" s="63"/>
      <c r="O320" s="63"/>
      <c r="P320" s="63"/>
      <c r="T320" s="64"/>
      <c r="U320" s="64"/>
      <c r="V320" s="64"/>
    </row>
    <row r="321" spans="3:22" s="2" customFormat="1" ht="15" x14ac:dyDescent="0.25">
      <c r="C321" s="8"/>
      <c r="E321" s="64"/>
      <c r="F321" s="64"/>
      <c r="G321" s="64"/>
      <c r="H321" s="64"/>
      <c r="I321" s="64"/>
      <c r="J321" s="64"/>
      <c r="K321" s="63"/>
      <c r="L321" s="63"/>
      <c r="M321" s="63"/>
      <c r="N321" s="63"/>
      <c r="O321" s="63"/>
      <c r="P321" s="63"/>
      <c r="T321" s="64"/>
      <c r="U321" s="64"/>
      <c r="V321" s="64"/>
    </row>
    <row r="322" spans="3:22" s="2" customFormat="1" ht="15" x14ac:dyDescent="0.25">
      <c r="C322" s="8"/>
      <c r="E322" s="64"/>
      <c r="F322" s="64"/>
      <c r="G322" s="64"/>
      <c r="H322" s="64"/>
      <c r="I322" s="64"/>
      <c r="J322" s="64"/>
      <c r="K322" s="63"/>
      <c r="L322" s="63"/>
      <c r="M322" s="63"/>
      <c r="N322" s="63"/>
      <c r="O322" s="63"/>
      <c r="P322" s="63"/>
      <c r="T322" s="64"/>
      <c r="U322" s="64"/>
      <c r="V322" s="64"/>
    </row>
    <row r="323" spans="3:22" s="2" customFormat="1" ht="15" x14ac:dyDescent="0.25">
      <c r="C323" s="8"/>
      <c r="E323" s="64"/>
      <c r="F323" s="64"/>
      <c r="G323" s="64"/>
      <c r="H323" s="64"/>
      <c r="I323" s="64"/>
      <c r="J323" s="64"/>
      <c r="K323" s="63"/>
      <c r="L323" s="63"/>
      <c r="M323" s="63"/>
      <c r="N323" s="63"/>
      <c r="O323" s="63"/>
      <c r="P323" s="63"/>
      <c r="T323" s="64"/>
      <c r="U323" s="64"/>
      <c r="V323" s="64"/>
    </row>
    <row r="324" spans="3:22" s="2" customFormat="1" ht="15" x14ac:dyDescent="0.25">
      <c r="C324" s="8"/>
      <c r="E324" s="64"/>
      <c r="F324" s="64"/>
      <c r="G324" s="64"/>
      <c r="H324" s="64"/>
      <c r="I324" s="64"/>
      <c r="J324" s="64"/>
      <c r="K324" s="63"/>
      <c r="L324" s="63"/>
      <c r="M324" s="63"/>
      <c r="N324" s="63"/>
      <c r="O324" s="63"/>
      <c r="P324" s="63"/>
      <c r="T324" s="64"/>
      <c r="U324" s="64"/>
      <c r="V324" s="64"/>
    </row>
    <row r="325" spans="3:22" s="2" customFormat="1" ht="15" x14ac:dyDescent="0.25">
      <c r="C325" s="8"/>
      <c r="E325" s="64"/>
      <c r="F325" s="64"/>
      <c r="G325" s="64"/>
      <c r="H325" s="64"/>
      <c r="I325" s="64"/>
      <c r="J325" s="64"/>
      <c r="K325" s="63"/>
      <c r="L325" s="63"/>
      <c r="M325" s="63"/>
      <c r="N325" s="63"/>
      <c r="O325" s="63"/>
      <c r="P325" s="63"/>
      <c r="T325" s="64"/>
      <c r="U325" s="64"/>
      <c r="V325" s="64"/>
    </row>
    <row r="326" spans="3:22" s="2" customFormat="1" ht="15" x14ac:dyDescent="0.25">
      <c r="C326" s="8"/>
      <c r="E326" s="64"/>
      <c r="F326" s="64"/>
      <c r="G326" s="64"/>
      <c r="H326" s="64"/>
      <c r="I326" s="64"/>
      <c r="J326" s="64"/>
      <c r="K326" s="63"/>
      <c r="L326" s="63"/>
      <c r="M326" s="63"/>
      <c r="N326" s="63"/>
      <c r="O326" s="63"/>
      <c r="P326" s="63"/>
      <c r="T326" s="64"/>
      <c r="U326" s="64"/>
      <c r="V326" s="64"/>
    </row>
    <row r="327" spans="3:22" s="2" customFormat="1" ht="15" x14ac:dyDescent="0.25">
      <c r="C327" s="8"/>
      <c r="E327" s="64"/>
      <c r="F327" s="64"/>
      <c r="G327" s="64"/>
      <c r="H327" s="64"/>
      <c r="I327" s="64"/>
      <c r="J327" s="64"/>
      <c r="K327" s="63"/>
      <c r="L327" s="63"/>
      <c r="M327" s="63"/>
      <c r="N327" s="63"/>
      <c r="O327" s="63"/>
      <c r="P327" s="63"/>
      <c r="T327" s="64"/>
      <c r="U327" s="64"/>
      <c r="V327" s="64"/>
    </row>
    <row r="328" spans="3:22" s="2" customFormat="1" ht="15" x14ac:dyDescent="0.25">
      <c r="C328" s="8"/>
      <c r="E328" s="64"/>
      <c r="F328" s="64"/>
      <c r="G328" s="64"/>
      <c r="H328" s="64"/>
      <c r="I328" s="64"/>
      <c r="J328" s="64"/>
      <c r="K328" s="63"/>
      <c r="L328" s="63"/>
      <c r="M328" s="63"/>
      <c r="N328" s="63"/>
      <c r="O328" s="63"/>
      <c r="P328" s="63"/>
      <c r="T328" s="64"/>
      <c r="U328" s="64"/>
      <c r="V328" s="64"/>
    </row>
    <row r="329" spans="3:22" s="2" customFormat="1" ht="15" x14ac:dyDescent="0.25">
      <c r="C329" s="8"/>
      <c r="E329" s="64"/>
      <c r="F329" s="64"/>
      <c r="G329" s="64"/>
      <c r="H329" s="64"/>
      <c r="I329" s="64"/>
      <c r="J329" s="64"/>
      <c r="K329" s="63"/>
      <c r="L329" s="63"/>
      <c r="M329" s="63"/>
      <c r="N329" s="63"/>
      <c r="O329" s="63"/>
      <c r="P329" s="63"/>
      <c r="T329" s="64"/>
      <c r="U329" s="64"/>
      <c r="V329" s="64"/>
    </row>
    <row r="330" spans="3:22" s="2" customFormat="1" ht="15" x14ac:dyDescent="0.25">
      <c r="C330" s="8"/>
      <c r="E330" s="64"/>
      <c r="F330" s="64"/>
      <c r="G330" s="64"/>
      <c r="H330" s="64"/>
      <c r="I330" s="64"/>
      <c r="J330" s="64"/>
      <c r="K330" s="63"/>
      <c r="L330" s="63"/>
      <c r="M330" s="63"/>
      <c r="N330" s="63"/>
      <c r="O330" s="63"/>
      <c r="P330" s="63"/>
      <c r="T330" s="64"/>
      <c r="U330" s="64"/>
      <c r="V330" s="64"/>
    </row>
    <row r="331" spans="3:22" s="2" customFormat="1" ht="15" x14ac:dyDescent="0.25">
      <c r="C331" s="8"/>
      <c r="E331" s="64"/>
      <c r="F331" s="64"/>
      <c r="G331" s="64"/>
      <c r="H331" s="64"/>
      <c r="I331" s="64"/>
      <c r="J331" s="64"/>
      <c r="K331" s="63"/>
      <c r="L331" s="63"/>
      <c r="M331" s="63"/>
      <c r="N331" s="63"/>
      <c r="O331" s="63"/>
      <c r="P331" s="63"/>
      <c r="T331" s="64"/>
      <c r="U331" s="64"/>
      <c r="V331" s="64"/>
    </row>
    <row r="332" spans="3:22" s="2" customFormat="1" ht="15" x14ac:dyDescent="0.25">
      <c r="C332" s="8"/>
      <c r="E332" s="64"/>
      <c r="F332" s="64"/>
      <c r="G332" s="64"/>
      <c r="H332" s="64"/>
      <c r="I332" s="64"/>
      <c r="J332" s="64"/>
      <c r="K332" s="63"/>
      <c r="L332" s="63"/>
      <c r="M332" s="63"/>
      <c r="N332" s="63"/>
      <c r="O332" s="63"/>
      <c r="P332" s="63"/>
      <c r="T332" s="64"/>
      <c r="U332" s="64"/>
      <c r="V332" s="64"/>
    </row>
    <row r="333" spans="3:22" s="2" customFormat="1" ht="15" x14ac:dyDescent="0.25">
      <c r="C333" s="8"/>
      <c r="E333" s="64"/>
      <c r="F333" s="64"/>
      <c r="G333" s="64"/>
      <c r="H333" s="64"/>
      <c r="I333" s="64"/>
      <c r="J333" s="64"/>
      <c r="K333" s="63"/>
      <c r="L333" s="63"/>
      <c r="M333" s="63"/>
      <c r="N333" s="63"/>
      <c r="O333" s="63"/>
      <c r="P333" s="63"/>
      <c r="T333" s="64"/>
      <c r="U333" s="64"/>
      <c r="V333" s="64"/>
    </row>
    <row r="334" spans="3:22" s="2" customFormat="1" ht="15" x14ac:dyDescent="0.25">
      <c r="C334" s="8"/>
      <c r="E334" s="64"/>
      <c r="F334" s="64"/>
      <c r="G334" s="64"/>
      <c r="H334" s="64"/>
      <c r="I334" s="64"/>
      <c r="J334" s="64"/>
      <c r="K334" s="63"/>
      <c r="L334" s="63"/>
      <c r="M334" s="63"/>
      <c r="N334" s="63"/>
      <c r="O334" s="63"/>
      <c r="P334" s="63"/>
      <c r="T334" s="64"/>
      <c r="U334" s="64"/>
      <c r="V334" s="64"/>
    </row>
    <row r="335" spans="3:22" s="2" customFormat="1" ht="15" x14ac:dyDescent="0.25">
      <c r="C335" s="8"/>
      <c r="E335" s="64"/>
      <c r="F335" s="64"/>
      <c r="G335" s="64"/>
      <c r="H335" s="64"/>
      <c r="I335" s="64"/>
      <c r="J335" s="64"/>
      <c r="K335" s="63"/>
      <c r="L335" s="63"/>
      <c r="M335" s="63"/>
      <c r="N335" s="63"/>
      <c r="O335" s="63"/>
      <c r="P335" s="63"/>
      <c r="T335" s="64"/>
      <c r="U335" s="64"/>
      <c r="V335" s="64"/>
    </row>
    <row r="336" spans="3:22" s="2" customFormat="1" ht="15" x14ac:dyDescent="0.25">
      <c r="C336" s="8"/>
      <c r="E336" s="64"/>
      <c r="F336" s="64"/>
      <c r="G336" s="64"/>
      <c r="H336" s="64"/>
      <c r="I336" s="64"/>
      <c r="J336" s="64"/>
      <c r="K336" s="63"/>
      <c r="L336" s="63"/>
      <c r="M336" s="63"/>
      <c r="N336" s="63"/>
      <c r="O336" s="63"/>
      <c r="P336" s="63"/>
      <c r="T336" s="64"/>
      <c r="U336" s="64"/>
      <c r="V336" s="64"/>
    </row>
    <row r="337" spans="3:22" s="2" customFormat="1" ht="15" x14ac:dyDescent="0.25">
      <c r="C337" s="8"/>
      <c r="E337" s="64"/>
      <c r="F337" s="64"/>
      <c r="G337" s="64"/>
      <c r="H337" s="64"/>
      <c r="I337" s="64"/>
      <c r="J337" s="64"/>
      <c r="K337" s="63"/>
      <c r="L337" s="63"/>
      <c r="M337" s="63"/>
      <c r="N337" s="63"/>
      <c r="O337" s="63"/>
      <c r="P337" s="63"/>
      <c r="T337" s="64"/>
      <c r="U337" s="64"/>
      <c r="V337" s="64"/>
    </row>
    <row r="338" spans="3:22" s="2" customFormat="1" ht="15" x14ac:dyDescent="0.25">
      <c r="C338" s="8"/>
      <c r="E338" s="64"/>
      <c r="F338" s="64"/>
      <c r="G338" s="64"/>
      <c r="H338" s="64"/>
      <c r="I338" s="64"/>
      <c r="J338" s="64"/>
      <c r="K338" s="63"/>
      <c r="L338" s="63"/>
      <c r="M338" s="63"/>
      <c r="N338" s="63"/>
      <c r="O338" s="63"/>
      <c r="P338" s="63"/>
      <c r="T338" s="64"/>
      <c r="U338" s="64"/>
      <c r="V338" s="64"/>
    </row>
    <row r="339" spans="3:22" s="2" customFormat="1" ht="15" x14ac:dyDescent="0.25">
      <c r="C339" s="8"/>
      <c r="E339" s="64"/>
      <c r="F339" s="64"/>
      <c r="G339" s="64"/>
      <c r="H339" s="64"/>
      <c r="I339" s="64"/>
      <c r="J339" s="64"/>
      <c r="K339" s="63"/>
      <c r="L339" s="63"/>
      <c r="M339" s="63"/>
      <c r="N339" s="63"/>
      <c r="O339" s="63"/>
      <c r="P339" s="63"/>
      <c r="T339" s="64"/>
      <c r="U339" s="64"/>
      <c r="V339" s="64"/>
    </row>
    <row r="340" spans="3:22" x14ac:dyDescent="0.25">
      <c r="C340" s="7"/>
      <c r="K340" s="65"/>
      <c r="L340" s="65"/>
      <c r="M340" s="65"/>
      <c r="N340" s="65"/>
      <c r="O340" s="65"/>
      <c r="P340" s="65"/>
    </row>
    <row r="341" spans="3:22" x14ac:dyDescent="0.25">
      <c r="C341" s="7"/>
      <c r="K341" s="65"/>
      <c r="L341" s="65"/>
      <c r="M341" s="65"/>
      <c r="N341" s="65"/>
      <c r="O341" s="65"/>
      <c r="P341" s="65"/>
    </row>
    <row r="342" spans="3:22" x14ac:dyDescent="0.25">
      <c r="C342" s="7"/>
      <c r="K342" s="65"/>
      <c r="L342" s="65"/>
      <c r="M342" s="65"/>
      <c r="N342" s="65"/>
      <c r="O342" s="65"/>
      <c r="P342" s="65"/>
    </row>
    <row r="343" spans="3:22" x14ac:dyDescent="0.25">
      <c r="C343" s="7"/>
      <c r="K343" s="65"/>
      <c r="L343" s="65"/>
      <c r="M343" s="65"/>
      <c r="N343" s="65"/>
      <c r="O343" s="65"/>
      <c r="P343" s="65"/>
    </row>
    <row r="344" spans="3:22" x14ac:dyDescent="0.25">
      <c r="C344" s="7"/>
      <c r="K344" s="65"/>
      <c r="L344" s="65"/>
      <c r="M344" s="65"/>
      <c r="N344" s="65"/>
      <c r="O344" s="65"/>
      <c r="P344" s="65"/>
    </row>
    <row r="345" spans="3:22" x14ac:dyDescent="0.25">
      <c r="C345" s="7"/>
      <c r="K345" s="65"/>
      <c r="L345" s="65"/>
      <c r="M345" s="65"/>
      <c r="N345" s="65"/>
      <c r="O345" s="65"/>
      <c r="P345" s="65"/>
    </row>
    <row r="346" spans="3:22" x14ac:dyDescent="0.25">
      <c r="C346" s="7"/>
      <c r="K346" s="65"/>
      <c r="L346" s="65"/>
      <c r="M346" s="65"/>
      <c r="N346" s="65"/>
      <c r="O346" s="65"/>
      <c r="P346" s="65"/>
    </row>
    <row r="347" spans="3:22" x14ac:dyDescent="0.25">
      <c r="C347" s="7"/>
      <c r="K347" s="65"/>
      <c r="L347" s="65"/>
      <c r="M347" s="65"/>
      <c r="N347" s="65"/>
      <c r="O347" s="65"/>
      <c r="P347" s="65"/>
    </row>
    <row r="348" spans="3:22" x14ac:dyDescent="0.25">
      <c r="C348" s="7"/>
      <c r="K348" s="65"/>
      <c r="L348" s="65"/>
      <c r="M348" s="65"/>
      <c r="N348" s="65"/>
      <c r="O348" s="65"/>
      <c r="P348" s="65"/>
    </row>
    <row r="349" spans="3:22" x14ac:dyDescent="0.25">
      <c r="C349" s="7"/>
      <c r="K349" s="65"/>
      <c r="L349" s="65"/>
      <c r="M349" s="65"/>
      <c r="N349" s="65"/>
      <c r="O349" s="65"/>
      <c r="P349" s="65"/>
    </row>
    <row r="350" spans="3:22" x14ac:dyDescent="0.25">
      <c r="C350" s="7"/>
      <c r="K350" s="65"/>
      <c r="L350" s="65"/>
      <c r="M350" s="65"/>
      <c r="N350" s="65"/>
      <c r="O350" s="65"/>
      <c r="P350" s="65"/>
    </row>
    <row r="351" spans="3:22" x14ac:dyDescent="0.25">
      <c r="C351" s="7"/>
      <c r="K351" s="65"/>
      <c r="L351" s="65"/>
      <c r="M351" s="65"/>
      <c r="N351" s="65"/>
      <c r="O351" s="65"/>
      <c r="P351" s="65"/>
    </row>
    <row r="352" spans="3:22" x14ac:dyDescent="0.25">
      <c r="C352" s="7"/>
      <c r="K352" s="65"/>
      <c r="L352" s="65"/>
      <c r="M352" s="65"/>
      <c r="N352" s="65"/>
      <c r="O352" s="65"/>
      <c r="P352" s="65"/>
    </row>
    <row r="353" spans="3:16" x14ac:dyDescent="0.25">
      <c r="C353" s="7"/>
      <c r="K353" s="65"/>
      <c r="L353" s="65"/>
      <c r="M353" s="65"/>
      <c r="N353" s="65"/>
      <c r="O353" s="65"/>
      <c r="P353" s="65"/>
    </row>
    <row r="354" spans="3:16" x14ac:dyDescent="0.25">
      <c r="C354" s="7"/>
      <c r="K354" s="65"/>
      <c r="L354" s="65"/>
      <c r="M354" s="65"/>
      <c r="N354" s="65"/>
      <c r="O354" s="65"/>
      <c r="P354" s="65"/>
    </row>
    <row r="355" spans="3:16" x14ac:dyDescent="0.25">
      <c r="C355" s="7"/>
      <c r="K355" s="65"/>
      <c r="L355" s="65"/>
      <c r="M355" s="65"/>
      <c r="N355" s="65"/>
      <c r="O355" s="65"/>
      <c r="P355" s="65"/>
    </row>
    <row r="356" spans="3:16" x14ac:dyDescent="0.25">
      <c r="C356" s="7"/>
      <c r="K356" s="65"/>
      <c r="L356" s="65"/>
      <c r="M356" s="65"/>
      <c r="N356" s="65"/>
      <c r="O356" s="65"/>
      <c r="P356" s="65"/>
    </row>
    <row r="357" spans="3:16" x14ac:dyDescent="0.25">
      <c r="C357" s="7"/>
      <c r="K357" s="65"/>
      <c r="L357" s="65"/>
      <c r="M357" s="65"/>
      <c r="N357" s="65"/>
      <c r="O357" s="65"/>
      <c r="P357" s="65"/>
    </row>
    <row r="358" spans="3:16" x14ac:dyDescent="0.25">
      <c r="C358" s="7"/>
      <c r="K358" s="65"/>
      <c r="L358" s="65"/>
      <c r="M358" s="65"/>
      <c r="N358" s="65"/>
      <c r="O358" s="65"/>
      <c r="P358" s="65"/>
    </row>
    <row r="359" spans="3:16" x14ac:dyDescent="0.25">
      <c r="C359" s="7"/>
      <c r="K359" s="65"/>
      <c r="L359" s="65"/>
      <c r="M359" s="65"/>
      <c r="N359" s="65"/>
      <c r="O359" s="65"/>
      <c r="P359" s="65"/>
    </row>
    <row r="360" spans="3:16" x14ac:dyDescent="0.25">
      <c r="C360" s="7"/>
      <c r="K360" s="65"/>
      <c r="L360" s="65"/>
      <c r="M360" s="65"/>
      <c r="N360" s="65"/>
      <c r="O360" s="65"/>
      <c r="P360" s="65"/>
    </row>
    <row r="361" spans="3:16" x14ac:dyDescent="0.25">
      <c r="C361" s="7"/>
      <c r="K361" s="65"/>
      <c r="L361" s="65"/>
      <c r="M361" s="65"/>
      <c r="N361" s="65"/>
      <c r="O361" s="65"/>
      <c r="P361" s="65"/>
    </row>
    <row r="362" spans="3:16" x14ac:dyDescent="0.25">
      <c r="C362" s="7"/>
      <c r="K362" s="65"/>
      <c r="L362" s="65"/>
      <c r="M362" s="65"/>
      <c r="N362" s="65"/>
      <c r="O362" s="65"/>
      <c r="P362" s="65"/>
    </row>
    <row r="363" spans="3:16" x14ac:dyDescent="0.25">
      <c r="C363" s="7"/>
      <c r="K363" s="65"/>
      <c r="L363" s="65"/>
      <c r="M363" s="65"/>
      <c r="N363" s="65"/>
      <c r="O363" s="65"/>
      <c r="P363" s="65"/>
    </row>
    <row r="364" spans="3:16" x14ac:dyDescent="0.25">
      <c r="C364" s="7"/>
      <c r="K364" s="65"/>
      <c r="L364" s="65"/>
      <c r="M364" s="65"/>
      <c r="N364" s="65"/>
      <c r="O364" s="65"/>
      <c r="P364" s="65"/>
    </row>
    <row r="365" spans="3:16" x14ac:dyDescent="0.25">
      <c r="C365" s="7"/>
      <c r="K365" s="65"/>
      <c r="L365" s="65"/>
      <c r="M365" s="65"/>
      <c r="N365" s="65"/>
      <c r="O365" s="65"/>
      <c r="P365" s="65"/>
    </row>
    <row r="366" spans="3:16" x14ac:dyDescent="0.25">
      <c r="C366" s="7"/>
      <c r="K366" s="65"/>
      <c r="L366" s="65"/>
      <c r="M366" s="65"/>
      <c r="N366" s="65"/>
      <c r="O366" s="65"/>
      <c r="P366" s="65"/>
    </row>
    <row r="367" spans="3:16" x14ac:dyDescent="0.25">
      <c r="C367" s="7"/>
      <c r="K367" s="65"/>
      <c r="L367" s="65"/>
      <c r="M367" s="65"/>
      <c r="N367" s="65"/>
      <c r="O367" s="65"/>
      <c r="P367" s="65"/>
    </row>
    <row r="368" spans="3:16" x14ac:dyDescent="0.25">
      <c r="C368" s="7"/>
      <c r="K368" s="65"/>
      <c r="L368" s="65"/>
      <c r="M368" s="65"/>
      <c r="N368" s="65"/>
      <c r="O368" s="65"/>
      <c r="P368" s="65"/>
    </row>
    <row r="369" spans="3:16" x14ac:dyDescent="0.25">
      <c r="C369" s="7"/>
      <c r="K369" s="65"/>
      <c r="L369" s="65"/>
      <c r="M369" s="65"/>
      <c r="N369" s="65"/>
      <c r="O369" s="65"/>
      <c r="P369" s="65"/>
    </row>
    <row r="370" spans="3:16" x14ac:dyDescent="0.25">
      <c r="C370" s="7"/>
      <c r="K370" s="65"/>
      <c r="L370" s="65"/>
      <c r="M370" s="65"/>
      <c r="N370" s="65"/>
      <c r="O370" s="65"/>
      <c r="P370" s="65"/>
    </row>
    <row r="371" spans="3:16" x14ac:dyDescent="0.25">
      <c r="C371" s="7"/>
      <c r="K371" s="65"/>
      <c r="L371" s="65"/>
      <c r="M371" s="65"/>
      <c r="N371" s="65"/>
      <c r="O371" s="65"/>
      <c r="P371" s="65"/>
    </row>
    <row r="372" spans="3:16" x14ac:dyDescent="0.25">
      <c r="C372" s="7"/>
      <c r="K372" s="65"/>
      <c r="L372" s="65"/>
      <c r="M372" s="65"/>
      <c r="N372" s="65"/>
      <c r="O372" s="65"/>
      <c r="P372" s="65"/>
    </row>
    <row r="373" spans="3:16" x14ac:dyDescent="0.25">
      <c r="C373" s="7"/>
      <c r="K373" s="65"/>
      <c r="L373" s="65"/>
      <c r="M373" s="65"/>
      <c r="N373" s="65"/>
      <c r="O373" s="65"/>
      <c r="P373" s="65"/>
    </row>
    <row r="374" spans="3:16" x14ac:dyDescent="0.25">
      <c r="C374" s="7"/>
      <c r="K374" s="65"/>
      <c r="L374" s="65"/>
      <c r="M374" s="65"/>
      <c r="N374" s="65"/>
      <c r="O374" s="65"/>
      <c r="P374" s="65"/>
    </row>
    <row r="375" spans="3:16" x14ac:dyDescent="0.25">
      <c r="C375" s="7"/>
      <c r="K375" s="65"/>
      <c r="L375" s="65"/>
      <c r="M375" s="65"/>
      <c r="N375" s="65"/>
      <c r="O375" s="65"/>
      <c r="P375" s="65"/>
    </row>
    <row r="376" spans="3:16" x14ac:dyDescent="0.25">
      <c r="C376" s="7"/>
      <c r="K376" s="65"/>
      <c r="L376" s="65"/>
      <c r="M376" s="65"/>
      <c r="N376" s="65"/>
      <c r="O376" s="65"/>
      <c r="P376" s="65"/>
    </row>
    <row r="377" spans="3:16" x14ac:dyDescent="0.25">
      <c r="C377" s="7"/>
      <c r="K377" s="65"/>
      <c r="L377" s="65"/>
      <c r="M377" s="65"/>
      <c r="N377" s="65"/>
      <c r="O377" s="65"/>
      <c r="P377" s="65"/>
    </row>
    <row r="378" spans="3:16" x14ac:dyDescent="0.25">
      <c r="C378" s="7"/>
      <c r="K378" s="65"/>
      <c r="L378" s="65"/>
      <c r="M378" s="65"/>
      <c r="N378" s="65"/>
      <c r="O378" s="65"/>
      <c r="P378" s="65"/>
    </row>
    <row r="379" spans="3:16" x14ac:dyDescent="0.25">
      <c r="C379" s="7"/>
      <c r="K379" s="65"/>
      <c r="L379" s="65"/>
      <c r="M379" s="65"/>
      <c r="N379" s="65"/>
      <c r="O379" s="65"/>
      <c r="P379" s="65"/>
    </row>
    <row r="380" spans="3:16" x14ac:dyDescent="0.25">
      <c r="C380" s="7"/>
      <c r="K380" s="65"/>
      <c r="L380" s="65"/>
      <c r="M380" s="65"/>
      <c r="N380" s="65"/>
      <c r="O380" s="65"/>
      <c r="P380" s="65"/>
    </row>
    <row r="381" spans="3:16" x14ac:dyDescent="0.25">
      <c r="C381" s="7"/>
      <c r="K381" s="65"/>
      <c r="L381" s="65"/>
      <c r="M381" s="65"/>
      <c r="N381" s="65"/>
      <c r="O381" s="65"/>
      <c r="P381" s="65"/>
    </row>
    <row r="382" spans="3:16" x14ac:dyDescent="0.25">
      <c r="C382" s="7"/>
      <c r="K382" s="65"/>
      <c r="L382" s="65"/>
      <c r="M382" s="65"/>
      <c r="N382" s="65"/>
      <c r="O382" s="65"/>
      <c r="P382" s="65"/>
    </row>
    <row r="383" spans="3:16" x14ac:dyDescent="0.25">
      <c r="C383" s="7"/>
      <c r="K383" s="65"/>
      <c r="L383" s="65"/>
      <c r="M383" s="65"/>
      <c r="N383" s="65"/>
      <c r="O383" s="65"/>
      <c r="P383" s="65"/>
    </row>
    <row r="384" spans="3:16" x14ac:dyDescent="0.25">
      <c r="C384" s="7"/>
      <c r="K384" s="65"/>
      <c r="L384" s="65"/>
      <c r="M384" s="65"/>
      <c r="N384" s="65"/>
      <c r="O384" s="65"/>
      <c r="P384" s="65"/>
    </row>
    <row r="385" spans="3:16" x14ac:dyDescent="0.25">
      <c r="C385" s="7"/>
      <c r="K385" s="65"/>
      <c r="L385" s="65"/>
      <c r="M385" s="65"/>
      <c r="N385" s="65"/>
      <c r="O385" s="65"/>
      <c r="P385" s="65"/>
    </row>
    <row r="386" spans="3:16" x14ac:dyDescent="0.25">
      <c r="C386" s="7"/>
      <c r="K386" s="65"/>
      <c r="L386" s="65"/>
      <c r="M386" s="65"/>
      <c r="N386" s="65"/>
      <c r="O386" s="65"/>
      <c r="P386" s="65"/>
    </row>
    <row r="387" spans="3:16" x14ac:dyDescent="0.25">
      <c r="C387" s="7"/>
      <c r="K387" s="65"/>
      <c r="L387" s="65"/>
      <c r="M387" s="65"/>
      <c r="N387" s="65"/>
      <c r="O387" s="65"/>
      <c r="P387" s="65"/>
    </row>
    <row r="388" spans="3:16" x14ac:dyDescent="0.25">
      <c r="C388" s="7"/>
      <c r="K388" s="65"/>
      <c r="L388" s="65"/>
      <c r="M388" s="65"/>
      <c r="N388" s="65"/>
      <c r="O388" s="65"/>
      <c r="P388" s="65"/>
    </row>
    <row r="389" spans="3:16" x14ac:dyDescent="0.25">
      <c r="C389" s="7"/>
      <c r="K389" s="65"/>
      <c r="L389" s="65"/>
      <c r="M389" s="65"/>
      <c r="N389" s="65"/>
      <c r="O389" s="65"/>
      <c r="P389" s="65"/>
    </row>
    <row r="390" spans="3:16" x14ac:dyDescent="0.25">
      <c r="C390" s="7"/>
      <c r="K390" s="65"/>
      <c r="L390" s="65"/>
      <c r="M390" s="65"/>
      <c r="N390" s="65"/>
      <c r="O390" s="65"/>
      <c r="P390" s="65"/>
    </row>
    <row r="391" spans="3:16" x14ac:dyDescent="0.25">
      <c r="C391" s="7"/>
      <c r="K391" s="65"/>
      <c r="L391" s="65"/>
      <c r="M391" s="65"/>
      <c r="N391" s="65"/>
      <c r="O391" s="65"/>
      <c r="P391" s="65"/>
    </row>
    <row r="392" spans="3:16" x14ac:dyDescent="0.25">
      <c r="C392" s="7"/>
      <c r="K392" s="65"/>
      <c r="L392" s="65"/>
      <c r="M392" s="65"/>
      <c r="N392" s="65"/>
      <c r="O392" s="65"/>
      <c r="P392" s="65"/>
    </row>
    <row r="393" spans="3:16" x14ac:dyDescent="0.25">
      <c r="C393" s="7"/>
      <c r="K393" s="65"/>
      <c r="L393" s="65"/>
      <c r="M393" s="65"/>
      <c r="N393" s="65"/>
      <c r="O393" s="65"/>
      <c r="P393" s="65"/>
    </row>
    <row r="394" spans="3:16" x14ac:dyDescent="0.25">
      <c r="C394" s="7"/>
      <c r="K394" s="65"/>
      <c r="L394" s="65"/>
      <c r="M394" s="65"/>
      <c r="N394" s="65"/>
      <c r="O394" s="65"/>
      <c r="P394" s="65"/>
    </row>
    <row r="395" spans="3:16" x14ac:dyDescent="0.25">
      <c r="C395" s="7"/>
      <c r="K395" s="65"/>
      <c r="L395" s="65"/>
      <c r="M395" s="65"/>
      <c r="N395" s="65"/>
      <c r="O395" s="65"/>
      <c r="P395" s="65"/>
    </row>
    <row r="396" spans="3:16" x14ac:dyDescent="0.25">
      <c r="C396" s="7"/>
      <c r="K396" s="65"/>
      <c r="L396" s="65"/>
      <c r="M396" s="65"/>
      <c r="N396" s="65"/>
      <c r="O396" s="65"/>
      <c r="P396" s="65"/>
    </row>
    <row r="397" spans="3:16" x14ac:dyDescent="0.25">
      <c r="C397" s="7"/>
      <c r="K397" s="65"/>
      <c r="L397" s="65"/>
      <c r="M397" s="65"/>
      <c r="N397" s="65"/>
      <c r="O397" s="65"/>
      <c r="P397" s="65"/>
    </row>
    <row r="398" spans="3:16" x14ac:dyDescent="0.25">
      <c r="C398" s="7"/>
      <c r="K398" s="65"/>
      <c r="L398" s="65"/>
      <c r="M398" s="65"/>
      <c r="N398" s="65"/>
      <c r="O398" s="65"/>
      <c r="P398" s="65"/>
    </row>
    <row r="399" spans="3:16" x14ac:dyDescent="0.25">
      <c r="C399" s="7"/>
      <c r="K399" s="65"/>
      <c r="L399" s="65"/>
      <c r="M399" s="65"/>
      <c r="N399" s="65"/>
      <c r="O399" s="65"/>
      <c r="P399" s="65"/>
    </row>
    <row r="400" spans="3:16" x14ac:dyDescent="0.25">
      <c r="C400" s="7"/>
      <c r="K400" s="65"/>
      <c r="L400" s="65"/>
      <c r="M400" s="65"/>
      <c r="N400" s="65"/>
      <c r="O400" s="65"/>
      <c r="P400" s="65"/>
    </row>
    <row r="401" spans="3:16" x14ac:dyDescent="0.25">
      <c r="C401" s="7"/>
      <c r="K401" s="65"/>
      <c r="L401" s="65"/>
      <c r="M401" s="65"/>
      <c r="N401" s="65"/>
      <c r="O401" s="65"/>
      <c r="P401" s="65"/>
    </row>
    <row r="402" spans="3:16" x14ac:dyDescent="0.25">
      <c r="C402" s="7"/>
      <c r="K402" s="65"/>
      <c r="L402" s="65"/>
      <c r="M402" s="65"/>
      <c r="N402" s="65"/>
      <c r="O402" s="65"/>
      <c r="P402" s="65"/>
    </row>
    <row r="403" spans="3:16" x14ac:dyDescent="0.25">
      <c r="C403" s="7"/>
      <c r="K403" s="65"/>
      <c r="L403" s="65"/>
      <c r="M403" s="65"/>
      <c r="N403" s="65"/>
      <c r="O403" s="65"/>
      <c r="P403" s="65"/>
    </row>
    <row r="404" spans="3:16" x14ac:dyDescent="0.25">
      <c r="C404" s="7"/>
      <c r="K404" s="65"/>
      <c r="L404" s="65"/>
      <c r="M404" s="65"/>
      <c r="N404" s="65"/>
      <c r="O404" s="65"/>
      <c r="P404" s="65"/>
    </row>
    <row r="405" spans="3:16" x14ac:dyDescent="0.25">
      <c r="C405" s="7"/>
      <c r="K405" s="65"/>
      <c r="L405" s="65"/>
      <c r="M405" s="65"/>
      <c r="N405" s="65"/>
      <c r="O405" s="65"/>
      <c r="P405" s="65"/>
    </row>
    <row r="406" spans="3:16" x14ac:dyDescent="0.25">
      <c r="C406" s="7"/>
      <c r="K406" s="65"/>
      <c r="L406" s="65"/>
      <c r="M406" s="65"/>
      <c r="N406" s="65"/>
      <c r="O406" s="65"/>
      <c r="P406" s="65"/>
    </row>
    <row r="407" spans="3:16" x14ac:dyDescent="0.25">
      <c r="C407" s="7"/>
      <c r="K407" s="65"/>
      <c r="L407" s="65"/>
      <c r="M407" s="65"/>
      <c r="N407" s="65"/>
      <c r="O407" s="65"/>
      <c r="P407" s="65"/>
    </row>
    <row r="408" spans="3:16" x14ac:dyDescent="0.25">
      <c r="C408" s="7"/>
      <c r="K408" s="65"/>
      <c r="L408" s="65"/>
      <c r="M408" s="65"/>
      <c r="N408" s="65"/>
      <c r="O408" s="65"/>
      <c r="P408" s="65"/>
    </row>
    <row r="409" spans="3:16" x14ac:dyDescent="0.25">
      <c r="C409" s="7"/>
      <c r="K409" s="65"/>
      <c r="L409" s="65"/>
      <c r="M409" s="65"/>
      <c r="N409" s="65"/>
      <c r="O409" s="65"/>
      <c r="P409" s="65"/>
    </row>
    <row r="410" spans="3:16" x14ac:dyDescent="0.25">
      <c r="C410" s="7"/>
      <c r="K410" s="65"/>
      <c r="L410" s="65"/>
      <c r="M410" s="65"/>
      <c r="N410" s="65"/>
      <c r="O410" s="65"/>
      <c r="P410" s="65"/>
    </row>
    <row r="411" spans="3:16" x14ac:dyDescent="0.25">
      <c r="C411" s="7"/>
      <c r="K411" s="65"/>
      <c r="L411" s="65"/>
      <c r="M411" s="65"/>
      <c r="N411" s="65"/>
      <c r="O411" s="65"/>
      <c r="P411" s="65"/>
    </row>
    <row r="412" spans="3:16" x14ac:dyDescent="0.25">
      <c r="C412" s="7"/>
      <c r="K412" s="65"/>
      <c r="L412" s="65"/>
      <c r="M412" s="65"/>
      <c r="N412" s="65"/>
      <c r="O412" s="65"/>
      <c r="P412" s="65"/>
    </row>
    <row r="413" spans="3:16" x14ac:dyDescent="0.25">
      <c r="C413" s="7"/>
      <c r="K413" s="65"/>
      <c r="L413" s="65"/>
      <c r="M413" s="65"/>
      <c r="N413" s="65"/>
      <c r="O413" s="65"/>
      <c r="P413" s="65"/>
    </row>
    <row r="414" spans="3:16" x14ac:dyDescent="0.25">
      <c r="C414" s="7"/>
      <c r="K414" s="65"/>
      <c r="L414" s="65"/>
      <c r="M414" s="65"/>
      <c r="N414" s="65"/>
      <c r="O414" s="65"/>
      <c r="P414" s="65"/>
    </row>
    <row r="415" spans="3:16" x14ac:dyDescent="0.25">
      <c r="C415" s="7"/>
      <c r="K415" s="65"/>
      <c r="L415" s="65"/>
      <c r="M415" s="65"/>
      <c r="N415" s="65"/>
      <c r="O415" s="65"/>
      <c r="P415" s="65"/>
    </row>
    <row r="416" spans="3:16" x14ac:dyDescent="0.25">
      <c r="C416" s="7"/>
      <c r="K416" s="65"/>
      <c r="L416" s="65"/>
      <c r="M416" s="65"/>
      <c r="N416" s="65"/>
      <c r="O416" s="65"/>
      <c r="P416" s="65"/>
    </row>
    <row r="417" spans="3:16" x14ac:dyDescent="0.25">
      <c r="C417" s="7"/>
      <c r="K417" s="65"/>
      <c r="L417" s="65"/>
      <c r="M417" s="65"/>
      <c r="N417" s="65"/>
      <c r="O417" s="65"/>
      <c r="P417" s="65"/>
    </row>
    <row r="418" spans="3:16" x14ac:dyDescent="0.25">
      <c r="C418" s="7"/>
      <c r="K418" s="65"/>
      <c r="L418" s="65"/>
      <c r="M418" s="65"/>
      <c r="N418" s="65"/>
      <c r="O418" s="65"/>
      <c r="P418" s="65"/>
    </row>
    <row r="419" spans="3:16" x14ac:dyDescent="0.25">
      <c r="C419" s="7"/>
      <c r="K419" s="65"/>
      <c r="L419" s="65"/>
      <c r="M419" s="65"/>
      <c r="N419" s="65"/>
      <c r="O419" s="65"/>
      <c r="P419" s="65"/>
    </row>
    <row r="420" spans="3:16" x14ac:dyDescent="0.25">
      <c r="C420" s="7"/>
      <c r="K420" s="65"/>
      <c r="L420" s="65"/>
      <c r="M420" s="65"/>
      <c r="N420" s="65"/>
      <c r="O420" s="65"/>
      <c r="P420" s="65"/>
    </row>
    <row r="421" spans="3:16" x14ac:dyDescent="0.25">
      <c r="C421" s="7"/>
      <c r="K421" s="65"/>
      <c r="L421" s="65"/>
      <c r="M421" s="65"/>
      <c r="N421" s="65"/>
      <c r="O421" s="65"/>
      <c r="P421" s="65"/>
    </row>
    <row r="422" spans="3:16" x14ac:dyDescent="0.25">
      <c r="C422" s="7"/>
      <c r="K422" s="65"/>
      <c r="L422" s="65"/>
      <c r="M422" s="65"/>
      <c r="N422" s="65"/>
      <c r="O422" s="65"/>
      <c r="P422" s="65"/>
    </row>
    <row r="423" spans="3:16" x14ac:dyDescent="0.25">
      <c r="C423" s="7"/>
      <c r="K423" s="65"/>
      <c r="L423" s="65"/>
      <c r="M423" s="65"/>
      <c r="N423" s="65"/>
      <c r="O423" s="65"/>
      <c r="P423" s="65"/>
    </row>
    <row r="424" spans="3:16" x14ac:dyDescent="0.25">
      <c r="C424" s="7"/>
      <c r="K424" s="65"/>
      <c r="L424" s="65"/>
      <c r="M424" s="65"/>
      <c r="N424" s="65"/>
      <c r="O424" s="65"/>
      <c r="P424" s="65"/>
    </row>
    <row r="425" spans="3:16" x14ac:dyDescent="0.25">
      <c r="C425" s="7"/>
      <c r="K425" s="65"/>
      <c r="L425" s="65"/>
      <c r="M425" s="65"/>
      <c r="N425" s="65"/>
      <c r="O425" s="65"/>
      <c r="P425" s="65"/>
    </row>
    <row r="426" spans="3:16" x14ac:dyDescent="0.25">
      <c r="C426" s="7"/>
      <c r="K426" s="65"/>
      <c r="L426" s="65"/>
      <c r="M426" s="65"/>
      <c r="N426" s="65"/>
      <c r="O426" s="65"/>
      <c r="P426" s="65"/>
    </row>
    <row r="427" spans="3:16" x14ac:dyDescent="0.25">
      <c r="C427" s="7"/>
      <c r="K427" s="65"/>
      <c r="L427" s="65"/>
      <c r="M427" s="65"/>
      <c r="N427" s="65"/>
      <c r="O427" s="65"/>
      <c r="P427" s="65"/>
    </row>
    <row r="428" spans="3:16" x14ac:dyDescent="0.25">
      <c r="C428" s="7"/>
      <c r="K428" s="65"/>
      <c r="L428" s="65"/>
      <c r="M428" s="65"/>
      <c r="N428" s="65"/>
      <c r="O428" s="65"/>
      <c r="P428" s="65"/>
    </row>
    <row r="429" spans="3:16" x14ac:dyDescent="0.25">
      <c r="C429" s="7"/>
      <c r="K429" s="65"/>
      <c r="L429" s="65"/>
      <c r="M429" s="65"/>
      <c r="N429" s="65"/>
      <c r="O429" s="65"/>
      <c r="P429" s="65"/>
    </row>
    <row r="430" spans="3:16" x14ac:dyDescent="0.25">
      <c r="C430" s="7"/>
      <c r="K430" s="65"/>
      <c r="L430" s="65"/>
      <c r="M430" s="65"/>
      <c r="N430" s="65"/>
      <c r="O430" s="65"/>
      <c r="P430" s="65"/>
    </row>
    <row r="431" spans="3:16" x14ac:dyDescent="0.25">
      <c r="C431" s="7"/>
      <c r="K431" s="65"/>
      <c r="L431" s="65"/>
      <c r="M431" s="65"/>
      <c r="N431" s="65"/>
      <c r="O431" s="65"/>
      <c r="P431" s="65"/>
    </row>
    <row r="432" spans="3:16" x14ac:dyDescent="0.25">
      <c r="C432" s="7"/>
      <c r="K432" s="65"/>
      <c r="L432" s="65"/>
      <c r="M432" s="65"/>
      <c r="N432" s="65"/>
      <c r="O432" s="65"/>
      <c r="P432" s="65"/>
    </row>
    <row r="433" spans="3:16" x14ac:dyDescent="0.25">
      <c r="C433" s="7"/>
      <c r="K433" s="65"/>
      <c r="L433" s="65"/>
      <c r="M433" s="65"/>
      <c r="N433" s="65"/>
      <c r="O433" s="65"/>
      <c r="P433" s="65"/>
    </row>
    <row r="434" spans="3:16" x14ac:dyDescent="0.25">
      <c r="C434" s="7"/>
      <c r="K434" s="65"/>
      <c r="L434" s="65"/>
      <c r="M434" s="65"/>
      <c r="N434" s="65"/>
      <c r="O434" s="65"/>
      <c r="P434" s="65"/>
    </row>
    <row r="435" spans="3:16" x14ac:dyDescent="0.25">
      <c r="C435" s="7"/>
      <c r="K435" s="65"/>
      <c r="L435" s="65"/>
      <c r="M435" s="65"/>
      <c r="N435" s="65"/>
      <c r="O435" s="65"/>
      <c r="P435" s="65"/>
    </row>
    <row r="436" spans="3:16" x14ac:dyDescent="0.25">
      <c r="C436" s="7"/>
      <c r="K436" s="65"/>
      <c r="L436" s="65"/>
      <c r="M436" s="65"/>
      <c r="N436" s="65"/>
      <c r="O436" s="65"/>
      <c r="P436" s="65"/>
    </row>
    <row r="437" spans="3:16" x14ac:dyDescent="0.25">
      <c r="C437" s="7"/>
      <c r="K437" s="65"/>
      <c r="L437" s="65"/>
      <c r="M437" s="65"/>
      <c r="N437" s="65"/>
      <c r="O437" s="65"/>
      <c r="P437" s="65"/>
    </row>
    <row r="438" spans="3:16" x14ac:dyDescent="0.25">
      <c r="C438" s="7"/>
      <c r="K438" s="65"/>
      <c r="L438" s="65"/>
      <c r="M438" s="65"/>
      <c r="N438" s="65"/>
      <c r="O438" s="65"/>
      <c r="P438" s="65"/>
    </row>
    <row r="439" spans="3:16" x14ac:dyDescent="0.25">
      <c r="C439" s="7"/>
      <c r="K439" s="65"/>
      <c r="L439" s="65"/>
      <c r="M439" s="65"/>
      <c r="N439" s="65"/>
      <c r="O439" s="65"/>
      <c r="P439" s="65"/>
    </row>
    <row r="440" spans="3:16" x14ac:dyDescent="0.25">
      <c r="C440" s="7"/>
      <c r="K440" s="65"/>
      <c r="L440" s="65"/>
      <c r="M440" s="65"/>
      <c r="N440" s="65"/>
      <c r="O440" s="65"/>
      <c r="P440" s="65"/>
    </row>
    <row r="441" spans="3:16" x14ac:dyDescent="0.25">
      <c r="C441" s="7"/>
      <c r="K441" s="65"/>
      <c r="L441" s="65"/>
      <c r="M441" s="65"/>
      <c r="N441" s="65"/>
      <c r="O441" s="65"/>
      <c r="P441" s="65"/>
    </row>
    <row r="442" spans="3:16" x14ac:dyDescent="0.25">
      <c r="C442" s="7"/>
      <c r="K442" s="65"/>
      <c r="L442" s="65"/>
      <c r="M442" s="65"/>
      <c r="N442" s="65"/>
      <c r="O442" s="65"/>
      <c r="P442" s="65"/>
    </row>
    <row r="443" spans="3:16" x14ac:dyDescent="0.25">
      <c r="C443" s="7"/>
      <c r="K443" s="65"/>
      <c r="L443" s="65"/>
      <c r="M443" s="65"/>
      <c r="N443" s="65"/>
      <c r="O443" s="65"/>
      <c r="P443" s="65"/>
    </row>
    <row r="444" spans="3:16" x14ac:dyDescent="0.25">
      <c r="C444" s="7"/>
      <c r="K444" s="65"/>
      <c r="L444" s="65"/>
      <c r="M444" s="65"/>
      <c r="N444" s="65"/>
      <c r="O444" s="65"/>
      <c r="P444" s="65"/>
    </row>
    <row r="445" spans="3:16" x14ac:dyDescent="0.25">
      <c r="C445" s="7"/>
      <c r="K445" s="65"/>
      <c r="L445" s="65"/>
      <c r="M445" s="65"/>
      <c r="N445" s="65"/>
      <c r="O445" s="65"/>
      <c r="P445" s="65"/>
    </row>
    <row r="446" spans="3:16" x14ac:dyDescent="0.25">
      <c r="C446" s="7"/>
      <c r="K446" s="65"/>
      <c r="L446" s="65"/>
      <c r="M446" s="65"/>
      <c r="N446" s="65"/>
      <c r="O446" s="65"/>
      <c r="P446" s="65"/>
    </row>
    <row r="447" spans="3:16" x14ac:dyDescent="0.25">
      <c r="C447" s="7"/>
      <c r="K447" s="65"/>
      <c r="L447" s="65"/>
      <c r="M447" s="65"/>
      <c r="N447" s="65"/>
      <c r="O447" s="65"/>
      <c r="P447" s="65"/>
    </row>
    <row r="448" spans="3:16" x14ac:dyDescent="0.25">
      <c r="C448" s="7"/>
      <c r="K448" s="65"/>
      <c r="L448" s="65"/>
      <c r="M448" s="65"/>
      <c r="N448" s="65"/>
      <c r="O448" s="65"/>
      <c r="P448" s="65"/>
    </row>
    <row r="449" spans="3:16" x14ac:dyDescent="0.25">
      <c r="C449" s="7"/>
      <c r="K449" s="65"/>
      <c r="L449" s="65"/>
      <c r="M449" s="65"/>
      <c r="N449" s="65"/>
      <c r="O449" s="65"/>
      <c r="P449" s="65"/>
    </row>
    <row r="450" spans="3:16" x14ac:dyDescent="0.25">
      <c r="C450" s="7"/>
      <c r="K450" s="65"/>
      <c r="L450" s="65"/>
      <c r="M450" s="65"/>
      <c r="N450" s="65"/>
      <c r="O450" s="65"/>
      <c r="P450" s="65"/>
    </row>
    <row r="451" spans="3:16" x14ac:dyDescent="0.25">
      <c r="C451" s="7"/>
      <c r="K451" s="65"/>
      <c r="L451" s="65"/>
      <c r="M451" s="65"/>
      <c r="N451" s="65"/>
      <c r="O451" s="65"/>
      <c r="P451" s="65"/>
    </row>
    <row r="452" spans="3:16" x14ac:dyDescent="0.25">
      <c r="C452" s="7"/>
      <c r="K452" s="65"/>
      <c r="L452" s="65"/>
      <c r="M452" s="65"/>
      <c r="N452" s="65"/>
      <c r="O452" s="65"/>
      <c r="P452" s="65"/>
    </row>
    <row r="453" spans="3:16" x14ac:dyDescent="0.25">
      <c r="C453" s="7"/>
      <c r="K453" s="65"/>
      <c r="L453" s="65"/>
      <c r="M453" s="65"/>
      <c r="N453" s="65"/>
      <c r="O453" s="65"/>
      <c r="P453" s="65"/>
    </row>
    <row r="454" spans="3:16" x14ac:dyDescent="0.25">
      <c r="C454" s="7"/>
      <c r="K454" s="65"/>
      <c r="L454" s="65"/>
      <c r="M454" s="65"/>
      <c r="N454" s="65"/>
      <c r="O454" s="65"/>
      <c r="P454" s="65"/>
    </row>
    <row r="455" spans="3:16" x14ac:dyDescent="0.25">
      <c r="C455" s="7"/>
      <c r="K455" s="65"/>
      <c r="L455" s="65"/>
      <c r="M455" s="65"/>
      <c r="N455" s="65"/>
      <c r="O455" s="65"/>
      <c r="P455" s="65"/>
    </row>
    <row r="456" spans="3:16" x14ac:dyDescent="0.25">
      <c r="C456" s="7"/>
      <c r="K456" s="65"/>
      <c r="L456" s="65"/>
      <c r="M456" s="65"/>
      <c r="N456" s="65"/>
      <c r="O456" s="65"/>
      <c r="P456" s="65"/>
    </row>
    <row r="457" spans="3:16" x14ac:dyDescent="0.25">
      <c r="C457" s="7"/>
      <c r="K457" s="65"/>
      <c r="L457" s="65"/>
      <c r="M457" s="65"/>
      <c r="N457" s="65"/>
      <c r="O457" s="65"/>
      <c r="P457" s="65"/>
    </row>
    <row r="458" spans="3:16" x14ac:dyDescent="0.25">
      <c r="C458" s="7"/>
      <c r="K458" s="65"/>
      <c r="L458" s="65"/>
      <c r="M458" s="65"/>
      <c r="N458" s="65"/>
      <c r="O458" s="65"/>
      <c r="P458" s="65"/>
    </row>
    <row r="459" spans="3:16" x14ac:dyDescent="0.25">
      <c r="C459" s="7"/>
      <c r="K459" s="65"/>
      <c r="L459" s="65"/>
      <c r="M459" s="65"/>
      <c r="N459" s="65"/>
      <c r="O459" s="65"/>
      <c r="P459" s="65"/>
    </row>
    <row r="460" spans="3:16" x14ac:dyDescent="0.25">
      <c r="C460" s="7"/>
      <c r="K460" s="65"/>
      <c r="L460" s="65"/>
      <c r="M460" s="65"/>
      <c r="N460" s="65"/>
      <c r="O460" s="65"/>
      <c r="P460" s="65"/>
    </row>
    <row r="461" spans="3:16" x14ac:dyDescent="0.25">
      <c r="C461" s="7"/>
      <c r="K461" s="65"/>
      <c r="L461" s="65"/>
      <c r="M461" s="65"/>
      <c r="N461" s="65"/>
      <c r="O461" s="65"/>
      <c r="P461" s="65"/>
    </row>
    <row r="462" spans="3:16" x14ac:dyDescent="0.25">
      <c r="C462" s="7"/>
      <c r="K462" s="65"/>
      <c r="L462" s="65"/>
      <c r="M462" s="65"/>
      <c r="N462" s="65"/>
      <c r="O462" s="65"/>
      <c r="P462" s="65"/>
    </row>
    <row r="463" spans="3:16" x14ac:dyDescent="0.25">
      <c r="C463" s="7"/>
      <c r="K463" s="65"/>
      <c r="L463" s="65"/>
      <c r="M463" s="65"/>
      <c r="N463" s="65"/>
      <c r="O463" s="65"/>
      <c r="P463" s="65"/>
    </row>
    <row r="464" spans="3:16" x14ac:dyDescent="0.25">
      <c r="C464" s="7"/>
      <c r="K464" s="65"/>
      <c r="L464" s="65"/>
      <c r="M464" s="65"/>
      <c r="N464" s="65"/>
      <c r="O464" s="65"/>
      <c r="P464" s="65"/>
    </row>
    <row r="465" spans="3:16" x14ac:dyDescent="0.25">
      <c r="C465" s="7"/>
      <c r="K465" s="65"/>
      <c r="L465" s="65"/>
      <c r="M465" s="65"/>
      <c r="N465" s="65"/>
      <c r="O465" s="65"/>
      <c r="P465" s="65"/>
    </row>
    <row r="466" spans="3:16" x14ac:dyDescent="0.25">
      <c r="C466" s="7"/>
      <c r="K466" s="65"/>
      <c r="L466" s="65"/>
      <c r="M466" s="65"/>
      <c r="N466" s="65"/>
      <c r="O466" s="65"/>
      <c r="P466" s="65"/>
    </row>
    <row r="467" spans="3:16" x14ac:dyDescent="0.25">
      <c r="C467" s="7"/>
      <c r="K467" s="65"/>
      <c r="L467" s="65"/>
      <c r="M467" s="65"/>
      <c r="N467" s="65"/>
      <c r="O467" s="65"/>
      <c r="P467" s="65"/>
    </row>
    <row r="468" spans="3:16" x14ac:dyDescent="0.25">
      <c r="C468" s="7"/>
      <c r="K468" s="65"/>
      <c r="L468" s="65"/>
      <c r="M468" s="65"/>
      <c r="N468" s="65"/>
      <c r="O468" s="65"/>
      <c r="P468" s="65"/>
    </row>
    <row r="469" spans="3:16" x14ac:dyDescent="0.25">
      <c r="C469" s="7"/>
      <c r="K469" s="65"/>
      <c r="L469" s="65"/>
      <c r="M469" s="65"/>
      <c r="N469" s="65"/>
      <c r="O469" s="65"/>
      <c r="P469" s="65"/>
    </row>
    <row r="470" spans="3:16" x14ac:dyDescent="0.25">
      <c r="C470" s="7"/>
      <c r="K470" s="65"/>
      <c r="L470" s="65"/>
      <c r="M470" s="65"/>
      <c r="N470" s="65"/>
      <c r="O470" s="65"/>
      <c r="P470" s="65"/>
    </row>
    <row r="471" spans="3:16" x14ac:dyDescent="0.25">
      <c r="C471" s="7"/>
      <c r="K471" s="65"/>
      <c r="L471" s="65"/>
      <c r="M471" s="65"/>
      <c r="N471" s="65"/>
      <c r="O471" s="65"/>
      <c r="P471" s="65"/>
    </row>
    <row r="472" spans="3:16" x14ac:dyDescent="0.25">
      <c r="C472" s="7"/>
      <c r="K472" s="65"/>
      <c r="L472" s="65"/>
      <c r="M472" s="65"/>
      <c r="N472" s="65"/>
      <c r="O472" s="65"/>
      <c r="P472" s="65"/>
    </row>
    <row r="473" spans="3:16" x14ac:dyDescent="0.25">
      <c r="C473" s="7"/>
      <c r="K473" s="65"/>
      <c r="L473" s="65"/>
      <c r="M473" s="65"/>
      <c r="N473" s="65"/>
      <c r="O473" s="65"/>
      <c r="P473" s="65"/>
    </row>
    <row r="474" spans="3:16" x14ac:dyDescent="0.25">
      <c r="C474" s="7"/>
      <c r="K474" s="65"/>
      <c r="L474" s="65"/>
      <c r="M474" s="65"/>
      <c r="N474" s="65"/>
      <c r="O474" s="65"/>
      <c r="P474" s="65"/>
    </row>
    <row r="475" spans="3:16" x14ac:dyDescent="0.25">
      <c r="C475" s="7"/>
      <c r="K475" s="65"/>
      <c r="L475" s="65"/>
      <c r="M475" s="65"/>
      <c r="N475" s="65"/>
      <c r="O475" s="65"/>
      <c r="P475" s="65"/>
    </row>
    <row r="476" spans="3:16" x14ac:dyDescent="0.25">
      <c r="C476" s="7"/>
      <c r="K476" s="65"/>
      <c r="L476" s="65"/>
      <c r="M476" s="65"/>
      <c r="N476" s="65"/>
      <c r="O476" s="65"/>
      <c r="P476" s="65"/>
    </row>
    <row r="477" spans="3:16" x14ac:dyDescent="0.25">
      <c r="C477" s="7"/>
      <c r="K477" s="65"/>
      <c r="L477" s="65"/>
      <c r="M477" s="65"/>
      <c r="N477" s="65"/>
      <c r="O477" s="65"/>
      <c r="P477" s="65"/>
    </row>
    <row r="478" spans="3:16" x14ac:dyDescent="0.25">
      <c r="C478" s="7"/>
      <c r="K478" s="65"/>
      <c r="L478" s="65"/>
      <c r="M478" s="65"/>
      <c r="N478" s="65"/>
      <c r="O478" s="65"/>
      <c r="P478" s="65"/>
    </row>
    <row r="479" spans="3:16" x14ac:dyDescent="0.25">
      <c r="C479" s="7"/>
      <c r="K479" s="65"/>
      <c r="L479" s="65"/>
      <c r="M479" s="65"/>
      <c r="N479" s="65"/>
      <c r="O479" s="65"/>
      <c r="P479" s="65"/>
    </row>
    <row r="480" spans="3:16" x14ac:dyDescent="0.25">
      <c r="C480" s="7"/>
      <c r="K480" s="65"/>
      <c r="L480" s="65"/>
      <c r="M480" s="65"/>
      <c r="N480" s="65"/>
      <c r="O480" s="65"/>
      <c r="P480" s="65"/>
    </row>
    <row r="481" spans="3:16" x14ac:dyDescent="0.25">
      <c r="C481" s="7"/>
      <c r="K481" s="65"/>
      <c r="L481" s="65"/>
      <c r="M481" s="65"/>
      <c r="N481" s="65"/>
      <c r="O481" s="65"/>
      <c r="P481" s="65"/>
    </row>
    <row r="482" spans="3:16" x14ac:dyDescent="0.25">
      <c r="C482" s="7"/>
      <c r="K482" s="65"/>
      <c r="L482" s="65"/>
      <c r="M482" s="65"/>
      <c r="N482" s="65"/>
      <c r="O482" s="65"/>
      <c r="P482" s="65"/>
    </row>
    <row r="483" spans="3:16" x14ac:dyDescent="0.25">
      <c r="C483" s="7"/>
      <c r="K483" s="65"/>
      <c r="L483" s="65"/>
      <c r="M483" s="65"/>
      <c r="N483" s="65"/>
      <c r="O483" s="65"/>
      <c r="P483" s="65"/>
    </row>
    <row r="484" spans="3:16" x14ac:dyDescent="0.25">
      <c r="C484" s="7"/>
      <c r="K484" s="65"/>
      <c r="L484" s="65"/>
      <c r="M484" s="65"/>
      <c r="N484" s="65"/>
      <c r="O484" s="65"/>
      <c r="P484" s="65"/>
    </row>
    <row r="485" spans="3:16" x14ac:dyDescent="0.25">
      <c r="C485" s="7"/>
      <c r="K485" s="65"/>
      <c r="L485" s="65"/>
      <c r="M485" s="65"/>
      <c r="N485" s="65"/>
      <c r="O485" s="65"/>
      <c r="P485" s="65"/>
    </row>
    <row r="486" spans="3:16" x14ac:dyDescent="0.25">
      <c r="C486" s="7"/>
      <c r="K486" s="65"/>
      <c r="L486" s="65"/>
      <c r="M486" s="65"/>
      <c r="N486" s="65"/>
      <c r="O486" s="65"/>
      <c r="P486" s="65"/>
    </row>
    <row r="487" spans="3:16" x14ac:dyDescent="0.25">
      <c r="C487" s="7"/>
      <c r="K487" s="65"/>
      <c r="L487" s="65"/>
      <c r="M487" s="65"/>
      <c r="N487" s="65"/>
      <c r="O487" s="65"/>
      <c r="P487" s="65"/>
    </row>
    <row r="488" spans="3:16" x14ac:dyDescent="0.25">
      <c r="C488" s="7"/>
      <c r="K488" s="65"/>
      <c r="L488" s="65"/>
      <c r="M488" s="65"/>
      <c r="N488" s="65"/>
      <c r="O488" s="65"/>
      <c r="P488" s="65"/>
    </row>
    <row r="489" spans="3:16" x14ac:dyDescent="0.25">
      <c r="C489" s="7"/>
      <c r="K489" s="65"/>
      <c r="L489" s="65"/>
      <c r="M489" s="65"/>
      <c r="N489" s="65"/>
      <c r="O489" s="65"/>
      <c r="P489" s="65"/>
    </row>
    <row r="490" spans="3:16" x14ac:dyDescent="0.25">
      <c r="C490" s="7"/>
      <c r="K490" s="65"/>
      <c r="L490" s="65"/>
      <c r="M490" s="65"/>
      <c r="N490" s="65"/>
      <c r="O490" s="65"/>
      <c r="P490" s="65"/>
    </row>
    <row r="491" spans="3:16" x14ac:dyDescent="0.25">
      <c r="C491" s="7"/>
      <c r="K491" s="65"/>
      <c r="L491" s="65"/>
      <c r="M491" s="65"/>
      <c r="N491" s="65"/>
      <c r="O491" s="65"/>
      <c r="P491" s="65"/>
    </row>
    <row r="492" spans="3:16" x14ac:dyDescent="0.25">
      <c r="C492" s="7"/>
      <c r="K492" s="65"/>
      <c r="L492" s="65"/>
      <c r="M492" s="65"/>
      <c r="N492" s="65"/>
      <c r="O492" s="65"/>
      <c r="P492" s="65"/>
    </row>
    <row r="493" spans="3:16" x14ac:dyDescent="0.25">
      <c r="C493" s="7"/>
      <c r="K493" s="65"/>
      <c r="L493" s="65"/>
      <c r="M493" s="65"/>
      <c r="N493" s="65"/>
      <c r="O493" s="65"/>
      <c r="P493" s="65"/>
    </row>
    <row r="494" spans="3:16" x14ac:dyDescent="0.25">
      <c r="C494" s="7"/>
      <c r="K494" s="65"/>
      <c r="L494" s="65"/>
      <c r="M494" s="65"/>
      <c r="N494" s="65"/>
      <c r="O494" s="65"/>
      <c r="P494" s="65"/>
    </row>
    <row r="495" spans="3:16" x14ac:dyDescent="0.25">
      <c r="C495" s="7"/>
      <c r="K495" s="65"/>
      <c r="L495" s="65"/>
      <c r="M495" s="65"/>
      <c r="N495" s="65"/>
      <c r="O495" s="65"/>
      <c r="P495" s="65"/>
    </row>
    <row r="496" spans="3:16" x14ac:dyDescent="0.25">
      <c r="C496" s="7"/>
      <c r="K496" s="65"/>
      <c r="L496" s="65"/>
      <c r="M496" s="65"/>
      <c r="N496" s="65"/>
      <c r="O496" s="65"/>
      <c r="P496" s="65"/>
    </row>
    <row r="497" spans="3:16" x14ac:dyDescent="0.25">
      <c r="C497" s="7"/>
      <c r="K497" s="65"/>
      <c r="L497" s="65"/>
      <c r="M497" s="65"/>
      <c r="N497" s="65"/>
      <c r="O497" s="65"/>
      <c r="P497" s="65"/>
    </row>
    <row r="498" spans="3:16" x14ac:dyDescent="0.25">
      <c r="C498" s="7"/>
      <c r="K498" s="65"/>
      <c r="L498" s="65"/>
      <c r="M498" s="65"/>
      <c r="N498" s="65"/>
      <c r="O498" s="65"/>
      <c r="P498" s="65"/>
    </row>
    <row r="499" spans="3:16" x14ac:dyDescent="0.25">
      <c r="C499" s="7"/>
      <c r="K499" s="65"/>
      <c r="L499" s="65"/>
      <c r="M499" s="65"/>
      <c r="N499" s="65"/>
      <c r="O499" s="65"/>
      <c r="P499" s="65"/>
    </row>
    <row r="500" spans="3:16" x14ac:dyDescent="0.25">
      <c r="C500" s="7"/>
      <c r="K500" s="65"/>
      <c r="L500" s="65"/>
      <c r="M500" s="65"/>
      <c r="N500" s="65"/>
      <c r="O500" s="65"/>
      <c r="P500" s="65"/>
    </row>
    <row r="501" spans="3:16" x14ac:dyDescent="0.25">
      <c r="C501" s="7"/>
      <c r="K501" s="65"/>
      <c r="L501" s="65"/>
      <c r="M501" s="65"/>
      <c r="N501" s="65"/>
      <c r="O501" s="65"/>
      <c r="P501" s="65"/>
    </row>
    <row r="502" spans="3:16" x14ac:dyDescent="0.25">
      <c r="C502" s="7"/>
      <c r="K502" s="65"/>
      <c r="L502" s="65"/>
      <c r="M502" s="65"/>
      <c r="N502" s="65"/>
      <c r="O502" s="65"/>
      <c r="P502" s="65"/>
    </row>
    <row r="503" spans="3:16" x14ac:dyDescent="0.25">
      <c r="C503" s="7"/>
      <c r="K503" s="65"/>
      <c r="L503" s="65"/>
      <c r="M503" s="65"/>
      <c r="N503" s="65"/>
      <c r="O503" s="65"/>
      <c r="P503" s="65"/>
    </row>
    <row r="504" spans="3:16" x14ac:dyDescent="0.25">
      <c r="C504" s="7"/>
      <c r="K504" s="65"/>
      <c r="L504" s="65"/>
      <c r="M504" s="65"/>
      <c r="N504" s="65"/>
      <c r="O504" s="65"/>
      <c r="P504" s="65"/>
    </row>
    <row r="505" spans="3:16" x14ac:dyDescent="0.25">
      <c r="C505" s="7"/>
      <c r="K505" s="65"/>
      <c r="L505" s="65"/>
      <c r="M505" s="65"/>
      <c r="N505" s="65"/>
      <c r="O505" s="65"/>
      <c r="P505" s="65"/>
    </row>
    <row r="506" spans="3:16" x14ac:dyDescent="0.25">
      <c r="C506" s="7"/>
      <c r="K506" s="65"/>
      <c r="L506" s="65"/>
      <c r="M506" s="65"/>
      <c r="N506" s="65"/>
      <c r="O506" s="65"/>
      <c r="P506" s="65"/>
    </row>
    <row r="507" spans="3:16" x14ac:dyDescent="0.25">
      <c r="C507" s="7"/>
      <c r="K507" s="65"/>
      <c r="L507" s="65"/>
      <c r="M507" s="65"/>
      <c r="N507" s="65"/>
      <c r="O507" s="65"/>
      <c r="P507" s="65"/>
    </row>
    <row r="508" spans="3:16" x14ac:dyDescent="0.25">
      <c r="C508" s="7"/>
      <c r="K508" s="65"/>
      <c r="L508" s="65"/>
      <c r="M508" s="65"/>
      <c r="N508" s="65"/>
      <c r="O508" s="65"/>
      <c r="P508" s="65"/>
    </row>
    <row r="509" spans="3:16" x14ac:dyDescent="0.25">
      <c r="C509" s="7"/>
      <c r="K509" s="65"/>
      <c r="L509" s="65"/>
      <c r="M509" s="65"/>
      <c r="N509" s="65"/>
      <c r="O509" s="65"/>
      <c r="P509" s="65"/>
    </row>
    <row r="510" spans="3:16" x14ac:dyDescent="0.25">
      <c r="C510" s="7"/>
      <c r="K510" s="65"/>
      <c r="L510" s="65"/>
      <c r="M510" s="65"/>
      <c r="N510" s="65"/>
      <c r="O510" s="65"/>
      <c r="P510" s="65"/>
    </row>
    <row r="511" spans="3:16" x14ac:dyDescent="0.25">
      <c r="C511" s="7"/>
      <c r="K511" s="65"/>
      <c r="L511" s="65"/>
      <c r="M511" s="65"/>
      <c r="N511" s="65"/>
      <c r="O511" s="65"/>
      <c r="P511" s="65"/>
    </row>
    <row r="512" spans="3:16" x14ac:dyDescent="0.25">
      <c r="C512" s="7"/>
      <c r="K512" s="65"/>
      <c r="L512" s="65"/>
      <c r="M512" s="65"/>
      <c r="N512" s="65"/>
      <c r="O512" s="65"/>
      <c r="P512" s="65"/>
    </row>
    <row r="513" spans="3:16" x14ac:dyDescent="0.25">
      <c r="C513" s="7"/>
      <c r="K513" s="65"/>
      <c r="L513" s="65"/>
      <c r="M513" s="65"/>
      <c r="N513" s="65"/>
      <c r="O513" s="65"/>
      <c r="P513" s="65"/>
    </row>
    <row r="514" spans="3:16" x14ac:dyDescent="0.25">
      <c r="C514" s="7"/>
      <c r="K514" s="65"/>
      <c r="L514" s="65"/>
      <c r="M514" s="65"/>
      <c r="N514" s="65"/>
      <c r="O514" s="65"/>
      <c r="P514" s="65"/>
    </row>
    <row r="515" spans="3:16" x14ac:dyDescent="0.25">
      <c r="C515" s="7"/>
      <c r="K515" s="65"/>
      <c r="L515" s="65"/>
      <c r="M515" s="65"/>
      <c r="N515" s="65"/>
      <c r="O515" s="65"/>
      <c r="P515" s="65"/>
    </row>
    <row r="516" spans="3:16" x14ac:dyDescent="0.25">
      <c r="C516" s="7"/>
      <c r="K516" s="65"/>
      <c r="L516" s="65"/>
      <c r="M516" s="65"/>
      <c r="N516" s="65"/>
      <c r="O516" s="65"/>
      <c r="P516" s="65"/>
    </row>
    <row r="517" spans="3:16" x14ac:dyDescent="0.25">
      <c r="C517" s="7"/>
      <c r="K517" s="65"/>
      <c r="L517" s="65"/>
      <c r="M517" s="65"/>
      <c r="N517" s="65"/>
      <c r="O517" s="65"/>
      <c r="P517" s="65"/>
    </row>
    <row r="518" spans="3:16" x14ac:dyDescent="0.25">
      <c r="C518" s="7"/>
      <c r="K518" s="65"/>
      <c r="L518" s="65"/>
      <c r="M518" s="65"/>
      <c r="N518" s="65"/>
      <c r="O518" s="65"/>
      <c r="P518" s="65"/>
    </row>
    <row r="519" spans="3:16" x14ac:dyDescent="0.25">
      <c r="C519" s="7"/>
      <c r="K519" s="65"/>
      <c r="L519" s="65"/>
      <c r="M519" s="65"/>
      <c r="N519" s="65"/>
      <c r="O519" s="65"/>
      <c r="P519" s="65"/>
    </row>
    <row r="520" spans="3:16" x14ac:dyDescent="0.25">
      <c r="C520" s="7"/>
      <c r="K520" s="65"/>
      <c r="L520" s="65"/>
      <c r="M520" s="65"/>
      <c r="N520" s="65"/>
      <c r="O520" s="65"/>
      <c r="P520" s="65"/>
    </row>
    <row r="521" spans="3:16" x14ac:dyDescent="0.25">
      <c r="C521" s="7"/>
      <c r="K521" s="65"/>
      <c r="L521" s="65"/>
      <c r="M521" s="65"/>
      <c r="N521" s="65"/>
      <c r="O521" s="65"/>
      <c r="P521" s="65"/>
    </row>
    <row r="522" spans="3:16" x14ac:dyDescent="0.25">
      <c r="C522" s="7"/>
      <c r="K522" s="65"/>
      <c r="L522" s="65"/>
      <c r="M522" s="65"/>
      <c r="N522" s="65"/>
      <c r="O522" s="65"/>
      <c r="P522" s="65"/>
    </row>
    <row r="523" spans="3:16" x14ac:dyDescent="0.25">
      <c r="C523" s="7"/>
      <c r="K523" s="65"/>
      <c r="L523" s="65"/>
      <c r="M523" s="65"/>
      <c r="N523" s="65"/>
      <c r="O523" s="65"/>
      <c r="P523" s="65"/>
    </row>
    <row r="524" spans="3:16" x14ac:dyDescent="0.25">
      <c r="C524" s="7"/>
      <c r="K524" s="65"/>
      <c r="L524" s="65"/>
      <c r="M524" s="65"/>
      <c r="N524" s="65"/>
      <c r="O524" s="65"/>
      <c r="P524" s="65"/>
    </row>
    <row r="525" spans="3:16" x14ac:dyDescent="0.25">
      <c r="C525" s="7"/>
      <c r="K525" s="65"/>
      <c r="L525" s="65"/>
      <c r="M525" s="65"/>
      <c r="N525" s="65"/>
      <c r="O525" s="65"/>
      <c r="P525" s="65"/>
    </row>
    <row r="526" spans="3:16" x14ac:dyDescent="0.25">
      <c r="C526" s="7"/>
      <c r="K526" s="65"/>
      <c r="L526" s="65"/>
      <c r="M526" s="65"/>
      <c r="N526" s="65"/>
      <c r="O526" s="65"/>
      <c r="P526" s="65"/>
    </row>
    <row r="527" spans="3:16" x14ac:dyDescent="0.25">
      <c r="C527" s="7"/>
      <c r="K527" s="65"/>
      <c r="L527" s="65"/>
      <c r="M527" s="65"/>
      <c r="N527" s="65"/>
      <c r="O527" s="65"/>
      <c r="P527" s="65"/>
    </row>
    <row r="528" spans="3:16" x14ac:dyDescent="0.25">
      <c r="C528" s="7"/>
      <c r="K528" s="65"/>
      <c r="L528" s="65"/>
      <c r="M528" s="65"/>
      <c r="N528" s="65"/>
      <c r="O528" s="65"/>
      <c r="P528" s="65"/>
    </row>
    <row r="529" spans="3:16" x14ac:dyDescent="0.25">
      <c r="C529" s="7"/>
      <c r="K529" s="65"/>
      <c r="L529" s="65"/>
      <c r="M529" s="65"/>
      <c r="N529" s="65"/>
      <c r="O529" s="65"/>
      <c r="P529" s="65"/>
    </row>
    <row r="530" spans="3:16" x14ac:dyDescent="0.25">
      <c r="C530" s="7"/>
      <c r="K530" s="65"/>
      <c r="L530" s="65"/>
      <c r="M530" s="65"/>
      <c r="N530" s="65"/>
      <c r="O530" s="65"/>
      <c r="P530" s="65"/>
    </row>
    <row r="531" spans="3:16" x14ac:dyDescent="0.25">
      <c r="C531" s="7"/>
      <c r="K531" s="65"/>
      <c r="L531" s="65"/>
      <c r="M531" s="65"/>
      <c r="N531" s="65"/>
      <c r="O531" s="65"/>
      <c r="P531" s="65"/>
    </row>
    <row r="532" spans="3:16" x14ac:dyDescent="0.25">
      <c r="C532" s="7"/>
      <c r="K532" s="65"/>
      <c r="L532" s="65"/>
      <c r="M532" s="65"/>
      <c r="N532" s="65"/>
      <c r="O532" s="65"/>
      <c r="P532" s="65"/>
    </row>
    <row r="533" spans="3:16" x14ac:dyDescent="0.25">
      <c r="C533" s="7"/>
      <c r="K533" s="65"/>
      <c r="L533" s="65"/>
      <c r="M533" s="65"/>
      <c r="N533" s="65"/>
      <c r="O533" s="65"/>
      <c r="P533" s="65"/>
    </row>
    <row r="534" spans="3:16" x14ac:dyDescent="0.25">
      <c r="C534" s="7"/>
      <c r="K534" s="65"/>
      <c r="L534" s="65"/>
      <c r="M534" s="65"/>
      <c r="N534" s="65"/>
      <c r="O534" s="65"/>
      <c r="P534" s="65"/>
    </row>
    <row r="535" spans="3:16" x14ac:dyDescent="0.25">
      <c r="C535" s="7"/>
      <c r="K535" s="65"/>
      <c r="L535" s="65"/>
      <c r="M535" s="65"/>
      <c r="N535" s="65"/>
      <c r="O535" s="65"/>
      <c r="P535" s="65"/>
    </row>
    <row r="536" spans="3:16" x14ac:dyDescent="0.25">
      <c r="C536" s="7"/>
      <c r="K536" s="65"/>
      <c r="L536" s="65"/>
      <c r="M536" s="65"/>
      <c r="N536" s="65"/>
      <c r="O536" s="65"/>
      <c r="P536" s="65"/>
    </row>
    <row r="537" spans="3:16" x14ac:dyDescent="0.25">
      <c r="C537" s="7"/>
      <c r="K537" s="65"/>
      <c r="L537" s="65"/>
      <c r="M537" s="65"/>
      <c r="N537" s="65"/>
      <c r="O537" s="65"/>
      <c r="P537" s="65"/>
    </row>
    <row r="538" spans="3:16" x14ac:dyDescent="0.25">
      <c r="C538" s="7"/>
      <c r="K538" s="65"/>
      <c r="L538" s="65"/>
      <c r="M538" s="65"/>
      <c r="N538" s="65"/>
      <c r="O538" s="65"/>
      <c r="P538" s="65"/>
    </row>
    <row r="539" spans="3:16" x14ac:dyDescent="0.25">
      <c r="C539" s="7"/>
      <c r="K539" s="65"/>
      <c r="L539" s="65"/>
      <c r="M539" s="65"/>
      <c r="N539" s="65"/>
      <c r="O539" s="65"/>
      <c r="P539" s="65"/>
    </row>
    <row r="540" spans="3:16" x14ac:dyDescent="0.25">
      <c r="C540" s="7"/>
      <c r="K540" s="65"/>
      <c r="L540" s="65"/>
      <c r="M540" s="65"/>
      <c r="N540" s="65"/>
      <c r="O540" s="65"/>
      <c r="P540" s="65"/>
    </row>
    <row r="541" spans="3:16" x14ac:dyDescent="0.25">
      <c r="C541" s="7"/>
      <c r="K541" s="65"/>
      <c r="L541" s="65"/>
      <c r="M541" s="65"/>
      <c r="N541" s="65"/>
      <c r="O541" s="65"/>
      <c r="P541" s="65"/>
    </row>
    <row r="542" spans="3:16" x14ac:dyDescent="0.25">
      <c r="C542" s="7"/>
      <c r="K542" s="65"/>
      <c r="L542" s="65"/>
      <c r="M542" s="65"/>
      <c r="N542" s="65"/>
      <c r="O542" s="65"/>
      <c r="P542" s="65"/>
    </row>
    <row r="543" spans="3:16" x14ac:dyDescent="0.25">
      <c r="C543" s="7"/>
      <c r="K543" s="65"/>
      <c r="L543" s="65"/>
      <c r="M543" s="65"/>
      <c r="N543" s="65"/>
      <c r="O543" s="65"/>
      <c r="P543" s="65"/>
    </row>
    <row r="544" spans="3:16" x14ac:dyDescent="0.25">
      <c r="C544" s="7"/>
      <c r="K544" s="65"/>
      <c r="L544" s="65"/>
      <c r="M544" s="65"/>
      <c r="N544" s="65"/>
      <c r="O544" s="65"/>
      <c r="P544" s="65"/>
    </row>
    <row r="545" spans="3:16" x14ac:dyDescent="0.25">
      <c r="C545" s="7"/>
      <c r="K545" s="65"/>
      <c r="L545" s="65"/>
      <c r="M545" s="65"/>
      <c r="N545" s="65"/>
      <c r="O545" s="65"/>
      <c r="P545" s="65"/>
    </row>
    <row r="546" spans="3:16" x14ac:dyDescent="0.25">
      <c r="C546" s="7"/>
      <c r="K546" s="65"/>
      <c r="L546" s="65"/>
      <c r="M546" s="65"/>
      <c r="N546" s="65"/>
      <c r="O546" s="65"/>
      <c r="P546" s="65"/>
    </row>
    <row r="547" spans="3:16" x14ac:dyDescent="0.25">
      <c r="C547" s="7"/>
      <c r="K547" s="65"/>
      <c r="L547" s="65"/>
      <c r="M547" s="65"/>
      <c r="N547" s="65"/>
      <c r="O547" s="65"/>
      <c r="P547" s="65"/>
    </row>
    <row r="548" spans="3:16" x14ac:dyDescent="0.25">
      <c r="C548" s="7"/>
      <c r="K548" s="65"/>
      <c r="L548" s="65"/>
      <c r="M548" s="65"/>
      <c r="N548" s="65"/>
      <c r="O548" s="65"/>
      <c r="P548" s="65"/>
    </row>
    <row r="549" spans="3:16" x14ac:dyDescent="0.25">
      <c r="C549" s="7"/>
      <c r="K549" s="65"/>
      <c r="L549" s="65"/>
      <c r="M549" s="65"/>
      <c r="N549" s="65"/>
      <c r="O549" s="65"/>
      <c r="P549" s="65"/>
    </row>
    <row r="550" spans="3:16" x14ac:dyDescent="0.25">
      <c r="C550" s="7"/>
      <c r="K550" s="65"/>
      <c r="L550" s="65"/>
      <c r="M550" s="65"/>
      <c r="N550" s="65"/>
      <c r="O550" s="65"/>
      <c r="P550" s="65"/>
    </row>
    <row r="551" spans="3:16" x14ac:dyDescent="0.25">
      <c r="C551" s="7"/>
      <c r="K551" s="65"/>
      <c r="L551" s="65"/>
      <c r="M551" s="65"/>
      <c r="N551" s="65"/>
      <c r="O551" s="65"/>
      <c r="P551" s="65"/>
    </row>
    <row r="552" spans="3:16" x14ac:dyDescent="0.25">
      <c r="C552" s="7"/>
      <c r="K552" s="65"/>
      <c r="L552" s="65"/>
      <c r="M552" s="65"/>
      <c r="N552" s="65"/>
      <c r="O552" s="65"/>
      <c r="P552" s="65"/>
    </row>
    <row r="553" spans="3:16" x14ac:dyDescent="0.25">
      <c r="C553" s="7"/>
      <c r="K553" s="65"/>
      <c r="L553" s="65"/>
      <c r="M553" s="65"/>
      <c r="N553" s="65"/>
      <c r="O553" s="65"/>
      <c r="P553" s="65"/>
    </row>
    <row r="554" spans="3:16" x14ac:dyDescent="0.25">
      <c r="C554" s="7"/>
      <c r="K554" s="65"/>
      <c r="L554" s="65"/>
      <c r="M554" s="65"/>
      <c r="N554" s="65"/>
      <c r="O554" s="65"/>
      <c r="P554" s="65"/>
    </row>
    <row r="555" spans="3:16" x14ac:dyDescent="0.25">
      <c r="C555" s="7"/>
      <c r="K555" s="65"/>
      <c r="L555" s="65"/>
      <c r="M555" s="65"/>
      <c r="N555" s="65"/>
      <c r="O555" s="65"/>
      <c r="P555" s="65"/>
    </row>
    <row r="556" spans="3:16" x14ac:dyDescent="0.25">
      <c r="C556" s="7"/>
      <c r="K556" s="65"/>
      <c r="L556" s="65"/>
      <c r="M556" s="65"/>
      <c r="N556" s="65"/>
      <c r="O556" s="65"/>
      <c r="P556" s="65"/>
    </row>
    <row r="557" spans="3:16" x14ac:dyDescent="0.25">
      <c r="C557" s="7"/>
      <c r="K557" s="65"/>
      <c r="L557" s="65"/>
      <c r="M557" s="65"/>
      <c r="N557" s="65"/>
      <c r="O557" s="65"/>
      <c r="P557" s="65"/>
    </row>
    <row r="558" spans="3:16" x14ac:dyDescent="0.25">
      <c r="C558" s="7"/>
      <c r="K558" s="65"/>
      <c r="L558" s="65"/>
      <c r="M558" s="65"/>
      <c r="N558" s="65"/>
      <c r="O558" s="65"/>
      <c r="P558" s="65"/>
    </row>
    <row r="559" spans="3:16" x14ac:dyDescent="0.25">
      <c r="C559" s="7"/>
      <c r="K559" s="65"/>
      <c r="L559" s="65"/>
      <c r="M559" s="65"/>
      <c r="N559" s="65"/>
      <c r="O559" s="65"/>
      <c r="P559" s="65"/>
    </row>
    <row r="560" spans="3:16" x14ac:dyDescent="0.25">
      <c r="C560" s="7"/>
      <c r="K560" s="65"/>
      <c r="L560" s="65"/>
      <c r="M560" s="65"/>
      <c r="N560" s="65"/>
      <c r="O560" s="65"/>
      <c r="P560" s="65"/>
    </row>
    <row r="561" spans="3:16" x14ac:dyDescent="0.25">
      <c r="C561" s="7"/>
      <c r="K561" s="65"/>
      <c r="L561" s="65"/>
      <c r="M561" s="65"/>
      <c r="N561" s="65"/>
      <c r="O561" s="65"/>
      <c r="P561" s="65"/>
    </row>
    <row r="562" spans="3:16" x14ac:dyDescent="0.25">
      <c r="C562" s="7"/>
      <c r="K562" s="65"/>
      <c r="L562" s="65"/>
      <c r="M562" s="65"/>
      <c r="N562" s="65"/>
      <c r="O562" s="65"/>
      <c r="P562" s="65"/>
    </row>
    <row r="563" spans="3:16" x14ac:dyDescent="0.25">
      <c r="C563" s="7"/>
      <c r="K563" s="65"/>
      <c r="L563" s="65"/>
      <c r="M563" s="65"/>
      <c r="N563" s="65"/>
      <c r="O563" s="65"/>
      <c r="P563" s="65"/>
    </row>
    <row r="564" spans="3:16" x14ac:dyDescent="0.25">
      <c r="C564" s="7"/>
      <c r="K564" s="65"/>
      <c r="L564" s="65"/>
      <c r="M564" s="65"/>
      <c r="N564" s="65"/>
      <c r="O564" s="65"/>
      <c r="P564" s="65"/>
    </row>
    <row r="565" spans="3:16" x14ac:dyDescent="0.25">
      <c r="C565" s="7"/>
      <c r="K565" s="65"/>
      <c r="L565" s="65"/>
      <c r="M565" s="65"/>
      <c r="N565" s="65"/>
      <c r="O565" s="65"/>
      <c r="P565" s="65"/>
    </row>
    <row r="566" spans="3:16" x14ac:dyDescent="0.25">
      <c r="C566" s="7"/>
      <c r="K566" s="65"/>
      <c r="L566" s="65"/>
      <c r="M566" s="65"/>
      <c r="N566" s="65"/>
      <c r="O566" s="65"/>
      <c r="P566" s="65"/>
    </row>
    <row r="567" spans="3:16" x14ac:dyDescent="0.25">
      <c r="C567" s="7"/>
      <c r="K567" s="65"/>
      <c r="L567" s="65"/>
      <c r="M567" s="65"/>
      <c r="N567" s="65"/>
      <c r="O567" s="65"/>
      <c r="P567" s="65"/>
    </row>
    <row r="568" spans="3:16" x14ac:dyDescent="0.25">
      <c r="C568" s="7"/>
      <c r="K568" s="65"/>
      <c r="L568" s="65"/>
      <c r="M568" s="65"/>
      <c r="N568" s="65"/>
      <c r="O568" s="65"/>
      <c r="P568" s="65"/>
    </row>
    <row r="569" spans="3:16" x14ac:dyDescent="0.25">
      <c r="C569" s="7"/>
      <c r="K569" s="65"/>
      <c r="L569" s="65"/>
      <c r="M569" s="65"/>
      <c r="N569" s="65"/>
      <c r="O569" s="65"/>
      <c r="P569" s="65"/>
    </row>
    <row r="570" spans="3:16" x14ac:dyDescent="0.25">
      <c r="C570" s="7"/>
      <c r="K570" s="65"/>
      <c r="L570" s="65"/>
      <c r="M570" s="65"/>
      <c r="N570" s="65"/>
      <c r="O570" s="65"/>
      <c r="P570" s="65"/>
    </row>
    <row r="571" spans="3:16" x14ac:dyDescent="0.25">
      <c r="C571" s="7"/>
      <c r="K571" s="65"/>
      <c r="L571" s="65"/>
      <c r="M571" s="65"/>
      <c r="N571" s="65"/>
      <c r="O571" s="65"/>
      <c r="P571" s="65"/>
    </row>
    <row r="572" spans="3:16" x14ac:dyDescent="0.25">
      <c r="C572" s="7"/>
      <c r="K572" s="65"/>
      <c r="L572" s="65"/>
      <c r="M572" s="65"/>
      <c r="N572" s="65"/>
      <c r="O572" s="65"/>
      <c r="P572" s="65"/>
    </row>
    <row r="573" spans="3:16" x14ac:dyDescent="0.25">
      <c r="C573" s="7"/>
      <c r="K573" s="65"/>
      <c r="L573" s="65"/>
      <c r="M573" s="65"/>
      <c r="N573" s="65"/>
      <c r="O573" s="65"/>
      <c r="P573" s="65"/>
    </row>
    <row r="574" spans="3:16" x14ac:dyDescent="0.25">
      <c r="C574" s="7"/>
      <c r="K574" s="65"/>
      <c r="L574" s="65"/>
      <c r="M574" s="65"/>
      <c r="N574" s="65"/>
      <c r="O574" s="65"/>
      <c r="P574" s="65"/>
    </row>
    <row r="575" spans="3:16" x14ac:dyDescent="0.25">
      <c r="C575" s="7"/>
      <c r="K575" s="65"/>
      <c r="L575" s="65"/>
      <c r="M575" s="65"/>
      <c r="N575" s="65"/>
      <c r="O575" s="65"/>
      <c r="P575" s="65"/>
    </row>
    <row r="576" spans="3:16" x14ac:dyDescent="0.25">
      <c r="C576" s="7"/>
      <c r="K576" s="65"/>
      <c r="L576" s="65"/>
      <c r="M576" s="65"/>
      <c r="N576" s="65"/>
      <c r="O576" s="65"/>
      <c r="P576" s="65"/>
    </row>
    <row r="577" spans="3:16" x14ac:dyDescent="0.25">
      <c r="C577" s="7"/>
      <c r="K577" s="65"/>
      <c r="L577" s="65"/>
      <c r="M577" s="65"/>
      <c r="N577" s="65"/>
      <c r="O577" s="65"/>
      <c r="P577" s="65"/>
    </row>
    <row r="578" spans="3:16" x14ac:dyDescent="0.25">
      <c r="C578" s="7"/>
      <c r="K578" s="65"/>
      <c r="L578" s="65"/>
      <c r="M578" s="65"/>
      <c r="N578" s="65"/>
      <c r="O578" s="65"/>
      <c r="P578" s="65"/>
    </row>
    <row r="579" spans="3:16" x14ac:dyDescent="0.25">
      <c r="C579" s="7"/>
      <c r="K579" s="65"/>
      <c r="L579" s="65"/>
      <c r="M579" s="65"/>
      <c r="N579" s="65"/>
      <c r="O579" s="65"/>
      <c r="P579" s="65"/>
    </row>
    <row r="580" spans="3:16" x14ac:dyDescent="0.25">
      <c r="C580" s="7"/>
      <c r="K580" s="65"/>
      <c r="L580" s="65"/>
      <c r="M580" s="65"/>
      <c r="N580" s="65"/>
      <c r="O580" s="65"/>
      <c r="P580" s="65"/>
    </row>
    <row r="581" spans="3:16" x14ac:dyDescent="0.25">
      <c r="C581" s="7"/>
      <c r="K581" s="65"/>
      <c r="L581" s="65"/>
      <c r="M581" s="65"/>
      <c r="N581" s="65"/>
      <c r="O581" s="65"/>
      <c r="P581" s="65"/>
    </row>
    <row r="582" spans="3:16" x14ac:dyDescent="0.25">
      <c r="C582" s="7"/>
      <c r="K582" s="65"/>
      <c r="L582" s="65"/>
      <c r="M582" s="65"/>
      <c r="N582" s="65"/>
      <c r="O582" s="65"/>
      <c r="P582" s="65"/>
    </row>
    <row r="583" spans="3:16" x14ac:dyDescent="0.25">
      <c r="C583" s="7"/>
      <c r="K583" s="65"/>
      <c r="L583" s="65"/>
      <c r="M583" s="65"/>
      <c r="N583" s="65"/>
      <c r="O583" s="65"/>
      <c r="P583" s="65"/>
    </row>
    <row r="584" spans="3:16" x14ac:dyDescent="0.25">
      <c r="C584" s="7"/>
      <c r="K584" s="65"/>
      <c r="L584" s="65"/>
      <c r="M584" s="65"/>
      <c r="N584" s="65"/>
      <c r="O584" s="65"/>
      <c r="P584" s="65"/>
    </row>
    <row r="585" spans="3:16" x14ac:dyDescent="0.25">
      <c r="C585" s="7"/>
      <c r="K585" s="65"/>
      <c r="L585" s="65"/>
      <c r="M585" s="65"/>
      <c r="N585" s="65"/>
      <c r="O585" s="65"/>
      <c r="P585" s="65"/>
    </row>
    <row r="586" spans="3:16" x14ac:dyDescent="0.25">
      <c r="C586" s="7"/>
      <c r="K586" s="65"/>
      <c r="L586" s="65"/>
      <c r="M586" s="65"/>
      <c r="N586" s="65"/>
      <c r="O586" s="65"/>
      <c r="P586" s="65"/>
    </row>
    <row r="587" spans="3:16" x14ac:dyDescent="0.25">
      <c r="C587" s="7"/>
      <c r="K587" s="65"/>
      <c r="L587" s="65"/>
      <c r="M587" s="65"/>
      <c r="N587" s="65"/>
      <c r="O587" s="65"/>
      <c r="P587" s="65"/>
    </row>
    <row r="588" spans="3:16" x14ac:dyDescent="0.25">
      <c r="C588" s="7"/>
      <c r="K588" s="65"/>
      <c r="L588" s="65"/>
      <c r="M588" s="65"/>
      <c r="N588" s="65"/>
      <c r="O588" s="65"/>
      <c r="P588" s="65"/>
    </row>
    <row r="589" spans="3:16" x14ac:dyDescent="0.25">
      <c r="C589" s="7"/>
      <c r="K589" s="65"/>
      <c r="L589" s="65"/>
      <c r="M589" s="65"/>
      <c r="N589" s="65"/>
      <c r="O589" s="65"/>
      <c r="P589" s="65"/>
    </row>
    <row r="590" spans="3:16" x14ac:dyDescent="0.25">
      <c r="C590" s="7"/>
      <c r="K590" s="65"/>
      <c r="L590" s="65"/>
      <c r="M590" s="65"/>
      <c r="N590" s="65"/>
      <c r="O590" s="65"/>
      <c r="P590" s="65"/>
    </row>
    <row r="591" spans="3:16" x14ac:dyDescent="0.25">
      <c r="C591" s="7"/>
      <c r="K591" s="65"/>
      <c r="L591" s="65"/>
      <c r="M591" s="65"/>
      <c r="N591" s="65"/>
      <c r="O591" s="65"/>
      <c r="P591" s="65"/>
    </row>
    <row r="592" spans="3:16" x14ac:dyDescent="0.25">
      <c r="C592" s="7"/>
      <c r="K592" s="65"/>
      <c r="L592" s="65"/>
      <c r="M592" s="65"/>
      <c r="N592" s="65"/>
      <c r="O592" s="65"/>
      <c r="P592" s="65"/>
    </row>
    <row r="593" spans="3:16" x14ac:dyDescent="0.25">
      <c r="C593" s="7"/>
      <c r="K593" s="65"/>
      <c r="L593" s="65"/>
      <c r="M593" s="65"/>
      <c r="N593" s="65"/>
      <c r="O593" s="65"/>
      <c r="P593" s="65"/>
    </row>
    <row r="594" spans="3:16" x14ac:dyDescent="0.25">
      <c r="C594" s="7"/>
      <c r="K594" s="65"/>
      <c r="L594" s="65"/>
      <c r="M594" s="65"/>
      <c r="N594" s="65"/>
      <c r="O594" s="65"/>
      <c r="P594" s="65"/>
    </row>
    <row r="595" spans="3:16" x14ac:dyDescent="0.25">
      <c r="C595" s="7"/>
      <c r="K595" s="65"/>
      <c r="L595" s="65"/>
      <c r="M595" s="65"/>
      <c r="N595" s="65"/>
      <c r="O595" s="65"/>
      <c r="P595" s="65"/>
    </row>
    <row r="596" spans="3:16" x14ac:dyDescent="0.25">
      <c r="C596" s="7"/>
      <c r="K596" s="65"/>
      <c r="L596" s="65"/>
      <c r="M596" s="65"/>
      <c r="N596" s="65"/>
      <c r="O596" s="65"/>
      <c r="P596" s="65"/>
    </row>
    <row r="597" spans="3:16" x14ac:dyDescent="0.25">
      <c r="C597" s="7"/>
      <c r="K597" s="65"/>
      <c r="L597" s="65"/>
      <c r="M597" s="65"/>
      <c r="N597" s="65"/>
      <c r="O597" s="65"/>
      <c r="P597" s="65"/>
    </row>
    <row r="598" spans="3:16" x14ac:dyDescent="0.25">
      <c r="C598" s="7"/>
      <c r="K598" s="65"/>
      <c r="L598" s="65"/>
      <c r="M598" s="65"/>
      <c r="N598" s="65"/>
      <c r="O598" s="65"/>
      <c r="P598" s="65"/>
    </row>
    <row r="599" spans="3:16" x14ac:dyDescent="0.25">
      <c r="C599" s="7"/>
      <c r="K599" s="65"/>
      <c r="L599" s="65"/>
      <c r="M599" s="65"/>
      <c r="N599" s="65"/>
      <c r="O599" s="65"/>
      <c r="P599" s="65"/>
    </row>
    <row r="600" spans="3:16" x14ac:dyDescent="0.25">
      <c r="C600" s="7"/>
      <c r="K600" s="65"/>
      <c r="L600" s="65"/>
      <c r="M600" s="65"/>
      <c r="N600" s="65"/>
      <c r="O600" s="65"/>
      <c r="P600" s="65"/>
    </row>
    <row r="601" spans="3:16" x14ac:dyDescent="0.25">
      <c r="C601" s="7"/>
      <c r="K601" s="65"/>
      <c r="L601" s="65"/>
      <c r="M601" s="65"/>
      <c r="N601" s="65"/>
      <c r="O601" s="65"/>
      <c r="P601" s="65"/>
    </row>
    <row r="602" spans="3:16" x14ac:dyDescent="0.25">
      <c r="C602" s="7"/>
      <c r="K602" s="65"/>
      <c r="L602" s="65"/>
      <c r="M602" s="65"/>
      <c r="N602" s="65"/>
      <c r="O602" s="65"/>
      <c r="P602" s="65"/>
    </row>
    <row r="603" spans="3:16" x14ac:dyDescent="0.25">
      <c r="C603" s="7"/>
      <c r="K603" s="65"/>
      <c r="L603" s="65"/>
      <c r="M603" s="65"/>
      <c r="N603" s="65"/>
      <c r="O603" s="65"/>
      <c r="P603" s="65"/>
    </row>
    <row r="604" spans="3:16" x14ac:dyDescent="0.25">
      <c r="C604" s="7"/>
      <c r="K604" s="65"/>
      <c r="L604" s="65"/>
      <c r="M604" s="65"/>
      <c r="N604" s="65"/>
      <c r="O604" s="65"/>
      <c r="P604" s="65"/>
    </row>
    <row r="605" spans="3:16" x14ac:dyDescent="0.25">
      <c r="C605" s="7"/>
      <c r="K605" s="65"/>
      <c r="L605" s="65"/>
      <c r="M605" s="65"/>
      <c r="N605" s="65"/>
      <c r="O605" s="65"/>
      <c r="P605" s="65"/>
    </row>
    <row r="606" spans="3:16" x14ac:dyDescent="0.25">
      <c r="C606" s="7"/>
      <c r="K606" s="65"/>
      <c r="L606" s="65"/>
      <c r="M606" s="65"/>
      <c r="N606" s="65"/>
      <c r="O606" s="65"/>
      <c r="P606" s="65"/>
    </row>
    <row r="607" spans="3:16" x14ac:dyDescent="0.25">
      <c r="C607" s="7"/>
      <c r="K607" s="65"/>
      <c r="L607" s="65"/>
      <c r="M607" s="65"/>
      <c r="N607" s="65"/>
      <c r="O607" s="65"/>
      <c r="P607" s="65"/>
    </row>
    <row r="608" spans="3:16" x14ac:dyDescent="0.25">
      <c r="C608" s="7"/>
      <c r="K608" s="65"/>
      <c r="L608" s="65"/>
      <c r="M608" s="65"/>
      <c r="N608" s="65"/>
      <c r="O608" s="65"/>
      <c r="P608" s="65"/>
    </row>
    <row r="609" spans="3:16" x14ac:dyDescent="0.25">
      <c r="C609" s="7"/>
      <c r="K609" s="65"/>
      <c r="L609" s="65"/>
      <c r="M609" s="65"/>
      <c r="N609" s="65"/>
      <c r="O609" s="65"/>
      <c r="P609" s="65"/>
    </row>
    <row r="610" spans="3:16" x14ac:dyDescent="0.25">
      <c r="C610" s="7"/>
      <c r="K610" s="65"/>
      <c r="L610" s="65"/>
      <c r="M610" s="65"/>
      <c r="N610" s="65"/>
      <c r="O610" s="65"/>
      <c r="P610" s="65"/>
    </row>
    <row r="611" spans="3:16" x14ac:dyDescent="0.25">
      <c r="C611" s="7"/>
      <c r="K611" s="65"/>
      <c r="L611" s="65"/>
      <c r="M611" s="65"/>
      <c r="N611" s="65"/>
      <c r="O611" s="65"/>
      <c r="P611" s="65"/>
    </row>
    <row r="612" spans="3:16" x14ac:dyDescent="0.25">
      <c r="C612" s="7"/>
      <c r="K612" s="65"/>
      <c r="L612" s="65"/>
      <c r="M612" s="65"/>
      <c r="N612" s="65"/>
      <c r="O612" s="65"/>
      <c r="P612" s="65"/>
    </row>
    <row r="613" spans="3:16" x14ac:dyDescent="0.25">
      <c r="C613" s="7"/>
      <c r="K613" s="65"/>
      <c r="L613" s="65"/>
      <c r="M613" s="65"/>
      <c r="N613" s="65"/>
      <c r="O613" s="65"/>
      <c r="P613" s="65"/>
    </row>
    <row r="614" spans="3:16" x14ac:dyDescent="0.25">
      <c r="C614" s="7"/>
      <c r="K614" s="65"/>
      <c r="L614" s="65"/>
      <c r="M614" s="65"/>
      <c r="N614" s="65"/>
      <c r="O614" s="65"/>
      <c r="P614" s="65"/>
    </row>
    <row r="615" spans="3:16" x14ac:dyDescent="0.25">
      <c r="C615" s="7"/>
      <c r="K615" s="65"/>
      <c r="L615" s="65"/>
      <c r="M615" s="65"/>
      <c r="N615" s="65"/>
      <c r="O615" s="65"/>
      <c r="P615" s="65"/>
    </row>
    <row r="616" spans="3:16" x14ac:dyDescent="0.25">
      <c r="C616" s="7"/>
      <c r="K616" s="65"/>
      <c r="L616" s="65"/>
      <c r="M616" s="65"/>
      <c r="N616" s="65"/>
      <c r="O616" s="65"/>
      <c r="P616" s="65"/>
    </row>
    <row r="617" spans="3:16" x14ac:dyDescent="0.25">
      <c r="C617" s="7"/>
      <c r="K617" s="65"/>
      <c r="L617" s="65"/>
      <c r="M617" s="65"/>
      <c r="N617" s="65"/>
      <c r="O617" s="65"/>
      <c r="P617" s="65"/>
    </row>
    <row r="618" spans="3:16" x14ac:dyDescent="0.25">
      <c r="C618" s="7"/>
      <c r="K618" s="65"/>
      <c r="L618" s="65"/>
      <c r="M618" s="65"/>
      <c r="N618" s="65"/>
      <c r="O618" s="65"/>
      <c r="P618" s="65"/>
    </row>
    <row r="619" spans="3:16" x14ac:dyDescent="0.25">
      <c r="C619" s="7"/>
      <c r="K619" s="65"/>
      <c r="L619" s="65"/>
      <c r="M619" s="65"/>
      <c r="N619" s="65"/>
      <c r="O619" s="65"/>
      <c r="P619" s="65"/>
    </row>
    <row r="620" spans="3:16" x14ac:dyDescent="0.25">
      <c r="C620" s="7"/>
      <c r="K620" s="65"/>
      <c r="L620" s="65"/>
      <c r="M620" s="65"/>
      <c r="N620" s="65"/>
      <c r="O620" s="65"/>
      <c r="P620" s="65"/>
    </row>
    <row r="621" spans="3:16" x14ac:dyDescent="0.25">
      <c r="C621" s="7"/>
      <c r="K621" s="65"/>
      <c r="L621" s="65"/>
      <c r="M621" s="65"/>
      <c r="N621" s="65"/>
      <c r="O621" s="65"/>
      <c r="P621" s="65"/>
    </row>
    <row r="622" spans="3:16" x14ac:dyDescent="0.25">
      <c r="C622" s="7"/>
      <c r="K622" s="65"/>
      <c r="L622" s="65"/>
      <c r="M622" s="65"/>
      <c r="N622" s="65"/>
      <c r="O622" s="65"/>
      <c r="P622" s="65"/>
    </row>
    <row r="623" spans="3:16" x14ac:dyDescent="0.25">
      <c r="C623" s="7"/>
      <c r="K623" s="65"/>
      <c r="L623" s="65"/>
      <c r="M623" s="65"/>
      <c r="N623" s="65"/>
      <c r="O623" s="65"/>
      <c r="P623" s="65"/>
    </row>
    <row r="624" spans="3:16" x14ac:dyDescent="0.25">
      <c r="C624" s="7"/>
      <c r="K624" s="65"/>
      <c r="L624" s="65"/>
      <c r="M624" s="65"/>
      <c r="N624" s="65"/>
      <c r="O624" s="65"/>
      <c r="P624" s="65"/>
    </row>
    <row r="625" spans="3:16" x14ac:dyDescent="0.25">
      <c r="C625" s="7"/>
      <c r="K625" s="65"/>
      <c r="L625" s="65"/>
      <c r="M625" s="65"/>
      <c r="N625" s="65"/>
      <c r="O625" s="65"/>
      <c r="P625" s="65"/>
    </row>
    <row r="626" spans="3:16" x14ac:dyDescent="0.25">
      <c r="C626" s="7"/>
      <c r="K626" s="65"/>
      <c r="L626" s="65"/>
      <c r="M626" s="65"/>
      <c r="N626" s="65"/>
      <c r="O626" s="65"/>
      <c r="P626" s="65"/>
    </row>
    <row r="627" spans="3:16" x14ac:dyDescent="0.25">
      <c r="C627" s="7"/>
      <c r="K627" s="65"/>
      <c r="L627" s="65"/>
      <c r="M627" s="65"/>
      <c r="N627" s="65"/>
      <c r="O627" s="65"/>
      <c r="P627" s="65"/>
    </row>
    <row r="628" spans="3:16" x14ac:dyDescent="0.25">
      <c r="C628" s="7"/>
      <c r="K628" s="65"/>
      <c r="L628" s="65"/>
      <c r="M628" s="65"/>
      <c r="N628" s="65"/>
      <c r="O628" s="65"/>
      <c r="P628" s="65"/>
    </row>
    <row r="629" spans="3:16" x14ac:dyDescent="0.25">
      <c r="C629" s="7"/>
      <c r="K629" s="65"/>
      <c r="L629" s="65"/>
      <c r="M629" s="65"/>
      <c r="N629" s="65"/>
      <c r="O629" s="65"/>
      <c r="P629" s="65"/>
    </row>
    <row r="630" spans="3:16" x14ac:dyDescent="0.25">
      <c r="C630" s="7"/>
      <c r="K630" s="65"/>
      <c r="L630" s="65"/>
      <c r="M630" s="65"/>
      <c r="N630" s="65"/>
      <c r="O630" s="65"/>
      <c r="P630" s="65"/>
    </row>
    <row r="631" spans="3:16" x14ac:dyDescent="0.25">
      <c r="C631" s="7"/>
      <c r="K631" s="65"/>
      <c r="L631" s="65"/>
      <c r="M631" s="65"/>
      <c r="N631" s="65"/>
      <c r="O631" s="65"/>
      <c r="P631" s="65"/>
    </row>
    <row r="632" spans="3:16" x14ac:dyDescent="0.25">
      <c r="C632" s="7"/>
      <c r="K632" s="65"/>
      <c r="L632" s="65"/>
      <c r="M632" s="65"/>
      <c r="N632" s="65"/>
      <c r="O632" s="65"/>
      <c r="P632" s="65"/>
    </row>
    <row r="633" spans="3:16" x14ac:dyDescent="0.25">
      <c r="C633" s="7"/>
      <c r="K633" s="65"/>
      <c r="L633" s="65"/>
      <c r="M633" s="65"/>
      <c r="N633" s="65"/>
      <c r="O633" s="65"/>
      <c r="P633" s="65"/>
    </row>
    <row r="634" spans="3:16" x14ac:dyDescent="0.25">
      <c r="C634" s="7"/>
      <c r="K634" s="65"/>
      <c r="L634" s="65"/>
      <c r="M634" s="65"/>
      <c r="N634" s="65"/>
      <c r="O634" s="65"/>
      <c r="P634" s="65"/>
    </row>
    <row r="635" spans="3:16" x14ac:dyDescent="0.25">
      <c r="C635" s="7"/>
      <c r="K635" s="65"/>
      <c r="L635" s="65"/>
      <c r="M635" s="65"/>
      <c r="N635" s="65"/>
      <c r="O635" s="65"/>
      <c r="P635" s="65"/>
    </row>
    <row r="636" spans="3:16" x14ac:dyDescent="0.25">
      <c r="C636" s="7"/>
      <c r="K636" s="65"/>
      <c r="L636" s="65"/>
      <c r="M636" s="65"/>
      <c r="N636" s="65"/>
      <c r="O636" s="65"/>
      <c r="P636" s="65"/>
    </row>
    <row r="637" spans="3:16" x14ac:dyDescent="0.25">
      <c r="C637" s="7"/>
      <c r="K637" s="65"/>
      <c r="L637" s="65"/>
      <c r="M637" s="65"/>
      <c r="N637" s="65"/>
      <c r="O637" s="65"/>
      <c r="P637" s="65"/>
    </row>
    <row r="638" spans="3:16" x14ac:dyDescent="0.25">
      <c r="C638" s="7"/>
      <c r="K638" s="65"/>
      <c r="L638" s="65"/>
      <c r="M638" s="65"/>
      <c r="N638" s="65"/>
      <c r="O638" s="65"/>
      <c r="P638" s="65"/>
    </row>
    <row r="639" spans="3:16" x14ac:dyDescent="0.25">
      <c r="C639" s="7"/>
      <c r="K639" s="65"/>
      <c r="L639" s="65"/>
      <c r="M639" s="65"/>
      <c r="N639" s="65"/>
      <c r="O639" s="65"/>
      <c r="P639" s="65"/>
    </row>
    <row r="640" spans="3:16" x14ac:dyDescent="0.25">
      <c r="C640" s="7"/>
      <c r="K640" s="65"/>
      <c r="L640" s="65"/>
      <c r="M640" s="65"/>
      <c r="N640" s="65"/>
      <c r="O640" s="65"/>
      <c r="P640" s="65"/>
    </row>
    <row r="641" spans="3:16" x14ac:dyDescent="0.25">
      <c r="C641" s="7"/>
      <c r="K641" s="65"/>
      <c r="L641" s="65"/>
      <c r="M641" s="65"/>
      <c r="N641" s="65"/>
      <c r="O641" s="65"/>
      <c r="P641" s="65"/>
    </row>
    <row r="642" spans="3:16" x14ac:dyDescent="0.25">
      <c r="C642" s="7"/>
      <c r="K642" s="65"/>
      <c r="L642" s="65"/>
      <c r="M642" s="65"/>
      <c r="N642" s="65"/>
      <c r="O642" s="65"/>
      <c r="P642" s="65"/>
    </row>
    <row r="643" spans="3:16" x14ac:dyDescent="0.25">
      <c r="C643" s="7"/>
      <c r="K643" s="65"/>
      <c r="L643" s="65"/>
      <c r="M643" s="65"/>
      <c r="N643" s="65"/>
      <c r="O643" s="65"/>
      <c r="P643" s="65"/>
    </row>
    <row r="644" spans="3:16" x14ac:dyDescent="0.25">
      <c r="C644" s="7"/>
      <c r="K644" s="65"/>
      <c r="L644" s="65"/>
      <c r="M644" s="65"/>
      <c r="N644" s="65"/>
      <c r="O644" s="65"/>
      <c r="P644" s="65"/>
    </row>
    <row r="645" spans="3:16" x14ac:dyDescent="0.25">
      <c r="C645" s="7"/>
      <c r="K645" s="65"/>
      <c r="L645" s="65"/>
      <c r="M645" s="65"/>
      <c r="N645" s="65"/>
      <c r="O645" s="65"/>
      <c r="P645" s="65"/>
    </row>
    <row r="646" spans="3:16" x14ac:dyDescent="0.25">
      <c r="C646" s="7"/>
      <c r="K646" s="65"/>
      <c r="L646" s="65"/>
      <c r="M646" s="65"/>
      <c r="N646" s="65"/>
      <c r="O646" s="65"/>
      <c r="P646" s="65"/>
    </row>
    <row r="647" spans="3:16" x14ac:dyDescent="0.25">
      <c r="C647" s="7"/>
      <c r="K647" s="65"/>
      <c r="L647" s="65"/>
      <c r="M647" s="65"/>
      <c r="N647" s="65"/>
      <c r="O647" s="65"/>
      <c r="P647" s="65"/>
    </row>
    <row r="648" spans="3:16" x14ac:dyDescent="0.25">
      <c r="C648" s="7"/>
      <c r="K648" s="65"/>
      <c r="L648" s="65"/>
      <c r="M648" s="65"/>
      <c r="N648" s="65"/>
      <c r="O648" s="65"/>
      <c r="P648" s="65"/>
    </row>
    <row r="649" spans="3:16" x14ac:dyDescent="0.25">
      <c r="C649" s="7"/>
      <c r="K649" s="65"/>
      <c r="L649" s="65"/>
      <c r="M649" s="65"/>
      <c r="N649" s="65"/>
      <c r="O649" s="65"/>
      <c r="P649" s="65"/>
    </row>
    <row r="650" spans="3:16" x14ac:dyDescent="0.25">
      <c r="C650" s="7"/>
      <c r="K650" s="65"/>
      <c r="L650" s="65"/>
      <c r="M650" s="65"/>
      <c r="N650" s="65"/>
      <c r="O650" s="65"/>
      <c r="P650" s="65"/>
    </row>
    <row r="651" spans="3:16" x14ac:dyDescent="0.25">
      <c r="C651" s="7"/>
      <c r="K651" s="65"/>
      <c r="L651" s="65"/>
      <c r="M651" s="65"/>
      <c r="N651" s="65"/>
      <c r="O651" s="65"/>
      <c r="P651" s="65"/>
    </row>
    <row r="652" spans="3:16" x14ac:dyDescent="0.25">
      <c r="C652" s="7"/>
      <c r="K652" s="65"/>
      <c r="L652" s="65"/>
      <c r="M652" s="65"/>
      <c r="N652" s="65"/>
      <c r="O652" s="65"/>
      <c r="P652" s="65"/>
    </row>
    <row r="653" spans="3:16" x14ac:dyDescent="0.25">
      <c r="C653" s="7"/>
      <c r="K653" s="65"/>
      <c r="L653" s="65"/>
      <c r="M653" s="65"/>
      <c r="N653" s="65"/>
      <c r="O653" s="65"/>
      <c r="P653" s="65"/>
    </row>
    <row r="654" spans="3:16" x14ac:dyDescent="0.25">
      <c r="C654" s="7"/>
      <c r="K654" s="65"/>
      <c r="L654" s="65"/>
      <c r="M654" s="65"/>
      <c r="N654" s="65"/>
      <c r="O654" s="65"/>
      <c r="P654" s="65"/>
    </row>
    <row r="655" spans="3:16" x14ac:dyDescent="0.25">
      <c r="C655" s="7"/>
      <c r="K655" s="65"/>
      <c r="L655" s="65"/>
      <c r="M655" s="65"/>
      <c r="N655" s="65"/>
      <c r="O655" s="65"/>
      <c r="P655" s="65"/>
    </row>
    <row r="656" spans="3:16" x14ac:dyDescent="0.25">
      <c r="C656" s="7"/>
      <c r="K656" s="65"/>
      <c r="L656" s="65"/>
      <c r="M656" s="65"/>
      <c r="N656" s="65"/>
      <c r="O656" s="65"/>
      <c r="P656" s="65"/>
    </row>
    <row r="657" spans="3:16" x14ac:dyDescent="0.25">
      <c r="C657" s="7"/>
      <c r="K657" s="65"/>
      <c r="L657" s="65"/>
      <c r="M657" s="65"/>
      <c r="N657" s="65"/>
      <c r="O657" s="65"/>
      <c r="P657" s="65"/>
    </row>
    <row r="658" spans="3:16" x14ac:dyDescent="0.25">
      <c r="C658" s="7"/>
      <c r="K658" s="65"/>
      <c r="L658" s="65"/>
      <c r="M658" s="65"/>
      <c r="N658" s="65"/>
      <c r="O658" s="65"/>
      <c r="P658" s="65"/>
    </row>
    <row r="659" spans="3:16" x14ac:dyDescent="0.25">
      <c r="C659" s="7"/>
      <c r="K659" s="65"/>
      <c r="L659" s="65"/>
      <c r="M659" s="65"/>
      <c r="N659" s="65"/>
      <c r="O659" s="65"/>
      <c r="P659" s="65"/>
    </row>
    <row r="660" spans="3:16" x14ac:dyDescent="0.25">
      <c r="C660" s="7"/>
      <c r="K660" s="65"/>
      <c r="L660" s="65"/>
      <c r="M660" s="65"/>
      <c r="N660" s="65"/>
      <c r="O660" s="65"/>
      <c r="P660" s="65"/>
    </row>
    <row r="661" spans="3:16" x14ac:dyDescent="0.25">
      <c r="C661" s="7"/>
      <c r="K661" s="65"/>
      <c r="L661" s="65"/>
      <c r="M661" s="65"/>
      <c r="N661" s="65"/>
      <c r="O661" s="65"/>
      <c r="P661" s="65"/>
    </row>
    <row r="662" spans="3:16" x14ac:dyDescent="0.25">
      <c r="C662" s="7"/>
      <c r="K662" s="65"/>
      <c r="L662" s="65"/>
      <c r="M662" s="65"/>
      <c r="N662" s="65"/>
      <c r="O662" s="65"/>
      <c r="P662" s="65"/>
    </row>
    <row r="663" spans="3:16" x14ac:dyDescent="0.25">
      <c r="C663" s="7"/>
      <c r="K663" s="65"/>
      <c r="L663" s="65"/>
      <c r="M663" s="65"/>
      <c r="N663" s="65"/>
      <c r="O663" s="65"/>
      <c r="P663" s="65"/>
    </row>
    <row r="664" spans="3:16" x14ac:dyDescent="0.25">
      <c r="C664" s="7"/>
      <c r="K664" s="65"/>
      <c r="L664" s="65"/>
      <c r="M664" s="65"/>
      <c r="N664" s="65"/>
      <c r="O664" s="65"/>
      <c r="P664" s="65"/>
    </row>
    <row r="665" spans="3:16" x14ac:dyDescent="0.25">
      <c r="C665" s="7"/>
      <c r="K665" s="65"/>
      <c r="L665" s="65"/>
      <c r="M665" s="65"/>
      <c r="N665" s="65"/>
      <c r="O665" s="65"/>
      <c r="P665" s="65"/>
    </row>
    <row r="666" spans="3:16" x14ac:dyDescent="0.25">
      <c r="C666" s="7"/>
      <c r="K666" s="65"/>
      <c r="L666" s="65"/>
      <c r="M666" s="65"/>
      <c r="N666" s="65"/>
      <c r="O666" s="65"/>
      <c r="P666" s="65"/>
    </row>
    <row r="667" spans="3:16" x14ac:dyDescent="0.25">
      <c r="C667" s="7"/>
      <c r="K667" s="65"/>
      <c r="L667" s="65"/>
      <c r="M667" s="65"/>
      <c r="N667" s="65"/>
      <c r="O667" s="65"/>
      <c r="P667" s="65"/>
    </row>
    <row r="668" spans="3:16" x14ac:dyDescent="0.25">
      <c r="C668" s="7"/>
      <c r="K668" s="65"/>
      <c r="L668" s="65"/>
      <c r="M668" s="65"/>
      <c r="N668" s="65"/>
      <c r="O668" s="65"/>
      <c r="P668" s="65"/>
    </row>
    <row r="669" spans="3:16" x14ac:dyDescent="0.25">
      <c r="C669" s="7"/>
      <c r="K669" s="65"/>
      <c r="L669" s="65"/>
      <c r="M669" s="65"/>
      <c r="N669" s="65"/>
      <c r="O669" s="65"/>
      <c r="P669" s="65"/>
    </row>
    <row r="670" spans="3:16" x14ac:dyDescent="0.25">
      <c r="C670" s="7"/>
      <c r="K670" s="65"/>
      <c r="L670" s="65"/>
      <c r="M670" s="65"/>
      <c r="N670" s="65"/>
      <c r="O670" s="65"/>
      <c r="P670" s="65"/>
    </row>
    <row r="671" spans="3:16" x14ac:dyDescent="0.25">
      <c r="C671" s="7"/>
      <c r="K671" s="65"/>
      <c r="L671" s="65"/>
      <c r="M671" s="65"/>
      <c r="N671" s="65"/>
      <c r="O671" s="65"/>
      <c r="P671" s="65"/>
    </row>
    <row r="672" spans="3:16" x14ac:dyDescent="0.25">
      <c r="C672" s="7"/>
      <c r="K672" s="65"/>
      <c r="L672" s="65"/>
      <c r="M672" s="65"/>
      <c r="N672" s="65"/>
      <c r="O672" s="65"/>
      <c r="P672" s="65"/>
    </row>
    <row r="673" spans="3:16" x14ac:dyDescent="0.25">
      <c r="C673" s="7"/>
      <c r="K673" s="65"/>
      <c r="L673" s="65"/>
      <c r="M673" s="65"/>
      <c r="N673" s="65"/>
      <c r="O673" s="65"/>
      <c r="P673" s="65"/>
    </row>
    <row r="674" spans="3:16" x14ac:dyDescent="0.25">
      <c r="C674" s="7"/>
      <c r="K674" s="65"/>
      <c r="L674" s="65"/>
      <c r="M674" s="65"/>
      <c r="N674" s="65"/>
      <c r="O674" s="65"/>
      <c r="P674" s="65"/>
    </row>
    <row r="675" spans="3:16" x14ac:dyDescent="0.25">
      <c r="C675" s="7"/>
      <c r="K675" s="65"/>
      <c r="L675" s="65"/>
      <c r="M675" s="65"/>
      <c r="N675" s="65"/>
      <c r="O675" s="65"/>
      <c r="P675" s="65"/>
    </row>
    <row r="676" spans="3:16" x14ac:dyDescent="0.25">
      <c r="C676" s="7"/>
      <c r="K676" s="65"/>
      <c r="L676" s="65"/>
      <c r="M676" s="65"/>
      <c r="N676" s="65"/>
      <c r="O676" s="65"/>
      <c r="P676" s="65"/>
    </row>
    <row r="677" spans="3:16" x14ac:dyDescent="0.25">
      <c r="C677" s="7"/>
      <c r="K677" s="65"/>
      <c r="L677" s="65"/>
      <c r="M677" s="65"/>
      <c r="N677" s="65"/>
      <c r="O677" s="65"/>
      <c r="P677" s="65"/>
    </row>
    <row r="678" spans="3:16" x14ac:dyDescent="0.25">
      <c r="C678" s="7"/>
      <c r="K678" s="65"/>
      <c r="L678" s="65"/>
      <c r="M678" s="65"/>
      <c r="N678" s="65"/>
      <c r="O678" s="65"/>
      <c r="P678" s="65"/>
    </row>
    <row r="679" spans="3:16" x14ac:dyDescent="0.25">
      <c r="C679" s="7"/>
      <c r="K679" s="65"/>
      <c r="L679" s="65"/>
      <c r="M679" s="65"/>
      <c r="N679" s="65"/>
      <c r="O679" s="65"/>
      <c r="P679" s="65"/>
    </row>
    <row r="680" spans="3:16" x14ac:dyDescent="0.25">
      <c r="C680" s="7"/>
      <c r="K680" s="65"/>
      <c r="L680" s="65"/>
      <c r="M680" s="65"/>
      <c r="N680" s="65"/>
      <c r="O680" s="65"/>
      <c r="P680" s="65"/>
    </row>
    <row r="681" spans="3:16" x14ac:dyDescent="0.25">
      <c r="C681" s="7"/>
      <c r="K681" s="65"/>
      <c r="L681" s="65"/>
      <c r="M681" s="65"/>
      <c r="N681" s="65"/>
      <c r="O681" s="65"/>
      <c r="P681" s="65"/>
    </row>
    <row r="682" spans="3:16" x14ac:dyDescent="0.25">
      <c r="C682" s="7"/>
      <c r="K682" s="65"/>
      <c r="L682" s="65"/>
      <c r="M682" s="65"/>
      <c r="N682" s="65"/>
      <c r="O682" s="65"/>
      <c r="P682" s="65"/>
    </row>
    <row r="683" spans="3:16" x14ac:dyDescent="0.25">
      <c r="C683" s="7"/>
      <c r="K683" s="65"/>
      <c r="L683" s="65"/>
      <c r="M683" s="65"/>
      <c r="N683" s="65"/>
      <c r="O683" s="65"/>
      <c r="P683" s="65"/>
    </row>
    <row r="684" spans="3:16" x14ac:dyDescent="0.25">
      <c r="C684" s="7"/>
      <c r="K684" s="65"/>
      <c r="L684" s="65"/>
      <c r="M684" s="65"/>
      <c r="N684" s="65"/>
      <c r="O684" s="65"/>
      <c r="P684" s="65"/>
    </row>
    <row r="685" spans="3:16" x14ac:dyDescent="0.25">
      <c r="C685" s="7"/>
      <c r="K685" s="65"/>
      <c r="L685" s="65"/>
      <c r="M685" s="65"/>
      <c r="N685" s="65"/>
      <c r="O685" s="65"/>
      <c r="P685" s="65"/>
    </row>
    <row r="686" spans="3:16" x14ac:dyDescent="0.25">
      <c r="C686" s="7"/>
      <c r="K686" s="65"/>
      <c r="L686" s="65"/>
      <c r="M686" s="65"/>
      <c r="N686" s="65"/>
      <c r="O686" s="65"/>
      <c r="P686" s="65"/>
    </row>
    <row r="687" spans="3:16" x14ac:dyDescent="0.25">
      <c r="C687" s="7"/>
      <c r="K687" s="65"/>
      <c r="L687" s="65"/>
      <c r="M687" s="65"/>
      <c r="N687" s="65"/>
      <c r="O687" s="65"/>
      <c r="P687" s="65"/>
    </row>
    <row r="688" spans="3:16" x14ac:dyDescent="0.25">
      <c r="C688" s="7"/>
      <c r="K688" s="65"/>
      <c r="L688" s="65"/>
      <c r="M688" s="65"/>
      <c r="N688" s="65"/>
      <c r="O688" s="65"/>
      <c r="P688" s="65"/>
    </row>
    <row r="689" spans="3:16" x14ac:dyDescent="0.25">
      <c r="C689" s="7"/>
      <c r="K689" s="65"/>
      <c r="L689" s="65"/>
      <c r="M689" s="65"/>
      <c r="N689" s="65"/>
      <c r="O689" s="65"/>
      <c r="P689" s="65"/>
    </row>
    <row r="690" spans="3:16" x14ac:dyDescent="0.25">
      <c r="C690" s="7"/>
      <c r="K690" s="65"/>
      <c r="L690" s="65"/>
      <c r="M690" s="65"/>
      <c r="N690" s="65"/>
      <c r="O690" s="65"/>
      <c r="P690" s="65"/>
    </row>
    <row r="691" spans="3:16" x14ac:dyDescent="0.25">
      <c r="C691" s="7"/>
      <c r="K691" s="65"/>
      <c r="L691" s="65"/>
      <c r="M691" s="65"/>
      <c r="N691" s="65"/>
      <c r="O691" s="65"/>
      <c r="P691" s="65"/>
    </row>
    <row r="692" spans="3:16" x14ac:dyDescent="0.25">
      <c r="C692" s="7"/>
      <c r="K692" s="65"/>
      <c r="L692" s="65"/>
      <c r="M692" s="65"/>
      <c r="N692" s="65"/>
      <c r="O692" s="65"/>
      <c r="P692" s="65"/>
    </row>
    <row r="693" spans="3:16" x14ac:dyDescent="0.25">
      <c r="C693" s="7"/>
      <c r="K693" s="65"/>
      <c r="L693" s="65"/>
      <c r="M693" s="65"/>
      <c r="N693" s="65"/>
      <c r="O693" s="65"/>
      <c r="P693" s="65"/>
    </row>
    <row r="694" spans="3:16" x14ac:dyDescent="0.25">
      <c r="C694" s="7"/>
      <c r="K694" s="65"/>
      <c r="L694" s="65"/>
      <c r="M694" s="65"/>
      <c r="N694" s="65"/>
      <c r="O694" s="65"/>
      <c r="P694" s="65"/>
    </row>
    <row r="695" spans="3:16" x14ac:dyDescent="0.25">
      <c r="C695" s="7"/>
      <c r="K695" s="65"/>
      <c r="L695" s="65"/>
      <c r="M695" s="65"/>
      <c r="N695" s="65"/>
      <c r="O695" s="65"/>
      <c r="P695" s="65"/>
    </row>
    <row r="696" spans="3:16" x14ac:dyDescent="0.25">
      <c r="C696" s="7"/>
      <c r="K696" s="65"/>
      <c r="L696" s="65"/>
      <c r="M696" s="65"/>
      <c r="N696" s="65"/>
      <c r="O696" s="65"/>
      <c r="P696" s="65"/>
    </row>
    <row r="697" spans="3:16" x14ac:dyDescent="0.25">
      <c r="C697" s="7"/>
      <c r="K697" s="65"/>
      <c r="L697" s="65"/>
      <c r="M697" s="65"/>
      <c r="N697" s="65"/>
      <c r="O697" s="65"/>
      <c r="P697" s="65"/>
    </row>
    <row r="698" spans="3:16" x14ac:dyDescent="0.25">
      <c r="C698" s="7"/>
      <c r="K698" s="65"/>
      <c r="L698" s="65"/>
      <c r="M698" s="65"/>
      <c r="N698" s="65"/>
      <c r="O698" s="65"/>
      <c r="P698" s="65"/>
    </row>
    <row r="699" spans="3:16" x14ac:dyDescent="0.25">
      <c r="C699" s="7"/>
      <c r="K699" s="65"/>
      <c r="L699" s="65"/>
      <c r="M699" s="65"/>
      <c r="N699" s="65"/>
      <c r="O699" s="65"/>
      <c r="P699" s="65"/>
    </row>
    <row r="700" spans="3:16" x14ac:dyDescent="0.25">
      <c r="C700" s="7"/>
      <c r="K700" s="65"/>
      <c r="L700" s="65"/>
      <c r="M700" s="65"/>
      <c r="N700" s="65"/>
      <c r="O700" s="65"/>
      <c r="P700" s="65"/>
    </row>
    <row r="701" spans="3:16" x14ac:dyDescent="0.25">
      <c r="C701" s="7"/>
      <c r="K701" s="65"/>
      <c r="L701" s="65"/>
      <c r="M701" s="65"/>
      <c r="N701" s="65"/>
      <c r="O701" s="65"/>
      <c r="P701" s="65"/>
    </row>
    <row r="702" spans="3:16" x14ac:dyDescent="0.25">
      <c r="C702" s="7"/>
      <c r="K702" s="65"/>
      <c r="L702" s="65"/>
      <c r="M702" s="65"/>
      <c r="N702" s="65"/>
      <c r="O702" s="65"/>
      <c r="P702" s="65"/>
    </row>
    <row r="703" spans="3:16" x14ac:dyDescent="0.25">
      <c r="C703" s="7"/>
      <c r="K703" s="65"/>
      <c r="L703" s="65"/>
      <c r="M703" s="65"/>
      <c r="N703" s="65"/>
      <c r="O703" s="65"/>
      <c r="P703" s="65"/>
    </row>
    <row r="704" spans="3:16" x14ac:dyDescent="0.25">
      <c r="C704" s="7"/>
      <c r="K704" s="65"/>
      <c r="L704" s="65"/>
      <c r="M704" s="65"/>
      <c r="N704" s="65"/>
      <c r="O704" s="65"/>
      <c r="P704" s="65"/>
    </row>
    <row r="705" spans="3:16" x14ac:dyDescent="0.25">
      <c r="C705" s="7"/>
      <c r="K705" s="65"/>
      <c r="L705" s="65"/>
      <c r="M705" s="65"/>
      <c r="N705" s="65"/>
      <c r="O705" s="65"/>
      <c r="P705" s="65"/>
    </row>
    <row r="706" spans="3:16" x14ac:dyDescent="0.25">
      <c r="C706" s="7"/>
      <c r="K706" s="65"/>
      <c r="L706" s="65"/>
      <c r="M706" s="65"/>
      <c r="N706" s="65"/>
      <c r="O706" s="65"/>
      <c r="P706" s="65"/>
    </row>
    <row r="707" spans="3:16" x14ac:dyDescent="0.25">
      <c r="C707" s="7"/>
      <c r="K707" s="65"/>
      <c r="L707" s="65"/>
      <c r="M707" s="65"/>
      <c r="N707" s="65"/>
      <c r="O707" s="65"/>
      <c r="P707" s="65"/>
    </row>
    <row r="708" spans="3:16" x14ac:dyDescent="0.25">
      <c r="C708" s="7"/>
      <c r="K708" s="65"/>
      <c r="L708" s="65"/>
      <c r="M708" s="65"/>
      <c r="N708" s="65"/>
      <c r="O708" s="65"/>
      <c r="P708" s="65"/>
    </row>
    <row r="709" spans="3:16" x14ac:dyDescent="0.25">
      <c r="C709" s="7"/>
      <c r="K709" s="65"/>
      <c r="L709" s="65"/>
      <c r="M709" s="65"/>
      <c r="N709" s="65"/>
      <c r="O709" s="65"/>
      <c r="P709" s="65"/>
    </row>
    <row r="710" spans="3:16" x14ac:dyDescent="0.25">
      <c r="C710" s="7"/>
      <c r="K710" s="65"/>
      <c r="L710" s="65"/>
      <c r="M710" s="65"/>
      <c r="N710" s="65"/>
      <c r="O710" s="65"/>
      <c r="P710" s="65"/>
    </row>
    <row r="711" spans="3:16" x14ac:dyDescent="0.25">
      <c r="C711" s="7"/>
      <c r="K711" s="65"/>
      <c r="L711" s="65"/>
      <c r="M711" s="65"/>
      <c r="N711" s="65"/>
      <c r="O711" s="65"/>
      <c r="P711" s="65"/>
    </row>
    <row r="712" spans="3:16" x14ac:dyDescent="0.25">
      <c r="C712" s="7"/>
      <c r="K712" s="65"/>
      <c r="L712" s="65"/>
      <c r="M712" s="65"/>
      <c r="N712" s="65"/>
      <c r="O712" s="65"/>
      <c r="P712" s="65"/>
    </row>
    <row r="713" spans="3:16" x14ac:dyDescent="0.25">
      <c r="C713" s="7"/>
      <c r="K713" s="65"/>
      <c r="L713" s="65"/>
      <c r="M713" s="65"/>
      <c r="N713" s="65"/>
      <c r="O713" s="65"/>
      <c r="P713" s="65"/>
    </row>
    <row r="714" spans="3:16" x14ac:dyDescent="0.25">
      <c r="C714" s="7"/>
      <c r="K714" s="65"/>
      <c r="L714" s="65"/>
      <c r="M714" s="65"/>
      <c r="N714" s="65"/>
      <c r="O714" s="65"/>
      <c r="P714" s="65"/>
    </row>
    <row r="715" spans="3:16" x14ac:dyDescent="0.25">
      <c r="C715" s="7"/>
      <c r="K715" s="65"/>
      <c r="L715" s="65"/>
      <c r="M715" s="65"/>
      <c r="N715" s="65"/>
      <c r="O715" s="65"/>
      <c r="P715" s="65"/>
    </row>
    <row r="716" spans="3:16" x14ac:dyDescent="0.25">
      <c r="C716" s="7"/>
      <c r="K716" s="65"/>
      <c r="L716" s="65"/>
      <c r="M716" s="65"/>
      <c r="N716" s="65"/>
      <c r="O716" s="65"/>
      <c r="P716" s="65"/>
    </row>
    <row r="717" spans="3:16" x14ac:dyDescent="0.25">
      <c r="C717" s="7"/>
      <c r="K717" s="65"/>
      <c r="L717" s="65"/>
      <c r="M717" s="65"/>
      <c r="N717" s="65"/>
      <c r="O717" s="65"/>
      <c r="P717" s="65"/>
    </row>
    <row r="718" spans="3:16" x14ac:dyDescent="0.25">
      <c r="C718" s="7"/>
      <c r="K718" s="65"/>
      <c r="L718" s="65"/>
      <c r="M718" s="65"/>
      <c r="N718" s="65"/>
      <c r="O718" s="65"/>
      <c r="P718" s="65"/>
    </row>
    <row r="719" spans="3:16" x14ac:dyDescent="0.25">
      <c r="C719" s="7"/>
      <c r="K719" s="65"/>
      <c r="L719" s="65"/>
      <c r="M719" s="65"/>
      <c r="N719" s="65"/>
      <c r="O719" s="65"/>
      <c r="P719" s="65"/>
    </row>
    <row r="720" spans="3:16" x14ac:dyDescent="0.25">
      <c r="C720" s="7"/>
      <c r="K720" s="65"/>
      <c r="L720" s="65"/>
      <c r="M720" s="65"/>
      <c r="N720" s="65"/>
      <c r="O720" s="65"/>
      <c r="P720" s="65"/>
    </row>
    <row r="721" spans="3:16" x14ac:dyDescent="0.25">
      <c r="C721" s="7"/>
      <c r="K721" s="65"/>
      <c r="L721" s="65"/>
      <c r="M721" s="65"/>
      <c r="N721" s="65"/>
      <c r="O721" s="65"/>
      <c r="P721" s="65"/>
    </row>
    <row r="722" spans="3:16" x14ac:dyDescent="0.25">
      <c r="C722" s="7"/>
      <c r="K722" s="65"/>
      <c r="L722" s="65"/>
      <c r="M722" s="65"/>
      <c r="N722" s="65"/>
      <c r="O722" s="65"/>
      <c r="P722" s="65"/>
    </row>
    <row r="723" spans="3:16" x14ac:dyDescent="0.25">
      <c r="C723" s="7"/>
      <c r="K723" s="65"/>
      <c r="L723" s="65"/>
      <c r="M723" s="65"/>
      <c r="N723" s="65"/>
      <c r="O723" s="65"/>
      <c r="P723" s="65"/>
    </row>
    <row r="724" spans="3:16" x14ac:dyDescent="0.25">
      <c r="C724" s="7"/>
      <c r="K724" s="65"/>
      <c r="L724" s="65"/>
      <c r="M724" s="65"/>
      <c r="N724" s="65"/>
      <c r="O724" s="65"/>
      <c r="P724" s="65"/>
    </row>
    <row r="725" spans="3:16" x14ac:dyDescent="0.25">
      <c r="C725" s="7"/>
      <c r="K725" s="65"/>
      <c r="L725" s="65"/>
      <c r="M725" s="65"/>
      <c r="N725" s="65"/>
      <c r="O725" s="65"/>
      <c r="P725" s="65"/>
    </row>
    <row r="726" spans="3:16" x14ac:dyDescent="0.25">
      <c r="C726" s="7"/>
      <c r="K726" s="65"/>
      <c r="L726" s="65"/>
      <c r="M726" s="65"/>
      <c r="N726" s="65"/>
      <c r="O726" s="65"/>
      <c r="P726" s="65"/>
    </row>
    <row r="727" spans="3:16" x14ac:dyDescent="0.25">
      <c r="C727" s="7"/>
      <c r="K727" s="65"/>
      <c r="L727" s="65"/>
      <c r="M727" s="65"/>
      <c r="N727" s="65"/>
      <c r="O727" s="65"/>
      <c r="P727" s="65"/>
    </row>
    <row r="728" spans="3:16" x14ac:dyDescent="0.25">
      <c r="C728" s="7"/>
      <c r="K728" s="65"/>
      <c r="L728" s="65"/>
      <c r="M728" s="65"/>
      <c r="N728" s="65"/>
      <c r="O728" s="65"/>
      <c r="P728" s="65"/>
    </row>
    <row r="729" spans="3:16" x14ac:dyDescent="0.25">
      <c r="C729" s="7"/>
      <c r="K729" s="65"/>
      <c r="L729" s="65"/>
      <c r="M729" s="65"/>
      <c r="N729" s="65"/>
      <c r="O729" s="65"/>
      <c r="P729" s="65"/>
    </row>
    <row r="730" spans="3:16" x14ac:dyDescent="0.25">
      <c r="C730" s="7"/>
      <c r="K730" s="65"/>
      <c r="L730" s="65"/>
      <c r="M730" s="65"/>
      <c r="N730" s="65"/>
      <c r="O730" s="65"/>
      <c r="P730" s="65"/>
    </row>
    <row r="731" spans="3:16" x14ac:dyDescent="0.25">
      <c r="C731" s="7"/>
      <c r="K731" s="65"/>
      <c r="L731" s="65"/>
      <c r="M731" s="65"/>
      <c r="N731" s="65"/>
      <c r="O731" s="65"/>
      <c r="P731" s="65"/>
    </row>
    <row r="732" spans="3:16" x14ac:dyDescent="0.25">
      <c r="C732" s="7"/>
      <c r="K732" s="65"/>
      <c r="L732" s="65"/>
      <c r="M732" s="65"/>
      <c r="N732" s="65"/>
      <c r="O732" s="65"/>
      <c r="P732" s="65"/>
    </row>
    <row r="733" spans="3:16" x14ac:dyDescent="0.25">
      <c r="C733" s="7"/>
      <c r="K733" s="65"/>
      <c r="L733" s="65"/>
      <c r="M733" s="65"/>
      <c r="N733" s="65"/>
      <c r="O733" s="65"/>
      <c r="P733" s="65"/>
    </row>
    <row r="734" spans="3:16" x14ac:dyDescent="0.25">
      <c r="C734" s="7"/>
      <c r="K734" s="65"/>
      <c r="L734" s="65"/>
      <c r="M734" s="65"/>
      <c r="N734" s="65"/>
      <c r="O734" s="65"/>
      <c r="P734" s="65"/>
    </row>
    <row r="735" spans="3:16" x14ac:dyDescent="0.25">
      <c r="C735" s="7"/>
      <c r="K735" s="65"/>
      <c r="L735" s="65"/>
      <c r="M735" s="65"/>
      <c r="N735" s="65"/>
      <c r="O735" s="65"/>
      <c r="P735" s="65"/>
    </row>
    <row r="736" spans="3:16" x14ac:dyDescent="0.25">
      <c r="C736" s="7"/>
      <c r="K736" s="65"/>
      <c r="L736" s="65"/>
      <c r="M736" s="65"/>
      <c r="N736" s="65"/>
      <c r="O736" s="65"/>
      <c r="P736" s="65"/>
    </row>
    <row r="737" spans="3:16" x14ac:dyDescent="0.25">
      <c r="C737" s="7"/>
      <c r="K737" s="65"/>
      <c r="L737" s="65"/>
      <c r="M737" s="65"/>
      <c r="N737" s="65"/>
      <c r="O737" s="65"/>
      <c r="P737" s="65"/>
    </row>
    <row r="738" spans="3:16" x14ac:dyDescent="0.25">
      <c r="C738" s="7"/>
      <c r="K738" s="65"/>
      <c r="L738" s="65"/>
      <c r="M738" s="65"/>
      <c r="N738" s="65"/>
      <c r="O738" s="65"/>
      <c r="P738" s="65"/>
    </row>
    <row r="739" spans="3:16" x14ac:dyDescent="0.25">
      <c r="C739" s="7"/>
      <c r="K739" s="65"/>
      <c r="L739" s="65"/>
      <c r="M739" s="65"/>
      <c r="N739" s="65"/>
      <c r="O739" s="65"/>
      <c r="P739" s="65"/>
    </row>
    <row r="740" spans="3:16" x14ac:dyDescent="0.25">
      <c r="C740" s="7"/>
      <c r="K740" s="65"/>
      <c r="L740" s="65"/>
      <c r="M740" s="65"/>
      <c r="N740" s="65"/>
      <c r="O740" s="65"/>
      <c r="P740" s="65"/>
    </row>
    <row r="741" spans="3:16" x14ac:dyDescent="0.25">
      <c r="C741" s="7"/>
      <c r="K741" s="65"/>
      <c r="L741" s="65"/>
      <c r="M741" s="65"/>
      <c r="N741" s="65"/>
      <c r="O741" s="65"/>
      <c r="P741" s="65"/>
    </row>
    <row r="742" spans="3:16" x14ac:dyDescent="0.25">
      <c r="C742" s="7"/>
      <c r="K742" s="65"/>
      <c r="L742" s="65"/>
      <c r="M742" s="65"/>
      <c r="N742" s="65"/>
      <c r="O742" s="65"/>
      <c r="P742" s="65"/>
    </row>
    <row r="743" spans="3:16" x14ac:dyDescent="0.25">
      <c r="C743" s="7"/>
      <c r="K743" s="65"/>
      <c r="L743" s="65"/>
      <c r="M743" s="65"/>
      <c r="N743" s="65"/>
      <c r="O743" s="65"/>
      <c r="P743" s="65"/>
    </row>
    <row r="744" spans="3:16" x14ac:dyDescent="0.25">
      <c r="C744" s="7"/>
      <c r="K744" s="65"/>
      <c r="L744" s="65"/>
      <c r="M744" s="65"/>
      <c r="N744" s="65"/>
      <c r="O744" s="65"/>
      <c r="P744" s="65"/>
    </row>
    <row r="745" spans="3:16" x14ac:dyDescent="0.25">
      <c r="C745" s="7"/>
      <c r="K745" s="65"/>
      <c r="L745" s="65"/>
      <c r="M745" s="65"/>
      <c r="N745" s="65"/>
      <c r="O745" s="65"/>
      <c r="P745" s="65"/>
    </row>
    <row r="746" spans="3:16" x14ac:dyDescent="0.25">
      <c r="C746" s="7"/>
      <c r="K746" s="65"/>
      <c r="L746" s="65"/>
      <c r="M746" s="65"/>
      <c r="N746" s="65"/>
      <c r="O746" s="65"/>
      <c r="P746" s="65"/>
    </row>
    <row r="747" spans="3:16" x14ac:dyDescent="0.25">
      <c r="C747" s="7"/>
      <c r="K747" s="65"/>
      <c r="L747" s="65"/>
      <c r="M747" s="65"/>
      <c r="N747" s="65"/>
      <c r="O747" s="65"/>
      <c r="P747" s="65"/>
    </row>
    <row r="748" spans="3:16" x14ac:dyDescent="0.25">
      <c r="C748" s="7"/>
      <c r="K748" s="65"/>
      <c r="L748" s="65"/>
      <c r="M748" s="65"/>
      <c r="N748" s="65"/>
      <c r="O748" s="65"/>
      <c r="P748" s="65"/>
    </row>
    <row r="749" spans="3:16" x14ac:dyDescent="0.25">
      <c r="C749" s="7"/>
      <c r="K749" s="65"/>
      <c r="L749" s="65"/>
      <c r="M749" s="65"/>
      <c r="N749" s="65"/>
      <c r="O749" s="65"/>
      <c r="P749" s="65"/>
    </row>
    <row r="750" spans="3:16" x14ac:dyDescent="0.25">
      <c r="C750" s="7"/>
      <c r="K750" s="65"/>
      <c r="L750" s="65"/>
      <c r="M750" s="65"/>
      <c r="N750" s="65"/>
      <c r="O750" s="65"/>
      <c r="P750" s="65"/>
    </row>
    <row r="751" spans="3:16" x14ac:dyDescent="0.25">
      <c r="C751" s="7"/>
      <c r="K751" s="65"/>
      <c r="L751" s="65"/>
      <c r="M751" s="65"/>
      <c r="N751" s="65"/>
      <c r="O751" s="65"/>
      <c r="P751" s="65"/>
    </row>
    <row r="752" spans="3:16" x14ac:dyDescent="0.25">
      <c r="C752" s="7"/>
      <c r="K752" s="65"/>
      <c r="L752" s="65"/>
      <c r="M752" s="65"/>
      <c r="N752" s="65"/>
      <c r="O752" s="65"/>
      <c r="P752" s="65"/>
    </row>
    <row r="753" spans="3:16" x14ac:dyDescent="0.25">
      <c r="C753" s="7"/>
      <c r="K753" s="65"/>
      <c r="L753" s="65"/>
      <c r="M753" s="65"/>
      <c r="N753" s="65"/>
      <c r="O753" s="65"/>
      <c r="P753" s="65"/>
    </row>
    <row r="754" spans="3:16" x14ac:dyDescent="0.25">
      <c r="C754" s="7"/>
      <c r="K754" s="65"/>
      <c r="L754" s="65"/>
      <c r="M754" s="65"/>
      <c r="N754" s="65"/>
      <c r="O754" s="65"/>
      <c r="P754" s="65"/>
    </row>
    <row r="755" spans="3:16" x14ac:dyDescent="0.25">
      <c r="C755" s="7"/>
      <c r="K755" s="65"/>
      <c r="L755" s="65"/>
      <c r="M755" s="65"/>
      <c r="N755" s="65"/>
      <c r="O755" s="65"/>
      <c r="P755" s="65"/>
    </row>
    <row r="756" spans="3:16" x14ac:dyDescent="0.25">
      <c r="C756" s="7"/>
      <c r="K756" s="65"/>
      <c r="L756" s="65"/>
      <c r="M756" s="65"/>
      <c r="N756" s="65"/>
      <c r="O756" s="65"/>
      <c r="P756" s="65"/>
    </row>
    <row r="757" spans="3:16" x14ac:dyDescent="0.25">
      <c r="C757" s="7"/>
      <c r="K757" s="65"/>
      <c r="L757" s="65"/>
      <c r="M757" s="65"/>
      <c r="N757" s="65"/>
      <c r="O757" s="65"/>
      <c r="P757" s="65"/>
    </row>
    <row r="758" spans="3:16" x14ac:dyDescent="0.25">
      <c r="C758" s="7"/>
      <c r="K758" s="65"/>
      <c r="L758" s="65"/>
      <c r="M758" s="65"/>
      <c r="N758" s="65"/>
      <c r="O758" s="65"/>
      <c r="P758" s="65"/>
    </row>
    <row r="759" spans="3:16" x14ac:dyDescent="0.25">
      <c r="C759" s="7"/>
      <c r="K759" s="65"/>
      <c r="L759" s="65"/>
      <c r="M759" s="65"/>
      <c r="N759" s="65"/>
      <c r="O759" s="65"/>
      <c r="P759" s="65"/>
    </row>
    <row r="760" spans="3:16" x14ac:dyDescent="0.25">
      <c r="C760" s="7"/>
      <c r="K760" s="65"/>
      <c r="L760" s="65"/>
      <c r="M760" s="65"/>
      <c r="N760" s="65"/>
      <c r="O760" s="65"/>
      <c r="P760" s="65"/>
    </row>
    <row r="761" spans="3:16" x14ac:dyDescent="0.25">
      <c r="C761" s="7"/>
      <c r="K761" s="65"/>
      <c r="L761" s="65"/>
      <c r="M761" s="65"/>
      <c r="N761" s="65"/>
      <c r="O761" s="65"/>
      <c r="P761" s="65"/>
    </row>
    <row r="762" spans="3:16" x14ac:dyDescent="0.25">
      <c r="C762" s="7"/>
      <c r="K762" s="65"/>
      <c r="L762" s="65"/>
      <c r="M762" s="65"/>
      <c r="N762" s="65"/>
      <c r="O762" s="65"/>
      <c r="P762" s="65"/>
    </row>
    <row r="763" spans="3:16" x14ac:dyDescent="0.25">
      <c r="C763" s="7"/>
      <c r="K763" s="65"/>
      <c r="L763" s="65"/>
      <c r="M763" s="65"/>
      <c r="N763" s="65"/>
      <c r="O763" s="65"/>
      <c r="P763" s="65"/>
    </row>
    <row r="764" spans="3:16" x14ac:dyDescent="0.25">
      <c r="C764" s="7"/>
      <c r="K764" s="65"/>
      <c r="L764" s="65"/>
      <c r="M764" s="65"/>
      <c r="N764" s="65"/>
      <c r="O764" s="65"/>
      <c r="P764" s="65"/>
    </row>
    <row r="765" spans="3:16" x14ac:dyDescent="0.25">
      <c r="C765" s="7"/>
      <c r="K765" s="65"/>
      <c r="L765" s="65"/>
      <c r="M765" s="65"/>
      <c r="N765" s="65"/>
      <c r="O765" s="65"/>
      <c r="P765" s="65"/>
    </row>
    <row r="766" spans="3:16" x14ac:dyDescent="0.25">
      <c r="C766" s="7"/>
      <c r="K766" s="65"/>
      <c r="L766" s="65"/>
      <c r="M766" s="65"/>
      <c r="N766" s="65"/>
      <c r="O766" s="65"/>
      <c r="P766" s="65"/>
    </row>
    <row r="767" spans="3:16" x14ac:dyDescent="0.25">
      <c r="C767" s="7"/>
      <c r="K767" s="65"/>
      <c r="L767" s="65"/>
      <c r="M767" s="65"/>
      <c r="N767" s="65"/>
      <c r="O767" s="65"/>
      <c r="P767" s="65"/>
    </row>
    <row r="768" spans="3:16" x14ac:dyDescent="0.25">
      <c r="C768" s="7"/>
      <c r="K768" s="65"/>
      <c r="L768" s="65"/>
      <c r="M768" s="65"/>
      <c r="N768" s="65"/>
      <c r="O768" s="65"/>
      <c r="P768" s="65"/>
    </row>
    <row r="769" spans="3:16" x14ac:dyDescent="0.25">
      <c r="C769" s="7"/>
      <c r="K769" s="65"/>
      <c r="L769" s="65"/>
      <c r="M769" s="65"/>
      <c r="N769" s="65"/>
      <c r="O769" s="65"/>
      <c r="P769" s="65"/>
    </row>
    <row r="770" spans="3:16" x14ac:dyDescent="0.25">
      <c r="C770" s="7"/>
      <c r="K770" s="65"/>
      <c r="L770" s="65"/>
      <c r="M770" s="65"/>
      <c r="N770" s="65"/>
      <c r="O770" s="65"/>
      <c r="P770" s="65"/>
    </row>
    <row r="771" spans="3:16" x14ac:dyDescent="0.25">
      <c r="C771" s="7"/>
      <c r="K771" s="65"/>
      <c r="L771" s="65"/>
      <c r="M771" s="65"/>
      <c r="N771" s="65"/>
      <c r="O771" s="65"/>
      <c r="P771" s="65"/>
    </row>
    <row r="772" spans="3:16" x14ac:dyDescent="0.25">
      <c r="C772" s="7"/>
      <c r="K772" s="65"/>
      <c r="L772" s="65"/>
      <c r="M772" s="65"/>
      <c r="N772" s="65"/>
      <c r="O772" s="65"/>
      <c r="P772" s="65"/>
    </row>
    <row r="773" spans="3:16" x14ac:dyDescent="0.25">
      <c r="C773" s="7"/>
      <c r="K773" s="65"/>
      <c r="L773" s="65"/>
      <c r="M773" s="65"/>
      <c r="N773" s="65"/>
      <c r="O773" s="65"/>
      <c r="P773" s="65"/>
    </row>
    <row r="774" spans="3:16" x14ac:dyDescent="0.25">
      <c r="C774" s="7"/>
      <c r="K774" s="65"/>
      <c r="L774" s="65"/>
      <c r="M774" s="65"/>
      <c r="N774" s="65"/>
      <c r="O774" s="65"/>
      <c r="P774" s="65"/>
    </row>
    <row r="775" spans="3:16" x14ac:dyDescent="0.25">
      <c r="C775" s="7"/>
      <c r="K775" s="65"/>
      <c r="L775" s="65"/>
      <c r="M775" s="65"/>
      <c r="N775" s="65"/>
      <c r="O775" s="65"/>
      <c r="P775" s="65"/>
    </row>
    <row r="776" spans="3:16" x14ac:dyDescent="0.25">
      <c r="C776" s="7"/>
      <c r="K776" s="65"/>
      <c r="L776" s="65"/>
      <c r="M776" s="65"/>
      <c r="N776" s="65"/>
      <c r="O776" s="65"/>
      <c r="P776" s="65"/>
    </row>
    <row r="777" spans="3:16" x14ac:dyDescent="0.25">
      <c r="C777" s="7"/>
      <c r="K777" s="65"/>
      <c r="L777" s="65"/>
      <c r="M777" s="65"/>
      <c r="N777" s="65"/>
      <c r="O777" s="65"/>
      <c r="P777" s="65"/>
    </row>
    <row r="778" spans="3:16" x14ac:dyDescent="0.25">
      <c r="C778" s="7"/>
      <c r="K778" s="65"/>
      <c r="L778" s="65"/>
      <c r="M778" s="65"/>
      <c r="N778" s="65"/>
      <c r="O778" s="65"/>
      <c r="P778" s="65"/>
    </row>
    <row r="779" spans="3:16" x14ac:dyDescent="0.25">
      <c r="C779" s="7"/>
      <c r="K779" s="65"/>
      <c r="L779" s="65"/>
      <c r="M779" s="65"/>
      <c r="N779" s="65"/>
      <c r="O779" s="65"/>
      <c r="P779" s="65"/>
    </row>
    <row r="780" spans="3:16" x14ac:dyDescent="0.25">
      <c r="C780" s="7"/>
      <c r="K780" s="65"/>
      <c r="L780" s="65"/>
      <c r="M780" s="65"/>
      <c r="N780" s="65"/>
      <c r="O780" s="65"/>
      <c r="P780" s="65"/>
    </row>
    <row r="781" spans="3:16" x14ac:dyDescent="0.25">
      <c r="C781" s="7"/>
      <c r="K781" s="65"/>
      <c r="L781" s="65"/>
      <c r="M781" s="65"/>
      <c r="N781" s="65"/>
      <c r="O781" s="65"/>
      <c r="P781" s="65"/>
    </row>
    <row r="782" spans="3:16" x14ac:dyDescent="0.25">
      <c r="C782" s="7"/>
      <c r="K782" s="65"/>
      <c r="L782" s="65"/>
      <c r="M782" s="65"/>
      <c r="N782" s="65"/>
      <c r="O782" s="65"/>
      <c r="P782" s="65"/>
    </row>
    <row r="783" spans="3:16" x14ac:dyDescent="0.25">
      <c r="C783" s="7"/>
      <c r="K783" s="65"/>
      <c r="L783" s="65"/>
      <c r="M783" s="65"/>
      <c r="N783" s="65"/>
      <c r="O783" s="65"/>
      <c r="P783" s="65"/>
    </row>
    <row r="784" spans="3:16" x14ac:dyDescent="0.25">
      <c r="C784" s="7"/>
      <c r="K784" s="65"/>
      <c r="L784" s="65"/>
      <c r="M784" s="65"/>
      <c r="N784" s="65"/>
      <c r="O784" s="65"/>
      <c r="P784" s="65"/>
    </row>
    <row r="785" spans="3:16" x14ac:dyDescent="0.25">
      <c r="C785" s="7"/>
      <c r="K785" s="65"/>
      <c r="L785" s="65"/>
      <c r="M785" s="65"/>
      <c r="N785" s="65"/>
      <c r="O785" s="65"/>
      <c r="P785" s="65"/>
    </row>
    <row r="786" spans="3:16" x14ac:dyDescent="0.25">
      <c r="C786" s="7"/>
      <c r="K786" s="65"/>
      <c r="L786" s="65"/>
      <c r="M786" s="65"/>
      <c r="N786" s="65"/>
      <c r="O786" s="65"/>
      <c r="P786" s="65"/>
    </row>
    <row r="787" spans="3:16" x14ac:dyDescent="0.25">
      <c r="C787" s="7"/>
      <c r="K787" s="65"/>
      <c r="L787" s="65"/>
      <c r="M787" s="65"/>
      <c r="N787" s="65"/>
      <c r="O787" s="65"/>
      <c r="P787" s="65"/>
    </row>
    <row r="788" spans="3:16" x14ac:dyDescent="0.25">
      <c r="C788" s="7"/>
      <c r="K788" s="65"/>
      <c r="L788" s="65"/>
      <c r="M788" s="65"/>
      <c r="N788" s="65"/>
      <c r="O788" s="65"/>
      <c r="P788" s="65"/>
    </row>
    <row r="789" spans="3:16" x14ac:dyDescent="0.25">
      <c r="C789" s="7"/>
      <c r="K789" s="65"/>
      <c r="L789" s="65"/>
      <c r="M789" s="65"/>
      <c r="N789" s="65"/>
      <c r="O789" s="65"/>
      <c r="P789" s="65"/>
    </row>
    <row r="790" spans="3:16" x14ac:dyDescent="0.25">
      <c r="C790" s="7"/>
      <c r="K790" s="65"/>
      <c r="L790" s="65"/>
      <c r="M790" s="65"/>
      <c r="N790" s="65"/>
      <c r="O790" s="65"/>
      <c r="P790" s="65"/>
    </row>
    <row r="791" spans="3:16" x14ac:dyDescent="0.25">
      <c r="C791" s="7"/>
      <c r="K791" s="65"/>
      <c r="L791" s="65"/>
      <c r="M791" s="65"/>
      <c r="N791" s="65"/>
      <c r="O791" s="65"/>
      <c r="P791" s="65"/>
    </row>
    <row r="792" spans="3:16" x14ac:dyDescent="0.25">
      <c r="C792" s="7"/>
      <c r="K792" s="65"/>
      <c r="L792" s="65"/>
      <c r="M792" s="65"/>
      <c r="N792" s="65"/>
      <c r="O792" s="65"/>
      <c r="P792" s="65"/>
    </row>
    <row r="793" spans="3:16" x14ac:dyDescent="0.25">
      <c r="C793" s="7"/>
      <c r="K793" s="65"/>
      <c r="L793" s="65"/>
      <c r="M793" s="65"/>
      <c r="N793" s="65"/>
      <c r="O793" s="65"/>
      <c r="P793" s="65"/>
    </row>
    <row r="794" spans="3:16" x14ac:dyDescent="0.25">
      <c r="C794" s="7"/>
      <c r="K794" s="65"/>
      <c r="L794" s="65"/>
      <c r="M794" s="65"/>
      <c r="N794" s="65"/>
      <c r="O794" s="65"/>
      <c r="P794" s="65"/>
    </row>
    <row r="795" spans="3:16" x14ac:dyDescent="0.25">
      <c r="C795" s="7"/>
      <c r="K795" s="65"/>
      <c r="L795" s="65"/>
      <c r="M795" s="65"/>
      <c r="N795" s="65"/>
      <c r="O795" s="65"/>
      <c r="P795" s="65"/>
    </row>
    <row r="796" spans="3:16" x14ac:dyDescent="0.25">
      <c r="C796" s="7"/>
      <c r="K796" s="65"/>
      <c r="L796" s="65"/>
      <c r="M796" s="65"/>
      <c r="N796" s="65"/>
      <c r="O796" s="65"/>
      <c r="P796" s="65"/>
    </row>
    <row r="797" spans="3:16" x14ac:dyDescent="0.25">
      <c r="C797" s="7"/>
      <c r="K797" s="65"/>
      <c r="L797" s="65"/>
      <c r="M797" s="65"/>
      <c r="N797" s="65"/>
      <c r="O797" s="65"/>
      <c r="P797" s="65"/>
    </row>
    <row r="798" spans="3:16" x14ac:dyDescent="0.25">
      <c r="C798" s="7"/>
      <c r="K798" s="65"/>
      <c r="L798" s="65"/>
      <c r="M798" s="65"/>
      <c r="N798" s="65"/>
      <c r="O798" s="65"/>
      <c r="P798" s="65"/>
    </row>
    <row r="799" spans="3:16" x14ac:dyDescent="0.25">
      <c r="C799" s="7"/>
      <c r="K799" s="65"/>
      <c r="L799" s="65"/>
      <c r="M799" s="65"/>
      <c r="N799" s="65"/>
      <c r="O799" s="65"/>
      <c r="P799" s="65"/>
    </row>
    <row r="800" spans="3:16" x14ac:dyDescent="0.25">
      <c r="C800" s="7"/>
      <c r="K800" s="65"/>
      <c r="L800" s="65"/>
      <c r="M800" s="65"/>
      <c r="N800" s="65"/>
      <c r="O800" s="65"/>
      <c r="P800" s="65"/>
    </row>
    <row r="801" spans="3:16" x14ac:dyDescent="0.25">
      <c r="C801" s="7"/>
      <c r="K801" s="65"/>
      <c r="L801" s="65"/>
      <c r="M801" s="65"/>
      <c r="N801" s="65"/>
      <c r="O801" s="65"/>
      <c r="P801" s="65"/>
    </row>
    <row r="802" spans="3:16" x14ac:dyDescent="0.25">
      <c r="C802" s="7"/>
      <c r="K802" s="65"/>
      <c r="L802" s="65"/>
      <c r="M802" s="65"/>
      <c r="N802" s="65"/>
      <c r="O802" s="65"/>
      <c r="P802" s="65"/>
    </row>
    <row r="803" spans="3:16" x14ac:dyDescent="0.25">
      <c r="C803" s="7"/>
      <c r="K803" s="65"/>
      <c r="L803" s="65"/>
      <c r="M803" s="65"/>
      <c r="N803" s="65"/>
      <c r="O803" s="65"/>
      <c r="P803" s="65"/>
    </row>
    <row r="804" spans="3:16" x14ac:dyDescent="0.25">
      <c r="C804" s="7"/>
      <c r="K804" s="65"/>
      <c r="L804" s="65"/>
      <c r="M804" s="65"/>
      <c r="N804" s="65"/>
      <c r="O804" s="65"/>
      <c r="P804" s="65"/>
    </row>
    <row r="805" spans="3:16" x14ac:dyDescent="0.25">
      <c r="C805" s="7"/>
      <c r="K805" s="65"/>
      <c r="L805" s="65"/>
      <c r="M805" s="65"/>
      <c r="N805" s="65"/>
      <c r="O805" s="65"/>
      <c r="P805" s="65"/>
    </row>
    <row r="806" spans="3:16" x14ac:dyDescent="0.25">
      <c r="C806" s="7"/>
      <c r="K806" s="65"/>
      <c r="L806" s="65"/>
      <c r="M806" s="65"/>
      <c r="N806" s="65"/>
      <c r="O806" s="65"/>
      <c r="P806" s="65"/>
    </row>
    <row r="807" spans="3:16" x14ac:dyDescent="0.25">
      <c r="C807" s="7"/>
      <c r="K807" s="65"/>
      <c r="L807" s="65"/>
      <c r="M807" s="65"/>
      <c r="N807" s="65"/>
      <c r="O807" s="65"/>
      <c r="P807" s="65"/>
    </row>
    <row r="808" spans="3:16" x14ac:dyDescent="0.25">
      <c r="C808" s="7"/>
      <c r="K808" s="65"/>
      <c r="L808" s="65"/>
      <c r="M808" s="65"/>
      <c r="N808" s="65"/>
      <c r="O808" s="65"/>
      <c r="P808" s="65"/>
    </row>
    <row r="809" spans="3:16" x14ac:dyDescent="0.25">
      <c r="C809" s="7"/>
      <c r="K809" s="65"/>
      <c r="L809" s="65"/>
      <c r="M809" s="65"/>
      <c r="N809" s="65"/>
      <c r="O809" s="65"/>
      <c r="P809" s="65"/>
    </row>
    <row r="810" spans="3:16" x14ac:dyDescent="0.25">
      <c r="C810" s="7"/>
      <c r="K810" s="65"/>
      <c r="L810" s="65"/>
      <c r="M810" s="65"/>
      <c r="N810" s="65"/>
      <c r="O810" s="65"/>
      <c r="P810" s="65"/>
    </row>
    <row r="811" spans="3:16" x14ac:dyDescent="0.25">
      <c r="C811" s="7"/>
      <c r="K811" s="65"/>
      <c r="L811" s="65"/>
      <c r="M811" s="65"/>
      <c r="N811" s="65"/>
      <c r="O811" s="65"/>
      <c r="P811" s="65"/>
    </row>
    <row r="812" spans="3:16" x14ac:dyDescent="0.25">
      <c r="C812" s="7"/>
      <c r="K812" s="65"/>
      <c r="L812" s="65"/>
      <c r="M812" s="65"/>
      <c r="N812" s="65"/>
      <c r="O812" s="65"/>
      <c r="P812" s="65"/>
    </row>
    <row r="813" spans="3:16" x14ac:dyDescent="0.25">
      <c r="C813" s="7"/>
      <c r="K813" s="65"/>
      <c r="L813" s="65"/>
      <c r="M813" s="65"/>
      <c r="N813" s="65"/>
      <c r="O813" s="65"/>
      <c r="P813" s="65"/>
    </row>
    <row r="814" spans="3:16" x14ac:dyDescent="0.25">
      <c r="C814" s="7"/>
      <c r="K814" s="65"/>
      <c r="L814" s="65"/>
      <c r="M814" s="65"/>
      <c r="N814" s="65"/>
      <c r="O814" s="65"/>
      <c r="P814" s="65"/>
    </row>
    <row r="815" spans="3:16" x14ac:dyDescent="0.25">
      <c r="C815" s="7"/>
      <c r="K815" s="65"/>
      <c r="L815" s="65"/>
      <c r="M815" s="65"/>
      <c r="N815" s="65"/>
      <c r="O815" s="65"/>
      <c r="P815" s="65"/>
    </row>
    <row r="816" spans="3:16" x14ac:dyDescent="0.25">
      <c r="C816" s="7"/>
      <c r="K816" s="65"/>
      <c r="L816" s="65"/>
      <c r="M816" s="65"/>
      <c r="N816" s="65"/>
      <c r="O816" s="65"/>
      <c r="P816" s="65"/>
    </row>
    <row r="817" spans="3:16" x14ac:dyDescent="0.25">
      <c r="C817" s="7"/>
      <c r="K817" s="65"/>
      <c r="L817" s="65"/>
      <c r="M817" s="65"/>
      <c r="N817" s="65"/>
      <c r="O817" s="65"/>
      <c r="P817" s="65"/>
    </row>
    <row r="818" spans="3:16" x14ac:dyDescent="0.25">
      <c r="C818" s="7"/>
      <c r="K818" s="65"/>
      <c r="L818" s="65"/>
      <c r="M818" s="65"/>
      <c r="N818" s="65"/>
      <c r="O818" s="65"/>
      <c r="P818" s="65"/>
    </row>
    <row r="819" spans="3:16" x14ac:dyDescent="0.25">
      <c r="C819" s="7"/>
      <c r="K819" s="65"/>
      <c r="L819" s="65"/>
      <c r="M819" s="65"/>
      <c r="N819" s="65"/>
      <c r="O819" s="65"/>
      <c r="P819" s="65"/>
    </row>
    <row r="820" spans="3:16" x14ac:dyDescent="0.25">
      <c r="C820" s="7"/>
      <c r="K820" s="65"/>
      <c r="L820" s="65"/>
      <c r="M820" s="65"/>
      <c r="N820" s="65"/>
      <c r="O820" s="65"/>
      <c r="P820" s="65"/>
    </row>
    <row r="821" spans="3:16" x14ac:dyDescent="0.25">
      <c r="C821" s="7"/>
      <c r="K821" s="65"/>
      <c r="L821" s="65"/>
      <c r="M821" s="65"/>
      <c r="N821" s="65"/>
      <c r="O821" s="65"/>
      <c r="P821" s="65"/>
    </row>
    <row r="822" spans="3:16" x14ac:dyDescent="0.25">
      <c r="C822" s="7"/>
      <c r="K822" s="65"/>
      <c r="L822" s="65"/>
      <c r="M822" s="65"/>
      <c r="N822" s="65"/>
      <c r="O822" s="65"/>
      <c r="P822" s="65"/>
    </row>
    <row r="823" spans="3:16" x14ac:dyDescent="0.25">
      <c r="C823" s="7"/>
      <c r="K823" s="65"/>
      <c r="L823" s="65"/>
      <c r="M823" s="65"/>
      <c r="N823" s="65"/>
      <c r="O823" s="65"/>
      <c r="P823" s="65"/>
    </row>
    <row r="824" spans="3:16" x14ac:dyDescent="0.25">
      <c r="C824" s="7"/>
      <c r="K824" s="65"/>
      <c r="L824" s="65"/>
      <c r="M824" s="65"/>
      <c r="N824" s="65"/>
      <c r="O824" s="65"/>
      <c r="P824" s="65"/>
    </row>
    <row r="825" spans="3:16" x14ac:dyDescent="0.25">
      <c r="C825" s="7"/>
      <c r="K825" s="65"/>
      <c r="L825" s="65"/>
      <c r="M825" s="65"/>
      <c r="N825" s="65"/>
      <c r="O825" s="65"/>
      <c r="P825" s="65"/>
    </row>
    <row r="826" spans="3:16" x14ac:dyDescent="0.25">
      <c r="C826" s="7"/>
      <c r="K826" s="65"/>
      <c r="L826" s="65"/>
      <c r="M826" s="65"/>
      <c r="N826" s="65"/>
      <c r="O826" s="65"/>
      <c r="P826" s="65"/>
    </row>
    <row r="827" spans="3:16" x14ac:dyDescent="0.25">
      <c r="C827" s="7"/>
      <c r="K827" s="65"/>
      <c r="L827" s="65"/>
      <c r="M827" s="65"/>
      <c r="N827" s="65"/>
      <c r="O827" s="65"/>
      <c r="P827" s="65"/>
    </row>
    <row r="828" spans="3:16" x14ac:dyDescent="0.25">
      <c r="C828" s="7"/>
      <c r="K828" s="65"/>
      <c r="L828" s="65"/>
      <c r="M828" s="65"/>
      <c r="N828" s="65"/>
      <c r="O828" s="65"/>
      <c r="P828" s="65"/>
    </row>
    <row r="829" spans="3:16" x14ac:dyDescent="0.25">
      <c r="C829" s="7"/>
      <c r="K829" s="65"/>
      <c r="L829" s="65"/>
      <c r="M829" s="65"/>
      <c r="N829" s="65"/>
      <c r="O829" s="65"/>
      <c r="P829" s="65"/>
    </row>
    <row r="830" spans="3:16" x14ac:dyDescent="0.25">
      <c r="C830" s="7"/>
      <c r="K830" s="65"/>
      <c r="L830" s="65"/>
      <c r="M830" s="65"/>
      <c r="N830" s="65"/>
      <c r="O830" s="65"/>
      <c r="P830" s="65"/>
    </row>
    <row r="831" spans="3:16" x14ac:dyDescent="0.25">
      <c r="C831" s="7"/>
      <c r="K831" s="65"/>
      <c r="L831" s="65"/>
      <c r="M831" s="65"/>
      <c r="N831" s="65"/>
      <c r="O831" s="65"/>
      <c r="P831" s="65"/>
    </row>
    <row r="832" spans="3:16" x14ac:dyDescent="0.25">
      <c r="C832" s="7"/>
      <c r="K832" s="65"/>
      <c r="L832" s="65"/>
      <c r="M832" s="65"/>
      <c r="N832" s="65"/>
      <c r="O832" s="65"/>
      <c r="P832" s="65"/>
    </row>
    <row r="833" spans="3:16" x14ac:dyDescent="0.25">
      <c r="C833" s="7"/>
      <c r="K833" s="65"/>
      <c r="L833" s="65"/>
      <c r="M833" s="65"/>
      <c r="N833" s="65"/>
      <c r="O833" s="65"/>
      <c r="P833" s="65"/>
    </row>
    <row r="834" spans="3:16" x14ac:dyDescent="0.25">
      <c r="C834" s="7"/>
      <c r="K834" s="65"/>
      <c r="L834" s="65"/>
      <c r="M834" s="65"/>
      <c r="N834" s="65"/>
      <c r="O834" s="65"/>
      <c r="P834" s="65"/>
    </row>
    <row r="835" spans="3:16" x14ac:dyDescent="0.25">
      <c r="C835" s="7"/>
      <c r="K835" s="65"/>
      <c r="L835" s="65"/>
      <c r="M835" s="65"/>
      <c r="N835" s="65"/>
      <c r="O835" s="65"/>
      <c r="P835" s="65"/>
    </row>
    <row r="836" spans="3:16" x14ac:dyDescent="0.25">
      <c r="C836" s="7"/>
      <c r="K836" s="65"/>
      <c r="L836" s="65"/>
      <c r="M836" s="65"/>
      <c r="N836" s="65"/>
      <c r="O836" s="65"/>
      <c r="P836" s="65"/>
    </row>
    <row r="837" spans="3:16" x14ac:dyDescent="0.25">
      <c r="C837" s="7"/>
      <c r="K837" s="65"/>
      <c r="L837" s="65"/>
      <c r="M837" s="65"/>
      <c r="N837" s="65"/>
      <c r="O837" s="65"/>
      <c r="P837" s="65"/>
    </row>
    <row r="838" spans="3:16" x14ac:dyDescent="0.25">
      <c r="C838" s="7"/>
      <c r="K838" s="65"/>
      <c r="L838" s="65"/>
      <c r="M838" s="65"/>
      <c r="N838" s="65"/>
      <c r="O838" s="65"/>
      <c r="P838" s="65"/>
    </row>
    <row r="839" spans="3:16" x14ac:dyDescent="0.25">
      <c r="C839" s="7"/>
      <c r="K839" s="65"/>
      <c r="L839" s="65"/>
      <c r="M839" s="65"/>
      <c r="N839" s="65"/>
      <c r="O839" s="65"/>
      <c r="P839" s="65"/>
    </row>
    <row r="840" spans="3:16" x14ac:dyDescent="0.25">
      <c r="C840" s="7"/>
      <c r="K840" s="65"/>
      <c r="L840" s="65"/>
      <c r="M840" s="65"/>
      <c r="N840" s="65"/>
      <c r="O840" s="65"/>
      <c r="P840" s="65"/>
    </row>
    <row r="841" spans="3:16" x14ac:dyDescent="0.25">
      <c r="C841" s="7"/>
      <c r="K841" s="65"/>
      <c r="L841" s="65"/>
      <c r="M841" s="65"/>
      <c r="N841" s="65"/>
      <c r="O841" s="65"/>
      <c r="P841" s="65"/>
    </row>
    <row r="842" spans="3:16" x14ac:dyDescent="0.25">
      <c r="C842" s="7"/>
      <c r="K842" s="65"/>
      <c r="L842" s="65"/>
      <c r="M842" s="65"/>
      <c r="N842" s="65"/>
      <c r="O842" s="65"/>
      <c r="P842" s="65"/>
    </row>
    <row r="843" spans="3:16" x14ac:dyDescent="0.25">
      <c r="C843" s="7"/>
      <c r="K843" s="65"/>
      <c r="L843" s="65"/>
      <c r="M843" s="65"/>
      <c r="N843" s="65"/>
      <c r="O843" s="65"/>
      <c r="P843" s="65"/>
    </row>
    <row r="844" spans="3:16" x14ac:dyDescent="0.25">
      <c r="C844" s="7"/>
      <c r="K844" s="65"/>
      <c r="L844" s="65"/>
      <c r="M844" s="65"/>
      <c r="N844" s="65"/>
      <c r="O844" s="65"/>
      <c r="P844" s="65"/>
    </row>
    <row r="845" spans="3:16" x14ac:dyDescent="0.25">
      <c r="C845" s="7"/>
      <c r="K845" s="65"/>
      <c r="L845" s="65"/>
      <c r="M845" s="65"/>
      <c r="N845" s="65"/>
      <c r="O845" s="65"/>
      <c r="P845" s="65"/>
    </row>
    <row r="846" spans="3:16" x14ac:dyDescent="0.25">
      <c r="C846" s="7"/>
      <c r="K846" s="65"/>
      <c r="L846" s="65"/>
      <c r="M846" s="65"/>
      <c r="N846" s="65"/>
      <c r="O846" s="65"/>
      <c r="P846" s="65"/>
    </row>
    <row r="847" spans="3:16" x14ac:dyDescent="0.25">
      <c r="C847" s="7"/>
      <c r="K847" s="65"/>
      <c r="L847" s="65"/>
      <c r="M847" s="65"/>
      <c r="N847" s="65"/>
      <c r="O847" s="65"/>
      <c r="P847" s="65"/>
    </row>
    <row r="848" spans="3:16" x14ac:dyDescent="0.25">
      <c r="C848" s="7"/>
      <c r="K848" s="65"/>
      <c r="L848" s="65"/>
      <c r="M848" s="65"/>
      <c r="N848" s="65"/>
      <c r="O848" s="65"/>
      <c r="P848" s="65"/>
    </row>
    <row r="849" spans="3:16" x14ac:dyDescent="0.25">
      <c r="C849" s="7"/>
      <c r="K849" s="65"/>
      <c r="L849" s="65"/>
      <c r="M849" s="65"/>
      <c r="N849" s="65"/>
      <c r="O849" s="65"/>
      <c r="P849" s="65"/>
    </row>
    <row r="850" spans="3:16" x14ac:dyDescent="0.25">
      <c r="C850" s="7"/>
      <c r="K850" s="65"/>
      <c r="L850" s="65"/>
      <c r="M850" s="65"/>
      <c r="N850" s="65"/>
      <c r="O850" s="65"/>
      <c r="P850" s="65"/>
    </row>
    <row r="851" spans="3:16" x14ac:dyDescent="0.25">
      <c r="C851" s="7"/>
      <c r="K851" s="65"/>
      <c r="L851" s="65"/>
      <c r="M851" s="65"/>
      <c r="N851" s="65"/>
      <c r="O851" s="65"/>
      <c r="P851" s="65"/>
    </row>
    <row r="852" spans="3:16" x14ac:dyDescent="0.25">
      <c r="C852" s="7"/>
      <c r="K852" s="65"/>
      <c r="L852" s="65"/>
      <c r="M852" s="65"/>
      <c r="N852" s="65"/>
      <c r="O852" s="65"/>
      <c r="P852" s="65"/>
    </row>
    <row r="853" spans="3:16" x14ac:dyDescent="0.25">
      <c r="C853" s="7"/>
      <c r="K853" s="65"/>
      <c r="L853" s="65"/>
      <c r="M853" s="65"/>
      <c r="N853" s="65"/>
      <c r="O853" s="65"/>
      <c r="P853" s="65"/>
    </row>
    <row r="854" spans="3:16" x14ac:dyDescent="0.25">
      <c r="C854" s="7"/>
      <c r="K854" s="65"/>
      <c r="L854" s="65"/>
      <c r="M854" s="65"/>
      <c r="N854" s="65"/>
      <c r="O854" s="65"/>
      <c r="P854" s="65"/>
    </row>
    <row r="855" spans="3:16" x14ac:dyDescent="0.25">
      <c r="C855" s="7"/>
      <c r="K855" s="65"/>
      <c r="L855" s="65"/>
      <c r="M855" s="65"/>
      <c r="N855" s="65"/>
      <c r="O855" s="65"/>
      <c r="P855" s="65"/>
    </row>
    <row r="856" spans="3:16" x14ac:dyDescent="0.25">
      <c r="C856" s="7"/>
      <c r="K856" s="65"/>
      <c r="L856" s="65"/>
      <c r="M856" s="65"/>
      <c r="N856" s="65"/>
      <c r="O856" s="65"/>
      <c r="P856" s="65"/>
    </row>
    <row r="857" spans="3:16" x14ac:dyDescent="0.25">
      <c r="C857" s="7"/>
      <c r="K857" s="65"/>
      <c r="L857" s="65"/>
      <c r="M857" s="65"/>
      <c r="N857" s="65"/>
      <c r="O857" s="65"/>
      <c r="P857" s="65"/>
    </row>
    <row r="858" spans="3:16" x14ac:dyDescent="0.25">
      <c r="C858" s="7"/>
      <c r="K858" s="65"/>
      <c r="L858" s="65"/>
      <c r="M858" s="65"/>
      <c r="N858" s="65"/>
      <c r="O858" s="65"/>
      <c r="P858" s="65"/>
    </row>
    <row r="859" spans="3:16" x14ac:dyDescent="0.25">
      <c r="C859" s="7"/>
      <c r="K859" s="65"/>
      <c r="L859" s="65"/>
      <c r="M859" s="65"/>
      <c r="N859" s="65"/>
      <c r="O859" s="65"/>
      <c r="P859" s="65"/>
    </row>
    <row r="860" spans="3:16" x14ac:dyDescent="0.25">
      <c r="C860" s="7"/>
      <c r="K860" s="65"/>
      <c r="L860" s="65"/>
      <c r="M860" s="65"/>
      <c r="N860" s="65"/>
      <c r="O860" s="65"/>
      <c r="P860" s="65"/>
    </row>
    <row r="861" spans="3:16" x14ac:dyDescent="0.25">
      <c r="C861" s="7"/>
      <c r="K861" s="65"/>
      <c r="L861" s="65"/>
      <c r="M861" s="65"/>
      <c r="N861" s="65"/>
      <c r="O861" s="65"/>
      <c r="P861" s="65"/>
    </row>
    <row r="862" spans="3:16" x14ac:dyDescent="0.25">
      <c r="C862" s="7"/>
      <c r="K862" s="65"/>
      <c r="L862" s="65"/>
      <c r="M862" s="65"/>
      <c r="N862" s="65"/>
      <c r="O862" s="65"/>
      <c r="P862" s="65"/>
    </row>
    <row r="863" spans="3:16" x14ac:dyDescent="0.25">
      <c r="C863" s="7"/>
      <c r="K863" s="65"/>
      <c r="L863" s="65"/>
      <c r="M863" s="65"/>
      <c r="N863" s="65"/>
      <c r="O863" s="65"/>
      <c r="P863" s="65"/>
    </row>
    <row r="864" spans="3:16" x14ac:dyDescent="0.25">
      <c r="C864" s="7"/>
      <c r="K864" s="65"/>
      <c r="L864" s="65"/>
      <c r="M864" s="65"/>
      <c r="N864" s="65"/>
      <c r="O864" s="65"/>
      <c r="P864" s="65"/>
    </row>
    <row r="865" spans="3:16" x14ac:dyDescent="0.25">
      <c r="C865" s="7"/>
      <c r="K865" s="65"/>
      <c r="L865" s="65"/>
      <c r="M865" s="65"/>
      <c r="N865" s="65"/>
      <c r="O865" s="65"/>
      <c r="P865" s="65"/>
    </row>
    <row r="866" spans="3:16" x14ac:dyDescent="0.25">
      <c r="C866" s="7"/>
      <c r="K866" s="65"/>
      <c r="L866" s="65"/>
      <c r="M866" s="65"/>
      <c r="N866" s="65"/>
      <c r="O866" s="65"/>
      <c r="P866" s="65"/>
    </row>
    <row r="867" spans="3:16" x14ac:dyDescent="0.25">
      <c r="C867" s="7"/>
      <c r="K867" s="65"/>
      <c r="L867" s="65"/>
      <c r="M867" s="65"/>
      <c r="N867" s="65"/>
      <c r="O867" s="65"/>
      <c r="P867" s="65"/>
    </row>
    <row r="868" spans="3:16" x14ac:dyDescent="0.25">
      <c r="C868" s="7"/>
      <c r="K868" s="65"/>
      <c r="L868" s="65"/>
      <c r="M868" s="65"/>
      <c r="N868" s="65"/>
      <c r="O868" s="65"/>
      <c r="P868" s="65"/>
    </row>
    <row r="869" spans="3:16" x14ac:dyDescent="0.25">
      <c r="C869" s="7"/>
      <c r="K869" s="65"/>
      <c r="L869" s="65"/>
      <c r="M869" s="65"/>
      <c r="N869" s="65"/>
      <c r="O869" s="65"/>
      <c r="P869" s="65"/>
    </row>
    <row r="870" spans="3:16" x14ac:dyDescent="0.25">
      <c r="C870" s="7"/>
      <c r="K870" s="65"/>
      <c r="L870" s="65"/>
      <c r="M870" s="65"/>
      <c r="N870" s="65"/>
      <c r="O870" s="65"/>
      <c r="P870" s="65"/>
    </row>
    <row r="871" spans="3:16" x14ac:dyDescent="0.25">
      <c r="C871" s="7"/>
      <c r="K871" s="65"/>
      <c r="L871" s="65"/>
      <c r="M871" s="65"/>
      <c r="N871" s="65"/>
      <c r="O871" s="65"/>
      <c r="P871" s="65"/>
    </row>
    <row r="872" spans="3:16" x14ac:dyDescent="0.25">
      <c r="C872" s="7"/>
      <c r="K872" s="65"/>
      <c r="L872" s="65"/>
      <c r="M872" s="65"/>
      <c r="N872" s="65"/>
      <c r="O872" s="65"/>
      <c r="P872" s="65"/>
    </row>
    <row r="873" spans="3:16" x14ac:dyDescent="0.25">
      <c r="C873" s="7"/>
      <c r="K873" s="65"/>
      <c r="L873" s="65"/>
      <c r="M873" s="65"/>
      <c r="N873" s="65"/>
      <c r="O873" s="65"/>
      <c r="P873" s="65"/>
    </row>
    <row r="874" spans="3:16" x14ac:dyDescent="0.25">
      <c r="C874" s="7"/>
      <c r="K874" s="65"/>
      <c r="L874" s="65"/>
      <c r="M874" s="65"/>
      <c r="N874" s="65"/>
      <c r="O874" s="65"/>
      <c r="P874" s="65"/>
    </row>
    <row r="875" spans="3:16" x14ac:dyDescent="0.25">
      <c r="C875" s="7"/>
      <c r="K875" s="65"/>
      <c r="L875" s="65"/>
      <c r="M875" s="65"/>
      <c r="N875" s="65"/>
      <c r="O875" s="65"/>
      <c r="P875" s="65"/>
    </row>
    <row r="876" spans="3:16" x14ac:dyDescent="0.25">
      <c r="C876" s="7"/>
      <c r="K876" s="65"/>
      <c r="L876" s="65"/>
      <c r="M876" s="65"/>
      <c r="N876" s="65"/>
      <c r="O876" s="65"/>
      <c r="P876" s="65"/>
    </row>
    <row r="877" spans="3:16" x14ac:dyDescent="0.25">
      <c r="C877" s="7"/>
      <c r="K877" s="65"/>
      <c r="L877" s="65"/>
      <c r="M877" s="65"/>
      <c r="N877" s="65"/>
      <c r="O877" s="65"/>
      <c r="P877" s="65"/>
    </row>
    <row r="878" spans="3:16" x14ac:dyDescent="0.25">
      <c r="C878" s="7"/>
      <c r="K878" s="65"/>
      <c r="L878" s="65"/>
      <c r="M878" s="65"/>
      <c r="N878" s="65"/>
      <c r="O878" s="65"/>
      <c r="P878" s="65"/>
    </row>
    <row r="879" spans="3:16" x14ac:dyDescent="0.25">
      <c r="C879" s="7"/>
      <c r="K879" s="65"/>
      <c r="L879" s="65"/>
      <c r="M879" s="65"/>
      <c r="N879" s="65"/>
      <c r="O879" s="65"/>
      <c r="P879" s="65"/>
    </row>
    <row r="880" spans="3:16" x14ac:dyDescent="0.25">
      <c r="C880" s="7"/>
      <c r="K880" s="65"/>
      <c r="L880" s="65"/>
      <c r="M880" s="65"/>
      <c r="N880" s="65"/>
      <c r="O880" s="65"/>
      <c r="P880" s="65"/>
    </row>
    <row r="881" spans="3:16" x14ac:dyDescent="0.25">
      <c r="C881" s="7"/>
      <c r="K881" s="65"/>
      <c r="L881" s="65"/>
      <c r="M881" s="65"/>
      <c r="N881" s="65"/>
      <c r="O881" s="65"/>
      <c r="P881" s="65"/>
    </row>
    <row r="882" spans="3:16" x14ac:dyDescent="0.25">
      <c r="C882" s="7"/>
      <c r="K882" s="65"/>
      <c r="L882" s="65"/>
      <c r="M882" s="65"/>
      <c r="N882" s="65"/>
      <c r="O882" s="65"/>
      <c r="P882" s="65"/>
    </row>
    <row r="883" spans="3:16" x14ac:dyDescent="0.25">
      <c r="C883" s="7"/>
      <c r="K883" s="65"/>
      <c r="L883" s="65"/>
      <c r="M883" s="65"/>
      <c r="N883" s="65"/>
      <c r="O883" s="65"/>
      <c r="P883" s="65"/>
    </row>
    <row r="884" spans="3:16" x14ac:dyDescent="0.25">
      <c r="C884" s="7"/>
      <c r="K884" s="65"/>
      <c r="L884" s="65"/>
      <c r="M884" s="65"/>
      <c r="N884" s="65"/>
      <c r="O884" s="65"/>
      <c r="P884" s="65"/>
    </row>
    <row r="885" spans="3:16" x14ac:dyDescent="0.25">
      <c r="C885" s="7"/>
      <c r="K885" s="65"/>
      <c r="L885" s="65"/>
      <c r="M885" s="65"/>
      <c r="N885" s="65"/>
      <c r="O885" s="65"/>
      <c r="P885" s="65"/>
    </row>
    <row r="886" spans="3:16" x14ac:dyDescent="0.25">
      <c r="C886" s="7"/>
      <c r="K886" s="65"/>
      <c r="L886" s="65"/>
      <c r="M886" s="65"/>
      <c r="N886" s="65"/>
      <c r="O886" s="65"/>
      <c r="P886" s="65"/>
    </row>
    <row r="887" spans="3:16" x14ac:dyDescent="0.25">
      <c r="C887" s="7"/>
      <c r="K887" s="65"/>
      <c r="L887" s="65"/>
      <c r="M887" s="65"/>
      <c r="N887" s="65"/>
      <c r="O887" s="65"/>
      <c r="P887" s="65"/>
    </row>
    <row r="888" spans="3:16" x14ac:dyDescent="0.25">
      <c r="C888" s="7"/>
      <c r="K888" s="65"/>
      <c r="L888" s="65"/>
      <c r="M888" s="65"/>
      <c r="N888" s="65"/>
      <c r="O888" s="65"/>
      <c r="P888" s="65"/>
    </row>
    <row r="889" spans="3:16" x14ac:dyDescent="0.25">
      <c r="C889" s="7"/>
      <c r="K889" s="65"/>
      <c r="L889" s="65"/>
      <c r="M889" s="65"/>
      <c r="N889" s="65"/>
      <c r="O889" s="65"/>
      <c r="P889" s="65"/>
    </row>
    <row r="890" spans="3:16" x14ac:dyDescent="0.25">
      <c r="C890" s="7"/>
      <c r="K890" s="65"/>
      <c r="L890" s="65"/>
      <c r="M890" s="65"/>
      <c r="N890" s="65"/>
      <c r="O890" s="65"/>
      <c r="P890" s="65"/>
    </row>
    <row r="891" spans="3:16" x14ac:dyDescent="0.25">
      <c r="C891" s="7"/>
      <c r="K891" s="65"/>
      <c r="L891" s="65"/>
      <c r="M891" s="65"/>
      <c r="N891" s="65"/>
      <c r="O891" s="65"/>
      <c r="P891" s="65"/>
    </row>
    <row r="892" spans="3:16" x14ac:dyDescent="0.25">
      <c r="C892" s="7"/>
      <c r="K892" s="65"/>
      <c r="L892" s="65"/>
      <c r="M892" s="65"/>
      <c r="N892" s="65"/>
      <c r="O892" s="65"/>
      <c r="P892" s="65"/>
    </row>
    <row r="893" spans="3:16" x14ac:dyDescent="0.25">
      <c r="C893" s="7"/>
      <c r="K893" s="65"/>
      <c r="L893" s="65"/>
      <c r="M893" s="65"/>
      <c r="N893" s="65"/>
      <c r="O893" s="65"/>
      <c r="P893" s="65"/>
    </row>
    <row r="894" spans="3:16" x14ac:dyDescent="0.25">
      <c r="C894" s="7"/>
      <c r="K894" s="65"/>
      <c r="L894" s="65"/>
      <c r="M894" s="65"/>
      <c r="N894" s="65"/>
      <c r="O894" s="65"/>
      <c r="P894" s="65"/>
    </row>
    <row r="895" spans="3:16" x14ac:dyDescent="0.25">
      <c r="C895" s="7"/>
      <c r="K895" s="65"/>
      <c r="L895" s="65"/>
      <c r="M895" s="65"/>
      <c r="N895" s="65"/>
      <c r="O895" s="65"/>
      <c r="P895" s="65"/>
    </row>
    <row r="896" spans="3:16" x14ac:dyDescent="0.25">
      <c r="C896" s="7"/>
      <c r="K896" s="65"/>
      <c r="L896" s="65"/>
      <c r="M896" s="65"/>
      <c r="N896" s="65"/>
      <c r="O896" s="65"/>
      <c r="P896" s="65"/>
    </row>
    <row r="897" spans="3:16" x14ac:dyDescent="0.25">
      <c r="C897" s="7"/>
      <c r="K897" s="65"/>
      <c r="L897" s="65"/>
      <c r="M897" s="65"/>
      <c r="N897" s="65"/>
      <c r="O897" s="65"/>
      <c r="P897" s="65"/>
    </row>
    <row r="898" spans="3:16" x14ac:dyDescent="0.25">
      <c r="C898" s="7"/>
      <c r="K898" s="65"/>
      <c r="L898" s="65"/>
      <c r="M898" s="65"/>
      <c r="N898" s="65"/>
      <c r="O898" s="65"/>
      <c r="P898" s="65"/>
    </row>
    <row r="899" spans="3:16" x14ac:dyDescent="0.25">
      <c r="C899" s="7"/>
      <c r="K899" s="65"/>
      <c r="L899" s="65"/>
      <c r="M899" s="65"/>
      <c r="N899" s="65"/>
      <c r="O899" s="65"/>
      <c r="P899" s="65"/>
    </row>
    <row r="900" spans="3:16" x14ac:dyDescent="0.25">
      <c r="C900" s="7"/>
      <c r="K900" s="65"/>
      <c r="L900" s="65"/>
      <c r="M900" s="65"/>
      <c r="N900" s="65"/>
      <c r="O900" s="65"/>
      <c r="P900" s="65"/>
    </row>
    <row r="901" spans="3:16" x14ac:dyDescent="0.25">
      <c r="C901" s="7"/>
      <c r="K901" s="65"/>
      <c r="L901" s="65"/>
      <c r="M901" s="65"/>
      <c r="N901" s="65"/>
      <c r="O901" s="65"/>
      <c r="P901" s="65"/>
    </row>
    <row r="902" spans="3:16" x14ac:dyDescent="0.25">
      <c r="C902" s="7"/>
      <c r="K902" s="65"/>
      <c r="L902" s="65"/>
      <c r="M902" s="65"/>
      <c r="N902" s="65"/>
      <c r="O902" s="65"/>
      <c r="P902" s="65"/>
    </row>
    <row r="903" spans="3:16" x14ac:dyDescent="0.25">
      <c r="C903" s="7"/>
      <c r="K903" s="65"/>
      <c r="L903" s="65"/>
      <c r="M903" s="65"/>
      <c r="N903" s="65"/>
      <c r="O903" s="65"/>
      <c r="P903" s="65"/>
    </row>
    <row r="904" spans="3:16" x14ac:dyDescent="0.25">
      <c r="C904" s="7"/>
      <c r="K904" s="65"/>
      <c r="L904" s="65"/>
      <c r="M904" s="65"/>
      <c r="N904" s="65"/>
      <c r="O904" s="65"/>
      <c r="P904" s="65"/>
    </row>
    <row r="905" spans="3:16" x14ac:dyDescent="0.25">
      <c r="C905" s="7"/>
      <c r="K905" s="65"/>
      <c r="L905" s="65"/>
      <c r="M905" s="65"/>
      <c r="N905" s="65"/>
      <c r="O905" s="65"/>
      <c r="P905" s="65"/>
    </row>
    <row r="906" spans="3:16" x14ac:dyDescent="0.25">
      <c r="C906" s="7"/>
      <c r="K906" s="65"/>
      <c r="L906" s="65"/>
      <c r="M906" s="65"/>
      <c r="N906" s="65"/>
      <c r="O906" s="65"/>
      <c r="P906" s="65"/>
    </row>
    <row r="907" spans="3:16" x14ac:dyDescent="0.25">
      <c r="C907" s="7"/>
      <c r="K907" s="65"/>
      <c r="L907" s="65"/>
      <c r="M907" s="65"/>
      <c r="N907" s="65"/>
      <c r="O907" s="65"/>
      <c r="P907" s="65"/>
    </row>
    <row r="908" spans="3:16" x14ac:dyDescent="0.25">
      <c r="C908" s="7"/>
      <c r="K908" s="65"/>
      <c r="L908" s="65"/>
      <c r="M908" s="65"/>
      <c r="N908" s="65"/>
      <c r="O908" s="65"/>
      <c r="P908" s="65"/>
    </row>
    <row r="909" spans="3:16" x14ac:dyDescent="0.25">
      <c r="C909" s="7"/>
      <c r="K909" s="65"/>
      <c r="L909" s="65"/>
      <c r="M909" s="65"/>
      <c r="N909" s="65"/>
      <c r="O909" s="65"/>
      <c r="P909" s="65"/>
    </row>
    <row r="910" spans="3:16" x14ac:dyDescent="0.25">
      <c r="C910" s="7"/>
      <c r="K910" s="65"/>
      <c r="L910" s="65"/>
      <c r="M910" s="65"/>
      <c r="N910" s="65"/>
      <c r="O910" s="65"/>
      <c r="P910" s="65"/>
    </row>
    <row r="911" spans="3:16" x14ac:dyDescent="0.25">
      <c r="C911" s="7"/>
      <c r="K911" s="65"/>
      <c r="L911" s="65"/>
      <c r="M911" s="65"/>
      <c r="N911" s="65"/>
      <c r="O911" s="65"/>
      <c r="P911" s="65"/>
    </row>
    <row r="912" spans="3:16" x14ac:dyDescent="0.25">
      <c r="C912" s="7"/>
      <c r="K912" s="65"/>
      <c r="L912" s="65"/>
      <c r="M912" s="65"/>
      <c r="N912" s="65"/>
      <c r="O912" s="65"/>
      <c r="P912" s="65"/>
    </row>
    <row r="913" spans="3:16" x14ac:dyDescent="0.25">
      <c r="C913" s="7"/>
      <c r="K913" s="65"/>
      <c r="L913" s="65"/>
      <c r="M913" s="65"/>
      <c r="N913" s="65"/>
      <c r="O913" s="65"/>
      <c r="P913" s="65"/>
    </row>
    <row r="914" spans="3:16" x14ac:dyDescent="0.25">
      <c r="C914" s="7"/>
      <c r="K914" s="65"/>
      <c r="L914" s="65"/>
      <c r="M914" s="65"/>
      <c r="N914" s="65"/>
      <c r="O914" s="65"/>
      <c r="P914" s="65"/>
    </row>
    <row r="915" spans="3:16" x14ac:dyDescent="0.25">
      <c r="C915" s="7"/>
      <c r="K915" s="65"/>
      <c r="L915" s="65"/>
      <c r="M915" s="65"/>
      <c r="N915" s="65"/>
      <c r="O915" s="65"/>
      <c r="P915" s="65"/>
    </row>
    <row r="916" spans="3:16" x14ac:dyDescent="0.25">
      <c r="C916" s="7"/>
      <c r="K916" s="65"/>
      <c r="L916" s="65"/>
      <c r="M916" s="65"/>
      <c r="N916" s="65"/>
      <c r="O916" s="65"/>
      <c r="P916" s="65"/>
    </row>
    <row r="917" spans="3:16" x14ac:dyDescent="0.25">
      <c r="C917" s="7"/>
      <c r="K917" s="65"/>
      <c r="L917" s="65"/>
      <c r="M917" s="65"/>
      <c r="N917" s="65"/>
      <c r="O917" s="65"/>
      <c r="P917" s="65"/>
    </row>
    <row r="918" spans="3:16" x14ac:dyDescent="0.25">
      <c r="C918" s="7"/>
      <c r="K918" s="65"/>
      <c r="L918" s="65"/>
      <c r="M918" s="65"/>
      <c r="N918" s="65"/>
      <c r="O918" s="65"/>
      <c r="P918" s="65"/>
    </row>
    <row r="919" spans="3:16" x14ac:dyDescent="0.25">
      <c r="C919" s="7"/>
      <c r="K919" s="65"/>
      <c r="L919" s="65"/>
      <c r="M919" s="65"/>
      <c r="N919" s="65"/>
      <c r="O919" s="65"/>
      <c r="P919" s="65"/>
    </row>
    <row r="920" spans="3:16" x14ac:dyDescent="0.25">
      <c r="C920" s="7"/>
      <c r="K920" s="65"/>
      <c r="L920" s="65"/>
      <c r="M920" s="65"/>
      <c r="N920" s="65"/>
      <c r="O920" s="65"/>
      <c r="P920" s="65"/>
    </row>
    <row r="921" spans="3:16" x14ac:dyDescent="0.25">
      <c r="C921" s="7"/>
      <c r="K921" s="65"/>
      <c r="L921" s="65"/>
      <c r="M921" s="65"/>
      <c r="N921" s="65"/>
      <c r="O921" s="65"/>
      <c r="P921" s="65"/>
    </row>
    <row r="922" spans="3:16" x14ac:dyDescent="0.25">
      <c r="C922" s="7"/>
      <c r="K922" s="65"/>
      <c r="L922" s="65"/>
      <c r="M922" s="65"/>
      <c r="N922" s="65"/>
      <c r="O922" s="65"/>
      <c r="P922" s="65"/>
    </row>
    <row r="923" spans="3:16" x14ac:dyDescent="0.25">
      <c r="C923" s="7"/>
      <c r="K923" s="65"/>
      <c r="L923" s="65"/>
      <c r="M923" s="65"/>
      <c r="N923" s="65"/>
      <c r="O923" s="65"/>
      <c r="P923" s="65"/>
    </row>
    <row r="924" spans="3:16" x14ac:dyDescent="0.25">
      <c r="C924" s="7"/>
      <c r="K924" s="65"/>
      <c r="L924" s="65"/>
      <c r="M924" s="65"/>
      <c r="N924" s="65"/>
      <c r="O924" s="65"/>
      <c r="P924" s="65"/>
    </row>
    <row r="925" spans="3:16" x14ac:dyDescent="0.25">
      <c r="C925" s="7"/>
      <c r="K925" s="65"/>
      <c r="L925" s="65"/>
      <c r="M925" s="65"/>
      <c r="N925" s="65"/>
      <c r="O925" s="65"/>
      <c r="P925" s="65"/>
    </row>
    <row r="926" spans="3:16" x14ac:dyDescent="0.25">
      <c r="C926" s="7"/>
      <c r="K926" s="65"/>
      <c r="L926" s="65"/>
      <c r="M926" s="65"/>
      <c r="N926" s="65"/>
      <c r="O926" s="65"/>
      <c r="P926" s="65"/>
    </row>
    <row r="927" spans="3:16" x14ac:dyDescent="0.25">
      <c r="C927" s="7"/>
      <c r="K927" s="65"/>
      <c r="L927" s="65"/>
      <c r="M927" s="65"/>
      <c r="N927" s="65"/>
      <c r="O927" s="65"/>
      <c r="P927" s="65"/>
    </row>
    <row r="928" spans="3:16" x14ac:dyDescent="0.25">
      <c r="C928" s="7"/>
      <c r="K928" s="65"/>
      <c r="L928" s="65"/>
      <c r="M928" s="65"/>
      <c r="N928" s="65"/>
      <c r="O928" s="65"/>
      <c r="P928" s="65"/>
    </row>
    <row r="929" spans="3:16" x14ac:dyDescent="0.25">
      <c r="C929" s="7"/>
      <c r="K929" s="65"/>
      <c r="L929" s="65"/>
      <c r="M929" s="65"/>
      <c r="N929" s="65"/>
      <c r="O929" s="65"/>
      <c r="P929" s="65"/>
    </row>
    <row r="930" spans="3:16" x14ac:dyDescent="0.25">
      <c r="C930" s="7"/>
      <c r="K930" s="65"/>
      <c r="L930" s="65"/>
      <c r="M930" s="65"/>
      <c r="N930" s="65"/>
      <c r="O930" s="65"/>
      <c r="P930" s="65"/>
    </row>
    <row r="931" spans="3:16" x14ac:dyDescent="0.25">
      <c r="C931" s="7"/>
      <c r="K931" s="65"/>
      <c r="L931" s="65"/>
      <c r="M931" s="65"/>
      <c r="N931" s="65"/>
      <c r="O931" s="65"/>
      <c r="P931" s="65"/>
    </row>
    <row r="932" spans="3:16" x14ac:dyDescent="0.25">
      <c r="C932" s="7"/>
      <c r="K932" s="65"/>
      <c r="L932" s="65"/>
      <c r="M932" s="65"/>
      <c r="N932" s="65"/>
      <c r="O932" s="65"/>
      <c r="P932" s="65"/>
    </row>
    <row r="933" spans="3:16" x14ac:dyDescent="0.25">
      <c r="C933" s="7"/>
      <c r="K933" s="65"/>
      <c r="L933" s="65"/>
      <c r="M933" s="65"/>
      <c r="N933" s="65"/>
      <c r="O933" s="65"/>
      <c r="P933" s="65"/>
    </row>
    <row r="934" spans="3:16" x14ac:dyDescent="0.25">
      <c r="C934" s="7"/>
      <c r="K934" s="65"/>
      <c r="L934" s="65"/>
      <c r="M934" s="65"/>
      <c r="N934" s="65"/>
      <c r="O934" s="65"/>
      <c r="P934" s="65"/>
    </row>
    <row r="935" spans="3:16" x14ac:dyDescent="0.25">
      <c r="C935" s="7"/>
      <c r="K935" s="65"/>
      <c r="L935" s="65"/>
      <c r="M935" s="65"/>
      <c r="N935" s="65"/>
      <c r="O935" s="65"/>
      <c r="P935" s="65"/>
    </row>
    <row r="936" spans="3:16" x14ac:dyDescent="0.25">
      <c r="C936" s="7"/>
      <c r="K936" s="65"/>
      <c r="L936" s="65"/>
      <c r="M936" s="65"/>
      <c r="N936" s="65"/>
      <c r="O936" s="65"/>
      <c r="P936" s="65"/>
    </row>
    <row r="937" spans="3:16" x14ac:dyDescent="0.25">
      <c r="C937" s="7"/>
      <c r="K937" s="65"/>
      <c r="L937" s="65"/>
      <c r="M937" s="65"/>
      <c r="N937" s="65"/>
      <c r="O937" s="65"/>
      <c r="P937" s="65"/>
    </row>
    <row r="938" spans="3:16" x14ac:dyDescent="0.25">
      <c r="C938" s="7"/>
      <c r="K938" s="65"/>
      <c r="L938" s="65"/>
      <c r="M938" s="65"/>
      <c r="N938" s="65"/>
      <c r="O938" s="65"/>
      <c r="P938" s="65"/>
    </row>
    <row r="939" spans="3:16" x14ac:dyDescent="0.25">
      <c r="C939" s="7"/>
      <c r="K939" s="65"/>
      <c r="L939" s="65"/>
      <c r="M939" s="65"/>
      <c r="N939" s="65"/>
      <c r="O939" s="65"/>
      <c r="P939" s="65"/>
    </row>
    <row r="940" spans="3:16" x14ac:dyDescent="0.25">
      <c r="C940" s="7"/>
      <c r="K940" s="65"/>
      <c r="L940" s="65"/>
      <c r="M940" s="65"/>
      <c r="N940" s="65"/>
      <c r="O940" s="65"/>
      <c r="P940" s="65"/>
    </row>
    <row r="941" spans="3:16" x14ac:dyDescent="0.25">
      <c r="C941" s="7"/>
      <c r="K941" s="65"/>
      <c r="L941" s="65"/>
      <c r="M941" s="65"/>
      <c r="N941" s="65"/>
      <c r="O941" s="65"/>
      <c r="P941" s="65"/>
    </row>
    <row r="942" spans="3:16" x14ac:dyDescent="0.25">
      <c r="C942" s="7"/>
      <c r="K942" s="65"/>
      <c r="L942" s="65"/>
      <c r="M942" s="65"/>
      <c r="N942" s="65"/>
      <c r="O942" s="65"/>
      <c r="P942" s="65"/>
    </row>
    <row r="943" spans="3:16" x14ac:dyDescent="0.25">
      <c r="C943" s="7"/>
      <c r="K943" s="65"/>
      <c r="L943" s="65"/>
      <c r="M943" s="65"/>
      <c r="N943" s="65"/>
      <c r="O943" s="65"/>
      <c r="P943" s="65"/>
    </row>
    <row r="944" spans="3:16" x14ac:dyDescent="0.25">
      <c r="C944" s="7"/>
      <c r="K944" s="65"/>
      <c r="L944" s="65"/>
      <c r="M944" s="65"/>
      <c r="N944" s="65"/>
      <c r="O944" s="65"/>
      <c r="P944" s="65"/>
    </row>
    <row r="945" spans="3:16" x14ac:dyDescent="0.25">
      <c r="C945" s="7"/>
      <c r="K945" s="65"/>
      <c r="L945" s="65"/>
      <c r="M945" s="65"/>
      <c r="N945" s="65"/>
      <c r="O945" s="65"/>
      <c r="P945" s="65"/>
    </row>
    <row r="946" spans="3:16" x14ac:dyDescent="0.25">
      <c r="C946" s="7"/>
      <c r="K946" s="65"/>
      <c r="L946" s="65"/>
      <c r="M946" s="65"/>
      <c r="N946" s="65"/>
      <c r="O946" s="65"/>
      <c r="P946" s="65"/>
    </row>
    <row r="947" spans="3:16" x14ac:dyDescent="0.25">
      <c r="C947" s="7"/>
      <c r="K947" s="65"/>
      <c r="L947" s="65"/>
      <c r="M947" s="65"/>
      <c r="N947" s="65"/>
      <c r="O947" s="65"/>
      <c r="P947" s="65"/>
    </row>
    <row r="948" spans="3:16" x14ac:dyDescent="0.25">
      <c r="C948" s="7"/>
      <c r="K948" s="65"/>
      <c r="L948" s="65"/>
      <c r="M948" s="65"/>
      <c r="N948" s="65"/>
      <c r="O948" s="65"/>
      <c r="P948" s="65"/>
    </row>
    <row r="949" spans="3:16" x14ac:dyDescent="0.25">
      <c r="C949" s="7"/>
      <c r="K949" s="65"/>
      <c r="L949" s="65"/>
      <c r="M949" s="65"/>
      <c r="N949" s="65"/>
      <c r="O949" s="65"/>
      <c r="P949" s="65"/>
    </row>
    <row r="950" spans="3:16" x14ac:dyDescent="0.25">
      <c r="C950" s="7"/>
      <c r="K950" s="65"/>
      <c r="L950" s="65"/>
      <c r="M950" s="65"/>
      <c r="N950" s="65"/>
      <c r="O950" s="65"/>
      <c r="P950" s="65"/>
    </row>
    <row r="951" spans="3:16" x14ac:dyDescent="0.25">
      <c r="C951" s="7"/>
      <c r="K951" s="65"/>
      <c r="L951" s="65"/>
      <c r="M951" s="65"/>
      <c r="N951" s="65"/>
      <c r="O951" s="65"/>
      <c r="P951" s="65"/>
    </row>
    <row r="952" spans="3:16" x14ac:dyDescent="0.25">
      <c r="C952" s="7"/>
      <c r="K952" s="65"/>
      <c r="L952" s="65"/>
      <c r="M952" s="65"/>
      <c r="N952" s="65"/>
      <c r="O952" s="65"/>
      <c r="P952" s="65"/>
    </row>
    <row r="953" spans="3:16" x14ac:dyDescent="0.25">
      <c r="C953" s="7"/>
      <c r="K953" s="65"/>
      <c r="L953" s="65"/>
      <c r="M953" s="65"/>
      <c r="N953" s="65"/>
      <c r="O953" s="65"/>
      <c r="P953" s="65"/>
    </row>
    <row r="954" spans="3:16" x14ac:dyDescent="0.25">
      <c r="C954" s="7"/>
      <c r="K954" s="65"/>
      <c r="L954" s="65"/>
      <c r="M954" s="65"/>
      <c r="N954" s="65"/>
      <c r="O954" s="65"/>
      <c r="P954" s="65"/>
    </row>
    <row r="955" spans="3:16" x14ac:dyDescent="0.25">
      <c r="C955" s="7"/>
      <c r="K955" s="65"/>
      <c r="L955" s="65"/>
      <c r="M955" s="65"/>
      <c r="N955" s="65"/>
      <c r="O955" s="65"/>
      <c r="P955" s="65"/>
    </row>
    <row r="956" spans="3:16" x14ac:dyDescent="0.25">
      <c r="C956" s="7"/>
      <c r="K956" s="65"/>
      <c r="L956" s="65"/>
      <c r="M956" s="65"/>
      <c r="N956" s="65"/>
      <c r="O956" s="65"/>
      <c r="P956" s="65"/>
    </row>
    <row r="957" spans="3:16" x14ac:dyDescent="0.25">
      <c r="C957" s="7"/>
      <c r="K957" s="65"/>
      <c r="L957" s="65"/>
      <c r="M957" s="65"/>
      <c r="N957" s="65"/>
      <c r="O957" s="65"/>
      <c r="P957" s="65"/>
    </row>
    <row r="958" spans="3:16" x14ac:dyDescent="0.25">
      <c r="C958" s="7"/>
      <c r="K958" s="65"/>
      <c r="L958" s="65"/>
      <c r="M958" s="65"/>
      <c r="N958" s="65"/>
      <c r="O958" s="65"/>
      <c r="P958" s="65"/>
    </row>
    <row r="959" spans="3:16" x14ac:dyDescent="0.25">
      <c r="C959" s="7"/>
      <c r="K959" s="65"/>
      <c r="L959" s="65"/>
      <c r="M959" s="65"/>
      <c r="N959" s="65"/>
      <c r="O959" s="65"/>
      <c r="P959" s="65"/>
    </row>
    <row r="960" spans="3:16" x14ac:dyDescent="0.25">
      <c r="C960" s="7"/>
      <c r="K960" s="65"/>
      <c r="L960" s="65"/>
      <c r="M960" s="65"/>
      <c r="N960" s="65"/>
      <c r="O960" s="65"/>
      <c r="P960" s="65"/>
    </row>
    <row r="961" spans="3:16" x14ac:dyDescent="0.25">
      <c r="C961" s="7"/>
      <c r="K961" s="65"/>
      <c r="L961" s="65"/>
      <c r="M961" s="65"/>
      <c r="N961" s="65"/>
      <c r="O961" s="65"/>
      <c r="P961" s="65"/>
    </row>
    <row r="962" spans="3:16" x14ac:dyDescent="0.25">
      <c r="C962" s="7"/>
      <c r="K962" s="65"/>
      <c r="L962" s="65"/>
      <c r="M962" s="65"/>
      <c r="N962" s="65"/>
      <c r="O962" s="65"/>
      <c r="P962" s="65"/>
    </row>
    <row r="963" spans="3:16" x14ac:dyDescent="0.25">
      <c r="C963" s="7"/>
      <c r="K963" s="65"/>
      <c r="L963" s="65"/>
      <c r="M963" s="65"/>
      <c r="N963" s="65"/>
      <c r="O963" s="65"/>
      <c r="P963" s="65"/>
    </row>
    <row r="964" spans="3:16" x14ac:dyDescent="0.25">
      <c r="C964" s="7"/>
      <c r="K964" s="65"/>
      <c r="L964" s="65"/>
      <c r="M964" s="65"/>
      <c r="N964" s="65"/>
      <c r="O964" s="65"/>
      <c r="P964" s="65"/>
    </row>
    <row r="965" spans="3:16" x14ac:dyDescent="0.25">
      <c r="C965" s="7"/>
      <c r="K965" s="65"/>
      <c r="L965" s="65"/>
      <c r="M965" s="65"/>
      <c r="N965" s="65"/>
      <c r="O965" s="65"/>
      <c r="P965" s="65"/>
    </row>
    <row r="966" spans="3:16" x14ac:dyDescent="0.25">
      <c r="C966" s="7"/>
      <c r="K966" s="65"/>
      <c r="L966" s="65"/>
      <c r="M966" s="65"/>
      <c r="N966" s="65"/>
      <c r="O966" s="65"/>
      <c r="P966" s="65"/>
    </row>
    <row r="967" spans="3:16" x14ac:dyDescent="0.25">
      <c r="C967" s="7"/>
      <c r="K967" s="65"/>
      <c r="L967" s="65"/>
      <c r="M967" s="65"/>
      <c r="N967" s="65"/>
      <c r="O967" s="65"/>
      <c r="P967" s="65"/>
    </row>
    <row r="968" spans="3:16" x14ac:dyDescent="0.25">
      <c r="C968" s="7"/>
      <c r="K968" s="65"/>
      <c r="L968" s="65"/>
      <c r="M968" s="65"/>
      <c r="N968" s="65"/>
      <c r="O968" s="65"/>
      <c r="P968" s="65"/>
    </row>
    <row r="969" spans="3:16" x14ac:dyDescent="0.25">
      <c r="C969" s="7"/>
      <c r="K969" s="65"/>
      <c r="L969" s="65"/>
      <c r="M969" s="65"/>
      <c r="N969" s="65"/>
      <c r="O969" s="65"/>
      <c r="P969" s="65"/>
    </row>
    <row r="970" spans="3:16" x14ac:dyDescent="0.25">
      <c r="C970" s="7"/>
      <c r="K970" s="65"/>
      <c r="L970" s="65"/>
      <c r="M970" s="65"/>
      <c r="N970" s="65"/>
      <c r="O970" s="65"/>
      <c r="P970" s="65"/>
    </row>
    <row r="971" spans="3:16" x14ac:dyDescent="0.25">
      <c r="C971" s="7"/>
      <c r="K971" s="65"/>
      <c r="L971" s="65"/>
      <c r="M971" s="65"/>
      <c r="N971" s="65"/>
      <c r="O971" s="65"/>
      <c r="P971" s="65"/>
    </row>
    <row r="972" spans="3:16" x14ac:dyDescent="0.25">
      <c r="C972" s="7"/>
      <c r="K972" s="65"/>
      <c r="L972" s="65"/>
      <c r="M972" s="65"/>
      <c r="N972" s="65"/>
      <c r="O972" s="65"/>
      <c r="P972" s="65"/>
    </row>
    <row r="973" spans="3:16" x14ac:dyDescent="0.25">
      <c r="C973" s="7"/>
      <c r="K973" s="65"/>
      <c r="L973" s="65"/>
      <c r="M973" s="65"/>
      <c r="N973" s="65"/>
      <c r="O973" s="65"/>
      <c r="P973" s="65"/>
    </row>
    <row r="974" spans="3:16" x14ac:dyDescent="0.25">
      <c r="C974" s="7"/>
      <c r="K974" s="65"/>
      <c r="L974" s="65"/>
      <c r="M974" s="65"/>
      <c r="N974" s="65"/>
      <c r="O974" s="65"/>
      <c r="P974" s="65"/>
    </row>
    <row r="975" spans="3:16" x14ac:dyDescent="0.25">
      <c r="C975" s="7"/>
      <c r="K975" s="65"/>
      <c r="L975" s="65"/>
      <c r="M975" s="65"/>
      <c r="N975" s="65"/>
      <c r="O975" s="65"/>
      <c r="P975" s="65"/>
    </row>
    <row r="976" spans="3:16" x14ac:dyDescent="0.25">
      <c r="C976" s="7"/>
      <c r="K976" s="65"/>
      <c r="L976" s="65"/>
      <c r="M976" s="65"/>
      <c r="N976" s="65"/>
      <c r="O976" s="65"/>
      <c r="P976" s="65"/>
    </row>
    <row r="977" spans="3:16" x14ac:dyDescent="0.25">
      <c r="C977" s="7"/>
      <c r="K977" s="65"/>
      <c r="L977" s="65"/>
      <c r="M977" s="65"/>
      <c r="N977" s="65"/>
      <c r="O977" s="65"/>
      <c r="P977" s="65"/>
    </row>
    <row r="978" spans="3:16" x14ac:dyDescent="0.25">
      <c r="C978" s="7"/>
      <c r="K978" s="65"/>
      <c r="L978" s="65"/>
      <c r="M978" s="65"/>
      <c r="N978" s="65"/>
      <c r="O978" s="65"/>
      <c r="P978" s="65"/>
    </row>
    <row r="979" spans="3:16" x14ac:dyDescent="0.25">
      <c r="C979" s="7"/>
      <c r="K979" s="65"/>
      <c r="L979" s="65"/>
      <c r="M979" s="65"/>
      <c r="N979" s="65"/>
      <c r="O979" s="65"/>
      <c r="P979" s="65"/>
    </row>
    <row r="980" spans="3:16" x14ac:dyDescent="0.25">
      <c r="C980" s="7"/>
      <c r="K980" s="65"/>
      <c r="L980" s="65"/>
      <c r="M980" s="65"/>
      <c r="N980" s="65"/>
      <c r="O980" s="65"/>
      <c r="P980" s="65"/>
    </row>
    <row r="981" spans="3:16" x14ac:dyDescent="0.25">
      <c r="C981" s="7"/>
      <c r="K981" s="65"/>
      <c r="L981" s="65"/>
      <c r="M981" s="65"/>
      <c r="N981" s="65"/>
      <c r="O981" s="65"/>
      <c r="P981" s="65"/>
    </row>
    <row r="982" spans="3:16" x14ac:dyDescent="0.25">
      <c r="C982" s="7"/>
      <c r="K982" s="65"/>
      <c r="L982" s="65"/>
      <c r="M982" s="65"/>
      <c r="N982" s="65"/>
      <c r="O982" s="65"/>
      <c r="P982" s="65"/>
    </row>
    <row r="983" spans="3:16" x14ac:dyDescent="0.25">
      <c r="C983" s="7"/>
      <c r="K983" s="65"/>
      <c r="L983" s="65"/>
      <c r="M983" s="65"/>
      <c r="N983" s="65"/>
      <c r="O983" s="65"/>
      <c r="P983" s="65"/>
    </row>
    <row r="984" spans="3:16" x14ac:dyDescent="0.25">
      <c r="C984" s="7"/>
      <c r="K984" s="65"/>
      <c r="L984" s="65"/>
      <c r="M984" s="65"/>
      <c r="N984" s="65"/>
      <c r="O984" s="65"/>
      <c r="P984" s="65"/>
    </row>
    <row r="985" spans="3:16" x14ac:dyDescent="0.25">
      <c r="C985" s="7"/>
      <c r="K985" s="65"/>
      <c r="L985" s="65"/>
      <c r="M985" s="65"/>
      <c r="N985" s="65"/>
      <c r="O985" s="65"/>
      <c r="P985" s="65"/>
    </row>
    <row r="986" spans="3:16" x14ac:dyDescent="0.25">
      <c r="C986" s="7"/>
      <c r="K986" s="65"/>
      <c r="L986" s="65"/>
      <c r="M986" s="65"/>
      <c r="N986" s="65"/>
      <c r="O986" s="65"/>
      <c r="P986" s="65"/>
    </row>
    <row r="987" spans="3:16" x14ac:dyDescent="0.25">
      <c r="C987" s="7"/>
      <c r="K987" s="65"/>
      <c r="L987" s="65"/>
      <c r="M987" s="65"/>
      <c r="N987" s="65"/>
      <c r="O987" s="65"/>
      <c r="P987" s="65"/>
    </row>
    <row r="988" spans="3:16" x14ac:dyDescent="0.25">
      <c r="C988" s="7"/>
      <c r="K988" s="65"/>
      <c r="L988" s="65"/>
      <c r="M988" s="65"/>
      <c r="N988" s="65"/>
      <c r="O988" s="65"/>
      <c r="P988" s="65"/>
    </row>
    <row r="989" spans="3:16" x14ac:dyDescent="0.25">
      <c r="C989" s="7"/>
      <c r="K989" s="65"/>
      <c r="L989" s="65"/>
      <c r="M989" s="65"/>
      <c r="N989" s="65"/>
      <c r="O989" s="65"/>
      <c r="P989" s="65"/>
    </row>
    <row r="990" spans="3:16" x14ac:dyDescent="0.25">
      <c r="C990" s="7"/>
      <c r="K990" s="65"/>
      <c r="L990" s="65"/>
      <c r="M990" s="65"/>
      <c r="N990" s="65"/>
      <c r="O990" s="65"/>
      <c r="P990" s="65"/>
    </row>
    <row r="991" spans="3:16" x14ac:dyDescent="0.25">
      <c r="C991" s="7"/>
      <c r="K991" s="65"/>
      <c r="L991" s="65"/>
      <c r="M991" s="65"/>
      <c r="N991" s="65"/>
      <c r="O991" s="65"/>
      <c r="P991" s="65"/>
    </row>
    <row r="992" spans="3:16" x14ac:dyDescent="0.25">
      <c r="C992" s="7"/>
      <c r="K992" s="65"/>
      <c r="L992" s="65"/>
      <c r="M992" s="65"/>
      <c r="N992" s="65"/>
      <c r="O992" s="65"/>
      <c r="P992" s="65"/>
    </row>
    <row r="993" spans="3:16" x14ac:dyDescent="0.25">
      <c r="C993" s="7"/>
      <c r="K993" s="65"/>
      <c r="L993" s="65"/>
      <c r="M993" s="65"/>
      <c r="N993" s="65"/>
      <c r="O993" s="65"/>
      <c r="P993" s="65"/>
    </row>
    <row r="994" spans="3:16" x14ac:dyDescent="0.25">
      <c r="C994" s="7"/>
      <c r="K994" s="65"/>
      <c r="L994" s="65"/>
      <c r="M994" s="65"/>
      <c r="N994" s="65"/>
      <c r="O994" s="65"/>
      <c r="P994" s="65"/>
    </row>
    <row r="995" spans="3:16" x14ac:dyDescent="0.25">
      <c r="C995" s="7"/>
      <c r="K995" s="65"/>
      <c r="L995" s="65"/>
      <c r="M995" s="65"/>
      <c r="N995" s="65"/>
      <c r="O995" s="65"/>
      <c r="P995" s="65"/>
    </row>
    <row r="996" spans="3:16" x14ac:dyDescent="0.25">
      <c r="C996" s="7"/>
      <c r="K996" s="65"/>
      <c r="L996" s="65"/>
      <c r="M996" s="65"/>
      <c r="N996" s="65"/>
      <c r="O996" s="65"/>
      <c r="P996" s="65"/>
    </row>
    <row r="997" spans="3:16" x14ac:dyDescent="0.25">
      <c r="C997" s="7"/>
      <c r="K997" s="65"/>
      <c r="L997" s="65"/>
      <c r="M997" s="65"/>
      <c r="N997" s="65"/>
      <c r="O997" s="65"/>
      <c r="P997" s="65"/>
    </row>
    <row r="998" spans="3:16" x14ac:dyDescent="0.25">
      <c r="C998" s="7"/>
      <c r="K998" s="65"/>
      <c r="L998" s="65"/>
      <c r="M998" s="65"/>
      <c r="N998" s="65"/>
      <c r="O998" s="65"/>
      <c r="P998" s="65"/>
    </row>
    <row r="999" spans="3:16" x14ac:dyDescent="0.25">
      <c r="C999" s="7"/>
      <c r="K999" s="65"/>
      <c r="L999" s="65"/>
      <c r="M999" s="65"/>
      <c r="N999" s="65"/>
      <c r="O999" s="65"/>
      <c r="P999" s="65"/>
    </row>
    <row r="1000" spans="3:16" x14ac:dyDescent="0.25">
      <c r="C1000" s="7"/>
      <c r="K1000" s="65"/>
      <c r="L1000" s="65"/>
      <c r="M1000" s="65"/>
      <c r="N1000" s="65"/>
      <c r="O1000" s="65"/>
      <c r="P1000" s="65"/>
    </row>
    <row r="1001" spans="3:16" x14ac:dyDescent="0.25">
      <c r="C1001" s="7"/>
      <c r="K1001" s="65"/>
      <c r="L1001" s="65"/>
      <c r="M1001" s="65"/>
      <c r="N1001" s="65"/>
      <c r="O1001" s="65"/>
      <c r="P1001" s="65"/>
    </row>
    <row r="1002" spans="3:16" x14ac:dyDescent="0.25">
      <c r="C1002" s="7"/>
      <c r="K1002" s="65"/>
      <c r="L1002" s="65"/>
      <c r="M1002" s="65"/>
      <c r="N1002" s="65"/>
      <c r="O1002" s="65"/>
      <c r="P1002" s="65"/>
    </row>
    <row r="1003" spans="3:16" x14ac:dyDescent="0.25">
      <c r="C1003" s="7"/>
      <c r="K1003" s="65"/>
      <c r="L1003" s="65"/>
      <c r="M1003" s="65"/>
      <c r="N1003" s="65"/>
      <c r="O1003" s="65"/>
      <c r="P1003" s="65"/>
    </row>
    <row r="1004" spans="3:16" x14ac:dyDescent="0.25">
      <c r="C1004" s="7"/>
      <c r="K1004" s="65"/>
      <c r="L1004" s="65"/>
      <c r="M1004" s="65"/>
      <c r="N1004" s="65"/>
      <c r="O1004" s="65"/>
      <c r="P1004" s="65"/>
    </row>
    <row r="1005" spans="3:16" x14ac:dyDescent="0.25">
      <c r="C1005" s="7"/>
      <c r="K1005" s="65"/>
      <c r="L1005" s="65"/>
      <c r="M1005" s="65"/>
      <c r="N1005" s="65"/>
      <c r="O1005" s="65"/>
      <c r="P1005" s="65"/>
    </row>
    <row r="1006" spans="3:16" x14ac:dyDescent="0.25">
      <c r="C1006" s="7"/>
      <c r="K1006" s="65"/>
      <c r="L1006" s="65"/>
      <c r="M1006" s="65"/>
      <c r="N1006" s="65"/>
      <c r="O1006" s="65"/>
      <c r="P1006" s="65"/>
    </row>
    <row r="1007" spans="3:16" x14ac:dyDescent="0.25">
      <c r="C1007" s="7"/>
      <c r="K1007" s="65"/>
      <c r="L1007" s="65"/>
      <c r="M1007" s="65"/>
      <c r="N1007" s="65"/>
      <c r="O1007" s="65"/>
      <c r="P1007" s="65"/>
    </row>
    <row r="1008" spans="3:16" x14ac:dyDescent="0.25">
      <c r="C1008" s="7"/>
      <c r="K1008" s="65"/>
      <c r="L1008" s="65"/>
      <c r="M1008" s="65"/>
      <c r="N1008" s="65"/>
      <c r="O1008" s="65"/>
      <c r="P1008" s="65"/>
    </row>
    <row r="1009" spans="3:16" x14ac:dyDescent="0.25">
      <c r="C1009" s="7"/>
      <c r="K1009" s="65"/>
      <c r="L1009" s="65"/>
      <c r="M1009" s="65"/>
      <c r="N1009" s="65"/>
      <c r="O1009" s="65"/>
      <c r="P1009" s="65"/>
    </row>
    <row r="1010" spans="3:16" x14ac:dyDescent="0.25">
      <c r="C1010" s="7"/>
      <c r="K1010" s="65"/>
      <c r="L1010" s="65"/>
      <c r="M1010" s="65"/>
      <c r="N1010" s="65"/>
      <c r="O1010" s="65"/>
      <c r="P1010" s="65"/>
    </row>
    <row r="1011" spans="3:16" x14ac:dyDescent="0.25">
      <c r="C1011" s="7"/>
      <c r="K1011" s="65"/>
      <c r="L1011" s="65"/>
      <c r="M1011" s="65"/>
      <c r="N1011" s="65"/>
      <c r="O1011" s="65"/>
      <c r="P1011" s="65"/>
    </row>
    <row r="1012" spans="3:16" x14ac:dyDescent="0.25">
      <c r="C1012" s="7"/>
      <c r="K1012" s="65"/>
      <c r="L1012" s="65"/>
      <c r="M1012" s="65"/>
      <c r="N1012" s="65"/>
      <c r="O1012" s="65"/>
      <c r="P1012" s="65"/>
    </row>
    <row r="1013" spans="3:16" x14ac:dyDescent="0.25">
      <c r="C1013" s="7"/>
      <c r="K1013" s="65"/>
      <c r="L1013" s="65"/>
      <c r="M1013" s="65"/>
      <c r="N1013" s="65"/>
      <c r="O1013" s="65"/>
      <c r="P1013" s="65"/>
    </row>
    <row r="1014" spans="3:16" x14ac:dyDescent="0.25">
      <c r="C1014" s="7"/>
      <c r="K1014" s="65"/>
      <c r="L1014" s="65"/>
      <c r="M1014" s="65"/>
      <c r="N1014" s="65"/>
      <c r="O1014" s="65"/>
      <c r="P1014" s="65"/>
    </row>
    <row r="1015" spans="3:16" x14ac:dyDescent="0.25">
      <c r="C1015" s="7"/>
      <c r="K1015" s="65"/>
      <c r="L1015" s="65"/>
      <c r="M1015" s="65"/>
      <c r="N1015" s="65"/>
      <c r="O1015" s="65"/>
      <c r="P1015" s="65"/>
    </row>
    <row r="1016" spans="3:16" x14ac:dyDescent="0.25">
      <c r="C1016" s="7"/>
      <c r="K1016" s="65"/>
      <c r="L1016" s="65"/>
      <c r="M1016" s="65"/>
      <c r="N1016" s="65"/>
      <c r="O1016" s="65"/>
      <c r="P1016" s="65"/>
    </row>
    <row r="1017" spans="3:16" x14ac:dyDescent="0.25">
      <c r="C1017" s="7"/>
      <c r="K1017" s="65"/>
      <c r="L1017" s="65"/>
      <c r="M1017" s="65"/>
      <c r="N1017" s="65"/>
      <c r="O1017" s="65"/>
      <c r="P1017" s="65"/>
    </row>
    <row r="1018" spans="3:16" x14ac:dyDescent="0.25">
      <c r="C1018" s="7"/>
      <c r="K1018" s="65"/>
      <c r="L1018" s="65"/>
      <c r="M1018" s="65"/>
      <c r="N1018" s="65"/>
      <c r="O1018" s="65"/>
      <c r="P1018" s="65"/>
    </row>
    <row r="1019" spans="3:16" x14ac:dyDescent="0.25">
      <c r="C1019" s="7"/>
      <c r="K1019" s="65"/>
      <c r="L1019" s="65"/>
      <c r="M1019" s="65"/>
      <c r="N1019" s="65"/>
      <c r="O1019" s="65"/>
      <c r="P1019" s="65"/>
    </row>
    <row r="1020" spans="3:16" x14ac:dyDescent="0.25">
      <c r="C1020" s="7"/>
      <c r="K1020" s="65"/>
      <c r="L1020" s="65"/>
      <c r="M1020" s="65"/>
      <c r="N1020" s="65"/>
      <c r="O1020" s="65"/>
      <c r="P1020" s="65"/>
    </row>
    <row r="1021" spans="3:16" x14ac:dyDescent="0.25">
      <c r="C1021" s="7"/>
      <c r="K1021" s="65"/>
      <c r="L1021" s="65"/>
      <c r="M1021" s="65"/>
      <c r="N1021" s="65"/>
      <c r="O1021" s="65"/>
      <c r="P1021" s="65"/>
    </row>
    <row r="1022" spans="3:16" x14ac:dyDescent="0.25">
      <c r="C1022" s="7"/>
      <c r="K1022" s="65"/>
      <c r="L1022" s="65"/>
      <c r="M1022" s="65"/>
      <c r="N1022" s="65"/>
      <c r="O1022" s="65"/>
      <c r="P1022" s="65"/>
    </row>
    <row r="1023" spans="3:16" x14ac:dyDescent="0.25">
      <c r="C1023" s="7"/>
      <c r="K1023" s="65"/>
      <c r="L1023" s="65"/>
      <c r="M1023" s="65"/>
      <c r="N1023" s="65"/>
      <c r="O1023" s="65"/>
      <c r="P1023" s="65"/>
    </row>
    <row r="1024" spans="3:16" x14ac:dyDescent="0.25">
      <c r="C1024" s="7"/>
      <c r="K1024" s="65"/>
      <c r="L1024" s="65"/>
      <c r="M1024" s="65"/>
      <c r="N1024" s="65"/>
      <c r="O1024" s="65"/>
      <c r="P1024" s="65"/>
    </row>
    <row r="1025" spans="3:16" x14ac:dyDescent="0.25">
      <c r="C1025" s="7"/>
      <c r="K1025" s="65"/>
      <c r="L1025" s="65"/>
      <c r="M1025" s="65"/>
      <c r="N1025" s="65"/>
      <c r="O1025" s="65"/>
      <c r="P1025" s="65"/>
    </row>
    <row r="1026" spans="3:16" x14ac:dyDescent="0.25">
      <c r="C1026" s="7"/>
      <c r="K1026" s="65"/>
      <c r="L1026" s="65"/>
      <c r="M1026" s="65"/>
      <c r="N1026" s="65"/>
      <c r="O1026" s="65"/>
      <c r="P1026" s="65"/>
    </row>
    <row r="1027" spans="3:16" x14ac:dyDescent="0.25">
      <c r="C1027" s="7"/>
      <c r="K1027" s="65"/>
      <c r="L1027" s="65"/>
      <c r="M1027" s="65"/>
      <c r="N1027" s="65"/>
      <c r="O1027" s="65"/>
      <c r="P1027" s="65"/>
    </row>
    <row r="1028" spans="3:16" x14ac:dyDescent="0.25">
      <c r="C1028" s="7"/>
      <c r="K1028" s="65"/>
      <c r="L1028" s="65"/>
      <c r="M1028" s="65"/>
      <c r="N1028" s="65"/>
      <c r="O1028" s="65"/>
      <c r="P1028" s="65"/>
    </row>
    <row r="1029" spans="3:16" x14ac:dyDescent="0.25">
      <c r="C1029" s="7"/>
      <c r="K1029" s="65"/>
      <c r="L1029" s="65"/>
      <c r="M1029" s="65"/>
      <c r="N1029" s="65"/>
      <c r="O1029" s="65"/>
      <c r="P1029" s="65"/>
    </row>
    <row r="1030" spans="3:16" x14ac:dyDescent="0.25">
      <c r="C1030" s="7"/>
      <c r="K1030" s="65"/>
      <c r="L1030" s="65"/>
      <c r="M1030" s="65"/>
      <c r="N1030" s="65"/>
      <c r="O1030" s="65"/>
      <c r="P1030" s="65"/>
    </row>
    <row r="1031" spans="3:16" x14ac:dyDescent="0.25">
      <c r="C1031" s="7"/>
      <c r="K1031" s="65"/>
      <c r="L1031" s="65"/>
      <c r="M1031" s="65"/>
      <c r="N1031" s="65"/>
      <c r="O1031" s="65"/>
      <c r="P1031" s="65"/>
    </row>
    <row r="1032" spans="3:16" x14ac:dyDescent="0.25">
      <c r="C1032" s="7"/>
      <c r="K1032" s="65"/>
      <c r="L1032" s="65"/>
      <c r="M1032" s="65"/>
      <c r="N1032" s="65"/>
      <c r="O1032" s="65"/>
      <c r="P1032" s="65"/>
    </row>
    <row r="1033" spans="3:16" x14ac:dyDescent="0.25">
      <c r="C1033" s="7"/>
      <c r="K1033" s="65"/>
      <c r="L1033" s="65"/>
      <c r="M1033" s="65"/>
      <c r="N1033" s="65"/>
      <c r="O1033" s="65"/>
      <c r="P1033" s="65"/>
    </row>
    <row r="1034" spans="3:16" x14ac:dyDescent="0.25">
      <c r="C1034" s="7"/>
      <c r="K1034" s="65"/>
      <c r="L1034" s="65"/>
      <c r="M1034" s="65"/>
      <c r="N1034" s="65"/>
      <c r="O1034" s="65"/>
      <c r="P1034" s="65"/>
    </row>
    <row r="1035" spans="3:16" x14ac:dyDescent="0.25">
      <c r="C1035" s="7"/>
      <c r="K1035" s="65"/>
      <c r="L1035" s="65"/>
      <c r="M1035" s="65"/>
      <c r="N1035" s="65"/>
      <c r="O1035" s="65"/>
      <c r="P1035" s="65"/>
    </row>
    <row r="1036" spans="3:16" x14ac:dyDescent="0.25">
      <c r="C1036" s="7"/>
      <c r="K1036" s="65"/>
      <c r="L1036" s="65"/>
      <c r="M1036" s="65"/>
      <c r="N1036" s="65"/>
      <c r="O1036" s="65"/>
      <c r="P1036" s="65"/>
    </row>
    <row r="1037" spans="3:16" x14ac:dyDescent="0.25">
      <c r="C1037" s="7"/>
      <c r="K1037" s="65"/>
      <c r="L1037" s="65"/>
      <c r="M1037" s="65"/>
      <c r="N1037" s="65"/>
      <c r="O1037" s="65"/>
      <c r="P1037" s="65"/>
    </row>
    <row r="1038" spans="3:16" x14ac:dyDescent="0.25">
      <c r="C1038" s="7"/>
      <c r="K1038" s="65"/>
      <c r="L1038" s="65"/>
      <c r="M1038" s="65"/>
      <c r="N1038" s="65"/>
      <c r="O1038" s="65"/>
      <c r="P1038" s="65"/>
    </row>
    <row r="1039" spans="3:16" x14ac:dyDescent="0.25">
      <c r="C1039" s="7"/>
      <c r="K1039" s="65"/>
      <c r="L1039" s="65"/>
      <c r="M1039" s="65"/>
      <c r="N1039" s="65"/>
      <c r="O1039" s="65"/>
      <c r="P1039" s="65"/>
    </row>
    <row r="1040" spans="3:16" x14ac:dyDescent="0.25">
      <c r="C1040" s="7"/>
      <c r="K1040" s="65"/>
      <c r="L1040" s="65"/>
      <c r="M1040" s="65"/>
      <c r="N1040" s="65"/>
      <c r="O1040" s="65"/>
      <c r="P1040" s="65"/>
    </row>
    <row r="1041" spans="3:16" x14ac:dyDescent="0.25">
      <c r="C1041" s="7"/>
      <c r="K1041" s="65"/>
      <c r="L1041" s="65"/>
      <c r="M1041" s="65"/>
      <c r="N1041" s="65"/>
      <c r="O1041" s="65"/>
      <c r="P1041" s="65"/>
    </row>
    <row r="1042" spans="3:16" x14ac:dyDescent="0.25">
      <c r="C1042" s="7"/>
      <c r="K1042" s="65"/>
      <c r="L1042" s="65"/>
      <c r="M1042" s="65"/>
      <c r="N1042" s="65"/>
      <c r="O1042" s="65"/>
      <c r="P1042" s="65"/>
    </row>
    <row r="1043" spans="3:16" x14ac:dyDescent="0.25">
      <c r="C1043" s="7"/>
      <c r="K1043" s="65"/>
      <c r="L1043" s="65"/>
      <c r="M1043" s="65"/>
      <c r="N1043" s="65"/>
      <c r="O1043" s="65"/>
      <c r="P1043" s="65"/>
    </row>
    <row r="1044" spans="3:16" x14ac:dyDescent="0.25">
      <c r="C1044" s="7"/>
      <c r="K1044" s="65"/>
      <c r="L1044" s="65"/>
      <c r="M1044" s="65"/>
      <c r="N1044" s="65"/>
      <c r="O1044" s="65"/>
      <c r="P1044" s="65"/>
    </row>
    <row r="1045" spans="3:16" x14ac:dyDescent="0.25">
      <c r="C1045" s="7"/>
      <c r="K1045" s="65"/>
      <c r="L1045" s="65"/>
      <c r="M1045" s="65"/>
      <c r="N1045" s="65"/>
      <c r="O1045" s="65"/>
      <c r="P1045" s="65"/>
    </row>
    <row r="1046" spans="3:16" x14ac:dyDescent="0.25">
      <c r="C1046" s="7"/>
      <c r="K1046" s="65"/>
      <c r="L1046" s="65"/>
      <c r="M1046" s="65"/>
      <c r="N1046" s="65"/>
      <c r="O1046" s="65"/>
      <c r="P1046" s="65"/>
    </row>
    <row r="1047" spans="3:16" x14ac:dyDescent="0.25">
      <c r="C1047" s="7"/>
      <c r="K1047" s="65"/>
      <c r="L1047" s="65"/>
      <c r="M1047" s="65"/>
      <c r="N1047" s="65"/>
      <c r="O1047" s="65"/>
      <c r="P1047" s="65"/>
    </row>
    <row r="1048" spans="3:16" x14ac:dyDescent="0.25">
      <c r="C1048" s="7"/>
      <c r="K1048" s="65"/>
      <c r="L1048" s="65"/>
      <c r="M1048" s="65"/>
      <c r="N1048" s="65"/>
      <c r="O1048" s="65"/>
      <c r="P1048" s="65"/>
    </row>
    <row r="1049" spans="3:16" x14ac:dyDescent="0.25">
      <c r="C1049" s="7"/>
      <c r="K1049" s="65"/>
      <c r="L1049" s="65"/>
      <c r="M1049" s="65"/>
      <c r="N1049" s="65"/>
      <c r="O1049" s="65"/>
      <c r="P1049" s="65"/>
    </row>
    <row r="1050" spans="3:16" x14ac:dyDescent="0.25">
      <c r="C1050" s="7"/>
      <c r="K1050" s="65"/>
      <c r="L1050" s="65"/>
      <c r="M1050" s="65"/>
      <c r="N1050" s="65"/>
      <c r="O1050" s="65"/>
      <c r="P1050" s="65"/>
    </row>
    <row r="1051" spans="3:16" x14ac:dyDescent="0.25">
      <c r="C1051" s="7"/>
      <c r="K1051" s="65"/>
      <c r="L1051" s="65"/>
      <c r="M1051" s="65"/>
      <c r="N1051" s="65"/>
      <c r="O1051" s="65"/>
      <c r="P1051" s="65"/>
    </row>
    <row r="1052" spans="3:16" x14ac:dyDescent="0.25">
      <c r="C1052" s="7"/>
      <c r="K1052" s="65"/>
      <c r="L1052" s="65"/>
      <c r="M1052" s="65"/>
      <c r="N1052" s="65"/>
      <c r="O1052" s="65"/>
      <c r="P1052" s="65"/>
    </row>
    <row r="1053" spans="3:16" x14ac:dyDescent="0.25">
      <c r="C1053" s="7"/>
      <c r="K1053" s="65"/>
      <c r="L1053" s="65"/>
      <c r="M1053" s="65"/>
      <c r="N1053" s="65"/>
      <c r="O1053" s="65"/>
      <c r="P1053" s="65"/>
    </row>
    <row r="1054" spans="3:16" x14ac:dyDescent="0.25">
      <c r="C1054" s="7"/>
      <c r="K1054" s="65"/>
      <c r="L1054" s="65"/>
      <c r="M1054" s="65"/>
      <c r="N1054" s="65"/>
      <c r="O1054" s="65"/>
      <c r="P1054" s="65"/>
    </row>
    <row r="1055" spans="3:16" x14ac:dyDescent="0.25">
      <c r="C1055" s="7"/>
      <c r="K1055" s="65"/>
      <c r="L1055" s="65"/>
      <c r="M1055" s="65"/>
      <c r="N1055" s="65"/>
      <c r="O1055" s="65"/>
      <c r="P1055" s="65"/>
    </row>
    <row r="1056" spans="3:16" x14ac:dyDescent="0.25">
      <c r="C1056" s="7"/>
      <c r="K1056" s="65"/>
      <c r="L1056" s="65"/>
      <c r="M1056" s="65"/>
      <c r="N1056" s="65"/>
      <c r="O1056" s="65"/>
      <c r="P1056" s="65"/>
    </row>
    <row r="1057" spans="3:16" x14ac:dyDescent="0.25">
      <c r="C1057" s="7"/>
      <c r="K1057" s="65"/>
      <c r="L1057" s="65"/>
      <c r="M1057" s="65"/>
      <c r="N1057" s="65"/>
      <c r="O1057" s="65"/>
      <c r="P1057" s="65"/>
    </row>
    <row r="1058" spans="3:16" x14ac:dyDescent="0.25">
      <c r="C1058" s="7"/>
      <c r="K1058" s="65"/>
      <c r="L1058" s="65"/>
      <c r="M1058" s="65"/>
      <c r="N1058" s="65"/>
      <c r="O1058" s="65"/>
      <c r="P1058" s="65"/>
    </row>
    <row r="1059" spans="3:16" x14ac:dyDescent="0.25">
      <c r="C1059" s="7"/>
      <c r="K1059" s="65"/>
      <c r="L1059" s="65"/>
      <c r="M1059" s="65"/>
      <c r="N1059" s="65"/>
      <c r="O1059" s="65"/>
      <c r="P1059" s="65"/>
    </row>
    <row r="1060" spans="3:16" x14ac:dyDescent="0.25">
      <c r="C1060" s="7"/>
      <c r="K1060" s="65"/>
      <c r="L1060" s="65"/>
      <c r="M1060" s="65"/>
      <c r="N1060" s="65"/>
      <c r="O1060" s="65"/>
      <c r="P1060" s="65"/>
    </row>
    <row r="1061" spans="3:16" x14ac:dyDescent="0.25">
      <c r="C1061" s="7"/>
      <c r="K1061" s="65"/>
      <c r="L1061" s="65"/>
      <c r="M1061" s="65"/>
      <c r="N1061" s="65"/>
      <c r="O1061" s="65"/>
      <c r="P1061" s="65"/>
    </row>
    <row r="1062" spans="3:16" x14ac:dyDescent="0.25">
      <c r="C1062" s="7"/>
      <c r="K1062" s="65"/>
      <c r="L1062" s="65"/>
      <c r="M1062" s="65"/>
      <c r="N1062" s="65"/>
      <c r="O1062" s="65"/>
      <c r="P1062" s="65"/>
    </row>
    <row r="1063" spans="3:16" x14ac:dyDescent="0.25">
      <c r="C1063" s="7"/>
      <c r="K1063" s="65"/>
      <c r="L1063" s="65"/>
      <c r="M1063" s="65"/>
      <c r="N1063" s="65"/>
      <c r="O1063" s="65"/>
      <c r="P1063" s="65"/>
    </row>
    <row r="1064" spans="3:16" x14ac:dyDescent="0.25">
      <c r="C1064" s="7"/>
      <c r="K1064" s="65"/>
      <c r="L1064" s="65"/>
      <c r="M1064" s="65"/>
      <c r="N1064" s="65"/>
      <c r="O1064" s="65"/>
      <c r="P1064" s="65"/>
    </row>
    <row r="1065" spans="3:16" x14ac:dyDescent="0.25">
      <c r="C1065" s="7"/>
      <c r="K1065" s="65"/>
      <c r="L1065" s="65"/>
      <c r="M1065" s="65"/>
      <c r="N1065" s="65"/>
      <c r="O1065" s="65"/>
      <c r="P1065" s="65"/>
    </row>
    <row r="1066" spans="3:16" x14ac:dyDescent="0.25">
      <c r="C1066" s="7"/>
      <c r="K1066" s="65"/>
      <c r="L1066" s="65"/>
      <c r="M1066" s="65"/>
      <c r="N1066" s="65"/>
      <c r="O1066" s="65"/>
      <c r="P1066" s="65"/>
    </row>
    <row r="1067" spans="3:16" x14ac:dyDescent="0.25">
      <c r="C1067" s="7"/>
      <c r="K1067" s="65"/>
      <c r="L1067" s="65"/>
      <c r="M1067" s="65"/>
      <c r="N1067" s="65"/>
      <c r="O1067" s="65"/>
      <c r="P1067" s="65"/>
    </row>
    <row r="1068" spans="3:16" x14ac:dyDescent="0.25">
      <c r="C1068" s="7"/>
      <c r="K1068" s="65"/>
      <c r="L1068" s="65"/>
      <c r="M1068" s="65"/>
      <c r="N1068" s="65"/>
      <c r="O1068" s="65"/>
      <c r="P1068" s="65"/>
    </row>
    <row r="1069" spans="3:16" x14ac:dyDescent="0.25">
      <c r="C1069" s="7"/>
      <c r="K1069" s="65"/>
      <c r="L1069" s="65"/>
      <c r="M1069" s="65"/>
      <c r="N1069" s="65"/>
      <c r="O1069" s="65"/>
      <c r="P1069" s="65"/>
    </row>
    <row r="1070" spans="3:16" x14ac:dyDescent="0.25">
      <c r="C1070" s="7"/>
      <c r="K1070" s="65"/>
      <c r="L1070" s="65"/>
      <c r="M1070" s="65"/>
      <c r="N1070" s="65"/>
      <c r="O1070" s="65"/>
      <c r="P1070" s="65"/>
    </row>
    <row r="1071" spans="3:16" x14ac:dyDescent="0.25">
      <c r="C1071" s="7"/>
      <c r="K1071" s="65"/>
      <c r="L1071" s="65"/>
      <c r="M1071" s="65"/>
      <c r="N1071" s="65"/>
      <c r="O1071" s="65"/>
      <c r="P1071" s="65"/>
    </row>
    <row r="1072" spans="3:16" x14ac:dyDescent="0.25">
      <c r="C1072" s="7"/>
      <c r="K1072" s="65"/>
      <c r="L1072" s="65"/>
      <c r="M1072" s="65"/>
      <c r="N1072" s="65"/>
      <c r="O1072" s="65"/>
      <c r="P1072" s="65"/>
    </row>
    <row r="1073" spans="3:16" x14ac:dyDescent="0.25">
      <c r="C1073" s="7"/>
      <c r="K1073" s="65"/>
      <c r="L1073" s="65"/>
      <c r="M1073" s="65"/>
      <c r="N1073" s="65"/>
      <c r="O1073" s="65"/>
      <c r="P1073" s="65"/>
    </row>
    <row r="1074" spans="3:16" x14ac:dyDescent="0.25">
      <c r="C1074" s="7"/>
      <c r="K1074" s="65"/>
      <c r="L1074" s="65"/>
      <c r="M1074" s="65"/>
      <c r="N1074" s="65"/>
      <c r="O1074" s="65"/>
      <c r="P1074" s="65"/>
    </row>
    <row r="1075" spans="3:16" x14ac:dyDescent="0.25">
      <c r="C1075" s="7"/>
      <c r="K1075" s="65"/>
      <c r="L1075" s="65"/>
      <c r="M1075" s="65"/>
      <c r="N1075" s="65"/>
      <c r="O1075" s="65"/>
      <c r="P1075" s="65"/>
    </row>
    <row r="1076" spans="3:16" x14ac:dyDescent="0.25">
      <c r="C1076" s="7"/>
      <c r="K1076" s="65"/>
      <c r="L1076" s="65"/>
      <c r="M1076" s="65"/>
      <c r="N1076" s="65"/>
      <c r="O1076" s="65"/>
      <c r="P1076" s="65"/>
    </row>
    <row r="1077" spans="3:16" x14ac:dyDescent="0.25">
      <c r="C1077" s="7"/>
      <c r="K1077" s="65"/>
      <c r="L1077" s="65"/>
      <c r="M1077" s="65"/>
      <c r="N1077" s="65"/>
      <c r="O1077" s="65"/>
      <c r="P1077" s="65"/>
    </row>
    <row r="1078" spans="3:16" x14ac:dyDescent="0.25">
      <c r="C1078" s="7"/>
      <c r="K1078" s="65"/>
      <c r="L1078" s="65"/>
      <c r="M1078" s="65"/>
      <c r="N1078" s="65"/>
      <c r="O1078" s="65"/>
      <c r="P1078" s="65"/>
    </row>
    <row r="1079" spans="3:16" x14ac:dyDescent="0.25">
      <c r="C1079" s="7"/>
      <c r="K1079" s="65"/>
      <c r="L1079" s="65"/>
      <c r="M1079" s="65"/>
      <c r="N1079" s="65"/>
      <c r="O1079" s="65"/>
      <c r="P1079" s="65"/>
    </row>
    <row r="1080" spans="3:16" x14ac:dyDescent="0.25">
      <c r="C1080" s="7"/>
      <c r="K1080" s="65"/>
      <c r="L1080" s="65"/>
      <c r="M1080" s="65"/>
      <c r="N1080" s="65"/>
      <c r="O1080" s="65"/>
      <c r="P1080" s="65"/>
    </row>
    <row r="1081" spans="3:16" x14ac:dyDescent="0.25">
      <c r="C1081" s="7"/>
      <c r="K1081" s="65"/>
      <c r="L1081" s="65"/>
      <c r="M1081" s="65"/>
      <c r="N1081" s="65"/>
      <c r="O1081" s="65"/>
      <c r="P1081" s="65"/>
    </row>
    <row r="1082" spans="3:16" x14ac:dyDescent="0.25">
      <c r="C1082" s="7"/>
      <c r="K1082" s="65"/>
      <c r="L1082" s="65"/>
      <c r="M1082" s="65"/>
      <c r="N1082" s="65"/>
      <c r="O1082" s="65"/>
      <c r="P1082" s="65"/>
    </row>
    <row r="1083" spans="3:16" x14ac:dyDescent="0.25">
      <c r="C1083" s="7"/>
      <c r="K1083" s="65"/>
      <c r="L1083" s="65"/>
      <c r="M1083" s="65"/>
      <c r="N1083" s="65"/>
      <c r="O1083" s="65"/>
      <c r="P1083" s="65"/>
    </row>
    <row r="1084" spans="3:16" x14ac:dyDescent="0.25">
      <c r="C1084" s="7"/>
      <c r="K1084" s="65"/>
      <c r="L1084" s="65"/>
      <c r="M1084" s="65"/>
      <c r="N1084" s="65"/>
      <c r="O1084" s="65"/>
      <c r="P1084" s="65"/>
    </row>
    <row r="1085" spans="3:16" x14ac:dyDescent="0.25">
      <c r="C1085" s="7"/>
      <c r="K1085" s="65"/>
      <c r="L1085" s="65"/>
      <c r="M1085" s="65"/>
      <c r="N1085" s="65"/>
      <c r="O1085" s="65"/>
      <c r="P1085" s="65"/>
    </row>
    <row r="1086" spans="3:16" x14ac:dyDescent="0.25">
      <c r="C1086" s="7"/>
      <c r="K1086" s="65"/>
      <c r="L1086" s="65"/>
      <c r="M1086" s="65"/>
      <c r="N1086" s="65"/>
      <c r="O1086" s="65"/>
      <c r="P1086" s="65"/>
    </row>
    <row r="1087" spans="3:16" x14ac:dyDescent="0.25">
      <c r="C1087" s="7"/>
      <c r="K1087" s="65"/>
      <c r="L1087" s="65"/>
      <c r="M1087" s="65"/>
      <c r="N1087" s="65"/>
      <c r="O1087" s="65"/>
      <c r="P1087" s="65"/>
    </row>
    <row r="1088" spans="3:16" x14ac:dyDescent="0.25">
      <c r="C1088" s="7"/>
      <c r="K1088" s="65"/>
      <c r="L1088" s="65"/>
      <c r="M1088" s="65"/>
      <c r="N1088" s="65"/>
      <c r="O1088" s="65"/>
      <c r="P1088" s="65"/>
    </row>
    <row r="1089" spans="3:16" x14ac:dyDescent="0.25">
      <c r="C1089" s="7"/>
      <c r="K1089" s="65"/>
      <c r="L1089" s="65"/>
      <c r="M1089" s="65"/>
      <c r="N1089" s="65"/>
      <c r="O1089" s="65"/>
      <c r="P1089" s="65"/>
    </row>
    <row r="1090" spans="3:16" x14ac:dyDescent="0.25">
      <c r="C1090" s="7"/>
      <c r="K1090" s="65"/>
      <c r="L1090" s="65"/>
      <c r="M1090" s="65"/>
      <c r="N1090" s="65"/>
      <c r="O1090" s="65"/>
      <c r="P1090" s="65"/>
    </row>
    <row r="1091" spans="3:16" x14ac:dyDescent="0.25">
      <c r="C1091" s="7"/>
      <c r="K1091" s="65"/>
      <c r="L1091" s="65"/>
      <c r="M1091" s="65"/>
      <c r="N1091" s="65"/>
      <c r="O1091" s="65"/>
      <c r="P1091" s="65"/>
    </row>
    <row r="1092" spans="3:16" x14ac:dyDescent="0.25">
      <c r="C1092" s="7"/>
      <c r="K1092" s="65"/>
      <c r="L1092" s="65"/>
      <c r="M1092" s="65"/>
      <c r="N1092" s="65"/>
      <c r="O1092" s="65"/>
      <c r="P1092" s="65"/>
    </row>
    <row r="1093" spans="3:16" x14ac:dyDescent="0.25">
      <c r="C1093" s="7"/>
      <c r="K1093" s="65"/>
      <c r="L1093" s="65"/>
      <c r="M1093" s="65"/>
      <c r="N1093" s="65"/>
      <c r="O1093" s="65"/>
      <c r="P1093" s="65"/>
    </row>
    <row r="1094" spans="3:16" x14ac:dyDescent="0.25">
      <c r="C1094" s="7"/>
      <c r="K1094" s="65"/>
      <c r="L1094" s="65"/>
      <c r="M1094" s="65"/>
      <c r="N1094" s="65"/>
      <c r="O1094" s="65"/>
      <c r="P1094" s="65"/>
    </row>
    <row r="1095" spans="3:16" x14ac:dyDescent="0.25">
      <c r="C1095" s="7"/>
      <c r="K1095" s="65"/>
      <c r="L1095" s="65"/>
      <c r="M1095" s="65"/>
      <c r="N1095" s="65"/>
      <c r="O1095" s="65"/>
      <c r="P1095" s="65"/>
    </row>
    <row r="1096" spans="3:16" x14ac:dyDescent="0.25">
      <c r="C1096" s="7"/>
      <c r="K1096" s="65"/>
      <c r="L1096" s="65"/>
      <c r="M1096" s="65"/>
      <c r="N1096" s="65"/>
      <c r="O1096" s="65"/>
      <c r="P1096" s="65"/>
    </row>
    <row r="1097" spans="3:16" x14ac:dyDescent="0.25">
      <c r="C1097" s="7"/>
      <c r="K1097" s="65"/>
      <c r="L1097" s="65"/>
      <c r="M1097" s="65"/>
      <c r="N1097" s="65"/>
      <c r="O1097" s="65"/>
      <c r="P1097" s="65"/>
    </row>
    <row r="1098" spans="3:16" x14ac:dyDescent="0.25">
      <c r="C1098" s="7"/>
      <c r="K1098" s="65"/>
      <c r="L1098" s="65"/>
      <c r="M1098" s="65"/>
      <c r="N1098" s="65"/>
      <c r="O1098" s="65"/>
      <c r="P1098" s="65"/>
    </row>
    <row r="1099" spans="3:16" x14ac:dyDescent="0.25">
      <c r="C1099" s="7"/>
      <c r="K1099" s="65"/>
      <c r="L1099" s="65"/>
      <c r="M1099" s="65"/>
      <c r="N1099" s="65"/>
      <c r="O1099" s="65"/>
      <c r="P1099" s="65"/>
    </row>
    <row r="1100" spans="3:16" x14ac:dyDescent="0.25">
      <c r="C1100" s="7"/>
      <c r="K1100" s="65"/>
      <c r="L1100" s="65"/>
      <c r="M1100" s="65"/>
      <c r="N1100" s="65"/>
      <c r="O1100" s="65"/>
      <c r="P1100" s="65"/>
    </row>
    <row r="1101" spans="3:16" x14ac:dyDescent="0.25">
      <c r="C1101" s="7"/>
      <c r="K1101" s="65"/>
      <c r="L1101" s="65"/>
      <c r="M1101" s="65"/>
      <c r="N1101" s="65"/>
      <c r="O1101" s="65"/>
      <c r="P1101" s="65"/>
    </row>
    <row r="1102" spans="3:16" x14ac:dyDescent="0.25">
      <c r="C1102" s="7"/>
      <c r="K1102" s="65"/>
      <c r="L1102" s="65"/>
      <c r="M1102" s="65"/>
      <c r="N1102" s="65"/>
      <c r="O1102" s="65"/>
      <c r="P1102" s="65"/>
    </row>
    <row r="1103" spans="3:16" x14ac:dyDescent="0.25">
      <c r="C1103" s="7"/>
      <c r="K1103" s="65"/>
      <c r="L1103" s="65"/>
      <c r="M1103" s="65"/>
      <c r="N1103" s="65"/>
      <c r="O1103" s="65"/>
      <c r="P1103" s="65"/>
    </row>
    <row r="1104" spans="3:16" x14ac:dyDescent="0.25">
      <c r="C1104" s="7"/>
      <c r="K1104" s="65"/>
      <c r="L1104" s="65"/>
      <c r="M1104" s="65"/>
      <c r="N1104" s="65"/>
      <c r="O1104" s="65"/>
      <c r="P1104" s="65"/>
    </row>
    <row r="1105" spans="3:16" x14ac:dyDescent="0.25">
      <c r="C1105" s="7"/>
      <c r="K1105" s="65"/>
      <c r="L1105" s="65"/>
      <c r="M1105" s="65"/>
      <c r="N1105" s="65"/>
      <c r="O1105" s="65"/>
      <c r="P1105" s="65"/>
    </row>
    <row r="1106" spans="3:16" x14ac:dyDescent="0.25">
      <c r="C1106" s="7"/>
      <c r="K1106" s="65"/>
      <c r="L1106" s="65"/>
      <c r="M1106" s="65"/>
      <c r="N1106" s="65"/>
      <c r="O1106" s="65"/>
      <c r="P1106" s="65"/>
    </row>
    <row r="1107" spans="3:16" x14ac:dyDescent="0.25">
      <c r="C1107" s="7"/>
      <c r="K1107" s="65"/>
      <c r="L1107" s="65"/>
      <c r="M1107" s="65"/>
      <c r="N1107" s="65"/>
      <c r="O1107" s="65"/>
      <c r="P1107" s="65"/>
    </row>
    <row r="1108" spans="3:16" x14ac:dyDescent="0.25">
      <c r="C1108" s="7"/>
      <c r="K1108" s="65"/>
      <c r="L1108" s="65"/>
      <c r="M1108" s="65"/>
      <c r="N1108" s="65"/>
      <c r="O1108" s="65"/>
      <c r="P1108" s="65"/>
    </row>
    <row r="1109" spans="3:16" x14ac:dyDescent="0.25">
      <c r="C1109" s="7"/>
      <c r="K1109" s="65"/>
      <c r="L1109" s="65"/>
      <c r="M1109" s="65"/>
      <c r="N1109" s="65"/>
      <c r="O1109" s="65"/>
      <c r="P1109" s="65"/>
    </row>
    <row r="1110" spans="3:16" x14ac:dyDescent="0.25">
      <c r="C1110" s="7"/>
      <c r="K1110" s="65"/>
      <c r="L1110" s="65"/>
      <c r="M1110" s="65"/>
      <c r="N1110" s="65"/>
      <c r="O1110" s="65"/>
      <c r="P1110" s="65"/>
    </row>
    <row r="1111" spans="3:16" x14ac:dyDescent="0.25">
      <c r="C1111" s="7"/>
      <c r="K1111" s="65"/>
      <c r="L1111" s="65"/>
      <c r="M1111" s="65"/>
      <c r="N1111" s="65"/>
      <c r="O1111" s="65"/>
      <c r="P1111" s="65"/>
    </row>
    <row r="1112" spans="3:16" x14ac:dyDescent="0.25">
      <c r="C1112" s="7"/>
      <c r="K1112" s="65"/>
      <c r="L1112" s="65"/>
      <c r="M1112" s="65"/>
      <c r="N1112" s="65"/>
      <c r="O1112" s="65"/>
      <c r="P1112" s="65"/>
    </row>
    <row r="1113" spans="3:16" x14ac:dyDescent="0.25">
      <c r="C1113" s="7"/>
      <c r="K1113" s="65"/>
      <c r="L1113" s="65"/>
      <c r="M1113" s="65"/>
      <c r="N1113" s="65"/>
      <c r="O1113" s="65"/>
      <c r="P1113" s="65"/>
    </row>
    <row r="1114" spans="3:16" x14ac:dyDescent="0.25">
      <c r="C1114" s="7"/>
      <c r="K1114" s="65"/>
      <c r="L1114" s="65"/>
      <c r="M1114" s="65"/>
      <c r="N1114" s="65"/>
      <c r="O1114" s="65"/>
      <c r="P1114" s="65"/>
    </row>
    <row r="1115" spans="3:16" x14ac:dyDescent="0.25">
      <c r="C1115" s="7"/>
      <c r="K1115" s="65"/>
      <c r="L1115" s="65"/>
      <c r="M1115" s="65"/>
      <c r="N1115" s="65"/>
      <c r="O1115" s="65"/>
      <c r="P1115" s="65"/>
    </row>
    <row r="1116" spans="3:16" x14ac:dyDescent="0.25">
      <c r="C1116" s="7"/>
      <c r="K1116" s="65"/>
      <c r="L1116" s="65"/>
      <c r="M1116" s="65"/>
      <c r="N1116" s="65"/>
      <c r="O1116" s="65"/>
      <c r="P1116" s="65"/>
    </row>
    <row r="1117" spans="3:16" x14ac:dyDescent="0.25">
      <c r="C1117" s="7"/>
      <c r="K1117" s="65"/>
      <c r="L1117" s="65"/>
      <c r="M1117" s="65"/>
      <c r="N1117" s="65"/>
      <c r="O1117" s="65"/>
      <c r="P1117" s="65"/>
    </row>
    <row r="1118" spans="3:16" x14ac:dyDescent="0.25">
      <c r="C1118" s="7"/>
      <c r="K1118" s="65"/>
      <c r="L1118" s="65"/>
      <c r="M1118" s="65"/>
      <c r="N1118" s="65"/>
      <c r="O1118" s="65"/>
      <c r="P1118" s="65"/>
    </row>
    <row r="1119" spans="3:16" x14ac:dyDescent="0.25">
      <c r="C1119" s="7"/>
      <c r="K1119" s="65"/>
      <c r="L1119" s="65"/>
      <c r="M1119" s="65"/>
      <c r="N1119" s="65"/>
      <c r="O1119" s="65"/>
      <c r="P1119" s="65"/>
    </row>
    <row r="1120" spans="3:16" x14ac:dyDescent="0.25">
      <c r="C1120" s="7"/>
      <c r="K1120" s="65"/>
      <c r="L1120" s="65"/>
      <c r="M1120" s="65"/>
      <c r="N1120" s="65"/>
      <c r="O1120" s="65"/>
      <c r="P1120" s="65"/>
    </row>
    <row r="1121" spans="3:16" x14ac:dyDescent="0.25">
      <c r="C1121" s="7"/>
      <c r="K1121" s="65"/>
      <c r="L1121" s="65"/>
      <c r="M1121" s="65"/>
      <c r="N1121" s="65"/>
      <c r="O1121" s="65"/>
      <c r="P1121" s="65"/>
    </row>
    <row r="1122" spans="3:16" x14ac:dyDescent="0.25">
      <c r="C1122" s="7"/>
      <c r="K1122" s="65"/>
      <c r="L1122" s="65"/>
      <c r="M1122" s="65"/>
      <c r="N1122" s="65"/>
      <c r="O1122" s="65"/>
      <c r="P1122" s="65"/>
    </row>
    <row r="1123" spans="3:16" x14ac:dyDescent="0.25">
      <c r="C1123" s="7"/>
      <c r="K1123" s="65"/>
      <c r="L1123" s="65"/>
      <c r="M1123" s="65"/>
      <c r="N1123" s="65"/>
      <c r="O1123" s="65"/>
      <c r="P1123" s="65"/>
    </row>
    <row r="1124" spans="3:16" x14ac:dyDescent="0.25">
      <c r="C1124" s="7"/>
      <c r="K1124" s="65"/>
      <c r="L1124" s="65"/>
      <c r="M1124" s="65"/>
      <c r="N1124" s="65"/>
      <c r="O1124" s="65"/>
      <c r="P1124" s="65"/>
    </row>
    <row r="1125" spans="3:16" x14ac:dyDescent="0.25">
      <c r="C1125" s="7"/>
      <c r="K1125" s="65"/>
      <c r="L1125" s="65"/>
      <c r="M1125" s="65"/>
      <c r="N1125" s="65"/>
      <c r="O1125" s="65"/>
      <c r="P1125" s="65"/>
    </row>
    <row r="1126" spans="3:16" x14ac:dyDescent="0.25">
      <c r="C1126" s="7"/>
      <c r="K1126" s="65"/>
      <c r="L1126" s="65"/>
      <c r="M1126" s="65"/>
      <c r="N1126" s="65"/>
      <c r="O1126" s="65"/>
      <c r="P1126" s="65"/>
    </row>
    <row r="1127" spans="3:16" x14ac:dyDescent="0.25">
      <c r="C1127" s="7"/>
      <c r="K1127" s="65"/>
      <c r="L1127" s="65"/>
      <c r="M1127" s="65"/>
      <c r="N1127" s="65"/>
      <c r="O1127" s="65"/>
      <c r="P1127" s="65"/>
    </row>
    <row r="1128" spans="3:16" x14ac:dyDescent="0.25">
      <c r="C1128" s="7"/>
      <c r="K1128" s="65"/>
      <c r="L1128" s="65"/>
      <c r="M1128" s="65"/>
      <c r="N1128" s="65"/>
      <c r="O1128" s="65"/>
      <c r="P1128" s="65"/>
    </row>
    <row r="1129" spans="3:16" x14ac:dyDescent="0.25">
      <c r="C1129" s="7"/>
      <c r="K1129" s="65"/>
      <c r="L1129" s="65"/>
      <c r="M1129" s="65"/>
      <c r="N1129" s="65"/>
      <c r="O1129" s="65"/>
      <c r="P1129" s="65"/>
    </row>
    <row r="1130" spans="3:16" x14ac:dyDescent="0.25">
      <c r="C1130" s="7"/>
      <c r="K1130" s="65"/>
      <c r="L1130" s="65"/>
      <c r="M1130" s="65"/>
      <c r="N1130" s="65"/>
      <c r="O1130" s="65"/>
      <c r="P1130" s="65"/>
    </row>
    <row r="1131" spans="3:16" x14ac:dyDescent="0.25">
      <c r="C1131" s="7"/>
      <c r="K1131" s="65"/>
      <c r="L1131" s="65"/>
      <c r="M1131" s="65"/>
      <c r="N1131" s="65"/>
      <c r="O1131" s="65"/>
      <c r="P1131" s="65"/>
    </row>
    <row r="1132" spans="3:16" x14ac:dyDescent="0.25">
      <c r="C1132" s="7"/>
      <c r="K1132" s="65"/>
      <c r="L1132" s="65"/>
      <c r="M1132" s="65"/>
      <c r="N1132" s="65"/>
      <c r="O1132" s="65"/>
      <c r="P1132" s="65"/>
    </row>
    <row r="1133" spans="3:16" x14ac:dyDescent="0.25">
      <c r="C1133" s="7"/>
      <c r="K1133" s="65"/>
      <c r="L1133" s="65"/>
      <c r="M1133" s="65"/>
      <c r="N1133" s="65"/>
      <c r="O1133" s="65"/>
      <c r="P1133" s="65"/>
    </row>
    <row r="1134" spans="3:16" x14ac:dyDescent="0.25">
      <c r="C1134" s="7"/>
      <c r="K1134" s="65"/>
      <c r="L1134" s="65"/>
      <c r="M1134" s="65"/>
      <c r="N1134" s="65"/>
      <c r="O1134" s="65"/>
      <c r="P1134" s="65"/>
    </row>
    <row r="1135" spans="3:16" x14ac:dyDescent="0.25">
      <c r="C1135" s="7"/>
      <c r="K1135" s="65"/>
      <c r="L1135" s="65"/>
      <c r="M1135" s="65"/>
      <c r="N1135" s="65"/>
      <c r="O1135" s="65"/>
      <c r="P1135" s="65"/>
    </row>
    <row r="1136" spans="3:16" x14ac:dyDescent="0.25">
      <c r="C1136" s="7"/>
      <c r="K1136" s="65"/>
      <c r="L1136" s="65"/>
      <c r="M1136" s="65"/>
      <c r="N1136" s="65"/>
      <c r="O1136" s="65"/>
      <c r="P1136" s="65"/>
    </row>
    <row r="1137" spans="3:16" x14ac:dyDescent="0.25">
      <c r="C1137" s="7"/>
      <c r="K1137" s="65"/>
      <c r="L1137" s="65"/>
      <c r="M1137" s="65"/>
      <c r="N1137" s="65"/>
      <c r="O1137" s="65"/>
      <c r="P1137" s="65"/>
    </row>
    <row r="1138" spans="3:16" x14ac:dyDescent="0.25">
      <c r="C1138" s="7"/>
      <c r="K1138" s="65"/>
      <c r="L1138" s="65"/>
      <c r="M1138" s="65"/>
      <c r="N1138" s="65"/>
      <c r="O1138" s="65"/>
      <c r="P1138" s="65"/>
    </row>
    <row r="1139" spans="3:16" x14ac:dyDescent="0.25">
      <c r="C1139" s="7"/>
      <c r="K1139" s="65"/>
      <c r="L1139" s="65"/>
      <c r="M1139" s="65"/>
      <c r="N1139" s="65"/>
      <c r="O1139" s="65"/>
      <c r="P1139" s="65"/>
    </row>
    <row r="1140" spans="3:16" x14ac:dyDescent="0.25">
      <c r="C1140" s="7"/>
      <c r="K1140" s="65"/>
      <c r="L1140" s="65"/>
      <c r="M1140" s="65"/>
      <c r="N1140" s="65"/>
      <c r="O1140" s="65"/>
      <c r="P1140" s="65"/>
    </row>
    <row r="1141" spans="3:16" x14ac:dyDescent="0.25">
      <c r="C1141" s="7"/>
      <c r="K1141" s="65"/>
      <c r="L1141" s="65"/>
      <c r="M1141" s="65"/>
      <c r="N1141" s="65"/>
      <c r="O1141" s="65"/>
      <c r="P1141" s="65"/>
    </row>
    <row r="1142" spans="3:16" x14ac:dyDescent="0.25">
      <c r="C1142" s="7"/>
      <c r="K1142" s="65"/>
      <c r="L1142" s="65"/>
      <c r="M1142" s="65"/>
      <c r="N1142" s="65"/>
      <c r="O1142" s="65"/>
      <c r="P1142" s="65"/>
    </row>
    <row r="1143" spans="3:16" x14ac:dyDescent="0.25">
      <c r="C1143" s="7"/>
      <c r="K1143" s="65"/>
      <c r="L1143" s="65"/>
      <c r="M1143" s="65"/>
      <c r="N1143" s="65"/>
      <c r="O1143" s="65"/>
      <c r="P1143" s="65"/>
    </row>
    <row r="1144" spans="3:16" x14ac:dyDescent="0.25">
      <c r="C1144" s="7"/>
      <c r="K1144" s="65"/>
      <c r="L1144" s="65"/>
      <c r="M1144" s="65"/>
      <c r="N1144" s="65"/>
      <c r="O1144" s="65"/>
      <c r="P1144" s="65"/>
    </row>
    <row r="1145" spans="3:16" x14ac:dyDescent="0.25">
      <c r="C1145" s="7"/>
      <c r="K1145" s="65"/>
      <c r="L1145" s="65"/>
      <c r="M1145" s="65"/>
      <c r="N1145" s="65"/>
      <c r="O1145" s="65"/>
      <c r="P1145" s="65"/>
    </row>
    <row r="1146" spans="3:16" x14ac:dyDescent="0.25">
      <c r="C1146" s="7"/>
      <c r="K1146" s="65"/>
      <c r="L1146" s="65"/>
      <c r="M1146" s="65"/>
      <c r="N1146" s="65"/>
      <c r="O1146" s="65"/>
      <c r="P1146" s="65"/>
    </row>
    <row r="1147" spans="3:16" x14ac:dyDescent="0.25">
      <c r="C1147" s="7"/>
      <c r="K1147" s="65"/>
      <c r="L1147" s="65"/>
      <c r="M1147" s="65"/>
      <c r="N1147" s="65"/>
      <c r="O1147" s="65"/>
      <c r="P1147" s="65"/>
    </row>
    <row r="1148" spans="3:16" x14ac:dyDescent="0.25">
      <c r="C1148" s="7"/>
      <c r="K1148" s="65"/>
      <c r="L1148" s="65"/>
      <c r="M1148" s="65"/>
      <c r="N1148" s="65"/>
      <c r="O1148" s="65"/>
      <c r="P1148" s="65"/>
    </row>
    <row r="1149" spans="3:16" x14ac:dyDescent="0.25">
      <c r="C1149" s="7"/>
      <c r="K1149" s="65"/>
      <c r="L1149" s="65"/>
      <c r="M1149" s="65"/>
      <c r="N1149" s="65"/>
      <c r="O1149" s="65"/>
      <c r="P1149" s="65"/>
    </row>
    <row r="1150" spans="3:16" x14ac:dyDescent="0.25">
      <c r="C1150" s="7"/>
      <c r="K1150" s="65"/>
      <c r="L1150" s="65"/>
      <c r="M1150" s="65"/>
      <c r="N1150" s="65"/>
      <c r="O1150" s="65"/>
      <c r="P1150" s="65"/>
    </row>
    <row r="1151" spans="3:16" x14ac:dyDescent="0.25">
      <c r="C1151" s="7"/>
      <c r="K1151" s="65"/>
      <c r="L1151" s="65"/>
      <c r="M1151" s="65"/>
      <c r="N1151" s="65"/>
      <c r="O1151" s="65"/>
      <c r="P1151" s="65"/>
    </row>
    <row r="1152" spans="3:16" x14ac:dyDescent="0.25">
      <c r="C1152" s="7"/>
      <c r="K1152" s="65"/>
      <c r="L1152" s="65"/>
      <c r="M1152" s="65"/>
      <c r="N1152" s="65"/>
      <c r="O1152" s="65"/>
      <c r="P1152" s="65"/>
    </row>
    <row r="1153" spans="3:16" x14ac:dyDescent="0.25">
      <c r="C1153" s="7"/>
      <c r="K1153" s="65"/>
      <c r="L1153" s="65"/>
      <c r="M1153" s="65"/>
      <c r="N1153" s="65"/>
      <c r="O1153" s="65"/>
      <c r="P1153" s="65"/>
    </row>
    <row r="1154" spans="3:16" x14ac:dyDescent="0.25">
      <c r="C1154" s="7"/>
      <c r="K1154" s="65"/>
      <c r="L1154" s="65"/>
      <c r="M1154" s="65"/>
      <c r="N1154" s="65"/>
      <c r="O1154" s="65"/>
      <c r="P1154" s="65"/>
    </row>
    <row r="1155" spans="3:16" x14ac:dyDescent="0.25">
      <c r="C1155" s="7"/>
      <c r="K1155" s="65"/>
      <c r="L1155" s="65"/>
      <c r="M1155" s="65"/>
      <c r="N1155" s="65"/>
      <c r="O1155" s="65"/>
      <c r="P1155" s="65"/>
    </row>
    <row r="1156" spans="3:16" x14ac:dyDescent="0.25">
      <c r="C1156" s="7"/>
      <c r="K1156" s="65"/>
      <c r="L1156" s="65"/>
      <c r="M1156" s="65"/>
      <c r="N1156" s="65"/>
      <c r="O1156" s="65"/>
      <c r="P1156" s="65"/>
    </row>
    <row r="1157" spans="3:16" x14ac:dyDescent="0.25">
      <c r="C1157" s="7"/>
      <c r="K1157" s="65"/>
      <c r="L1157" s="65"/>
      <c r="M1157" s="65"/>
      <c r="N1157" s="65"/>
      <c r="O1157" s="65"/>
      <c r="P1157" s="65"/>
    </row>
    <row r="1158" spans="3:16" x14ac:dyDescent="0.25">
      <c r="C1158" s="7"/>
      <c r="K1158" s="65"/>
      <c r="L1158" s="65"/>
      <c r="M1158" s="65"/>
      <c r="N1158" s="65"/>
      <c r="O1158" s="65"/>
      <c r="P1158" s="65"/>
    </row>
    <row r="1159" spans="3:16" x14ac:dyDescent="0.25">
      <c r="C1159" s="7"/>
      <c r="K1159" s="65"/>
      <c r="L1159" s="65"/>
      <c r="M1159" s="65"/>
      <c r="N1159" s="65"/>
      <c r="O1159" s="65"/>
      <c r="P1159" s="65"/>
    </row>
    <row r="1160" spans="3:16" x14ac:dyDescent="0.25">
      <c r="C1160" s="7"/>
      <c r="K1160" s="65"/>
      <c r="L1160" s="65"/>
      <c r="M1160" s="65"/>
      <c r="N1160" s="65"/>
      <c r="O1160" s="65"/>
      <c r="P1160" s="65"/>
    </row>
    <row r="1161" spans="3:16" x14ac:dyDescent="0.25">
      <c r="C1161" s="7"/>
      <c r="K1161" s="65"/>
      <c r="L1161" s="65"/>
      <c r="M1161" s="65"/>
      <c r="N1161" s="65"/>
      <c r="O1161" s="65"/>
      <c r="P1161" s="65"/>
    </row>
    <row r="1162" spans="3:16" x14ac:dyDescent="0.25">
      <c r="C1162" s="7"/>
      <c r="K1162" s="65"/>
      <c r="L1162" s="65"/>
      <c r="M1162" s="65"/>
      <c r="N1162" s="65"/>
      <c r="O1162" s="65"/>
      <c r="P1162" s="65"/>
    </row>
    <row r="1163" spans="3:16" x14ac:dyDescent="0.25">
      <c r="C1163" s="7"/>
      <c r="K1163" s="65"/>
      <c r="L1163" s="65"/>
      <c r="M1163" s="65"/>
      <c r="N1163" s="65"/>
      <c r="O1163" s="65"/>
      <c r="P1163" s="65"/>
    </row>
    <row r="1164" spans="3:16" x14ac:dyDescent="0.25">
      <c r="C1164" s="7"/>
      <c r="K1164" s="65"/>
      <c r="L1164" s="65"/>
      <c r="M1164" s="65"/>
      <c r="N1164" s="65"/>
      <c r="O1164" s="65"/>
      <c r="P1164" s="65"/>
    </row>
    <row r="1165" spans="3:16" x14ac:dyDescent="0.25">
      <c r="C1165" s="7"/>
      <c r="K1165" s="65"/>
      <c r="L1165" s="65"/>
      <c r="M1165" s="65"/>
      <c r="N1165" s="65"/>
      <c r="O1165" s="65"/>
      <c r="P1165" s="65"/>
    </row>
    <row r="1166" spans="3:16" x14ac:dyDescent="0.25">
      <c r="C1166" s="7"/>
      <c r="K1166" s="65"/>
      <c r="L1166" s="65"/>
      <c r="M1166" s="65"/>
      <c r="N1166" s="65"/>
      <c r="O1166" s="65"/>
      <c r="P1166" s="65"/>
    </row>
    <row r="1167" spans="3:16" x14ac:dyDescent="0.25">
      <c r="C1167" s="7"/>
      <c r="K1167" s="65"/>
      <c r="L1167" s="65"/>
      <c r="M1167" s="65"/>
      <c r="N1167" s="65"/>
      <c r="O1167" s="65"/>
      <c r="P1167" s="65"/>
    </row>
    <row r="1168" spans="3:16" x14ac:dyDescent="0.25">
      <c r="C1168" s="7"/>
      <c r="K1168" s="65"/>
      <c r="L1168" s="65"/>
      <c r="M1168" s="65"/>
      <c r="N1168" s="65"/>
      <c r="O1168" s="65"/>
      <c r="P1168" s="65"/>
    </row>
    <row r="1169" spans="3:16" x14ac:dyDescent="0.25">
      <c r="C1169" s="7"/>
      <c r="K1169" s="65"/>
      <c r="L1169" s="65"/>
      <c r="M1169" s="65"/>
      <c r="N1169" s="65"/>
      <c r="O1169" s="65"/>
      <c r="P1169" s="65"/>
    </row>
    <row r="1170" spans="3:16" x14ac:dyDescent="0.25">
      <c r="C1170" s="7"/>
      <c r="K1170" s="65"/>
      <c r="L1170" s="65"/>
      <c r="M1170" s="65"/>
      <c r="N1170" s="65"/>
      <c r="O1170" s="65"/>
      <c r="P1170" s="65"/>
    </row>
    <row r="1171" spans="3:16" x14ac:dyDescent="0.25">
      <c r="C1171" s="7"/>
      <c r="K1171" s="65"/>
      <c r="L1171" s="65"/>
      <c r="M1171" s="65"/>
      <c r="N1171" s="65"/>
      <c r="O1171" s="65"/>
      <c r="P1171" s="65"/>
    </row>
    <row r="1172" spans="3:16" x14ac:dyDescent="0.25">
      <c r="C1172" s="7"/>
      <c r="K1172" s="65"/>
      <c r="L1172" s="65"/>
      <c r="M1172" s="65"/>
      <c r="N1172" s="65"/>
      <c r="O1172" s="65"/>
      <c r="P1172" s="65"/>
    </row>
    <row r="1173" spans="3:16" x14ac:dyDescent="0.25">
      <c r="C1173" s="7"/>
      <c r="K1173" s="65"/>
      <c r="L1173" s="65"/>
      <c r="M1173" s="65"/>
      <c r="N1173" s="65"/>
      <c r="O1173" s="65"/>
      <c r="P1173" s="65"/>
    </row>
    <row r="1174" spans="3:16" x14ac:dyDescent="0.25">
      <c r="C1174" s="7"/>
      <c r="K1174" s="65"/>
      <c r="L1174" s="65"/>
      <c r="M1174" s="65"/>
      <c r="N1174" s="65"/>
      <c r="O1174" s="65"/>
      <c r="P1174" s="65"/>
    </row>
    <row r="1175" spans="3:16" x14ac:dyDescent="0.25">
      <c r="C1175" s="7"/>
      <c r="K1175" s="65"/>
      <c r="L1175" s="65"/>
      <c r="M1175" s="65"/>
      <c r="N1175" s="65"/>
      <c r="O1175" s="65"/>
      <c r="P1175" s="65"/>
    </row>
    <row r="1176" spans="3:16" x14ac:dyDescent="0.25">
      <c r="C1176" s="7"/>
      <c r="K1176" s="65"/>
      <c r="L1176" s="65"/>
      <c r="M1176" s="65"/>
      <c r="N1176" s="65"/>
      <c r="O1176" s="65"/>
      <c r="P1176" s="65"/>
    </row>
    <row r="1177" spans="3:16" x14ac:dyDescent="0.25">
      <c r="C1177" s="7"/>
      <c r="K1177" s="65"/>
      <c r="L1177" s="65"/>
      <c r="M1177" s="65"/>
      <c r="N1177" s="65"/>
      <c r="O1177" s="65"/>
      <c r="P1177" s="65"/>
    </row>
    <row r="1178" spans="3:16" x14ac:dyDescent="0.25">
      <c r="C1178" s="7"/>
      <c r="K1178" s="65"/>
      <c r="L1178" s="65"/>
      <c r="M1178" s="65"/>
      <c r="N1178" s="65"/>
      <c r="O1178" s="65"/>
      <c r="P1178" s="65"/>
    </row>
    <row r="1179" spans="3:16" x14ac:dyDescent="0.25">
      <c r="C1179" s="7"/>
      <c r="K1179" s="65"/>
      <c r="L1179" s="65"/>
      <c r="M1179" s="65"/>
      <c r="N1179" s="65"/>
      <c r="O1179" s="65"/>
      <c r="P1179" s="65"/>
    </row>
    <row r="1180" spans="3:16" x14ac:dyDescent="0.25">
      <c r="C1180" s="7"/>
      <c r="K1180" s="65"/>
      <c r="L1180" s="65"/>
      <c r="M1180" s="65"/>
      <c r="N1180" s="65"/>
      <c r="O1180" s="65"/>
      <c r="P1180" s="65"/>
    </row>
    <row r="1181" spans="3:16" x14ac:dyDescent="0.25">
      <c r="C1181" s="7"/>
      <c r="K1181" s="65"/>
      <c r="L1181" s="65"/>
      <c r="M1181" s="65"/>
      <c r="N1181" s="65"/>
      <c r="O1181" s="65"/>
      <c r="P1181" s="65"/>
    </row>
    <row r="1182" spans="3:16" x14ac:dyDescent="0.25">
      <c r="C1182" s="7"/>
      <c r="K1182" s="65"/>
      <c r="L1182" s="65"/>
      <c r="M1182" s="65"/>
      <c r="N1182" s="65"/>
      <c r="O1182" s="65"/>
      <c r="P1182" s="65"/>
    </row>
    <row r="1183" spans="3:16" x14ac:dyDescent="0.25">
      <c r="C1183" s="7"/>
      <c r="K1183" s="65"/>
      <c r="L1183" s="65"/>
      <c r="M1183" s="65"/>
      <c r="N1183" s="65"/>
      <c r="O1183" s="65"/>
      <c r="P1183" s="65"/>
    </row>
    <row r="1184" spans="3:16" x14ac:dyDescent="0.25">
      <c r="C1184" s="7"/>
      <c r="K1184" s="65"/>
      <c r="L1184" s="65"/>
      <c r="M1184" s="65"/>
      <c r="N1184" s="65"/>
      <c r="O1184" s="65"/>
      <c r="P1184" s="65"/>
    </row>
    <row r="1185" spans="3:16" x14ac:dyDescent="0.25">
      <c r="C1185" s="7"/>
      <c r="K1185" s="65"/>
      <c r="L1185" s="65"/>
      <c r="M1185" s="65"/>
      <c r="N1185" s="65"/>
      <c r="O1185" s="65"/>
      <c r="P1185" s="65"/>
    </row>
    <row r="1186" spans="3:16" x14ac:dyDescent="0.25">
      <c r="C1186" s="7"/>
      <c r="K1186" s="65"/>
      <c r="L1186" s="65"/>
      <c r="M1186" s="65"/>
      <c r="N1186" s="65"/>
      <c r="O1186" s="65"/>
      <c r="P1186" s="65"/>
    </row>
    <row r="1187" spans="3:16" x14ac:dyDescent="0.25">
      <c r="C1187" s="7"/>
      <c r="K1187" s="65"/>
      <c r="L1187" s="65"/>
      <c r="M1187" s="65"/>
      <c r="N1187" s="65"/>
      <c r="O1187" s="65"/>
      <c r="P1187" s="65"/>
    </row>
    <row r="1188" spans="3:16" x14ac:dyDescent="0.25">
      <c r="C1188" s="7"/>
      <c r="K1188" s="65"/>
      <c r="L1188" s="65"/>
      <c r="M1188" s="65"/>
      <c r="N1188" s="65"/>
      <c r="O1188" s="65"/>
      <c r="P1188" s="65"/>
    </row>
    <row r="1189" spans="3:16" x14ac:dyDescent="0.25">
      <c r="C1189" s="7"/>
      <c r="K1189" s="65"/>
      <c r="L1189" s="65"/>
      <c r="M1189" s="65"/>
      <c r="N1189" s="65"/>
      <c r="O1189" s="65"/>
      <c r="P1189" s="65"/>
    </row>
    <row r="1190" spans="3:16" x14ac:dyDescent="0.25">
      <c r="C1190" s="7"/>
      <c r="K1190" s="65"/>
      <c r="L1190" s="65"/>
      <c r="M1190" s="65"/>
      <c r="N1190" s="65"/>
      <c r="O1190" s="65"/>
      <c r="P1190" s="65"/>
    </row>
    <row r="1191" spans="3:16" x14ac:dyDescent="0.25">
      <c r="C1191" s="7"/>
      <c r="K1191" s="65"/>
      <c r="L1191" s="65"/>
      <c r="M1191" s="65"/>
      <c r="N1191" s="65"/>
      <c r="O1191" s="65"/>
      <c r="P1191" s="65"/>
    </row>
    <row r="1192" spans="3:16" x14ac:dyDescent="0.25">
      <c r="C1192" s="7"/>
      <c r="K1192" s="65"/>
      <c r="L1192" s="65"/>
      <c r="M1192" s="65"/>
      <c r="N1192" s="65"/>
      <c r="O1192" s="65"/>
      <c r="P1192" s="65"/>
    </row>
    <row r="1193" spans="3:16" x14ac:dyDescent="0.25">
      <c r="C1193" s="7"/>
      <c r="K1193" s="65"/>
      <c r="L1193" s="65"/>
      <c r="M1193" s="65"/>
      <c r="N1193" s="65"/>
      <c r="O1193" s="65"/>
      <c r="P1193" s="65"/>
    </row>
    <row r="1194" spans="3:16" x14ac:dyDescent="0.25">
      <c r="C1194" s="7"/>
      <c r="K1194" s="65"/>
      <c r="L1194" s="65"/>
      <c r="M1194" s="65"/>
      <c r="N1194" s="65"/>
      <c r="O1194" s="65"/>
      <c r="P1194" s="65"/>
    </row>
    <row r="1195" spans="3:16" x14ac:dyDescent="0.25">
      <c r="C1195" s="7"/>
      <c r="K1195" s="65"/>
      <c r="L1195" s="65"/>
      <c r="M1195" s="65"/>
      <c r="N1195" s="65"/>
      <c r="O1195" s="65"/>
      <c r="P1195" s="65"/>
    </row>
    <row r="1196" spans="3:16" x14ac:dyDescent="0.25">
      <c r="C1196" s="7"/>
      <c r="K1196" s="65"/>
      <c r="L1196" s="65"/>
      <c r="M1196" s="65"/>
      <c r="N1196" s="65"/>
      <c r="O1196" s="65"/>
      <c r="P1196" s="65"/>
    </row>
    <row r="1197" spans="3:16" x14ac:dyDescent="0.25">
      <c r="C1197" s="7"/>
      <c r="K1197" s="65"/>
      <c r="L1197" s="65"/>
      <c r="M1197" s="65"/>
      <c r="N1197" s="65"/>
      <c r="O1197" s="65"/>
      <c r="P1197" s="65"/>
    </row>
    <row r="1198" spans="3:16" x14ac:dyDescent="0.25">
      <c r="C1198" s="7"/>
      <c r="K1198" s="65"/>
      <c r="L1198" s="65"/>
      <c r="M1198" s="65"/>
      <c r="N1198" s="65"/>
      <c r="O1198" s="65"/>
      <c r="P1198" s="65"/>
    </row>
    <row r="1199" spans="3:16" x14ac:dyDescent="0.25">
      <c r="C1199" s="7"/>
      <c r="K1199" s="65"/>
      <c r="L1199" s="65"/>
      <c r="M1199" s="65"/>
      <c r="N1199" s="65"/>
      <c r="O1199" s="65"/>
      <c r="P1199" s="65"/>
    </row>
    <row r="1200" spans="3:16" x14ac:dyDescent="0.25">
      <c r="C1200" s="7"/>
      <c r="K1200" s="65"/>
      <c r="L1200" s="65"/>
      <c r="M1200" s="65"/>
      <c r="N1200" s="65"/>
      <c r="O1200" s="65"/>
      <c r="P1200" s="65"/>
    </row>
    <row r="1201" spans="3:16" x14ac:dyDescent="0.25">
      <c r="C1201" s="7"/>
      <c r="K1201" s="65"/>
      <c r="L1201" s="65"/>
      <c r="M1201" s="65"/>
      <c r="N1201" s="65"/>
      <c r="O1201" s="65"/>
      <c r="P1201" s="65"/>
    </row>
    <row r="1202" spans="3:16" x14ac:dyDescent="0.25">
      <c r="C1202" s="7"/>
      <c r="K1202" s="65"/>
      <c r="L1202" s="65"/>
      <c r="M1202" s="65"/>
      <c r="N1202" s="65"/>
      <c r="O1202" s="65"/>
      <c r="P1202" s="65"/>
    </row>
    <row r="1203" spans="3:16" x14ac:dyDescent="0.25">
      <c r="C1203" s="7"/>
      <c r="K1203" s="65"/>
      <c r="L1203" s="65"/>
      <c r="M1203" s="65"/>
      <c r="N1203" s="65"/>
      <c r="O1203" s="65"/>
      <c r="P1203" s="65"/>
    </row>
    <row r="1204" spans="3:16" x14ac:dyDescent="0.25">
      <c r="C1204" s="7"/>
      <c r="K1204" s="65"/>
      <c r="L1204" s="65"/>
      <c r="M1204" s="65"/>
      <c r="N1204" s="65"/>
      <c r="O1204" s="65"/>
      <c r="P1204" s="65"/>
    </row>
    <row r="1205" spans="3:16" x14ac:dyDescent="0.25">
      <c r="C1205" s="7"/>
      <c r="K1205" s="65"/>
      <c r="L1205" s="65"/>
      <c r="M1205" s="65"/>
      <c r="N1205" s="65"/>
      <c r="O1205" s="65"/>
      <c r="P1205" s="65"/>
    </row>
    <row r="1206" spans="3:16" x14ac:dyDescent="0.25">
      <c r="C1206" s="7"/>
      <c r="K1206" s="65"/>
      <c r="L1206" s="65"/>
      <c r="M1206" s="65"/>
      <c r="N1206" s="65"/>
      <c r="O1206" s="65"/>
      <c r="P1206" s="65"/>
    </row>
    <row r="1207" spans="3:16" x14ac:dyDescent="0.25">
      <c r="C1207" s="7"/>
      <c r="K1207" s="65"/>
      <c r="L1207" s="65"/>
      <c r="M1207" s="65"/>
      <c r="N1207" s="65"/>
      <c r="O1207" s="65"/>
      <c r="P1207" s="65"/>
    </row>
    <row r="1208" spans="3:16" x14ac:dyDescent="0.25">
      <c r="C1208" s="7"/>
      <c r="K1208" s="65"/>
      <c r="L1208" s="65"/>
      <c r="M1208" s="65"/>
      <c r="N1208" s="65"/>
      <c r="O1208" s="65"/>
      <c r="P1208" s="65"/>
    </row>
    <row r="1209" spans="3:16" x14ac:dyDescent="0.25">
      <c r="C1209" s="7"/>
      <c r="K1209" s="65"/>
      <c r="L1209" s="65"/>
      <c r="M1209" s="65"/>
      <c r="N1209" s="65"/>
      <c r="O1209" s="65"/>
      <c r="P1209" s="65"/>
    </row>
    <row r="1210" spans="3:16" x14ac:dyDescent="0.25">
      <c r="C1210" s="7"/>
      <c r="K1210" s="65"/>
      <c r="L1210" s="65"/>
      <c r="M1210" s="65"/>
      <c r="N1210" s="65"/>
      <c r="O1210" s="65"/>
      <c r="P1210" s="65"/>
    </row>
    <row r="1211" spans="3:16" x14ac:dyDescent="0.25">
      <c r="C1211" s="7"/>
      <c r="K1211" s="65"/>
      <c r="L1211" s="65"/>
      <c r="M1211" s="65"/>
      <c r="N1211" s="65"/>
      <c r="O1211" s="65"/>
      <c r="P1211" s="65"/>
    </row>
    <row r="1212" spans="3:16" x14ac:dyDescent="0.25">
      <c r="C1212" s="7"/>
      <c r="K1212" s="65"/>
      <c r="L1212" s="65"/>
      <c r="M1212" s="65"/>
      <c r="N1212" s="65"/>
      <c r="O1212" s="65"/>
      <c r="P1212" s="65"/>
    </row>
    <row r="1213" spans="3:16" x14ac:dyDescent="0.25">
      <c r="C1213" s="7"/>
      <c r="K1213" s="65"/>
      <c r="L1213" s="65"/>
      <c r="M1213" s="65"/>
      <c r="N1213" s="65"/>
      <c r="O1213" s="65"/>
      <c r="P1213" s="65"/>
    </row>
    <row r="1214" spans="3:16" x14ac:dyDescent="0.25">
      <c r="C1214" s="7"/>
      <c r="K1214" s="65"/>
      <c r="L1214" s="65"/>
      <c r="M1214" s="65"/>
      <c r="N1214" s="65"/>
      <c r="O1214" s="65"/>
      <c r="P1214" s="65"/>
    </row>
    <row r="1215" spans="3:16" x14ac:dyDescent="0.25">
      <c r="C1215" s="7"/>
      <c r="K1215" s="65"/>
      <c r="L1215" s="65"/>
      <c r="M1215" s="65"/>
      <c r="N1215" s="65"/>
      <c r="O1215" s="65"/>
      <c r="P1215" s="65"/>
    </row>
    <row r="1216" spans="3:16" x14ac:dyDescent="0.25">
      <c r="C1216" s="7"/>
      <c r="K1216" s="65"/>
      <c r="L1216" s="65"/>
      <c r="M1216" s="65"/>
      <c r="N1216" s="65"/>
      <c r="O1216" s="65"/>
      <c r="P1216" s="65"/>
    </row>
    <row r="1217" spans="3:16" x14ac:dyDescent="0.25">
      <c r="C1217" s="7"/>
      <c r="K1217" s="65"/>
      <c r="L1217" s="65"/>
      <c r="M1217" s="65"/>
      <c r="N1217" s="65"/>
      <c r="O1217" s="65"/>
      <c r="P1217" s="65"/>
    </row>
    <row r="1218" spans="3:16" x14ac:dyDescent="0.25">
      <c r="C1218" s="7"/>
      <c r="K1218" s="65"/>
      <c r="L1218" s="65"/>
      <c r="M1218" s="65"/>
      <c r="N1218" s="65"/>
      <c r="O1218" s="65"/>
      <c r="P1218" s="65"/>
    </row>
    <row r="1219" spans="3:16" x14ac:dyDescent="0.25">
      <c r="C1219" s="7"/>
      <c r="K1219" s="65"/>
      <c r="L1219" s="65"/>
      <c r="M1219" s="65"/>
      <c r="N1219" s="65"/>
      <c r="O1219" s="65"/>
      <c r="P1219" s="65"/>
    </row>
    <row r="1220" spans="3:16" x14ac:dyDescent="0.25">
      <c r="C1220" s="7"/>
      <c r="K1220" s="65"/>
      <c r="L1220" s="65"/>
      <c r="M1220" s="65"/>
      <c r="N1220" s="65"/>
      <c r="O1220" s="65"/>
      <c r="P1220" s="65"/>
    </row>
    <row r="1221" spans="3:16" x14ac:dyDescent="0.25">
      <c r="C1221" s="7"/>
      <c r="K1221" s="65"/>
      <c r="L1221" s="65"/>
      <c r="M1221" s="65"/>
      <c r="N1221" s="65"/>
      <c r="O1221" s="65"/>
      <c r="P1221" s="65"/>
    </row>
    <row r="1222" spans="3:16" x14ac:dyDescent="0.25">
      <c r="C1222" s="7"/>
      <c r="K1222" s="65"/>
      <c r="L1222" s="65"/>
      <c r="M1222" s="65"/>
      <c r="N1222" s="65"/>
      <c r="O1222" s="65"/>
      <c r="P1222" s="65"/>
    </row>
    <row r="1223" spans="3:16" x14ac:dyDescent="0.25">
      <c r="C1223" s="7"/>
      <c r="K1223" s="65"/>
      <c r="L1223" s="65"/>
      <c r="M1223" s="65"/>
      <c r="N1223" s="65"/>
      <c r="O1223" s="65"/>
      <c r="P1223" s="65"/>
    </row>
    <row r="1224" spans="3:16" x14ac:dyDescent="0.25">
      <c r="C1224" s="7"/>
      <c r="K1224" s="65"/>
      <c r="L1224" s="65"/>
      <c r="M1224" s="65"/>
      <c r="N1224" s="65"/>
      <c r="O1224" s="65"/>
      <c r="P1224" s="65"/>
    </row>
    <row r="1225" spans="3:16" x14ac:dyDescent="0.25">
      <c r="C1225" s="7"/>
      <c r="K1225" s="65"/>
      <c r="L1225" s="65"/>
      <c r="M1225" s="65"/>
      <c r="N1225" s="65"/>
      <c r="O1225" s="65"/>
      <c r="P1225" s="65"/>
    </row>
    <row r="1226" spans="3:16" x14ac:dyDescent="0.25">
      <c r="C1226" s="7"/>
      <c r="K1226" s="65"/>
      <c r="L1226" s="65"/>
      <c r="M1226" s="65"/>
      <c r="N1226" s="65"/>
      <c r="O1226" s="65"/>
      <c r="P1226" s="65"/>
    </row>
    <row r="1227" spans="3:16" x14ac:dyDescent="0.25">
      <c r="C1227" s="7"/>
      <c r="K1227" s="65"/>
      <c r="L1227" s="65"/>
      <c r="M1227" s="65"/>
      <c r="N1227" s="65"/>
      <c r="O1227" s="65"/>
      <c r="P1227" s="65"/>
    </row>
    <row r="1228" spans="3:16" x14ac:dyDescent="0.25">
      <c r="C1228" s="7"/>
      <c r="K1228" s="65"/>
      <c r="L1228" s="65"/>
      <c r="M1228" s="65"/>
      <c r="N1228" s="65"/>
      <c r="O1228" s="65"/>
      <c r="P1228" s="65"/>
    </row>
    <row r="1229" spans="3:16" x14ac:dyDescent="0.25">
      <c r="C1229" s="7"/>
      <c r="K1229" s="65"/>
      <c r="L1229" s="65"/>
      <c r="M1229" s="65"/>
      <c r="N1229" s="65"/>
      <c r="O1229" s="65"/>
      <c r="P1229" s="65"/>
    </row>
    <row r="1230" spans="3:16" x14ac:dyDescent="0.25">
      <c r="C1230" s="7"/>
      <c r="K1230" s="65"/>
      <c r="L1230" s="65"/>
      <c r="M1230" s="65"/>
      <c r="N1230" s="65"/>
      <c r="O1230" s="65"/>
      <c r="P1230" s="65"/>
    </row>
    <row r="1231" spans="3:16" x14ac:dyDescent="0.25">
      <c r="C1231" s="7"/>
      <c r="K1231" s="65"/>
      <c r="L1231" s="65"/>
      <c r="M1231" s="65"/>
      <c r="N1231" s="65"/>
      <c r="O1231" s="65"/>
      <c r="P1231" s="65"/>
    </row>
    <row r="1232" spans="3:16" x14ac:dyDescent="0.25">
      <c r="C1232" s="7"/>
      <c r="K1232" s="65"/>
      <c r="L1232" s="65"/>
      <c r="M1232" s="65"/>
      <c r="N1232" s="65"/>
      <c r="O1232" s="65"/>
      <c r="P1232" s="65"/>
    </row>
    <row r="1233" spans="3:16" x14ac:dyDescent="0.25">
      <c r="C1233" s="7"/>
      <c r="K1233" s="65"/>
      <c r="L1233" s="65"/>
      <c r="M1233" s="65"/>
      <c r="N1233" s="65"/>
      <c r="O1233" s="65"/>
      <c r="P1233" s="65"/>
    </row>
    <row r="1234" spans="3:16" x14ac:dyDescent="0.25">
      <c r="C1234" s="7"/>
      <c r="K1234" s="65"/>
      <c r="L1234" s="65"/>
      <c r="M1234" s="65"/>
      <c r="N1234" s="65"/>
      <c r="O1234" s="65"/>
      <c r="P1234" s="65"/>
    </row>
    <row r="1235" spans="3:16" x14ac:dyDescent="0.25">
      <c r="C1235" s="7"/>
      <c r="K1235" s="65"/>
      <c r="L1235" s="65"/>
      <c r="M1235" s="65"/>
      <c r="N1235" s="65"/>
      <c r="O1235" s="65"/>
      <c r="P1235" s="65"/>
    </row>
    <row r="1236" spans="3:16" x14ac:dyDescent="0.25">
      <c r="C1236" s="7"/>
      <c r="K1236" s="65"/>
      <c r="L1236" s="65"/>
      <c r="M1236" s="65"/>
      <c r="N1236" s="65"/>
      <c r="O1236" s="65"/>
      <c r="P1236" s="65"/>
    </row>
    <row r="1237" spans="3:16" x14ac:dyDescent="0.25">
      <c r="C1237" s="7"/>
      <c r="K1237" s="65"/>
      <c r="L1237" s="65"/>
      <c r="M1237" s="65"/>
      <c r="N1237" s="65"/>
      <c r="O1237" s="65"/>
      <c r="P1237" s="65"/>
    </row>
    <row r="1238" spans="3:16" x14ac:dyDescent="0.25">
      <c r="C1238" s="7"/>
      <c r="K1238" s="65"/>
      <c r="L1238" s="65"/>
      <c r="M1238" s="65"/>
      <c r="N1238" s="65"/>
      <c r="O1238" s="65"/>
      <c r="P1238" s="65"/>
    </row>
    <row r="1239" spans="3:16" x14ac:dyDescent="0.25">
      <c r="C1239" s="7"/>
      <c r="K1239" s="65"/>
      <c r="L1239" s="65"/>
      <c r="M1239" s="65"/>
      <c r="N1239" s="65"/>
      <c r="O1239" s="65"/>
      <c r="P1239" s="65"/>
    </row>
    <row r="1240" spans="3:16" x14ac:dyDescent="0.25">
      <c r="C1240" s="7"/>
      <c r="K1240" s="65"/>
      <c r="L1240" s="65"/>
      <c r="M1240" s="65"/>
      <c r="N1240" s="65"/>
      <c r="O1240" s="65"/>
      <c r="P1240" s="65"/>
    </row>
    <row r="1241" spans="3:16" x14ac:dyDescent="0.25">
      <c r="C1241" s="7"/>
      <c r="K1241" s="65"/>
      <c r="L1241" s="65"/>
      <c r="M1241" s="65"/>
      <c r="N1241" s="65"/>
      <c r="O1241" s="65"/>
      <c r="P1241" s="65"/>
    </row>
    <row r="1242" spans="3:16" x14ac:dyDescent="0.25">
      <c r="C1242" s="7"/>
      <c r="K1242" s="65"/>
      <c r="L1242" s="65"/>
      <c r="M1242" s="65"/>
      <c r="N1242" s="65"/>
      <c r="O1242" s="65"/>
      <c r="P1242" s="65"/>
    </row>
    <row r="1243" spans="3:16" x14ac:dyDescent="0.25">
      <c r="C1243" s="7"/>
      <c r="K1243" s="65"/>
      <c r="L1243" s="65"/>
      <c r="M1243" s="65"/>
      <c r="N1243" s="65"/>
      <c r="O1243" s="65"/>
      <c r="P1243" s="65"/>
    </row>
    <row r="1244" spans="3:16" x14ac:dyDescent="0.25">
      <c r="C1244" s="7"/>
      <c r="K1244" s="65"/>
      <c r="L1244" s="65"/>
      <c r="M1244" s="65"/>
      <c r="N1244" s="65"/>
      <c r="O1244" s="65"/>
      <c r="P1244" s="65"/>
    </row>
    <row r="1245" spans="3:16" x14ac:dyDescent="0.25">
      <c r="C1245" s="7"/>
      <c r="K1245" s="65"/>
      <c r="L1245" s="65"/>
      <c r="M1245" s="65"/>
      <c r="N1245" s="65"/>
      <c r="O1245" s="65"/>
      <c r="P1245" s="65"/>
    </row>
    <row r="1246" spans="3:16" x14ac:dyDescent="0.25">
      <c r="C1246" s="7"/>
      <c r="K1246" s="65"/>
      <c r="L1246" s="65"/>
      <c r="M1246" s="65"/>
      <c r="N1246" s="65"/>
      <c r="O1246" s="65"/>
      <c r="P1246" s="65"/>
    </row>
    <row r="1247" spans="3:16" x14ac:dyDescent="0.25">
      <c r="C1247" s="7"/>
      <c r="K1247" s="65"/>
      <c r="L1247" s="65"/>
      <c r="M1247" s="65"/>
      <c r="N1247" s="65"/>
      <c r="O1247" s="65"/>
      <c r="P1247" s="65"/>
    </row>
    <row r="1248" spans="3:16" x14ac:dyDescent="0.25">
      <c r="C1248" s="7"/>
      <c r="K1248" s="65"/>
      <c r="L1248" s="65"/>
      <c r="M1248" s="65"/>
      <c r="N1248" s="65"/>
      <c r="O1248" s="65"/>
      <c r="P1248" s="65"/>
    </row>
    <row r="1249" spans="3:16" x14ac:dyDescent="0.25">
      <c r="C1249" s="7"/>
      <c r="K1249" s="65"/>
      <c r="L1249" s="65"/>
      <c r="M1249" s="65"/>
      <c r="N1249" s="65"/>
      <c r="O1249" s="65"/>
      <c r="P1249" s="65"/>
    </row>
    <row r="1250" spans="3:16" x14ac:dyDescent="0.25">
      <c r="C1250" s="7"/>
      <c r="K1250" s="65"/>
      <c r="L1250" s="65"/>
      <c r="M1250" s="65"/>
      <c r="N1250" s="65"/>
      <c r="O1250" s="65"/>
      <c r="P1250" s="65"/>
    </row>
    <row r="1251" spans="3:16" x14ac:dyDescent="0.25">
      <c r="C1251" s="7"/>
      <c r="K1251" s="65"/>
      <c r="L1251" s="65"/>
      <c r="M1251" s="65"/>
      <c r="N1251" s="65"/>
      <c r="O1251" s="65"/>
      <c r="P1251" s="65"/>
    </row>
    <row r="1252" spans="3:16" x14ac:dyDescent="0.25">
      <c r="C1252" s="7"/>
      <c r="K1252" s="65"/>
      <c r="L1252" s="65"/>
      <c r="M1252" s="65"/>
      <c r="N1252" s="65"/>
      <c r="O1252" s="65"/>
      <c r="P1252" s="65"/>
    </row>
    <row r="1253" spans="3:16" x14ac:dyDescent="0.25">
      <c r="C1253" s="7"/>
      <c r="K1253" s="65"/>
      <c r="L1253" s="65"/>
      <c r="M1253" s="65"/>
      <c r="N1253" s="65"/>
      <c r="O1253" s="65"/>
      <c r="P1253" s="65"/>
    </row>
    <row r="1254" spans="3:16" x14ac:dyDescent="0.25">
      <c r="C1254" s="7"/>
      <c r="K1254" s="65"/>
      <c r="L1254" s="65"/>
      <c r="M1254" s="65"/>
      <c r="N1254" s="65"/>
      <c r="O1254" s="65"/>
      <c r="P1254" s="65"/>
    </row>
    <row r="1255" spans="3:16" x14ac:dyDescent="0.25">
      <c r="C1255" s="7"/>
      <c r="K1255" s="65"/>
      <c r="L1255" s="65"/>
      <c r="M1255" s="65"/>
      <c r="N1255" s="65"/>
      <c r="O1255" s="65"/>
      <c r="P1255" s="65"/>
    </row>
    <row r="1256" spans="3:16" x14ac:dyDescent="0.25">
      <c r="C1256" s="7"/>
      <c r="K1256" s="65"/>
      <c r="L1256" s="65"/>
      <c r="M1256" s="65"/>
      <c r="N1256" s="65"/>
      <c r="O1256" s="65"/>
      <c r="P1256" s="65"/>
    </row>
    <row r="1257" spans="3:16" x14ac:dyDescent="0.25">
      <c r="C1257" s="7"/>
      <c r="K1257" s="65"/>
      <c r="L1257" s="65"/>
      <c r="M1257" s="65"/>
      <c r="N1257" s="65"/>
      <c r="O1257" s="65"/>
      <c r="P1257" s="65"/>
    </row>
    <row r="1258" spans="3:16" x14ac:dyDescent="0.25">
      <c r="C1258" s="7"/>
      <c r="K1258" s="65"/>
      <c r="L1258" s="65"/>
      <c r="M1258" s="65"/>
      <c r="N1258" s="65"/>
      <c r="O1258" s="65"/>
      <c r="P1258" s="65"/>
    </row>
    <row r="1259" spans="3:16" x14ac:dyDescent="0.25">
      <c r="C1259" s="7"/>
      <c r="K1259" s="65"/>
      <c r="L1259" s="65"/>
      <c r="M1259" s="65"/>
      <c r="N1259" s="65"/>
      <c r="O1259" s="65"/>
      <c r="P1259" s="65"/>
    </row>
    <row r="1260" spans="3:16" x14ac:dyDescent="0.25">
      <c r="C1260" s="7"/>
      <c r="K1260" s="65"/>
      <c r="L1260" s="65"/>
      <c r="M1260" s="65"/>
      <c r="N1260" s="65"/>
      <c r="O1260" s="65"/>
      <c r="P1260" s="65"/>
    </row>
    <row r="1261" spans="3:16" x14ac:dyDescent="0.25">
      <c r="C1261" s="7"/>
      <c r="K1261" s="65"/>
      <c r="L1261" s="65"/>
      <c r="M1261" s="65"/>
      <c r="N1261" s="65"/>
      <c r="O1261" s="65"/>
      <c r="P1261" s="65"/>
    </row>
    <row r="1262" spans="3:16" x14ac:dyDescent="0.25">
      <c r="C1262" s="7"/>
      <c r="K1262" s="65"/>
      <c r="L1262" s="65"/>
      <c r="M1262" s="65"/>
      <c r="N1262" s="65"/>
      <c r="O1262" s="65"/>
      <c r="P1262" s="65"/>
    </row>
    <row r="1263" spans="3:16" x14ac:dyDescent="0.25">
      <c r="C1263" s="7"/>
      <c r="K1263" s="65"/>
      <c r="L1263" s="65"/>
      <c r="M1263" s="65"/>
      <c r="N1263" s="65"/>
      <c r="O1263" s="65"/>
      <c r="P1263" s="65"/>
    </row>
    <row r="1264" spans="3:16" x14ac:dyDescent="0.25">
      <c r="C1264" s="7"/>
      <c r="K1264" s="65"/>
      <c r="L1264" s="65"/>
      <c r="M1264" s="65"/>
      <c r="N1264" s="65"/>
      <c r="O1264" s="65"/>
      <c r="P1264" s="65"/>
    </row>
    <row r="1265" spans="3:16" x14ac:dyDescent="0.25">
      <c r="C1265" s="7"/>
      <c r="K1265" s="65"/>
      <c r="L1265" s="65"/>
      <c r="M1265" s="65"/>
      <c r="N1265" s="65"/>
      <c r="O1265" s="65"/>
      <c r="P1265" s="65"/>
    </row>
    <row r="1266" spans="3:16" x14ac:dyDescent="0.25">
      <c r="C1266" s="7"/>
      <c r="K1266" s="65"/>
      <c r="L1266" s="65"/>
      <c r="M1266" s="65"/>
      <c r="N1266" s="65"/>
      <c r="O1266" s="65"/>
      <c r="P1266" s="65"/>
    </row>
    <row r="1267" spans="3:16" x14ac:dyDescent="0.25">
      <c r="C1267" s="7"/>
      <c r="K1267" s="65"/>
      <c r="L1267" s="65"/>
      <c r="M1267" s="65"/>
      <c r="N1267" s="65"/>
      <c r="O1267" s="65"/>
      <c r="P1267" s="65"/>
    </row>
    <row r="1268" spans="3:16" x14ac:dyDescent="0.25">
      <c r="C1268" s="7"/>
      <c r="K1268" s="65"/>
      <c r="L1268" s="65"/>
      <c r="M1268" s="65"/>
      <c r="N1268" s="65"/>
      <c r="O1268" s="65"/>
      <c r="P1268" s="65"/>
    </row>
    <row r="1269" spans="3:16" x14ac:dyDescent="0.25">
      <c r="C1269" s="7"/>
      <c r="K1269" s="65"/>
      <c r="L1269" s="65"/>
      <c r="M1269" s="65"/>
      <c r="N1269" s="65"/>
      <c r="O1269" s="65"/>
      <c r="P1269" s="65"/>
    </row>
    <row r="1270" spans="3:16" x14ac:dyDescent="0.25">
      <c r="C1270" s="7"/>
      <c r="K1270" s="65"/>
      <c r="L1270" s="65"/>
      <c r="M1270" s="65"/>
      <c r="N1270" s="65"/>
      <c r="O1270" s="65"/>
      <c r="P1270" s="65"/>
    </row>
    <row r="1271" spans="3:16" x14ac:dyDescent="0.25">
      <c r="C1271" s="7"/>
      <c r="K1271" s="65"/>
      <c r="L1271" s="65"/>
      <c r="M1271" s="65"/>
      <c r="N1271" s="65"/>
      <c r="O1271" s="65"/>
      <c r="P1271" s="65"/>
    </row>
    <row r="1272" spans="3:16" x14ac:dyDescent="0.25">
      <c r="C1272" s="7"/>
      <c r="K1272" s="65"/>
      <c r="L1272" s="65"/>
      <c r="M1272" s="65"/>
      <c r="N1272" s="65"/>
      <c r="O1272" s="65"/>
      <c r="P1272" s="65"/>
    </row>
    <row r="1273" spans="3:16" x14ac:dyDescent="0.25">
      <c r="C1273" s="7"/>
      <c r="K1273" s="65"/>
      <c r="L1273" s="65"/>
      <c r="M1273" s="65"/>
      <c r="N1273" s="65"/>
      <c r="O1273" s="65"/>
      <c r="P1273" s="65"/>
    </row>
    <row r="1274" spans="3:16" x14ac:dyDescent="0.25">
      <c r="C1274" s="7"/>
      <c r="K1274" s="65"/>
      <c r="L1274" s="65"/>
      <c r="M1274" s="65"/>
      <c r="N1274" s="65"/>
      <c r="O1274" s="65"/>
      <c r="P1274" s="65"/>
    </row>
    <row r="1275" spans="3:16" x14ac:dyDescent="0.25">
      <c r="C1275" s="7"/>
      <c r="K1275" s="65"/>
      <c r="L1275" s="65"/>
      <c r="M1275" s="65"/>
      <c r="N1275" s="65"/>
      <c r="O1275" s="65"/>
      <c r="P1275" s="65"/>
    </row>
    <row r="1276" spans="3:16" x14ac:dyDescent="0.25">
      <c r="C1276" s="7"/>
      <c r="K1276" s="65"/>
      <c r="L1276" s="65"/>
      <c r="M1276" s="65"/>
      <c r="N1276" s="65"/>
      <c r="O1276" s="65"/>
      <c r="P1276" s="65"/>
    </row>
    <row r="1277" spans="3:16" x14ac:dyDescent="0.25">
      <c r="C1277" s="7"/>
      <c r="K1277" s="65"/>
      <c r="L1277" s="65"/>
      <c r="M1277" s="65"/>
      <c r="N1277" s="65"/>
      <c r="O1277" s="65"/>
      <c r="P1277" s="65"/>
    </row>
    <row r="1278" spans="3:16" x14ac:dyDescent="0.25">
      <c r="C1278" s="7"/>
      <c r="K1278" s="65"/>
      <c r="L1278" s="65"/>
      <c r="M1278" s="65"/>
      <c r="N1278" s="65"/>
      <c r="O1278" s="65"/>
      <c r="P1278" s="65"/>
    </row>
    <row r="1279" spans="3:16" x14ac:dyDescent="0.25">
      <c r="C1279" s="7"/>
      <c r="K1279" s="65"/>
      <c r="L1279" s="65"/>
      <c r="M1279" s="65"/>
      <c r="N1279" s="65"/>
      <c r="O1279" s="65"/>
      <c r="P1279" s="65"/>
    </row>
    <row r="1280" spans="3:16" x14ac:dyDescent="0.25">
      <c r="C1280" s="7"/>
      <c r="K1280" s="65"/>
      <c r="L1280" s="65"/>
      <c r="M1280" s="65"/>
      <c r="N1280" s="65"/>
      <c r="O1280" s="65"/>
      <c r="P1280" s="65"/>
    </row>
    <row r="1281" spans="3:16" x14ac:dyDescent="0.25">
      <c r="C1281" s="7"/>
      <c r="K1281" s="65"/>
      <c r="L1281" s="65"/>
      <c r="M1281" s="65"/>
      <c r="N1281" s="65"/>
      <c r="O1281" s="65"/>
      <c r="P1281" s="65"/>
    </row>
    <row r="1282" spans="3:16" x14ac:dyDescent="0.25">
      <c r="C1282" s="7"/>
      <c r="K1282" s="65"/>
      <c r="L1282" s="65"/>
      <c r="M1282" s="65"/>
      <c r="N1282" s="65"/>
      <c r="O1282" s="65"/>
      <c r="P1282" s="65"/>
    </row>
    <row r="1283" spans="3:16" x14ac:dyDescent="0.25">
      <c r="C1283" s="7"/>
      <c r="K1283" s="65"/>
      <c r="L1283" s="65"/>
      <c r="M1283" s="65"/>
      <c r="N1283" s="65"/>
      <c r="O1283" s="65"/>
      <c r="P1283" s="65"/>
    </row>
    <row r="1284" spans="3:16" x14ac:dyDescent="0.25">
      <c r="C1284" s="7"/>
      <c r="K1284" s="65"/>
      <c r="L1284" s="65"/>
      <c r="M1284" s="65"/>
      <c r="N1284" s="65"/>
      <c r="O1284" s="65"/>
      <c r="P1284" s="65"/>
    </row>
    <row r="1285" spans="3:16" x14ac:dyDescent="0.25">
      <c r="C1285" s="7"/>
      <c r="K1285" s="65"/>
      <c r="L1285" s="65"/>
      <c r="M1285" s="65"/>
      <c r="N1285" s="65"/>
      <c r="O1285" s="65"/>
      <c r="P1285" s="65"/>
    </row>
    <row r="1286" spans="3:16" x14ac:dyDescent="0.25">
      <c r="C1286" s="7"/>
      <c r="K1286" s="65"/>
      <c r="L1286" s="65"/>
      <c r="M1286" s="65"/>
      <c r="N1286" s="65"/>
      <c r="O1286" s="65"/>
      <c r="P1286" s="65"/>
    </row>
    <row r="1287" spans="3:16" x14ac:dyDescent="0.25">
      <c r="C1287" s="7"/>
      <c r="K1287" s="65"/>
      <c r="L1287" s="65"/>
      <c r="M1287" s="65"/>
      <c r="N1287" s="65"/>
      <c r="O1287" s="65"/>
      <c r="P1287" s="65"/>
    </row>
    <row r="1288" spans="3:16" x14ac:dyDescent="0.25">
      <c r="C1288" s="7"/>
      <c r="K1288" s="65"/>
      <c r="L1288" s="65"/>
      <c r="M1288" s="65"/>
      <c r="N1288" s="65"/>
      <c r="O1288" s="65"/>
      <c r="P1288" s="65"/>
    </row>
    <row r="1289" spans="3:16" x14ac:dyDescent="0.25">
      <c r="C1289" s="7"/>
      <c r="K1289" s="65"/>
      <c r="L1289" s="65"/>
      <c r="M1289" s="65"/>
      <c r="N1289" s="65"/>
      <c r="O1289" s="65"/>
      <c r="P1289" s="65"/>
    </row>
    <row r="1290" spans="3:16" x14ac:dyDescent="0.25">
      <c r="C1290" s="7"/>
      <c r="K1290" s="65"/>
      <c r="L1290" s="65"/>
      <c r="M1290" s="65"/>
      <c r="N1290" s="65"/>
      <c r="O1290" s="65"/>
      <c r="P1290" s="65"/>
    </row>
    <row r="1291" spans="3:16" x14ac:dyDescent="0.25">
      <c r="C1291" s="7"/>
      <c r="K1291" s="65"/>
      <c r="L1291" s="65"/>
      <c r="M1291" s="65"/>
      <c r="N1291" s="65"/>
      <c r="O1291" s="65"/>
      <c r="P1291" s="65"/>
    </row>
    <row r="1292" spans="3:16" x14ac:dyDescent="0.25">
      <c r="C1292" s="7"/>
      <c r="K1292" s="65"/>
      <c r="L1292" s="65"/>
      <c r="M1292" s="65"/>
      <c r="N1292" s="65"/>
      <c r="O1292" s="65"/>
      <c r="P1292" s="65"/>
    </row>
    <row r="1293" spans="3:16" x14ac:dyDescent="0.25">
      <c r="C1293" s="7"/>
      <c r="K1293" s="65"/>
      <c r="L1293" s="65"/>
      <c r="M1293" s="65"/>
      <c r="N1293" s="65"/>
      <c r="O1293" s="65"/>
      <c r="P1293" s="65"/>
    </row>
    <row r="1294" spans="3:16" x14ac:dyDescent="0.25">
      <c r="C1294" s="7"/>
      <c r="K1294" s="65"/>
      <c r="L1294" s="65"/>
      <c r="M1294" s="65"/>
      <c r="N1294" s="65"/>
      <c r="O1294" s="65"/>
      <c r="P1294" s="65"/>
    </row>
    <row r="1295" spans="3:16" x14ac:dyDescent="0.25">
      <c r="C1295" s="7"/>
      <c r="K1295" s="65"/>
      <c r="L1295" s="65"/>
      <c r="M1295" s="65"/>
      <c r="N1295" s="65"/>
      <c r="O1295" s="65"/>
      <c r="P1295" s="65"/>
    </row>
    <row r="1296" spans="3:16" x14ac:dyDescent="0.25">
      <c r="C1296" s="7"/>
      <c r="K1296" s="65"/>
      <c r="L1296" s="65"/>
      <c r="M1296" s="65"/>
      <c r="N1296" s="65"/>
      <c r="O1296" s="65"/>
      <c r="P1296" s="65"/>
    </row>
    <row r="1297" spans="3:16" x14ac:dyDescent="0.25">
      <c r="C1297" s="7"/>
      <c r="K1297" s="65"/>
      <c r="L1297" s="65"/>
      <c r="M1297" s="65"/>
      <c r="N1297" s="65"/>
      <c r="O1297" s="65"/>
      <c r="P1297" s="65"/>
    </row>
    <row r="1298" spans="3:16" x14ac:dyDescent="0.25">
      <c r="C1298" s="7"/>
      <c r="K1298" s="65"/>
      <c r="L1298" s="65"/>
      <c r="M1298" s="65"/>
      <c r="N1298" s="65"/>
      <c r="O1298" s="65"/>
      <c r="P1298" s="65"/>
    </row>
    <row r="1299" spans="3:16" x14ac:dyDescent="0.25">
      <c r="C1299" s="7"/>
      <c r="K1299" s="65"/>
      <c r="L1299" s="65"/>
      <c r="M1299" s="65"/>
      <c r="N1299" s="65"/>
      <c r="O1299" s="65"/>
      <c r="P1299" s="65"/>
    </row>
    <row r="1300" spans="3:16" x14ac:dyDescent="0.25">
      <c r="C1300" s="7"/>
      <c r="K1300" s="65"/>
      <c r="L1300" s="65"/>
      <c r="M1300" s="65"/>
      <c r="N1300" s="65"/>
      <c r="O1300" s="65"/>
      <c r="P1300" s="65"/>
    </row>
    <row r="1301" spans="3:16" x14ac:dyDescent="0.25">
      <c r="C1301" s="7"/>
      <c r="K1301" s="65"/>
      <c r="L1301" s="65"/>
      <c r="M1301" s="65"/>
      <c r="N1301" s="65"/>
      <c r="O1301" s="65"/>
      <c r="P1301" s="65"/>
    </row>
    <row r="1302" spans="3:16" x14ac:dyDescent="0.25">
      <c r="C1302" s="7"/>
      <c r="K1302" s="65"/>
      <c r="L1302" s="65"/>
      <c r="M1302" s="65"/>
      <c r="N1302" s="65"/>
      <c r="O1302" s="65"/>
      <c r="P1302" s="65"/>
    </row>
    <row r="1303" spans="3:16" x14ac:dyDescent="0.25">
      <c r="C1303" s="7"/>
      <c r="K1303" s="65"/>
      <c r="L1303" s="65"/>
      <c r="M1303" s="65"/>
      <c r="N1303" s="65"/>
      <c r="O1303" s="65"/>
      <c r="P1303" s="65"/>
    </row>
    <row r="1304" spans="3:16" x14ac:dyDescent="0.25">
      <c r="C1304" s="7"/>
      <c r="K1304" s="65"/>
      <c r="L1304" s="65"/>
      <c r="M1304" s="65"/>
      <c r="N1304" s="65"/>
      <c r="O1304" s="65"/>
      <c r="P1304" s="65"/>
    </row>
    <row r="1305" spans="3:16" x14ac:dyDescent="0.25">
      <c r="C1305" s="7"/>
      <c r="K1305" s="65"/>
      <c r="L1305" s="65"/>
      <c r="M1305" s="65"/>
      <c r="N1305" s="65"/>
      <c r="O1305" s="65"/>
      <c r="P1305" s="65"/>
    </row>
    <row r="1306" spans="3:16" x14ac:dyDescent="0.25">
      <c r="C1306" s="7"/>
      <c r="K1306" s="65"/>
      <c r="L1306" s="65"/>
      <c r="M1306" s="65"/>
      <c r="N1306" s="65"/>
      <c r="O1306" s="65"/>
      <c r="P1306" s="65"/>
    </row>
    <row r="1307" spans="3:16" x14ac:dyDescent="0.25">
      <c r="C1307" s="7"/>
      <c r="K1307" s="65"/>
      <c r="L1307" s="65"/>
      <c r="M1307" s="65"/>
      <c r="N1307" s="65"/>
      <c r="O1307" s="65"/>
      <c r="P1307" s="65"/>
    </row>
    <row r="1308" spans="3:16" x14ac:dyDescent="0.25">
      <c r="C1308" s="7"/>
      <c r="K1308" s="65"/>
      <c r="L1308" s="65"/>
      <c r="M1308" s="65"/>
      <c r="N1308" s="65"/>
      <c r="O1308" s="65"/>
      <c r="P1308" s="65"/>
    </row>
    <row r="1309" spans="3:16" x14ac:dyDescent="0.25">
      <c r="C1309" s="7"/>
      <c r="K1309" s="65"/>
      <c r="L1309" s="65"/>
      <c r="M1309" s="65"/>
      <c r="N1309" s="65"/>
      <c r="O1309" s="65"/>
      <c r="P1309" s="65"/>
    </row>
    <row r="1310" spans="3:16" x14ac:dyDescent="0.25">
      <c r="C1310" s="7"/>
      <c r="K1310" s="65"/>
      <c r="L1310" s="65"/>
      <c r="M1310" s="65"/>
      <c r="N1310" s="65"/>
      <c r="O1310" s="65"/>
      <c r="P1310" s="65"/>
    </row>
    <row r="1311" spans="3:16" x14ac:dyDescent="0.25">
      <c r="C1311" s="7"/>
      <c r="K1311" s="65"/>
      <c r="L1311" s="65"/>
      <c r="M1311" s="65"/>
      <c r="N1311" s="65"/>
      <c r="O1311" s="65"/>
      <c r="P1311" s="65"/>
    </row>
    <row r="1312" spans="3:16" x14ac:dyDescent="0.25">
      <c r="C1312" s="7"/>
      <c r="K1312" s="65"/>
      <c r="L1312" s="65"/>
      <c r="M1312" s="65"/>
      <c r="N1312" s="65"/>
      <c r="O1312" s="65"/>
      <c r="P1312" s="65"/>
    </row>
    <row r="1313" spans="3:16" x14ac:dyDescent="0.25">
      <c r="C1313" s="7"/>
      <c r="K1313" s="65"/>
      <c r="L1313" s="65"/>
      <c r="M1313" s="65"/>
      <c r="N1313" s="65"/>
      <c r="O1313" s="65"/>
      <c r="P1313" s="65"/>
    </row>
    <row r="1314" spans="3:16" x14ac:dyDescent="0.25">
      <c r="C1314" s="7"/>
      <c r="K1314" s="65"/>
      <c r="L1314" s="65"/>
      <c r="M1314" s="65"/>
      <c r="N1314" s="65"/>
      <c r="O1314" s="65"/>
      <c r="P1314" s="65"/>
    </row>
    <row r="1315" spans="3:16" x14ac:dyDescent="0.25">
      <c r="C1315" s="7"/>
      <c r="K1315" s="65"/>
      <c r="L1315" s="65"/>
      <c r="M1315" s="65"/>
      <c r="N1315" s="65"/>
      <c r="O1315" s="65"/>
      <c r="P1315" s="65"/>
    </row>
    <row r="1316" spans="3:16" x14ac:dyDescent="0.25">
      <c r="C1316" s="7"/>
      <c r="K1316" s="65"/>
      <c r="L1316" s="65"/>
      <c r="M1316" s="65"/>
      <c r="N1316" s="65"/>
      <c r="O1316" s="65"/>
      <c r="P1316" s="65"/>
    </row>
    <row r="1317" spans="3:16" x14ac:dyDescent="0.25">
      <c r="C1317" s="7"/>
      <c r="K1317" s="65"/>
      <c r="L1317" s="65"/>
      <c r="M1317" s="65"/>
      <c r="N1317" s="65"/>
      <c r="O1317" s="65"/>
      <c r="P1317" s="65"/>
    </row>
    <row r="1318" spans="3:16" x14ac:dyDescent="0.25">
      <c r="C1318" s="7"/>
      <c r="K1318" s="65"/>
      <c r="L1318" s="65"/>
      <c r="M1318" s="65"/>
      <c r="N1318" s="65"/>
      <c r="O1318" s="65"/>
      <c r="P1318" s="65"/>
    </row>
    <row r="1319" spans="3:16" x14ac:dyDescent="0.25">
      <c r="C1319" s="7"/>
      <c r="K1319" s="65"/>
      <c r="L1319" s="65"/>
      <c r="M1319" s="65"/>
      <c r="N1319" s="65"/>
      <c r="O1319" s="65"/>
      <c r="P1319" s="65"/>
    </row>
    <row r="1320" spans="3:16" x14ac:dyDescent="0.25">
      <c r="C1320" s="7"/>
      <c r="K1320" s="65"/>
      <c r="L1320" s="65"/>
      <c r="M1320" s="65"/>
      <c r="N1320" s="65"/>
      <c r="O1320" s="65"/>
      <c r="P1320" s="65"/>
    </row>
    <row r="1321" spans="3:16" x14ac:dyDescent="0.25">
      <c r="C1321" s="7"/>
      <c r="K1321" s="65"/>
      <c r="L1321" s="65"/>
      <c r="M1321" s="65"/>
      <c r="N1321" s="65"/>
      <c r="O1321" s="65"/>
      <c r="P1321" s="65"/>
    </row>
    <row r="1322" spans="3:16" x14ac:dyDescent="0.25">
      <c r="C1322" s="7"/>
      <c r="K1322" s="65"/>
      <c r="L1322" s="65"/>
      <c r="M1322" s="65"/>
      <c r="N1322" s="65"/>
      <c r="O1322" s="65"/>
      <c r="P1322" s="65"/>
    </row>
    <row r="1323" spans="3:16" x14ac:dyDescent="0.25">
      <c r="C1323" s="7"/>
      <c r="K1323" s="65"/>
      <c r="L1323" s="65"/>
      <c r="M1323" s="65"/>
      <c r="N1323" s="65"/>
      <c r="O1323" s="65"/>
      <c r="P1323" s="65"/>
    </row>
    <row r="1324" spans="3:16" x14ac:dyDescent="0.25">
      <c r="C1324" s="7"/>
      <c r="K1324" s="65"/>
      <c r="L1324" s="65"/>
      <c r="M1324" s="65"/>
      <c r="N1324" s="65"/>
      <c r="O1324" s="65"/>
      <c r="P1324" s="65"/>
    </row>
    <row r="1325" spans="3:16" x14ac:dyDescent="0.25">
      <c r="C1325" s="7"/>
      <c r="K1325" s="65"/>
      <c r="L1325" s="65"/>
      <c r="M1325" s="65"/>
      <c r="N1325" s="65"/>
      <c r="O1325" s="65"/>
      <c r="P1325" s="65"/>
    </row>
    <row r="1326" spans="3:16" x14ac:dyDescent="0.25">
      <c r="C1326" s="7"/>
      <c r="K1326" s="65"/>
      <c r="L1326" s="65"/>
      <c r="M1326" s="65"/>
      <c r="N1326" s="65"/>
      <c r="O1326" s="65"/>
      <c r="P1326" s="65"/>
    </row>
    <row r="1327" spans="3:16" x14ac:dyDescent="0.25">
      <c r="C1327" s="7"/>
      <c r="K1327" s="65"/>
      <c r="L1327" s="65"/>
      <c r="M1327" s="65"/>
      <c r="N1327" s="65"/>
      <c r="O1327" s="65"/>
      <c r="P1327" s="65"/>
    </row>
    <row r="1328" spans="3:16" x14ac:dyDescent="0.25">
      <c r="C1328" s="7"/>
      <c r="K1328" s="65"/>
      <c r="L1328" s="65"/>
      <c r="M1328" s="65"/>
      <c r="N1328" s="65"/>
      <c r="O1328" s="65"/>
      <c r="P1328" s="65"/>
    </row>
    <row r="1329" spans="3:16" x14ac:dyDescent="0.25">
      <c r="C1329" s="7"/>
      <c r="K1329" s="65"/>
      <c r="L1329" s="65"/>
      <c r="M1329" s="65"/>
      <c r="N1329" s="65"/>
      <c r="O1329" s="65"/>
      <c r="P1329" s="65"/>
    </row>
    <row r="1330" spans="3:16" x14ac:dyDescent="0.25">
      <c r="C1330" s="7"/>
      <c r="K1330" s="65"/>
      <c r="L1330" s="65"/>
      <c r="M1330" s="65"/>
      <c r="N1330" s="65"/>
      <c r="O1330" s="65"/>
      <c r="P1330" s="65"/>
    </row>
    <row r="1331" spans="3:16" x14ac:dyDescent="0.25">
      <c r="C1331" s="7"/>
      <c r="K1331" s="65"/>
      <c r="L1331" s="65"/>
      <c r="M1331" s="65"/>
      <c r="N1331" s="65"/>
      <c r="O1331" s="65"/>
      <c r="P1331" s="65"/>
    </row>
    <row r="1332" spans="3:16" x14ac:dyDescent="0.25">
      <c r="C1332" s="7"/>
      <c r="K1332" s="65"/>
      <c r="L1332" s="65"/>
      <c r="M1332" s="65"/>
      <c r="N1332" s="65"/>
      <c r="O1332" s="65"/>
      <c r="P1332" s="65"/>
    </row>
    <row r="1333" spans="3:16" x14ac:dyDescent="0.25">
      <c r="C1333" s="7"/>
      <c r="K1333" s="65"/>
      <c r="L1333" s="65"/>
      <c r="M1333" s="65"/>
      <c r="N1333" s="65"/>
      <c r="O1333" s="65"/>
      <c r="P1333" s="65"/>
    </row>
    <row r="1334" spans="3:16" x14ac:dyDescent="0.25">
      <c r="C1334" s="7"/>
      <c r="K1334" s="65"/>
      <c r="L1334" s="65"/>
      <c r="M1334" s="65"/>
      <c r="N1334" s="65"/>
      <c r="O1334" s="65"/>
      <c r="P1334" s="65"/>
    </row>
    <row r="1335" spans="3:16" x14ac:dyDescent="0.25">
      <c r="C1335" s="7"/>
      <c r="K1335" s="65"/>
      <c r="L1335" s="65"/>
      <c r="M1335" s="65"/>
      <c r="N1335" s="65"/>
      <c r="O1335" s="65"/>
      <c r="P1335" s="65"/>
    </row>
    <row r="1336" spans="3:16" x14ac:dyDescent="0.25">
      <c r="C1336" s="7"/>
      <c r="K1336" s="65"/>
      <c r="L1336" s="65"/>
      <c r="M1336" s="65"/>
      <c r="N1336" s="65"/>
      <c r="O1336" s="65"/>
      <c r="P1336" s="65"/>
    </row>
    <row r="1337" spans="3:16" x14ac:dyDescent="0.25">
      <c r="C1337" s="7"/>
      <c r="K1337" s="65"/>
      <c r="L1337" s="65"/>
      <c r="M1337" s="65"/>
      <c r="N1337" s="65"/>
      <c r="O1337" s="65"/>
      <c r="P1337" s="65"/>
    </row>
    <row r="1338" spans="3:16" x14ac:dyDescent="0.25">
      <c r="C1338" s="7"/>
      <c r="K1338" s="65"/>
      <c r="L1338" s="65"/>
      <c r="M1338" s="65"/>
      <c r="N1338" s="65"/>
      <c r="O1338" s="65"/>
      <c r="P1338" s="65"/>
    </row>
    <row r="1339" spans="3:16" x14ac:dyDescent="0.25">
      <c r="C1339" s="7"/>
      <c r="K1339" s="65"/>
      <c r="L1339" s="65"/>
      <c r="M1339" s="65"/>
      <c r="N1339" s="65"/>
      <c r="O1339" s="65"/>
      <c r="P1339" s="65"/>
    </row>
    <row r="1340" spans="3:16" x14ac:dyDescent="0.25">
      <c r="C1340" s="7"/>
      <c r="K1340" s="65"/>
      <c r="L1340" s="65"/>
      <c r="M1340" s="65"/>
      <c r="N1340" s="65"/>
      <c r="O1340" s="65"/>
      <c r="P1340" s="65"/>
    </row>
    <row r="1341" spans="3:16" x14ac:dyDescent="0.25">
      <c r="C1341" s="7"/>
      <c r="K1341" s="65"/>
      <c r="L1341" s="65"/>
      <c r="M1341" s="65"/>
      <c r="N1341" s="65"/>
      <c r="O1341" s="65"/>
      <c r="P1341" s="65"/>
    </row>
    <row r="1342" spans="3:16" x14ac:dyDescent="0.25">
      <c r="C1342" s="7"/>
      <c r="K1342" s="65"/>
      <c r="L1342" s="65"/>
      <c r="M1342" s="65"/>
      <c r="N1342" s="65"/>
      <c r="O1342" s="65"/>
      <c r="P1342" s="65"/>
    </row>
    <row r="1343" spans="3:16" x14ac:dyDescent="0.25">
      <c r="C1343" s="7"/>
      <c r="K1343" s="65"/>
      <c r="L1343" s="65"/>
      <c r="M1343" s="65"/>
      <c r="N1343" s="65"/>
      <c r="O1343" s="65"/>
      <c r="P1343" s="65"/>
    </row>
    <row r="1344" spans="3:16" x14ac:dyDescent="0.25">
      <c r="C1344" s="7"/>
      <c r="K1344" s="65"/>
      <c r="L1344" s="65"/>
      <c r="M1344" s="65"/>
      <c r="N1344" s="65"/>
      <c r="O1344" s="65"/>
      <c r="P1344" s="65"/>
    </row>
    <row r="1345" spans="3:16" x14ac:dyDescent="0.25">
      <c r="C1345" s="7"/>
      <c r="K1345" s="65"/>
      <c r="L1345" s="65"/>
      <c r="M1345" s="65"/>
      <c r="N1345" s="65"/>
      <c r="O1345" s="65"/>
      <c r="P1345" s="65"/>
    </row>
    <row r="1346" spans="3:16" x14ac:dyDescent="0.25">
      <c r="C1346" s="7"/>
      <c r="K1346" s="65"/>
      <c r="L1346" s="65"/>
      <c r="M1346" s="65"/>
      <c r="N1346" s="65"/>
      <c r="O1346" s="65"/>
      <c r="P1346" s="65"/>
    </row>
    <row r="1347" spans="3:16" x14ac:dyDescent="0.25">
      <c r="C1347" s="7"/>
      <c r="K1347" s="65"/>
      <c r="L1347" s="65"/>
      <c r="M1347" s="65"/>
      <c r="N1347" s="65"/>
      <c r="O1347" s="65"/>
      <c r="P1347" s="65"/>
    </row>
    <row r="1348" spans="3:16" x14ac:dyDescent="0.25">
      <c r="C1348" s="7"/>
      <c r="K1348" s="65"/>
      <c r="L1348" s="65"/>
      <c r="M1348" s="65"/>
      <c r="N1348" s="65"/>
      <c r="O1348" s="65"/>
      <c r="P1348" s="65"/>
    </row>
    <row r="1349" spans="3:16" x14ac:dyDescent="0.25">
      <c r="C1349" s="7"/>
      <c r="K1349" s="65"/>
      <c r="L1349" s="65"/>
      <c r="M1349" s="65"/>
      <c r="N1349" s="65"/>
      <c r="O1349" s="65"/>
      <c r="P1349" s="65"/>
    </row>
    <row r="1350" spans="3:16" x14ac:dyDescent="0.25">
      <c r="C1350" s="7"/>
      <c r="K1350" s="65"/>
      <c r="L1350" s="65"/>
      <c r="M1350" s="65"/>
      <c r="N1350" s="65"/>
      <c r="O1350" s="65"/>
      <c r="P1350" s="65"/>
    </row>
    <row r="1351" spans="3:16" x14ac:dyDescent="0.25">
      <c r="C1351" s="7"/>
      <c r="K1351" s="65"/>
      <c r="L1351" s="65"/>
      <c r="M1351" s="65"/>
      <c r="N1351" s="65"/>
      <c r="O1351" s="65"/>
      <c r="P1351" s="65"/>
    </row>
    <row r="1352" spans="3:16" x14ac:dyDescent="0.25">
      <c r="C1352" s="7"/>
      <c r="K1352" s="65"/>
      <c r="L1352" s="65"/>
      <c r="M1352" s="65"/>
      <c r="N1352" s="65"/>
      <c r="O1352" s="65"/>
      <c r="P1352" s="65"/>
    </row>
    <row r="1353" spans="3:16" x14ac:dyDescent="0.25">
      <c r="C1353" s="7"/>
      <c r="K1353" s="65"/>
      <c r="L1353" s="65"/>
      <c r="M1353" s="65"/>
      <c r="N1353" s="65"/>
      <c r="O1353" s="65"/>
      <c r="P1353" s="65"/>
    </row>
    <row r="1354" spans="3:16" x14ac:dyDescent="0.25">
      <c r="C1354" s="7"/>
      <c r="K1354" s="65"/>
      <c r="L1354" s="65"/>
      <c r="M1354" s="65"/>
      <c r="N1354" s="65"/>
      <c r="O1354" s="65"/>
      <c r="P1354" s="65"/>
    </row>
    <row r="1355" spans="3:16" x14ac:dyDescent="0.25">
      <c r="C1355" s="7"/>
      <c r="K1355" s="65"/>
      <c r="L1355" s="65"/>
      <c r="M1355" s="65"/>
      <c r="N1355" s="65"/>
      <c r="O1355" s="65"/>
      <c r="P1355" s="65"/>
    </row>
    <row r="1356" spans="3:16" x14ac:dyDescent="0.25">
      <c r="C1356" s="7"/>
      <c r="K1356" s="65"/>
      <c r="L1356" s="65"/>
      <c r="M1356" s="65"/>
      <c r="N1356" s="65"/>
      <c r="O1356" s="65"/>
      <c r="P1356" s="65"/>
    </row>
    <row r="1357" spans="3:16" x14ac:dyDescent="0.25">
      <c r="C1357" s="7"/>
      <c r="K1357" s="65"/>
      <c r="L1357" s="65"/>
      <c r="M1357" s="65"/>
      <c r="N1357" s="65"/>
      <c r="O1357" s="65"/>
      <c r="P1357" s="65"/>
    </row>
    <row r="1358" spans="3:16" x14ac:dyDescent="0.25">
      <c r="C1358" s="7"/>
      <c r="K1358" s="65"/>
      <c r="L1358" s="65"/>
      <c r="M1358" s="65"/>
      <c r="N1358" s="65"/>
      <c r="O1358" s="65"/>
      <c r="P1358" s="65"/>
    </row>
    <row r="1359" spans="3:16" x14ac:dyDescent="0.25">
      <c r="C1359" s="7"/>
      <c r="K1359" s="65"/>
      <c r="L1359" s="65"/>
      <c r="M1359" s="65"/>
      <c r="N1359" s="65"/>
      <c r="O1359" s="65"/>
      <c r="P1359" s="65"/>
    </row>
    <row r="1360" spans="3:16" x14ac:dyDescent="0.25">
      <c r="C1360" s="7"/>
      <c r="K1360" s="65"/>
      <c r="L1360" s="65"/>
      <c r="M1360" s="65"/>
      <c r="N1360" s="65"/>
      <c r="O1360" s="65"/>
      <c r="P1360" s="65"/>
    </row>
    <row r="1361" spans="3:16" x14ac:dyDescent="0.25">
      <c r="C1361" s="7"/>
      <c r="K1361" s="65"/>
      <c r="L1361" s="65"/>
      <c r="M1361" s="65"/>
      <c r="N1361" s="65"/>
      <c r="O1361" s="65"/>
      <c r="P1361" s="65"/>
    </row>
    <row r="1362" spans="3:16" x14ac:dyDescent="0.25">
      <c r="C1362" s="7"/>
      <c r="K1362" s="65"/>
      <c r="L1362" s="65"/>
      <c r="M1362" s="65"/>
      <c r="N1362" s="65"/>
      <c r="O1362" s="65"/>
      <c r="P1362" s="65"/>
    </row>
    <row r="1363" spans="3:16" x14ac:dyDescent="0.25">
      <c r="C1363" s="7"/>
      <c r="K1363" s="65"/>
      <c r="L1363" s="65"/>
      <c r="M1363" s="65"/>
      <c r="N1363" s="65"/>
      <c r="O1363" s="65"/>
      <c r="P1363" s="65"/>
    </row>
    <row r="1364" spans="3:16" x14ac:dyDescent="0.25">
      <c r="C1364" s="7"/>
      <c r="K1364" s="65"/>
      <c r="L1364" s="65"/>
      <c r="M1364" s="65"/>
      <c r="N1364" s="65"/>
      <c r="O1364" s="65"/>
      <c r="P1364" s="65"/>
    </row>
    <row r="1365" spans="3:16" x14ac:dyDescent="0.25">
      <c r="C1365" s="7"/>
      <c r="K1365" s="65"/>
      <c r="L1365" s="65"/>
      <c r="M1365" s="65"/>
      <c r="N1365" s="65"/>
      <c r="O1365" s="65"/>
      <c r="P1365" s="65"/>
    </row>
    <row r="1366" spans="3:16" x14ac:dyDescent="0.25">
      <c r="C1366" s="7"/>
      <c r="K1366" s="65"/>
      <c r="L1366" s="65"/>
      <c r="M1366" s="65"/>
      <c r="N1366" s="65"/>
      <c r="O1366" s="65"/>
      <c r="P1366" s="65"/>
    </row>
    <row r="1367" spans="3:16" x14ac:dyDescent="0.25">
      <c r="C1367" s="7"/>
      <c r="K1367" s="65"/>
      <c r="L1367" s="65"/>
      <c r="M1367" s="65"/>
      <c r="N1367" s="65"/>
      <c r="O1367" s="65"/>
      <c r="P1367" s="65"/>
    </row>
    <row r="1368" spans="3:16" x14ac:dyDescent="0.25">
      <c r="C1368" s="7"/>
      <c r="K1368" s="65"/>
      <c r="L1368" s="65"/>
      <c r="M1368" s="65"/>
      <c r="N1368" s="65"/>
      <c r="O1368" s="65"/>
      <c r="P1368" s="65"/>
    </row>
    <row r="1369" spans="3:16" x14ac:dyDescent="0.25">
      <c r="C1369" s="7"/>
      <c r="K1369" s="65"/>
      <c r="L1369" s="65"/>
      <c r="M1369" s="65"/>
      <c r="N1369" s="65"/>
      <c r="O1369" s="65"/>
      <c r="P1369" s="65"/>
    </row>
    <row r="1370" spans="3:16" x14ac:dyDescent="0.25">
      <c r="C1370" s="7"/>
      <c r="K1370" s="65"/>
      <c r="L1370" s="65"/>
      <c r="M1370" s="65"/>
      <c r="N1370" s="65"/>
      <c r="O1370" s="65"/>
      <c r="P1370" s="65"/>
    </row>
    <row r="1371" spans="3:16" x14ac:dyDescent="0.25">
      <c r="C1371" s="7"/>
      <c r="K1371" s="65"/>
      <c r="L1371" s="65"/>
      <c r="M1371" s="65"/>
      <c r="N1371" s="65"/>
      <c r="O1371" s="65"/>
      <c r="P1371" s="65"/>
    </row>
    <row r="1372" spans="3:16" x14ac:dyDescent="0.25">
      <c r="C1372" s="7"/>
      <c r="K1372" s="65"/>
      <c r="L1372" s="65"/>
      <c r="M1372" s="65"/>
      <c r="N1372" s="65"/>
      <c r="O1372" s="65"/>
      <c r="P1372" s="65"/>
    </row>
    <row r="1373" spans="3:16" x14ac:dyDescent="0.25">
      <c r="C1373" s="7"/>
      <c r="K1373" s="65"/>
      <c r="L1373" s="65"/>
      <c r="M1373" s="65"/>
      <c r="N1373" s="65"/>
      <c r="O1373" s="65"/>
      <c r="P1373" s="65"/>
    </row>
    <row r="1374" spans="3:16" x14ac:dyDescent="0.25">
      <c r="C1374" s="7"/>
      <c r="K1374" s="65"/>
      <c r="L1374" s="65"/>
      <c r="M1374" s="65"/>
      <c r="N1374" s="65"/>
      <c r="O1374" s="65"/>
      <c r="P1374" s="65"/>
    </row>
    <row r="1375" spans="3:16" x14ac:dyDescent="0.25">
      <c r="C1375" s="7"/>
      <c r="K1375" s="65"/>
      <c r="L1375" s="65"/>
      <c r="M1375" s="65"/>
      <c r="N1375" s="65"/>
      <c r="O1375" s="65"/>
      <c r="P1375" s="65"/>
    </row>
    <row r="1376" spans="3:16" x14ac:dyDescent="0.25">
      <c r="C1376" s="7"/>
      <c r="K1376" s="65"/>
      <c r="L1376" s="65"/>
      <c r="M1376" s="65"/>
      <c r="N1376" s="65"/>
      <c r="O1376" s="65"/>
      <c r="P1376" s="65"/>
    </row>
    <row r="1377" spans="3:16" x14ac:dyDescent="0.25">
      <c r="C1377" s="7"/>
      <c r="K1377" s="65"/>
      <c r="L1377" s="65"/>
      <c r="M1377" s="65"/>
      <c r="N1377" s="65"/>
      <c r="O1377" s="65"/>
      <c r="P1377" s="65"/>
    </row>
    <row r="1378" spans="3:16" x14ac:dyDescent="0.25">
      <c r="C1378" s="7"/>
      <c r="K1378" s="65"/>
      <c r="L1378" s="65"/>
      <c r="M1378" s="65"/>
      <c r="N1378" s="65"/>
      <c r="O1378" s="65"/>
      <c r="P1378" s="65"/>
    </row>
    <row r="1379" spans="3:16" x14ac:dyDescent="0.25">
      <c r="C1379" s="7"/>
      <c r="K1379" s="65"/>
      <c r="L1379" s="65"/>
      <c r="M1379" s="65"/>
      <c r="N1379" s="65"/>
      <c r="O1379" s="65"/>
      <c r="P1379" s="65"/>
    </row>
    <row r="1380" spans="3:16" x14ac:dyDescent="0.25">
      <c r="C1380" s="7"/>
      <c r="K1380" s="65"/>
      <c r="L1380" s="65"/>
      <c r="M1380" s="65"/>
      <c r="N1380" s="65"/>
      <c r="O1380" s="65"/>
      <c r="P1380" s="65"/>
    </row>
    <row r="1381" spans="3:16" x14ac:dyDescent="0.25">
      <c r="C1381" s="7"/>
      <c r="K1381" s="65"/>
      <c r="L1381" s="65"/>
      <c r="M1381" s="65"/>
      <c r="N1381" s="65"/>
      <c r="O1381" s="65"/>
      <c r="P1381" s="65"/>
    </row>
    <row r="1382" spans="3:16" x14ac:dyDescent="0.25">
      <c r="C1382" s="7"/>
      <c r="K1382" s="65"/>
      <c r="L1382" s="65"/>
      <c r="M1382" s="65"/>
      <c r="N1382" s="65"/>
      <c r="O1382" s="65"/>
      <c r="P1382" s="65"/>
    </row>
    <row r="1383" spans="3:16" x14ac:dyDescent="0.25">
      <c r="C1383" s="7"/>
      <c r="K1383" s="65"/>
      <c r="L1383" s="65"/>
      <c r="M1383" s="65"/>
      <c r="N1383" s="65"/>
      <c r="O1383" s="65"/>
      <c r="P1383" s="65"/>
    </row>
    <row r="1384" spans="3:16" x14ac:dyDescent="0.25">
      <c r="C1384" s="7"/>
      <c r="K1384" s="65"/>
      <c r="L1384" s="65"/>
      <c r="M1384" s="65"/>
      <c r="N1384" s="65"/>
      <c r="O1384" s="65"/>
      <c r="P1384" s="65"/>
    </row>
    <row r="1385" spans="3:16" x14ac:dyDescent="0.25">
      <c r="C1385" s="7"/>
      <c r="K1385" s="65"/>
      <c r="L1385" s="65"/>
      <c r="M1385" s="65"/>
      <c r="N1385" s="65"/>
      <c r="O1385" s="65"/>
      <c r="P1385" s="65"/>
    </row>
    <row r="1386" spans="3:16" x14ac:dyDescent="0.25">
      <c r="C1386" s="7"/>
      <c r="K1386" s="65"/>
      <c r="L1386" s="65"/>
      <c r="M1386" s="65"/>
      <c r="N1386" s="65"/>
      <c r="O1386" s="65"/>
      <c r="P1386" s="65"/>
    </row>
    <row r="1387" spans="3:16" x14ac:dyDescent="0.25">
      <c r="C1387" s="7"/>
      <c r="K1387" s="65"/>
      <c r="L1387" s="65"/>
      <c r="M1387" s="65"/>
      <c r="N1387" s="65"/>
      <c r="O1387" s="65"/>
      <c r="P1387" s="65"/>
    </row>
    <row r="1388" spans="3:16" x14ac:dyDescent="0.25">
      <c r="C1388" s="7"/>
      <c r="K1388" s="65"/>
      <c r="L1388" s="65"/>
      <c r="M1388" s="65"/>
      <c r="N1388" s="65"/>
      <c r="O1388" s="65"/>
      <c r="P1388" s="65"/>
    </row>
    <row r="1389" spans="3:16" x14ac:dyDescent="0.25">
      <c r="C1389" s="7"/>
      <c r="K1389" s="65"/>
      <c r="L1389" s="65"/>
      <c r="M1389" s="65"/>
      <c r="N1389" s="65"/>
      <c r="O1389" s="65"/>
      <c r="P1389" s="65"/>
    </row>
    <row r="1390" spans="3:16" x14ac:dyDescent="0.25">
      <c r="C1390" s="7"/>
      <c r="K1390" s="65"/>
      <c r="L1390" s="65"/>
      <c r="M1390" s="65"/>
      <c r="N1390" s="65"/>
      <c r="O1390" s="65"/>
      <c r="P1390" s="65"/>
    </row>
    <row r="1391" spans="3:16" x14ac:dyDescent="0.25">
      <c r="C1391" s="7"/>
      <c r="K1391" s="65"/>
      <c r="L1391" s="65"/>
      <c r="M1391" s="65"/>
      <c r="N1391" s="65"/>
      <c r="O1391" s="65"/>
      <c r="P1391" s="65"/>
    </row>
    <row r="1392" spans="3:16" x14ac:dyDescent="0.25">
      <c r="C1392" s="7"/>
      <c r="K1392" s="65"/>
      <c r="L1392" s="65"/>
      <c r="M1392" s="65"/>
      <c r="N1392" s="65"/>
      <c r="O1392" s="65"/>
      <c r="P1392" s="65"/>
    </row>
    <row r="1393" spans="3:16" x14ac:dyDescent="0.25">
      <c r="C1393" s="7"/>
      <c r="K1393" s="65"/>
      <c r="L1393" s="65"/>
      <c r="M1393" s="65"/>
      <c r="N1393" s="65"/>
      <c r="O1393" s="65"/>
      <c r="P1393" s="65"/>
    </row>
    <row r="1394" spans="3:16" x14ac:dyDescent="0.25">
      <c r="C1394" s="7"/>
      <c r="K1394" s="65"/>
      <c r="L1394" s="65"/>
      <c r="M1394" s="65"/>
      <c r="N1394" s="65"/>
      <c r="O1394" s="65"/>
      <c r="P1394" s="65"/>
    </row>
    <row r="1395" spans="3:16" x14ac:dyDescent="0.25">
      <c r="C1395" s="7"/>
      <c r="K1395" s="65"/>
      <c r="L1395" s="65"/>
      <c r="M1395" s="65"/>
      <c r="N1395" s="65"/>
      <c r="O1395" s="65"/>
      <c r="P1395" s="65"/>
    </row>
    <row r="1396" spans="3:16" x14ac:dyDescent="0.25">
      <c r="C1396" s="7"/>
      <c r="K1396" s="65"/>
      <c r="L1396" s="65"/>
      <c r="M1396" s="65"/>
      <c r="N1396" s="65"/>
      <c r="O1396" s="65"/>
      <c r="P1396" s="65"/>
    </row>
    <row r="1397" spans="3:16" x14ac:dyDescent="0.25">
      <c r="C1397" s="7"/>
      <c r="K1397" s="65"/>
      <c r="L1397" s="65"/>
      <c r="M1397" s="65"/>
      <c r="N1397" s="65"/>
      <c r="O1397" s="65"/>
      <c r="P1397" s="65"/>
    </row>
    <row r="1398" spans="3:16" x14ac:dyDescent="0.25">
      <c r="C1398" s="7"/>
      <c r="K1398" s="65"/>
      <c r="L1398" s="65"/>
      <c r="M1398" s="65"/>
      <c r="N1398" s="65"/>
      <c r="O1398" s="65"/>
      <c r="P1398" s="65"/>
    </row>
    <row r="1399" spans="3:16" x14ac:dyDescent="0.25">
      <c r="C1399" s="7"/>
      <c r="K1399" s="65"/>
      <c r="L1399" s="65"/>
      <c r="M1399" s="65"/>
      <c r="N1399" s="65"/>
      <c r="O1399" s="65"/>
      <c r="P1399" s="65"/>
    </row>
    <row r="1400" spans="3:16" x14ac:dyDescent="0.25">
      <c r="C1400" s="7"/>
      <c r="K1400" s="65"/>
      <c r="L1400" s="65"/>
      <c r="M1400" s="65"/>
      <c r="N1400" s="65"/>
      <c r="O1400" s="65"/>
      <c r="P1400" s="65"/>
    </row>
    <row r="1401" spans="3:16" x14ac:dyDescent="0.25">
      <c r="C1401" s="7"/>
      <c r="K1401" s="65"/>
      <c r="L1401" s="65"/>
      <c r="M1401" s="65"/>
      <c r="N1401" s="65"/>
      <c r="O1401" s="65"/>
      <c r="P1401" s="65"/>
    </row>
    <row r="1402" spans="3:16" x14ac:dyDescent="0.25">
      <c r="C1402" s="7"/>
      <c r="K1402" s="65"/>
      <c r="L1402" s="65"/>
      <c r="M1402" s="65"/>
      <c r="N1402" s="65"/>
      <c r="O1402" s="65"/>
      <c r="P1402" s="65"/>
    </row>
    <row r="1403" spans="3:16" x14ac:dyDescent="0.25">
      <c r="C1403" s="7"/>
      <c r="K1403" s="65"/>
      <c r="L1403" s="65"/>
      <c r="M1403" s="65"/>
      <c r="N1403" s="65"/>
      <c r="O1403" s="65"/>
      <c r="P1403" s="65"/>
    </row>
    <row r="1404" spans="3:16" x14ac:dyDescent="0.25">
      <c r="C1404" s="7"/>
      <c r="K1404" s="65"/>
      <c r="L1404" s="65"/>
      <c r="M1404" s="65"/>
      <c r="N1404" s="65"/>
      <c r="O1404" s="65"/>
      <c r="P1404" s="65"/>
    </row>
    <row r="1405" spans="3:16" x14ac:dyDescent="0.25">
      <c r="C1405" s="7"/>
      <c r="K1405" s="65"/>
      <c r="L1405" s="65"/>
      <c r="M1405" s="65"/>
      <c r="N1405" s="65"/>
      <c r="O1405" s="65"/>
      <c r="P1405" s="65"/>
    </row>
    <row r="1406" spans="3:16" x14ac:dyDescent="0.25">
      <c r="C1406" s="7"/>
      <c r="K1406" s="65"/>
      <c r="L1406" s="65"/>
      <c r="M1406" s="65"/>
      <c r="N1406" s="65"/>
      <c r="O1406" s="65"/>
      <c r="P1406" s="65"/>
    </row>
    <row r="1407" spans="3:16" x14ac:dyDescent="0.25">
      <c r="C1407" s="7"/>
      <c r="K1407" s="65"/>
      <c r="L1407" s="65"/>
      <c r="M1407" s="65"/>
      <c r="N1407" s="65"/>
      <c r="O1407" s="65"/>
      <c r="P1407" s="65"/>
    </row>
    <row r="1408" spans="3:16" x14ac:dyDescent="0.25">
      <c r="C1408" s="7"/>
      <c r="K1408" s="65"/>
      <c r="L1408" s="65"/>
      <c r="M1408" s="65"/>
      <c r="N1408" s="65"/>
      <c r="O1408" s="65"/>
      <c r="P1408" s="65"/>
    </row>
    <row r="1409" spans="3:16" x14ac:dyDescent="0.25">
      <c r="C1409" s="7"/>
      <c r="K1409" s="65"/>
      <c r="L1409" s="65"/>
      <c r="M1409" s="65"/>
      <c r="N1409" s="65"/>
      <c r="O1409" s="65"/>
      <c r="P1409" s="65"/>
    </row>
    <row r="1410" spans="3:16" x14ac:dyDescent="0.25">
      <c r="C1410" s="7"/>
      <c r="K1410" s="65"/>
      <c r="L1410" s="65"/>
      <c r="M1410" s="65"/>
      <c r="N1410" s="65"/>
      <c r="O1410" s="65"/>
      <c r="P1410" s="65"/>
    </row>
    <row r="1411" spans="3:16" x14ac:dyDescent="0.25">
      <c r="C1411" s="7"/>
      <c r="K1411" s="65"/>
      <c r="L1411" s="65"/>
      <c r="M1411" s="65"/>
      <c r="N1411" s="65"/>
      <c r="O1411" s="65"/>
      <c r="P1411" s="65"/>
    </row>
    <row r="1412" spans="3:16" x14ac:dyDescent="0.25">
      <c r="C1412" s="7"/>
      <c r="K1412" s="65"/>
      <c r="L1412" s="65"/>
      <c r="M1412" s="65"/>
      <c r="N1412" s="65"/>
      <c r="O1412" s="65"/>
      <c r="P1412" s="65"/>
    </row>
    <row r="1413" spans="3:16" x14ac:dyDescent="0.25">
      <c r="C1413" s="7"/>
      <c r="K1413" s="65"/>
      <c r="L1413" s="65"/>
      <c r="M1413" s="65"/>
      <c r="N1413" s="65"/>
      <c r="O1413" s="65"/>
      <c r="P1413" s="65"/>
    </row>
    <row r="1414" spans="3:16" x14ac:dyDescent="0.25">
      <c r="C1414" s="7"/>
      <c r="K1414" s="65"/>
      <c r="L1414" s="65"/>
      <c r="M1414" s="65"/>
      <c r="N1414" s="65"/>
      <c r="O1414" s="65"/>
      <c r="P1414" s="65"/>
    </row>
    <row r="1415" spans="3:16" x14ac:dyDescent="0.25">
      <c r="C1415" s="7"/>
      <c r="K1415" s="65"/>
      <c r="L1415" s="65"/>
      <c r="M1415" s="65"/>
      <c r="N1415" s="65"/>
      <c r="O1415" s="65"/>
      <c r="P1415" s="65"/>
    </row>
    <row r="1416" spans="3:16" x14ac:dyDescent="0.25">
      <c r="C1416" s="7"/>
      <c r="K1416" s="65"/>
      <c r="L1416" s="65"/>
      <c r="M1416" s="65"/>
      <c r="N1416" s="65"/>
      <c r="O1416" s="65"/>
      <c r="P1416" s="65"/>
    </row>
    <row r="1417" spans="3:16" x14ac:dyDescent="0.25">
      <c r="C1417" s="7"/>
      <c r="K1417" s="65"/>
      <c r="L1417" s="65"/>
      <c r="M1417" s="65"/>
      <c r="N1417" s="65"/>
      <c r="O1417" s="65"/>
      <c r="P1417" s="65"/>
    </row>
    <row r="1418" spans="3:16" x14ac:dyDescent="0.25">
      <c r="C1418" s="7"/>
      <c r="K1418" s="65"/>
      <c r="L1418" s="65"/>
      <c r="M1418" s="65"/>
      <c r="N1418" s="65"/>
      <c r="O1418" s="65"/>
      <c r="P1418" s="65"/>
    </row>
    <row r="1419" spans="3:16" x14ac:dyDescent="0.25">
      <c r="C1419" s="7"/>
      <c r="K1419" s="65"/>
      <c r="L1419" s="65"/>
      <c r="M1419" s="65"/>
      <c r="N1419" s="65"/>
      <c r="O1419" s="65"/>
      <c r="P1419" s="65"/>
    </row>
    <row r="1420" spans="3:16" x14ac:dyDescent="0.25">
      <c r="C1420" s="7"/>
      <c r="K1420" s="65"/>
      <c r="L1420" s="65"/>
      <c r="M1420" s="65"/>
      <c r="N1420" s="65"/>
      <c r="O1420" s="65"/>
      <c r="P1420" s="65"/>
    </row>
    <row r="1421" spans="3:16" x14ac:dyDescent="0.25">
      <c r="C1421" s="7"/>
      <c r="K1421" s="65"/>
      <c r="L1421" s="65"/>
      <c r="M1421" s="65"/>
      <c r="N1421" s="65"/>
      <c r="O1421" s="65"/>
      <c r="P1421" s="65"/>
    </row>
    <row r="1422" spans="3:16" x14ac:dyDescent="0.25">
      <c r="C1422" s="7"/>
      <c r="K1422" s="65"/>
      <c r="L1422" s="65"/>
      <c r="M1422" s="65"/>
      <c r="N1422" s="65"/>
      <c r="O1422" s="65"/>
      <c r="P1422" s="65"/>
    </row>
    <row r="1423" spans="3:16" x14ac:dyDescent="0.25">
      <c r="C1423" s="7"/>
      <c r="K1423" s="65"/>
      <c r="L1423" s="65"/>
      <c r="M1423" s="65"/>
      <c r="N1423" s="65"/>
      <c r="O1423" s="65"/>
      <c r="P1423" s="65"/>
    </row>
    <row r="1424" spans="3:16" x14ac:dyDescent="0.25">
      <c r="C1424" s="7"/>
      <c r="K1424" s="65"/>
      <c r="L1424" s="65"/>
      <c r="M1424" s="65"/>
      <c r="N1424" s="65"/>
      <c r="O1424" s="65"/>
      <c r="P1424" s="65"/>
    </row>
    <row r="1425" spans="3:16" x14ac:dyDescent="0.25">
      <c r="C1425" s="7"/>
      <c r="K1425" s="65"/>
      <c r="L1425" s="65"/>
      <c r="M1425" s="65"/>
      <c r="N1425" s="65"/>
      <c r="O1425" s="65"/>
      <c r="P1425" s="65"/>
    </row>
    <row r="1426" spans="3:16" x14ac:dyDescent="0.25">
      <c r="C1426" s="7"/>
      <c r="K1426" s="65"/>
      <c r="L1426" s="65"/>
      <c r="M1426" s="65"/>
      <c r="N1426" s="65"/>
      <c r="O1426" s="65"/>
      <c r="P1426" s="65"/>
    </row>
    <row r="1427" spans="3:16" x14ac:dyDescent="0.25">
      <c r="C1427" s="7"/>
      <c r="K1427" s="65"/>
      <c r="L1427" s="65"/>
      <c r="M1427" s="65"/>
      <c r="N1427" s="65"/>
      <c r="O1427" s="65"/>
      <c r="P1427" s="65"/>
    </row>
    <row r="1428" spans="3:16" x14ac:dyDescent="0.25">
      <c r="C1428" s="7"/>
      <c r="K1428" s="65"/>
      <c r="L1428" s="65"/>
      <c r="M1428" s="65"/>
      <c r="N1428" s="65"/>
      <c r="O1428" s="65"/>
      <c r="P1428" s="65"/>
    </row>
    <row r="1429" spans="3:16" x14ac:dyDescent="0.25">
      <c r="C1429" s="7"/>
      <c r="K1429" s="65"/>
      <c r="L1429" s="65"/>
      <c r="M1429" s="65"/>
      <c r="N1429" s="65"/>
      <c r="O1429" s="65"/>
      <c r="P1429" s="65"/>
    </row>
    <row r="1430" spans="3:16" x14ac:dyDescent="0.25">
      <c r="C1430" s="7"/>
      <c r="K1430" s="65"/>
      <c r="L1430" s="65"/>
      <c r="M1430" s="65"/>
      <c r="N1430" s="65"/>
      <c r="O1430" s="65"/>
      <c r="P1430" s="65"/>
    </row>
    <row r="1431" spans="3:16" x14ac:dyDescent="0.25">
      <c r="C1431" s="7"/>
      <c r="K1431" s="65"/>
      <c r="L1431" s="65"/>
      <c r="M1431" s="65"/>
      <c r="N1431" s="65"/>
      <c r="O1431" s="65"/>
      <c r="P1431" s="65"/>
    </row>
    <row r="1432" spans="3:16" x14ac:dyDescent="0.25">
      <c r="C1432" s="7"/>
      <c r="K1432" s="65"/>
      <c r="L1432" s="65"/>
      <c r="M1432" s="65"/>
      <c r="N1432" s="65"/>
      <c r="O1432" s="65"/>
      <c r="P1432" s="65"/>
    </row>
    <row r="1433" spans="3:16" x14ac:dyDescent="0.25">
      <c r="C1433" s="7"/>
      <c r="K1433" s="65"/>
      <c r="L1433" s="65"/>
      <c r="M1433" s="65"/>
      <c r="N1433" s="65"/>
      <c r="O1433" s="65"/>
      <c r="P1433" s="65"/>
    </row>
    <row r="1434" spans="3:16" x14ac:dyDescent="0.25">
      <c r="C1434" s="7"/>
      <c r="K1434" s="65"/>
      <c r="L1434" s="65"/>
      <c r="M1434" s="65"/>
      <c r="N1434" s="65"/>
      <c r="O1434" s="65"/>
      <c r="P1434" s="65"/>
    </row>
    <row r="1435" spans="3:16" x14ac:dyDescent="0.25">
      <c r="C1435" s="7"/>
      <c r="K1435" s="65"/>
      <c r="L1435" s="65"/>
      <c r="M1435" s="65"/>
      <c r="N1435" s="65"/>
      <c r="O1435" s="65"/>
      <c r="P1435" s="65"/>
    </row>
    <row r="1436" spans="3:16" x14ac:dyDescent="0.25">
      <c r="C1436" s="7"/>
      <c r="K1436" s="65"/>
      <c r="L1436" s="65"/>
      <c r="M1436" s="65"/>
      <c r="N1436" s="65"/>
      <c r="O1436" s="65"/>
      <c r="P1436" s="65"/>
    </row>
    <row r="1437" spans="3:16" x14ac:dyDescent="0.25">
      <c r="C1437" s="7"/>
      <c r="K1437" s="65"/>
      <c r="L1437" s="65"/>
      <c r="M1437" s="65"/>
      <c r="N1437" s="65"/>
      <c r="O1437" s="65"/>
      <c r="P1437" s="65"/>
    </row>
    <row r="1438" spans="3:16" x14ac:dyDescent="0.25">
      <c r="C1438" s="7"/>
      <c r="K1438" s="65"/>
      <c r="L1438" s="65"/>
      <c r="M1438" s="65"/>
      <c r="N1438" s="65"/>
      <c r="O1438" s="65"/>
      <c r="P1438" s="65"/>
    </row>
    <row r="1439" spans="3:16" x14ac:dyDescent="0.25">
      <c r="C1439" s="7"/>
      <c r="K1439" s="65"/>
      <c r="L1439" s="65"/>
      <c r="M1439" s="65"/>
      <c r="N1439" s="65"/>
      <c r="O1439" s="65"/>
      <c r="P1439" s="65"/>
    </row>
    <row r="1440" spans="3:16" x14ac:dyDescent="0.25">
      <c r="C1440" s="7"/>
      <c r="K1440" s="65"/>
      <c r="L1440" s="65"/>
      <c r="M1440" s="65"/>
      <c r="N1440" s="65"/>
      <c r="O1440" s="65"/>
      <c r="P1440" s="65"/>
    </row>
    <row r="1441" spans="3:16" x14ac:dyDescent="0.25">
      <c r="C1441" s="7"/>
      <c r="K1441" s="65"/>
      <c r="L1441" s="65"/>
      <c r="M1441" s="65"/>
      <c r="N1441" s="65"/>
      <c r="O1441" s="65"/>
      <c r="P1441" s="65"/>
    </row>
    <row r="1442" spans="3:16" x14ac:dyDescent="0.25">
      <c r="C1442" s="7"/>
      <c r="K1442" s="65"/>
      <c r="L1442" s="65"/>
      <c r="M1442" s="65"/>
      <c r="N1442" s="65"/>
      <c r="O1442" s="65"/>
      <c r="P1442" s="65"/>
    </row>
    <row r="1443" spans="3:16" x14ac:dyDescent="0.25">
      <c r="C1443" s="7"/>
      <c r="K1443" s="65"/>
      <c r="L1443" s="65"/>
      <c r="M1443" s="65"/>
      <c r="N1443" s="65"/>
      <c r="O1443" s="65"/>
      <c r="P1443" s="65"/>
    </row>
    <row r="1444" spans="3:16" x14ac:dyDescent="0.25">
      <c r="C1444" s="7"/>
      <c r="K1444" s="65"/>
      <c r="L1444" s="65"/>
      <c r="M1444" s="65"/>
      <c r="N1444" s="65"/>
      <c r="O1444" s="65"/>
      <c r="P1444" s="65"/>
    </row>
    <row r="1445" spans="3:16" x14ac:dyDescent="0.25">
      <c r="C1445" s="7"/>
      <c r="K1445" s="65"/>
      <c r="L1445" s="65"/>
      <c r="M1445" s="65"/>
      <c r="N1445" s="65"/>
      <c r="O1445" s="65"/>
      <c r="P1445" s="65"/>
    </row>
    <row r="1446" spans="3:16" x14ac:dyDescent="0.25">
      <c r="C1446" s="7"/>
      <c r="K1446" s="65"/>
      <c r="L1446" s="65"/>
      <c r="M1446" s="65"/>
      <c r="N1446" s="65"/>
      <c r="O1446" s="65"/>
      <c r="P1446" s="65"/>
    </row>
    <row r="1447" spans="3:16" x14ac:dyDescent="0.25">
      <c r="C1447" s="7"/>
      <c r="K1447" s="65"/>
      <c r="L1447" s="65"/>
      <c r="M1447" s="65"/>
      <c r="N1447" s="65"/>
      <c r="O1447" s="65"/>
      <c r="P1447" s="65"/>
    </row>
    <row r="1448" spans="3:16" x14ac:dyDescent="0.25">
      <c r="C1448" s="7"/>
      <c r="K1448" s="65"/>
      <c r="L1448" s="65"/>
      <c r="M1448" s="65"/>
      <c r="N1448" s="65"/>
      <c r="O1448" s="65"/>
      <c r="P1448" s="65"/>
    </row>
    <row r="1449" spans="3:16" x14ac:dyDescent="0.25">
      <c r="C1449" s="7"/>
      <c r="K1449" s="65"/>
      <c r="L1449" s="65"/>
      <c r="M1449" s="65"/>
      <c r="N1449" s="65"/>
      <c r="O1449" s="65"/>
      <c r="P1449" s="65"/>
    </row>
    <row r="1450" spans="3:16" x14ac:dyDescent="0.25">
      <c r="C1450" s="7"/>
      <c r="K1450" s="65"/>
      <c r="L1450" s="65"/>
      <c r="M1450" s="65"/>
      <c r="N1450" s="65"/>
      <c r="O1450" s="65"/>
      <c r="P1450" s="65"/>
    </row>
    <row r="1451" spans="3:16" x14ac:dyDescent="0.25">
      <c r="C1451" s="7"/>
      <c r="K1451" s="65"/>
      <c r="L1451" s="65"/>
      <c r="M1451" s="65"/>
      <c r="N1451" s="65"/>
      <c r="O1451" s="65"/>
      <c r="P1451" s="65"/>
    </row>
    <row r="1452" spans="3:16" x14ac:dyDescent="0.25">
      <c r="C1452" s="7"/>
      <c r="K1452" s="65"/>
      <c r="L1452" s="65"/>
      <c r="M1452" s="65"/>
      <c r="N1452" s="65"/>
      <c r="O1452" s="65"/>
      <c r="P1452" s="65"/>
    </row>
    <row r="1453" spans="3:16" x14ac:dyDescent="0.25">
      <c r="C1453" s="7"/>
      <c r="K1453" s="65"/>
      <c r="L1453" s="65"/>
      <c r="M1453" s="65"/>
      <c r="N1453" s="65"/>
      <c r="O1453" s="65"/>
      <c r="P1453" s="65"/>
    </row>
    <row r="1454" spans="3:16" x14ac:dyDescent="0.25">
      <c r="C1454" s="7"/>
      <c r="K1454" s="65"/>
      <c r="L1454" s="65"/>
      <c r="M1454" s="65"/>
      <c r="N1454" s="65"/>
      <c r="O1454" s="65"/>
      <c r="P1454" s="65"/>
    </row>
    <row r="1455" spans="3:16" x14ac:dyDescent="0.25">
      <c r="C1455" s="7"/>
      <c r="K1455" s="65"/>
      <c r="L1455" s="65"/>
      <c r="M1455" s="65"/>
      <c r="N1455" s="65"/>
      <c r="O1455" s="65"/>
      <c r="P1455" s="65"/>
    </row>
    <row r="1456" spans="3:16" x14ac:dyDescent="0.25">
      <c r="C1456" s="7"/>
      <c r="K1456" s="65"/>
      <c r="L1456" s="65"/>
      <c r="M1456" s="65"/>
      <c r="N1456" s="65"/>
      <c r="O1456" s="65"/>
      <c r="P1456" s="65"/>
    </row>
    <row r="1457" spans="3:16" x14ac:dyDescent="0.25">
      <c r="C1457" s="7"/>
      <c r="K1457" s="65"/>
      <c r="L1457" s="65"/>
      <c r="M1457" s="65"/>
      <c r="N1457" s="65"/>
      <c r="O1457" s="65"/>
      <c r="P1457" s="65"/>
    </row>
    <row r="1458" spans="3:16" x14ac:dyDescent="0.25">
      <c r="C1458" s="7"/>
      <c r="K1458" s="65"/>
      <c r="L1458" s="65"/>
      <c r="M1458" s="65"/>
      <c r="N1458" s="65"/>
      <c r="O1458" s="65"/>
      <c r="P1458" s="65"/>
    </row>
    <row r="1459" spans="3:16" x14ac:dyDescent="0.25">
      <c r="C1459" s="7"/>
      <c r="K1459" s="65"/>
      <c r="L1459" s="65"/>
      <c r="M1459" s="65"/>
      <c r="N1459" s="65"/>
      <c r="O1459" s="65"/>
      <c r="P1459" s="65"/>
    </row>
    <row r="1460" spans="3:16" x14ac:dyDescent="0.25">
      <c r="C1460" s="7"/>
      <c r="K1460" s="65"/>
      <c r="L1460" s="65"/>
      <c r="M1460" s="65"/>
      <c r="N1460" s="65"/>
      <c r="O1460" s="65"/>
      <c r="P1460" s="65"/>
    </row>
    <row r="1461" spans="3:16" x14ac:dyDescent="0.25">
      <c r="C1461" s="7"/>
      <c r="K1461" s="65"/>
      <c r="L1461" s="65"/>
      <c r="M1461" s="65"/>
      <c r="N1461" s="65"/>
      <c r="O1461" s="65"/>
      <c r="P1461" s="65"/>
    </row>
    <row r="1462" spans="3:16" x14ac:dyDescent="0.25">
      <c r="C1462" s="7"/>
      <c r="K1462" s="65"/>
      <c r="L1462" s="65"/>
      <c r="M1462" s="65"/>
      <c r="N1462" s="65"/>
      <c r="O1462" s="65"/>
      <c r="P1462" s="65"/>
    </row>
    <row r="1463" spans="3:16" x14ac:dyDescent="0.25">
      <c r="C1463" s="7"/>
      <c r="K1463" s="65"/>
      <c r="L1463" s="65"/>
      <c r="M1463" s="65"/>
      <c r="N1463" s="65"/>
      <c r="O1463" s="65"/>
      <c r="P1463" s="65"/>
    </row>
    <row r="1464" spans="3:16" x14ac:dyDescent="0.25">
      <c r="C1464" s="7"/>
      <c r="K1464" s="65"/>
      <c r="L1464" s="65"/>
      <c r="M1464" s="65"/>
      <c r="N1464" s="65"/>
      <c r="O1464" s="65"/>
      <c r="P1464" s="65"/>
    </row>
    <row r="1465" spans="3:16" x14ac:dyDescent="0.25">
      <c r="C1465" s="7"/>
      <c r="K1465" s="65"/>
      <c r="L1465" s="65"/>
      <c r="M1465" s="65"/>
      <c r="N1465" s="65"/>
      <c r="O1465" s="65"/>
      <c r="P1465" s="65"/>
    </row>
    <row r="1466" spans="3:16" x14ac:dyDescent="0.25">
      <c r="C1466" s="7"/>
      <c r="K1466" s="65"/>
      <c r="L1466" s="65"/>
      <c r="M1466" s="65"/>
      <c r="N1466" s="65"/>
      <c r="O1466" s="65"/>
      <c r="P1466" s="65"/>
    </row>
    <row r="1467" spans="3:16" x14ac:dyDescent="0.25">
      <c r="C1467" s="7"/>
      <c r="K1467" s="65"/>
      <c r="L1467" s="65"/>
      <c r="M1467" s="65"/>
      <c r="N1467" s="65"/>
      <c r="O1467" s="65"/>
      <c r="P1467" s="65"/>
    </row>
    <row r="1468" spans="3:16" x14ac:dyDescent="0.25">
      <c r="C1468" s="7"/>
      <c r="K1468" s="65"/>
      <c r="L1468" s="65"/>
      <c r="M1468" s="65"/>
      <c r="N1468" s="65"/>
      <c r="O1468" s="65"/>
      <c r="P1468" s="65"/>
    </row>
    <row r="1469" spans="3:16" x14ac:dyDescent="0.25">
      <c r="C1469" s="7"/>
      <c r="K1469" s="65"/>
      <c r="L1469" s="65"/>
      <c r="M1469" s="65"/>
      <c r="N1469" s="65"/>
      <c r="O1469" s="65"/>
      <c r="P1469" s="65"/>
    </row>
    <row r="1470" spans="3:16" x14ac:dyDescent="0.25">
      <c r="C1470" s="7"/>
      <c r="K1470" s="65"/>
      <c r="L1470" s="65"/>
      <c r="M1470" s="65"/>
      <c r="N1470" s="65"/>
      <c r="O1470" s="65"/>
      <c r="P1470" s="65"/>
    </row>
    <row r="1471" spans="3:16" x14ac:dyDescent="0.25">
      <c r="C1471" s="7"/>
      <c r="K1471" s="65"/>
      <c r="L1471" s="65"/>
      <c r="M1471" s="65"/>
      <c r="N1471" s="65"/>
      <c r="O1471" s="65"/>
      <c r="P1471" s="65"/>
    </row>
    <row r="1472" spans="3:16" x14ac:dyDescent="0.25">
      <c r="C1472" s="7"/>
      <c r="K1472" s="65"/>
      <c r="L1472" s="65"/>
      <c r="M1472" s="65"/>
      <c r="N1472" s="65"/>
      <c r="O1472" s="65"/>
      <c r="P1472" s="65"/>
    </row>
    <row r="1473" spans="3:16" x14ac:dyDescent="0.25">
      <c r="C1473" s="7"/>
      <c r="K1473" s="65"/>
      <c r="L1473" s="65"/>
      <c r="M1473" s="65"/>
      <c r="N1473" s="65"/>
      <c r="O1473" s="65"/>
      <c r="P1473" s="65"/>
    </row>
    <row r="1474" spans="3:16" x14ac:dyDescent="0.25">
      <c r="C1474" s="7"/>
      <c r="K1474" s="65"/>
      <c r="L1474" s="65"/>
      <c r="M1474" s="65"/>
      <c r="N1474" s="65"/>
      <c r="O1474" s="65"/>
      <c r="P1474" s="65"/>
    </row>
    <row r="1475" spans="3:16" x14ac:dyDescent="0.25">
      <c r="C1475" s="7"/>
      <c r="K1475" s="65"/>
      <c r="L1475" s="65"/>
      <c r="M1475" s="65"/>
      <c r="N1475" s="65"/>
      <c r="O1475" s="65"/>
      <c r="P1475" s="65"/>
    </row>
    <row r="1476" spans="3:16" x14ac:dyDescent="0.25">
      <c r="C1476" s="7"/>
      <c r="K1476" s="65"/>
      <c r="L1476" s="65"/>
      <c r="M1476" s="65"/>
      <c r="N1476" s="65"/>
      <c r="O1476" s="65"/>
      <c r="P1476" s="65"/>
    </row>
    <row r="1477" spans="3:16" x14ac:dyDescent="0.25">
      <c r="C1477" s="7"/>
      <c r="K1477" s="65"/>
      <c r="L1477" s="65"/>
      <c r="M1477" s="65"/>
      <c r="N1477" s="65"/>
      <c r="O1477" s="65"/>
      <c r="P1477" s="65"/>
    </row>
    <row r="1478" spans="3:16" x14ac:dyDescent="0.25">
      <c r="C1478" s="7"/>
      <c r="K1478" s="65"/>
      <c r="L1478" s="65"/>
      <c r="M1478" s="65"/>
      <c r="N1478" s="65"/>
      <c r="O1478" s="65"/>
      <c r="P1478" s="65"/>
    </row>
    <row r="1479" spans="3:16" x14ac:dyDescent="0.25">
      <c r="C1479" s="7"/>
      <c r="K1479" s="65"/>
      <c r="L1479" s="65"/>
      <c r="M1479" s="65"/>
      <c r="N1479" s="65"/>
      <c r="O1479" s="65"/>
      <c r="P1479" s="65"/>
    </row>
    <row r="1480" spans="3:16" x14ac:dyDescent="0.25">
      <c r="C1480" s="7"/>
      <c r="K1480" s="65"/>
      <c r="L1480" s="65"/>
      <c r="M1480" s="65"/>
      <c r="N1480" s="65"/>
      <c r="O1480" s="65"/>
      <c r="P1480" s="65"/>
    </row>
    <row r="1481" spans="3:16" x14ac:dyDescent="0.25">
      <c r="C1481" s="7"/>
      <c r="K1481" s="65"/>
      <c r="L1481" s="65"/>
      <c r="M1481" s="65"/>
      <c r="N1481" s="65"/>
      <c r="O1481" s="65"/>
      <c r="P1481" s="65"/>
    </row>
    <row r="1482" spans="3:16" x14ac:dyDescent="0.25">
      <c r="C1482" s="7"/>
      <c r="K1482" s="65"/>
      <c r="L1482" s="65"/>
      <c r="M1482" s="65"/>
      <c r="N1482" s="65"/>
      <c r="O1482" s="65"/>
      <c r="P1482" s="65"/>
    </row>
    <row r="1483" spans="3:16" x14ac:dyDescent="0.25">
      <c r="C1483" s="7"/>
      <c r="K1483" s="65"/>
      <c r="L1483" s="65"/>
      <c r="M1483" s="65"/>
      <c r="N1483" s="65"/>
      <c r="O1483" s="65"/>
      <c r="P1483" s="65"/>
    </row>
    <row r="1484" spans="3:16" x14ac:dyDescent="0.25">
      <c r="C1484" s="7"/>
      <c r="K1484" s="65"/>
      <c r="L1484" s="65"/>
      <c r="M1484" s="65"/>
      <c r="N1484" s="65"/>
      <c r="O1484" s="65"/>
      <c r="P1484" s="65"/>
    </row>
    <row r="1485" spans="3:16" x14ac:dyDescent="0.25">
      <c r="C1485" s="7"/>
      <c r="K1485" s="65"/>
      <c r="L1485" s="65"/>
      <c r="M1485" s="65"/>
      <c r="N1485" s="65"/>
      <c r="O1485" s="65"/>
      <c r="P1485" s="65"/>
    </row>
    <row r="1486" spans="3:16" x14ac:dyDescent="0.25">
      <c r="C1486" s="7"/>
      <c r="K1486" s="65"/>
      <c r="L1486" s="65"/>
      <c r="M1486" s="65"/>
      <c r="N1486" s="65"/>
      <c r="O1486" s="65"/>
      <c r="P1486" s="65"/>
    </row>
    <row r="1487" spans="3:16" x14ac:dyDescent="0.25">
      <c r="C1487" s="7"/>
      <c r="K1487" s="65"/>
      <c r="L1487" s="65"/>
      <c r="M1487" s="65"/>
      <c r="N1487" s="65"/>
      <c r="O1487" s="65"/>
      <c r="P1487" s="65"/>
    </row>
    <row r="1488" spans="3:16" x14ac:dyDescent="0.25">
      <c r="C1488" s="7"/>
      <c r="K1488" s="65"/>
      <c r="L1488" s="65"/>
      <c r="M1488" s="65"/>
      <c r="N1488" s="65"/>
      <c r="O1488" s="65"/>
      <c r="P1488" s="65"/>
    </row>
    <row r="1489" spans="3:16" x14ac:dyDescent="0.25">
      <c r="C1489" s="7"/>
      <c r="K1489" s="65"/>
      <c r="L1489" s="65"/>
      <c r="M1489" s="65"/>
      <c r="N1489" s="65"/>
      <c r="O1489" s="65"/>
      <c r="P1489" s="65"/>
    </row>
    <row r="1490" spans="3:16" x14ac:dyDescent="0.25">
      <c r="C1490" s="7"/>
      <c r="K1490" s="65"/>
      <c r="L1490" s="65"/>
      <c r="M1490" s="65"/>
      <c r="N1490" s="65"/>
      <c r="O1490" s="65"/>
      <c r="P1490" s="65"/>
    </row>
    <row r="1491" spans="3:16" x14ac:dyDescent="0.25">
      <c r="C1491" s="7"/>
      <c r="K1491" s="65"/>
      <c r="L1491" s="65"/>
      <c r="M1491" s="65"/>
      <c r="N1491" s="65"/>
      <c r="O1491" s="65"/>
      <c r="P1491" s="65"/>
    </row>
    <row r="1492" spans="3:16" x14ac:dyDescent="0.25">
      <c r="C1492" s="7"/>
      <c r="K1492" s="65"/>
      <c r="L1492" s="65"/>
      <c r="M1492" s="65"/>
      <c r="N1492" s="65"/>
      <c r="O1492" s="65"/>
      <c r="P1492" s="65"/>
    </row>
    <row r="1493" spans="3:16" x14ac:dyDescent="0.25">
      <c r="C1493" s="7"/>
      <c r="K1493" s="65"/>
      <c r="L1493" s="65"/>
      <c r="M1493" s="65"/>
      <c r="N1493" s="65"/>
      <c r="O1493" s="65"/>
      <c r="P1493" s="65"/>
    </row>
    <row r="1494" spans="3:16" x14ac:dyDescent="0.25">
      <c r="C1494" s="7"/>
      <c r="K1494" s="65"/>
      <c r="L1494" s="65"/>
      <c r="M1494" s="65"/>
      <c r="N1494" s="65"/>
      <c r="O1494" s="65"/>
      <c r="P1494" s="65"/>
    </row>
    <row r="1495" spans="3:16" x14ac:dyDescent="0.25">
      <c r="C1495" s="7"/>
      <c r="K1495" s="65"/>
      <c r="L1495" s="65"/>
      <c r="M1495" s="65"/>
      <c r="N1495" s="65"/>
      <c r="O1495" s="65"/>
      <c r="P1495" s="65"/>
    </row>
    <row r="1496" spans="3:16" x14ac:dyDescent="0.25">
      <c r="C1496" s="7"/>
      <c r="K1496" s="65"/>
      <c r="L1496" s="65"/>
      <c r="M1496" s="65"/>
      <c r="N1496" s="65"/>
      <c r="O1496" s="65"/>
      <c r="P1496" s="65"/>
    </row>
    <row r="1497" spans="3:16" x14ac:dyDescent="0.25">
      <c r="C1497" s="7"/>
      <c r="K1497" s="65"/>
      <c r="L1497" s="65"/>
      <c r="M1497" s="65"/>
      <c r="N1497" s="65"/>
      <c r="O1497" s="65"/>
      <c r="P1497" s="65"/>
    </row>
    <row r="1498" spans="3:16" x14ac:dyDescent="0.25">
      <c r="C1498" s="7"/>
      <c r="K1498" s="65"/>
      <c r="L1498" s="65"/>
      <c r="M1498" s="65"/>
      <c r="N1498" s="65"/>
      <c r="O1498" s="65"/>
      <c r="P1498" s="65"/>
    </row>
    <row r="1499" spans="3:16" x14ac:dyDescent="0.25">
      <c r="C1499" s="7"/>
      <c r="K1499" s="65"/>
      <c r="L1499" s="65"/>
      <c r="M1499" s="65"/>
      <c r="N1499" s="65"/>
      <c r="O1499" s="65"/>
      <c r="P1499" s="65"/>
    </row>
    <row r="1500" spans="3:16" x14ac:dyDescent="0.25">
      <c r="C1500" s="7"/>
      <c r="K1500" s="65"/>
      <c r="L1500" s="65"/>
      <c r="M1500" s="65"/>
      <c r="N1500" s="65"/>
      <c r="O1500" s="65"/>
      <c r="P1500" s="65"/>
    </row>
    <row r="1501" spans="3:16" x14ac:dyDescent="0.25">
      <c r="C1501" s="7"/>
      <c r="K1501" s="65"/>
      <c r="L1501" s="65"/>
      <c r="M1501" s="65"/>
      <c r="N1501" s="65"/>
      <c r="O1501" s="65"/>
      <c r="P1501" s="65"/>
    </row>
    <row r="1502" spans="3:16" x14ac:dyDescent="0.25">
      <c r="C1502" s="7"/>
      <c r="K1502" s="65"/>
      <c r="L1502" s="65"/>
      <c r="M1502" s="65"/>
      <c r="N1502" s="65"/>
      <c r="O1502" s="65"/>
      <c r="P1502" s="65"/>
    </row>
    <row r="1503" spans="3:16" x14ac:dyDescent="0.25">
      <c r="C1503" s="7"/>
      <c r="K1503" s="65"/>
      <c r="L1503" s="65"/>
      <c r="M1503" s="65"/>
      <c r="N1503" s="65"/>
      <c r="O1503" s="65"/>
      <c r="P1503" s="65"/>
    </row>
    <row r="1504" spans="3:16" x14ac:dyDescent="0.25">
      <c r="C1504" s="7"/>
      <c r="K1504" s="65"/>
      <c r="L1504" s="65"/>
      <c r="M1504" s="65"/>
      <c r="N1504" s="65"/>
      <c r="O1504" s="65"/>
      <c r="P1504" s="65"/>
    </row>
    <row r="1505" spans="3:16" x14ac:dyDescent="0.25">
      <c r="C1505" s="7"/>
      <c r="K1505" s="65"/>
      <c r="L1505" s="65"/>
      <c r="M1505" s="65"/>
      <c r="N1505" s="65"/>
      <c r="O1505" s="65"/>
      <c r="P1505" s="65"/>
    </row>
    <row r="1506" spans="3:16" x14ac:dyDescent="0.25">
      <c r="C1506" s="7"/>
      <c r="K1506" s="65"/>
      <c r="L1506" s="65"/>
      <c r="M1506" s="65"/>
      <c r="N1506" s="65"/>
      <c r="O1506" s="65"/>
      <c r="P1506" s="65"/>
    </row>
    <row r="1507" spans="3:16" x14ac:dyDescent="0.25">
      <c r="C1507" s="7"/>
      <c r="K1507" s="65"/>
      <c r="L1507" s="65"/>
      <c r="M1507" s="65"/>
      <c r="N1507" s="65"/>
      <c r="O1507" s="65"/>
      <c r="P1507" s="65"/>
    </row>
    <row r="1508" spans="3:16" x14ac:dyDescent="0.25">
      <c r="C1508" s="7"/>
      <c r="K1508" s="65"/>
      <c r="L1508" s="65"/>
      <c r="M1508" s="65"/>
      <c r="N1508" s="65"/>
      <c r="O1508" s="65"/>
      <c r="P1508" s="65"/>
    </row>
    <row r="1509" spans="3:16" x14ac:dyDescent="0.25">
      <c r="C1509" s="7"/>
      <c r="K1509" s="65"/>
      <c r="L1509" s="65"/>
      <c r="M1509" s="65"/>
      <c r="N1509" s="65"/>
      <c r="O1509" s="65"/>
      <c r="P1509" s="65"/>
    </row>
    <row r="1510" spans="3:16" x14ac:dyDescent="0.25">
      <c r="C1510" s="7"/>
      <c r="K1510" s="65"/>
      <c r="L1510" s="65"/>
      <c r="M1510" s="65"/>
      <c r="N1510" s="65"/>
      <c r="O1510" s="65"/>
      <c r="P1510" s="65"/>
    </row>
    <row r="1511" spans="3:16" x14ac:dyDescent="0.25">
      <c r="C1511" s="7"/>
      <c r="K1511" s="65"/>
      <c r="L1511" s="65"/>
      <c r="M1511" s="65"/>
      <c r="N1511" s="65"/>
      <c r="O1511" s="65"/>
      <c r="P1511" s="65"/>
    </row>
    <row r="1512" spans="3:16" x14ac:dyDescent="0.25">
      <c r="C1512" s="7"/>
      <c r="K1512" s="65"/>
      <c r="L1512" s="65"/>
      <c r="M1512" s="65"/>
      <c r="N1512" s="65"/>
      <c r="O1512" s="65"/>
      <c r="P1512" s="65"/>
    </row>
    <row r="1513" spans="3:16" x14ac:dyDescent="0.25">
      <c r="C1513" s="7"/>
      <c r="K1513" s="65"/>
      <c r="L1513" s="65"/>
      <c r="M1513" s="65"/>
      <c r="N1513" s="65"/>
      <c r="O1513" s="65"/>
      <c r="P1513" s="65"/>
    </row>
    <row r="1514" spans="3:16" x14ac:dyDescent="0.25">
      <c r="C1514" s="7"/>
      <c r="K1514" s="65"/>
      <c r="L1514" s="65"/>
      <c r="M1514" s="65"/>
      <c r="N1514" s="65"/>
      <c r="O1514" s="65"/>
      <c r="P1514" s="65"/>
    </row>
    <row r="1515" spans="3:16" x14ac:dyDescent="0.25">
      <c r="C1515" s="7"/>
      <c r="K1515" s="65"/>
      <c r="L1515" s="65"/>
      <c r="M1515" s="65"/>
      <c r="N1515" s="65"/>
      <c r="O1515" s="65"/>
      <c r="P1515" s="65"/>
    </row>
    <row r="1516" spans="3:16" x14ac:dyDescent="0.25">
      <c r="C1516" s="7"/>
      <c r="K1516" s="65"/>
      <c r="L1516" s="65"/>
      <c r="M1516" s="65"/>
      <c r="N1516" s="65"/>
      <c r="O1516" s="65"/>
      <c r="P1516" s="65"/>
    </row>
    <row r="1517" spans="3:16" x14ac:dyDescent="0.25">
      <c r="C1517" s="7"/>
      <c r="K1517" s="65"/>
      <c r="L1517" s="65"/>
      <c r="M1517" s="65"/>
      <c r="N1517" s="65"/>
      <c r="O1517" s="65"/>
      <c r="P1517" s="65"/>
    </row>
    <row r="1518" spans="3:16" x14ac:dyDescent="0.25">
      <c r="C1518" s="7"/>
      <c r="K1518" s="65"/>
      <c r="L1518" s="65"/>
      <c r="M1518" s="65"/>
      <c r="N1518" s="65"/>
      <c r="O1518" s="65"/>
      <c r="P1518" s="65"/>
    </row>
    <row r="1519" spans="3:16" x14ac:dyDescent="0.25">
      <c r="C1519" s="7"/>
      <c r="K1519" s="65"/>
      <c r="L1519" s="65"/>
      <c r="M1519" s="65"/>
      <c r="N1519" s="65"/>
      <c r="O1519" s="65"/>
      <c r="P1519" s="65"/>
    </row>
    <row r="1520" spans="3:16" x14ac:dyDescent="0.25">
      <c r="C1520" s="7"/>
      <c r="K1520" s="65"/>
      <c r="L1520" s="65"/>
      <c r="M1520" s="65"/>
      <c r="N1520" s="65"/>
      <c r="O1520" s="65"/>
      <c r="P1520" s="65"/>
    </row>
    <row r="1521" spans="3:16" x14ac:dyDescent="0.25">
      <c r="C1521" s="7"/>
      <c r="K1521" s="65"/>
      <c r="L1521" s="65"/>
      <c r="M1521" s="65"/>
      <c r="N1521" s="65"/>
      <c r="O1521" s="65"/>
      <c r="P1521" s="65"/>
    </row>
    <row r="1522" spans="3:16" x14ac:dyDescent="0.25">
      <c r="C1522" s="7"/>
      <c r="K1522" s="65"/>
      <c r="L1522" s="65"/>
      <c r="M1522" s="65"/>
      <c r="N1522" s="65"/>
      <c r="O1522" s="65"/>
      <c r="P1522" s="65"/>
    </row>
    <row r="1523" spans="3:16" x14ac:dyDescent="0.25">
      <c r="C1523" s="7"/>
      <c r="K1523" s="65"/>
      <c r="L1523" s="65"/>
      <c r="M1523" s="65"/>
      <c r="N1523" s="65"/>
      <c r="O1523" s="65"/>
      <c r="P1523" s="65"/>
    </row>
    <row r="1524" spans="3:16" x14ac:dyDescent="0.25">
      <c r="C1524" s="7"/>
      <c r="K1524" s="65"/>
      <c r="L1524" s="65"/>
      <c r="M1524" s="65"/>
      <c r="N1524" s="65"/>
      <c r="O1524" s="65"/>
      <c r="P1524" s="65"/>
    </row>
    <row r="1525" spans="3:16" x14ac:dyDescent="0.25">
      <c r="C1525" s="7"/>
      <c r="K1525" s="65"/>
      <c r="L1525" s="65"/>
      <c r="M1525" s="65"/>
      <c r="N1525" s="65"/>
      <c r="O1525" s="65"/>
      <c r="P1525" s="65"/>
    </row>
    <row r="1526" spans="3:16" x14ac:dyDescent="0.25">
      <c r="C1526" s="7"/>
      <c r="K1526" s="65"/>
      <c r="L1526" s="65"/>
      <c r="M1526" s="65"/>
      <c r="N1526" s="65"/>
      <c r="O1526" s="65"/>
      <c r="P1526" s="65"/>
    </row>
    <row r="1527" spans="3:16" x14ac:dyDescent="0.25">
      <c r="C1527" s="7"/>
      <c r="K1527" s="65"/>
      <c r="L1527" s="65"/>
      <c r="M1527" s="65"/>
      <c r="N1527" s="65"/>
      <c r="O1527" s="65"/>
      <c r="P1527" s="65"/>
    </row>
    <row r="1528" spans="3:16" x14ac:dyDescent="0.25">
      <c r="C1528" s="7"/>
      <c r="K1528" s="65"/>
      <c r="L1528" s="65"/>
      <c r="M1528" s="65"/>
      <c r="N1528" s="65"/>
      <c r="O1528" s="65"/>
      <c r="P1528" s="65"/>
    </row>
    <row r="1529" spans="3:16" x14ac:dyDescent="0.25">
      <c r="C1529" s="7"/>
      <c r="K1529" s="65"/>
      <c r="L1529" s="65"/>
      <c r="M1529" s="65"/>
      <c r="N1529" s="65"/>
      <c r="O1529" s="65"/>
      <c r="P1529" s="65"/>
    </row>
    <row r="1530" spans="3:16" x14ac:dyDescent="0.25">
      <c r="C1530" s="7"/>
      <c r="K1530" s="65"/>
      <c r="L1530" s="65"/>
      <c r="M1530" s="65"/>
      <c r="N1530" s="65"/>
      <c r="O1530" s="65"/>
      <c r="P1530" s="65"/>
    </row>
    <row r="1531" spans="3:16" x14ac:dyDescent="0.25">
      <c r="C1531" s="7"/>
      <c r="K1531" s="65"/>
      <c r="L1531" s="65"/>
      <c r="M1531" s="65"/>
      <c r="N1531" s="65"/>
      <c r="O1531" s="65"/>
      <c r="P1531" s="65"/>
    </row>
    <row r="1532" spans="3:16" x14ac:dyDescent="0.25">
      <c r="C1532" s="7"/>
      <c r="K1532" s="65"/>
      <c r="L1532" s="65"/>
      <c r="M1532" s="65"/>
      <c r="N1532" s="65"/>
      <c r="O1532" s="65"/>
      <c r="P1532" s="65"/>
    </row>
    <row r="1533" spans="3:16" x14ac:dyDescent="0.25">
      <c r="C1533" s="7"/>
      <c r="K1533" s="65"/>
      <c r="L1533" s="65"/>
      <c r="M1533" s="65"/>
      <c r="N1533" s="65"/>
      <c r="O1533" s="65"/>
      <c r="P1533" s="65"/>
    </row>
    <row r="1534" spans="3:16" x14ac:dyDescent="0.25">
      <c r="C1534" s="7"/>
      <c r="K1534" s="65"/>
      <c r="L1534" s="65"/>
      <c r="M1534" s="65"/>
      <c r="N1534" s="65"/>
      <c r="O1534" s="65"/>
      <c r="P1534" s="65"/>
    </row>
    <row r="1535" spans="3:16" x14ac:dyDescent="0.25">
      <c r="C1535" s="7"/>
      <c r="K1535" s="65"/>
      <c r="L1535" s="65"/>
      <c r="M1535" s="65"/>
      <c r="N1535" s="65"/>
      <c r="O1535" s="65"/>
      <c r="P1535" s="65"/>
    </row>
    <row r="1536" spans="3:16" x14ac:dyDescent="0.25">
      <c r="C1536" s="7"/>
      <c r="K1536" s="65"/>
      <c r="L1536" s="65"/>
      <c r="M1536" s="65"/>
      <c r="N1536" s="65"/>
      <c r="O1536" s="65"/>
      <c r="P1536" s="65"/>
    </row>
    <row r="1537" spans="3:16" x14ac:dyDescent="0.25">
      <c r="C1537" s="7"/>
      <c r="K1537" s="65"/>
      <c r="L1537" s="65"/>
      <c r="M1537" s="65"/>
      <c r="N1537" s="65"/>
      <c r="O1537" s="65"/>
      <c r="P1537" s="65"/>
    </row>
    <row r="1538" spans="3:16" x14ac:dyDescent="0.25">
      <c r="C1538" s="7"/>
      <c r="K1538" s="65"/>
      <c r="L1538" s="65"/>
      <c r="M1538" s="65"/>
      <c r="N1538" s="65"/>
      <c r="O1538" s="65"/>
      <c r="P1538" s="65"/>
    </row>
    <row r="1539" spans="3:16" x14ac:dyDescent="0.25">
      <c r="C1539" s="7"/>
      <c r="K1539" s="65"/>
      <c r="L1539" s="65"/>
      <c r="M1539" s="65"/>
      <c r="N1539" s="65"/>
      <c r="O1539" s="65"/>
      <c r="P1539" s="65"/>
    </row>
    <row r="1540" spans="3:16" x14ac:dyDescent="0.25">
      <c r="C1540" s="7"/>
      <c r="K1540" s="65"/>
      <c r="L1540" s="65"/>
      <c r="M1540" s="65"/>
      <c r="N1540" s="65"/>
      <c r="O1540" s="65"/>
      <c r="P1540" s="65"/>
    </row>
    <row r="1541" spans="3:16" x14ac:dyDescent="0.25">
      <c r="C1541" s="7"/>
      <c r="K1541" s="65"/>
      <c r="L1541" s="65"/>
      <c r="M1541" s="65"/>
      <c r="N1541" s="65"/>
      <c r="O1541" s="65"/>
      <c r="P1541" s="65"/>
    </row>
    <row r="1542" spans="3:16" x14ac:dyDescent="0.25">
      <c r="C1542" s="7"/>
      <c r="K1542" s="65"/>
      <c r="L1542" s="65"/>
      <c r="M1542" s="65"/>
      <c r="N1542" s="65"/>
      <c r="O1542" s="65"/>
      <c r="P1542" s="65"/>
    </row>
    <row r="1543" spans="3:16" x14ac:dyDescent="0.25">
      <c r="C1543" s="7"/>
      <c r="K1543" s="65"/>
      <c r="L1543" s="65"/>
      <c r="M1543" s="65"/>
      <c r="N1543" s="65"/>
      <c r="O1543" s="65"/>
      <c r="P1543" s="65"/>
    </row>
    <row r="1544" spans="3:16" x14ac:dyDescent="0.25">
      <c r="C1544" s="7"/>
      <c r="K1544" s="65"/>
      <c r="L1544" s="65"/>
      <c r="M1544" s="65"/>
      <c r="N1544" s="65"/>
      <c r="O1544" s="65"/>
      <c r="P1544" s="65"/>
    </row>
    <row r="1545" spans="3:16" x14ac:dyDescent="0.25">
      <c r="C1545" s="7"/>
      <c r="K1545" s="65"/>
      <c r="L1545" s="65"/>
      <c r="M1545" s="65"/>
      <c r="N1545" s="65"/>
      <c r="O1545" s="65"/>
      <c r="P1545" s="65"/>
    </row>
    <row r="1546" spans="3:16" x14ac:dyDescent="0.25">
      <c r="C1546" s="7"/>
      <c r="K1546" s="65"/>
      <c r="L1546" s="65"/>
      <c r="M1546" s="65"/>
      <c r="N1546" s="65"/>
      <c r="O1546" s="65"/>
      <c r="P1546" s="65"/>
    </row>
    <row r="1547" spans="3:16" x14ac:dyDescent="0.25">
      <c r="C1547" s="7"/>
      <c r="K1547" s="65"/>
      <c r="L1547" s="65"/>
      <c r="M1547" s="65"/>
      <c r="N1547" s="65"/>
      <c r="O1547" s="65"/>
      <c r="P1547" s="65"/>
    </row>
    <row r="1548" spans="3:16" x14ac:dyDescent="0.25">
      <c r="C1548" s="7"/>
      <c r="K1548" s="65"/>
      <c r="L1548" s="65"/>
      <c r="M1548" s="65"/>
      <c r="N1548" s="65"/>
      <c r="O1548" s="65"/>
      <c r="P1548" s="65"/>
    </row>
    <row r="1549" spans="3:16" x14ac:dyDescent="0.25">
      <c r="C1549" s="7"/>
      <c r="K1549" s="65"/>
      <c r="L1549" s="65"/>
      <c r="M1549" s="65"/>
      <c r="N1549" s="65"/>
      <c r="O1549" s="65"/>
      <c r="P1549" s="65"/>
    </row>
    <row r="1550" spans="3:16" x14ac:dyDescent="0.25">
      <c r="C1550" s="7"/>
      <c r="K1550" s="65"/>
      <c r="L1550" s="65"/>
      <c r="M1550" s="65"/>
      <c r="N1550" s="65"/>
      <c r="O1550" s="65"/>
      <c r="P1550" s="65"/>
    </row>
    <row r="1551" spans="3:16" x14ac:dyDescent="0.25">
      <c r="C1551" s="7"/>
      <c r="K1551" s="65"/>
      <c r="L1551" s="65"/>
      <c r="M1551" s="65"/>
      <c r="N1551" s="65"/>
      <c r="O1551" s="65"/>
      <c r="P1551" s="65"/>
    </row>
    <row r="1552" spans="3:16" x14ac:dyDescent="0.25">
      <c r="C1552" s="7"/>
      <c r="K1552" s="65"/>
      <c r="L1552" s="65"/>
      <c r="M1552" s="65"/>
      <c r="N1552" s="65"/>
      <c r="O1552" s="65"/>
      <c r="P1552" s="65"/>
    </row>
    <row r="1553" spans="3:16" x14ac:dyDescent="0.25">
      <c r="C1553" s="7"/>
      <c r="K1553" s="65"/>
      <c r="L1553" s="65"/>
      <c r="M1553" s="65"/>
      <c r="N1553" s="65"/>
      <c r="O1553" s="65"/>
      <c r="P1553" s="65"/>
    </row>
    <row r="1554" spans="3:16" x14ac:dyDescent="0.25">
      <c r="C1554" s="7"/>
      <c r="K1554" s="65"/>
      <c r="L1554" s="65"/>
      <c r="M1554" s="65"/>
      <c r="N1554" s="65"/>
      <c r="O1554" s="65"/>
      <c r="P1554" s="65"/>
    </row>
    <row r="1555" spans="3:16" x14ac:dyDescent="0.25">
      <c r="C1555" s="7"/>
      <c r="K1555" s="65"/>
      <c r="L1555" s="65"/>
      <c r="M1555" s="65"/>
      <c r="N1555" s="65"/>
      <c r="O1555" s="65"/>
      <c r="P1555" s="65"/>
    </row>
    <row r="1556" spans="3:16" x14ac:dyDescent="0.25">
      <c r="C1556" s="7"/>
      <c r="K1556" s="65"/>
      <c r="L1556" s="65"/>
      <c r="M1556" s="65"/>
      <c r="N1556" s="65"/>
      <c r="O1556" s="65"/>
      <c r="P1556" s="65"/>
    </row>
    <row r="1557" spans="3:16" x14ac:dyDescent="0.25">
      <c r="C1557" s="7"/>
      <c r="K1557" s="65"/>
      <c r="L1557" s="65"/>
      <c r="M1557" s="65"/>
      <c r="N1557" s="65"/>
      <c r="O1557" s="65"/>
      <c r="P1557" s="65"/>
    </row>
    <row r="1558" spans="3:16" x14ac:dyDescent="0.25">
      <c r="C1558" s="7"/>
      <c r="K1558" s="65"/>
      <c r="L1558" s="65"/>
      <c r="M1558" s="65"/>
      <c r="N1558" s="65"/>
      <c r="O1558" s="65"/>
      <c r="P1558" s="65"/>
    </row>
    <row r="1559" spans="3:16" x14ac:dyDescent="0.25">
      <c r="C1559" s="7"/>
      <c r="K1559" s="65"/>
      <c r="L1559" s="65"/>
      <c r="M1559" s="65"/>
      <c r="N1559" s="65"/>
      <c r="O1559" s="65"/>
      <c r="P1559" s="65"/>
    </row>
    <row r="1560" spans="3:16" x14ac:dyDescent="0.25">
      <c r="C1560" s="7"/>
      <c r="K1560" s="65"/>
      <c r="L1560" s="65"/>
      <c r="M1560" s="65"/>
      <c r="N1560" s="65"/>
      <c r="O1560" s="65"/>
      <c r="P1560" s="65"/>
    </row>
    <row r="1561" spans="3:16" x14ac:dyDescent="0.25">
      <c r="C1561" s="7"/>
      <c r="K1561" s="65"/>
      <c r="L1561" s="65"/>
      <c r="M1561" s="65"/>
      <c r="N1561" s="65"/>
      <c r="O1561" s="65"/>
      <c r="P1561" s="65"/>
    </row>
    <row r="1562" spans="3:16" x14ac:dyDescent="0.25">
      <c r="C1562" s="7"/>
      <c r="K1562" s="65"/>
      <c r="L1562" s="65"/>
      <c r="M1562" s="65"/>
      <c r="N1562" s="65"/>
      <c r="O1562" s="65"/>
      <c r="P1562" s="65"/>
    </row>
    <row r="1563" spans="3:16" x14ac:dyDescent="0.25">
      <c r="C1563" s="7"/>
      <c r="K1563" s="65"/>
      <c r="L1563" s="65"/>
      <c r="M1563" s="65"/>
      <c r="N1563" s="65"/>
      <c r="O1563" s="65"/>
      <c r="P1563" s="65"/>
    </row>
    <row r="1564" spans="3:16" x14ac:dyDescent="0.25">
      <c r="C1564" s="7"/>
      <c r="K1564" s="65"/>
      <c r="L1564" s="65"/>
      <c r="M1564" s="65"/>
      <c r="N1564" s="65"/>
      <c r="O1564" s="65"/>
      <c r="P1564" s="65"/>
    </row>
    <row r="1565" spans="3:16" x14ac:dyDescent="0.25">
      <c r="C1565" s="7"/>
      <c r="K1565" s="65"/>
      <c r="L1565" s="65"/>
      <c r="M1565" s="65"/>
      <c r="N1565" s="65"/>
      <c r="O1565" s="65"/>
      <c r="P1565" s="65"/>
    </row>
    <row r="1566" spans="3:16" x14ac:dyDescent="0.25">
      <c r="C1566" s="7"/>
      <c r="K1566" s="65"/>
      <c r="L1566" s="65"/>
      <c r="M1566" s="65"/>
      <c r="N1566" s="65"/>
      <c r="O1566" s="65"/>
      <c r="P1566" s="65"/>
    </row>
    <row r="1567" spans="3:16" x14ac:dyDescent="0.25">
      <c r="C1567" s="7"/>
      <c r="K1567" s="65"/>
      <c r="L1567" s="65"/>
      <c r="M1567" s="65"/>
      <c r="N1567" s="65"/>
      <c r="O1567" s="65"/>
      <c r="P1567" s="65"/>
    </row>
    <row r="1568" spans="3:16" x14ac:dyDescent="0.25">
      <c r="C1568" s="7"/>
      <c r="K1568" s="65"/>
      <c r="L1568" s="65"/>
      <c r="M1568" s="65"/>
      <c r="N1568" s="65"/>
      <c r="O1568" s="65"/>
      <c r="P1568" s="65"/>
    </row>
    <row r="1569" spans="3:16" x14ac:dyDescent="0.25">
      <c r="C1569" s="7"/>
      <c r="K1569" s="65"/>
      <c r="L1569" s="65"/>
      <c r="M1569" s="65"/>
      <c r="N1569" s="65"/>
      <c r="O1569" s="65"/>
      <c r="P1569" s="65"/>
    </row>
    <row r="1570" spans="3:16" x14ac:dyDescent="0.25">
      <c r="C1570" s="7"/>
      <c r="K1570" s="65"/>
      <c r="L1570" s="65"/>
      <c r="M1570" s="65"/>
      <c r="N1570" s="65"/>
      <c r="O1570" s="65"/>
      <c r="P1570" s="65"/>
    </row>
    <row r="1571" spans="3:16" x14ac:dyDescent="0.25">
      <c r="C1571" s="7"/>
      <c r="K1571" s="65"/>
      <c r="L1571" s="65"/>
      <c r="M1571" s="65"/>
      <c r="N1571" s="65"/>
      <c r="O1571" s="65"/>
      <c r="P1571" s="65"/>
    </row>
    <row r="1572" spans="3:16" x14ac:dyDescent="0.25">
      <c r="C1572" s="7"/>
      <c r="K1572" s="65"/>
      <c r="L1572" s="65"/>
      <c r="M1572" s="65"/>
      <c r="N1572" s="65"/>
      <c r="O1572" s="65"/>
      <c r="P1572" s="65"/>
    </row>
    <row r="1573" spans="3:16" x14ac:dyDescent="0.25">
      <c r="C1573" s="7"/>
      <c r="K1573" s="65"/>
      <c r="L1573" s="65"/>
      <c r="M1573" s="65"/>
      <c r="N1573" s="65"/>
      <c r="O1573" s="65"/>
      <c r="P1573" s="65"/>
    </row>
    <row r="1574" spans="3:16" x14ac:dyDescent="0.25">
      <c r="C1574" s="7"/>
      <c r="K1574" s="65"/>
      <c r="L1574" s="65"/>
      <c r="M1574" s="65"/>
      <c r="N1574" s="65"/>
      <c r="O1574" s="65"/>
      <c r="P1574" s="65"/>
    </row>
    <row r="1575" spans="3:16" x14ac:dyDescent="0.25">
      <c r="C1575" s="7"/>
      <c r="K1575" s="65"/>
      <c r="L1575" s="65"/>
      <c r="M1575" s="65"/>
      <c r="N1575" s="65"/>
      <c r="O1575" s="65"/>
      <c r="P1575" s="65"/>
    </row>
    <row r="1576" spans="3:16" x14ac:dyDescent="0.25">
      <c r="C1576" s="7"/>
      <c r="K1576" s="65"/>
      <c r="L1576" s="65"/>
      <c r="M1576" s="65"/>
      <c r="N1576" s="65"/>
      <c r="O1576" s="65"/>
      <c r="P1576" s="65"/>
    </row>
    <row r="1577" spans="3:16" x14ac:dyDescent="0.25">
      <c r="C1577" s="7"/>
      <c r="K1577" s="65"/>
      <c r="L1577" s="65"/>
      <c r="M1577" s="65"/>
      <c r="N1577" s="65"/>
      <c r="O1577" s="65"/>
      <c r="P1577" s="65"/>
    </row>
    <row r="1578" spans="3:16" x14ac:dyDescent="0.25">
      <c r="C1578" s="7"/>
      <c r="K1578" s="65"/>
      <c r="L1578" s="65"/>
      <c r="M1578" s="65"/>
      <c r="N1578" s="65"/>
      <c r="O1578" s="65"/>
      <c r="P1578" s="65"/>
    </row>
    <row r="1579" spans="3:16" x14ac:dyDescent="0.25">
      <c r="C1579" s="7"/>
      <c r="K1579" s="65"/>
      <c r="L1579" s="65"/>
      <c r="M1579" s="65"/>
      <c r="N1579" s="65"/>
      <c r="O1579" s="65"/>
      <c r="P1579" s="65"/>
    </row>
    <row r="1580" spans="3:16" x14ac:dyDescent="0.25">
      <c r="C1580" s="7"/>
      <c r="K1580" s="65"/>
      <c r="L1580" s="65"/>
      <c r="M1580" s="65"/>
      <c r="N1580" s="65"/>
      <c r="O1580" s="65"/>
      <c r="P1580" s="65"/>
    </row>
    <row r="1581" spans="3:16" x14ac:dyDescent="0.25">
      <c r="C1581" s="7"/>
      <c r="K1581" s="65"/>
      <c r="L1581" s="65"/>
      <c r="M1581" s="65"/>
      <c r="N1581" s="65"/>
      <c r="O1581" s="65"/>
      <c r="P1581" s="65"/>
    </row>
    <row r="1582" spans="3:16" x14ac:dyDescent="0.25">
      <c r="C1582" s="7"/>
      <c r="K1582" s="65"/>
      <c r="L1582" s="65"/>
      <c r="M1582" s="65"/>
      <c r="N1582" s="65"/>
      <c r="O1582" s="65"/>
      <c r="P1582" s="65"/>
    </row>
    <row r="1583" spans="3:16" x14ac:dyDescent="0.25">
      <c r="C1583" s="7"/>
      <c r="K1583" s="65"/>
      <c r="L1583" s="65"/>
      <c r="M1583" s="65"/>
      <c r="N1583" s="65"/>
      <c r="O1583" s="65"/>
      <c r="P1583" s="65"/>
    </row>
    <row r="1584" spans="3:16" x14ac:dyDescent="0.25">
      <c r="C1584" s="7"/>
      <c r="K1584" s="65"/>
      <c r="L1584" s="65"/>
      <c r="M1584" s="65"/>
      <c r="N1584" s="65"/>
      <c r="O1584" s="65"/>
      <c r="P1584" s="65"/>
    </row>
    <row r="1585" spans="3:16" x14ac:dyDescent="0.25">
      <c r="C1585" s="7"/>
      <c r="K1585" s="65"/>
      <c r="L1585" s="65"/>
      <c r="M1585" s="65"/>
      <c r="N1585" s="65"/>
      <c r="O1585" s="65"/>
      <c r="P1585" s="65"/>
    </row>
    <row r="1586" spans="3:16" x14ac:dyDescent="0.25">
      <c r="C1586" s="7"/>
      <c r="K1586" s="65"/>
      <c r="L1586" s="65"/>
      <c r="M1586" s="65"/>
      <c r="N1586" s="65"/>
      <c r="O1586" s="65"/>
      <c r="P1586" s="65"/>
    </row>
    <row r="1587" spans="3:16" x14ac:dyDescent="0.25">
      <c r="C1587" s="7"/>
      <c r="K1587" s="65"/>
      <c r="L1587" s="65"/>
      <c r="M1587" s="65"/>
      <c r="N1587" s="65"/>
      <c r="O1587" s="65"/>
      <c r="P1587" s="65"/>
    </row>
    <row r="1588" spans="3:16" x14ac:dyDescent="0.25">
      <c r="C1588" s="7"/>
      <c r="K1588" s="65"/>
      <c r="L1588" s="65"/>
      <c r="M1588" s="65"/>
      <c r="N1588" s="65"/>
      <c r="O1588" s="65"/>
      <c r="P1588" s="65"/>
    </row>
    <row r="1589" spans="3:16" x14ac:dyDescent="0.25">
      <c r="C1589" s="7"/>
      <c r="K1589" s="65"/>
      <c r="L1589" s="65"/>
      <c r="M1589" s="65"/>
      <c r="N1589" s="65"/>
      <c r="O1589" s="65"/>
      <c r="P1589" s="65"/>
    </row>
    <row r="1590" spans="3:16" x14ac:dyDescent="0.25">
      <c r="C1590" s="7"/>
      <c r="K1590" s="65"/>
      <c r="L1590" s="65"/>
      <c r="M1590" s="65"/>
      <c r="N1590" s="65"/>
      <c r="O1590" s="65"/>
      <c r="P1590" s="65"/>
    </row>
    <row r="1591" spans="3:16" x14ac:dyDescent="0.25">
      <c r="C1591" s="7"/>
      <c r="K1591" s="65"/>
      <c r="L1591" s="65"/>
      <c r="M1591" s="65"/>
      <c r="N1591" s="65"/>
      <c r="O1591" s="65"/>
      <c r="P1591" s="65"/>
    </row>
    <row r="1592" spans="3:16" x14ac:dyDescent="0.25">
      <c r="C1592" s="7"/>
      <c r="K1592" s="65"/>
      <c r="L1592" s="65"/>
      <c r="M1592" s="65"/>
      <c r="N1592" s="65"/>
      <c r="O1592" s="65"/>
      <c r="P1592" s="65"/>
    </row>
    <row r="1593" spans="3:16" x14ac:dyDescent="0.25">
      <c r="C1593" s="7"/>
      <c r="K1593" s="65"/>
      <c r="L1593" s="65"/>
      <c r="M1593" s="65"/>
      <c r="N1593" s="65"/>
      <c r="O1593" s="65"/>
      <c r="P1593" s="65"/>
    </row>
    <row r="1594" spans="3:16" x14ac:dyDescent="0.25">
      <c r="C1594" s="7"/>
      <c r="K1594" s="65"/>
      <c r="L1594" s="65"/>
      <c r="M1594" s="65"/>
      <c r="N1594" s="65"/>
      <c r="O1594" s="65"/>
      <c r="P1594" s="65"/>
    </row>
    <row r="1595" spans="3:16" x14ac:dyDescent="0.25">
      <c r="C1595" s="7"/>
      <c r="K1595" s="65"/>
      <c r="L1595" s="65"/>
      <c r="M1595" s="65"/>
      <c r="N1595" s="65"/>
      <c r="O1595" s="65"/>
      <c r="P1595" s="65"/>
    </row>
    <row r="1596" spans="3:16" x14ac:dyDescent="0.25">
      <c r="C1596" s="7"/>
      <c r="K1596" s="65"/>
      <c r="L1596" s="65"/>
      <c r="M1596" s="65"/>
      <c r="N1596" s="65"/>
      <c r="O1596" s="65"/>
      <c r="P1596" s="65"/>
    </row>
    <row r="1597" spans="3:16" x14ac:dyDescent="0.25">
      <c r="C1597" s="7"/>
      <c r="K1597" s="65"/>
      <c r="L1597" s="65"/>
      <c r="M1597" s="65"/>
      <c r="N1597" s="65"/>
      <c r="O1597" s="65"/>
      <c r="P1597" s="65"/>
    </row>
    <row r="1598" spans="3:16" x14ac:dyDescent="0.25">
      <c r="C1598" s="7"/>
      <c r="K1598" s="65"/>
      <c r="L1598" s="65"/>
      <c r="M1598" s="65"/>
      <c r="N1598" s="65"/>
      <c r="O1598" s="65"/>
      <c r="P1598" s="65"/>
    </row>
    <row r="1599" spans="3:16" x14ac:dyDescent="0.25">
      <c r="C1599" s="7"/>
      <c r="K1599" s="65"/>
      <c r="L1599" s="65"/>
      <c r="M1599" s="65"/>
      <c r="N1599" s="65"/>
      <c r="O1599" s="65"/>
      <c r="P1599" s="65"/>
    </row>
    <row r="1600" spans="3:16" x14ac:dyDescent="0.25">
      <c r="C1600" s="7"/>
      <c r="K1600" s="65"/>
      <c r="L1600" s="65"/>
      <c r="M1600" s="65"/>
      <c r="N1600" s="65"/>
      <c r="O1600" s="65"/>
      <c r="P1600" s="65"/>
    </row>
    <row r="1601" spans="3:16" x14ac:dyDescent="0.25">
      <c r="C1601" s="7"/>
      <c r="K1601" s="65"/>
      <c r="L1601" s="65"/>
      <c r="M1601" s="65"/>
      <c r="N1601" s="65"/>
      <c r="O1601" s="65"/>
      <c r="P1601" s="65"/>
    </row>
    <row r="1602" spans="3:16" x14ac:dyDescent="0.25">
      <c r="C1602" s="7"/>
      <c r="K1602" s="65"/>
      <c r="L1602" s="65"/>
      <c r="M1602" s="65"/>
      <c r="N1602" s="65"/>
      <c r="O1602" s="65"/>
      <c r="P1602" s="65"/>
    </row>
    <row r="1603" spans="3:16" x14ac:dyDescent="0.25">
      <c r="C1603" s="7"/>
      <c r="K1603" s="65"/>
      <c r="L1603" s="65"/>
      <c r="M1603" s="65"/>
      <c r="N1603" s="65"/>
      <c r="O1603" s="65"/>
      <c r="P1603" s="65"/>
    </row>
    <row r="1604" spans="3:16" x14ac:dyDescent="0.25">
      <c r="C1604" s="7"/>
      <c r="K1604" s="65"/>
      <c r="L1604" s="65"/>
      <c r="M1604" s="65"/>
      <c r="N1604" s="65"/>
      <c r="O1604" s="65"/>
      <c r="P1604" s="65"/>
    </row>
    <row r="1605" spans="3:16" x14ac:dyDescent="0.25">
      <c r="C1605" s="7"/>
      <c r="K1605" s="65"/>
      <c r="L1605" s="65"/>
      <c r="M1605" s="65"/>
      <c r="N1605" s="65"/>
      <c r="O1605" s="65"/>
      <c r="P1605" s="65"/>
    </row>
    <row r="1606" spans="3:16" x14ac:dyDescent="0.25">
      <c r="C1606" s="7"/>
      <c r="K1606" s="65"/>
      <c r="L1606" s="65"/>
      <c r="M1606" s="65"/>
      <c r="N1606" s="65"/>
      <c r="O1606" s="65"/>
      <c r="P1606" s="65"/>
    </row>
    <row r="1607" spans="3:16" x14ac:dyDescent="0.25">
      <c r="C1607" s="7"/>
      <c r="K1607" s="65"/>
      <c r="L1607" s="65"/>
      <c r="M1607" s="65"/>
      <c r="N1607" s="65"/>
      <c r="O1607" s="65"/>
      <c r="P1607" s="65"/>
    </row>
    <row r="1608" spans="3:16" x14ac:dyDescent="0.25">
      <c r="C1608" s="7"/>
      <c r="K1608" s="65"/>
      <c r="L1608" s="65"/>
      <c r="M1608" s="65"/>
      <c r="N1608" s="65"/>
      <c r="O1608" s="65"/>
      <c r="P1608" s="65"/>
    </row>
    <row r="1609" spans="3:16" x14ac:dyDescent="0.25">
      <c r="C1609" s="7"/>
      <c r="K1609" s="65"/>
      <c r="L1609" s="65"/>
      <c r="M1609" s="65"/>
      <c r="N1609" s="65"/>
      <c r="O1609" s="65"/>
      <c r="P1609" s="65"/>
    </row>
    <row r="1610" spans="3:16" x14ac:dyDescent="0.25">
      <c r="C1610" s="7"/>
      <c r="K1610" s="65"/>
      <c r="L1610" s="65"/>
      <c r="M1610" s="65"/>
      <c r="N1610" s="65"/>
      <c r="O1610" s="65"/>
      <c r="P1610" s="65"/>
    </row>
    <row r="1611" spans="3:16" x14ac:dyDescent="0.25">
      <c r="C1611" s="7"/>
      <c r="K1611" s="65"/>
      <c r="L1611" s="65"/>
      <c r="M1611" s="65"/>
      <c r="N1611" s="65"/>
      <c r="O1611" s="65"/>
      <c r="P1611" s="65"/>
    </row>
    <row r="1612" spans="3:16" x14ac:dyDescent="0.25">
      <c r="C1612" s="7"/>
      <c r="K1612" s="65"/>
      <c r="L1612" s="65"/>
      <c r="M1612" s="65"/>
      <c r="N1612" s="65"/>
      <c r="O1612" s="65"/>
      <c r="P1612" s="65"/>
    </row>
    <row r="1613" spans="3:16" x14ac:dyDescent="0.25">
      <c r="C1613" s="7"/>
      <c r="K1613" s="65"/>
      <c r="L1613" s="65"/>
      <c r="M1613" s="65"/>
      <c r="N1613" s="65"/>
      <c r="O1613" s="65"/>
      <c r="P1613" s="65"/>
    </row>
    <row r="1614" spans="3:16" x14ac:dyDescent="0.25">
      <c r="C1614" s="7"/>
      <c r="K1614" s="65"/>
      <c r="L1614" s="65"/>
      <c r="M1614" s="65"/>
      <c r="N1614" s="65"/>
      <c r="O1614" s="65"/>
      <c r="P1614" s="65"/>
    </row>
    <row r="1615" spans="3:16" x14ac:dyDescent="0.25">
      <c r="C1615" s="7"/>
      <c r="K1615" s="65"/>
      <c r="L1615" s="65"/>
      <c r="M1615" s="65"/>
      <c r="N1615" s="65"/>
      <c r="O1615" s="65"/>
      <c r="P1615" s="65"/>
    </row>
    <row r="1616" spans="3:16" x14ac:dyDescent="0.25">
      <c r="C1616" s="7"/>
      <c r="K1616" s="65"/>
      <c r="L1616" s="65"/>
      <c r="M1616" s="65"/>
      <c r="N1616" s="65"/>
      <c r="O1616" s="65"/>
      <c r="P1616" s="65"/>
    </row>
    <row r="1617" spans="3:16" x14ac:dyDescent="0.25">
      <c r="C1617" s="7"/>
      <c r="K1617" s="65"/>
      <c r="L1617" s="65"/>
      <c r="M1617" s="65"/>
      <c r="N1617" s="65"/>
      <c r="O1617" s="65"/>
      <c r="P1617" s="65"/>
    </row>
    <row r="1618" spans="3:16" x14ac:dyDescent="0.25">
      <c r="C1618" s="7"/>
      <c r="K1618" s="65"/>
      <c r="L1618" s="65"/>
      <c r="M1618" s="65"/>
      <c r="N1618" s="65"/>
      <c r="O1618" s="65"/>
      <c r="P1618" s="65"/>
    </row>
    <row r="1619" spans="3:16" x14ac:dyDescent="0.25">
      <c r="C1619" s="7"/>
      <c r="K1619" s="65"/>
      <c r="L1619" s="65"/>
      <c r="M1619" s="65"/>
      <c r="N1619" s="65"/>
      <c r="O1619" s="65"/>
      <c r="P1619" s="65"/>
    </row>
    <row r="1620" spans="3:16" x14ac:dyDescent="0.25">
      <c r="C1620" s="7"/>
      <c r="K1620" s="65"/>
      <c r="L1620" s="65"/>
      <c r="M1620" s="65"/>
      <c r="N1620" s="65"/>
      <c r="O1620" s="65"/>
      <c r="P1620" s="65"/>
    </row>
    <row r="1621" spans="3:16" x14ac:dyDescent="0.25">
      <c r="C1621" s="7"/>
      <c r="K1621" s="65"/>
      <c r="L1621" s="65"/>
      <c r="M1621" s="65"/>
      <c r="N1621" s="65"/>
      <c r="O1621" s="65"/>
      <c r="P1621" s="65"/>
    </row>
    <row r="1622" spans="3:16" x14ac:dyDescent="0.25">
      <c r="C1622" s="7"/>
      <c r="K1622" s="65"/>
      <c r="L1622" s="65"/>
      <c r="M1622" s="65"/>
      <c r="N1622" s="65"/>
      <c r="O1622" s="65"/>
      <c r="P1622" s="65"/>
    </row>
    <row r="1623" spans="3:16" x14ac:dyDescent="0.25">
      <c r="C1623" s="7"/>
      <c r="K1623" s="65"/>
      <c r="L1623" s="65"/>
      <c r="M1623" s="65"/>
      <c r="N1623" s="65"/>
      <c r="O1623" s="65"/>
      <c r="P1623" s="65"/>
    </row>
    <row r="1624" spans="3:16" x14ac:dyDescent="0.25">
      <c r="C1624" s="7"/>
      <c r="K1624" s="65"/>
      <c r="L1624" s="65"/>
      <c r="M1624" s="65"/>
      <c r="N1624" s="65"/>
      <c r="O1624" s="65"/>
      <c r="P1624" s="65"/>
    </row>
    <row r="1625" spans="3:16" x14ac:dyDescent="0.25">
      <c r="C1625" s="7"/>
      <c r="K1625" s="65"/>
      <c r="L1625" s="65"/>
      <c r="M1625" s="65"/>
      <c r="N1625" s="65"/>
      <c r="O1625" s="65"/>
      <c r="P1625" s="65"/>
    </row>
    <row r="1626" spans="3:16" x14ac:dyDescent="0.25">
      <c r="C1626" s="7"/>
      <c r="K1626" s="65"/>
      <c r="L1626" s="65"/>
      <c r="M1626" s="65"/>
      <c r="N1626" s="65"/>
      <c r="O1626" s="65"/>
      <c r="P1626" s="65"/>
    </row>
    <row r="1627" spans="3:16" x14ac:dyDescent="0.25">
      <c r="C1627" s="7"/>
      <c r="K1627" s="65"/>
      <c r="L1627" s="65"/>
      <c r="M1627" s="65"/>
      <c r="N1627" s="65"/>
      <c r="O1627" s="65"/>
      <c r="P1627" s="65"/>
    </row>
    <row r="1628" spans="3:16" x14ac:dyDescent="0.25">
      <c r="C1628" s="7"/>
      <c r="K1628" s="65"/>
      <c r="L1628" s="65"/>
      <c r="M1628" s="65"/>
      <c r="N1628" s="65"/>
      <c r="O1628" s="65"/>
      <c r="P1628" s="65"/>
    </row>
    <row r="1629" spans="3:16" x14ac:dyDescent="0.25">
      <c r="C1629" s="7"/>
      <c r="K1629" s="65"/>
      <c r="L1629" s="65"/>
      <c r="M1629" s="65"/>
      <c r="N1629" s="65"/>
      <c r="O1629" s="65"/>
      <c r="P1629" s="65"/>
    </row>
    <row r="1630" spans="3:16" x14ac:dyDescent="0.25">
      <c r="C1630" s="7"/>
      <c r="K1630" s="65"/>
      <c r="L1630" s="65"/>
      <c r="M1630" s="65"/>
      <c r="N1630" s="65"/>
      <c r="O1630" s="65"/>
      <c r="P1630" s="65"/>
    </row>
    <row r="1631" spans="3:16" x14ac:dyDescent="0.25">
      <c r="C1631" s="7"/>
      <c r="K1631" s="65"/>
      <c r="L1631" s="65"/>
      <c r="M1631" s="65"/>
      <c r="N1631" s="65"/>
      <c r="O1631" s="65"/>
      <c r="P1631" s="65"/>
    </row>
    <row r="1632" spans="3:16" x14ac:dyDescent="0.25">
      <c r="C1632" s="7"/>
      <c r="K1632" s="65"/>
      <c r="L1632" s="65"/>
      <c r="M1632" s="65"/>
      <c r="N1632" s="65"/>
      <c r="O1632" s="65"/>
      <c r="P1632" s="65"/>
    </row>
    <row r="1633" spans="3:16" x14ac:dyDescent="0.25">
      <c r="C1633" s="7"/>
      <c r="K1633" s="65"/>
      <c r="L1633" s="65"/>
      <c r="M1633" s="65"/>
      <c r="N1633" s="65"/>
      <c r="O1633" s="65"/>
      <c r="P1633" s="65"/>
    </row>
    <row r="1634" spans="3:16" x14ac:dyDescent="0.25">
      <c r="C1634" s="7"/>
      <c r="K1634" s="65"/>
      <c r="L1634" s="65"/>
      <c r="M1634" s="65"/>
      <c r="N1634" s="65"/>
      <c r="O1634" s="65"/>
      <c r="P1634" s="65"/>
    </row>
    <row r="1635" spans="3:16" x14ac:dyDescent="0.25">
      <c r="C1635" s="7"/>
      <c r="K1635" s="65"/>
      <c r="L1635" s="65"/>
      <c r="M1635" s="65"/>
      <c r="N1635" s="65"/>
      <c r="O1635" s="65"/>
      <c r="P1635" s="65"/>
    </row>
    <row r="1636" spans="3:16" x14ac:dyDescent="0.25">
      <c r="C1636" s="7"/>
      <c r="K1636" s="65"/>
      <c r="L1636" s="65"/>
      <c r="M1636" s="65"/>
      <c r="N1636" s="65"/>
      <c r="O1636" s="65"/>
      <c r="P1636" s="65"/>
    </row>
    <row r="1637" spans="3:16" x14ac:dyDescent="0.25">
      <c r="C1637" s="7"/>
      <c r="K1637" s="65"/>
      <c r="L1637" s="65"/>
      <c r="M1637" s="65"/>
      <c r="N1637" s="65"/>
      <c r="O1637" s="65"/>
      <c r="P1637" s="65"/>
    </row>
    <row r="1638" spans="3:16" x14ac:dyDescent="0.25">
      <c r="C1638" s="7"/>
      <c r="K1638" s="65"/>
      <c r="L1638" s="65"/>
      <c r="M1638" s="65"/>
      <c r="N1638" s="65"/>
      <c r="O1638" s="65"/>
      <c r="P1638" s="65"/>
    </row>
    <row r="1639" spans="3:16" x14ac:dyDescent="0.25">
      <c r="C1639" s="7"/>
      <c r="K1639" s="65"/>
      <c r="L1639" s="65"/>
      <c r="M1639" s="65"/>
      <c r="N1639" s="65"/>
      <c r="O1639" s="65"/>
      <c r="P1639" s="65"/>
    </row>
    <row r="1640" spans="3:16" x14ac:dyDescent="0.25">
      <c r="C1640" s="7"/>
      <c r="K1640" s="65"/>
      <c r="L1640" s="65"/>
      <c r="M1640" s="65"/>
      <c r="N1640" s="65"/>
      <c r="O1640" s="65"/>
      <c r="P1640" s="65"/>
    </row>
    <row r="1641" spans="3:16" x14ac:dyDescent="0.25">
      <c r="C1641" s="7"/>
      <c r="K1641" s="65"/>
      <c r="L1641" s="65"/>
      <c r="M1641" s="65"/>
      <c r="N1641" s="65"/>
      <c r="O1641" s="65"/>
      <c r="P1641" s="65"/>
    </row>
    <row r="1642" spans="3:16" x14ac:dyDescent="0.25">
      <c r="C1642" s="7"/>
      <c r="K1642" s="65"/>
      <c r="L1642" s="65"/>
      <c r="M1642" s="65"/>
      <c r="N1642" s="65"/>
      <c r="O1642" s="65"/>
      <c r="P1642" s="65"/>
    </row>
    <row r="1643" spans="3:16" x14ac:dyDescent="0.25">
      <c r="C1643" s="7"/>
      <c r="K1643" s="65"/>
      <c r="L1643" s="65"/>
      <c r="M1643" s="65"/>
      <c r="N1643" s="65"/>
      <c r="O1643" s="65"/>
      <c r="P1643" s="65"/>
    </row>
    <row r="1644" spans="3:16" x14ac:dyDescent="0.25">
      <c r="C1644" s="7"/>
      <c r="K1644" s="65"/>
      <c r="L1644" s="65"/>
      <c r="M1644" s="65"/>
      <c r="N1644" s="65"/>
      <c r="O1644" s="65"/>
      <c r="P1644" s="65"/>
    </row>
    <row r="1645" spans="3:16" x14ac:dyDescent="0.25">
      <c r="C1645" s="7"/>
      <c r="K1645" s="65"/>
      <c r="L1645" s="65"/>
      <c r="M1645" s="65"/>
      <c r="N1645" s="65"/>
      <c r="O1645" s="65"/>
      <c r="P1645" s="65"/>
    </row>
    <row r="1646" spans="3:16" x14ac:dyDescent="0.25">
      <c r="C1646" s="7"/>
      <c r="K1646" s="65"/>
      <c r="L1646" s="65"/>
      <c r="M1646" s="65"/>
      <c r="N1646" s="65"/>
      <c r="O1646" s="65"/>
      <c r="P1646" s="65"/>
    </row>
    <row r="1647" spans="3:16" x14ac:dyDescent="0.25">
      <c r="C1647" s="7"/>
      <c r="K1647" s="65"/>
      <c r="L1647" s="65"/>
      <c r="M1647" s="65"/>
      <c r="N1647" s="65"/>
      <c r="O1647" s="65"/>
      <c r="P1647" s="65"/>
    </row>
    <row r="1648" spans="3:16" x14ac:dyDescent="0.25">
      <c r="C1648" s="7"/>
      <c r="K1648" s="65"/>
      <c r="L1648" s="65"/>
      <c r="M1648" s="65"/>
      <c r="N1648" s="65"/>
      <c r="O1648" s="65"/>
      <c r="P1648" s="65"/>
    </row>
    <row r="1649" spans="3:16" x14ac:dyDescent="0.25">
      <c r="C1649" s="7"/>
      <c r="K1649" s="65"/>
      <c r="L1649" s="65"/>
      <c r="M1649" s="65"/>
      <c r="N1649" s="65"/>
      <c r="O1649" s="65"/>
      <c r="P1649" s="65"/>
    </row>
    <row r="1650" spans="3:16" x14ac:dyDescent="0.25">
      <c r="C1650" s="7"/>
      <c r="K1650" s="65"/>
      <c r="L1650" s="65"/>
      <c r="M1650" s="65"/>
      <c r="N1650" s="65"/>
      <c r="O1650" s="65"/>
      <c r="P1650" s="65"/>
    </row>
    <row r="1651" spans="3:16" x14ac:dyDescent="0.25">
      <c r="C1651" s="7"/>
      <c r="K1651" s="65"/>
      <c r="L1651" s="65"/>
      <c r="M1651" s="65"/>
      <c r="N1651" s="65"/>
      <c r="O1651" s="65"/>
      <c r="P1651" s="65"/>
    </row>
    <row r="1652" spans="3:16" x14ac:dyDescent="0.25">
      <c r="C1652" s="7"/>
      <c r="K1652" s="65"/>
      <c r="L1652" s="65"/>
      <c r="M1652" s="65"/>
      <c r="N1652" s="65"/>
      <c r="O1652" s="65"/>
      <c r="P1652" s="65"/>
    </row>
    <row r="1653" spans="3:16" x14ac:dyDescent="0.25">
      <c r="C1653" s="7"/>
      <c r="K1653" s="65"/>
      <c r="L1653" s="65"/>
      <c r="M1653" s="65"/>
      <c r="N1653" s="65"/>
      <c r="O1653" s="65"/>
      <c r="P1653" s="65"/>
    </row>
    <row r="1654" spans="3:16" x14ac:dyDescent="0.25">
      <c r="C1654" s="7"/>
      <c r="K1654" s="65"/>
      <c r="L1654" s="65"/>
      <c r="M1654" s="65"/>
      <c r="N1654" s="65"/>
      <c r="O1654" s="65"/>
      <c r="P1654" s="65"/>
    </row>
    <row r="1655" spans="3:16" x14ac:dyDescent="0.25">
      <c r="C1655" s="7"/>
      <c r="K1655" s="65"/>
      <c r="L1655" s="65"/>
      <c r="M1655" s="65"/>
      <c r="N1655" s="65"/>
      <c r="O1655" s="65"/>
      <c r="P1655" s="65"/>
    </row>
    <row r="1656" spans="3:16" x14ac:dyDescent="0.25">
      <c r="C1656" s="7"/>
      <c r="K1656" s="65"/>
      <c r="L1656" s="65"/>
      <c r="M1656" s="65"/>
      <c r="N1656" s="65"/>
      <c r="O1656" s="65"/>
      <c r="P1656" s="65"/>
    </row>
    <row r="1657" spans="3:16" x14ac:dyDescent="0.25">
      <c r="C1657" s="7"/>
      <c r="K1657" s="65"/>
      <c r="L1657" s="65"/>
      <c r="M1657" s="65"/>
      <c r="N1657" s="65"/>
      <c r="O1657" s="65"/>
      <c r="P1657" s="65"/>
    </row>
    <row r="1658" spans="3:16" x14ac:dyDescent="0.25">
      <c r="C1658" s="7"/>
      <c r="K1658" s="65"/>
      <c r="L1658" s="65"/>
      <c r="M1658" s="65"/>
      <c r="N1658" s="65"/>
      <c r="O1658" s="65"/>
      <c r="P1658" s="65"/>
    </row>
    <row r="1659" spans="3:16" x14ac:dyDescent="0.25">
      <c r="C1659" s="7"/>
      <c r="K1659" s="65"/>
      <c r="L1659" s="65"/>
      <c r="M1659" s="65"/>
      <c r="N1659" s="65"/>
      <c r="O1659" s="65"/>
      <c r="P1659" s="65"/>
    </row>
    <row r="1660" spans="3:16" x14ac:dyDescent="0.25">
      <c r="C1660" s="7"/>
      <c r="K1660" s="65"/>
      <c r="L1660" s="65"/>
      <c r="M1660" s="65"/>
      <c r="N1660" s="65"/>
      <c r="O1660" s="65"/>
      <c r="P1660" s="65"/>
    </row>
    <row r="1661" spans="3:16" x14ac:dyDescent="0.25">
      <c r="C1661" s="7"/>
      <c r="K1661" s="65"/>
      <c r="L1661" s="65"/>
      <c r="M1661" s="65"/>
      <c r="N1661" s="65"/>
      <c r="O1661" s="65"/>
      <c r="P1661" s="65"/>
    </row>
    <row r="1662" spans="3:16" x14ac:dyDescent="0.25">
      <c r="C1662" s="7"/>
      <c r="K1662" s="65"/>
      <c r="L1662" s="65"/>
      <c r="M1662" s="65"/>
      <c r="N1662" s="65"/>
      <c r="O1662" s="65"/>
      <c r="P1662" s="65"/>
    </row>
    <row r="1663" spans="3:16" x14ac:dyDescent="0.25">
      <c r="C1663" s="7"/>
      <c r="K1663" s="65"/>
      <c r="L1663" s="65"/>
      <c r="M1663" s="65"/>
      <c r="N1663" s="65"/>
      <c r="O1663" s="65"/>
      <c r="P1663" s="65"/>
    </row>
    <row r="1664" spans="3:16" x14ac:dyDescent="0.25">
      <c r="C1664" s="7"/>
      <c r="K1664" s="65"/>
      <c r="L1664" s="65"/>
      <c r="M1664" s="65"/>
      <c r="N1664" s="65"/>
      <c r="O1664" s="65"/>
      <c r="P1664" s="65"/>
    </row>
    <row r="1665" spans="3:16" x14ac:dyDescent="0.25">
      <c r="C1665" s="7"/>
      <c r="K1665" s="65"/>
      <c r="L1665" s="65"/>
      <c r="M1665" s="65"/>
      <c r="N1665" s="65"/>
      <c r="O1665" s="65"/>
      <c r="P1665" s="65"/>
    </row>
    <row r="1666" spans="3:16" x14ac:dyDescent="0.25">
      <c r="C1666" s="7"/>
      <c r="K1666" s="65"/>
      <c r="L1666" s="65"/>
      <c r="M1666" s="65"/>
      <c r="N1666" s="65"/>
      <c r="O1666" s="65"/>
      <c r="P1666" s="65"/>
    </row>
    <row r="1667" spans="3:16" x14ac:dyDescent="0.25">
      <c r="C1667" s="7"/>
      <c r="K1667" s="65"/>
      <c r="L1667" s="65"/>
      <c r="M1667" s="65"/>
      <c r="N1667" s="65"/>
      <c r="O1667" s="65"/>
      <c r="P1667" s="65"/>
    </row>
    <row r="1668" spans="3:16" x14ac:dyDescent="0.25">
      <c r="C1668" s="7"/>
      <c r="K1668" s="65"/>
      <c r="L1668" s="65"/>
      <c r="M1668" s="65"/>
      <c r="N1668" s="65"/>
      <c r="O1668" s="65"/>
      <c r="P1668" s="65"/>
    </row>
    <row r="1669" spans="3:16" x14ac:dyDescent="0.25">
      <c r="C1669" s="7"/>
      <c r="K1669" s="65"/>
      <c r="L1669" s="65"/>
      <c r="M1669" s="65"/>
      <c r="N1669" s="65"/>
      <c r="O1669" s="65"/>
      <c r="P1669" s="65"/>
    </row>
    <row r="1670" spans="3:16" x14ac:dyDescent="0.25">
      <c r="C1670" s="7"/>
      <c r="K1670" s="65"/>
      <c r="L1670" s="65"/>
      <c r="M1670" s="65"/>
      <c r="N1670" s="65"/>
      <c r="O1670" s="65"/>
      <c r="P1670" s="65"/>
    </row>
    <row r="1671" spans="3:16" x14ac:dyDescent="0.25">
      <c r="C1671" s="7"/>
      <c r="K1671" s="65"/>
      <c r="L1671" s="65"/>
      <c r="M1671" s="65"/>
      <c r="N1671" s="65"/>
      <c r="O1671" s="65"/>
      <c r="P1671" s="65"/>
    </row>
    <row r="1672" spans="3:16" x14ac:dyDescent="0.25">
      <c r="C1672" s="7"/>
      <c r="K1672" s="65"/>
      <c r="L1672" s="65"/>
      <c r="M1672" s="65"/>
      <c r="N1672" s="65"/>
      <c r="O1672" s="65"/>
      <c r="P1672" s="65"/>
    </row>
    <row r="1673" spans="3:16" x14ac:dyDescent="0.25">
      <c r="C1673" s="7"/>
      <c r="K1673" s="65"/>
      <c r="L1673" s="65"/>
      <c r="M1673" s="65"/>
      <c r="N1673" s="65"/>
      <c r="O1673" s="65"/>
      <c r="P1673" s="65"/>
    </row>
    <row r="1674" spans="3:16" x14ac:dyDescent="0.25">
      <c r="C1674" s="7"/>
      <c r="K1674" s="65"/>
      <c r="L1674" s="65"/>
      <c r="M1674" s="65"/>
      <c r="N1674" s="65"/>
      <c r="O1674" s="65"/>
      <c r="P1674" s="65"/>
    </row>
    <row r="1675" spans="3:16" x14ac:dyDescent="0.25">
      <c r="C1675" s="7"/>
      <c r="K1675" s="65"/>
      <c r="L1675" s="65"/>
      <c r="M1675" s="65"/>
      <c r="N1675" s="65"/>
      <c r="O1675" s="65"/>
      <c r="P1675" s="65"/>
    </row>
    <row r="1676" spans="3:16" x14ac:dyDescent="0.25">
      <c r="C1676" s="7"/>
      <c r="K1676" s="65"/>
      <c r="L1676" s="65"/>
      <c r="M1676" s="65"/>
      <c r="N1676" s="65"/>
      <c r="O1676" s="65"/>
      <c r="P1676" s="65"/>
    </row>
    <row r="1677" spans="3:16" x14ac:dyDescent="0.25">
      <c r="C1677" s="7"/>
      <c r="K1677" s="65"/>
      <c r="L1677" s="65"/>
      <c r="M1677" s="65"/>
      <c r="N1677" s="65"/>
      <c r="O1677" s="65"/>
      <c r="P1677" s="65"/>
    </row>
    <row r="1678" spans="3:16" x14ac:dyDescent="0.25">
      <c r="C1678" s="7"/>
      <c r="K1678" s="65"/>
      <c r="L1678" s="65"/>
      <c r="M1678" s="65"/>
      <c r="N1678" s="65"/>
      <c r="O1678" s="65"/>
      <c r="P1678" s="65"/>
    </row>
    <row r="1679" spans="3:16" x14ac:dyDescent="0.25">
      <c r="C1679" s="7"/>
      <c r="K1679" s="65"/>
      <c r="L1679" s="65"/>
      <c r="M1679" s="65"/>
      <c r="N1679" s="65"/>
      <c r="O1679" s="65"/>
      <c r="P1679" s="65"/>
    </row>
    <row r="1680" spans="3:16" x14ac:dyDescent="0.25">
      <c r="C1680" s="7"/>
      <c r="K1680" s="65"/>
      <c r="L1680" s="65"/>
      <c r="M1680" s="65"/>
      <c r="N1680" s="65"/>
      <c r="O1680" s="65"/>
      <c r="P1680" s="65"/>
    </row>
    <row r="1681" spans="3:16" x14ac:dyDescent="0.25">
      <c r="C1681" s="7"/>
      <c r="K1681" s="65"/>
      <c r="L1681" s="65"/>
      <c r="M1681" s="65"/>
      <c r="N1681" s="65"/>
      <c r="O1681" s="65"/>
      <c r="P1681" s="65"/>
    </row>
    <row r="1682" spans="3:16" x14ac:dyDescent="0.25">
      <c r="C1682" s="7"/>
      <c r="K1682" s="65"/>
      <c r="L1682" s="65"/>
      <c r="M1682" s="65"/>
      <c r="N1682" s="65"/>
      <c r="O1682" s="65"/>
      <c r="P1682" s="65"/>
    </row>
    <row r="1683" spans="3:16" x14ac:dyDescent="0.25">
      <c r="C1683" s="7"/>
      <c r="K1683" s="65"/>
      <c r="L1683" s="65"/>
      <c r="M1683" s="65"/>
      <c r="N1683" s="65"/>
      <c r="O1683" s="65"/>
      <c r="P1683" s="65"/>
    </row>
    <row r="1684" spans="3:16" x14ac:dyDescent="0.25">
      <c r="C1684" s="7"/>
      <c r="K1684" s="65"/>
      <c r="L1684" s="65"/>
      <c r="M1684" s="65"/>
      <c r="N1684" s="65"/>
      <c r="O1684" s="65"/>
      <c r="P1684" s="65"/>
    </row>
    <row r="1685" spans="3:16" x14ac:dyDescent="0.25">
      <c r="C1685" s="7"/>
      <c r="K1685" s="65"/>
      <c r="L1685" s="65"/>
      <c r="M1685" s="65"/>
      <c r="N1685" s="65"/>
      <c r="O1685" s="65"/>
      <c r="P1685" s="65"/>
    </row>
    <row r="1686" spans="3:16" x14ac:dyDescent="0.25">
      <c r="C1686" s="7"/>
      <c r="K1686" s="65"/>
      <c r="L1686" s="65"/>
      <c r="M1686" s="65"/>
      <c r="N1686" s="65"/>
      <c r="O1686" s="65"/>
      <c r="P1686" s="65"/>
    </row>
    <row r="1687" spans="3:16" x14ac:dyDescent="0.25">
      <c r="C1687" s="7"/>
      <c r="K1687" s="65"/>
      <c r="L1687" s="65"/>
      <c r="M1687" s="65"/>
      <c r="N1687" s="65"/>
      <c r="O1687" s="65"/>
      <c r="P1687" s="65"/>
    </row>
    <row r="1688" spans="3:16" x14ac:dyDescent="0.25">
      <c r="C1688" s="7"/>
      <c r="K1688" s="65"/>
      <c r="L1688" s="65"/>
      <c r="M1688" s="65"/>
      <c r="N1688" s="65"/>
      <c r="O1688" s="65"/>
      <c r="P1688" s="65"/>
    </row>
    <row r="1689" spans="3:16" x14ac:dyDescent="0.25">
      <c r="C1689" s="7"/>
      <c r="K1689" s="65"/>
      <c r="L1689" s="65"/>
      <c r="M1689" s="65"/>
      <c r="N1689" s="65"/>
      <c r="O1689" s="65"/>
      <c r="P1689" s="65"/>
    </row>
    <row r="1690" spans="3:16" x14ac:dyDescent="0.25">
      <c r="C1690" s="7"/>
      <c r="K1690" s="65"/>
      <c r="L1690" s="65"/>
      <c r="M1690" s="65"/>
      <c r="N1690" s="65"/>
      <c r="O1690" s="65"/>
      <c r="P1690" s="65"/>
    </row>
    <row r="1691" spans="3:16" x14ac:dyDescent="0.25">
      <c r="C1691" s="7"/>
      <c r="K1691" s="65"/>
      <c r="L1691" s="65"/>
      <c r="M1691" s="65"/>
      <c r="N1691" s="65"/>
      <c r="O1691" s="65"/>
      <c r="P1691" s="65"/>
    </row>
    <row r="1692" spans="3:16" x14ac:dyDescent="0.25">
      <c r="C1692" s="7"/>
      <c r="K1692" s="65"/>
      <c r="L1692" s="65"/>
      <c r="M1692" s="65"/>
      <c r="N1692" s="65"/>
      <c r="O1692" s="65"/>
      <c r="P1692" s="65"/>
    </row>
    <row r="1693" spans="3:16" x14ac:dyDescent="0.25">
      <c r="C1693" s="7"/>
      <c r="K1693" s="65"/>
      <c r="L1693" s="65"/>
      <c r="M1693" s="65"/>
      <c r="N1693" s="65"/>
      <c r="O1693" s="65"/>
      <c r="P1693" s="65"/>
    </row>
    <row r="1694" spans="3:16" x14ac:dyDescent="0.25">
      <c r="C1694" s="7"/>
      <c r="K1694" s="65"/>
      <c r="L1694" s="65"/>
      <c r="M1694" s="65"/>
      <c r="N1694" s="65"/>
      <c r="O1694" s="65"/>
      <c r="P1694" s="65"/>
    </row>
    <row r="1695" spans="3:16" x14ac:dyDescent="0.25">
      <c r="C1695" s="7"/>
      <c r="K1695" s="65"/>
      <c r="L1695" s="65"/>
      <c r="M1695" s="65"/>
      <c r="N1695" s="65"/>
      <c r="O1695" s="65"/>
      <c r="P1695" s="65"/>
    </row>
    <row r="1696" spans="3:16" x14ac:dyDescent="0.25">
      <c r="C1696" s="7"/>
      <c r="K1696" s="65"/>
      <c r="L1696" s="65"/>
      <c r="M1696" s="65"/>
      <c r="N1696" s="65"/>
      <c r="O1696" s="65"/>
      <c r="P1696" s="65"/>
    </row>
    <row r="1697" spans="3:16" x14ac:dyDescent="0.25">
      <c r="C1697" s="7"/>
      <c r="K1697" s="65"/>
      <c r="L1697" s="65"/>
      <c r="M1697" s="65"/>
      <c r="N1697" s="65"/>
      <c r="O1697" s="65"/>
      <c r="P1697" s="65"/>
    </row>
    <row r="1698" spans="3:16" x14ac:dyDescent="0.25">
      <c r="C1698" s="7"/>
      <c r="K1698" s="65"/>
      <c r="L1698" s="65"/>
      <c r="M1698" s="65"/>
      <c r="N1698" s="65"/>
      <c r="O1698" s="65"/>
      <c r="P1698" s="65"/>
    </row>
    <row r="1699" spans="3:16" x14ac:dyDescent="0.25">
      <c r="C1699" s="7"/>
      <c r="K1699" s="65"/>
      <c r="L1699" s="65"/>
      <c r="M1699" s="65"/>
      <c r="N1699" s="65"/>
      <c r="O1699" s="65"/>
      <c r="P1699" s="65"/>
    </row>
    <row r="1700" spans="3:16" x14ac:dyDescent="0.25">
      <c r="C1700" s="7"/>
      <c r="K1700" s="65"/>
      <c r="L1700" s="65"/>
      <c r="M1700" s="65"/>
      <c r="N1700" s="65"/>
      <c r="O1700" s="65"/>
      <c r="P1700" s="65"/>
    </row>
    <row r="1701" spans="3:16" x14ac:dyDescent="0.25">
      <c r="C1701" s="7"/>
      <c r="K1701" s="65"/>
      <c r="L1701" s="65"/>
      <c r="M1701" s="65"/>
      <c r="N1701" s="65"/>
      <c r="O1701" s="65"/>
      <c r="P1701" s="65"/>
    </row>
    <row r="1702" spans="3:16" x14ac:dyDescent="0.25">
      <c r="C1702" s="7"/>
      <c r="K1702" s="65"/>
      <c r="L1702" s="65"/>
      <c r="M1702" s="65"/>
      <c r="N1702" s="65"/>
      <c r="O1702" s="65"/>
      <c r="P1702" s="65"/>
    </row>
    <row r="1703" spans="3:16" x14ac:dyDescent="0.25">
      <c r="C1703" s="7"/>
      <c r="K1703" s="65"/>
      <c r="L1703" s="65"/>
      <c r="M1703" s="65"/>
      <c r="N1703" s="65"/>
      <c r="O1703" s="65"/>
      <c r="P1703" s="65"/>
    </row>
    <row r="1704" spans="3:16" x14ac:dyDescent="0.25">
      <c r="C1704" s="7"/>
      <c r="K1704" s="65"/>
      <c r="L1704" s="65"/>
      <c r="M1704" s="65"/>
      <c r="N1704" s="65"/>
      <c r="O1704" s="65"/>
      <c r="P1704" s="65"/>
    </row>
    <row r="1705" spans="3:16" x14ac:dyDescent="0.25">
      <c r="C1705" s="7"/>
      <c r="K1705" s="65"/>
      <c r="L1705" s="65"/>
      <c r="M1705" s="65"/>
      <c r="N1705" s="65"/>
      <c r="O1705" s="65"/>
      <c r="P1705" s="65"/>
    </row>
    <row r="1706" spans="3:16" x14ac:dyDescent="0.25">
      <c r="C1706" s="7"/>
      <c r="K1706" s="65"/>
      <c r="L1706" s="65"/>
      <c r="M1706" s="65"/>
      <c r="N1706" s="65"/>
      <c r="O1706" s="65"/>
      <c r="P1706" s="65"/>
    </row>
    <row r="1707" spans="3:16" x14ac:dyDescent="0.25">
      <c r="C1707" s="7"/>
      <c r="K1707" s="65"/>
      <c r="L1707" s="65"/>
      <c r="M1707" s="65"/>
      <c r="N1707" s="65"/>
      <c r="O1707" s="65"/>
      <c r="P1707" s="65"/>
    </row>
    <row r="1708" spans="3:16" x14ac:dyDescent="0.25">
      <c r="C1708" s="7"/>
      <c r="K1708" s="65"/>
      <c r="L1708" s="65"/>
      <c r="M1708" s="65"/>
      <c r="N1708" s="65"/>
      <c r="O1708" s="65"/>
      <c r="P1708" s="65"/>
    </row>
    <row r="1709" spans="3:16" x14ac:dyDescent="0.25">
      <c r="C1709" s="7"/>
      <c r="K1709" s="65"/>
      <c r="L1709" s="65"/>
      <c r="M1709" s="65"/>
      <c r="N1709" s="65"/>
      <c r="O1709" s="65"/>
      <c r="P1709" s="65"/>
    </row>
    <row r="1710" spans="3:16" x14ac:dyDescent="0.25">
      <c r="C1710" s="7"/>
      <c r="K1710" s="65"/>
      <c r="L1710" s="65"/>
      <c r="M1710" s="65"/>
      <c r="N1710" s="65"/>
      <c r="O1710" s="65"/>
      <c r="P1710" s="65"/>
    </row>
    <row r="1711" spans="3:16" x14ac:dyDescent="0.25">
      <c r="C1711" s="7"/>
      <c r="K1711" s="65"/>
      <c r="L1711" s="65"/>
      <c r="M1711" s="65"/>
      <c r="N1711" s="65"/>
      <c r="O1711" s="65"/>
      <c r="P1711" s="65"/>
    </row>
    <row r="1712" spans="3:16" x14ac:dyDescent="0.25">
      <c r="C1712" s="7"/>
      <c r="K1712" s="65"/>
      <c r="L1712" s="65"/>
      <c r="M1712" s="65"/>
      <c r="N1712" s="65"/>
      <c r="O1712" s="65"/>
      <c r="P1712" s="65"/>
    </row>
    <row r="1713" spans="3:16" x14ac:dyDescent="0.25">
      <c r="C1713" s="7"/>
      <c r="K1713" s="65"/>
      <c r="L1713" s="65"/>
      <c r="M1713" s="65"/>
      <c r="N1713" s="65"/>
      <c r="O1713" s="65"/>
      <c r="P1713" s="65"/>
    </row>
    <row r="1714" spans="3:16" x14ac:dyDescent="0.25">
      <c r="C1714" s="7"/>
      <c r="K1714" s="65"/>
      <c r="L1714" s="65"/>
      <c r="M1714" s="65"/>
      <c r="N1714" s="65"/>
      <c r="O1714" s="65"/>
      <c r="P1714" s="65"/>
    </row>
    <row r="1715" spans="3:16" x14ac:dyDescent="0.25">
      <c r="C1715" s="7"/>
      <c r="K1715" s="65"/>
      <c r="L1715" s="65"/>
      <c r="M1715" s="65"/>
      <c r="N1715" s="65"/>
      <c r="O1715" s="65"/>
      <c r="P1715" s="65"/>
    </row>
    <row r="1716" spans="3:16" x14ac:dyDescent="0.25">
      <c r="C1716" s="7"/>
      <c r="K1716" s="65"/>
      <c r="L1716" s="65"/>
      <c r="M1716" s="65"/>
      <c r="N1716" s="65"/>
      <c r="O1716" s="65"/>
      <c r="P1716" s="65"/>
    </row>
    <row r="1717" spans="3:16" x14ac:dyDescent="0.25">
      <c r="C1717" s="7"/>
      <c r="K1717" s="65"/>
      <c r="L1717" s="65"/>
      <c r="M1717" s="65"/>
      <c r="N1717" s="65"/>
      <c r="O1717" s="65"/>
      <c r="P1717" s="65"/>
    </row>
    <row r="1718" spans="3:16" x14ac:dyDescent="0.25">
      <c r="C1718" s="7"/>
      <c r="K1718" s="65"/>
      <c r="L1718" s="65"/>
      <c r="M1718" s="65"/>
      <c r="N1718" s="65"/>
      <c r="O1718" s="65"/>
      <c r="P1718" s="65"/>
    </row>
    <row r="1719" spans="3:16" x14ac:dyDescent="0.25">
      <c r="C1719" s="7"/>
      <c r="K1719" s="65"/>
      <c r="L1719" s="65"/>
      <c r="M1719" s="65"/>
      <c r="N1719" s="65"/>
      <c r="O1719" s="65"/>
      <c r="P1719" s="65"/>
    </row>
    <row r="1720" spans="3:16" x14ac:dyDescent="0.25">
      <c r="C1720" s="7"/>
      <c r="K1720" s="65"/>
      <c r="L1720" s="65"/>
      <c r="M1720" s="65"/>
      <c r="N1720" s="65"/>
      <c r="O1720" s="65"/>
      <c r="P1720" s="65"/>
    </row>
    <row r="1721" spans="3:16" x14ac:dyDescent="0.25">
      <c r="C1721" s="7"/>
      <c r="K1721" s="65"/>
      <c r="L1721" s="65"/>
      <c r="M1721" s="65"/>
      <c r="N1721" s="65"/>
      <c r="O1721" s="65"/>
      <c r="P1721" s="65"/>
    </row>
    <row r="1722" spans="3:16" x14ac:dyDescent="0.25">
      <c r="C1722" s="7"/>
      <c r="K1722" s="65"/>
      <c r="L1722" s="65"/>
      <c r="M1722" s="65"/>
      <c r="N1722" s="65"/>
      <c r="O1722" s="65"/>
      <c r="P1722" s="65"/>
    </row>
    <row r="1723" spans="3:16" x14ac:dyDescent="0.25">
      <c r="C1723" s="7"/>
      <c r="K1723" s="65"/>
      <c r="L1723" s="65"/>
      <c r="M1723" s="65"/>
      <c r="N1723" s="65"/>
      <c r="O1723" s="65"/>
      <c r="P1723" s="65"/>
    </row>
    <row r="1724" spans="3:16" x14ac:dyDescent="0.25">
      <c r="C1724" s="7"/>
      <c r="K1724" s="65"/>
      <c r="L1724" s="65"/>
      <c r="M1724" s="65"/>
      <c r="N1724" s="65"/>
      <c r="O1724" s="65"/>
      <c r="P1724" s="65"/>
    </row>
    <row r="1725" spans="3:16" x14ac:dyDescent="0.25">
      <c r="C1725" s="7"/>
      <c r="K1725" s="65"/>
      <c r="L1725" s="65"/>
      <c r="M1725" s="65"/>
      <c r="N1725" s="65"/>
      <c r="O1725" s="65"/>
      <c r="P1725" s="65"/>
    </row>
    <row r="1726" spans="3:16" x14ac:dyDescent="0.25">
      <c r="C1726" s="7"/>
      <c r="K1726" s="65"/>
      <c r="L1726" s="65"/>
      <c r="M1726" s="65"/>
      <c r="N1726" s="65"/>
      <c r="O1726" s="65"/>
      <c r="P1726" s="65"/>
    </row>
    <row r="1727" spans="3:16" x14ac:dyDescent="0.25">
      <c r="C1727" s="7"/>
      <c r="K1727" s="65"/>
      <c r="L1727" s="65"/>
      <c r="M1727" s="65"/>
      <c r="N1727" s="65"/>
      <c r="O1727" s="65"/>
      <c r="P1727" s="65"/>
    </row>
    <row r="1728" spans="3:16" x14ac:dyDescent="0.25">
      <c r="C1728" s="7"/>
      <c r="K1728" s="65"/>
      <c r="L1728" s="65"/>
      <c r="M1728" s="65"/>
      <c r="N1728" s="65"/>
      <c r="O1728" s="65"/>
      <c r="P1728" s="65"/>
    </row>
    <row r="1729" spans="3:16" x14ac:dyDescent="0.25">
      <c r="C1729" s="7"/>
      <c r="K1729" s="65"/>
      <c r="L1729" s="65"/>
      <c r="M1729" s="65"/>
      <c r="N1729" s="65"/>
      <c r="O1729" s="65"/>
      <c r="P1729" s="65"/>
    </row>
    <row r="1730" spans="3:16" x14ac:dyDescent="0.25">
      <c r="C1730" s="7"/>
      <c r="K1730" s="65"/>
      <c r="L1730" s="65"/>
      <c r="M1730" s="65"/>
      <c r="N1730" s="65"/>
      <c r="O1730" s="65"/>
      <c r="P1730" s="65"/>
    </row>
    <row r="1731" spans="3:16" x14ac:dyDescent="0.25">
      <c r="C1731" s="7"/>
      <c r="K1731" s="65"/>
      <c r="L1731" s="65"/>
      <c r="M1731" s="65"/>
      <c r="N1731" s="65"/>
      <c r="O1731" s="65"/>
      <c r="P1731" s="65"/>
    </row>
    <row r="1732" spans="3:16" x14ac:dyDescent="0.25">
      <c r="C1732" s="7"/>
      <c r="K1732" s="65"/>
      <c r="L1732" s="65"/>
      <c r="M1732" s="65"/>
      <c r="N1732" s="65"/>
      <c r="O1732" s="65"/>
      <c r="P1732" s="65"/>
    </row>
    <row r="1733" spans="3:16" x14ac:dyDescent="0.25">
      <c r="C1733" s="7"/>
      <c r="K1733" s="65"/>
      <c r="L1733" s="65"/>
      <c r="M1733" s="65"/>
      <c r="N1733" s="65"/>
      <c r="O1733" s="65"/>
      <c r="P1733" s="65"/>
    </row>
    <row r="1734" spans="3:16" x14ac:dyDescent="0.25">
      <c r="C1734" s="7"/>
      <c r="K1734" s="65"/>
      <c r="L1734" s="65"/>
      <c r="M1734" s="65"/>
      <c r="N1734" s="65"/>
      <c r="O1734" s="65"/>
      <c r="P1734" s="65"/>
    </row>
    <row r="1735" spans="3:16" x14ac:dyDescent="0.25">
      <c r="C1735" s="7"/>
      <c r="K1735" s="65"/>
      <c r="L1735" s="65"/>
      <c r="M1735" s="65"/>
      <c r="N1735" s="65"/>
      <c r="O1735" s="65"/>
      <c r="P1735" s="65"/>
    </row>
    <row r="1736" spans="3:16" x14ac:dyDescent="0.25">
      <c r="C1736" s="7"/>
      <c r="K1736" s="65"/>
      <c r="L1736" s="65"/>
      <c r="M1736" s="65"/>
      <c r="N1736" s="65"/>
      <c r="O1736" s="65"/>
      <c r="P1736" s="65"/>
    </row>
    <row r="1737" spans="3:16" x14ac:dyDescent="0.25">
      <c r="C1737" s="7"/>
      <c r="K1737" s="65"/>
      <c r="L1737" s="65"/>
      <c r="M1737" s="65"/>
      <c r="N1737" s="65"/>
      <c r="O1737" s="65"/>
      <c r="P1737" s="65"/>
    </row>
    <row r="1738" spans="3:16" x14ac:dyDescent="0.25">
      <c r="C1738" s="7"/>
      <c r="K1738" s="65"/>
      <c r="L1738" s="65"/>
      <c r="M1738" s="65"/>
      <c r="N1738" s="65"/>
      <c r="O1738" s="65"/>
      <c r="P1738" s="65"/>
    </row>
    <row r="1739" spans="3:16" x14ac:dyDescent="0.25">
      <c r="C1739" s="7"/>
      <c r="K1739" s="65"/>
      <c r="L1739" s="65"/>
      <c r="M1739" s="65"/>
      <c r="N1739" s="65"/>
      <c r="O1739" s="65"/>
      <c r="P1739" s="65"/>
    </row>
    <row r="1740" spans="3:16" x14ac:dyDescent="0.25">
      <c r="C1740" s="7"/>
      <c r="K1740" s="65"/>
      <c r="L1740" s="65"/>
      <c r="M1740" s="65"/>
      <c r="N1740" s="65"/>
      <c r="O1740" s="65"/>
      <c r="P1740" s="65"/>
    </row>
    <row r="1741" spans="3:16" x14ac:dyDescent="0.25">
      <c r="C1741" s="7"/>
      <c r="K1741" s="65"/>
      <c r="L1741" s="65"/>
      <c r="M1741" s="65"/>
      <c r="N1741" s="65"/>
      <c r="O1741" s="65"/>
      <c r="P1741" s="65"/>
    </row>
    <row r="1742" spans="3:16" x14ac:dyDescent="0.25">
      <c r="C1742" s="7"/>
      <c r="K1742" s="65"/>
      <c r="L1742" s="65"/>
      <c r="M1742" s="65"/>
      <c r="N1742" s="65"/>
      <c r="O1742" s="65"/>
      <c r="P1742" s="65"/>
    </row>
    <row r="1743" spans="3:16" x14ac:dyDescent="0.25">
      <c r="C1743" s="7"/>
      <c r="K1743" s="65"/>
      <c r="L1743" s="65"/>
      <c r="M1743" s="65"/>
      <c r="N1743" s="65"/>
      <c r="O1743" s="65"/>
      <c r="P1743" s="65"/>
    </row>
    <row r="1744" spans="3:16" x14ac:dyDescent="0.25">
      <c r="C1744" s="7"/>
      <c r="K1744" s="65"/>
      <c r="L1744" s="65"/>
      <c r="M1744" s="65"/>
      <c r="N1744" s="65"/>
      <c r="O1744" s="65"/>
      <c r="P1744" s="65"/>
    </row>
    <row r="1745" spans="3:16" x14ac:dyDescent="0.25">
      <c r="C1745" s="7"/>
      <c r="K1745" s="65"/>
      <c r="L1745" s="65"/>
      <c r="M1745" s="65"/>
      <c r="N1745" s="65"/>
      <c r="O1745" s="65"/>
      <c r="P1745" s="65"/>
    </row>
    <row r="1746" spans="3:16" x14ac:dyDescent="0.25">
      <c r="C1746" s="7"/>
      <c r="K1746" s="65"/>
      <c r="L1746" s="65"/>
      <c r="M1746" s="65"/>
      <c r="N1746" s="65"/>
      <c r="O1746" s="65"/>
      <c r="P1746" s="65"/>
    </row>
    <row r="1747" spans="3:16" x14ac:dyDescent="0.25">
      <c r="C1747" s="7"/>
      <c r="K1747" s="65"/>
      <c r="L1747" s="65"/>
      <c r="M1747" s="65"/>
      <c r="N1747" s="65"/>
      <c r="O1747" s="65"/>
      <c r="P1747" s="65"/>
    </row>
    <row r="1748" spans="3:16" x14ac:dyDescent="0.25">
      <c r="C1748" s="7"/>
      <c r="K1748" s="65"/>
      <c r="L1748" s="65"/>
      <c r="M1748" s="65"/>
      <c r="N1748" s="65"/>
      <c r="O1748" s="65"/>
      <c r="P1748" s="65"/>
    </row>
    <row r="1749" spans="3:16" x14ac:dyDescent="0.25">
      <c r="C1749" s="7"/>
      <c r="K1749" s="65"/>
      <c r="L1749" s="65"/>
      <c r="M1749" s="65"/>
      <c r="N1749" s="65"/>
      <c r="O1749" s="65"/>
      <c r="P1749" s="65"/>
    </row>
    <row r="1750" spans="3:16" x14ac:dyDescent="0.25">
      <c r="C1750" s="7"/>
      <c r="K1750" s="65"/>
      <c r="L1750" s="65"/>
      <c r="M1750" s="65"/>
      <c r="N1750" s="65"/>
      <c r="O1750" s="65"/>
      <c r="P1750" s="65"/>
    </row>
    <row r="1751" spans="3:16" x14ac:dyDescent="0.25">
      <c r="C1751" s="7"/>
      <c r="K1751" s="65"/>
      <c r="L1751" s="65"/>
      <c r="M1751" s="65"/>
      <c r="N1751" s="65"/>
      <c r="O1751" s="65"/>
      <c r="P1751" s="65"/>
    </row>
    <row r="1752" spans="3:16" x14ac:dyDescent="0.25">
      <c r="C1752" s="7"/>
      <c r="K1752" s="65"/>
      <c r="L1752" s="65"/>
      <c r="M1752" s="65"/>
      <c r="N1752" s="65"/>
      <c r="O1752" s="65"/>
      <c r="P1752" s="65"/>
    </row>
    <row r="1753" spans="3:16" x14ac:dyDescent="0.25">
      <c r="C1753" s="7"/>
      <c r="K1753" s="65"/>
      <c r="L1753" s="65"/>
      <c r="M1753" s="65"/>
      <c r="N1753" s="65"/>
      <c r="O1753" s="65"/>
      <c r="P1753" s="65"/>
    </row>
    <row r="1754" spans="3:16" x14ac:dyDescent="0.25">
      <c r="C1754" s="7"/>
      <c r="K1754" s="65"/>
      <c r="L1754" s="65"/>
      <c r="M1754" s="65"/>
      <c r="N1754" s="65"/>
      <c r="O1754" s="65"/>
      <c r="P1754" s="65"/>
    </row>
    <row r="1755" spans="3:16" x14ac:dyDescent="0.25">
      <c r="C1755" s="7"/>
      <c r="K1755" s="65"/>
      <c r="L1755" s="65"/>
      <c r="M1755" s="65"/>
      <c r="N1755" s="65"/>
      <c r="O1755" s="65"/>
      <c r="P1755" s="65"/>
    </row>
    <row r="1756" spans="3:16" x14ac:dyDescent="0.25">
      <c r="C1756" s="7"/>
      <c r="K1756" s="65"/>
      <c r="L1756" s="65"/>
      <c r="M1756" s="65"/>
      <c r="N1756" s="65"/>
      <c r="O1756" s="65"/>
      <c r="P1756" s="65"/>
    </row>
    <row r="1757" spans="3:16" x14ac:dyDescent="0.25">
      <c r="C1757" s="7"/>
      <c r="K1757" s="65"/>
      <c r="L1757" s="65"/>
      <c r="M1757" s="65"/>
      <c r="N1757" s="65"/>
      <c r="O1757" s="65"/>
      <c r="P1757" s="65"/>
    </row>
    <row r="1758" spans="3:16" x14ac:dyDescent="0.25">
      <c r="C1758" s="7"/>
      <c r="K1758" s="65"/>
      <c r="L1758" s="65"/>
      <c r="M1758" s="65"/>
      <c r="N1758" s="65"/>
      <c r="O1758" s="65"/>
      <c r="P1758" s="65"/>
    </row>
    <row r="1759" spans="3:16" x14ac:dyDescent="0.25">
      <c r="C1759" s="7"/>
      <c r="K1759" s="65"/>
      <c r="L1759" s="65"/>
      <c r="M1759" s="65"/>
      <c r="N1759" s="65"/>
      <c r="O1759" s="65"/>
      <c r="P1759" s="65"/>
    </row>
    <row r="1760" spans="3:16" x14ac:dyDescent="0.25">
      <c r="C1760" s="7"/>
      <c r="K1760" s="65"/>
      <c r="L1760" s="65"/>
      <c r="M1760" s="65"/>
      <c r="N1760" s="65"/>
      <c r="O1760" s="65"/>
      <c r="P1760" s="65"/>
    </row>
    <row r="1761" spans="3:16" x14ac:dyDescent="0.25">
      <c r="C1761" s="7"/>
      <c r="K1761" s="65"/>
      <c r="L1761" s="65"/>
      <c r="M1761" s="65"/>
      <c r="N1761" s="65"/>
      <c r="O1761" s="65"/>
      <c r="P1761" s="65"/>
    </row>
    <row r="1762" spans="3:16" x14ac:dyDescent="0.25">
      <c r="C1762" s="7"/>
      <c r="K1762" s="65"/>
      <c r="L1762" s="65"/>
      <c r="M1762" s="65"/>
      <c r="N1762" s="65"/>
      <c r="O1762" s="65"/>
      <c r="P1762" s="65"/>
    </row>
    <row r="1763" spans="3:16" x14ac:dyDescent="0.25">
      <c r="C1763" s="7"/>
      <c r="K1763" s="65"/>
      <c r="L1763" s="65"/>
      <c r="M1763" s="65"/>
      <c r="N1763" s="65"/>
      <c r="O1763" s="65"/>
      <c r="P1763" s="65"/>
    </row>
    <row r="1764" spans="3:16" x14ac:dyDescent="0.25">
      <c r="C1764" s="7"/>
      <c r="K1764" s="65"/>
      <c r="L1764" s="65"/>
      <c r="M1764" s="65"/>
      <c r="N1764" s="65"/>
      <c r="O1764" s="65"/>
      <c r="P1764" s="65"/>
    </row>
    <row r="1765" spans="3:16" x14ac:dyDescent="0.25">
      <c r="C1765" s="7"/>
      <c r="K1765" s="65"/>
      <c r="L1765" s="65"/>
      <c r="M1765" s="65"/>
      <c r="N1765" s="65"/>
      <c r="O1765" s="65"/>
      <c r="P1765" s="65"/>
    </row>
    <row r="1766" spans="3:16" x14ac:dyDescent="0.25">
      <c r="C1766" s="7"/>
      <c r="K1766" s="65"/>
      <c r="L1766" s="65"/>
      <c r="M1766" s="65"/>
      <c r="N1766" s="65"/>
      <c r="O1766" s="65"/>
      <c r="P1766" s="65"/>
    </row>
    <row r="1767" spans="3:16" x14ac:dyDescent="0.25">
      <c r="C1767" s="7"/>
      <c r="K1767" s="65"/>
      <c r="L1767" s="65"/>
      <c r="M1767" s="65"/>
      <c r="N1767" s="65"/>
      <c r="O1767" s="65"/>
      <c r="P1767" s="65"/>
    </row>
    <row r="1768" spans="3:16" x14ac:dyDescent="0.25">
      <c r="C1768" s="7"/>
      <c r="K1768" s="65"/>
      <c r="L1768" s="65"/>
      <c r="M1768" s="65"/>
      <c r="N1768" s="65"/>
      <c r="O1768" s="65"/>
      <c r="P1768" s="65"/>
    </row>
    <row r="1769" spans="3:16" x14ac:dyDescent="0.25">
      <c r="C1769" s="7"/>
      <c r="K1769" s="65"/>
      <c r="L1769" s="65"/>
      <c r="M1769" s="65"/>
      <c r="N1769" s="65"/>
      <c r="O1769" s="65"/>
      <c r="P1769" s="65"/>
    </row>
    <row r="1770" spans="3:16" x14ac:dyDescent="0.25">
      <c r="C1770" s="7"/>
      <c r="K1770" s="65"/>
      <c r="L1770" s="65"/>
      <c r="M1770" s="65"/>
      <c r="N1770" s="65"/>
      <c r="O1770" s="65"/>
      <c r="P1770" s="65"/>
    </row>
    <row r="1771" spans="3:16" x14ac:dyDescent="0.25">
      <c r="C1771" s="7"/>
      <c r="K1771" s="65"/>
      <c r="L1771" s="65"/>
      <c r="M1771" s="65"/>
      <c r="N1771" s="65"/>
      <c r="O1771" s="65"/>
      <c r="P1771" s="65"/>
    </row>
    <row r="1772" spans="3:16" x14ac:dyDescent="0.25">
      <c r="C1772" s="7"/>
      <c r="K1772" s="65"/>
      <c r="L1772" s="65"/>
      <c r="M1772" s="65"/>
      <c r="N1772" s="65"/>
      <c r="O1772" s="65"/>
      <c r="P1772" s="65"/>
    </row>
    <row r="1773" spans="3:16" x14ac:dyDescent="0.25">
      <c r="C1773" s="7"/>
      <c r="K1773" s="65"/>
      <c r="L1773" s="65"/>
      <c r="M1773" s="65"/>
      <c r="N1773" s="65"/>
      <c r="O1773" s="65"/>
      <c r="P1773" s="65"/>
    </row>
    <row r="1774" spans="3:16" x14ac:dyDescent="0.25">
      <c r="C1774" s="7"/>
      <c r="K1774" s="65"/>
      <c r="L1774" s="65"/>
      <c r="M1774" s="65"/>
      <c r="N1774" s="65"/>
      <c r="O1774" s="65"/>
      <c r="P1774" s="65"/>
    </row>
    <row r="1775" spans="3:16" x14ac:dyDescent="0.25">
      <c r="C1775" s="7"/>
      <c r="K1775" s="65"/>
      <c r="L1775" s="65"/>
      <c r="M1775" s="65"/>
      <c r="N1775" s="65"/>
      <c r="O1775" s="65"/>
      <c r="P1775" s="65"/>
    </row>
    <row r="1776" spans="3:16" x14ac:dyDescent="0.25">
      <c r="C1776" s="7"/>
      <c r="K1776" s="65"/>
      <c r="L1776" s="65"/>
      <c r="M1776" s="65"/>
      <c r="N1776" s="65"/>
      <c r="O1776" s="65"/>
      <c r="P1776" s="65"/>
    </row>
    <row r="1777" spans="3:16" x14ac:dyDescent="0.25">
      <c r="C1777" s="7"/>
      <c r="K1777" s="65"/>
      <c r="L1777" s="65"/>
      <c r="M1777" s="65"/>
      <c r="N1777" s="65"/>
      <c r="O1777" s="65"/>
      <c r="P1777" s="65"/>
    </row>
    <row r="1778" spans="3:16" x14ac:dyDescent="0.25">
      <c r="C1778" s="7"/>
      <c r="K1778" s="65"/>
      <c r="L1778" s="65"/>
      <c r="M1778" s="65"/>
      <c r="N1778" s="65"/>
      <c r="O1778" s="65"/>
      <c r="P1778" s="65"/>
    </row>
    <row r="1779" spans="3:16" x14ac:dyDescent="0.25">
      <c r="C1779" s="7"/>
      <c r="K1779" s="65"/>
      <c r="L1779" s="65"/>
      <c r="M1779" s="65"/>
      <c r="N1779" s="65"/>
      <c r="O1779" s="65"/>
      <c r="P1779" s="65"/>
    </row>
    <row r="1780" spans="3:16" x14ac:dyDescent="0.25">
      <c r="C1780" s="7"/>
      <c r="K1780" s="65"/>
      <c r="L1780" s="65"/>
      <c r="M1780" s="65"/>
      <c r="N1780" s="65"/>
      <c r="O1780" s="65"/>
      <c r="P1780" s="65"/>
    </row>
    <row r="1781" spans="3:16" x14ac:dyDescent="0.25">
      <c r="C1781" s="7"/>
      <c r="K1781" s="65"/>
      <c r="L1781" s="65"/>
      <c r="M1781" s="65"/>
      <c r="N1781" s="65"/>
      <c r="O1781" s="65"/>
      <c r="P1781" s="65"/>
    </row>
    <row r="1782" spans="3:16" x14ac:dyDescent="0.25">
      <c r="C1782" s="7"/>
      <c r="K1782" s="65"/>
      <c r="L1782" s="65"/>
      <c r="M1782" s="65"/>
      <c r="N1782" s="65"/>
      <c r="O1782" s="65"/>
      <c r="P1782" s="65"/>
    </row>
    <row r="1783" spans="3:16" x14ac:dyDescent="0.25">
      <c r="C1783" s="7"/>
      <c r="K1783" s="65"/>
      <c r="L1783" s="65"/>
      <c r="M1783" s="65"/>
      <c r="N1783" s="65"/>
      <c r="O1783" s="65"/>
      <c r="P1783" s="65"/>
    </row>
    <row r="1784" spans="3:16" x14ac:dyDescent="0.25">
      <c r="C1784" s="7"/>
      <c r="K1784" s="65"/>
      <c r="L1784" s="65"/>
      <c r="M1784" s="65"/>
      <c r="N1784" s="65"/>
      <c r="O1784" s="65"/>
      <c r="P1784" s="65"/>
    </row>
    <row r="1785" spans="3:16" x14ac:dyDescent="0.25">
      <c r="C1785" s="7"/>
      <c r="K1785" s="65"/>
      <c r="L1785" s="65"/>
      <c r="M1785" s="65"/>
      <c r="N1785" s="65"/>
      <c r="O1785" s="65"/>
      <c r="P1785" s="65"/>
    </row>
    <row r="1786" spans="3:16" x14ac:dyDescent="0.25">
      <c r="C1786" s="7"/>
      <c r="K1786" s="65"/>
      <c r="L1786" s="65"/>
      <c r="M1786" s="65"/>
      <c r="N1786" s="65"/>
      <c r="O1786" s="65"/>
      <c r="P1786" s="65"/>
    </row>
    <row r="1787" spans="3:16" x14ac:dyDescent="0.25">
      <c r="C1787" s="7"/>
      <c r="K1787" s="65"/>
      <c r="L1787" s="65"/>
      <c r="M1787" s="65"/>
      <c r="N1787" s="65"/>
      <c r="O1787" s="65"/>
      <c r="P1787" s="65"/>
    </row>
    <row r="1788" spans="3:16" x14ac:dyDescent="0.25">
      <c r="C1788" s="7"/>
      <c r="K1788" s="65"/>
      <c r="L1788" s="65"/>
      <c r="M1788" s="65"/>
      <c r="N1788" s="65"/>
      <c r="O1788" s="65"/>
      <c r="P1788" s="65"/>
    </row>
    <row r="1789" spans="3:16" x14ac:dyDescent="0.25">
      <c r="C1789" s="7"/>
      <c r="K1789" s="65"/>
      <c r="L1789" s="65"/>
      <c r="M1789" s="65"/>
      <c r="N1789" s="65"/>
      <c r="O1789" s="65"/>
      <c r="P1789" s="65"/>
    </row>
    <row r="1790" spans="3:16" x14ac:dyDescent="0.25">
      <c r="C1790" s="7"/>
      <c r="K1790" s="65"/>
      <c r="L1790" s="65"/>
      <c r="M1790" s="65"/>
      <c r="N1790" s="65"/>
      <c r="O1790" s="65"/>
      <c r="P1790" s="65"/>
    </row>
    <row r="1791" spans="3:16" x14ac:dyDescent="0.25">
      <c r="C1791" s="7"/>
      <c r="K1791" s="65"/>
      <c r="L1791" s="65"/>
      <c r="M1791" s="65"/>
      <c r="N1791" s="65"/>
      <c r="O1791" s="65"/>
      <c r="P1791" s="65"/>
    </row>
    <row r="1792" spans="3:16" x14ac:dyDescent="0.25">
      <c r="C1792" s="7"/>
      <c r="K1792" s="65"/>
      <c r="L1792" s="65"/>
      <c r="M1792" s="65"/>
      <c r="N1792" s="65"/>
      <c r="O1792" s="65"/>
      <c r="P1792" s="65"/>
    </row>
    <row r="1793" spans="3:16" x14ac:dyDescent="0.25">
      <c r="C1793" s="7"/>
      <c r="K1793" s="65"/>
      <c r="L1793" s="65"/>
      <c r="M1793" s="65"/>
      <c r="N1793" s="65"/>
      <c r="O1793" s="65"/>
      <c r="P1793" s="65"/>
    </row>
    <row r="1794" spans="3:16" x14ac:dyDescent="0.25">
      <c r="C1794" s="7"/>
      <c r="K1794" s="65"/>
      <c r="L1794" s="65"/>
      <c r="M1794" s="65"/>
      <c r="N1794" s="65"/>
      <c r="O1794" s="65"/>
      <c r="P1794" s="65"/>
    </row>
    <row r="1795" spans="3:16" x14ac:dyDescent="0.25">
      <c r="C1795" s="7"/>
      <c r="K1795" s="65"/>
      <c r="L1795" s="65"/>
      <c r="M1795" s="65"/>
      <c r="N1795" s="65"/>
      <c r="O1795" s="65"/>
      <c r="P1795" s="65"/>
    </row>
    <row r="1796" spans="3:16" x14ac:dyDescent="0.25">
      <c r="C1796" s="7"/>
      <c r="K1796" s="65"/>
      <c r="L1796" s="65"/>
      <c r="M1796" s="65"/>
      <c r="N1796" s="65"/>
      <c r="O1796" s="65"/>
      <c r="P1796" s="65"/>
    </row>
    <row r="1797" spans="3:16" x14ac:dyDescent="0.25">
      <c r="C1797" s="7"/>
      <c r="K1797" s="65"/>
      <c r="L1797" s="65"/>
      <c r="M1797" s="65"/>
      <c r="N1797" s="65"/>
      <c r="O1797" s="65"/>
      <c r="P1797" s="65"/>
    </row>
    <row r="1798" spans="3:16" x14ac:dyDescent="0.25">
      <c r="C1798" s="7"/>
      <c r="K1798" s="65"/>
      <c r="L1798" s="65"/>
      <c r="M1798" s="65"/>
      <c r="N1798" s="65"/>
      <c r="O1798" s="65"/>
      <c r="P1798" s="65"/>
    </row>
    <row r="1799" spans="3:16" x14ac:dyDescent="0.25">
      <c r="C1799" s="7"/>
      <c r="K1799" s="65"/>
      <c r="L1799" s="65"/>
      <c r="M1799" s="65"/>
      <c r="N1799" s="65"/>
      <c r="O1799" s="65"/>
      <c r="P1799" s="65"/>
    </row>
    <row r="1800" spans="3:16" x14ac:dyDescent="0.25">
      <c r="C1800" s="7"/>
      <c r="K1800" s="65"/>
      <c r="L1800" s="65"/>
      <c r="M1800" s="65"/>
      <c r="N1800" s="65"/>
      <c r="O1800" s="65"/>
      <c r="P1800" s="65"/>
    </row>
    <row r="1801" spans="3:16" x14ac:dyDescent="0.25">
      <c r="C1801" s="7"/>
      <c r="K1801" s="65"/>
      <c r="L1801" s="65"/>
      <c r="M1801" s="65"/>
      <c r="N1801" s="65"/>
      <c r="O1801" s="65"/>
      <c r="P1801" s="65"/>
    </row>
    <row r="1802" spans="3:16" x14ac:dyDescent="0.25">
      <c r="C1802" s="7"/>
      <c r="K1802" s="65"/>
      <c r="L1802" s="65"/>
      <c r="M1802" s="65"/>
      <c r="N1802" s="65"/>
      <c r="O1802" s="65"/>
      <c r="P1802" s="65"/>
    </row>
    <row r="1803" spans="3:16" x14ac:dyDescent="0.25">
      <c r="C1803" s="7"/>
      <c r="K1803" s="65"/>
      <c r="L1803" s="65"/>
      <c r="M1803" s="65"/>
      <c r="N1803" s="65"/>
      <c r="O1803" s="65"/>
      <c r="P1803" s="65"/>
    </row>
    <row r="1804" spans="3:16" x14ac:dyDescent="0.25">
      <c r="C1804" s="7"/>
      <c r="K1804" s="65"/>
      <c r="L1804" s="65"/>
      <c r="M1804" s="65"/>
      <c r="N1804" s="65"/>
      <c r="O1804" s="65"/>
      <c r="P1804" s="65"/>
    </row>
    <row r="1805" spans="3:16" x14ac:dyDescent="0.25">
      <c r="C1805" s="7"/>
      <c r="K1805" s="65"/>
      <c r="L1805" s="65"/>
      <c r="M1805" s="65"/>
      <c r="N1805" s="65"/>
      <c r="O1805" s="65"/>
      <c r="P1805" s="65"/>
    </row>
    <row r="1806" spans="3:16" x14ac:dyDescent="0.25">
      <c r="C1806" s="7"/>
      <c r="K1806" s="65"/>
      <c r="L1806" s="65"/>
      <c r="M1806" s="65"/>
      <c r="N1806" s="65"/>
      <c r="O1806" s="65"/>
      <c r="P1806" s="65"/>
    </row>
    <row r="1807" spans="3:16" x14ac:dyDescent="0.25">
      <c r="C1807" s="7"/>
      <c r="K1807" s="65"/>
      <c r="L1807" s="65"/>
      <c r="M1807" s="65"/>
      <c r="N1807" s="65"/>
      <c r="O1807" s="65"/>
      <c r="P1807" s="65"/>
    </row>
    <row r="1808" spans="3:16" x14ac:dyDescent="0.25">
      <c r="C1808" s="7"/>
      <c r="K1808" s="65"/>
      <c r="L1808" s="65"/>
      <c r="M1808" s="65"/>
      <c r="N1808" s="65"/>
      <c r="O1808" s="65"/>
      <c r="P1808" s="65"/>
    </row>
    <row r="1809" spans="3:16" x14ac:dyDescent="0.25">
      <c r="C1809" s="7"/>
      <c r="K1809" s="65"/>
      <c r="L1809" s="65"/>
      <c r="M1809" s="65"/>
      <c r="N1809" s="65"/>
      <c r="O1809" s="65"/>
      <c r="P1809" s="65"/>
    </row>
    <row r="1810" spans="3:16" x14ac:dyDescent="0.25">
      <c r="C1810" s="7"/>
      <c r="K1810" s="65"/>
      <c r="L1810" s="65"/>
      <c r="M1810" s="65"/>
      <c r="N1810" s="65"/>
      <c r="O1810" s="65"/>
      <c r="P1810" s="65"/>
    </row>
    <row r="1811" spans="3:16" x14ac:dyDescent="0.25">
      <c r="C1811" s="7"/>
      <c r="K1811" s="65"/>
      <c r="L1811" s="65"/>
      <c r="M1811" s="65"/>
      <c r="N1811" s="65"/>
      <c r="O1811" s="65"/>
      <c r="P1811" s="65"/>
    </row>
    <row r="1812" spans="3:16" x14ac:dyDescent="0.25">
      <c r="C1812" s="7"/>
      <c r="K1812" s="65"/>
      <c r="L1812" s="65"/>
      <c r="M1812" s="65"/>
      <c r="N1812" s="65"/>
      <c r="O1812" s="65"/>
      <c r="P1812" s="65"/>
    </row>
    <row r="1813" spans="3:16" x14ac:dyDescent="0.25">
      <c r="C1813" s="7"/>
      <c r="K1813" s="65"/>
      <c r="L1813" s="65"/>
      <c r="M1813" s="65"/>
      <c r="N1813" s="65"/>
      <c r="O1813" s="65"/>
      <c r="P1813" s="65"/>
    </row>
    <row r="1814" spans="3:16" x14ac:dyDescent="0.25">
      <c r="C1814" s="7"/>
      <c r="K1814" s="65"/>
      <c r="L1814" s="65"/>
      <c r="M1814" s="65"/>
      <c r="N1814" s="65"/>
      <c r="O1814" s="65"/>
      <c r="P1814" s="65"/>
    </row>
    <row r="1815" spans="3:16" x14ac:dyDescent="0.25">
      <c r="C1815" s="7"/>
      <c r="K1815" s="65"/>
      <c r="L1815" s="65"/>
      <c r="M1815" s="65"/>
      <c r="N1815" s="65"/>
      <c r="O1815" s="65"/>
      <c r="P1815" s="65"/>
    </row>
    <row r="1816" spans="3:16" x14ac:dyDescent="0.25">
      <c r="C1816" s="7"/>
      <c r="K1816" s="65"/>
      <c r="L1816" s="65"/>
      <c r="M1816" s="65"/>
      <c r="N1816" s="65"/>
      <c r="O1816" s="65"/>
      <c r="P1816" s="65"/>
    </row>
    <row r="1817" spans="3:16" x14ac:dyDescent="0.25">
      <c r="C1817" s="7"/>
      <c r="K1817" s="65"/>
      <c r="L1817" s="65"/>
      <c r="M1817" s="65"/>
      <c r="N1817" s="65"/>
      <c r="O1817" s="65"/>
      <c r="P1817" s="65"/>
    </row>
    <row r="1818" spans="3:16" x14ac:dyDescent="0.25">
      <c r="C1818" s="7"/>
      <c r="K1818" s="65"/>
      <c r="L1818" s="65"/>
      <c r="M1818" s="65"/>
      <c r="N1818" s="65"/>
      <c r="O1818" s="65"/>
      <c r="P1818" s="65"/>
    </row>
    <row r="1819" spans="3:16" x14ac:dyDescent="0.25">
      <c r="C1819" s="7"/>
      <c r="K1819" s="65"/>
      <c r="L1819" s="65"/>
      <c r="M1819" s="65"/>
      <c r="N1819" s="65"/>
      <c r="O1819" s="65"/>
      <c r="P1819" s="65"/>
    </row>
    <row r="1820" spans="3:16" x14ac:dyDescent="0.25">
      <c r="C1820" s="7"/>
      <c r="K1820" s="65"/>
      <c r="L1820" s="65"/>
      <c r="M1820" s="65"/>
      <c r="N1820" s="65"/>
      <c r="O1820" s="65"/>
      <c r="P1820" s="65"/>
    </row>
    <row r="1821" spans="3:16" x14ac:dyDescent="0.25">
      <c r="C1821" s="7"/>
      <c r="K1821" s="65"/>
      <c r="L1821" s="65"/>
      <c r="M1821" s="65"/>
      <c r="N1821" s="65"/>
      <c r="O1821" s="65"/>
      <c r="P1821" s="65"/>
    </row>
    <row r="1822" spans="3:16" x14ac:dyDescent="0.25">
      <c r="C1822" s="7"/>
      <c r="K1822" s="65"/>
      <c r="L1822" s="65"/>
      <c r="M1822" s="65"/>
      <c r="N1822" s="65"/>
      <c r="O1822" s="65"/>
      <c r="P1822" s="65"/>
    </row>
    <row r="1823" spans="3:16" x14ac:dyDescent="0.25">
      <c r="C1823" s="7"/>
      <c r="K1823" s="65"/>
      <c r="L1823" s="65"/>
      <c r="M1823" s="65"/>
      <c r="N1823" s="65"/>
      <c r="O1823" s="65"/>
      <c r="P1823" s="65"/>
    </row>
    <row r="1824" spans="3:16" x14ac:dyDescent="0.25">
      <c r="C1824" s="7"/>
      <c r="K1824" s="65"/>
      <c r="L1824" s="65"/>
      <c r="M1824" s="65"/>
      <c r="N1824" s="65"/>
      <c r="O1824" s="65"/>
      <c r="P1824" s="65"/>
    </row>
    <row r="1825" spans="3:16" x14ac:dyDescent="0.25">
      <c r="C1825" s="7"/>
      <c r="K1825" s="65"/>
      <c r="L1825" s="65"/>
      <c r="M1825" s="65"/>
      <c r="N1825" s="65"/>
      <c r="O1825" s="65"/>
      <c r="P1825" s="65"/>
    </row>
    <row r="1826" spans="3:16" x14ac:dyDescent="0.25">
      <c r="C1826" s="7"/>
      <c r="K1826" s="65"/>
      <c r="L1826" s="65"/>
      <c r="M1826" s="65"/>
      <c r="N1826" s="65"/>
      <c r="O1826" s="65"/>
      <c r="P1826" s="65"/>
    </row>
    <row r="1827" spans="3:16" x14ac:dyDescent="0.25">
      <c r="C1827" s="7"/>
      <c r="K1827" s="65"/>
      <c r="L1827" s="65"/>
      <c r="M1827" s="65"/>
      <c r="N1827" s="65"/>
      <c r="O1827" s="65"/>
      <c r="P1827" s="65"/>
    </row>
    <row r="1828" spans="3:16" x14ac:dyDescent="0.25">
      <c r="C1828" s="7"/>
      <c r="K1828" s="65"/>
      <c r="L1828" s="65"/>
      <c r="M1828" s="65"/>
      <c r="N1828" s="65"/>
      <c r="O1828" s="65"/>
      <c r="P1828" s="65"/>
    </row>
    <row r="1829" spans="3:16" x14ac:dyDescent="0.25">
      <c r="C1829" s="7"/>
      <c r="K1829" s="65"/>
      <c r="L1829" s="65"/>
      <c r="M1829" s="65"/>
      <c r="N1829" s="65"/>
      <c r="O1829" s="65"/>
      <c r="P1829" s="65"/>
    </row>
    <row r="1830" spans="3:16" x14ac:dyDescent="0.25">
      <c r="C1830" s="7"/>
      <c r="K1830" s="65"/>
      <c r="L1830" s="65"/>
      <c r="M1830" s="65"/>
      <c r="N1830" s="65"/>
      <c r="O1830" s="65"/>
      <c r="P1830" s="65"/>
    </row>
    <row r="1831" spans="3:16" x14ac:dyDescent="0.25">
      <c r="C1831" s="7"/>
      <c r="K1831" s="65"/>
      <c r="L1831" s="65"/>
      <c r="M1831" s="65"/>
      <c r="N1831" s="65"/>
      <c r="O1831" s="65"/>
      <c r="P1831" s="65"/>
    </row>
    <row r="1832" spans="3:16" x14ac:dyDescent="0.25">
      <c r="C1832" s="7"/>
      <c r="K1832" s="65"/>
      <c r="L1832" s="65"/>
      <c r="M1832" s="65"/>
      <c r="N1832" s="65"/>
      <c r="O1832" s="65"/>
      <c r="P1832" s="65"/>
    </row>
    <row r="1833" spans="3:16" x14ac:dyDescent="0.25">
      <c r="C1833" s="7"/>
      <c r="K1833" s="65"/>
      <c r="L1833" s="65"/>
      <c r="M1833" s="65"/>
      <c r="N1833" s="65"/>
      <c r="O1833" s="65"/>
      <c r="P1833" s="65"/>
    </row>
    <row r="1834" spans="3:16" x14ac:dyDescent="0.25">
      <c r="C1834" s="7"/>
      <c r="K1834" s="65"/>
      <c r="L1834" s="65"/>
      <c r="M1834" s="65"/>
      <c r="N1834" s="65"/>
      <c r="O1834" s="65"/>
      <c r="P1834" s="65"/>
    </row>
    <row r="1835" spans="3:16" x14ac:dyDescent="0.25">
      <c r="C1835" s="7"/>
      <c r="K1835" s="65"/>
      <c r="L1835" s="65"/>
      <c r="M1835" s="65"/>
      <c r="N1835" s="65"/>
      <c r="O1835" s="65"/>
      <c r="P1835" s="65"/>
    </row>
    <row r="1836" spans="3:16" x14ac:dyDescent="0.25">
      <c r="C1836" s="7"/>
      <c r="K1836" s="65"/>
      <c r="L1836" s="65"/>
      <c r="M1836" s="65"/>
      <c r="N1836" s="65"/>
      <c r="O1836" s="65"/>
      <c r="P1836" s="65"/>
    </row>
    <row r="1837" spans="3:16" x14ac:dyDescent="0.25">
      <c r="C1837" s="7"/>
      <c r="K1837" s="65"/>
      <c r="L1837" s="65"/>
      <c r="M1837" s="65"/>
      <c r="N1837" s="65"/>
      <c r="O1837" s="65"/>
      <c r="P1837" s="65"/>
    </row>
    <row r="1838" spans="3:16" x14ac:dyDescent="0.25">
      <c r="C1838" s="7"/>
      <c r="K1838" s="65"/>
      <c r="L1838" s="65"/>
      <c r="M1838" s="65"/>
      <c r="N1838" s="65"/>
      <c r="O1838" s="65"/>
      <c r="P1838" s="65"/>
    </row>
    <row r="1839" spans="3:16" x14ac:dyDescent="0.25">
      <c r="C1839" s="7"/>
      <c r="K1839" s="65"/>
      <c r="L1839" s="65"/>
      <c r="M1839" s="65"/>
      <c r="N1839" s="65"/>
      <c r="O1839" s="65"/>
      <c r="P1839" s="65"/>
    </row>
    <row r="1840" spans="3:16" x14ac:dyDescent="0.25">
      <c r="C1840" s="7"/>
      <c r="K1840" s="65"/>
      <c r="L1840" s="65"/>
      <c r="M1840" s="65"/>
      <c r="N1840" s="65"/>
      <c r="O1840" s="65"/>
      <c r="P1840" s="65"/>
    </row>
    <row r="1841" spans="3:16" x14ac:dyDescent="0.25">
      <c r="C1841" s="7"/>
      <c r="K1841" s="65"/>
      <c r="L1841" s="65"/>
      <c r="M1841" s="65"/>
      <c r="N1841" s="65"/>
      <c r="O1841" s="65"/>
      <c r="P1841" s="65"/>
    </row>
    <row r="1842" spans="3:16" x14ac:dyDescent="0.25">
      <c r="C1842" s="7"/>
      <c r="K1842" s="65"/>
      <c r="L1842" s="65"/>
      <c r="M1842" s="65"/>
      <c r="N1842" s="65"/>
      <c r="O1842" s="65"/>
      <c r="P1842" s="65"/>
    </row>
    <row r="1843" spans="3:16" x14ac:dyDescent="0.25">
      <c r="C1843" s="7"/>
      <c r="K1843" s="65"/>
      <c r="L1843" s="65"/>
      <c r="M1843" s="65"/>
      <c r="N1843" s="65"/>
      <c r="O1843" s="65"/>
      <c r="P1843" s="65"/>
    </row>
    <row r="1844" spans="3:16" x14ac:dyDescent="0.25">
      <c r="C1844" s="7"/>
      <c r="K1844" s="65"/>
      <c r="L1844" s="65"/>
      <c r="M1844" s="65"/>
      <c r="N1844" s="65"/>
      <c r="O1844" s="65"/>
      <c r="P1844" s="65"/>
    </row>
    <row r="1845" spans="3:16" x14ac:dyDescent="0.25">
      <c r="C1845" s="7"/>
      <c r="K1845" s="65"/>
      <c r="L1845" s="65"/>
      <c r="M1845" s="65"/>
      <c r="N1845" s="65"/>
      <c r="O1845" s="65"/>
      <c r="P1845" s="65"/>
    </row>
    <row r="1846" spans="3:16" x14ac:dyDescent="0.25">
      <c r="C1846" s="7"/>
      <c r="K1846" s="65"/>
      <c r="L1846" s="65"/>
      <c r="M1846" s="65"/>
      <c r="N1846" s="65"/>
      <c r="O1846" s="65"/>
      <c r="P1846" s="65"/>
    </row>
    <row r="1847" spans="3:16" x14ac:dyDescent="0.25">
      <c r="C1847" s="7"/>
      <c r="K1847" s="65"/>
      <c r="L1847" s="65"/>
      <c r="M1847" s="65"/>
      <c r="N1847" s="65"/>
      <c r="O1847" s="65"/>
      <c r="P1847" s="65"/>
    </row>
    <row r="1848" spans="3:16" x14ac:dyDescent="0.25">
      <c r="C1848" s="7"/>
      <c r="K1848" s="65"/>
      <c r="L1848" s="65"/>
      <c r="M1848" s="65"/>
      <c r="N1848" s="65"/>
      <c r="O1848" s="65"/>
      <c r="P1848" s="65"/>
    </row>
    <row r="1849" spans="3:16" x14ac:dyDescent="0.25">
      <c r="C1849" s="7"/>
      <c r="K1849" s="65"/>
      <c r="L1849" s="65"/>
      <c r="M1849" s="65"/>
      <c r="N1849" s="65"/>
      <c r="O1849" s="65"/>
      <c r="P1849" s="65"/>
    </row>
    <row r="1850" spans="3:16" x14ac:dyDescent="0.25">
      <c r="C1850" s="7"/>
      <c r="K1850" s="65"/>
      <c r="L1850" s="65"/>
      <c r="M1850" s="65"/>
      <c r="N1850" s="65"/>
      <c r="O1850" s="65"/>
      <c r="P1850" s="65"/>
    </row>
    <row r="1851" spans="3:16" x14ac:dyDescent="0.25">
      <c r="C1851" s="7"/>
      <c r="K1851" s="65"/>
      <c r="L1851" s="65"/>
      <c r="M1851" s="65"/>
      <c r="N1851" s="65"/>
      <c r="O1851" s="65"/>
      <c r="P1851" s="65"/>
    </row>
    <row r="1852" spans="3:16" x14ac:dyDescent="0.25">
      <c r="C1852" s="7"/>
      <c r="K1852" s="65"/>
      <c r="L1852" s="65"/>
      <c r="M1852" s="65"/>
      <c r="N1852" s="65"/>
      <c r="O1852" s="65"/>
      <c r="P1852" s="65"/>
    </row>
  </sheetData>
  <mergeCells count="19">
    <mergeCell ref="B49:O49"/>
    <mergeCell ref="B50:N50"/>
    <mergeCell ref="B51:Q51"/>
    <mergeCell ref="M11:N12"/>
    <mergeCell ref="O11:P12"/>
    <mergeCell ref="E11:H12"/>
    <mergeCell ref="I11:L12"/>
    <mergeCell ref="B47:Q47"/>
    <mergeCell ref="A11:A13"/>
    <mergeCell ref="B11:B13"/>
    <mergeCell ref="C11:D12"/>
    <mergeCell ref="A6:P6"/>
    <mergeCell ref="B48:Q48"/>
    <mergeCell ref="Q11:R12"/>
    <mergeCell ref="L1:V1"/>
    <mergeCell ref="L2:V2"/>
    <mergeCell ref="H3:V3"/>
    <mergeCell ref="I4:V4"/>
    <mergeCell ref="T11:V12"/>
  </mergeCells>
  <phoneticPr fontId="3" type="noConversion"/>
  <pageMargins left="0.31496062992125984" right="0.11811023622047245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День 11</vt:lpstr>
      <vt:lpstr>День 12</vt:lpstr>
      <vt:lpstr>День 13</vt:lpstr>
      <vt:lpstr>День 14</vt:lpstr>
      <vt:lpstr>День 15</vt:lpstr>
      <vt:lpstr>Лист1</vt:lpstr>
      <vt:lpstr>День 16</vt:lpstr>
      <vt:lpstr>День 17</vt:lpstr>
      <vt:lpstr>День 18</vt:lpstr>
      <vt:lpstr>День 19</vt:lpstr>
      <vt:lpstr>День 20</vt:lpstr>
      <vt:lpstr>День 21</vt:lpstr>
      <vt:lpstr>пищ.вещества</vt:lpstr>
      <vt:lpstr>Лист2</vt:lpstr>
    </vt:vector>
  </TitlesOfParts>
  <Company>УрГЭУ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Хусаинов</dc:creator>
  <cp:lastModifiedBy>1</cp:lastModifiedBy>
  <cp:lastPrinted>2021-04-05T09:05:11Z</cp:lastPrinted>
  <dcterms:created xsi:type="dcterms:W3CDTF">2002-09-22T07:35:02Z</dcterms:created>
  <dcterms:modified xsi:type="dcterms:W3CDTF">2021-04-09T03:36:12Z</dcterms:modified>
</cp:coreProperties>
</file>